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ento_zošit" defaultThemeVersion="166925"/>
  <mc:AlternateContent xmlns:mc="http://schemas.openxmlformats.org/markup-compatibility/2006">
    <mc:Choice Requires="x15">
      <x15ac:absPath xmlns:x15ac="http://schemas.microsoft.com/office/spreadsheetml/2010/11/ac" url="https://d.docs.live.net/96d71f0af93f9c17/MEGGY-T/2025/Tomáš/MEGGY-T_2025/"/>
    </mc:Choice>
  </mc:AlternateContent>
  <xr:revisionPtr revIDLastSave="16" documentId="13_ncr:1_{17EB9685-7CB2-498C-AF71-143B11F26D14}" xr6:coauthVersionLast="47" xr6:coauthVersionMax="47" xr10:uidLastSave="{70F2EAAB-7D9C-449B-AEEE-6D68C033E0E1}"/>
  <workbookProtection workbookAlgorithmName="SHA-512" workbookHashValue="Sbd4rssgXJu4MyTtFCtKJI1j6m7fU6uzFGWvrDwt236NPoF2ZQDSOgq2NXVlTvlvnnBijtWajpAl6610A8U/bQ==" workbookSaltValue="wRBei8Ld2emFUrK/vuH14g==" workbookSpinCount="100000" lockStructure="1"/>
  <bookViews>
    <workbookView xWindow="-103" yWindow="-103" windowWidth="24892" windowHeight="13372" firstSheet="1" activeTab="1" xr2:uid="{E8FCDDA5-8578-46F5-99DC-7ABFC1A3B6D7}"/>
  </bookViews>
  <sheets>
    <sheet name="Cenník" sheetId="4" state="hidden" r:id="rId1"/>
    <sheet name="Zostavy" sheetId="1" r:id="rId2"/>
    <sheet name="Sumár objednávky" sheetId="3" r:id="rId3"/>
    <sheet name="Tlač zostáv" sheetId="2" r:id="rId4"/>
  </sheets>
  <definedNames>
    <definedName name="_xlnm.Print_Area" localSheetId="2">'Sumár objednávky'!$B$2:$F$4</definedName>
    <definedName name="_xlnm.Print_Area" localSheetId="3">'Tlač zostáv'!$B$8:$Y$54,'Tlač zostáv'!$AA$8:$AX$54</definedName>
    <definedName name="_xlnm.Print_Area" localSheetId="1">Zostavy!$B$1:$X$493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2" l="1"/>
  <c r="V10" i="2" s="1"/>
  <c r="BO376" i="4"/>
  <c r="BL376" i="4"/>
  <c r="BI376" i="4"/>
  <c r="BF376" i="4"/>
  <c r="BO339" i="4"/>
  <c r="BL339" i="4"/>
  <c r="BI339" i="4"/>
  <c r="BF339" i="4"/>
  <c r="BO302" i="4"/>
  <c r="BL302" i="4"/>
  <c r="BI302" i="4"/>
  <c r="BF302" i="4"/>
  <c r="BO265" i="4"/>
  <c r="BL265" i="4"/>
  <c r="BI265" i="4"/>
  <c r="BF265" i="4"/>
  <c r="BO228" i="4"/>
  <c r="BL228" i="4"/>
  <c r="BI228" i="4"/>
  <c r="BF228" i="4"/>
  <c r="BO191" i="4"/>
  <c r="BL191" i="4"/>
  <c r="BI191" i="4"/>
  <c r="BF191" i="4"/>
  <c r="BO154" i="4"/>
  <c r="BL154" i="4"/>
  <c r="BI154" i="4"/>
  <c r="BF154" i="4"/>
  <c r="BO117" i="4"/>
  <c r="BL117" i="4"/>
  <c r="BI117" i="4"/>
  <c r="BF117" i="4"/>
  <c r="BO80" i="4"/>
  <c r="BL80" i="4"/>
  <c r="BI80" i="4"/>
  <c r="BF80" i="4"/>
  <c r="BO43" i="4"/>
  <c r="BL43" i="4"/>
  <c r="BI43" i="4"/>
  <c r="BF43" i="4"/>
  <c r="BO6" i="4"/>
  <c r="BL6" i="4"/>
  <c r="BI6" i="4"/>
  <c r="BF6" i="4"/>
  <c r="I420" i="4"/>
  <c r="I421" i="4"/>
  <c r="I422" i="4"/>
  <c r="I423" i="4"/>
  <c r="I424" i="4"/>
  <c r="I425" i="4"/>
  <c r="I426" i="4"/>
  <c r="I427" i="4"/>
  <c r="I428" i="4"/>
  <c r="I429" i="4"/>
  <c r="I430" i="4"/>
  <c r="I431" i="4"/>
  <c r="I432" i="4"/>
  <c r="I433" i="4"/>
  <c r="I434" i="4"/>
  <c r="I435" i="4"/>
  <c r="I436" i="4"/>
  <c r="I437" i="4"/>
  <c r="I438" i="4"/>
  <c r="I439" i="4"/>
  <c r="I440" i="4"/>
  <c r="I441" i="4"/>
  <c r="I442" i="4"/>
  <c r="I443" i="4"/>
  <c r="I444" i="4"/>
  <c r="I445" i="4"/>
  <c r="I446" i="4"/>
  <c r="I447" i="4"/>
  <c r="I448" i="4"/>
  <c r="I449" i="4"/>
  <c r="I450" i="4"/>
  <c r="I451" i="4"/>
  <c r="I452" i="4"/>
  <c r="I453" i="4"/>
  <c r="I454" i="4"/>
  <c r="I455" i="4"/>
  <c r="I456" i="4"/>
  <c r="I457" i="4"/>
  <c r="I458" i="4"/>
  <c r="I459" i="4"/>
  <c r="I460" i="4"/>
  <c r="I461" i="4"/>
  <c r="I462" i="4"/>
  <c r="I463" i="4"/>
  <c r="I464" i="4"/>
  <c r="I465" i="4"/>
  <c r="I466" i="4"/>
  <c r="I467" i="4"/>
  <c r="I468" i="4"/>
  <c r="I469" i="4"/>
  <c r="I470" i="4"/>
  <c r="I471" i="4"/>
  <c r="I472" i="4"/>
  <c r="I473" i="4"/>
  <c r="I474" i="4"/>
  <c r="D138" i="4"/>
  <c r="D370" i="4"/>
  <c r="D316" i="4"/>
  <c r="D116" i="4"/>
  <c r="D156" i="4"/>
  <c r="D347" i="4"/>
  <c r="D438" i="4"/>
  <c r="D261" i="4"/>
  <c r="D262" i="4"/>
  <c r="D263" i="4"/>
  <c r="D264" i="4"/>
  <c r="D365" i="4"/>
  <c r="D199" i="4"/>
  <c r="D159" i="4"/>
  <c r="D374" i="4"/>
  <c r="D194" i="4"/>
  <c r="D146" i="4"/>
  <c r="D132" i="4"/>
  <c r="D371" i="4"/>
  <c r="D352" i="4"/>
  <c r="D334" i="4"/>
  <c r="D90" i="4"/>
  <c r="D343" i="4"/>
  <c r="D147" i="4"/>
  <c r="D133" i="4"/>
  <c r="D344" i="4"/>
  <c r="D386" i="4"/>
  <c r="D80" i="4"/>
  <c r="D345" i="4"/>
  <c r="D362" i="4"/>
  <c r="D226" i="4"/>
  <c r="D160" i="4"/>
  <c r="D332" i="4"/>
  <c r="D85" i="4"/>
  <c r="D303" i="4"/>
  <c r="D271" i="4"/>
  <c r="D375" i="4"/>
  <c r="D372" i="4"/>
  <c r="D225" i="4"/>
  <c r="D259" i="4"/>
  <c r="D260" i="4"/>
  <c r="D351" i="4"/>
  <c r="D439" i="4"/>
  <c r="D376" i="4"/>
  <c r="D373" i="4"/>
  <c r="D79" i="4"/>
  <c r="D346" i="4"/>
  <c r="D273" i="4"/>
  <c r="D89" i="4"/>
  <c r="D224" i="4"/>
  <c r="D193" i="4"/>
  <c r="D363" i="4"/>
  <c r="D217" i="4"/>
  <c r="D218" i="4"/>
  <c r="D216" i="4"/>
  <c r="D342" i="4"/>
  <c r="D407" i="4"/>
  <c r="D408" i="4"/>
  <c r="D409" i="4"/>
  <c r="D410" i="4"/>
  <c r="D411" i="4"/>
  <c r="D412" i="4"/>
  <c r="D413" i="4"/>
  <c r="D414" i="4"/>
  <c r="D415" i="4"/>
  <c r="D416" i="4"/>
  <c r="D353" i="4"/>
  <c r="D92" i="4"/>
  <c r="D96" i="4"/>
  <c r="D100" i="4"/>
  <c r="D387" i="4"/>
  <c r="D388" i="4"/>
  <c r="D389" i="4"/>
  <c r="D390" i="4"/>
  <c r="D391" i="4"/>
  <c r="D392" i="4"/>
  <c r="D393" i="4"/>
  <c r="D394" i="4"/>
  <c r="D395" i="4"/>
  <c r="D396" i="4"/>
  <c r="D234" i="4"/>
  <c r="D235" i="4"/>
  <c r="D236" i="4"/>
  <c r="D237" i="4"/>
  <c r="D417" i="4"/>
  <c r="D418" i="4"/>
  <c r="D419" i="4"/>
  <c r="D420" i="4"/>
  <c r="D421" i="4"/>
  <c r="D422" i="4"/>
  <c r="D423" i="4"/>
  <c r="D424" i="4"/>
  <c r="D425" i="4"/>
  <c r="D426" i="4"/>
  <c r="D354" i="4"/>
  <c r="D91" i="4"/>
  <c r="D427" i="4"/>
  <c r="D428" i="4"/>
  <c r="D429" i="4"/>
  <c r="D430" i="4"/>
  <c r="D431" i="4"/>
  <c r="D432" i="4"/>
  <c r="D433" i="4"/>
  <c r="D434" i="4"/>
  <c r="D435" i="4"/>
  <c r="D436" i="4"/>
  <c r="D186" i="4"/>
  <c r="D187" i="4"/>
  <c r="D188" i="4"/>
  <c r="D207" i="4"/>
  <c r="D95" i="4"/>
  <c r="D210" i="4"/>
  <c r="D99" i="4"/>
  <c r="D203" i="4"/>
  <c r="D219" i="4"/>
  <c r="D67" i="4"/>
  <c r="D46" i="4"/>
  <c r="D57" i="4"/>
  <c r="D58" i="4"/>
  <c r="D59" i="4"/>
  <c r="D60" i="4"/>
  <c r="D440" i="4"/>
  <c r="D441" i="4"/>
  <c r="D442" i="4"/>
  <c r="D443" i="4"/>
  <c r="D444" i="4"/>
  <c r="D445" i="4"/>
  <c r="D446" i="4"/>
  <c r="D447" i="4"/>
  <c r="D448" i="4"/>
  <c r="D449" i="4"/>
  <c r="D189" i="4"/>
  <c r="D202" i="4"/>
  <c r="D206" i="4"/>
  <c r="D23" i="4"/>
  <c r="D24" i="4"/>
  <c r="D30" i="4"/>
  <c r="D26" i="4"/>
  <c r="D28" i="4"/>
  <c r="D249" i="4"/>
  <c r="D209" i="4"/>
  <c r="D204" i="4"/>
  <c r="D190" i="4"/>
  <c r="D359" i="4"/>
  <c r="D213" i="4"/>
  <c r="D25" i="4"/>
  <c r="D27" i="4"/>
  <c r="D251" i="4"/>
  <c r="D330" i="4"/>
  <c r="D94" i="4"/>
  <c r="D110" i="4"/>
  <c r="D267" i="4"/>
  <c r="D31" i="4"/>
  <c r="D32" i="4"/>
  <c r="D33" i="4"/>
  <c r="D34" i="4"/>
  <c r="D275" i="4"/>
  <c r="D322" i="4"/>
  <c r="D252" i="4"/>
  <c r="D47" i="4"/>
  <c r="D35" i="4"/>
  <c r="D437" i="4"/>
  <c r="D201" i="4"/>
  <c r="D327" i="4"/>
  <c r="D29" i="4"/>
  <c r="D335" i="4"/>
  <c r="D107" i="4"/>
  <c r="D108" i="4"/>
  <c r="D397" i="4"/>
  <c r="D398" i="4"/>
  <c r="D399" i="4"/>
  <c r="D400" i="4"/>
  <c r="D401" i="4"/>
  <c r="D402" i="4"/>
  <c r="D403" i="4"/>
  <c r="D404" i="4"/>
  <c r="D405" i="4"/>
  <c r="D406" i="4"/>
  <c r="D357" i="4"/>
  <c r="D61" i="4"/>
  <c r="D62" i="4"/>
  <c r="D63" i="4"/>
  <c r="D294" i="4"/>
  <c r="D295" i="4"/>
  <c r="D292" i="4"/>
  <c r="D293" i="4"/>
  <c r="D180" i="4"/>
  <c r="D208" i="4"/>
  <c r="D358" i="4"/>
  <c r="D250" i="4"/>
  <c r="D48" i="4"/>
  <c r="D49" i="4"/>
  <c r="D50" i="4"/>
  <c r="D205" i="4"/>
  <c r="D179" i="4"/>
  <c r="D277" i="4"/>
  <c r="D181" i="4"/>
  <c r="D182" i="4"/>
  <c r="D239" i="4"/>
  <c r="D240" i="4"/>
  <c r="D241" i="4"/>
  <c r="D242" i="4"/>
  <c r="D37" i="4"/>
  <c r="D38" i="4"/>
  <c r="D39" i="4"/>
  <c r="D238" i="4"/>
  <c r="D153" i="4"/>
  <c r="D109" i="4"/>
  <c r="D176" i="4"/>
  <c r="D167" i="4"/>
  <c r="D64" i="4"/>
  <c r="D65" i="4"/>
  <c r="D66" i="4"/>
  <c r="D36" i="4"/>
  <c r="D166" i="4"/>
  <c r="D162" i="4"/>
  <c r="D320" i="4"/>
  <c r="D102" i="4"/>
  <c r="D101" i="4"/>
  <c r="D103" i="4"/>
  <c r="D276" i="4"/>
  <c r="D183" i="4"/>
  <c r="D93" i="4"/>
  <c r="D161" i="4"/>
  <c r="D450" i="4"/>
  <c r="D451" i="4"/>
  <c r="D452" i="4"/>
  <c r="D453" i="4"/>
  <c r="D454" i="4"/>
  <c r="D455" i="4"/>
  <c r="D456" i="4"/>
  <c r="D457" i="4"/>
  <c r="D458" i="4"/>
  <c r="D459" i="4"/>
  <c r="D381" i="4"/>
  <c r="D379" i="4"/>
  <c r="D380" i="4"/>
  <c r="D383" i="4"/>
  <c r="D378" i="4"/>
  <c r="D385" i="4"/>
  <c r="D384" i="4"/>
  <c r="D377" i="4"/>
  <c r="D382" i="4"/>
  <c r="D253" i="4"/>
  <c r="D254" i="4"/>
  <c r="D255" i="4"/>
  <c r="D256" i="4"/>
  <c r="D278" i="4"/>
  <c r="D163" i="4"/>
  <c r="D280" i="4"/>
  <c r="D287" i="4"/>
  <c r="D165" i="4"/>
  <c r="D82" i="4"/>
  <c r="D7" i="4"/>
  <c r="D9" i="4"/>
  <c r="D10" i="4"/>
  <c r="D12" i="4"/>
  <c r="D8" i="4"/>
  <c r="D168" i="4"/>
  <c r="D309" i="4"/>
  <c r="D325" i="4"/>
  <c r="D177" i="4"/>
  <c r="D178" i="4"/>
  <c r="D106" i="4"/>
  <c r="D40" i="4"/>
  <c r="D41" i="4"/>
  <c r="D42" i="4"/>
  <c r="D171" i="4"/>
  <c r="D164" i="4"/>
  <c r="D306" i="4"/>
  <c r="D51" i="4"/>
  <c r="D52" i="4"/>
  <c r="D53" i="4"/>
  <c r="D197" i="4"/>
  <c r="D270" i="4"/>
  <c r="D307" i="4"/>
  <c r="D321" i="4"/>
  <c r="D473" i="4"/>
  <c r="D471" i="4"/>
  <c r="D470" i="4"/>
  <c r="D472" i="4"/>
  <c r="D173" i="4"/>
  <c r="D184" i="4"/>
  <c r="D274" i="4"/>
  <c r="D169" i="4"/>
  <c r="D323" i="4"/>
  <c r="D356" i="4"/>
  <c r="D122" i="4"/>
  <c r="D123" i="4"/>
  <c r="D71" i="4"/>
  <c r="D113" i="4"/>
  <c r="D114" i="4"/>
  <c r="D115" i="4"/>
  <c r="D230" i="4"/>
  <c r="D231" i="4"/>
  <c r="D232" i="4"/>
  <c r="D366" i="4"/>
  <c r="D328" i="4"/>
  <c r="D148" i="4"/>
  <c r="D170" i="4"/>
  <c r="D174" i="4"/>
  <c r="D308" i="4"/>
  <c r="D200" i="4"/>
  <c r="D13" i="4"/>
  <c r="D15" i="4"/>
  <c r="D16" i="4"/>
  <c r="D244" i="4"/>
  <c r="D311" i="4"/>
  <c r="D233" i="4"/>
  <c r="D11" i="4"/>
  <c r="D98" i="4"/>
  <c r="D326" i="4"/>
  <c r="D69" i="4"/>
  <c r="D297" i="4"/>
  <c r="D142" i="4"/>
  <c r="D172" i="4"/>
  <c r="D300" i="4"/>
  <c r="D227" i="4"/>
  <c r="D54" i="4"/>
  <c r="D55" i="4"/>
  <c r="D56" i="4"/>
  <c r="D257" i="4"/>
  <c r="D175" i="4"/>
  <c r="D14" i="4"/>
  <c r="D76" i="4"/>
  <c r="D460" i="4"/>
  <c r="D461" i="4"/>
  <c r="D462" i="4"/>
  <c r="D463" i="4"/>
  <c r="D464" i="4"/>
  <c r="D465" i="4"/>
  <c r="D466" i="4"/>
  <c r="D467" i="4"/>
  <c r="D468" i="4"/>
  <c r="D469" i="4"/>
  <c r="D83" i="4"/>
  <c r="D84" i="4"/>
  <c r="D279" i="4"/>
  <c r="D154" i="4"/>
  <c r="D324" i="4"/>
  <c r="D298" i="4"/>
  <c r="D302" i="4"/>
  <c r="D157" i="4"/>
  <c r="D43" i="4"/>
  <c r="D44" i="4"/>
  <c r="D45" i="4"/>
  <c r="D220" i="4"/>
  <c r="D128" i="4"/>
  <c r="D281" i="4"/>
  <c r="D228" i="4"/>
  <c r="D150" i="4"/>
  <c r="D299" i="4"/>
  <c r="D105" i="4"/>
  <c r="D268" i="4"/>
  <c r="D269" i="4"/>
  <c r="D120" i="4"/>
  <c r="D121" i="4"/>
  <c r="D288" i="4"/>
  <c r="D368" i="4"/>
  <c r="D17" i="4"/>
  <c r="D18" i="4"/>
  <c r="D19" i="4"/>
  <c r="D329" i="4"/>
  <c r="D301" i="4"/>
  <c r="D143" i="4"/>
  <c r="D87" i="4"/>
  <c r="D111" i="4"/>
  <c r="D112" i="4"/>
  <c r="D221" i="4"/>
  <c r="D222" i="4"/>
  <c r="D125" i="4"/>
  <c r="D126" i="4"/>
  <c r="D367" i="4"/>
  <c r="D318" i="4"/>
  <c r="D312" i="4"/>
  <c r="D81" i="4"/>
  <c r="D296" i="4"/>
  <c r="D229" i="4"/>
  <c r="D144" i="4"/>
  <c r="D305" i="4"/>
  <c r="D70" i="4"/>
  <c r="D149" i="4"/>
  <c r="D140" i="4"/>
  <c r="D139" i="4"/>
  <c r="D141" i="4"/>
  <c r="D97" i="4"/>
  <c r="D355" i="4"/>
  <c r="D336" i="4"/>
  <c r="D337" i="4"/>
  <c r="D338" i="4"/>
  <c r="D339" i="4"/>
  <c r="D340" i="4"/>
  <c r="D341" i="4"/>
  <c r="D223" i="4"/>
  <c r="D289" i="4"/>
  <c r="D272" i="4"/>
  <c r="D317" i="4"/>
  <c r="D282" i="4"/>
  <c r="D151" i="4"/>
  <c r="D77" i="4"/>
  <c r="D88" i="4"/>
  <c r="D73" i="4"/>
  <c r="D350" i="4"/>
  <c r="D68" i="4"/>
  <c r="D314" i="4"/>
  <c r="D155" i="4"/>
  <c r="D185" i="4"/>
  <c r="D127" i="4"/>
  <c r="D158" i="4"/>
  <c r="D304" i="4"/>
  <c r="D285" i="4"/>
  <c r="D215" i="4"/>
  <c r="D243" i="4"/>
  <c r="D104" i="4"/>
  <c r="D198" i="4"/>
  <c r="D135" i="4"/>
  <c r="D134" i="4"/>
  <c r="D136" i="4"/>
  <c r="D310" i="4"/>
  <c r="D74" i="4"/>
  <c r="D266" i="4"/>
  <c r="D78" i="4"/>
  <c r="D20" i="4"/>
  <c r="D21" i="4"/>
  <c r="D22" i="4"/>
  <c r="D118" i="4"/>
  <c r="D119" i="4"/>
  <c r="D152" i="4"/>
  <c r="D212" i="4"/>
  <c r="D290" i="4"/>
  <c r="D245" i="4"/>
  <c r="D246" i="4"/>
  <c r="D247" i="4"/>
  <c r="D248" i="4"/>
  <c r="D124" i="4"/>
  <c r="D319" i="4"/>
  <c r="D283" i="4"/>
  <c r="D192" i="4"/>
  <c r="D191" i="4"/>
  <c r="D117" i="4"/>
  <c r="D313" i="4"/>
  <c r="D369" i="4"/>
  <c r="D364" i="4"/>
  <c r="D349" i="4"/>
  <c r="D258" i="4"/>
  <c r="D286" i="4"/>
  <c r="D211" i="4"/>
  <c r="D291" i="4"/>
  <c r="D348" i="4"/>
  <c r="D474" i="4"/>
  <c r="D315" i="4"/>
  <c r="D214" i="4"/>
  <c r="D137" i="4"/>
  <c r="D284" i="4"/>
  <c r="D145" i="4"/>
  <c r="D331" i="4"/>
  <c r="D196" i="4"/>
  <c r="D130" i="4"/>
  <c r="D129" i="4"/>
  <c r="D131" i="4"/>
  <c r="D265" i="4"/>
  <c r="D333" i="4"/>
  <c r="D86" i="4"/>
  <c r="D195" i="4"/>
  <c r="D72" i="4"/>
  <c r="D360" i="4"/>
  <c r="D361" i="4"/>
  <c r="D75" i="4"/>
  <c r="B434" i="1"/>
  <c r="B310" i="1"/>
  <c r="BF277" i="4" s="1"/>
  <c r="W459" i="1"/>
  <c r="X459" i="1" s="1"/>
  <c r="W458" i="1"/>
  <c r="X458" i="1" s="1"/>
  <c r="W457" i="1"/>
  <c r="X457" i="1" s="1"/>
  <c r="W456" i="1"/>
  <c r="X456" i="1" s="1"/>
  <c r="W455" i="1"/>
  <c r="X455" i="1" s="1"/>
  <c r="W454" i="1"/>
  <c r="X454" i="1" s="1"/>
  <c r="W453" i="1"/>
  <c r="X453" i="1" s="1"/>
  <c r="W452" i="1"/>
  <c r="X452" i="1" s="1"/>
  <c r="W451" i="1"/>
  <c r="X451" i="1" s="1"/>
  <c r="W450" i="1"/>
  <c r="X450" i="1" s="1"/>
  <c r="W449" i="1"/>
  <c r="X449" i="1" s="1"/>
  <c r="W448" i="1"/>
  <c r="X448" i="1" s="1"/>
  <c r="W447" i="1"/>
  <c r="X447" i="1" s="1"/>
  <c r="W446" i="1"/>
  <c r="X446" i="1" s="1"/>
  <c r="W445" i="1"/>
  <c r="X445" i="1" s="1"/>
  <c r="W444" i="1"/>
  <c r="X444" i="1" s="1"/>
  <c r="W443" i="1"/>
  <c r="X443" i="1" s="1"/>
  <c r="W442" i="1"/>
  <c r="X442" i="1" s="1"/>
  <c r="W441" i="1"/>
  <c r="X441" i="1" s="1"/>
  <c r="W440" i="1"/>
  <c r="X440" i="1" s="1"/>
  <c r="W439" i="1"/>
  <c r="X439" i="1" s="1"/>
  <c r="W438" i="1"/>
  <c r="X438" i="1" s="1"/>
  <c r="W437" i="1"/>
  <c r="X437" i="1" s="1"/>
  <c r="W436" i="1"/>
  <c r="X436" i="1" s="1"/>
  <c r="W435" i="1"/>
  <c r="X435" i="1" s="1"/>
  <c r="W434" i="1"/>
  <c r="X434" i="1" s="1"/>
  <c r="W433" i="1"/>
  <c r="X433" i="1" s="1"/>
  <c r="W432" i="1"/>
  <c r="X432" i="1" s="1"/>
  <c r="W431" i="1"/>
  <c r="X431" i="1" s="1"/>
  <c r="W430" i="1"/>
  <c r="X430" i="1" s="1"/>
  <c r="W429" i="1"/>
  <c r="X429" i="1" s="1"/>
  <c r="W428" i="1"/>
  <c r="X428" i="1" s="1"/>
  <c r="W427" i="1"/>
  <c r="X427" i="1" s="1"/>
  <c r="W426" i="1"/>
  <c r="X426" i="1" s="1"/>
  <c r="Q459" i="1"/>
  <c r="R459" i="1" s="1"/>
  <c r="Q458" i="1"/>
  <c r="R458" i="1" s="1"/>
  <c r="Q457" i="1"/>
  <c r="R457" i="1" s="1"/>
  <c r="Q456" i="1"/>
  <c r="R456" i="1" s="1"/>
  <c r="Q455" i="1"/>
  <c r="R455" i="1" s="1"/>
  <c r="Q454" i="1"/>
  <c r="R454" i="1" s="1"/>
  <c r="Q453" i="1"/>
  <c r="R453" i="1" s="1"/>
  <c r="Q452" i="1"/>
  <c r="R452" i="1" s="1"/>
  <c r="Q451" i="1"/>
  <c r="R451" i="1" s="1"/>
  <c r="Q450" i="1"/>
  <c r="R450" i="1" s="1"/>
  <c r="Q449" i="1"/>
  <c r="R449" i="1" s="1"/>
  <c r="Q448" i="1"/>
  <c r="R448" i="1" s="1"/>
  <c r="Q447" i="1"/>
  <c r="R447" i="1" s="1"/>
  <c r="Q446" i="1"/>
  <c r="R446" i="1" s="1"/>
  <c r="Q445" i="1"/>
  <c r="R445" i="1" s="1"/>
  <c r="Q444" i="1"/>
  <c r="R444" i="1" s="1"/>
  <c r="Q443" i="1"/>
  <c r="R443" i="1" s="1"/>
  <c r="Q442" i="1"/>
  <c r="R442" i="1" s="1"/>
  <c r="Q441" i="1"/>
  <c r="R441" i="1" s="1"/>
  <c r="Q440" i="1"/>
  <c r="R440" i="1" s="1"/>
  <c r="Q439" i="1"/>
  <c r="R439" i="1" s="1"/>
  <c r="Q438" i="1"/>
  <c r="R438" i="1" s="1"/>
  <c r="Q437" i="1"/>
  <c r="R437" i="1" s="1"/>
  <c r="Q436" i="1"/>
  <c r="R436" i="1" s="1"/>
  <c r="Q435" i="1"/>
  <c r="R435" i="1" s="1"/>
  <c r="Q434" i="1"/>
  <c r="R434" i="1" s="1"/>
  <c r="Q433" i="1"/>
  <c r="R433" i="1" s="1"/>
  <c r="Q432" i="1"/>
  <c r="R432" i="1" s="1"/>
  <c r="Q431" i="1"/>
  <c r="R431" i="1" s="1"/>
  <c r="Q430" i="1"/>
  <c r="R430" i="1" s="1"/>
  <c r="Q429" i="1"/>
  <c r="R429" i="1" s="1"/>
  <c r="Q428" i="1"/>
  <c r="R428" i="1" s="1"/>
  <c r="Q427" i="1"/>
  <c r="R427" i="1" s="1"/>
  <c r="Q426" i="1"/>
  <c r="R426" i="1" s="1"/>
  <c r="K459" i="1"/>
  <c r="L459" i="1" s="1"/>
  <c r="K458" i="1"/>
  <c r="L458" i="1" s="1"/>
  <c r="K457" i="1"/>
  <c r="L457" i="1" s="1"/>
  <c r="K456" i="1"/>
  <c r="L456" i="1" s="1"/>
  <c r="K455" i="1"/>
  <c r="L455" i="1" s="1"/>
  <c r="K454" i="1"/>
  <c r="L454" i="1" s="1"/>
  <c r="K453" i="1"/>
  <c r="L453" i="1" s="1"/>
  <c r="K452" i="1"/>
  <c r="L452" i="1" s="1"/>
  <c r="K451" i="1"/>
  <c r="L451" i="1" s="1"/>
  <c r="K450" i="1"/>
  <c r="L450" i="1" s="1"/>
  <c r="K449" i="1"/>
  <c r="L449" i="1" s="1"/>
  <c r="K448" i="1"/>
  <c r="L448" i="1" s="1"/>
  <c r="K447" i="1"/>
  <c r="L447" i="1" s="1"/>
  <c r="K446" i="1"/>
  <c r="L446" i="1" s="1"/>
  <c r="K445" i="1"/>
  <c r="L445" i="1" s="1"/>
  <c r="K444" i="1"/>
  <c r="L444" i="1" s="1"/>
  <c r="K443" i="1"/>
  <c r="L443" i="1" s="1"/>
  <c r="K442" i="1"/>
  <c r="L442" i="1" s="1"/>
  <c r="K441" i="1"/>
  <c r="L441" i="1" s="1"/>
  <c r="K440" i="1"/>
  <c r="L440" i="1" s="1"/>
  <c r="K439" i="1"/>
  <c r="L439" i="1" s="1"/>
  <c r="K438" i="1"/>
  <c r="L438" i="1" s="1"/>
  <c r="K437" i="1"/>
  <c r="L437" i="1" s="1"/>
  <c r="K436" i="1"/>
  <c r="L436" i="1" s="1"/>
  <c r="K435" i="1"/>
  <c r="L435" i="1" s="1"/>
  <c r="K434" i="1"/>
  <c r="L434" i="1" s="1"/>
  <c r="K433" i="1"/>
  <c r="L433" i="1" s="1"/>
  <c r="K432" i="1"/>
  <c r="L432" i="1" s="1"/>
  <c r="K431" i="1"/>
  <c r="L431" i="1" s="1"/>
  <c r="K430" i="1"/>
  <c r="L430" i="1" s="1"/>
  <c r="K429" i="1"/>
  <c r="L429" i="1" s="1"/>
  <c r="K428" i="1"/>
  <c r="L428" i="1" s="1"/>
  <c r="K427" i="1"/>
  <c r="L427" i="1" s="1"/>
  <c r="K426" i="1"/>
  <c r="L426" i="1" s="1"/>
  <c r="E459" i="1"/>
  <c r="F459" i="1" s="1"/>
  <c r="E458" i="1"/>
  <c r="F458" i="1" s="1"/>
  <c r="E457" i="1"/>
  <c r="F457" i="1" s="1"/>
  <c r="E456" i="1"/>
  <c r="F456" i="1" s="1"/>
  <c r="E455" i="1"/>
  <c r="F455" i="1" s="1"/>
  <c r="E454" i="1"/>
  <c r="F454" i="1" s="1"/>
  <c r="E453" i="1"/>
  <c r="F453" i="1" s="1"/>
  <c r="E452" i="1"/>
  <c r="F452" i="1" s="1"/>
  <c r="E451" i="1"/>
  <c r="F451" i="1" s="1"/>
  <c r="E450" i="1"/>
  <c r="F450" i="1" s="1"/>
  <c r="E449" i="1"/>
  <c r="F449" i="1" s="1"/>
  <c r="E448" i="1"/>
  <c r="F448" i="1" s="1"/>
  <c r="E447" i="1"/>
  <c r="F447" i="1" s="1"/>
  <c r="E446" i="1"/>
  <c r="F446" i="1" s="1"/>
  <c r="E445" i="1"/>
  <c r="F445" i="1" s="1"/>
  <c r="E444" i="1"/>
  <c r="F444" i="1" s="1"/>
  <c r="E443" i="1"/>
  <c r="F443" i="1" s="1"/>
  <c r="E442" i="1"/>
  <c r="F442" i="1" s="1"/>
  <c r="E441" i="1"/>
  <c r="F441" i="1" s="1"/>
  <c r="E440" i="1"/>
  <c r="F440" i="1" s="1"/>
  <c r="E439" i="1"/>
  <c r="F439" i="1" s="1"/>
  <c r="E438" i="1"/>
  <c r="F438" i="1" s="1"/>
  <c r="E437" i="1"/>
  <c r="F437" i="1" s="1"/>
  <c r="E436" i="1"/>
  <c r="F436" i="1" s="1"/>
  <c r="E435" i="1"/>
  <c r="F435" i="1" s="1"/>
  <c r="E434" i="1"/>
  <c r="F434" i="1" s="1"/>
  <c r="E433" i="1"/>
  <c r="F433" i="1" s="1"/>
  <c r="E432" i="1"/>
  <c r="F432" i="1" s="1"/>
  <c r="E431" i="1"/>
  <c r="F431" i="1" s="1"/>
  <c r="E430" i="1"/>
  <c r="F430" i="1" s="1"/>
  <c r="E429" i="1"/>
  <c r="F429" i="1" s="1"/>
  <c r="E428" i="1"/>
  <c r="F428" i="1" s="1"/>
  <c r="E427" i="1"/>
  <c r="F427" i="1" s="1"/>
  <c r="E426" i="1"/>
  <c r="F426" i="1" s="1"/>
  <c r="W417" i="1"/>
  <c r="X417" i="1" s="1"/>
  <c r="W416" i="1"/>
  <c r="X416" i="1" s="1"/>
  <c r="W415" i="1"/>
  <c r="X415" i="1" s="1"/>
  <c r="W414" i="1"/>
  <c r="X414" i="1" s="1"/>
  <c r="W413" i="1"/>
  <c r="X413" i="1" s="1"/>
  <c r="W412" i="1"/>
  <c r="X412" i="1" s="1"/>
  <c r="W411" i="1"/>
  <c r="X411" i="1" s="1"/>
  <c r="W410" i="1"/>
  <c r="X410" i="1" s="1"/>
  <c r="W409" i="1"/>
  <c r="X409" i="1" s="1"/>
  <c r="W408" i="1"/>
  <c r="X408" i="1" s="1"/>
  <c r="W407" i="1"/>
  <c r="X407" i="1" s="1"/>
  <c r="W406" i="1"/>
  <c r="X406" i="1" s="1"/>
  <c r="W405" i="1"/>
  <c r="X405" i="1" s="1"/>
  <c r="W404" i="1"/>
  <c r="X404" i="1" s="1"/>
  <c r="W403" i="1"/>
  <c r="X403" i="1" s="1"/>
  <c r="W402" i="1"/>
  <c r="X402" i="1" s="1"/>
  <c r="W401" i="1"/>
  <c r="X401" i="1" s="1"/>
  <c r="W400" i="1"/>
  <c r="X400" i="1" s="1"/>
  <c r="W399" i="1"/>
  <c r="X399" i="1" s="1"/>
  <c r="W398" i="1"/>
  <c r="X398" i="1" s="1"/>
  <c r="W397" i="1"/>
  <c r="X397" i="1" s="1"/>
  <c r="W396" i="1"/>
  <c r="X396" i="1" s="1"/>
  <c r="W395" i="1"/>
  <c r="X395" i="1" s="1"/>
  <c r="W394" i="1"/>
  <c r="X394" i="1" s="1"/>
  <c r="W393" i="1"/>
  <c r="X393" i="1" s="1"/>
  <c r="W392" i="1"/>
  <c r="X392" i="1" s="1"/>
  <c r="W391" i="1"/>
  <c r="X391" i="1" s="1"/>
  <c r="W390" i="1"/>
  <c r="X390" i="1" s="1"/>
  <c r="W389" i="1"/>
  <c r="X389" i="1" s="1"/>
  <c r="W388" i="1"/>
  <c r="X388" i="1" s="1"/>
  <c r="W387" i="1"/>
  <c r="X387" i="1" s="1"/>
  <c r="W386" i="1"/>
  <c r="X386" i="1" s="1"/>
  <c r="W385" i="1"/>
  <c r="X385" i="1" s="1"/>
  <c r="W384" i="1"/>
  <c r="X384" i="1" s="1"/>
  <c r="Q417" i="1"/>
  <c r="R417" i="1" s="1"/>
  <c r="Q416" i="1"/>
  <c r="R416" i="1" s="1"/>
  <c r="Q415" i="1"/>
  <c r="R415" i="1" s="1"/>
  <c r="Q414" i="1"/>
  <c r="R414" i="1" s="1"/>
  <c r="Q413" i="1"/>
  <c r="R413" i="1" s="1"/>
  <c r="Q412" i="1"/>
  <c r="R412" i="1" s="1"/>
  <c r="Q411" i="1"/>
  <c r="R411" i="1" s="1"/>
  <c r="Q410" i="1"/>
  <c r="R410" i="1" s="1"/>
  <c r="Q409" i="1"/>
  <c r="R409" i="1" s="1"/>
  <c r="Q408" i="1"/>
  <c r="R408" i="1" s="1"/>
  <c r="Q407" i="1"/>
  <c r="R407" i="1" s="1"/>
  <c r="Q406" i="1"/>
  <c r="R406" i="1" s="1"/>
  <c r="Q405" i="1"/>
  <c r="R405" i="1" s="1"/>
  <c r="Q404" i="1"/>
  <c r="R404" i="1" s="1"/>
  <c r="Q403" i="1"/>
  <c r="R403" i="1" s="1"/>
  <c r="Q402" i="1"/>
  <c r="R402" i="1" s="1"/>
  <c r="Q401" i="1"/>
  <c r="R401" i="1" s="1"/>
  <c r="Q400" i="1"/>
  <c r="R400" i="1" s="1"/>
  <c r="Q399" i="1"/>
  <c r="R399" i="1" s="1"/>
  <c r="Q398" i="1"/>
  <c r="R398" i="1" s="1"/>
  <c r="Q397" i="1"/>
  <c r="R397" i="1" s="1"/>
  <c r="Q396" i="1"/>
  <c r="R396" i="1" s="1"/>
  <c r="Q395" i="1"/>
  <c r="R395" i="1" s="1"/>
  <c r="Q394" i="1"/>
  <c r="R394" i="1" s="1"/>
  <c r="Q393" i="1"/>
  <c r="R393" i="1" s="1"/>
  <c r="Q392" i="1"/>
  <c r="R392" i="1" s="1"/>
  <c r="Q391" i="1"/>
  <c r="R391" i="1" s="1"/>
  <c r="Q390" i="1"/>
  <c r="R390" i="1" s="1"/>
  <c r="Q389" i="1"/>
  <c r="R389" i="1" s="1"/>
  <c r="Q388" i="1"/>
  <c r="R388" i="1" s="1"/>
  <c r="Q387" i="1"/>
  <c r="R387" i="1" s="1"/>
  <c r="Q386" i="1"/>
  <c r="R386" i="1" s="1"/>
  <c r="Q385" i="1"/>
  <c r="R385" i="1" s="1"/>
  <c r="Q384" i="1"/>
  <c r="R384" i="1" s="1"/>
  <c r="K417" i="1"/>
  <c r="L417" i="1" s="1"/>
  <c r="K416" i="1"/>
  <c r="L416" i="1" s="1"/>
  <c r="K415" i="1"/>
  <c r="L415" i="1" s="1"/>
  <c r="K414" i="1"/>
  <c r="L414" i="1" s="1"/>
  <c r="K413" i="1"/>
  <c r="L413" i="1" s="1"/>
  <c r="K412" i="1"/>
  <c r="L412" i="1" s="1"/>
  <c r="K411" i="1"/>
  <c r="L411" i="1" s="1"/>
  <c r="K410" i="1"/>
  <c r="L410" i="1" s="1"/>
  <c r="K409" i="1"/>
  <c r="L409" i="1" s="1"/>
  <c r="K408" i="1"/>
  <c r="L408" i="1" s="1"/>
  <c r="K407" i="1"/>
  <c r="L407" i="1" s="1"/>
  <c r="K406" i="1"/>
  <c r="L406" i="1" s="1"/>
  <c r="K405" i="1"/>
  <c r="L405" i="1" s="1"/>
  <c r="K404" i="1"/>
  <c r="L404" i="1" s="1"/>
  <c r="K403" i="1"/>
  <c r="L403" i="1" s="1"/>
  <c r="K402" i="1"/>
  <c r="L402" i="1" s="1"/>
  <c r="K401" i="1"/>
  <c r="L401" i="1" s="1"/>
  <c r="K400" i="1"/>
  <c r="L400" i="1" s="1"/>
  <c r="K399" i="1"/>
  <c r="L399" i="1" s="1"/>
  <c r="K398" i="1"/>
  <c r="L398" i="1" s="1"/>
  <c r="K397" i="1"/>
  <c r="L397" i="1" s="1"/>
  <c r="K396" i="1"/>
  <c r="L396" i="1" s="1"/>
  <c r="K395" i="1"/>
  <c r="L395" i="1" s="1"/>
  <c r="K394" i="1"/>
  <c r="L394" i="1" s="1"/>
  <c r="K393" i="1"/>
  <c r="L393" i="1" s="1"/>
  <c r="K392" i="1"/>
  <c r="L392" i="1" s="1"/>
  <c r="K391" i="1"/>
  <c r="L391" i="1" s="1"/>
  <c r="K390" i="1"/>
  <c r="L390" i="1" s="1"/>
  <c r="K389" i="1"/>
  <c r="L389" i="1" s="1"/>
  <c r="K388" i="1"/>
  <c r="L388" i="1" s="1"/>
  <c r="K387" i="1"/>
  <c r="L387" i="1" s="1"/>
  <c r="K386" i="1"/>
  <c r="L386" i="1" s="1"/>
  <c r="K385" i="1"/>
  <c r="L385" i="1" s="1"/>
  <c r="K384" i="1"/>
  <c r="L384" i="1" s="1"/>
  <c r="E417" i="1"/>
  <c r="F417" i="1" s="1"/>
  <c r="E416" i="1"/>
  <c r="F416" i="1" s="1"/>
  <c r="E415" i="1"/>
  <c r="F415" i="1" s="1"/>
  <c r="E414" i="1"/>
  <c r="F414" i="1" s="1"/>
  <c r="E413" i="1"/>
  <c r="F413" i="1" s="1"/>
  <c r="E412" i="1"/>
  <c r="F412" i="1" s="1"/>
  <c r="E411" i="1"/>
  <c r="F411" i="1" s="1"/>
  <c r="E410" i="1"/>
  <c r="F410" i="1" s="1"/>
  <c r="E409" i="1"/>
  <c r="F409" i="1" s="1"/>
  <c r="E408" i="1"/>
  <c r="F408" i="1" s="1"/>
  <c r="E407" i="1"/>
  <c r="F407" i="1" s="1"/>
  <c r="E406" i="1"/>
  <c r="F406" i="1" s="1"/>
  <c r="E405" i="1"/>
  <c r="F405" i="1" s="1"/>
  <c r="E404" i="1"/>
  <c r="F404" i="1" s="1"/>
  <c r="E403" i="1"/>
  <c r="F403" i="1" s="1"/>
  <c r="E402" i="1"/>
  <c r="F402" i="1" s="1"/>
  <c r="E401" i="1"/>
  <c r="F401" i="1" s="1"/>
  <c r="E400" i="1"/>
  <c r="F400" i="1" s="1"/>
  <c r="E399" i="1"/>
  <c r="F399" i="1" s="1"/>
  <c r="E398" i="1"/>
  <c r="F398" i="1" s="1"/>
  <c r="E397" i="1"/>
  <c r="F397" i="1" s="1"/>
  <c r="E396" i="1"/>
  <c r="F396" i="1" s="1"/>
  <c r="E395" i="1"/>
  <c r="F395" i="1" s="1"/>
  <c r="E394" i="1"/>
  <c r="F394" i="1" s="1"/>
  <c r="E393" i="1"/>
  <c r="F393" i="1" s="1"/>
  <c r="E392" i="1"/>
  <c r="F392" i="1" s="1"/>
  <c r="E391" i="1"/>
  <c r="F391" i="1" s="1"/>
  <c r="E390" i="1"/>
  <c r="F390" i="1" s="1"/>
  <c r="E389" i="1"/>
  <c r="F389" i="1" s="1"/>
  <c r="E388" i="1"/>
  <c r="F388" i="1" s="1"/>
  <c r="E387" i="1"/>
  <c r="F387" i="1" s="1"/>
  <c r="E386" i="1"/>
  <c r="F386" i="1" s="1"/>
  <c r="E385" i="1"/>
  <c r="F385" i="1" s="1"/>
  <c r="E384" i="1"/>
  <c r="F384" i="1" s="1"/>
  <c r="W375" i="1"/>
  <c r="X375" i="1" s="1"/>
  <c r="W374" i="1"/>
  <c r="X374" i="1" s="1"/>
  <c r="W373" i="1"/>
  <c r="X373" i="1" s="1"/>
  <c r="W372" i="1"/>
  <c r="X372" i="1" s="1"/>
  <c r="W371" i="1"/>
  <c r="X371" i="1" s="1"/>
  <c r="W370" i="1"/>
  <c r="X370" i="1" s="1"/>
  <c r="W369" i="1"/>
  <c r="X369" i="1" s="1"/>
  <c r="W368" i="1"/>
  <c r="X368" i="1" s="1"/>
  <c r="W367" i="1"/>
  <c r="X367" i="1" s="1"/>
  <c r="W366" i="1"/>
  <c r="X366" i="1" s="1"/>
  <c r="W365" i="1"/>
  <c r="X365" i="1" s="1"/>
  <c r="W364" i="1"/>
  <c r="X364" i="1" s="1"/>
  <c r="W363" i="1"/>
  <c r="X363" i="1" s="1"/>
  <c r="W362" i="1"/>
  <c r="X362" i="1" s="1"/>
  <c r="W361" i="1"/>
  <c r="X361" i="1" s="1"/>
  <c r="W360" i="1"/>
  <c r="X360" i="1" s="1"/>
  <c r="W359" i="1"/>
  <c r="X359" i="1" s="1"/>
  <c r="W358" i="1"/>
  <c r="X358" i="1" s="1"/>
  <c r="W357" i="1"/>
  <c r="X357" i="1" s="1"/>
  <c r="W356" i="1"/>
  <c r="X356" i="1" s="1"/>
  <c r="W355" i="1"/>
  <c r="X355" i="1" s="1"/>
  <c r="W354" i="1"/>
  <c r="X354" i="1" s="1"/>
  <c r="W353" i="1"/>
  <c r="X353" i="1" s="1"/>
  <c r="W352" i="1"/>
  <c r="X352" i="1" s="1"/>
  <c r="W351" i="1"/>
  <c r="X351" i="1" s="1"/>
  <c r="W350" i="1"/>
  <c r="X350" i="1" s="1"/>
  <c r="W349" i="1"/>
  <c r="X349" i="1" s="1"/>
  <c r="W348" i="1"/>
  <c r="X348" i="1" s="1"/>
  <c r="W347" i="1"/>
  <c r="X347" i="1" s="1"/>
  <c r="W346" i="1"/>
  <c r="X346" i="1" s="1"/>
  <c r="W345" i="1"/>
  <c r="X345" i="1" s="1"/>
  <c r="W344" i="1"/>
  <c r="X344" i="1" s="1"/>
  <c r="W343" i="1"/>
  <c r="X343" i="1" s="1"/>
  <c r="W342" i="1"/>
  <c r="X342" i="1" s="1"/>
  <c r="Q375" i="1"/>
  <c r="R375" i="1" s="1"/>
  <c r="Q374" i="1"/>
  <c r="R374" i="1" s="1"/>
  <c r="Q373" i="1"/>
  <c r="R373" i="1" s="1"/>
  <c r="Q372" i="1"/>
  <c r="R372" i="1" s="1"/>
  <c r="Q371" i="1"/>
  <c r="R371" i="1" s="1"/>
  <c r="Q370" i="1"/>
  <c r="R370" i="1" s="1"/>
  <c r="Q369" i="1"/>
  <c r="R369" i="1" s="1"/>
  <c r="Q368" i="1"/>
  <c r="R368" i="1" s="1"/>
  <c r="Q367" i="1"/>
  <c r="R367" i="1" s="1"/>
  <c r="Q366" i="1"/>
  <c r="R366" i="1" s="1"/>
  <c r="Q365" i="1"/>
  <c r="R365" i="1" s="1"/>
  <c r="Q364" i="1"/>
  <c r="R364" i="1" s="1"/>
  <c r="Q363" i="1"/>
  <c r="R363" i="1" s="1"/>
  <c r="Q362" i="1"/>
  <c r="R362" i="1" s="1"/>
  <c r="Q361" i="1"/>
  <c r="R361" i="1" s="1"/>
  <c r="Q360" i="1"/>
  <c r="R360" i="1" s="1"/>
  <c r="Q359" i="1"/>
  <c r="R359" i="1" s="1"/>
  <c r="Q358" i="1"/>
  <c r="R358" i="1" s="1"/>
  <c r="Q357" i="1"/>
  <c r="R357" i="1" s="1"/>
  <c r="Q356" i="1"/>
  <c r="R356" i="1" s="1"/>
  <c r="Q355" i="1"/>
  <c r="R355" i="1" s="1"/>
  <c r="Q354" i="1"/>
  <c r="R354" i="1" s="1"/>
  <c r="Q353" i="1"/>
  <c r="R353" i="1" s="1"/>
  <c r="Q352" i="1"/>
  <c r="R352" i="1" s="1"/>
  <c r="Q351" i="1"/>
  <c r="R351" i="1" s="1"/>
  <c r="Q350" i="1"/>
  <c r="R350" i="1" s="1"/>
  <c r="Q349" i="1"/>
  <c r="R349" i="1" s="1"/>
  <c r="Q348" i="1"/>
  <c r="R348" i="1" s="1"/>
  <c r="Q347" i="1"/>
  <c r="R347" i="1" s="1"/>
  <c r="Q346" i="1"/>
  <c r="R346" i="1" s="1"/>
  <c r="Q345" i="1"/>
  <c r="R345" i="1" s="1"/>
  <c r="Q344" i="1"/>
  <c r="R344" i="1" s="1"/>
  <c r="Q343" i="1"/>
  <c r="R343" i="1" s="1"/>
  <c r="Q342" i="1"/>
  <c r="R342" i="1" s="1"/>
  <c r="K375" i="1"/>
  <c r="L375" i="1" s="1"/>
  <c r="K374" i="1"/>
  <c r="L374" i="1" s="1"/>
  <c r="K373" i="1"/>
  <c r="L373" i="1" s="1"/>
  <c r="K372" i="1"/>
  <c r="L372" i="1" s="1"/>
  <c r="K371" i="1"/>
  <c r="L371" i="1" s="1"/>
  <c r="K370" i="1"/>
  <c r="L370" i="1" s="1"/>
  <c r="K369" i="1"/>
  <c r="L369" i="1" s="1"/>
  <c r="K368" i="1"/>
  <c r="L368" i="1" s="1"/>
  <c r="K367" i="1"/>
  <c r="L367" i="1" s="1"/>
  <c r="K366" i="1"/>
  <c r="L366" i="1" s="1"/>
  <c r="K365" i="1"/>
  <c r="L365" i="1" s="1"/>
  <c r="K364" i="1"/>
  <c r="L364" i="1" s="1"/>
  <c r="K363" i="1"/>
  <c r="L363" i="1" s="1"/>
  <c r="K362" i="1"/>
  <c r="L362" i="1" s="1"/>
  <c r="K361" i="1"/>
  <c r="L361" i="1" s="1"/>
  <c r="K360" i="1"/>
  <c r="L360" i="1" s="1"/>
  <c r="K359" i="1"/>
  <c r="L359" i="1" s="1"/>
  <c r="K358" i="1"/>
  <c r="L358" i="1" s="1"/>
  <c r="K357" i="1"/>
  <c r="L357" i="1" s="1"/>
  <c r="K356" i="1"/>
  <c r="L356" i="1" s="1"/>
  <c r="K355" i="1"/>
  <c r="L355" i="1" s="1"/>
  <c r="K354" i="1"/>
  <c r="L354" i="1" s="1"/>
  <c r="K353" i="1"/>
  <c r="L353" i="1" s="1"/>
  <c r="K352" i="1"/>
  <c r="L352" i="1" s="1"/>
  <c r="K351" i="1"/>
  <c r="L351" i="1" s="1"/>
  <c r="K350" i="1"/>
  <c r="L350" i="1" s="1"/>
  <c r="K349" i="1"/>
  <c r="L349" i="1" s="1"/>
  <c r="K348" i="1"/>
  <c r="L348" i="1" s="1"/>
  <c r="K347" i="1"/>
  <c r="L347" i="1" s="1"/>
  <c r="K346" i="1"/>
  <c r="L346" i="1" s="1"/>
  <c r="K345" i="1"/>
  <c r="L345" i="1" s="1"/>
  <c r="K344" i="1"/>
  <c r="L344" i="1" s="1"/>
  <c r="K343" i="1"/>
  <c r="L343" i="1" s="1"/>
  <c r="K342" i="1"/>
  <c r="L342" i="1" s="1"/>
  <c r="E375" i="1"/>
  <c r="F375" i="1" s="1"/>
  <c r="E374" i="1"/>
  <c r="F374" i="1" s="1"/>
  <c r="E373" i="1"/>
  <c r="F373" i="1" s="1"/>
  <c r="E372" i="1"/>
  <c r="F372" i="1" s="1"/>
  <c r="E371" i="1"/>
  <c r="F371" i="1" s="1"/>
  <c r="E370" i="1"/>
  <c r="F370" i="1" s="1"/>
  <c r="E369" i="1"/>
  <c r="F369" i="1" s="1"/>
  <c r="E368" i="1"/>
  <c r="F368" i="1" s="1"/>
  <c r="E367" i="1"/>
  <c r="F367" i="1" s="1"/>
  <c r="E366" i="1"/>
  <c r="F366" i="1" s="1"/>
  <c r="E365" i="1"/>
  <c r="F365" i="1" s="1"/>
  <c r="E364" i="1"/>
  <c r="F364" i="1" s="1"/>
  <c r="E363" i="1"/>
  <c r="F363" i="1" s="1"/>
  <c r="E362" i="1"/>
  <c r="F362" i="1" s="1"/>
  <c r="E361" i="1"/>
  <c r="F361" i="1" s="1"/>
  <c r="E360" i="1"/>
  <c r="F360" i="1" s="1"/>
  <c r="E359" i="1"/>
  <c r="F359" i="1" s="1"/>
  <c r="E358" i="1"/>
  <c r="F358" i="1" s="1"/>
  <c r="E357" i="1"/>
  <c r="F357" i="1" s="1"/>
  <c r="E356" i="1"/>
  <c r="F356" i="1" s="1"/>
  <c r="E355" i="1"/>
  <c r="F355" i="1" s="1"/>
  <c r="E354" i="1"/>
  <c r="F354" i="1" s="1"/>
  <c r="E353" i="1"/>
  <c r="F353" i="1" s="1"/>
  <c r="E352" i="1"/>
  <c r="F352" i="1" s="1"/>
  <c r="E351" i="1"/>
  <c r="F351" i="1" s="1"/>
  <c r="E350" i="1"/>
  <c r="F350" i="1" s="1"/>
  <c r="E349" i="1"/>
  <c r="F349" i="1" s="1"/>
  <c r="E348" i="1"/>
  <c r="F348" i="1" s="1"/>
  <c r="E347" i="1"/>
  <c r="F347" i="1" s="1"/>
  <c r="E346" i="1"/>
  <c r="F346" i="1" s="1"/>
  <c r="E345" i="1"/>
  <c r="F345" i="1" s="1"/>
  <c r="E344" i="1"/>
  <c r="F344" i="1" s="1"/>
  <c r="E343" i="1"/>
  <c r="F343" i="1" s="1"/>
  <c r="E342" i="1"/>
  <c r="F342" i="1" s="1"/>
  <c r="W333" i="1"/>
  <c r="X333" i="1" s="1"/>
  <c r="W332" i="1"/>
  <c r="X332" i="1" s="1"/>
  <c r="W331" i="1"/>
  <c r="X331" i="1" s="1"/>
  <c r="W330" i="1"/>
  <c r="X330" i="1" s="1"/>
  <c r="W329" i="1"/>
  <c r="X329" i="1" s="1"/>
  <c r="W328" i="1"/>
  <c r="X328" i="1" s="1"/>
  <c r="W327" i="1"/>
  <c r="X327" i="1" s="1"/>
  <c r="W326" i="1"/>
  <c r="X326" i="1" s="1"/>
  <c r="W325" i="1"/>
  <c r="X325" i="1" s="1"/>
  <c r="W324" i="1"/>
  <c r="X324" i="1" s="1"/>
  <c r="W323" i="1"/>
  <c r="X323" i="1" s="1"/>
  <c r="W322" i="1"/>
  <c r="X322" i="1" s="1"/>
  <c r="W321" i="1"/>
  <c r="X321" i="1" s="1"/>
  <c r="W320" i="1"/>
  <c r="X320" i="1" s="1"/>
  <c r="W319" i="1"/>
  <c r="X319" i="1" s="1"/>
  <c r="W318" i="1"/>
  <c r="X318" i="1" s="1"/>
  <c r="W317" i="1"/>
  <c r="X317" i="1" s="1"/>
  <c r="W316" i="1"/>
  <c r="X316" i="1" s="1"/>
  <c r="W315" i="1"/>
  <c r="X315" i="1" s="1"/>
  <c r="W314" i="1"/>
  <c r="X314" i="1" s="1"/>
  <c r="W313" i="1"/>
  <c r="X313" i="1" s="1"/>
  <c r="W312" i="1"/>
  <c r="X312" i="1" s="1"/>
  <c r="W311" i="1"/>
  <c r="X311" i="1" s="1"/>
  <c r="W310" i="1"/>
  <c r="X310" i="1" s="1"/>
  <c r="W309" i="1"/>
  <c r="X309" i="1" s="1"/>
  <c r="W308" i="1"/>
  <c r="X308" i="1" s="1"/>
  <c r="W307" i="1"/>
  <c r="X307" i="1" s="1"/>
  <c r="W306" i="1"/>
  <c r="X306" i="1" s="1"/>
  <c r="W305" i="1"/>
  <c r="X305" i="1" s="1"/>
  <c r="W304" i="1"/>
  <c r="X304" i="1" s="1"/>
  <c r="W303" i="1"/>
  <c r="X303" i="1" s="1"/>
  <c r="W302" i="1"/>
  <c r="X302" i="1" s="1"/>
  <c r="W301" i="1"/>
  <c r="X301" i="1" s="1"/>
  <c r="W300" i="1"/>
  <c r="X300" i="1" s="1"/>
  <c r="Q333" i="1"/>
  <c r="R333" i="1" s="1"/>
  <c r="Q332" i="1"/>
  <c r="R332" i="1" s="1"/>
  <c r="Q331" i="1"/>
  <c r="R331" i="1" s="1"/>
  <c r="Q330" i="1"/>
  <c r="R330" i="1" s="1"/>
  <c r="Q329" i="1"/>
  <c r="R329" i="1" s="1"/>
  <c r="Q328" i="1"/>
  <c r="R328" i="1" s="1"/>
  <c r="Q327" i="1"/>
  <c r="R327" i="1" s="1"/>
  <c r="Q326" i="1"/>
  <c r="R326" i="1" s="1"/>
  <c r="Q325" i="1"/>
  <c r="R325" i="1" s="1"/>
  <c r="Q324" i="1"/>
  <c r="R324" i="1" s="1"/>
  <c r="Q323" i="1"/>
  <c r="R323" i="1" s="1"/>
  <c r="Q322" i="1"/>
  <c r="R322" i="1" s="1"/>
  <c r="Q321" i="1"/>
  <c r="R321" i="1" s="1"/>
  <c r="Q320" i="1"/>
  <c r="R320" i="1" s="1"/>
  <c r="Q319" i="1"/>
  <c r="R319" i="1" s="1"/>
  <c r="Q318" i="1"/>
  <c r="R318" i="1" s="1"/>
  <c r="Q317" i="1"/>
  <c r="R317" i="1" s="1"/>
  <c r="Q316" i="1"/>
  <c r="R316" i="1" s="1"/>
  <c r="Q315" i="1"/>
  <c r="R315" i="1" s="1"/>
  <c r="Q314" i="1"/>
  <c r="R314" i="1" s="1"/>
  <c r="Q313" i="1"/>
  <c r="R313" i="1" s="1"/>
  <c r="Q312" i="1"/>
  <c r="R312" i="1" s="1"/>
  <c r="Q311" i="1"/>
  <c r="R311" i="1" s="1"/>
  <c r="Q310" i="1"/>
  <c r="R310" i="1" s="1"/>
  <c r="Q309" i="1"/>
  <c r="R309" i="1" s="1"/>
  <c r="Q308" i="1"/>
  <c r="R308" i="1" s="1"/>
  <c r="Q307" i="1"/>
  <c r="R307" i="1" s="1"/>
  <c r="Q306" i="1"/>
  <c r="R306" i="1" s="1"/>
  <c r="Q305" i="1"/>
  <c r="R305" i="1" s="1"/>
  <c r="Q304" i="1"/>
  <c r="R304" i="1" s="1"/>
  <c r="Q303" i="1"/>
  <c r="R303" i="1" s="1"/>
  <c r="Q302" i="1"/>
  <c r="R302" i="1" s="1"/>
  <c r="Q301" i="1"/>
  <c r="R301" i="1" s="1"/>
  <c r="Q300" i="1"/>
  <c r="R300" i="1" s="1"/>
  <c r="K333" i="1"/>
  <c r="L333" i="1" s="1"/>
  <c r="K332" i="1"/>
  <c r="L332" i="1" s="1"/>
  <c r="K331" i="1"/>
  <c r="L331" i="1" s="1"/>
  <c r="K330" i="1"/>
  <c r="L330" i="1" s="1"/>
  <c r="K329" i="1"/>
  <c r="L329" i="1" s="1"/>
  <c r="K328" i="1"/>
  <c r="L328" i="1" s="1"/>
  <c r="K327" i="1"/>
  <c r="L327" i="1" s="1"/>
  <c r="K326" i="1"/>
  <c r="L326" i="1" s="1"/>
  <c r="K325" i="1"/>
  <c r="L325" i="1" s="1"/>
  <c r="K324" i="1"/>
  <c r="L324" i="1" s="1"/>
  <c r="K323" i="1"/>
  <c r="L323" i="1" s="1"/>
  <c r="K322" i="1"/>
  <c r="L322" i="1" s="1"/>
  <c r="K321" i="1"/>
  <c r="L321" i="1" s="1"/>
  <c r="K320" i="1"/>
  <c r="L320" i="1" s="1"/>
  <c r="K319" i="1"/>
  <c r="L319" i="1" s="1"/>
  <c r="K318" i="1"/>
  <c r="L318" i="1" s="1"/>
  <c r="K317" i="1"/>
  <c r="L317" i="1" s="1"/>
  <c r="K316" i="1"/>
  <c r="L316" i="1" s="1"/>
  <c r="K315" i="1"/>
  <c r="L315" i="1" s="1"/>
  <c r="K314" i="1"/>
  <c r="L314" i="1" s="1"/>
  <c r="K313" i="1"/>
  <c r="L313" i="1" s="1"/>
  <c r="K312" i="1"/>
  <c r="L312" i="1" s="1"/>
  <c r="K311" i="1"/>
  <c r="L311" i="1" s="1"/>
  <c r="K310" i="1"/>
  <c r="L310" i="1" s="1"/>
  <c r="K309" i="1"/>
  <c r="L309" i="1" s="1"/>
  <c r="K308" i="1"/>
  <c r="L308" i="1" s="1"/>
  <c r="K307" i="1"/>
  <c r="L307" i="1" s="1"/>
  <c r="K306" i="1"/>
  <c r="L306" i="1" s="1"/>
  <c r="K305" i="1"/>
  <c r="L305" i="1" s="1"/>
  <c r="K304" i="1"/>
  <c r="L304" i="1" s="1"/>
  <c r="K303" i="1"/>
  <c r="L303" i="1" s="1"/>
  <c r="K302" i="1"/>
  <c r="L302" i="1" s="1"/>
  <c r="K301" i="1"/>
  <c r="L301" i="1" s="1"/>
  <c r="K300" i="1"/>
  <c r="L300" i="1" s="1"/>
  <c r="E333" i="1"/>
  <c r="F333" i="1" s="1"/>
  <c r="E332" i="1"/>
  <c r="F332" i="1" s="1"/>
  <c r="E331" i="1"/>
  <c r="F331" i="1" s="1"/>
  <c r="E330" i="1"/>
  <c r="F330" i="1" s="1"/>
  <c r="E329" i="1"/>
  <c r="F329" i="1" s="1"/>
  <c r="E328" i="1"/>
  <c r="F328" i="1" s="1"/>
  <c r="E327" i="1"/>
  <c r="F327" i="1" s="1"/>
  <c r="E326" i="1"/>
  <c r="F326" i="1" s="1"/>
  <c r="E325" i="1"/>
  <c r="F325" i="1" s="1"/>
  <c r="E324" i="1"/>
  <c r="F324" i="1" s="1"/>
  <c r="E323" i="1"/>
  <c r="F323" i="1" s="1"/>
  <c r="E322" i="1"/>
  <c r="F322" i="1" s="1"/>
  <c r="E321" i="1"/>
  <c r="F321" i="1" s="1"/>
  <c r="E320" i="1"/>
  <c r="F320" i="1" s="1"/>
  <c r="E319" i="1"/>
  <c r="F319" i="1" s="1"/>
  <c r="E318" i="1"/>
  <c r="F318" i="1" s="1"/>
  <c r="E317" i="1"/>
  <c r="F317" i="1" s="1"/>
  <c r="E316" i="1"/>
  <c r="F316" i="1" s="1"/>
  <c r="E315" i="1"/>
  <c r="F315" i="1" s="1"/>
  <c r="E314" i="1"/>
  <c r="F314" i="1" s="1"/>
  <c r="E313" i="1"/>
  <c r="F313" i="1" s="1"/>
  <c r="E312" i="1"/>
  <c r="F312" i="1" s="1"/>
  <c r="E311" i="1"/>
  <c r="F311" i="1" s="1"/>
  <c r="E310" i="1"/>
  <c r="F310" i="1" s="1"/>
  <c r="E309" i="1"/>
  <c r="F309" i="1" s="1"/>
  <c r="E308" i="1"/>
  <c r="F308" i="1" s="1"/>
  <c r="E307" i="1"/>
  <c r="F307" i="1" s="1"/>
  <c r="E306" i="1"/>
  <c r="F306" i="1" s="1"/>
  <c r="E305" i="1"/>
  <c r="F305" i="1" s="1"/>
  <c r="E304" i="1"/>
  <c r="F304" i="1" s="1"/>
  <c r="E303" i="1"/>
  <c r="F303" i="1" s="1"/>
  <c r="E302" i="1"/>
  <c r="F302" i="1" s="1"/>
  <c r="E301" i="1"/>
  <c r="F301" i="1" s="1"/>
  <c r="E300" i="1"/>
  <c r="F300" i="1" s="1"/>
  <c r="W291" i="1"/>
  <c r="X291" i="1" s="1"/>
  <c r="W290" i="1"/>
  <c r="X290" i="1" s="1"/>
  <c r="W289" i="1"/>
  <c r="X289" i="1" s="1"/>
  <c r="W288" i="1"/>
  <c r="X288" i="1" s="1"/>
  <c r="W287" i="1"/>
  <c r="X287" i="1" s="1"/>
  <c r="W286" i="1"/>
  <c r="X286" i="1" s="1"/>
  <c r="W285" i="1"/>
  <c r="X285" i="1" s="1"/>
  <c r="W284" i="1"/>
  <c r="X284" i="1" s="1"/>
  <c r="W283" i="1"/>
  <c r="X283" i="1" s="1"/>
  <c r="W282" i="1"/>
  <c r="X282" i="1" s="1"/>
  <c r="W281" i="1"/>
  <c r="X281" i="1" s="1"/>
  <c r="W280" i="1"/>
  <c r="X280" i="1" s="1"/>
  <c r="W279" i="1"/>
  <c r="X279" i="1" s="1"/>
  <c r="W278" i="1"/>
  <c r="X278" i="1" s="1"/>
  <c r="W277" i="1"/>
  <c r="X277" i="1" s="1"/>
  <c r="W276" i="1"/>
  <c r="X276" i="1" s="1"/>
  <c r="W275" i="1"/>
  <c r="X275" i="1" s="1"/>
  <c r="W274" i="1"/>
  <c r="X274" i="1" s="1"/>
  <c r="W273" i="1"/>
  <c r="X273" i="1" s="1"/>
  <c r="W272" i="1"/>
  <c r="X272" i="1" s="1"/>
  <c r="W271" i="1"/>
  <c r="X271" i="1" s="1"/>
  <c r="W270" i="1"/>
  <c r="X270" i="1" s="1"/>
  <c r="W269" i="1"/>
  <c r="X269" i="1" s="1"/>
  <c r="W268" i="1"/>
  <c r="X268" i="1" s="1"/>
  <c r="W267" i="1"/>
  <c r="X267" i="1" s="1"/>
  <c r="W266" i="1"/>
  <c r="X266" i="1" s="1"/>
  <c r="W265" i="1"/>
  <c r="X265" i="1" s="1"/>
  <c r="W264" i="1"/>
  <c r="X264" i="1" s="1"/>
  <c r="W263" i="1"/>
  <c r="X263" i="1" s="1"/>
  <c r="W262" i="1"/>
  <c r="X262" i="1" s="1"/>
  <c r="W261" i="1"/>
  <c r="X261" i="1" s="1"/>
  <c r="W260" i="1"/>
  <c r="X260" i="1" s="1"/>
  <c r="W259" i="1"/>
  <c r="X259" i="1" s="1"/>
  <c r="W258" i="1"/>
  <c r="X258" i="1" s="1"/>
  <c r="Q291" i="1"/>
  <c r="R291" i="1" s="1"/>
  <c r="Q290" i="1"/>
  <c r="R290" i="1" s="1"/>
  <c r="Q289" i="1"/>
  <c r="R289" i="1" s="1"/>
  <c r="Q288" i="1"/>
  <c r="R288" i="1" s="1"/>
  <c r="Q287" i="1"/>
  <c r="R287" i="1" s="1"/>
  <c r="Q286" i="1"/>
  <c r="R286" i="1" s="1"/>
  <c r="Q285" i="1"/>
  <c r="R285" i="1" s="1"/>
  <c r="Q284" i="1"/>
  <c r="R284" i="1" s="1"/>
  <c r="Q283" i="1"/>
  <c r="R283" i="1" s="1"/>
  <c r="Q282" i="1"/>
  <c r="R282" i="1" s="1"/>
  <c r="Q281" i="1"/>
  <c r="R281" i="1" s="1"/>
  <c r="Q280" i="1"/>
  <c r="R280" i="1" s="1"/>
  <c r="Q279" i="1"/>
  <c r="R279" i="1" s="1"/>
  <c r="Q278" i="1"/>
  <c r="R278" i="1" s="1"/>
  <c r="Q277" i="1"/>
  <c r="R277" i="1" s="1"/>
  <c r="Q276" i="1"/>
  <c r="R276" i="1" s="1"/>
  <c r="Q275" i="1"/>
  <c r="R275" i="1" s="1"/>
  <c r="Q274" i="1"/>
  <c r="R274" i="1" s="1"/>
  <c r="Q273" i="1"/>
  <c r="R273" i="1" s="1"/>
  <c r="Q272" i="1"/>
  <c r="R272" i="1" s="1"/>
  <c r="Q271" i="1"/>
  <c r="R271" i="1" s="1"/>
  <c r="Q270" i="1"/>
  <c r="R270" i="1" s="1"/>
  <c r="Q269" i="1"/>
  <c r="R269" i="1" s="1"/>
  <c r="Q268" i="1"/>
  <c r="R268" i="1" s="1"/>
  <c r="Q267" i="1"/>
  <c r="R267" i="1" s="1"/>
  <c r="Q266" i="1"/>
  <c r="R266" i="1" s="1"/>
  <c r="Q265" i="1"/>
  <c r="R265" i="1" s="1"/>
  <c r="Q264" i="1"/>
  <c r="R264" i="1" s="1"/>
  <c r="Q263" i="1"/>
  <c r="R263" i="1" s="1"/>
  <c r="Q262" i="1"/>
  <c r="R262" i="1" s="1"/>
  <c r="Q261" i="1"/>
  <c r="R261" i="1" s="1"/>
  <c r="Q260" i="1"/>
  <c r="R260" i="1" s="1"/>
  <c r="Q259" i="1"/>
  <c r="R259" i="1" s="1"/>
  <c r="Q258" i="1"/>
  <c r="R258" i="1" s="1"/>
  <c r="K291" i="1"/>
  <c r="L291" i="1" s="1"/>
  <c r="K290" i="1"/>
  <c r="L290" i="1" s="1"/>
  <c r="K289" i="1"/>
  <c r="L289" i="1" s="1"/>
  <c r="K288" i="1"/>
  <c r="L288" i="1" s="1"/>
  <c r="K287" i="1"/>
  <c r="L287" i="1" s="1"/>
  <c r="K286" i="1"/>
  <c r="L286" i="1" s="1"/>
  <c r="K285" i="1"/>
  <c r="L285" i="1" s="1"/>
  <c r="K284" i="1"/>
  <c r="L284" i="1" s="1"/>
  <c r="K283" i="1"/>
  <c r="L283" i="1" s="1"/>
  <c r="K282" i="1"/>
  <c r="L282" i="1" s="1"/>
  <c r="K281" i="1"/>
  <c r="L281" i="1" s="1"/>
  <c r="K280" i="1"/>
  <c r="L280" i="1" s="1"/>
  <c r="K279" i="1"/>
  <c r="L279" i="1" s="1"/>
  <c r="K278" i="1"/>
  <c r="L278" i="1" s="1"/>
  <c r="K277" i="1"/>
  <c r="L277" i="1" s="1"/>
  <c r="K276" i="1"/>
  <c r="L276" i="1" s="1"/>
  <c r="K275" i="1"/>
  <c r="L275" i="1" s="1"/>
  <c r="K274" i="1"/>
  <c r="L274" i="1" s="1"/>
  <c r="K273" i="1"/>
  <c r="L273" i="1" s="1"/>
  <c r="K272" i="1"/>
  <c r="L272" i="1" s="1"/>
  <c r="K271" i="1"/>
  <c r="L271" i="1" s="1"/>
  <c r="K270" i="1"/>
  <c r="L270" i="1" s="1"/>
  <c r="K269" i="1"/>
  <c r="L269" i="1" s="1"/>
  <c r="K268" i="1"/>
  <c r="L268" i="1" s="1"/>
  <c r="K267" i="1"/>
  <c r="L267" i="1" s="1"/>
  <c r="K266" i="1"/>
  <c r="L266" i="1" s="1"/>
  <c r="K265" i="1"/>
  <c r="L265" i="1" s="1"/>
  <c r="K264" i="1"/>
  <c r="L264" i="1" s="1"/>
  <c r="K263" i="1"/>
  <c r="L263" i="1" s="1"/>
  <c r="K262" i="1"/>
  <c r="L262" i="1" s="1"/>
  <c r="K261" i="1"/>
  <c r="L261" i="1" s="1"/>
  <c r="K260" i="1"/>
  <c r="L260" i="1" s="1"/>
  <c r="K259" i="1"/>
  <c r="L259" i="1" s="1"/>
  <c r="K258" i="1"/>
  <c r="L258" i="1" s="1"/>
  <c r="E291" i="1"/>
  <c r="F291" i="1" s="1"/>
  <c r="E290" i="1"/>
  <c r="F290" i="1" s="1"/>
  <c r="E289" i="1"/>
  <c r="F289" i="1" s="1"/>
  <c r="E288" i="1"/>
  <c r="F288" i="1" s="1"/>
  <c r="E287" i="1"/>
  <c r="F287" i="1" s="1"/>
  <c r="E286" i="1"/>
  <c r="F286" i="1" s="1"/>
  <c r="E285" i="1"/>
  <c r="F285" i="1" s="1"/>
  <c r="E284" i="1"/>
  <c r="F284" i="1" s="1"/>
  <c r="E283" i="1"/>
  <c r="F283" i="1" s="1"/>
  <c r="E282" i="1"/>
  <c r="F282" i="1" s="1"/>
  <c r="E281" i="1"/>
  <c r="F281" i="1" s="1"/>
  <c r="E280" i="1"/>
  <c r="F280" i="1" s="1"/>
  <c r="E279" i="1"/>
  <c r="F279" i="1" s="1"/>
  <c r="E278" i="1"/>
  <c r="F278" i="1" s="1"/>
  <c r="E277" i="1"/>
  <c r="F277" i="1" s="1"/>
  <c r="E276" i="1"/>
  <c r="F276" i="1" s="1"/>
  <c r="E275" i="1"/>
  <c r="F275" i="1" s="1"/>
  <c r="E274" i="1"/>
  <c r="F274" i="1" s="1"/>
  <c r="E273" i="1"/>
  <c r="F273" i="1" s="1"/>
  <c r="E272" i="1"/>
  <c r="F272" i="1" s="1"/>
  <c r="E271" i="1"/>
  <c r="F271" i="1" s="1"/>
  <c r="E270" i="1"/>
  <c r="F270" i="1" s="1"/>
  <c r="E269" i="1"/>
  <c r="F269" i="1" s="1"/>
  <c r="E268" i="1"/>
  <c r="F268" i="1" s="1"/>
  <c r="E267" i="1"/>
  <c r="F267" i="1" s="1"/>
  <c r="E266" i="1"/>
  <c r="F266" i="1" s="1"/>
  <c r="E265" i="1"/>
  <c r="F265" i="1" s="1"/>
  <c r="E264" i="1"/>
  <c r="F264" i="1" s="1"/>
  <c r="E263" i="1"/>
  <c r="F263" i="1" s="1"/>
  <c r="E262" i="1"/>
  <c r="F262" i="1" s="1"/>
  <c r="E261" i="1"/>
  <c r="F261" i="1" s="1"/>
  <c r="E260" i="1"/>
  <c r="F260" i="1" s="1"/>
  <c r="E259" i="1"/>
  <c r="F259" i="1" s="1"/>
  <c r="E258" i="1"/>
  <c r="F258" i="1" s="1"/>
  <c r="W249" i="1"/>
  <c r="X249" i="1" s="1"/>
  <c r="W248" i="1"/>
  <c r="X248" i="1" s="1"/>
  <c r="W247" i="1"/>
  <c r="X247" i="1" s="1"/>
  <c r="W246" i="1"/>
  <c r="X246" i="1" s="1"/>
  <c r="W245" i="1"/>
  <c r="X245" i="1" s="1"/>
  <c r="W244" i="1"/>
  <c r="X244" i="1" s="1"/>
  <c r="W243" i="1"/>
  <c r="X243" i="1" s="1"/>
  <c r="W242" i="1"/>
  <c r="X242" i="1" s="1"/>
  <c r="W241" i="1"/>
  <c r="X241" i="1" s="1"/>
  <c r="W240" i="1"/>
  <c r="X240" i="1" s="1"/>
  <c r="W239" i="1"/>
  <c r="X239" i="1" s="1"/>
  <c r="W238" i="1"/>
  <c r="X238" i="1" s="1"/>
  <c r="W237" i="1"/>
  <c r="X237" i="1" s="1"/>
  <c r="W236" i="1"/>
  <c r="X236" i="1" s="1"/>
  <c r="W235" i="1"/>
  <c r="X235" i="1" s="1"/>
  <c r="W234" i="1"/>
  <c r="X234" i="1" s="1"/>
  <c r="W233" i="1"/>
  <c r="X233" i="1" s="1"/>
  <c r="W232" i="1"/>
  <c r="X232" i="1" s="1"/>
  <c r="W231" i="1"/>
  <c r="X231" i="1" s="1"/>
  <c r="W230" i="1"/>
  <c r="X230" i="1" s="1"/>
  <c r="W229" i="1"/>
  <c r="X229" i="1" s="1"/>
  <c r="W228" i="1"/>
  <c r="X228" i="1" s="1"/>
  <c r="W227" i="1"/>
  <c r="X227" i="1" s="1"/>
  <c r="W226" i="1"/>
  <c r="X226" i="1" s="1"/>
  <c r="W225" i="1"/>
  <c r="X225" i="1" s="1"/>
  <c r="W224" i="1"/>
  <c r="X224" i="1" s="1"/>
  <c r="W223" i="1"/>
  <c r="X223" i="1" s="1"/>
  <c r="W222" i="1"/>
  <c r="X222" i="1" s="1"/>
  <c r="W221" i="1"/>
  <c r="X221" i="1" s="1"/>
  <c r="W220" i="1"/>
  <c r="X220" i="1" s="1"/>
  <c r="W219" i="1"/>
  <c r="X219" i="1" s="1"/>
  <c r="W218" i="1"/>
  <c r="X218" i="1" s="1"/>
  <c r="W217" i="1"/>
  <c r="X217" i="1" s="1"/>
  <c r="W216" i="1"/>
  <c r="X216" i="1" s="1"/>
  <c r="Q249" i="1"/>
  <c r="R249" i="1" s="1"/>
  <c r="Q248" i="1"/>
  <c r="R248" i="1" s="1"/>
  <c r="Q247" i="1"/>
  <c r="R247" i="1" s="1"/>
  <c r="Q246" i="1"/>
  <c r="R246" i="1" s="1"/>
  <c r="Q245" i="1"/>
  <c r="R245" i="1" s="1"/>
  <c r="Q244" i="1"/>
  <c r="R244" i="1" s="1"/>
  <c r="Q243" i="1"/>
  <c r="R243" i="1" s="1"/>
  <c r="Q242" i="1"/>
  <c r="R242" i="1" s="1"/>
  <c r="Q241" i="1"/>
  <c r="R241" i="1" s="1"/>
  <c r="Q240" i="1"/>
  <c r="R240" i="1" s="1"/>
  <c r="Q239" i="1"/>
  <c r="R239" i="1" s="1"/>
  <c r="Q238" i="1"/>
  <c r="R238" i="1" s="1"/>
  <c r="Q237" i="1"/>
  <c r="R237" i="1" s="1"/>
  <c r="Q236" i="1"/>
  <c r="R236" i="1" s="1"/>
  <c r="Q235" i="1"/>
  <c r="R235" i="1" s="1"/>
  <c r="Q234" i="1"/>
  <c r="R234" i="1" s="1"/>
  <c r="Q233" i="1"/>
  <c r="R233" i="1" s="1"/>
  <c r="Q232" i="1"/>
  <c r="R232" i="1" s="1"/>
  <c r="Q231" i="1"/>
  <c r="R231" i="1" s="1"/>
  <c r="Q230" i="1"/>
  <c r="R230" i="1" s="1"/>
  <c r="Q229" i="1"/>
  <c r="R229" i="1" s="1"/>
  <c r="Q228" i="1"/>
  <c r="R228" i="1" s="1"/>
  <c r="Q227" i="1"/>
  <c r="R227" i="1" s="1"/>
  <c r="Q226" i="1"/>
  <c r="R226" i="1" s="1"/>
  <c r="Q225" i="1"/>
  <c r="R225" i="1" s="1"/>
  <c r="Q224" i="1"/>
  <c r="R224" i="1" s="1"/>
  <c r="Q223" i="1"/>
  <c r="R223" i="1" s="1"/>
  <c r="Q222" i="1"/>
  <c r="R222" i="1" s="1"/>
  <c r="Q221" i="1"/>
  <c r="R221" i="1" s="1"/>
  <c r="Q220" i="1"/>
  <c r="R220" i="1" s="1"/>
  <c r="Q219" i="1"/>
  <c r="R219" i="1" s="1"/>
  <c r="Q218" i="1"/>
  <c r="R218" i="1" s="1"/>
  <c r="Q217" i="1"/>
  <c r="R217" i="1" s="1"/>
  <c r="Q216" i="1"/>
  <c r="R216" i="1" s="1"/>
  <c r="K249" i="1"/>
  <c r="L249" i="1" s="1"/>
  <c r="K248" i="1"/>
  <c r="L248" i="1" s="1"/>
  <c r="K247" i="1"/>
  <c r="L247" i="1" s="1"/>
  <c r="K246" i="1"/>
  <c r="L246" i="1" s="1"/>
  <c r="K245" i="1"/>
  <c r="L245" i="1" s="1"/>
  <c r="K244" i="1"/>
  <c r="L244" i="1" s="1"/>
  <c r="K243" i="1"/>
  <c r="L243" i="1" s="1"/>
  <c r="K242" i="1"/>
  <c r="L242" i="1" s="1"/>
  <c r="K241" i="1"/>
  <c r="L241" i="1" s="1"/>
  <c r="K240" i="1"/>
  <c r="L240" i="1" s="1"/>
  <c r="K239" i="1"/>
  <c r="L239" i="1" s="1"/>
  <c r="K238" i="1"/>
  <c r="L238" i="1" s="1"/>
  <c r="K237" i="1"/>
  <c r="L237" i="1" s="1"/>
  <c r="K236" i="1"/>
  <c r="L236" i="1" s="1"/>
  <c r="K235" i="1"/>
  <c r="L235" i="1" s="1"/>
  <c r="K234" i="1"/>
  <c r="L234" i="1" s="1"/>
  <c r="K233" i="1"/>
  <c r="L233" i="1" s="1"/>
  <c r="K232" i="1"/>
  <c r="L232" i="1" s="1"/>
  <c r="K231" i="1"/>
  <c r="L231" i="1" s="1"/>
  <c r="K230" i="1"/>
  <c r="L230" i="1" s="1"/>
  <c r="K229" i="1"/>
  <c r="L229" i="1" s="1"/>
  <c r="K228" i="1"/>
  <c r="L228" i="1" s="1"/>
  <c r="K227" i="1"/>
  <c r="L227" i="1" s="1"/>
  <c r="K226" i="1"/>
  <c r="L226" i="1" s="1"/>
  <c r="K225" i="1"/>
  <c r="L225" i="1" s="1"/>
  <c r="K224" i="1"/>
  <c r="L224" i="1" s="1"/>
  <c r="K223" i="1"/>
  <c r="L223" i="1" s="1"/>
  <c r="K222" i="1"/>
  <c r="L222" i="1" s="1"/>
  <c r="K221" i="1"/>
  <c r="L221" i="1" s="1"/>
  <c r="K220" i="1"/>
  <c r="L220" i="1" s="1"/>
  <c r="K219" i="1"/>
  <c r="L219" i="1" s="1"/>
  <c r="K218" i="1"/>
  <c r="L218" i="1" s="1"/>
  <c r="K217" i="1"/>
  <c r="L217" i="1" s="1"/>
  <c r="K216" i="1"/>
  <c r="L216" i="1" s="1"/>
  <c r="E249" i="1"/>
  <c r="F249" i="1" s="1"/>
  <c r="E248" i="1"/>
  <c r="F248" i="1" s="1"/>
  <c r="E247" i="1"/>
  <c r="F247" i="1" s="1"/>
  <c r="E246" i="1"/>
  <c r="F246" i="1" s="1"/>
  <c r="E245" i="1"/>
  <c r="F245" i="1" s="1"/>
  <c r="E244" i="1"/>
  <c r="F244" i="1" s="1"/>
  <c r="E243" i="1"/>
  <c r="F243" i="1" s="1"/>
  <c r="E242" i="1"/>
  <c r="F242" i="1" s="1"/>
  <c r="E241" i="1"/>
  <c r="F241" i="1" s="1"/>
  <c r="E240" i="1"/>
  <c r="F240" i="1" s="1"/>
  <c r="E239" i="1"/>
  <c r="F239" i="1" s="1"/>
  <c r="E238" i="1"/>
  <c r="F238" i="1" s="1"/>
  <c r="E237" i="1"/>
  <c r="F237" i="1" s="1"/>
  <c r="E236" i="1"/>
  <c r="F236" i="1" s="1"/>
  <c r="E235" i="1"/>
  <c r="F235" i="1" s="1"/>
  <c r="E234" i="1"/>
  <c r="F234" i="1" s="1"/>
  <c r="E233" i="1"/>
  <c r="F233" i="1" s="1"/>
  <c r="E232" i="1"/>
  <c r="F232" i="1" s="1"/>
  <c r="E231" i="1"/>
  <c r="F231" i="1" s="1"/>
  <c r="E230" i="1"/>
  <c r="F230" i="1" s="1"/>
  <c r="E229" i="1"/>
  <c r="F229" i="1" s="1"/>
  <c r="E228" i="1"/>
  <c r="F228" i="1" s="1"/>
  <c r="E227" i="1"/>
  <c r="F227" i="1" s="1"/>
  <c r="E226" i="1"/>
  <c r="F226" i="1" s="1"/>
  <c r="E225" i="1"/>
  <c r="F225" i="1" s="1"/>
  <c r="E224" i="1"/>
  <c r="F224" i="1" s="1"/>
  <c r="E223" i="1"/>
  <c r="F223" i="1" s="1"/>
  <c r="E222" i="1"/>
  <c r="F222" i="1" s="1"/>
  <c r="E221" i="1"/>
  <c r="F221" i="1" s="1"/>
  <c r="E220" i="1"/>
  <c r="F220" i="1" s="1"/>
  <c r="E219" i="1"/>
  <c r="F219" i="1" s="1"/>
  <c r="E218" i="1"/>
  <c r="F218" i="1" s="1"/>
  <c r="E217" i="1"/>
  <c r="F217" i="1" s="1"/>
  <c r="E216" i="1"/>
  <c r="F216" i="1" s="1"/>
  <c r="W207" i="1"/>
  <c r="X207" i="1" s="1"/>
  <c r="W206" i="1"/>
  <c r="X206" i="1" s="1"/>
  <c r="W205" i="1"/>
  <c r="X205" i="1" s="1"/>
  <c r="W204" i="1"/>
  <c r="X204" i="1" s="1"/>
  <c r="W203" i="1"/>
  <c r="X203" i="1" s="1"/>
  <c r="W202" i="1"/>
  <c r="X202" i="1" s="1"/>
  <c r="W201" i="1"/>
  <c r="X201" i="1" s="1"/>
  <c r="W200" i="1"/>
  <c r="X200" i="1" s="1"/>
  <c r="W199" i="1"/>
  <c r="X199" i="1" s="1"/>
  <c r="W198" i="1"/>
  <c r="X198" i="1" s="1"/>
  <c r="W197" i="1"/>
  <c r="X197" i="1" s="1"/>
  <c r="W196" i="1"/>
  <c r="X196" i="1" s="1"/>
  <c r="W195" i="1"/>
  <c r="X195" i="1" s="1"/>
  <c r="W194" i="1"/>
  <c r="X194" i="1" s="1"/>
  <c r="W193" i="1"/>
  <c r="X193" i="1" s="1"/>
  <c r="W192" i="1"/>
  <c r="X192" i="1" s="1"/>
  <c r="W191" i="1"/>
  <c r="X191" i="1" s="1"/>
  <c r="W190" i="1"/>
  <c r="X190" i="1" s="1"/>
  <c r="W189" i="1"/>
  <c r="X189" i="1" s="1"/>
  <c r="W188" i="1"/>
  <c r="X188" i="1" s="1"/>
  <c r="W187" i="1"/>
  <c r="X187" i="1" s="1"/>
  <c r="W186" i="1"/>
  <c r="X186" i="1" s="1"/>
  <c r="W185" i="1"/>
  <c r="X185" i="1" s="1"/>
  <c r="W184" i="1"/>
  <c r="X184" i="1" s="1"/>
  <c r="W183" i="1"/>
  <c r="X183" i="1" s="1"/>
  <c r="W182" i="1"/>
  <c r="X182" i="1" s="1"/>
  <c r="W181" i="1"/>
  <c r="X181" i="1" s="1"/>
  <c r="W180" i="1"/>
  <c r="X180" i="1" s="1"/>
  <c r="W179" i="1"/>
  <c r="X179" i="1" s="1"/>
  <c r="W178" i="1"/>
  <c r="X178" i="1" s="1"/>
  <c r="W177" i="1"/>
  <c r="X177" i="1" s="1"/>
  <c r="W176" i="1"/>
  <c r="X176" i="1" s="1"/>
  <c r="W175" i="1"/>
  <c r="X175" i="1" s="1"/>
  <c r="W174" i="1"/>
  <c r="X174" i="1" s="1"/>
  <c r="Q207" i="1"/>
  <c r="R207" i="1" s="1"/>
  <c r="Q206" i="1"/>
  <c r="R206" i="1" s="1"/>
  <c r="Q205" i="1"/>
  <c r="R205" i="1" s="1"/>
  <c r="Q204" i="1"/>
  <c r="R204" i="1" s="1"/>
  <c r="Q203" i="1"/>
  <c r="R203" i="1" s="1"/>
  <c r="Q202" i="1"/>
  <c r="R202" i="1" s="1"/>
  <c r="Q201" i="1"/>
  <c r="R201" i="1" s="1"/>
  <c r="Q200" i="1"/>
  <c r="R200" i="1" s="1"/>
  <c r="Q199" i="1"/>
  <c r="R199" i="1" s="1"/>
  <c r="Q198" i="1"/>
  <c r="R198" i="1" s="1"/>
  <c r="Q197" i="1"/>
  <c r="R197" i="1" s="1"/>
  <c r="Q196" i="1"/>
  <c r="R196" i="1" s="1"/>
  <c r="Q195" i="1"/>
  <c r="R195" i="1" s="1"/>
  <c r="Q194" i="1"/>
  <c r="R194" i="1" s="1"/>
  <c r="Q193" i="1"/>
  <c r="R193" i="1" s="1"/>
  <c r="Q192" i="1"/>
  <c r="R192" i="1" s="1"/>
  <c r="Q191" i="1"/>
  <c r="R191" i="1" s="1"/>
  <c r="Q190" i="1"/>
  <c r="R190" i="1" s="1"/>
  <c r="Q189" i="1"/>
  <c r="R189" i="1" s="1"/>
  <c r="Q188" i="1"/>
  <c r="R188" i="1" s="1"/>
  <c r="Q187" i="1"/>
  <c r="R187" i="1" s="1"/>
  <c r="Q186" i="1"/>
  <c r="R186" i="1" s="1"/>
  <c r="Q185" i="1"/>
  <c r="R185" i="1" s="1"/>
  <c r="Q184" i="1"/>
  <c r="R184" i="1" s="1"/>
  <c r="Q183" i="1"/>
  <c r="R183" i="1" s="1"/>
  <c r="Q182" i="1"/>
  <c r="R182" i="1" s="1"/>
  <c r="Q181" i="1"/>
  <c r="R181" i="1" s="1"/>
  <c r="Q180" i="1"/>
  <c r="R180" i="1" s="1"/>
  <c r="Q179" i="1"/>
  <c r="R179" i="1" s="1"/>
  <c r="Q178" i="1"/>
  <c r="R178" i="1" s="1"/>
  <c r="Q177" i="1"/>
  <c r="R177" i="1" s="1"/>
  <c r="Q176" i="1"/>
  <c r="R176" i="1" s="1"/>
  <c r="Q175" i="1"/>
  <c r="R175" i="1" s="1"/>
  <c r="Q174" i="1"/>
  <c r="R174" i="1" s="1"/>
  <c r="K207" i="1"/>
  <c r="L207" i="1" s="1"/>
  <c r="K206" i="1"/>
  <c r="L206" i="1" s="1"/>
  <c r="K205" i="1"/>
  <c r="L205" i="1" s="1"/>
  <c r="K204" i="1"/>
  <c r="L204" i="1" s="1"/>
  <c r="K203" i="1"/>
  <c r="L203" i="1" s="1"/>
  <c r="K202" i="1"/>
  <c r="L202" i="1" s="1"/>
  <c r="K201" i="1"/>
  <c r="L201" i="1" s="1"/>
  <c r="K200" i="1"/>
  <c r="L200" i="1" s="1"/>
  <c r="K199" i="1"/>
  <c r="L199" i="1" s="1"/>
  <c r="K198" i="1"/>
  <c r="L198" i="1" s="1"/>
  <c r="K197" i="1"/>
  <c r="L197" i="1" s="1"/>
  <c r="K196" i="1"/>
  <c r="L196" i="1" s="1"/>
  <c r="K195" i="1"/>
  <c r="L195" i="1" s="1"/>
  <c r="K194" i="1"/>
  <c r="L194" i="1" s="1"/>
  <c r="K193" i="1"/>
  <c r="L193" i="1" s="1"/>
  <c r="K192" i="1"/>
  <c r="L192" i="1" s="1"/>
  <c r="K191" i="1"/>
  <c r="L191" i="1" s="1"/>
  <c r="K190" i="1"/>
  <c r="L190" i="1" s="1"/>
  <c r="K189" i="1"/>
  <c r="L189" i="1" s="1"/>
  <c r="K188" i="1"/>
  <c r="L188" i="1" s="1"/>
  <c r="K187" i="1"/>
  <c r="L187" i="1" s="1"/>
  <c r="K186" i="1"/>
  <c r="L186" i="1" s="1"/>
  <c r="K185" i="1"/>
  <c r="L185" i="1" s="1"/>
  <c r="K184" i="1"/>
  <c r="L184" i="1" s="1"/>
  <c r="K183" i="1"/>
  <c r="L183" i="1" s="1"/>
  <c r="K182" i="1"/>
  <c r="L182" i="1" s="1"/>
  <c r="K181" i="1"/>
  <c r="L181" i="1" s="1"/>
  <c r="K180" i="1"/>
  <c r="L180" i="1" s="1"/>
  <c r="K179" i="1"/>
  <c r="L179" i="1" s="1"/>
  <c r="K178" i="1"/>
  <c r="L178" i="1" s="1"/>
  <c r="K177" i="1"/>
  <c r="L177" i="1" s="1"/>
  <c r="K176" i="1"/>
  <c r="L176" i="1" s="1"/>
  <c r="K175" i="1"/>
  <c r="L175" i="1" s="1"/>
  <c r="K174" i="1"/>
  <c r="L174" i="1" s="1"/>
  <c r="E207" i="1"/>
  <c r="F207" i="1" s="1"/>
  <c r="E206" i="1"/>
  <c r="F206" i="1" s="1"/>
  <c r="E205" i="1"/>
  <c r="F205" i="1" s="1"/>
  <c r="E204" i="1"/>
  <c r="F204" i="1" s="1"/>
  <c r="E203" i="1"/>
  <c r="F203" i="1" s="1"/>
  <c r="E202" i="1"/>
  <c r="F202" i="1" s="1"/>
  <c r="E201" i="1"/>
  <c r="F201" i="1" s="1"/>
  <c r="E200" i="1"/>
  <c r="F200" i="1" s="1"/>
  <c r="E199" i="1"/>
  <c r="F199" i="1" s="1"/>
  <c r="E198" i="1"/>
  <c r="F198" i="1" s="1"/>
  <c r="E197" i="1"/>
  <c r="F197" i="1" s="1"/>
  <c r="E196" i="1"/>
  <c r="F196" i="1" s="1"/>
  <c r="E195" i="1"/>
  <c r="F195" i="1" s="1"/>
  <c r="E194" i="1"/>
  <c r="F194" i="1" s="1"/>
  <c r="E193" i="1"/>
  <c r="F193" i="1" s="1"/>
  <c r="E192" i="1"/>
  <c r="F192" i="1" s="1"/>
  <c r="E191" i="1"/>
  <c r="F191" i="1" s="1"/>
  <c r="E190" i="1"/>
  <c r="F190" i="1" s="1"/>
  <c r="E189" i="1"/>
  <c r="F189" i="1" s="1"/>
  <c r="E188" i="1"/>
  <c r="F188" i="1" s="1"/>
  <c r="E187" i="1"/>
  <c r="F187" i="1" s="1"/>
  <c r="E186" i="1"/>
  <c r="F186" i="1" s="1"/>
  <c r="E185" i="1"/>
  <c r="F185" i="1" s="1"/>
  <c r="E184" i="1"/>
  <c r="F184" i="1" s="1"/>
  <c r="E183" i="1"/>
  <c r="F183" i="1" s="1"/>
  <c r="E182" i="1"/>
  <c r="F182" i="1" s="1"/>
  <c r="E181" i="1"/>
  <c r="F181" i="1" s="1"/>
  <c r="E180" i="1"/>
  <c r="F180" i="1" s="1"/>
  <c r="E179" i="1"/>
  <c r="F179" i="1" s="1"/>
  <c r="E178" i="1"/>
  <c r="F178" i="1" s="1"/>
  <c r="E177" i="1"/>
  <c r="F177" i="1" s="1"/>
  <c r="E176" i="1"/>
  <c r="F176" i="1" s="1"/>
  <c r="E175" i="1"/>
  <c r="F175" i="1" s="1"/>
  <c r="E174" i="1"/>
  <c r="F174" i="1" s="1"/>
  <c r="W165" i="1"/>
  <c r="X165" i="1" s="1"/>
  <c r="W164" i="1"/>
  <c r="X164" i="1" s="1"/>
  <c r="W163" i="1"/>
  <c r="X163" i="1" s="1"/>
  <c r="W162" i="1"/>
  <c r="X162" i="1" s="1"/>
  <c r="W161" i="1"/>
  <c r="X161" i="1" s="1"/>
  <c r="W160" i="1"/>
  <c r="X160" i="1" s="1"/>
  <c r="W159" i="1"/>
  <c r="X159" i="1" s="1"/>
  <c r="W158" i="1"/>
  <c r="X158" i="1" s="1"/>
  <c r="W157" i="1"/>
  <c r="X157" i="1" s="1"/>
  <c r="W156" i="1"/>
  <c r="X156" i="1" s="1"/>
  <c r="W155" i="1"/>
  <c r="X155" i="1" s="1"/>
  <c r="W154" i="1"/>
  <c r="X154" i="1" s="1"/>
  <c r="W153" i="1"/>
  <c r="X153" i="1" s="1"/>
  <c r="W152" i="1"/>
  <c r="X152" i="1" s="1"/>
  <c r="W151" i="1"/>
  <c r="X151" i="1" s="1"/>
  <c r="W150" i="1"/>
  <c r="X150" i="1" s="1"/>
  <c r="W149" i="1"/>
  <c r="X149" i="1" s="1"/>
  <c r="W148" i="1"/>
  <c r="X148" i="1" s="1"/>
  <c r="W147" i="1"/>
  <c r="X147" i="1" s="1"/>
  <c r="W146" i="1"/>
  <c r="X146" i="1" s="1"/>
  <c r="W145" i="1"/>
  <c r="X145" i="1" s="1"/>
  <c r="W144" i="1"/>
  <c r="X144" i="1" s="1"/>
  <c r="W143" i="1"/>
  <c r="X143" i="1" s="1"/>
  <c r="W142" i="1"/>
  <c r="X142" i="1" s="1"/>
  <c r="W141" i="1"/>
  <c r="X141" i="1" s="1"/>
  <c r="W140" i="1"/>
  <c r="X140" i="1" s="1"/>
  <c r="W139" i="1"/>
  <c r="X139" i="1" s="1"/>
  <c r="W138" i="1"/>
  <c r="X138" i="1" s="1"/>
  <c r="W137" i="1"/>
  <c r="X137" i="1" s="1"/>
  <c r="W136" i="1"/>
  <c r="X136" i="1" s="1"/>
  <c r="W135" i="1"/>
  <c r="X135" i="1" s="1"/>
  <c r="W134" i="1"/>
  <c r="X134" i="1" s="1"/>
  <c r="W133" i="1"/>
  <c r="X133" i="1" s="1"/>
  <c r="W132" i="1"/>
  <c r="X132" i="1" s="1"/>
  <c r="Q165" i="1"/>
  <c r="R165" i="1" s="1"/>
  <c r="Q164" i="1"/>
  <c r="R164" i="1" s="1"/>
  <c r="Q163" i="1"/>
  <c r="R163" i="1" s="1"/>
  <c r="Q162" i="1"/>
  <c r="R162" i="1" s="1"/>
  <c r="Q161" i="1"/>
  <c r="R161" i="1" s="1"/>
  <c r="Q160" i="1"/>
  <c r="R160" i="1" s="1"/>
  <c r="Q159" i="1"/>
  <c r="R159" i="1" s="1"/>
  <c r="Q158" i="1"/>
  <c r="R158" i="1" s="1"/>
  <c r="Q157" i="1"/>
  <c r="R157" i="1" s="1"/>
  <c r="Q156" i="1"/>
  <c r="R156" i="1" s="1"/>
  <c r="Q155" i="1"/>
  <c r="R155" i="1" s="1"/>
  <c r="Q154" i="1"/>
  <c r="R154" i="1" s="1"/>
  <c r="Q153" i="1"/>
  <c r="R153" i="1" s="1"/>
  <c r="Q152" i="1"/>
  <c r="R152" i="1" s="1"/>
  <c r="Q151" i="1"/>
  <c r="R151" i="1" s="1"/>
  <c r="Q150" i="1"/>
  <c r="R150" i="1" s="1"/>
  <c r="Q149" i="1"/>
  <c r="R149" i="1" s="1"/>
  <c r="Q148" i="1"/>
  <c r="R148" i="1" s="1"/>
  <c r="Q147" i="1"/>
  <c r="R147" i="1" s="1"/>
  <c r="Q146" i="1"/>
  <c r="R146" i="1" s="1"/>
  <c r="Q145" i="1"/>
  <c r="R145" i="1" s="1"/>
  <c r="Q144" i="1"/>
  <c r="R144" i="1" s="1"/>
  <c r="Q143" i="1"/>
  <c r="R143" i="1" s="1"/>
  <c r="Q142" i="1"/>
  <c r="R142" i="1" s="1"/>
  <c r="Q141" i="1"/>
  <c r="R141" i="1" s="1"/>
  <c r="Q140" i="1"/>
  <c r="R140" i="1" s="1"/>
  <c r="Q139" i="1"/>
  <c r="R139" i="1" s="1"/>
  <c r="Q138" i="1"/>
  <c r="R138" i="1" s="1"/>
  <c r="Q137" i="1"/>
  <c r="R137" i="1" s="1"/>
  <c r="Q136" i="1"/>
  <c r="R136" i="1" s="1"/>
  <c r="Q135" i="1"/>
  <c r="R135" i="1" s="1"/>
  <c r="Q134" i="1"/>
  <c r="R134" i="1" s="1"/>
  <c r="Q133" i="1"/>
  <c r="R133" i="1" s="1"/>
  <c r="Q132" i="1"/>
  <c r="R132" i="1" s="1"/>
  <c r="K165" i="1"/>
  <c r="L165" i="1" s="1"/>
  <c r="K164" i="1"/>
  <c r="L164" i="1" s="1"/>
  <c r="K163" i="1"/>
  <c r="L163" i="1" s="1"/>
  <c r="K162" i="1"/>
  <c r="L162" i="1" s="1"/>
  <c r="K161" i="1"/>
  <c r="L161" i="1" s="1"/>
  <c r="K160" i="1"/>
  <c r="L160" i="1" s="1"/>
  <c r="K159" i="1"/>
  <c r="L159" i="1" s="1"/>
  <c r="K158" i="1"/>
  <c r="L158" i="1" s="1"/>
  <c r="K157" i="1"/>
  <c r="L157" i="1" s="1"/>
  <c r="K156" i="1"/>
  <c r="L156" i="1" s="1"/>
  <c r="K155" i="1"/>
  <c r="L155" i="1" s="1"/>
  <c r="K154" i="1"/>
  <c r="L154" i="1" s="1"/>
  <c r="K153" i="1"/>
  <c r="L153" i="1" s="1"/>
  <c r="K152" i="1"/>
  <c r="L152" i="1" s="1"/>
  <c r="K151" i="1"/>
  <c r="L151" i="1" s="1"/>
  <c r="K150" i="1"/>
  <c r="L150" i="1" s="1"/>
  <c r="K149" i="1"/>
  <c r="L149" i="1" s="1"/>
  <c r="K148" i="1"/>
  <c r="L148" i="1" s="1"/>
  <c r="K147" i="1"/>
  <c r="L147" i="1" s="1"/>
  <c r="K146" i="1"/>
  <c r="L146" i="1" s="1"/>
  <c r="K145" i="1"/>
  <c r="L145" i="1" s="1"/>
  <c r="K144" i="1"/>
  <c r="L144" i="1" s="1"/>
  <c r="K143" i="1"/>
  <c r="L143" i="1" s="1"/>
  <c r="K142" i="1"/>
  <c r="L142" i="1" s="1"/>
  <c r="K141" i="1"/>
  <c r="L141" i="1" s="1"/>
  <c r="K140" i="1"/>
  <c r="L140" i="1" s="1"/>
  <c r="K139" i="1"/>
  <c r="L139" i="1" s="1"/>
  <c r="K138" i="1"/>
  <c r="L138" i="1" s="1"/>
  <c r="K137" i="1"/>
  <c r="L137" i="1" s="1"/>
  <c r="K136" i="1"/>
  <c r="L136" i="1" s="1"/>
  <c r="K135" i="1"/>
  <c r="L135" i="1" s="1"/>
  <c r="K134" i="1"/>
  <c r="L134" i="1" s="1"/>
  <c r="K133" i="1"/>
  <c r="L133" i="1" s="1"/>
  <c r="K132" i="1"/>
  <c r="L132" i="1" s="1"/>
  <c r="E165" i="1"/>
  <c r="F165" i="1" s="1"/>
  <c r="E164" i="1"/>
  <c r="F164" i="1" s="1"/>
  <c r="E163" i="1"/>
  <c r="F163" i="1" s="1"/>
  <c r="E162" i="1"/>
  <c r="F162" i="1" s="1"/>
  <c r="E161" i="1"/>
  <c r="F161" i="1" s="1"/>
  <c r="E160" i="1"/>
  <c r="F160" i="1" s="1"/>
  <c r="E159" i="1"/>
  <c r="F159" i="1" s="1"/>
  <c r="E158" i="1"/>
  <c r="F158" i="1" s="1"/>
  <c r="E157" i="1"/>
  <c r="F157" i="1" s="1"/>
  <c r="E156" i="1"/>
  <c r="F156" i="1" s="1"/>
  <c r="E155" i="1"/>
  <c r="F155" i="1" s="1"/>
  <c r="E154" i="1"/>
  <c r="F154" i="1" s="1"/>
  <c r="E153" i="1"/>
  <c r="F153" i="1" s="1"/>
  <c r="E152" i="1"/>
  <c r="F152" i="1" s="1"/>
  <c r="E151" i="1"/>
  <c r="F151" i="1" s="1"/>
  <c r="E150" i="1"/>
  <c r="F150" i="1" s="1"/>
  <c r="E149" i="1"/>
  <c r="F149" i="1" s="1"/>
  <c r="E148" i="1"/>
  <c r="F148" i="1" s="1"/>
  <c r="E147" i="1"/>
  <c r="F147" i="1" s="1"/>
  <c r="E146" i="1"/>
  <c r="F146" i="1" s="1"/>
  <c r="E145" i="1"/>
  <c r="F145" i="1" s="1"/>
  <c r="E144" i="1"/>
  <c r="F144" i="1" s="1"/>
  <c r="E143" i="1"/>
  <c r="F143" i="1" s="1"/>
  <c r="E142" i="1"/>
  <c r="F142" i="1" s="1"/>
  <c r="E141" i="1"/>
  <c r="F141" i="1" s="1"/>
  <c r="E140" i="1"/>
  <c r="F140" i="1" s="1"/>
  <c r="E139" i="1"/>
  <c r="F139" i="1" s="1"/>
  <c r="E138" i="1"/>
  <c r="F138" i="1" s="1"/>
  <c r="E137" i="1"/>
  <c r="F137" i="1" s="1"/>
  <c r="E136" i="1"/>
  <c r="F136" i="1" s="1"/>
  <c r="E135" i="1"/>
  <c r="F135" i="1" s="1"/>
  <c r="E134" i="1"/>
  <c r="F134" i="1" s="1"/>
  <c r="E133" i="1"/>
  <c r="F133" i="1" s="1"/>
  <c r="E132" i="1"/>
  <c r="F132" i="1" s="1"/>
  <c r="W123" i="1"/>
  <c r="X123" i="1" s="1"/>
  <c r="W122" i="1"/>
  <c r="X122" i="1" s="1"/>
  <c r="W121" i="1"/>
  <c r="X121" i="1" s="1"/>
  <c r="W120" i="1"/>
  <c r="X120" i="1" s="1"/>
  <c r="W119" i="1"/>
  <c r="X119" i="1" s="1"/>
  <c r="W118" i="1"/>
  <c r="X118" i="1" s="1"/>
  <c r="W117" i="1"/>
  <c r="X117" i="1" s="1"/>
  <c r="W116" i="1"/>
  <c r="X116" i="1" s="1"/>
  <c r="W115" i="1"/>
  <c r="X115" i="1" s="1"/>
  <c r="W114" i="1"/>
  <c r="X114" i="1" s="1"/>
  <c r="W113" i="1"/>
  <c r="X113" i="1" s="1"/>
  <c r="W112" i="1"/>
  <c r="X112" i="1" s="1"/>
  <c r="W111" i="1"/>
  <c r="X111" i="1" s="1"/>
  <c r="W110" i="1"/>
  <c r="X110" i="1" s="1"/>
  <c r="W109" i="1"/>
  <c r="X109" i="1" s="1"/>
  <c r="W108" i="1"/>
  <c r="X108" i="1" s="1"/>
  <c r="W107" i="1"/>
  <c r="X107" i="1" s="1"/>
  <c r="W106" i="1"/>
  <c r="X106" i="1" s="1"/>
  <c r="W105" i="1"/>
  <c r="X105" i="1" s="1"/>
  <c r="W104" i="1"/>
  <c r="X104" i="1" s="1"/>
  <c r="W103" i="1"/>
  <c r="X103" i="1" s="1"/>
  <c r="W102" i="1"/>
  <c r="X102" i="1" s="1"/>
  <c r="W101" i="1"/>
  <c r="X101" i="1" s="1"/>
  <c r="W100" i="1"/>
  <c r="X100" i="1" s="1"/>
  <c r="W99" i="1"/>
  <c r="X99" i="1" s="1"/>
  <c r="W98" i="1"/>
  <c r="X98" i="1" s="1"/>
  <c r="W97" i="1"/>
  <c r="X97" i="1" s="1"/>
  <c r="W96" i="1"/>
  <c r="X96" i="1" s="1"/>
  <c r="W95" i="1"/>
  <c r="X95" i="1" s="1"/>
  <c r="W94" i="1"/>
  <c r="X94" i="1" s="1"/>
  <c r="W93" i="1"/>
  <c r="X93" i="1" s="1"/>
  <c r="W92" i="1"/>
  <c r="X92" i="1" s="1"/>
  <c r="W91" i="1"/>
  <c r="X91" i="1" s="1"/>
  <c r="W90" i="1"/>
  <c r="X90" i="1" s="1"/>
  <c r="Q123" i="1"/>
  <c r="R123" i="1" s="1"/>
  <c r="Q122" i="1"/>
  <c r="R122" i="1" s="1"/>
  <c r="Q121" i="1"/>
  <c r="R121" i="1" s="1"/>
  <c r="Q120" i="1"/>
  <c r="R120" i="1" s="1"/>
  <c r="Q119" i="1"/>
  <c r="R119" i="1" s="1"/>
  <c r="Q118" i="1"/>
  <c r="R118" i="1" s="1"/>
  <c r="Q117" i="1"/>
  <c r="R117" i="1" s="1"/>
  <c r="Q116" i="1"/>
  <c r="R116" i="1" s="1"/>
  <c r="Q115" i="1"/>
  <c r="R115" i="1" s="1"/>
  <c r="Q114" i="1"/>
  <c r="R114" i="1" s="1"/>
  <c r="Q113" i="1"/>
  <c r="R113" i="1" s="1"/>
  <c r="Q112" i="1"/>
  <c r="R112" i="1" s="1"/>
  <c r="Q111" i="1"/>
  <c r="R111" i="1" s="1"/>
  <c r="Q110" i="1"/>
  <c r="R110" i="1" s="1"/>
  <c r="Q109" i="1"/>
  <c r="R109" i="1" s="1"/>
  <c r="Q108" i="1"/>
  <c r="R108" i="1" s="1"/>
  <c r="Q107" i="1"/>
  <c r="R107" i="1" s="1"/>
  <c r="Q106" i="1"/>
  <c r="R106" i="1" s="1"/>
  <c r="Q105" i="1"/>
  <c r="R105" i="1" s="1"/>
  <c r="Q104" i="1"/>
  <c r="R104" i="1" s="1"/>
  <c r="Q103" i="1"/>
  <c r="R103" i="1" s="1"/>
  <c r="Q102" i="1"/>
  <c r="R102" i="1" s="1"/>
  <c r="Q101" i="1"/>
  <c r="R101" i="1" s="1"/>
  <c r="Q100" i="1"/>
  <c r="R100" i="1" s="1"/>
  <c r="Q99" i="1"/>
  <c r="R99" i="1" s="1"/>
  <c r="Q98" i="1"/>
  <c r="R98" i="1" s="1"/>
  <c r="Q97" i="1"/>
  <c r="R97" i="1" s="1"/>
  <c r="Q96" i="1"/>
  <c r="R96" i="1" s="1"/>
  <c r="Q95" i="1"/>
  <c r="R95" i="1" s="1"/>
  <c r="Q94" i="1"/>
  <c r="R94" i="1" s="1"/>
  <c r="Q93" i="1"/>
  <c r="R93" i="1" s="1"/>
  <c r="Q92" i="1"/>
  <c r="R92" i="1" s="1"/>
  <c r="Q91" i="1"/>
  <c r="R91" i="1" s="1"/>
  <c r="Q90" i="1"/>
  <c r="R90" i="1" s="1"/>
  <c r="K123" i="1"/>
  <c r="L123" i="1" s="1"/>
  <c r="K122" i="1"/>
  <c r="L122" i="1" s="1"/>
  <c r="K121" i="1"/>
  <c r="L121" i="1" s="1"/>
  <c r="K120" i="1"/>
  <c r="L120" i="1" s="1"/>
  <c r="K119" i="1"/>
  <c r="L119" i="1" s="1"/>
  <c r="K118" i="1"/>
  <c r="L118" i="1" s="1"/>
  <c r="K117" i="1"/>
  <c r="L117" i="1" s="1"/>
  <c r="K116" i="1"/>
  <c r="L116" i="1" s="1"/>
  <c r="K115" i="1"/>
  <c r="L115" i="1" s="1"/>
  <c r="K114" i="1"/>
  <c r="L114" i="1" s="1"/>
  <c r="K113" i="1"/>
  <c r="L113" i="1" s="1"/>
  <c r="K112" i="1"/>
  <c r="L112" i="1" s="1"/>
  <c r="K111" i="1"/>
  <c r="L111" i="1" s="1"/>
  <c r="K110" i="1"/>
  <c r="L110" i="1" s="1"/>
  <c r="K109" i="1"/>
  <c r="L109" i="1" s="1"/>
  <c r="K108" i="1"/>
  <c r="L108" i="1" s="1"/>
  <c r="K107" i="1"/>
  <c r="L107" i="1" s="1"/>
  <c r="K106" i="1"/>
  <c r="L106" i="1" s="1"/>
  <c r="K105" i="1"/>
  <c r="L105" i="1" s="1"/>
  <c r="K104" i="1"/>
  <c r="L104" i="1" s="1"/>
  <c r="K103" i="1"/>
  <c r="L103" i="1" s="1"/>
  <c r="K102" i="1"/>
  <c r="L102" i="1" s="1"/>
  <c r="K101" i="1"/>
  <c r="L101" i="1" s="1"/>
  <c r="K100" i="1"/>
  <c r="L100" i="1" s="1"/>
  <c r="K99" i="1"/>
  <c r="L99" i="1" s="1"/>
  <c r="K98" i="1"/>
  <c r="L98" i="1" s="1"/>
  <c r="K97" i="1"/>
  <c r="L97" i="1" s="1"/>
  <c r="K96" i="1"/>
  <c r="L96" i="1" s="1"/>
  <c r="K95" i="1"/>
  <c r="L95" i="1" s="1"/>
  <c r="K94" i="1"/>
  <c r="L94" i="1" s="1"/>
  <c r="K93" i="1"/>
  <c r="L93" i="1" s="1"/>
  <c r="K92" i="1"/>
  <c r="L92" i="1" s="1"/>
  <c r="K91" i="1"/>
  <c r="L91" i="1" s="1"/>
  <c r="K90" i="1"/>
  <c r="L90" i="1" s="1"/>
  <c r="E123" i="1"/>
  <c r="F123" i="1" s="1"/>
  <c r="E122" i="1"/>
  <c r="F122" i="1" s="1"/>
  <c r="E121" i="1"/>
  <c r="F121" i="1" s="1"/>
  <c r="E120" i="1"/>
  <c r="F120" i="1" s="1"/>
  <c r="E119" i="1"/>
  <c r="F119" i="1" s="1"/>
  <c r="E118" i="1"/>
  <c r="F118" i="1" s="1"/>
  <c r="E117" i="1"/>
  <c r="F117" i="1" s="1"/>
  <c r="E116" i="1"/>
  <c r="F116" i="1" s="1"/>
  <c r="E115" i="1"/>
  <c r="F115" i="1" s="1"/>
  <c r="E114" i="1"/>
  <c r="F114" i="1" s="1"/>
  <c r="E113" i="1"/>
  <c r="F113" i="1" s="1"/>
  <c r="E112" i="1"/>
  <c r="F112" i="1" s="1"/>
  <c r="E111" i="1"/>
  <c r="F111" i="1" s="1"/>
  <c r="E110" i="1"/>
  <c r="F110" i="1" s="1"/>
  <c r="E109" i="1"/>
  <c r="F109" i="1" s="1"/>
  <c r="E108" i="1"/>
  <c r="F108" i="1" s="1"/>
  <c r="E107" i="1"/>
  <c r="F107" i="1" s="1"/>
  <c r="E106" i="1"/>
  <c r="F106" i="1" s="1"/>
  <c r="E105" i="1"/>
  <c r="F105" i="1" s="1"/>
  <c r="E104" i="1"/>
  <c r="F104" i="1" s="1"/>
  <c r="E103" i="1"/>
  <c r="F103" i="1" s="1"/>
  <c r="E102" i="1"/>
  <c r="F102" i="1" s="1"/>
  <c r="E101" i="1"/>
  <c r="F101" i="1" s="1"/>
  <c r="E100" i="1"/>
  <c r="F100" i="1" s="1"/>
  <c r="E99" i="1"/>
  <c r="F99" i="1" s="1"/>
  <c r="E98" i="1"/>
  <c r="F98" i="1" s="1"/>
  <c r="E97" i="1"/>
  <c r="F97" i="1" s="1"/>
  <c r="E96" i="1"/>
  <c r="F96" i="1" s="1"/>
  <c r="E95" i="1"/>
  <c r="F95" i="1" s="1"/>
  <c r="E94" i="1"/>
  <c r="F94" i="1" s="1"/>
  <c r="E93" i="1"/>
  <c r="F93" i="1" s="1"/>
  <c r="E92" i="1"/>
  <c r="F92" i="1" s="1"/>
  <c r="E91" i="1"/>
  <c r="F91" i="1" s="1"/>
  <c r="E90" i="1"/>
  <c r="F90" i="1" s="1"/>
  <c r="W59" i="1"/>
  <c r="X59" i="1" s="1"/>
  <c r="W39" i="1"/>
  <c r="X39" i="1" s="1"/>
  <c r="W38" i="1"/>
  <c r="X38" i="1" s="1"/>
  <c r="W37" i="1"/>
  <c r="X37" i="1" s="1"/>
  <c r="W36" i="1"/>
  <c r="X36" i="1" s="1"/>
  <c r="W35" i="1"/>
  <c r="X35" i="1" s="1"/>
  <c r="W34" i="1"/>
  <c r="X34" i="1" s="1"/>
  <c r="W33" i="1"/>
  <c r="X33" i="1" s="1"/>
  <c r="W32" i="1"/>
  <c r="X32" i="1" s="1"/>
  <c r="W31" i="1"/>
  <c r="X31" i="1" s="1"/>
  <c r="W30" i="1"/>
  <c r="X30" i="1" s="1"/>
  <c r="W29" i="1"/>
  <c r="X29" i="1" s="1"/>
  <c r="W28" i="1"/>
  <c r="X28" i="1" s="1"/>
  <c r="W27" i="1"/>
  <c r="X27" i="1" s="1"/>
  <c r="W26" i="1"/>
  <c r="X26" i="1" s="1"/>
  <c r="W25" i="1"/>
  <c r="X25" i="1" s="1"/>
  <c r="W24" i="1"/>
  <c r="X24" i="1" s="1"/>
  <c r="W23" i="1"/>
  <c r="X23" i="1" s="1"/>
  <c r="W22" i="1"/>
  <c r="X22" i="1" s="1"/>
  <c r="W21" i="1"/>
  <c r="X21" i="1" s="1"/>
  <c r="W20" i="1"/>
  <c r="X20" i="1" s="1"/>
  <c r="W19" i="1"/>
  <c r="X19" i="1" s="1"/>
  <c r="W18" i="1"/>
  <c r="X18" i="1" s="1"/>
  <c r="W17" i="1"/>
  <c r="W16" i="1"/>
  <c r="W15" i="1"/>
  <c r="W14" i="1"/>
  <c r="W13" i="1"/>
  <c r="W12" i="1"/>
  <c r="W11" i="1"/>
  <c r="W10" i="1"/>
  <c r="W9" i="1"/>
  <c r="W8" i="1"/>
  <c r="W7" i="1"/>
  <c r="W6" i="1"/>
  <c r="Q39" i="1"/>
  <c r="R39" i="1" s="1"/>
  <c r="Q38" i="1"/>
  <c r="R38" i="1" s="1"/>
  <c r="Q37" i="1"/>
  <c r="R37" i="1" s="1"/>
  <c r="Q36" i="1"/>
  <c r="R36" i="1" s="1"/>
  <c r="Q35" i="1"/>
  <c r="R35" i="1" s="1"/>
  <c r="Q34" i="1"/>
  <c r="R34" i="1" s="1"/>
  <c r="Q33" i="1"/>
  <c r="R33" i="1" s="1"/>
  <c r="Q32" i="1"/>
  <c r="R32" i="1" s="1"/>
  <c r="Q31" i="1"/>
  <c r="R31" i="1" s="1"/>
  <c r="Q30" i="1"/>
  <c r="R30" i="1" s="1"/>
  <c r="Q29" i="1"/>
  <c r="R29" i="1" s="1"/>
  <c r="Q28" i="1"/>
  <c r="R28" i="1" s="1"/>
  <c r="Q27" i="1"/>
  <c r="R27" i="1" s="1"/>
  <c r="Q26" i="1"/>
  <c r="R26" i="1" s="1"/>
  <c r="Q25" i="1"/>
  <c r="R25" i="1" s="1"/>
  <c r="Q24" i="1"/>
  <c r="R24" i="1" s="1"/>
  <c r="Q23" i="1"/>
  <c r="R23" i="1" s="1"/>
  <c r="Q22" i="1"/>
  <c r="R22" i="1" s="1"/>
  <c r="Q21" i="1"/>
  <c r="R21" i="1" s="1"/>
  <c r="Q20" i="1"/>
  <c r="R20" i="1" s="1"/>
  <c r="Q19" i="1"/>
  <c r="R19" i="1" s="1"/>
  <c r="Q18" i="1"/>
  <c r="R18" i="1" s="1"/>
  <c r="Q17" i="1"/>
  <c r="Q16" i="1"/>
  <c r="Q15" i="1"/>
  <c r="Q14" i="1"/>
  <c r="Q13" i="1"/>
  <c r="Q12" i="1"/>
  <c r="Q11" i="1"/>
  <c r="Q10" i="1"/>
  <c r="Q9" i="1"/>
  <c r="Q8" i="1"/>
  <c r="Q7" i="1"/>
  <c r="Q6" i="1"/>
  <c r="K39" i="1"/>
  <c r="L39" i="1" s="1"/>
  <c r="K38" i="1"/>
  <c r="L38" i="1" s="1"/>
  <c r="K37" i="1"/>
  <c r="L37" i="1" s="1"/>
  <c r="K36" i="1"/>
  <c r="L36" i="1" s="1"/>
  <c r="K35" i="1"/>
  <c r="L35" i="1" s="1"/>
  <c r="K34" i="1"/>
  <c r="L34" i="1" s="1"/>
  <c r="K33" i="1"/>
  <c r="L33" i="1" s="1"/>
  <c r="K32" i="1"/>
  <c r="L32" i="1" s="1"/>
  <c r="K31" i="1"/>
  <c r="L31" i="1" s="1"/>
  <c r="K30" i="1"/>
  <c r="L30" i="1" s="1"/>
  <c r="K29" i="1"/>
  <c r="L29" i="1" s="1"/>
  <c r="K28" i="1"/>
  <c r="L28" i="1" s="1"/>
  <c r="K27" i="1"/>
  <c r="L27" i="1" s="1"/>
  <c r="K26" i="1"/>
  <c r="L26" i="1" s="1"/>
  <c r="K25" i="1"/>
  <c r="L25" i="1" s="1"/>
  <c r="K24" i="1"/>
  <c r="L24" i="1" s="1"/>
  <c r="K23" i="1"/>
  <c r="L23" i="1" s="1"/>
  <c r="K22" i="1"/>
  <c r="L22" i="1" s="1"/>
  <c r="K21" i="1"/>
  <c r="L21" i="1" s="1"/>
  <c r="K20" i="1"/>
  <c r="L20" i="1" s="1"/>
  <c r="K19" i="1"/>
  <c r="L19" i="1" s="1"/>
  <c r="K18" i="1"/>
  <c r="L18" i="1" s="1"/>
  <c r="K17" i="1"/>
  <c r="K16" i="1"/>
  <c r="K15" i="1"/>
  <c r="K14" i="1"/>
  <c r="K13" i="1"/>
  <c r="K12" i="1"/>
  <c r="K11" i="1"/>
  <c r="K10" i="1"/>
  <c r="K9" i="1"/>
  <c r="K8" i="1"/>
  <c r="K7" i="1"/>
  <c r="K6" i="1"/>
  <c r="W81" i="1"/>
  <c r="X81" i="1" s="1"/>
  <c r="W80" i="1"/>
  <c r="X80" i="1" s="1"/>
  <c r="W79" i="1"/>
  <c r="X79" i="1" s="1"/>
  <c r="W78" i="1"/>
  <c r="X78" i="1" s="1"/>
  <c r="W77" i="1"/>
  <c r="X77" i="1" s="1"/>
  <c r="W76" i="1"/>
  <c r="X76" i="1" s="1"/>
  <c r="W75" i="1"/>
  <c r="X75" i="1" s="1"/>
  <c r="W74" i="1"/>
  <c r="X74" i="1" s="1"/>
  <c r="W73" i="1"/>
  <c r="X73" i="1" s="1"/>
  <c r="W72" i="1"/>
  <c r="X72" i="1" s="1"/>
  <c r="W71" i="1"/>
  <c r="X71" i="1" s="1"/>
  <c r="W70" i="1"/>
  <c r="X70" i="1" s="1"/>
  <c r="W69" i="1"/>
  <c r="X69" i="1" s="1"/>
  <c r="W68" i="1"/>
  <c r="X68" i="1" s="1"/>
  <c r="W67" i="1"/>
  <c r="X67" i="1" s="1"/>
  <c r="W66" i="1"/>
  <c r="X66" i="1" s="1"/>
  <c r="W65" i="1"/>
  <c r="X65" i="1" s="1"/>
  <c r="W64" i="1"/>
  <c r="X64" i="1" s="1"/>
  <c r="W63" i="1"/>
  <c r="X63" i="1" s="1"/>
  <c r="W62" i="1"/>
  <c r="X62" i="1" s="1"/>
  <c r="W61" i="1"/>
  <c r="X61" i="1" s="1"/>
  <c r="W60" i="1"/>
  <c r="X60" i="1" s="1"/>
  <c r="W58" i="1"/>
  <c r="X58" i="1" s="1"/>
  <c r="W57" i="1"/>
  <c r="X57" i="1" s="1"/>
  <c r="W56" i="1"/>
  <c r="X56" i="1" s="1"/>
  <c r="W55" i="1"/>
  <c r="X55" i="1" s="1"/>
  <c r="W54" i="1"/>
  <c r="X54" i="1" s="1"/>
  <c r="W53" i="1"/>
  <c r="X53" i="1" s="1"/>
  <c r="W52" i="1"/>
  <c r="X52" i="1" s="1"/>
  <c r="W51" i="1"/>
  <c r="X51" i="1" s="1"/>
  <c r="W50" i="1"/>
  <c r="X50" i="1" s="1"/>
  <c r="W49" i="1"/>
  <c r="X49" i="1" s="1"/>
  <c r="W48" i="1"/>
  <c r="X48" i="1" s="1"/>
  <c r="Q81" i="1"/>
  <c r="R81" i="1" s="1"/>
  <c r="Q80" i="1"/>
  <c r="R80" i="1" s="1"/>
  <c r="Q79" i="1"/>
  <c r="R79" i="1" s="1"/>
  <c r="Q78" i="1"/>
  <c r="R78" i="1" s="1"/>
  <c r="Q77" i="1"/>
  <c r="R77" i="1" s="1"/>
  <c r="Q76" i="1"/>
  <c r="R76" i="1" s="1"/>
  <c r="Q75" i="1"/>
  <c r="R75" i="1" s="1"/>
  <c r="Q74" i="1"/>
  <c r="R74" i="1" s="1"/>
  <c r="Q73" i="1"/>
  <c r="R73" i="1" s="1"/>
  <c r="Q72" i="1"/>
  <c r="R72" i="1" s="1"/>
  <c r="Q71" i="1"/>
  <c r="R71" i="1" s="1"/>
  <c r="Q70" i="1"/>
  <c r="R70" i="1" s="1"/>
  <c r="Q69" i="1"/>
  <c r="R69" i="1" s="1"/>
  <c r="Q68" i="1"/>
  <c r="R68" i="1" s="1"/>
  <c r="Q67" i="1"/>
  <c r="R67" i="1" s="1"/>
  <c r="Q66" i="1"/>
  <c r="R66" i="1" s="1"/>
  <c r="Q65" i="1"/>
  <c r="R65" i="1" s="1"/>
  <c r="Q64" i="1"/>
  <c r="R64" i="1" s="1"/>
  <c r="Q63" i="1"/>
  <c r="R63" i="1" s="1"/>
  <c r="Q62" i="1"/>
  <c r="R62" i="1" s="1"/>
  <c r="Q61" i="1"/>
  <c r="R61" i="1" s="1"/>
  <c r="Q60" i="1"/>
  <c r="R60" i="1" s="1"/>
  <c r="Q59" i="1"/>
  <c r="R59" i="1" s="1"/>
  <c r="Q58" i="1"/>
  <c r="R58" i="1" s="1"/>
  <c r="Q57" i="1"/>
  <c r="R57" i="1" s="1"/>
  <c r="Q56" i="1"/>
  <c r="R56" i="1" s="1"/>
  <c r="Q55" i="1"/>
  <c r="R55" i="1" s="1"/>
  <c r="Q54" i="1"/>
  <c r="R54" i="1" s="1"/>
  <c r="Q53" i="1"/>
  <c r="R53" i="1" s="1"/>
  <c r="Q52" i="1"/>
  <c r="R52" i="1" s="1"/>
  <c r="Q51" i="1"/>
  <c r="R51" i="1" s="1"/>
  <c r="Q50" i="1"/>
  <c r="R50" i="1" s="1"/>
  <c r="Q49" i="1"/>
  <c r="R49" i="1" s="1"/>
  <c r="Q48" i="1"/>
  <c r="R48" i="1" s="1"/>
  <c r="K81" i="1"/>
  <c r="L81" i="1" s="1"/>
  <c r="K80" i="1"/>
  <c r="L80" i="1" s="1"/>
  <c r="K79" i="1"/>
  <c r="L79" i="1" s="1"/>
  <c r="K78" i="1"/>
  <c r="L78" i="1" s="1"/>
  <c r="K77" i="1"/>
  <c r="L77" i="1" s="1"/>
  <c r="K76" i="1"/>
  <c r="L76" i="1" s="1"/>
  <c r="K75" i="1"/>
  <c r="L75" i="1" s="1"/>
  <c r="K74" i="1"/>
  <c r="L74" i="1" s="1"/>
  <c r="K73" i="1"/>
  <c r="L73" i="1" s="1"/>
  <c r="K72" i="1"/>
  <c r="L72" i="1" s="1"/>
  <c r="K71" i="1"/>
  <c r="L71" i="1" s="1"/>
  <c r="K70" i="1"/>
  <c r="L70" i="1" s="1"/>
  <c r="K69" i="1"/>
  <c r="L69" i="1" s="1"/>
  <c r="K68" i="1"/>
  <c r="L68" i="1" s="1"/>
  <c r="K67" i="1"/>
  <c r="L67" i="1" s="1"/>
  <c r="K66" i="1"/>
  <c r="L66" i="1" s="1"/>
  <c r="K65" i="1"/>
  <c r="L65" i="1" s="1"/>
  <c r="K64" i="1"/>
  <c r="L64" i="1" s="1"/>
  <c r="K63" i="1"/>
  <c r="L63" i="1" s="1"/>
  <c r="K62" i="1"/>
  <c r="L62" i="1" s="1"/>
  <c r="K61" i="1"/>
  <c r="L61" i="1" s="1"/>
  <c r="K60" i="1"/>
  <c r="L60" i="1" s="1"/>
  <c r="K59" i="1"/>
  <c r="L59" i="1" s="1"/>
  <c r="K58" i="1"/>
  <c r="L58" i="1" s="1"/>
  <c r="K57" i="1"/>
  <c r="L57" i="1" s="1"/>
  <c r="K56" i="1"/>
  <c r="L56" i="1" s="1"/>
  <c r="K55" i="1"/>
  <c r="L55" i="1" s="1"/>
  <c r="K54" i="1"/>
  <c r="L54" i="1" s="1"/>
  <c r="K53" i="1"/>
  <c r="L53" i="1" s="1"/>
  <c r="K52" i="1"/>
  <c r="L52" i="1" s="1"/>
  <c r="K51" i="1"/>
  <c r="L51" i="1" s="1"/>
  <c r="K50" i="1"/>
  <c r="L50" i="1" s="1"/>
  <c r="K49" i="1"/>
  <c r="L49" i="1" s="1"/>
  <c r="K48" i="1"/>
  <c r="L48" i="1" s="1"/>
  <c r="E81" i="1"/>
  <c r="F81" i="1" s="1"/>
  <c r="E80" i="1"/>
  <c r="F80" i="1" s="1"/>
  <c r="E79" i="1"/>
  <c r="F79" i="1" s="1"/>
  <c r="E78" i="1"/>
  <c r="F78" i="1" s="1"/>
  <c r="E77" i="1"/>
  <c r="F77" i="1" s="1"/>
  <c r="E76" i="1"/>
  <c r="F76" i="1" s="1"/>
  <c r="E75" i="1"/>
  <c r="F75" i="1" s="1"/>
  <c r="E74" i="1"/>
  <c r="F74" i="1" s="1"/>
  <c r="E73" i="1"/>
  <c r="F73" i="1" s="1"/>
  <c r="E72" i="1"/>
  <c r="F72" i="1" s="1"/>
  <c r="E71" i="1"/>
  <c r="F71" i="1" s="1"/>
  <c r="E70" i="1"/>
  <c r="F70" i="1" s="1"/>
  <c r="E69" i="1"/>
  <c r="F69" i="1" s="1"/>
  <c r="E68" i="1"/>
  <c r="F68" i="1" s="1"/>
  <c r="E67" i="1"/>
  <c r="F67" i="1" s="1"/>
  <c r="E66" i="1"/>
  <c r="F66" i="1" s="1"/>
  <c r="E65" i="1"/>
  <c r="F65" i="1" s="1"/>
  <c r="E64" i="1"/>
  <c r="F64" i="1" s="1"/>
  <c r="E63" i="1"/>
  <c r="F63" i="1" s="1"/>
  <c r="E62" i="1"/>
  <c r="F62" i="1" s="1"/>
  <c r="E61" i="1"/>
  <c r="F61" i="1" s="1"/>
  <c r="E60" i="1"/>
  <c r="F60" i="1" s="1"/>
  <c r="E59" i="1"/>
  <c r="F59" i="1" s="1"/>
  <c r="E58" i="1"/>
  <c r="F58" i="1" s="1"/>
  <c r="E57" i="1"/>
  <c r="F57" i="1" s="1"/>
  <c r="E56" i="1"/>
  <c r="F56" i="1" s="1"/>
  <c r="E55" i="1"/>
  <c r="F55" i="1" s="1"/>
  <c r="E54" i="1"/>
  <c r="F54" i="1" s="1"/>
  <c r="E53" i="1"/>
  <c r="F53" i="1" s="1"/>
  <c r="E52" i="1"/>
  <c r="F52" i="1" s="1"/>
  <c r="E51" i="1"/>
  <c r="F51" i="1" s="1"/>
  <c r="E50" i="1"/>
  <c r="F50" i="1" s="1"/>
  <c r="E49" i="1"/>
  <c r="F49" i="1" s="1"/>
  <c r="E48" i="1"/>
  <c r="F48" i="1" s="1"/>
  <c r="E6" i="1"/>
  <c r="F6" i="1" s="1"/>
  <c r="H6" i="1"/>
  <c r="BI8" i="4" s="1"/>
  <c r="B6" i="1"/>
  <c r="BF8" i="4" s="1"/>
  <c r="G10" i="2" l="1"/>
  <c r="L10" i="2"/>
  <c r="Q10" i="2"/>
  <c r="BF386" i="4"/>
  <c r="B11" i="1"/>
  <c r="B19" i="1"/>
  <c r="B27" i="1"/>
  <c r="B35" i="1"/>
  <c r="H11" i="1"/>
  <c r="H19" i="1"/>
  <c r="H27" i="1"/>
  <c r="H35" i="1"/>
  <c r="N7" i="1"/>
  <c r="N15" i="1"/>
  <c r="N23" i="1"/>
  <c r="N31" i="1"/>
  <c r="N39" i="1"/>
  <c r="T6" i="1"/>
  <c r="B55" i="1"/>
  <c r="B63" i="1"/>
  <c r="B71" i="1"/>
  <c r="B77" i="1"/>
  <c r="T49" i="1"/>
  <c r="T56" i="1"/>
  <c r="T57" i="1"/>
  <c r="T64" i="1"/>
  <c r="T65" i="1"/>
  <c r="T72" i="1"/>
  <c r="T73" i="1"/>
  <c r="T80" i="1"/>
  <c r="T81" i="1"/>
  <c r="B94" i="1"/>
  <c r="B96" i="1"/>
  <c r="B102" i="1"/>
  <c r="B110" i="1"/>
  <c r="B112" i="1"/>
  <c r="B118" i="1"/>
  <c r="H94" i="1"/>
  <c r="H102" i="1"/>
  <c r="H110" i="1"/>
  <c r="H118" i="1"/>
  <c r="N91" i="1"/>
  <c r="N92" i="1"/>
  <c r="N99" i="1"/>
  <c r="N100" i="1"/>
  <c r="N107" i="1"/>
  <c r="N108" i="1"/>
  <c r="N115" i="1"/>
  <c r="N116" i="1"/>
  <c r="N123" i="1"/>
  <c r="T90" i="1"/>
  <c r="T91" i="1"/>
  <c r="T98" i="1"/>
  <c r="T99" i="1"/>
  <c r="T106" i="1"/>
  <c r="T107" i="1"/>
  <c r="T114" i="1"/>
  <c r="T115" i="1"/>
  <c r="T122" i="1"/>
  <c r="T123" i="1"/>
  <c r="B136" i="1"/>
  <c r="AR1" i="2"/>
  <c r="AQ1" i="2"/>
  <c r="AP1" i="2"/>
  <c r="AO1" i="2"/>
  <c r="AN1" i="2"/>
  <c r="AM1" i="2"/>
  <c r="AL1" i="2"/>
  <c r="AK1" i="2"/>
  <c r="AJ1" i="2"/>
  <c r="AI1" i="2"/>
  <c r="AH1" i="2"/>
  <c r="AG1" i="2"/>
  <c r="AF1" i="2"/>
  <c r="AE1" i="2"/>
  <c r="AD1" i="2"/>
  <c r="AC1" i="2"/>
  <c r="AB1" i="2"/>
  <c r="AA1" i="2"/>
  <c r="Z1" i="2"/>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26" i="1"/>
  <c r="N427" i="1"/>
  <c r="N428" i="1"/>
  <c r="N429" i="1"/>
  <c r="N430" i="1"/>
  <c r="N431" i="1"/>
  <c r="N432" i="1"/>
  <c r="N433" i="1"/>
  <c r="N434" i="1"/>
  <c r="N435" i="1"/>
  <c r="N436" i="1"/>
  <c r="N437" i="1"/>
  <c r="N438" i="1"/>
  <c r="N439" i="1"/>
  <c r="N440" i="1"/>
  <c r="N441" i="1"/>
  <c r="N442" i="1"/>
  <c r="N443" i="1"/>
  <c r="N444" i="1"/>
  <c r="N445" i="1"/>
  <c r="N446" i="1"/>
  <c r="N447" i="1"/>
  <c r="N448" i="1"/>
  <c r="N449" i="1"/>
  <c r="N450" i="1"/>
  <c r="N451" i="1"/>
  <c r="N452" i="1"/>
  <c r="N453" i="1"/>
  <c r="N454" i="1"/>
  <c r="N455" i="1"/>
  <c r="N456" i="1"/>
  <c r="N457" i="1"/>
  <c r="N458" i="1"/>
  <c r="N459" i="1"/>
  <c r="N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26" i="1"/>
  <c r="B427" i="1"/>
  <c r="B428" i="1"/>
  <c r="B429" i="1"/>
  <c r="B430" i="1"/>
  <c r="B431" i="1"/>
  <c r="B432" i="1"/>
  <c r="B433"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26" i="1"/>
  <c r="B417"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384" i="1"/>
  <c r="N384" i="1"/>
  <c r="N385" i="1"/>
  <c r="N386" i="1"/>
  <c r="N387" i="1"/>
  <c r="N388" i="1"/>
  <c r="N389" i="1"/>
  <c r="N390" i="1"/>
  <c r="N391" i="1"/>
  <c r="N392" i="1"/>
  <c r="N393" i="1"/>
  <c r="N394" i="1"/>
  <c r="N395" i="1"/>
  <c r="N396" i="1"/>
  <c r="N397" i="1"/>
  <c r="N398" i="1"/>
  <c r="N399" i="1"/>
  <c r="N400" i="1"/>
  <c r="N401" i="1"/>
  <c r="N402" i="1"/>
  <c r="N403" i="1"/>
  <c r="N404" i="1"/>
  <c r="N405" i="1"/>
  <c r="N406" i="1"/>
  <c r="N407" i="1"/>
  <c r="N408" i="1"/>
  <c r="N409" i="1"/>
  <c r="N410" i="1"/>
  <c r="N411" i="1"/>
  <c r="N412" i="1"/>
  <c r="N413" i="1"/>
  <c r="N414" i="1"/>
  <c r="N415" i="1"/>
  <c r="N416" i="1"/>
  <c r="N417"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384" i="1"/>
  <c r="B375"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42" i="1"/>
  <c r="N343" i="1"/>
  <c r="N344" i="1"/>
  <c r="N345" i="1"/>
  <c r="N346"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42"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33" i="1"/>
  <c r="H305" i="1"/>
  <c r="N314"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00" i="1"/>
  <c r="N301" i="1"/>
  <c r="N302" i="1"/>
  <c r="N303" i="1"/>
  <c r="N304" i="1"/>
  <c r="N305" i="1"/>
  <c r="N306" i="1"/>
  <c r="N307" i="1"/>
  <c r="N308" i="1"/>
  <c r="N309" i="1"/>
  <c r="N310" i="1"/>
  <c r="N311" i="1"/>
  <c r="N312" i="1"/>
  <c r="N313" i="1"/>
  <c r="N315" i="1"/>
  <c r="N316" i="1"/>
  <c r="N317" i="1"/>
  <c r="N318" i="1"/>
  <c r="N319" i="1"/>
  <c r="N320" i="1"/>
  <c r="N321" i="1"/>
  <c r="N322" i="1"/>
  <c r="N323" i="1"/>
  <c r="N324" i="1"/>
  <c r="N325" i="1"/>
  <c r="N326" i="1"/>
  <c r="N327" i="1"/>
  <c r="N328" i="1"/>
  <c r="N329" i="1"/>
  <c r="N330" i="1"/>
  <c r="N331" i="1"/>
  <c r="N332" i="1"/>
  <c r="N333" i="1"/>
  <c r="N300" i="1"/>
  <c r="H301" i="1"/>
  <c r="H302" i="1"/>
  <c r="H303" i="1"/>
  <c r="H304"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00" i="1"/>
  <c r="B301" i="1"/>
  <c r="B302" i="1"/>
  <c r="B303" i="1"/>
  <c r="B304" i="1"/>
  <c r="B305" i="1"/>
  <c r="B306" i="1"/>
  <c r="B307" i="1"/>
  <c r="B308" i="1"/>
  <c r="B309" i="1"/>
  <c r="B311" i="1"/>
  <c r="B312" i="1"/>
  <c r="B313" i="1"/>
  <c r="B314" i="1"/>
  <c r="B315" i="1"/>
  <c r="B316" i="1"/>
  <c r="B317" i="1"/>
  <c r="B318" i="1"/>
  <c r="B319" i="1"/>
  <c r="B320" i="1"/>
  <c r="B321" i="1"/>
  <c r="B322" i="1"/>
  <c r="B323" i="1"/>
  <c r="B324" i="1"/>
  <c r="B325" i="1"/>
  <c r="B326" i="1"/>
  <c r="B327" i="1"/>
  <c r="B328" i="1"/>
  <c r="B329" i="1"/>
  <c r="B330" i="1"/>
  <c r="B331" i="1"/>
  <c r="B332" i="1"/>
  <c r="B300" i="1"/>
  <c r="B290" i="1"/>
  <c r="N281"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58" i="1"/>
  <c r="N259" i="1"/>
  <c r="N260" i="1"/>
  <c r="N261" i="1"/>
  <c r="N262" i="1"/>
  <c r="N263" i="1"/>
  <c r="N264" i="1"/>
  <c r="N265" i="1"/>
  <c r="N266" i="1"/>
  <c r="N267" i="1"/>
  <c r="N268" i="1"/>
  <c r="N269" i="1"/>
  <c r="N270" i="1"/>
  <c r="N271" i="1"/>
  <c r="N272" i="1"/>
  <c r="N273" i="1"/>
  <c r="N274" i="1"/>
  <c r="N275" i="1"/>
  <c r="N276" i="1"/>
  <c r="N277" i="1"/>
  <c r="N278" i="1"/>
  <c r="N279" i="1"/>
  <c r="N280" i="1"/>
  <c r="N282" i="1"/>
  <c r="N283" i="1"/>
  <c r="N284" i="1"/>
  <c r="N285" i="1"/>
  <c r="N286" i="1"/>
  <c r="N287" i="1"/>
  <c r="N288" i="1"/>
  <c r="N289" i="1"/>
  <c r="N290" i="1"/>
  <c r="N291" i="1"/>
  <c r="N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1" i="1"/>
  <c r="B258" i="1"/>
  <c r="B247"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8" i="1"/>
  <c r="B249" i="1"/>
  <c r="B216" i="1"/>
  <c r="B207"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174" i="1"/>
  <c r="B165"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32" i="1"/>
  <c r="B133" i="1"/>
  <c r="B134" i="1"/>
  <c r="B135"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32" i="1"/>
  <c r="B123" i="1"/>
  <c r="T92" i="1"/>
  <c r="T93" i="1"/>
  <c r="T94" i="1"/>
  <c r="T95" i="1"/>
  <c r="T96" i="1"/>
  <c r="T97" i="1"/>
  <c r="T100" i="1"/>
  <c r="T101" i="1"/>
  <c r="T102" i="1"/>
  <c r="T103" i="1"/>
  <c r="T104" i="1"/>
  <c r="T105" i="1"/>
  <c r="T108" i="1"/>
  <c r="T109" i="1"/>
  <c r="T110" i="1"/>
  <c r="T111" i="1"/>
  <c r="T112" i="1"/>
  <c r="T113" i="1"/>
  <c r="T116" i="1"/>
  <c r="T117" i="1"/>
  <c r="T118" i="1"/>
  <c r="T119" i="1"/>
  <c r="T120" i="1"/>
  <c r="T121" i="1"/>
  <c r="N93" i="1"/>
  <c r="N94" i="1"/>
  <c r="N95" i="1"/>
  <c r="N96" i="1"/>
  <c r="N97" i="1"/>
  <c r="N98" i="1"/>
  <c r="N101" i="1"/>
  <c r="N102" i="1"/>
  <c r="N103" i="1"/>
  <c r="N104" i="1"/>
  <c r="N105" i="1"/>
  <c r="N106" i="1"/>
  <c r="N109" i="1"/>
  <c r="N110" i="1"/>
  <c r="N111" i="1"/>
  <c r="N112" i="1"/>
  <c r="N113" i="1"/>
  <c r="N114" i="1"/>
  <c r="N117" i="1"/>
  <c r="N118" i="1"/>
  <c r="N119" i="1"/>
  <c r="N120" i="1"/>
  <c r="N121" i="1"/>
  <c r="N122" i="1"/>
  <c r="H91" i="1"/>
  <c r="H92" i="1"/>
  <c r="H93" i="1"/>
  <c r="H95" i="1"/>
  <c r="H96" i="1"/>
  <c r="H97" i="1"/>
  <c r="H98" i="1"/>
  <c r="H99" i="1"/>
  <c r="H100" i="1"/>
  <c r="H101" i="1"/>
  <c r="H103" i="1"/>
  <c r="H104" i="1"/>
  <c r="H105" i="1"/>
  <c r="H106" i="1"/>
  <c r="H107" i="1"/>
  <c r="H108" i="1"/>
  <c r="H109" i="1"/>
  <c r="H111" i="1"/>
  <c r="H112" i="1"/>
  <c r="H113" i="1"/>
  <c r="H114" i="1"/>
  <c r="H115" i="1"/>
  <c r="H116" i="1"/>
  <c r="H117" i="1"/>
  <c r="H119" i="1"/>
  <c r="H120" i="1"/>
  <c r="H121" i="1"/>
  <c r="H122" i="1"/>
  <c r="H123" i="1"/>
  <c r="N90" i="1"/>
  <c r="H90" i="1"/>
  <c r="B90" i="1"/>
  <c r="B91" i="1"/>
  <c r="B92" i="1"/>
  <c r="B93" i="1"/>
  <c r="B95" i="1"/>
  <c r="B97" i="1"/>
  <c r="B98" i="1"/>
  <c r="B99" i="1"/>
  <c r="B100" i="1"/>
  <c r="B101" i="1"/>
  <c r="B103" i="1"/>
  <c r="B104" i="1"/>
  <c r="B105" i="1"/>
  <c r="B106" i="1"/>
  <c r="B107" i="1"/>
  <c r="B108" i="1"/>
  <c r="B109" i="1"/>
  <c r="B111" i="1"/>
  <c r="B113" i="1"/>
  <c r="B114" i="1"/>
  <c r="B115" i="1"/>
  <c r="B116" i="1"/>
  <c r="B117" i="1"/>
  <c r="B119" i="1"/>
  <c r="B120" i="1"/>
  <c r="B121" i="1"/>
  <c r="B122" i="1"/>
  <c r="E36" i="1"/>
  <c r="F36" i="1" s="1"/>
  <c r="T50" i="1"/>
  <c r="T51" i="1"/>
  <c r="T52" i="1"/>
  <c r="T53" i="1"/>
  <c r="T54" i="1"/>
  <c r="T55" i="1"/>
  <c r="T58" i="1"/>
  <c r="T59" i="1"/>
  <c r="T60" i="1"/>
  <c r="T61" i="1"/>
  <c r="T62" i="1"/>
  <c r="T63" i="1"/>
  <c r="T66" i="1"/>
  <c r="T67" i="1"/>
  <c r="T68" i="1"/>
  <c r="T69" i="1"/>
  <c r="T70" i="1"/>
  <c r="T71" i="1"/>
  <c r="T74" i="1"/>
  <c r="T75" i="1"/>
  <c r="T76" i="1"/>
  <c r="T77" i="1"/>
  <c r="T78" i="1"/>
  <c r="T79" i="1"/>
  <c r="T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48" i="1"/>
  <c r="B49" i="1"/>
  <c r="B50" i="1"/>
  <c r="B51" i="1"/>
  <c r="B52" i="1"/>
  <c r="B53" i="1"/>
  <c r="B54" i="1"/>
  <c r="B56" i="1"/>
  <c r="B57" i="1"/>
  <c r="B58" i="1"/>
  <c r="B59" i="1"/>
  <c r="B60" i="1"/>
  <c r="B61" i="1"/>
  <c r="B62" i="1"/>
  <c r="B64" i="1"/>
  <c r="B65" i="1"/>
  <c r="B66" i="1"/>
  <c r="B67" i="1"/>
  <c r="B68" i="1"/>
  <c r="B69" i="1"/>
  <c r="B70" i="1"/>
  <c r="B72" i="1"/>
  <c r="B73" i="1"/>
  <c r="B74" i="1"/>
  <c r="B75" i="1"/>
  <c r="B76" i="1"/>
  <c r="B78" i="1"/>
  <c r="B79" i="1"/>
  <c r="B80" i="1"/>
  <c r="B81" i="1"/>
  <c r="B48" i="1"/>
  <c r="X7" i="1"/>
  <c r="X8" i="1"/>
  <c r="X9" i="1"/>
  <c r="X10" i="1"/>
  <c r="X11" i="1"/>
  <c r="X12" i="1"/>
  <c r="X13" i="1"/>
  <c r="X14" i="1"/>
  <c r="X15" i="1"/>
  <c r="X16" i="1"/>
  <c r="X17"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R7" i="1"/>
  <c r="R8" i="1"/>
  <c r="R9" i="1"/>
  <c r="R10" i="1"/>
  <c r="R11" i="1"/>
  <c r="R12" i="1"/>
  <c r="R13" i="1"/>
  <c r="R14" i="1"/>
  <c r="R15" i="1"/>
  <c r="R16" i="1"/>
  <c r="R17" i="1"/>
  <c r="N8" i="1"/>
  <c r="N9" i="1"/>
  <c r="N10" i="1"/>
  <c r="N11" i="1"/>
  <c r="N12" i="1"/>
  <c r="N13" i="1"/>
  <c r="N14" i="1"/>
  <c r="N16" i="1"/>
  <c r="N17" i="1"/>
  <c r="N18" i="1"/>
  <c r="N19" i="1"/>
  <c r="N20" i="1"/>
  <c r="N21" i="1"/>
  <c r="N22" i="1"/>
  <c r="N24" i="1"/>
  <c r="N25" i="1"/>
  <c r="N26" i="1"/>
  <c r="N27" i="1"/>
  <c r="N28" i="1"/>
  <c r="N29" i="1"/>
  <c r="N30" i="1"/>
  <c r="N32" i="1"/>
  <c r="N33" i="1"/>
  <c r="N34" i="1"/>
  <c r="N35" i="1"/>
  <c r="N36" i="1"/>
  <c r="N37" i="1"/>
  <c r="N38" i="1"/>
  <c r="X6" i="1"/>
  <c r="R6" i="1"/>
  <c r="L6" i="1"/>
  <c r="N6" i="1"/>
  <c r="L7" i="1"/>
  <c r="L8" i="1"/>
  <c r="L9" i="1"/>
  <c r="L10" i="1"/>
  <c r="L11" i="1"/>
  <c r="L12" i="1"/>
  <c r="L13" i="1"/>
  <c r="L14" i="1"/>
  <c r="L15" i="1"/>
  <c r="L16" i="1"/>
  <c r="L17" i="1"/>
  <c r="H7" i="1"/>
  <c r="H8" i="1"/>
  <c r="H9" i="1"/>
  <c r="H10" i="1"/>
  <c r="H12" i="1"/>
  <c r="H13" i="1"/>
  <c r="H14" i="1"/>
  <c r="H15" i="1"/>
  <c r="H16" i="1"/>
  <c r="H17" i="1"/>
  <c r="H18" i="1"/>
  <c r="H20" i="1"/>
  <c r="H21" i="1"/>
  <c r="H22" i="1"/>
  <c r="H23" i="1"/>
  <c r="H24" i="1"/>
  <c r="H25" i="1"/>
  <c r="H26" i="1"/>
  <c r="H28" i="1"/>
  <c r="H29" i="1"/>
  <c r="H30" i="1"/>
  <c r="H31" i="1"/>
  <c r="H32" i="1"/>
  <c r="H33" i="1"/>
  <c r="H34" i="1"/>
  <c r="H36" i="1"/>
  <c r="H37" i="1"/>
  <c r="H38" i="1"/>
  <c r="H39" i="1"/>
  <c r="E7" i="1"/>
  <c r="F7" i="1" s="1"/>
  <c r="E8" i="1"/>
  <c r="F8" i="1" s="1"/>
  <c r="E9" i="1"/>
  <c r="F9"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E33" i="1"/>
  <c r="F33" i="1" s="1"/>
  <c r="E34" i="1"/>
  <c r="F34" i="1" s="1"/>
  <c r="E35" i="1"/>
  <c r="F35" i="1" s="1"/>
  <c r="E37" i="1"/>
  <c r="F37" i="1" s="1"/>
  <c r="E38" i="1"/>
  <c r="F38" i="1" s="1"/>
  <c r="E39" i="1"/>
  <c r="F39" i="1" s="1"/>
  <c r="B7" i="1"/>
  <c r="B8" i="1"/>
  <c r="B9" i="1"/>
  <c r="B10" i="1"/>
  <c r="B12" i="1"/>
  <c r="B13" i="1"/>
  <c r="B14" i="1"/>
  <c r="B15" i="1"/>
  <c r="B16" i="1"/>
  <c r="B17" i="1"/>
  <c r="B18" i="1"/>
  <c r="B20" i="1"/>
  <c r="B21" i="1"/>
  <c r="B22" i="1"/>
  <c r="B23" i="1"/>
  <c r="B24" i="1"/>
  <c r="B25" i="1"/>
  <c r="B26" i="1"/>
  <c r="B28" i="1"/>
  <c r="B29" i="1"/>
  <c r="B30" i="1"/>
  <c r="B31" i="1"/>
  <c r="B32" i="1"/>
  <c r="B33" i="1"/>
  <c r="B34" i="1"/>
  <c r="B36" i="1"/>
  <c r="B37" i="1"/>
  <c r="B38" i="1"/>
  <c r="B39" i="1"/>
  <c r="Y2" i="4"/>
  <c r="BD2" i="4"/>
  <c r="BC2" i="4"/>
  <c r="BB2" i="4"/>
  <c r="BA2" i="4"/>
  <c r="AZ2" i="4"/>
  <c r="AY2" i="4"/>
  <c r="AX2" i="4"/>
  <c r="AW2" i="4"/>
  <c r="AV2" i="4"/>
  <c r="AU2" i="4"/>
  <c r="AT2" i="4"/>
  <c r="AS2" i="4"/>
  <c r="AR2" i="4"/>
  <c r="AQ2" i="4"/>
  <c r="AP2" i="4"/>
  <c r="AO2" i="4"/>
  <c r="AN2" i="4"/>
  <c r="AM2" i="4"/>
  <c r="AL2" i="4"/>
  <c r="AK2" i="4"/>
  <c r="AJ2" i="4"/>
  <c r="AI2" i="4"/>
  <c r="AH2" i="4"/>
  <c r="AG2" i="4"/>
  <c r="AF2" i="4"/>
  <c r="AE2" i="4"/>
  <c r="AD2" i="4"/>
  <c r="AC2" i="4"/>
  <c r="AB2" i="4"/>
  <c r="AA2" i="4"/>
  <c r="Z2" i="4"/>
  <c r="X2" i="4"/>
  <c r="W2" i="4"/>
  <c r="V2" i="4"/>
  <c r="U2" i="4"/>
  <c r="T2" i="4"/>
  <c r="S2" i="4"/>
  <c r="R2" i="4"/>
  <c r="Q2" i="4"/>
  <c r="P2" i="4"/>
  <c r="O1" i="4"/>
  <c r="N1" i="4"/>
  <c r="O2" i="4"/>
  <c r="N2" i="4"/>
  <c r="M2" i="4"/>
  <c r="BD1" i="4"/>
  <c r="BC1" i="4"/>
  <c r="BB1" i="4"/>
  <c r="BA1" i="4"/>
  <c r="AZ1" i="4"/>
  <c r="AY1" i="4"/>
  <c r="AX1" i="4"/>
  <c r="AW1" i="4"/>
  <c r="AV1" i="4"/>
  <c r="AU1" i="4"/>
  <c r="AT1" i="4"/>
  <c r="AS1" i="4"/>
  <c r="AR1" i="4"/>
  <c r="AQ1" i="4"/>
  <c r="AP1" i="4"/>
  <c r="AO1" i="4"/>
  <c r="AN1" i="4"/>
  <c r="AM1" i="4"/>
  <c r="AL1" i="4"/>
  <c r="AK1" i="4"/>
  <c r="AJ1" i="4"/>
  <c r="AI1" i="4"/>
  <c r="AH1" i="4"/>
  <c r="AG1" i="4"/>
  <c r="AF1" i="4"/>
  <c r="AE1" i="4"/>
  <c r="AD1" i="4"/>
  <c r="AC1" i="4"/>
  <c r="AB1" i="4"/>
  <c r="AA1" i="4"/>
  <c r="Z1" i="4"/>
  <c r="Y1" i="4"/>
  <c r="X1" i="4"/>
  <c r="W1" i="4"/>
  <c r="V1" i="4"/>
  <c r="U1" i="4"/>
  <c r="T1" i="4"/>
  <c r="S1" i="4"/>
  <c r="R1" i="4"/>
  <c r="Q1" i="4"/>
  <c r="P1" i="4"/>
  <c r="M1" i="4"/>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C12" i="2"/>
  <c r="AA12" i="2"/>
  <c r="A1" i="2"/>
  <c r="BP409" i="4" l="1"/>
  <c r="BO409" i="4"/>
  <c r="BP397" i="4"/>
  <c r="BO397" i="4"/>
  <c r="BP385" i="4"/>
  <c r="BO385" i="4"/>
  <c r="BP407" i="4"/>
  <c r="BO407" i="4"/>
  <c r="BP395" i="4"/>
  <c r="BO395" i="4"/>
  <c r="BP383" i="4"/>
  <c r="BO383" i="4"/>
  <c r="BP408" i="4"/>
  <c r="BO408" i="4"/>
  <c r="BP406" i="4"/>
  <c r="BO406" i="4"/>
  <c r="BP394" i="4"/>
  <c r="BO394" i="4"/>
  <c r="BP382" i="4"/>
  <c r="BO382" i="4"/>
  <c r="BP405" i="4"/>
  <c r="BO405" i="4"/>
  <c r="BP393" i="4"/>
  <c r="BO393" i="4"/>
  <c r="BP381" i="4"/>
  <c r="BO381" i="4"/>
  <c r="BP404" i="4"/>
  <c r="BO404" i="4"/>
  <c r="BP392" i="4"/>
  <c r="BO392" i="4"/>
  <c r="BP380" i="4"/>
  <c r="BO380" i="4"/>
  <c r="BP384" i="4"/>
  <c r="BO384" i="4"/>
  <c r="BP403" i="4"/>
  <c r="BO403" i="4"/>
  <c r="BP391" i="4"/>
  <c r="BO391" i="4"/>
  <c r="BP379" i="4"/>
  <c r="BO379" i="4"/>
  <c r="BP396" i="4"/>
  <c r="BO396" i="4"/>
  <c r="BP402" i="4"/>
  <c r="BO402" i="4"/>
  <c r="BP390" i="4"/>
  <c r="BO390" i="4"/>
  <c r="BP401" i="4"/>
  <c r="BO401" i="4"/>
  <c r="BP389" i="4"/>
  <c r="BO389" i="4"/>
  <c r="BP378" i="4"/>
  <c r="BO378" i="4"/>
  <c r="BP400" i="4"/>
  <c r="BO400" i="4"/>
  <c r="BP388" i="4"/>
  <c r="BO388" i="4"/>
  <c r="BP411" i="4"/>
  <c r="BO411" i="4"/>
  <c r="BP399" i="4"/>
  <c r="BO399" i="4"/>
  <c r="BP387" i="4"/>
  <c r="BO387" i="4"/>
  <c r="BP410" i="4"/>
  <c r="BO410" i="4"/>
  <c r="BP398" i="4"/>
  <c r="BO398" i="4"/>
  <c r="BP386" i="4"/>
  <c r="BO386" i="4"/>
  <c r="BM411" i="4"/>
  <c r="BL411" i="4"/>
  <c r="BM399" i="4"/>
  <c r="BL399" i="4"/>
  <c r="BM387" i="4"/>
  <c r="BL387" i="4"/>
  <c r="BM410" i="4"/>
  <c r="BL410" i="4"/>
  <c r="BM398" i="4"/>
  <c r="BL398" i="4"/>
  <c r="BM386" i="4"/>
  <c r="BL386" i="4"/>
  <c r="BM409" i="4"/>
  <c r="BL409" i="4"/>
  <c r="BM397" i="4"/>
  <c r="BL397" i="4"/>
  <c r="BM385" i="4"/>
  <c r="BL385" i="4"/>
  <c r="BM408" i="4"/>
  <c r="BL408" i="4"/>
  <c r="BM396" i="4"/>
  <c r="BL396" i="4"/>
  <c r="BM384" i="4"/>
  <c r="BL384" i="4"/>
  <c r="BM407" i="4"/>
  <c r="BL407" i="4"/>
  <c r="BM395" i="4"/>
  <c r="BL395" i="4"/>
  <c r="BM383" i="4"/>
  <c r="BL383" i="4"/>
  <c r="BM406" i="4"/>
  <c r="BL406" i="4"/>
  <c r="BM394" i="4"/>
  <c r="BL394" i="4"/>
  <c r="BM382" i="4"/>
  <c r="BL382" i="4"/>
  <c r="BM405" i="4"/>
  <c r="BL405" i="4"/>
  <c r="BM393" i="4"/>
  <c r="BL393" i="4"/>
  <c r="BM381" i="4"/>
  <c r="BL381" i="4"/>
  <c r="BM404" i="4"/>
  <c r="BL404" i="4"/>
  <c r="BM392" i="4"/>
  <c r="BL392" i="4"/>
  <c r="BM380" i="4"/>
  <c r="BL380" i="4"/>
  <c r="BM403" i="4"/>
  <c r="BL403" i="4"/>
  <c r="BM391" i="4"/>
  <c r="BL391" i="4"/>
  <c r="BM379" i="4"/>
  <c r="BL379" i="4"/>
  <c r="BM402" i="4"/>
  <c r="BL402" i="4"/>
  <c r="BM390" i="4"/>
  <c r="BL390" i="4"/>
  <c r="BM401" i="4"/>
  <c r="BL401" i="4"/>
  <c r="BM389" i="4"/>
  <c r="BL389" i="4"/>
  <c r="BM378" i="4"/>
  <c r="BL378" i="4"/>
  <c r="BM400" i="4"/>
  <c r="BL400" i="4"/>
  <c r="BM388" i="4"/>
  <c r="BL388" i="4"/>
  <c r="BJ411" i="4"/>
  <c r="BI411" i="4"/>
  <c r="BJ399" i="4"/>
  <c r="BI399" i="4"/>
  <c r="BJ387" i="4"/>
  <c r="BI387" i="4"/>
  <c r="BJ410" i="4"/>
  <c r="BI410" i="4"/>
  <c r="BJ398" i="4"/>
  <c r="BI398" i="4"/>
  <c r="BJ386" i="4"/>
  <c r="BI386" i="4"/>
  <c r="BJ388" i="4"/>
  <c r="BI388" i="4"/>
  <c r="BJ409" i="4"/>
  <c r="BI409" i="4"/>
  <c r="BJ397" i="4"/>
  <c r="BI397" i="4"/>
  <c r="BJ385" i="4"/>
  <c r="BI385" i="4"/>
  <c r="BJ389" i="4"/>
  <c r="BI389" i="4"/>
  <c r="BJ408" i="4"/>
  <c r="BI408" i="4"/>
  <c r="BJ396" i="4"/>
  <c r="BI396" i="4"/>
  <c r="BJ384" i="4"/>
  <c r="BI384" i="4"/>
  <c r="BJ401" i="4"/>
  <c r="BI401" i="4"/>
  <c r="BJ407" i="4"/>
  <c r="BI407" i="4"/>
  <c r="BJ395" i="4"/>
  <c r="BI395" i="4"/>
  <c r="BJ383" i="4"/>
  <c r="BI383" i="4"/>
  <c r="BJ406" i="4"/>
  <c r="BI406" i="4"/>
  <c r="BJ394" i="4"/>
  <c r="BI394" i="4"/>
  <c r="BJ382" i="4"/>
  <c r="BI382" i="4"/>
  <c r="BJ405" i="4"/>
  <c r="BI405" i="4"/>
  <c r="BJ393" i="4"/>
  <c r="BI393" i="4"/>
  <c r="BJ381" i="4"/>
  <c r="BI381" i="4"/>
  <c r="BJ378" i="4"/>
  <c r="BI378" i="4"/>
  <c r="BJ404" i="4"/>
  <c r="BI404" i="4"/>
  <c r="BJ392" i="4"/>
  <c r="BI392" i="4"/>
  <c r="BJ380" i="4"/>
  <c r="BI380" i="4"/>
  <c r="BJ403" i="4"/>
  <c r="BI403" i="4"/>
  <c r="BJ391" i="4"/>
  <c r="BI391" i="4"/>
  <c r="BJ379" i="4"/>
  <c r="BI379" i="4"/>
  <c r="BJ400" i="4"/>
  <c r="BI400" i="4"/>
  <c r="BJ402" i="4"/>
  <c r="BI402" i="4"/>
  <c r="BJ390" i="4"/>
  <c r="BI390" i="4"/>
  <c r="BG403" i="4"/>
  <c r="BF403" i="4"/>
  <c r="BG391" i="4"/>
  <c r="BF391" i="4"/>
  <c r="BG402" i="4"/>
  <c r="BF402" i="4"/>
  <c r="BG390" i="4"/>
  <c r="BF390" i="4"/>
  <c r="BG401" i="4"/>
  <c r="BF401" i="4"/>
  <c r="BG389" i="4"/>
  <c r="BF389" i="4"/>
  <c r="BG378" i="4"/>
  <c r="BF378" i="4"/>
  <c r="BG400" i="4"/>
  <c r="BF400" i="4"/>
  <c r="BG388" i="4"/>
  <c r="BF388" i="4"/>
  <c r="BG411" i="4"/>
  <c r="BF411" i="4"/>
  <c r="BG399" i="4"/>
  <c r="BF399" i="4"/>
  <c r="BG387" i="4"/>
  <c r="BF387" i="4"/>
  <c r="BG410" i="4"/>
  <c r="BF410" i="4"/>
  <c r="BG398" i="4"/>
  <c r="BF398" i="4"/>
  <c r="BG385" i="4"/>
  <c r="BF385" i="4"/>
  <c r="BG409" i="4"/>
  <c r="BF409" i="4"/>
  <c r="BG397" i="4"/>
  <c r="BF397" i="4"/>
  <c r="BG384" i="4"/>
  <c r="BF384" i="4"/>
  <c r="BG408" i="4"/>
  <c r="BF408" i="4"/>
  <c r="BG396" i="4"/>
  <c r="BF396" i="4"/>
  <c r="BG383" i="4"/>
  <c r="BF383" i="4"/>
  <c r="BG407" i="4"/>
  <c r="BF407" i="4"/>
  <c r="BG395" i="4"/>
  <c r="BF395" i="4"/>
  <c r="BG382" i="4"/>
  <c r="BF382" i="4"/>
  <c r="BG406" i="4"/>
  <c r="BF406" i="4"/>
  <c r="BG394" i="4"/>
  <c r="BF394" i="4"/>
  <c r="BG381" i="4"/>
  <c r="BF381" i="4"/>
  <c r="BG405" i="4"/>
  <c r="BF405" i="4"/>
  <c r="BG393" i="4"/>
  <c r="BF393" i="4"/>
  <c r="BG380" i="4"/>
  <c r="BF380" i="4"/>
  <c r="BG404" i="4"/>
  <c r="BF404" i="4"/>
  <c r="BG392" i="4"/>
  <c r="BF392" i="4"/>
  <c r="BG379" i="4"/>
  <c r="BF379" i="4"/>
  <c r="BG386" i="4"/>
  <c r="BP369" i="4"/>
  <c r="BO369" i="4"/>
  <c r="BP357" i="4"/>
  <c r="BO357" i="4"/>
  <c r="BP345" i="4"/>
  <c r="BO345" i="4"/>
  <c r="BP367" i="4"/>
  <c r="BO367" i="4"/>
  <c r="BP355" i="4"/>
  <c r="BO355" i="4"/>
  <c r="BP343" i="4"/>
  <c r="BO343" i="4"/>
  <c r="BP366" i="4"/>
  <c r="BO366" i="4"/>
  <c r="BP354" i="4"/>
  <c r="BO354" i="4"/>
  <c r="BP342" i="4"/>
  <c r="BO342" i="4"/>
  <c r="BP365" i="4"/>
  <c r="BO365" i="4"/>
  <c r="BP353" i="4"/>
  <c r="BO353" i="4"/>
  <c r="BP364" i="4"/>
  <c r="BO364" i="4"/>
  <c r="BP352" i="4"/>
  <c r="BO352" i="4"/>
  <c r="BP344" i="4"/>
  <c r="BO344" i="4"/>
  <c r="BP341" i="4"/>
  <c r="BO341" i="4"/>
  <c r="BP363" i="4"/>
  <c r="BO363" i="4"/>
  <c r="BP351" i="4"/>
  <c r="BO351" i="4"/>
  <c r="BP374" i="4"/>
  <c r="BO374" i="4"/>
  <c r="BP362" i="4"/>
  <c r="BO362" i="4"/>
  <c r="BP350" i="4"/>
  <c r="BO350" i="4"/>
  <c r="BP368" i="4"/>
  <c r="BO368" i="4"/>
  <c r="BP373" i="4"/>
  <c r="BO373" i="4"/>
  <c r="BP361" i="4"/>
  <c r="BO361" i="4"/>
  <c r="BP349" i="4"/>
  <c r="BO349" i="4"/>
  <c r="BP356" i="4"/>
  <c r="BO356" i="4"/>
  <c r="BP372" i="4"/>
  <c r="BO372" i="4"/>
  <c r="BP360" i="4"/>
  <c r="BO360" i="4"/>
  <c r="BP348" i="4"/>
  <c r="BO348" i="4"/>
  <c r="BP371" i="4"/>
  <c r="BO371" i="4"/>
  <c r="BP359" i="4"/>
  <c r="BO359" i="4"/>
  <c r="BP347" i="4"/>
  <c r="BO347" i="4"/>
  <c r="BP370" i="4"/>
  <c r="BO370" i="4"/>
  <c r="BP358" i="4"/>
  <c r="BO358" i="4"/>
  <c r="BP346" i="4"/>
  <c r="BO346" i="4"/>
  <c r="BL369" i="4"/>
  <c r="BM369" i="4"/>
  <c r="BM357" i="4"/>
  <c r="BL357" i="4"/>
  <c r="BL345" i="4"/>
  <c r="BM345" i="4"/>
  <c r="BM368" i="4"/>
  <c r="BL368" i="4"/>
  <c r="BM356" i="4"/>
  <c r="BL356" i="4"/>
  <c r="BM344" i="4"/>
  <c r="BL344" i="4"/>
  <c r="BM367" i="4"/>
  <c r="BL367" i="4"/>
  <c r="BM355" i="4"/>
  <c r="BL355" i="4"/>
  <c r="BM343" i="4"/>
  <c r="BL343" i="4"/>
  <c r="BM366" i="4"/>
  <c r="BL366" i="4"/>
  <c r="BM354" i="4"/>
  <c r="BL354" i="4"/>
  <c r="BM342" i="4"/>
  <c r="BL342" i="4"/>
  <c r="BM346" i="4"/>
  <c r="BL346" i="4"/>
  <c r="BM365" i="4"/>
  <c r="BL365" i="4"/>
  <c r="BM353" i="4"/>
  <c r="BL353" i="4"/>
  <c r="BM341" i="4"/>
  <c r="BL341" i="4"/>
  <c r="BM364" i="4"/>
  <c r="BL364" i="4"/>
  <c r="BM352" i="4"/>
  <c r="BL352" i="4"/>
  <c r="BL363" i="4"/>
  <c r="BM363" i="4"/>
  <c r="BL351" i="4"/>
  <c r="BM351" i="4"/>
  <c r="BM374" i="4"/>
  <c r="BL374" i="4"/>
  <c r="BM362" i="4"/>
  <c r="BL362" i="4"/>
  <c r="BM350" i="4"/>
  <c r="BL350" i="4"/>
  <c r="BM373" i="4"/>
  <c r="BL373" i="4"/>
  <c r="BM361" i="4"/>
  <c r="BL361" i="4"/>
  <c r="BM349" i="4"/>
  <c r="BL349" i="4"/>
  <c r="BM370" i="4"/>
  <c r="BL370" i="4"/>
  <c r="BM372" i="4"/>
  <c r="BL372" i="4"/>
  <c r="BM360" i="4"/>
  <c r="BL360" i="4"/>
  <c r="BM348" i="4"/>
  <c r="BL348" i="4"/>
  <c r="BM358" i="4"/>
  <c r="BL358" i="4"/>
  <c r="BM371" i="4"/>
  <c r="BL371" i="4"/>
  <c r="BM359" i="4"/>
  <c r="BL359" i="4"/>
  <c r="BM347" i="4"/>
  <c r="BL347" i="4"/>
  <c r="BJ373" i="4"/>
  <c r="BI373" i="4"/>
  <c r="BJ361" i="4"/>
  <c r="BI361" i="4"/>
  <c r="BJ349" i="4"/>
  <c r="BI349" i="4"/>
  <c r="BJ371" i="4"/>
  <c r="BI371" i="4"/>
  <c r="BJ359" i="4"/>
  <c r="BI359" i="4"/>
  <c r="BJ347" i="4"/>
  <c r="BI347" i="4"/>
  <c r="BJ370" i="4"/>
  <c r="BI370" i="4"/>
  <c r="BJ358" i="4"/>
  <c r="BI358" i="4"/>
  <c r="BJ346" i="4"/>
  <c r="BI346" i="4"/>
  <c r="BJ369" i="4"/>
  <c r="BI369" i="4"/>
  <c r="BJ357" i="4"/>
  <c r="BI357" i="4"/>
  <c r="BJ345" i="4"/>
  <c r="BI345" i="4"/>
  <c r="BJ368" i="4"/>
  <c r="BI368" i="4"/>
  <c r="BJ356" i="4"/>
  <c r="BI356" i="4"/>
  <c r="BJ344" i="4"/>
  <c r="BI344" i="4"/>
  <c r="BJ372" i="4"/>
  <c r="BI372" i="4"/>
  <c r="BJ367" i="4"/>
  <c r="BI367" i="4"/>
  <c r="BJ355" i="4"/>
  <c r="BI355" i="4"/>
  <c r="BJ343" i="4"/>
  <c r="BI343" i="4"/>
  <c r="BJ348" i="4"/>
  <c r="BI348" i="4"/>
  <c r="BJ366" i="4"/>
  <c r="BI366" i="4"/>
  <c r="BJ354" i="4"/>
  <c r="BI354" i="4"/>
  <c r="BJ342" i="4"/>
  <c r="BI342" i="4"/>
  <c r="BJ365" i="4"/>
  <c r="BI365" i="4"/>
  <c r="BJ353" i="4"/>
  <c r="BI353" i="4"/>
  <c r="BJ360" i="4"/>
  <c r="BI360" i="4"/>
  <c r="BJ364" i="4"/>
  <c r="BI364" i="4"/>
  <c r="BJ352" i="4"/>
  <c r="BI352" i="4"/>
  <c r="BJ341" i="4"/>
  <c r="BI341" i="4"/>
  <c r="BJ363" i="4"/>
  <c r="BI363" i="4"/>
  <c r="BJ351" i="4"/>
  <c r="BI351" i="4"/>
  <c r="BJ374" i="4"/>
  <c r="BI374" i="4"/>
  <c r="BJ362" i="4"/>
  <c r="BI362" i="4"/>
  <c r="BJ350" i="4"/>
  <c r="BI350" i="4"/>
  <c r="BF363" i="4"/>
  <c r="BG363" i="4"/>
  <c r="BF351" i="4"/>
  <c r="BG351" i="4"/>
  <c r="BG373" i="4"/>
  <c r="BF373" i="4"/>
  <c r="BG361" i="4"/>
  <c r="BF361" i="4"/>
  <c r="BG349" i="4"/>
  <c r="BF349" i="4"/>
  <c r="BG362" i="4"/>
  <c r="BF362" i="4"/>
  <c r="BG372" i="4"/>
  <c r="BF372" i="4"/>
  <c r="BG360" i="4"/>
  <c r="BF360" i="4"/>
  <c r="BG348" i="4"/>
  <c r="BF348" i="4"/>
  <c r="BG371" i="4"/>
  <c r="BF371" i="4"/>
  <c r="BG359" i="4"/>
  <c r="BF359" i="4"/>
  <c r="BG347" i="4"/>
  <c r="BF347" i="4"/>
  <c r="BG374" i="4"/>
  <c r="BF374" i="4"/>
  <c r="BG341" i="4"/>
  <c r="BF341" i="4"/>
  <c r="BG370" i="4"/>
  <c r="BF370" i="4"/>
  <c r="BG358" i="4"/>
  <c r="BF358" i="4"/>
  <c r="BG346" i="4"/>
  <c r="BF346" i="4"/>
  <c r="BF369" i="4"/>
  <c r="BG369" i="4"/>
  <c r="BF357" i="4"/>
  <c r="BG357" i="4"/>
  <c r="BF345" i="4"/>
  <c r="BG345" i="4"/>
  <c r="BG350" i="4"/>
  <c r="BF350" i="4"/>
  <c r="BG368" i="4"/>
  <c r="BF368" i="4"/>
  <c r="BG356" i="4"/>
  <c r="BF356" i="4"/>
  <c r="BG344" i="4"/>
  <c r="BF344" i="4"/>
  <c r="BG367" i="4"/>
  <c r="BF367" i="4"/>
  <c r="BG355" i="4"/>
  <c r="BF355" i="4"/>
  <c r="BG343" i="4"/>
  <c r="BF343" i="4"/>
  <c r="BG366" i="4"/>
  <c r="BF366" i="4"/>
  <c r="BG354" i="4"/>
  <c r="BF354" i="4"/>
  <c r="BG342" i="4"/>
  <c r="BF342" i="4"/>
  <c r="BG365" i="4"/>
  <c r="BF365" i="4"/>
  <c r="BG353" i="4"/>
  <c r="BF353" i="4"/>
  <c r="BG364" i="4"/>
  <c r="BF364" i="4"/>
  <c r="BG352" i="4"/>
  <c r="BF352" i="4"/>
  <c r="BP328" i="4"/>
  <c r="BO328" i="4"/>
  <c r="BP327" i="4"/>
  <c r="BO327" i="4"/>
  <c r="BP315" i="4"/>
  <c r="BO315" i="4"/>
  <c r="BP316" i="4"/>
  <c r="BO316" i="4"/>
  <c r="BP304" i="4"/>
  <c r="BO304" i="4"/>
  <c r="BP326" i="4"/>
  <c r="BO326" i="4"/>
  <c r="BP314" i="4"/>
  <c r="BO314" i="4"/>
  <c r="BP336" i="4"/>
  <c r="BO336" i="4"/>
  <c r="BP324" i="4"/>
  <c r="BO324" i="4"/>
  <c r="BP312" i="4"/>
  <c r="BO312" i="4"/>
  <c r="BP335" i="4"/>
  <c r="BO335" i="4"/>
  <c r="BP323" i="4"/>
  <c r="BO323" i="4"/>
  <c r="BP311" i="4"/>
  <c r="BO311" i="4"/>
  <c r="BP325" i="4"/>
  <c r="BO325" i="4"/>
  <c r="BP334" i="4"/>
  <c r="BO334" i="4"/>
  <c r="BP322" i="4"/>
  <c r="BO322" i="4"/>
  <c r="BP310" i="4"/>
  <c r="BO310" i="4"/>
  <c r="BP337" i="4"/>
  <c r="BO337" i="4"/>
  <c r="BP333" i="4"/>
  <c r="BO333" i="4"/>
  <c r="BP321" i="4"/>
  <c r="BO321" i="4"/>
  <c r="BP309" i="4"/>
  <c r="BO309" i="4"/>
  <c r="BP332" i="4"/>
  <c r="BO332" i="4"/>
  <c r="BP320" i="4"/>
  <c r="BO320" i="4"/>
  <c r="BP308" i="4"/>
  <c r="BO308" i="4"/>
  <c r="BP331" i="4"/>
  <c r="BO331" i="4"/>
  <c r="BP319" i="4"/>
  <c r="BO319" i="4"/>
  <c r="BP307" i="4"/>
  <c r="BO307" i="4"/>
  <c r="BP330" i="4"/>
  <c r="BO330" i="4"/>
  <c r="BP318" i="4"/>
  <c r="BO318" i="4"/>
  <c r="BP306" i="4"/>
  <c r="BO306" i="4"/>
  <c r="BP313" i="4"/>
  <c r="BO313" i="4"/>
  <c r="BP329" i="4"/>
  <c r="BO329" i="4"/>
  <c r="BP317" i="4"/>
  <c r="BO317" i="4"/>
  <c r="BP305" i="4"/>
  <c r="BO305" i="4"/>
  <c r="BM305" i="4"/>
  <c r="BL305" i="4"/>
  <c r="BM330" i="4"/>
  <c r="BL330" i="4"/>
  <c r="BM318" i="4"/>
  <c r="BL318" i="4"/>
  <c r="BM306" i="4"/>
  <c r="BL306" i="4"/>
  <c r="BM328" i="4"/>
  <c r="BL328" i="4"/>
  <c r="BM316" i="4"/>
  <c r="BL316" i="4"/>
  <c r="BM327" i="4"/>
  <c r="BL327" i="4"/>
  <c r="BM315" i="4"/>
  <c r="BL315" i="4"/>
  <c r="BM304" i="4"/>
  <c r="BL304" i="4"/>
  <c r="BM326" i="4"/>
  <c r="BL326" i="4"/>
  <c r="BM314" i="4"/>
  <c r="BL314" i="4"/>
  <c r="BM337" i="4"/>
  <c r="BL337" i="4"/>
  <c r="BM325" i="4"/>
  <c r="BL325" i="4"/>
  <c r="BM313" i="4"/>
  <c r="BL313" i="4"/>
  <c r="BM329" i="4"/>
  <c r="BL329" i="4"/>
  <c r="BM336" i="4"/>
  <c r="BL336" i="4"/>
  <c r="BM324" i="4"/>
  <c r="BL324" i="4"/>
  <c r="BM312" i="4"/>
  <c r="BL312" i="4"/>
  <c r="BM335" i="4"/>
  <c r="BL335" i="4"/>
  <c r="BM323" i="4"/>
  <c r="BL323" i="4"/>
  <c r="BM311" i="4"/>
  <c r="BL311" i="4"/>
  <c r="BM334" i="4"/>
  <c r="BL334" i="4"/>
  <c r="BM322" i="4"/>
  <c r="BL322" i="4"/>
  <c r="BM310" i="4"/>
  <c r="BL310" i="4"/>
  <c r="BM317" i="4"/>
  <c r="BL317" i="4"/>
  <c r="BM333" i="4"/>
  <c r="BL333" i="4"/>
  <c r="BM321" i="4"/>
  <c r="BL321" i="4"/>
  <c r="BM309" i="4"/>
  <c r="BL309" i="4"/>
  <c r="BM332" i="4"/>
  <c r="BL332" i="4"/>
  <c r="BM320" i="4"/>
  <c r="BL320" i="4"/>
  <c r="BM308" i="4"/>
  <c r="BL308" i="4"/>
  <c r="BM331" i="4"/>
  <c r="BL331" i="4"/>
  <c r="BM319" i="4"/>
  <c r="BL319" i="4"/>
  <c r="BM307" i="4"/>
  <c r="BL307" i="4"/>
  <c r="BJ330" i="4"/>
  <c r="BI330" i="4"/>
  <c r="BJ318" i="4"/>
  <c r="BI318" i="4"/>
  <c r="BJ306" i="4"/>
  <c r="BI306" i="4"/>
  <c r="BI320" i="4"/>
  <c r="BJ320" i="4"/>
  <c r="BJ329" i="4"/>
  <c r="BI329" i="4"/>
  <c r="BJ317" i="4"/>
  <c r="BI317" i="4"/>
  <c r="BJ305" i="4"/>
  <c r="BI305" i="4"/>
  <c r="BJ328" i="4"/>
  <c r="BI328" i="4"/>
  <c r="BJ316" i="4"/>
  <c r="BI316" i="4"/>
  <c r="BI308" i="4"/>
  <c r="BJ308" i="4"/>
  <c r="BJ319" i="4"/>
  <c r="BI319" i="4"/>
  <c r="BJ327" i="4"/>
  <c r="BI327" i="4"/>
  <c r="BJ315" i="4"/>
  <c r="BI315" i="4"/>
  <c r="BJ304" i="4"/>
  <c r="BI304" i="4"/>
  <c r="BJ326" i="4"/>
  <c r="BI326" i="4"/>
  <c r="BI314" i="4"/>
  <c r="BJ314" i="4"/>
  <c r="BJ331" i="4"/>
  <c r="BI331" i="4"/>
  <c r="BJ337" i="4"/>
  <c r="BI337" i="4"/>
  <c r="BJ325" i="4"/>
  <c r="BI325" i="4"/>
  <c r="BJ313" i="4"/>
  <c r="BI313" i="4"/>
  <c r="BJ336" i="4"/>
  <c r="BI336" i="4"/>
  <c r="BJ324" i="4"/>
  <c r="BI324" i="4"/>
  <c r="BJ312" i="4"/>
  <c r="BI312" i="4"/>
  <c r="BI332" i="4"/>
  <c r="BJ332" i="4"/>
  <c r="BJ335" i="4"/>
  <c r="BI335" i="4"/>
  <c r="BJ323" i="4"/>
  <c r="BI323" i="4"/>
  <c r="BJ311" i="4"/>
  <c r="BI311" i="4"/>
  <c r="BJ307" i="4"/>
  <c r="BI307" i="4"/>
  <c r="BJ334" i="4"/>
  <c r="BI334" i="4"/>
  <c r="BJ322" i="4"/>
  <c r="BI322" i="4"/>
  <c r="BJ310" i="4"/>
  <c r="BI310" i="4"/>
  <c r="BJ333" i="4"/>
  <c r="BI333" i="4"/>
  <c r="BJ321" i="4"/>
  <c r="BI321" i="4"/>
  <c r="BJ309" i="4"/>
  <c r="BI309" i="4"/>
  <c r="BF333" i="4"/>
  <c r="BG333" i="4"/>
  <c r="BF321" i="4"/>
  <c r="BG321" i="4"/>
  <c r="BF309" i="4"/>
  <c r="BG309" i="4"/>
  <c r="BG337" i="4"/>
  <c r="BF337" i="4"/>
  <c r="BG331" i="4"/>
  <c r="BF331" i="4"/>
  <c r="BG319" i="4"/>
  <c r="BF319" i="4"/>
  <c r="BG307" i="4"/>
  <c r="BF307" i="4"/>
  <c r="BG330" i="4"/>
  <c r="BF330" i="4"/>
  <c r="BG318" i="4"/>
  <c r="BF318" i="4"/>
  <c r="BG306" i="4"/>
  <c r="BF306" i="4"/>
  <c r="BG332" i="4"/>
  <c r="BF332" i="4"/>
  <c r="BG329" i="4"/>
  <c r="BF329" i="4"/>
  <c r="BG317" i="4"/>
  <c r="BF317" i="4"/>
  <c r="BG305" i="4"/>
  <c r="BF305" i="4"/>
  <c r="BG328" i="4"/>
  <c r="BF328" i="4"/>
  <c r="BG316" i="4"/>
  <c r="BF316" i="4"/>
  <c r="BG304" i="4"/>
  <c r="BF304" i="4"/>
  <c r="BF327" i="4"/>
  <c r="BG327" i="4"/>
  <c r="BF315" i="4"/>
  <c r="BG315" i="4"/>
  <c r="BF326" i="4"/>
  <c r="BG326" i="4"/>
  <c r="BG314" i="4"/>
  <c r="BF314" i="4"/>
  <c r="BG320" i="4"/>
  <c r="BF320" i="4"/>
  <c r="BG325" i="4"/>
  <c r="BF325" i="4"/>
  <c r="BG313" i="4"/>
  <c r="BF313" i="4"/>
  <c r="BG308" i="4"/>
  <c r="BF308" i="4"/>
  <c r="BG336" i="4"/>
  <c r="BF336" i="4"/>
  <c r="BG324" i="4"/>
  <c r="BF324" i="4"/>
  <c r="BG312" i="4"/>
  <c r="BF312" i="4"/>
  <c r="BG335" i="4"/>
  <c r="BF335" i="4"/>
  <c r="BG323" i="4"/>
  <c r="BF323" i="4"/>
  <c r="BG311" i="4"/>
  <c r="BF311" i="4"/>
  <c r="BG334" i="4"/>
  <c r="BF334" i="4"/>
  <c r="BG322" i="4"/>
  <c r="BF322" i="4"/>
  <c r="BG310" i="4"/>
  <c r="BF310" i="4"/>
  <c r="BP296" i="4"/>
  <c r="BO296" i="4"/>
  <c r="BP284" i="4"/>
  <c r="BO284" i="4"/>
  <c r="BP272" i="4"/>
  <c r="BO272" i="4"/>
  <c r="BO295" i="4"/>
  <c r="BP295" i="4"/>
  <c r="BO283" i="4"/>
  <c r="BP283" i="4"/>
  <c r="BO271" i="4"/>
  <c r="BP271" i="4"/>
  <c r="BP297" i="4"/>
  <c r="BO297" i="4"/>
  <c r="BP294" i="4"/>
  <c r="BO294" i="4"/>
  <c r="BP282" i="4"/>
  <c r="BO282" i="4"/>
  <c r="BP270" i="4"/>
  <c r="BO270" i="4"/>
  <c r="BP293" i="4"/>
  <c r="BO293" i="4"/>
  <c r="BP281" i="4"/>
  <c r="BO281" i="4"/>
  <c r="BP269" i="4"/>
  <c r="BO269" i="4"/>
  <c r="BP292" i="4"/>
  <c r="BO292" i="4"/>
  <c r="BP280" i="4"/>
  <c r="BO280" i="4"/>
  <c r="BP268" i="4"/>
  <c r="BO268" i="4"/>
  <c r="BP291" i="4"/>
  <c r="BO291" i="4"/>
  <c r="BP279" i="4"/>
  <c r="BO279" i="4"/>
  <c r="BP285" i="4"/>
  <c r="BO285" i="4"/>
  <c r="BP290" i="4"/>
  <c r="BO290" i="4"/>
  <c r="BP278" i="4"/>
  <c r="BO278" i="4"/>
  <c r="BP267" i="4"/>
  <c r="BO267" i="4"/>
  <c r="BP289" i="4"/>
  <c r="BO289" i="4"/>
  <c r="BO277" i="4"/>
  <c r="BP277" i="4"/>
  <c r="BP300" i="4"/>
  <c r="BO300" i="4"/>
  <c r="BP288" i="4"/>
  <c r="BO288" i="4"/>
  <c r="BP276" i="4"/>
  <c r="BO276" i="4"/>
  <c r="BP273" i="4"/>
  <c r="BO273" i="4"/>
  <c r="BP299" i="4"/>
  <c r="BO299" i="4"/>
  <c r="BP287" i="4"/>
  <c r="BO287" i="4"/>
  <c r="BP275" i="4"/>
  <c r="BO275" i="4"/>
  <c r="BP298" i="4"/>
  <c r="BO298" i="4"/>
  <c r="BP286" i="4"/>
  <c r="BO286" i="4"/>
  <c r="BP274" i="4"/>
  <c r="BO274" i="4"/>
  <c r="BM299" i="4"/>
  <c r="BL299" i="4"/>
  <c r="BM287" i="4"/>
  <c r="BL287" i="4"/>
  <c r="BM274" i="4"/>
  <c r="BL274" i="4"/>
  <c r="BM285" i="4"/>
  <c r="BL285" i="4"/>
  <c r="BM296" i="4"/>
  <c r="BL296" i="4"/>
  <c r="BM284" i="4"/>
  <c r="BL284" i="4"/>
  <c r="BM271" i="4"/>
  <c r="BL271" i="4"/>
  <c r="BM297" i="4"/>
  <c r="BL297" i="4"/>
  <c r="BM295" i="4"/>
  <c r="BL295" i="4"/>
  <c r="BM283" i="4"/>
  <c r="BL283" i="4"/>
  <c r="BM270" i="4"/>
  <c r="BL270" i="4"/>
  <c r="BM272" i="4"/>
  <c r="BL272" i="4"/>
  <c r="BM294" i="4"/>
  <c r="BL294" i="4"/>
  <c r="BM282" i="4"/>
  <c r="BL282" i="4"/>
  <c r="BM269" i="4"/>
  <c r="BL269" i="4"/>
  <c r="BM298" i="4"/>
  <c r="BL298" i="4"/>
  <c r="BM293" i="4"/>
  <c r="BL293" i="4"/>
  <c r="BM280" i="4"/>
  <c r="BL280" i="4"/>
  <c r="BM268" i="4"/>
  <c r="BL268" i="4"/>
  <c r="BM281" i="4"/>
  <c r="BL281" i="4"/>
  <c r="BM286" i="4"/>
  <c r="BL286" i="4"/>
  <c r="BM292" i="4"/>
  <c r="BL292" i="4"/>
  <c r="BM279" i="4"/>
  <c r="BL279" i="4"/>
  <c r="BM278" i="4"/>
  <c r="BL278" i="4"/>
  <c r="BM290" i="4"/>
  <c r="BL290" i="4"/>
  <c r="BM277" i="4"/>
  <c r="BL277" i="4"/>
  <c r="BM273" i="4"/>
  <c r="BL273" i="4"/>
  <c r="BM267" i="4"/>
  <c r="BL267" i="4"/>
  <c r="BM289" i="4"/>
  <c r="BL289" i="4"/>
  <c r="BM276" i="4"/>
  <c r="BL276" i="4"/>
  <c r="BM291" i="4"/>
  <c r="BL291" i="4"/>
  <c r="BM300" i="4"/>
  <c r="BL300" i="4"/>
  <c r="BM288" i="4"/>
  <c r="BL288" i="4"/>
  <c r="BM275" i="4"/>
  <c r="BL275" i="4"/>
  <c r="BJ290" i="4"/>
  <c r="BI290" i="4"/>
  <c r="BJ267" i="4"/>
  <c r="BI267" i="4"/>
  <c r="BJ289" i="4"/>
  <c r="BI289" i="4"/>
  <c r="BJ277" i="4"/>
  <c r="BI277" i="4"/>
  <c r="BJ300" i="4"/>
  <c r="BI300" i="4"/>
  <c r="BJ288" i="4"/>
  <c r="BI288" i="4"/>
  <c r="BJ276" i="4"/>
  <c r="BI276" i="4"/>
  <c r="BJ299" i="4"/>
  <c r="BI299" i="4"/>
  <c r="BJ287" i="4"/>
  <c r="BI287" i="4"/>
  <c r="BJ275" i="4"/>
  <c r="BI275" i="4"/>
  <c r="BJ298" i="4"/>
  <c r="BI298" i="4"/>
  <c r="BJ286" i="4"/>
  <c r="BI286" i="4"/>
  <c r="BJ274" i="4"/>
  <c r="BI274" i="4"/>
  <c r="BJ297" i="4"/>
  <c r="BI297" i="4"/>
  <c r="BJ285" i="4"/>
  <c r="BI285" i="4"/>
  <c r="BJ273" i="4"/>
  <c r="BI273" i="4"/>
  <c r="BJ278" i="4"/>
  <c r="BI278" i="4"/>
  <c r="BJ296" i="4"/>
  <c r="BI296" i="4"/>
  <c r="BJ284" i="4"/>
  <c r="BI284" i="4"/>
  <c r="BJ271" i="4"/>
  <c r="BI271" i="4"/>
  <c r="BJ295" i="4"/>
  <c r="BI295" i="4"/>
  <c r="BJ283" i="4"/>
  <c r="BI283" i="4"/>
  <c r="BJ270" i="4"/>
  <c r="BI270" i="4"/>
  <c r="BJ272" i="4"/>
  <c r="BI272" i="4"/>
  <c r="BJ294" i="4"/>
  <c r="BI294" i="4"/>
  <c r="BJ282" i="4"/>
  <c r="BI282" i="4"/>
  <c r="BJ269" i="4"/>
  <c r="BI269" i="4"/>
  <c r="BJ293" i="4"/>
  <c r="BI293" i="4"/>
  <c r="BJ281" i="4"/>
  <c r="BI281" i="4"/>
  <c r="BJ268" i="4"/>
  <c r="BI268" i="4"/>
  <c r="BJ292" i="4"/>
  <c r="BI292" i="4"/>
  <c r="BJ280" i="4"/>
  <c r="BI280" i="4"/>
  <c r="BJ291" i="4"/>
  <c r="BI291" i="4"/>
  <c r="BJ279" i="4"/>
  <c r="BI279" i="4"/>
  <c r="BG292" i="4"/>
  <c r="BF292" i="4"/>
  <c r="BG280" i="4"/>
  <c r="BF280" i="4"/>
  <c r="BG291" i="4"/>
  <c r="BF291" i="4"/>
  <c r="BG279" i="4"/>
  <c r="BF279" i="4"/>
  <c r="BG290" i="4"/>
  <c r="BF290" i="4"/>
  <c r="BG278" i="4"/>
  <c r="BF278" i="4"/>
  <c r="BG268" i="4"/>
  <c r="BF268" i="4"/>
  <c r="BG289" i="4"/>
  <c r="BF289" i="4"/>
  <c r="BG276" i="4"/>
  <c r="BF276" i="4"/>
  <c r="BG293" i="4"/>
  <c r="BF293" i="4"/>
  <c r="BG267" i="4"/>
  <c r="BF267" i="4"/>
  <c r="BG277" i="4"/>
  <c r="BG288" i="4"/>
  <c r="BF288" i="4"/>
  <c r="BG275" i="4"/>
  <c r="BF275" i="4"/>
  <c r="BG299" i="4"/>
  <c r="BF299" i="4"/>
  <c r="BG287" i="4"/>
  <c r="BF287" i="4"/>
  <c r="BG274" i="4"/>
  <c r="BF274" i="4"/>
  <c r="BG298" i="4"/>
  <c r="BF298" i="4"/>
  <c r="BG286" i="4"/>
  <c r="BF286" i="4"/>
  <c r="BG273" i="4"/>
  <c r="BF273" i="4"/>
  <c r="BG297" i="4"/>
  <c r="BF297" i="4"/>
  <c r="BG285" i="4"/>
  <c r="BF285" i="4"/>
  <c r="BG272" i="4"/>
  <c r="BF272" i="4"/>
  <c r="BG300" i="4"/>
  <c r="BF300" i="4"/>
  <c r="BG296" i="4"/>
  <c r="BF296" i="4"/>
  <c r="BG284" i="4"/>
  <c r="BF284" i="4"/>
  <c r="BG271" i="4"/>
  <c r="BF271" i="4"/>
  <c r="BG295" i="4"/>
  <c r="BF295" i="4"/>
  <c r="BG283" i="4"/>
  <c r="BF283" i="4"/>
  <c r="BG270" i="4"/>
  <c r="BF270" i="4"/>
  <c r="BG281" i="4"/>
  <c r="BF281" i="4"/>
  <c r="BG294" i="4"/>
  <c r="BF294" i="4"/>
  <c r="BG282" i="4"/>
  <c r="BF282" i="4"/>
  <c r="BG269" i="4"/>
  <c r="BF269" i="4"/>
  <c r="BP246" i="4"/>
  <c r="BO246" i="4"/>
  <c r="BP256" i="4"/>
  <c r="BO256" i="4"/>
  <c r="BP244" i="4"/>
  <c r="BO244" i="4"/>
  <c r="BP232" i="4"/>
  <c r="BO232" i="4"/>
  <c r="BP258" i="4"/>
  <c r="BO258" i="4"/>
  <c r="BP255" i="4"/>
  <c r="BO255" i="4"/>
  <c r="BP243" i="4"/>
  <c r="BO243" i="4"/>
  <c r="BP231" i="4"/>
  <c r="BO231" i="4"/>
  <c r="BP254" i="4"/>
  <c r="BO254" i="4"/>
  <c r="BP242" i="4"/>
  <c r="BO242" i="4"/>
  <c r="BP253" i="4"/>
  <c r="BO253" i="4"/>
  <c r="BP241" i="4"/>
  <c r="BO241" i="4"/>
  <c r="BP230" i="4"/>
  <c r="BO230" i="4"/>
  <c r="BP252" i="4"/>
  <c r="BO252" i="4"/>
  <c r="BP240" i="4"/>
  <c r="BO240" i="4"/>
  <c r="BP263" i="4"/>
  <c r="BO263" i="4"/>
  <c r="BP251" i="4"/>
  <c r="BO251" i="4"/>
  <c r="BP239" i="4"/>
  <c r="BO239" i="4"/>
  <c r="BP234" i="4"/>
  <c r="BO234" i="4"/>
  <c r="BP262" i="4"/>
  <c r="BO262" i="4"/>
  <c r="BP250" i="4"/>
  <c r="BO250" i="4"/>
  <c r="BP238" i="4"/>
  <c r="BO238" i="4"/>
  <c r="BP261" i="4"/>
  <c r="BO261" i="4"/>
  <c r="BP249" i="4"/>
  <c r="BO249" i="4"/>
  <c r="BP237" i="4"/>
  <c r="BO237" i="4"/>
  <c r="BP260" i="4"/>
  <c r="BO260" i="4"/>
  <c r="BP248" i="4"/>
  <c r="BO248" i="4"/>
  <c r="BP236" i="4"/>
  <c r="BO236" i="4"/>
  <c r="BP259" i="4"/>
  <c r="BO259" i="4"/>
  <c r="BP247" i="4"/>
  <c r="BO247" i="4"/>
  <c r="BP235" i="4"/>
  <c r="BO235" i="4"/>
  <c r="BP257" i="4"/>
  <c r="BO257" i="4"/>
  <c r="BP245" i="4"/>
  <c r="BO245" i="4"/>
  <c r="BP233" i="4"/>
  <c r="BO233" i="4"/>
  <c r="BM259" i="4"/>
  <c r="BL259" i="4"/>
  <c r="BM246" i="4"/>
  <c r="BL246" i="4"/>
  <c r="BM234" i="4"/>
  <c r="BL234" i="4"/>
  <c r="BM245" i="4"/>
  <c r="BL245" i="4"/>
  <c r="BM257" i="4"/>
  <c r="BL257" i="4"/>
  <c r="BM244" i="4"/>
  <c r="BL244" i="4"/>
  <c r="BM232" i="4"/>
  <c r="BL232" i="4"/>
  <c r="BM253" i="4"/>
  <c r="BL253" i="4"/>
  <c r="BM233" i="4"/>
  <c r="BL233" i="4"/>
  <c r="BM256" i="4"/>
  <c r="BL256" i="4"/>
  <c r="BM243" i="4"/>
  <c r="BL243" i="4"/>
  <c r="BM231" i="4"/>
  <c r="BL231" i="4"/>
  <c r="BM258" i="4"/>
  <c r="BL258" i="4"/>
  <c r="BM255" i="4"/>
  <c r="BL255" i="4"/>
  <c r="BM242" i="4"/>
  <c r="BL242" i="4"/>
  <c r="BM254" i="4"/>
  <c r="BL254" i="4"/>
  <c r="BM241" i="4"/>
  <c r="BL241" i="4"/>
  <c r="BM252" i="4"/>
  <c r="BL252" i="4"/>
  <c r="BM240" i="4"/>
  <c r="BL240" i="4"/>
  <c r="BM230" i="4"/>
  <c r="BL230" i="4"/>
  <c r="BM251" i="4"/>
  <c r="BL251" i="4"/>
  <c r="BM239" i="4"/>
  <c r="BL239" i="4"/>
  <c r="BM263" i="4"/>
  <c r="BL263" i="4"/>
  <c r="BM250" i="4"/>
  <c r="BL250" i="4"/>
  <c r="BM238" i="4"/>
  <c r="BL238" i="4"/>
  <c r="BM262" i="4"/>
  <c r="BL262" i="4"/>
  <c r="BM249" i="4"/>
  <c r="BL249" i="4"/>
  <c r="BM237" i="4"/>
  <c r="BL237" i="4"/>
  <c r="BM261" i="4"/>
  <c r="BL261" i="4"/>
  <c r="BM248" i="4"/>
  <c r="BL248" i="4"/>
  <c r="BM236" i="4"/>
  <c r="BL236" i="4"/>
  <c r="BM260" i="4"/>
  <c r="BL260" i="4"/>
  <c r="BM247" i="4"/>
  <c r="BL247" i="4"/>
  <c r="BM235" i="4"/>
  <c r="BL235" i="4"/>
  <c r="BJ261" i="4"/>
  <c r="BI261" i="4"/>
  <c r="BJ260" i="4"/>
  <c r="BI260" i="4"/>
  <c r="BJ248" i="4"/>
  <c r="BI248" i="4"/>
  <c r="BJ236" i="4"/>
  <c r="BI236" i="4"/>
  <c r="BJ249" i="4"/>
  <c r="BI249" i="4"/>
  <c r="BJ259" i="4"/>
  <c r="BI259" i="4"/>
  <c r="BJ247" i="4"/>
  <c r="BI247" i="4"/>
  <c r="BJ235" i="4"/>
  <c r="BI235" i="4"/>
  <c r="BJ237" i="4"/>
  <c r="BI237" i="4"/>
  <c r="BJ258" i="4"/>
  <c r="BI258" i="4"/>
  <c r="BJ246" i="4"/>
  <c r="BI246" i="4"/>
  <c r="BJ234" i="4"/>
  <c r="BI234" i="4"/>
  <c r="BJ257" i="4"/>
  <c r="BI257" i="4"/>
  <c r="BJ245" i="4"/>
  <c r="BI245" i="4"/>
  <c r="BJ233" i="4"/>
  <c r="BI233" i="4"/>
  <c r="BJ256" i="4"/>
  <c r="BI256" i="4"/>
  <c r="BJ244" i="4"/>
  <c r="BI244" i="4"/>
  <c r="BJ232" i="4"/>
  <c r="BI232" i="4"/>
  <c r="BJ255" i="4"/>
  <c r="BI255" i="4"/>
  <c r="BJ243" i="4"/>
  <c r="BI243" i="4"/>
  <c r="BJ231" i="4"/>
  <c r="BI231" i="4"/>
  <c r="BJ254" i="4"/>
  <c r="BI254" i="4"/>
  <c r="BJ242" i="4"/>
  <c r="BI242" i="4"/>
  <c r="BJ253" i="4"/>
  <c r="BI253" i="4"/>
  <c r="BJ241" i="4"/>
  <c r="BI241" i="4"/>
  <c r="BJ230" i="4"/>
  <c r="BI230" i="4"/>
  <c r="BJ252" i="4"/>
  <c r="BI252" i="4"/>
  <c r="BJ240" i="4"/>
  <c r="BI240" i="4"/>
  <c r="BJ251" i="4"/>
  <c r="BI251" i="4"/>
  <c r="BJ239" i="4"/>
  <c r="BI239" i="4"/>
  <c r="BJ263" i="4"/>
  <c r="BI263" i="4"/>
  <c r="BJ262" i="4"/>
  <c r="BI262" i="4"/>
  <c r="BJ250" i="4"/>
  <c r="BI250" i="4"/>
  <c r="BJ238" i="4"/>
  <c r="BI238" i="4"/>
  <c r="BG263" i="4"/>
  <c r="BF263" i="4"/>
  <c r="BG250" i="4"/>
  <c r="BF250" i="4"/>
  <c r="BG238" i="4"/>
  <c r="BF238" i="4"/>
  <c r="BG261" i="4"/>
  <c r="BF261" i="4"/>
  <c r="BG249" i="4"/>
  <c r="BF249" i="4"/>
  <c r="BG237" i="4"/>
  <c r="BF237" i="4"/>
  <c r="BG260" i="4"/>
  <c r="BF260" i="4"/>
  <c r="BG248" i="4"/>
  <c r="BF248" i="4"/>
  <c r="BG236" i="4"/>
  <c r="BF236" i="4"/>
  <c r="BG262" i="4"/>
  <c r="BF262" i="4"/>
  <c r="BG259" i="4"/>
  <c r="BF259" i="4"/>
  <c r="BG247" i="4"/>
  <c r="BF247" i="4"/>
  <c r="BG235" i="4"/>
  <c r="BF235" i="4"/>
  <c r="BG251" i="4"/>
  <c r="BF251" i="4"/>
  <c r="BG258" i="4"/>
  <c r="BF258" i="4"/>
  <c r="BG246" i="4"/>
  <c r="BF246" i="4"/>
  <c r="BG234" i="4"/>
  <c r="BF234" i="4"/>
  <c r="BG257" i="4"/>
  <c r="BF257" i="4"/>
  <c r="BG245" i="4"/>
  <c r="BF245" i="4"/>
  <c r="BG233" i="4"/>
  <c r="BF233" i="4"/>
  <c r="BG256" i="4"/>
  <c r="BF256" i="4"/>
  <c r="BG244" i="4"/>
  <c r="BF244" i="4"/>
  <c r="BG232" i="4"/>
  <c r="BF232" i="4"/>
  <c r="BG230" i="4"/>
  <c r="BF230" i="4"/>
  <c r="BG255" i="4"/>
  <c r="BF255" i="4"/>
  <c r="BG243" i="4"/>
  <c r="BF243" i="4"/>
  <c r="BG231" i="4"/>
  <c r="BF231" i="4"/>
  <c r="BG254" i="4"/>
  <c r="BF254" i="4"/>
  <c r="BG242" i="4"/>
  <c r="BF242" i="4"/>
  <c r="BG253" i="4"/>
  <c r="BF253" i="4"/>
  <c r="BG241" i="4"/>
  <c r="BF241" i="4"/>
  <c r="BG239" i="4"/>
  <c r="BF239" i="4"/>
  <c r="BG252" i="4"/>
  <c r="BF252" i="4"/>
  <c r="BG240" i="4"/>
  <c r="BF240" i="4"/>
  <c r="BM226" i="4"/>
  <c r="BL226" i="4"/>
  <c r="BM214" i="4"/>
  <c r="BL214" i="4"/>
  <c r="BM202" i="4"/>
  <c r="BL202" i="4"/>
  <c r="BM225" i="4"/>
  <c r="BL225" i="4"/>
  <c r="BM213" i="4"/>
  <c r="BL213" i="4"/>
  <c r="BM201" i="4"/>
  <c r="BL201" i="4"/>
  <c r="BM193" i="4"/>
  <c r="BL193" i="4"/>
  <c r="BM224" i="4"/>
  <c r="BL224" i="4"/>
  <c r="BM212" i="4"/>
  <c r="BL212" i="4"/>
  <c r="BM200" i="4"/>
  <c r="BL200" i="4"/>
  <c r="BM223" i="4"/>
  <c r="BL223" i="4"/>
  <c r="BM211" i="4"/>
  <c r="BL211" i="4"/>
  <c r="BM199" i="4"/>
  <c r="BL199" i="4"/>
  <c r="BM222" i="4"/>
  <c r="BL222" i="4"/>
  <c r="BM210" i="4"/>
  <c r="BL210" i="4"/>
  <c r="BM198" i="4"/>
  <c r="BL198" i="4"/>
  <c r="BM221" i="4"/>
  <c r="BL221" i="4"/>
  <c r="BL209" i="4"/>
  <c r="BM209" i="4"/>
  <c r="BL197" i="4"/>
  <c r="BM197" i="4"/>
  <c r="BM204" i="4"/>
  <c r="BL204" i="4"/>
  <c r="BM220" i="4"/>
  <c r="BL220" i="4"/>
  <c r="BM208" i="4"/>
  <c r="BL208" i="4"/>
  <c r="BM196" i="4"/>
  <c r="BL196" i="4"/>
  <c r="BM216" i="4"/>
  <c r="BL216" i="4"/>
  <c r="BL215" i="4"/>
  <c r="BM215" i="4"/>
  <c r="BM219" i="4"/>
  <c r="BL219" i="4"/>
  <c r="BM207" i="4"/>
  <c r="BL207" i="4"/>
  <c r="BM195" i="4"/>
  <c r="BL195" i="4"/>
  <c r="BM218" i="4"/>
  <c r="BL218" i="4"/>
  <c r="BM206" i="4"/>
  <c r="BL206" i="4"/>
  <c r="BM194" i="4"/>
  <c r="BL194" i="4"/>
  <c r="BL203" i="4"/>
  <c r="BM203" i="4"/>
  <c r="BM217" i="4"/>
  <c r="BL217" i="4"/>
  <c r="BM205" i="4"/>
  <c r="BL205" i="4"/>
  <c r="BJ218" i="4"/>
  <c r="BI218" i="4"/>
  <c r="BJ206" i="4"/>
  <c r="BI206" i="4"/>
  <c r="BJ194" i="4"/>
  <c r="BI194" i="4"/>
  <c r="BJ217" i="4"/>
  <c r="BI217" i="4"/>
  <c r="BJ205" i="4"/>
  <c r="BI205" i="4"/>
  <c r="BJ216" i="4"/>
  <c r="BI216" i="4"/>
  <c r="BJ204" i="4"/>
  <c r="BI204" i="4"/>
  <c r="BJ193" i="4"/>
  <c r="BI193" i="4"/>
  <c r="BJ215" i="4"/>
  <c r="BI215" i="4"/>
  <c r="BJ203" i="4"/>
  <c r="BI203" i="4"/>
  <c r="BJ226" i="4"/>
  <c r="BI226" i="4"/>
  <c r="BJ214" i="4"/>
  <c r="BI214" i="4"/>
  <c r="BJ202" i="4"/>
  <c r="BI202" i="4"/>
  <c r="BJ225" i="4"/>
  <c r="BI225" i="4"/>
  <c r="BJ213" i="4"/>
  <c r="BI213" i="4"/>
  <c r="BJ201" i="4"/>
  <c r="BI201" i="4"/>
  <c r="BJ224" i="4"/>
  <c r="BI224" i="4"/>
  <c r="BJ212" i="4"/>
  <c r="BI212" i="4"/>
  <c r="BJ200" i="4"/>
  <c r="BI200" i="4"/>
  <c r="BJ223" i="4"/>
  <c r="BI223" i="4"/>
  <c r="BJ211" i="4"/>
  <c r="BI211" i="4"/>
  <c r="BJ199" i="4"/>
  <c r="BI199" i="4"/>
  <c r="BJ222" i="4"/>
  <c r="BI222" i="4"/>
  <c r="BJ210" i="4"/>
  <c r="BI210" i="4"/>
  <c r="BJ198" i="4"/>
  <c r="BI198" i="4"/>
  <c r="BJ221" i="4"/>
  <c r="BI221" i="4"/>
  <c r="BJ209" i="4"/>
  <c r="BI209" i="4"/>
  <c r="BJ197" i="4"/>
  <c r="BI197" i="4"/>
  <c r="BJ220" i="4"/>
  <c r="BI220" i="4"/>
  <c r="BJ208" i="4"/>
  <c r="BI208" i="4"/>
  <c r="BJ196" i="4"/>
  <c r="BI196" i="4"/>
  <c r="BJ219" i="4"/>
  <c r="BI219" i="4"/>
  <c r="BJ207" i="4"/>
  <c r="BI207" i="4"/>
  <c r="BJ195" i="4"/>
  <c r="BI195" i="4"/>
  <c r="BG199" i="4"/>
  <c r="BF199" i="4"/>
  <c r="BG220" i="4"/>
  <c r="BF220" i="4"/>
  <c r="BG208" i="4"/>
  <c r="BF208" i="4"/>
  <c r="BG196" i="4"/>
  <c r="BF196" i="4"/>
  <c r="BG207" i="4"/>
  <c r="BF207" i="4"/>
  <c r="BG218" i="4"/>
  <c r="BF218" i="4"/>
  <c r="BG206" i="4"/>
  <c r="BF206" i="4"/>
  <c r="BG194" i="4"/>
  <c r="BF194" i="4"/>
  <c r="BG217" i="4"/>
  <c r="BF217" i="4"/>
  <c r="BG205" i="4"/>
  <c r="BF205" i="4"/>
  <c r="BG216" i="4"/>
  <c r="BF216" i="4"/>
  <c r="BG204" i="4"/>
  <c r="BF204" i="4"/>
  <c r="BG219" i="4"/>
  <c r="BF219" i="4"/>
  <c r="BG215" i="4"/>
  <c r="BF215" i="4"/>
  <c r="BG203" i="4"/>
  <c r="BF203" i="4"/>
  <c r="BG195" i="4"/>
  <c r="BF195" i="4"/>
  <c r="BG193" i="4"/>
  <c r="BF193" i="4"/>
  <c r="BG214" i="4"/>
  <c r="BF214" i="4"/>
  <c r="BG202" i="4"/>
  <c r="BF202" i="4"/>
  <c r="BG226" i="4"/>
  <c r="BF226" i="4"/>
  <c r="BG213" i="4"/>
  <c r="BF213" i="4"/>
  <c r="BG201" i="4"/>
  <c r="BF201" i="4"/>
  <c r="BG225" i="4"/>
  <c r="BF225" i="4"/>
  <c r="BG212" i="4"/>
  <c r="BF212" i="4"/>
  <c r="BG200" i="4"/>
  <c r="BF200" i="4"/>
  <c r="BG211" i="4"/>
  <c r="BF211" i="4"/>
  <c r="BG222" i="4"/>
  <c r="BF222" i="4"/>
  <c r="BG210" i="4"/>
  <c r="BF210" i="4"/>
  <c r="BG198" i="4"/>
  <c r="BF198" i="4"/>
  <c r="BG223" i="4"/>
  <c r="BF223" i="4"/>
  <c r="BG221" i="4"/>
  <c r="BF221" i="4"/>
  <c r="BG209" i="4"/>
  <c r="BF209" i="4"/>
  <c r="BG197" i="4"/>
  <c r="BF197" i="4"/>
  <c r="BG224" i="4"/>
  <c r="BF224" i="4"/>
  <c r="BP185" i="4"/>
  <c r="BO185" i="4"/>
  <c r="BP173" i="4"/>
  <c r="BO173" i="4"/>
  <c r="BP161" i="4"/>
  <c r="BO161" i="4"/>
  <c r="BP179" i="4"/>
  <c r="BO179" i="4"/>
  <c r="BP184" i="4"/>
  <c r="BO184" i="4"/>
  <c r="BP172" i="4"/>
  <c r="BO172" i="4"/>
  <c r="BP160" i="4"/>
  <c r="BO160" i="4"/>
  <c r="BP183" i="4"/>
  <c r="BO183" i="4"/>
  <c r="BP171" i="4"/>
  <c r="BO171" i="4"/>
  <c r="BP159" i="4"/>
  <c r="BO159" i="4"/>
  <c r="BP167" i="4"/>
  <c r="BO167" i="4"/>
  <c r="BP182" i="4"/>
  <c r="BO182" i="4"/>
  <c r="BP170" i="4"/>
  <c r="BO170" i="4"/>
  <c r="BP158" i="4"/>
  <c r="BO158" i="4"/>
  <c r="BP181" i="4"/>
  <c r="BO181" i="4"/>
  <c r="BP169" i="4"/>
  <c r="BO169" i="4"/>
  <c r="BP157" i="4"/>
  <c r="BO157" i="4"/>
  <c r="BP180" i="4"/>
  <c r="BO180" i="4"/>
  <c r="BP168" i="4"/>
  <c r="BO168" i="4"/>
  <c r="BP156" i="4"/>
  <c r="BO156" i="4"/>
  <c r="BP178" i="4"/>
  <c r="BO178" i="4"/>
  <c r="BP166" i="4"/>
  <c r="BO166" i="4"/>
  <c r="BP189" i="4"/>
  <c r="BO189" i="4"/>
  <c r="BP177" i="4"/>
  <c r="BO177" i="4"/>
  <c r="BP165" i="4"/>
  <c r="BO165" i="4"/>
  <c r="BP188" i="4"/>
  <c r="BO188" i="4"/>
  <c r="BP176" i="4"/>
  <c r="BO176" i="4"/>
  <c r="BP164" i="4"/>
  <c r="BO164" i="4"/>
  <c r="BP187" i="4"/>
  <c r="BO187" i="4"/>
  <c r="BP175" i="4"/>
  <c r="BO175" i="4"/>
  <c r="BP163" i="4"/>
  <c r="BO163" i="4"/>
  <c r="BP186" i="4"/>
  <c r="BO186" i="4"/>
  <c r="BP174" i="4"/>
  <c r="BO174" i="4"/>
  <c r="BP162" i="4"/>
  <c r="BO162" i="4"/>
  <c r="BM187" i="4"/>
  <c r="BL187" i="4"/>
  <c r="BM175" i="4"/>
  <c r="BL175" i="4"/>
  <c r="BM163" i="4"/>
  <c r="BL163" i="4"/>
  <c r="BM186" i="4"/>
  <c r="BL186" i="4"/>
  <c r="BM174" i="4"/>
  <c r="BL174" i="4"/>
  <c r="BM162" i="4"/>
  <c r="BL162" i="4"/>
  <c r="BM185" i="4"/>
  <c r="BL185" i="4"/>
  <c r="BM173" i="4"/>
  <c r="BL173" i="4"/>
  <c r="BM161" i="4"/>
  <c r="BL161" i="4"/>
  <c r="BM184" i="4"/>
  <c r="BL184" i="4"/>
  <c r="BM172" i="4"/>
  <c r="BL172" i="4"/>
  <c r="BM160" i="4"/>
  <c r="BL160" i="4"/>
  <c r="BM183" i="4"/>
  <c r="BL183" i="4"/>
  <c r="BM171" i="4"/>
  <c r="BL171" i="4"/>
  <c r="BM159" i="4"/>
  <c r="BL159" i="4"/>
  <c r="BM182" i="4"/>
  <c r="BL182" i="4"/>
  <c r="BM170" i="4"/>
  <c r="BL170" i="4"/>
  <c r="BM158" i="4"/>
  <c r="BL158" i="4"/>
  <c r="BM181" i="4"/>
  <c r="BL181" i="4"/>
  <c r="BM169" i="4"/>
  <c r="BL169" i="4"/>
  <c r="BM157" i="4"/>
  <c r="BL157" i="4"/>
  <c r="BM180" i="4"/>
  <c r="BL180" i="4"/>
  <c r="BM168" i="4"/>
  <c r="BL168" i="4"/>
  <c r="BM179" i="4"/>
  <c r="BL179" i="4"/>
  <c r="BM167" i="4"/>
  <c r="BL167" i="4"/>
  <c r="BM156" i="4"/>
  <c r="BL156" i="4"/>
  <c r="BM178" i="4"/>
  <c r="BL178" i="4"/>
  <c r="BM166" i="4"/>
  <c r="BL166" i="4"/>
  <c r="BM189" i="4"/>
  <c r="BL189" i="4"/>
  <c r="BM177" i="4"/>
  <c r="BL177" i="4"/>
  <c r="BM165" i="4"/>
  <c r="BL165" i="4"/>
  <c r="BM188" i="4"/>
  <c r="BL188" i="4"/>
  <c r="BM176" i="4"/>
  <c r="BL176" i="4"/>
  <c r="BM164" i="4"/>
  <c r="BL164" i="4"/>
  <c r="BJ189" i="4"/>
  <c r="BI189" i="4"/>
  <c r="BJ177" i="4"/>
  <c r="BI177" i="4"/>
  <c r="BJ165" i="4"/>
  <c r="BI165" i="4"/>
  <c r="BJ187" i="4"/>
  <c r="BI187" i="4"/>
  <c r="BJ175" i="4"/>
  <c r="BI175" i="4"/>
  <c r="BJ163" i="4"/>
  <c r="BI163" i="4"/>
  <c r="BJ186" i="4"/>
  <c r="BI186" i="4"/>
  <c r="BJ174" i="4"/>
  <c r="BI174" i="4"/>
  <c r="BJ162" i="4"/>
  <c r="BI162" i="4"/>
  <c r="BI185" i="4"/>
  <c r="BJ185" i="4"/>
  <c r="BI173" i="4"/>
  <c r="BJ173" i="4"/>
  <c r="BJ161" i="4"/>
  <c r="BI161" i="4"/>
  <c r="BJ184" i="4"/>
  <c r="BI184" i="4"/>
  <c r="BJ172" i="4"/>
  <c r="BI172" i="4"/>
  <c r="BJ160" i="4"/>
  <c r="BI160" i="4"/>
  <c r="BJ183" i="4"/>
  <c r="BI183" i="4"/>
  <c r="BJ171" i="4"/>
  <c r="BI171" i="4"/>
  <c r="BJ159" i="4"/>
  <c r="BI159" i="4"/>
  <c r="BJ164" i="4"/>
  <c r="BI164" i="4"/>
  <c r="BJ182" i="4"/>
  <c r="BI182" i="4"/>
  <c r="BJ170" i="4"/>
  <c r="BI170" i="4"/>
  <c r="BJ158" i="4"/>
  <c r="BI158" i="4"/>
  <c r="BJ176" i="4"/>
  <c r="BI176" i="4"/>
  <c r="BJ181" i="4"/>
  <c r="BI181" i="4"/>
  <c r="BJ169" i="4"/>
  <c r="BI169" i="4"/>
  <c r="BJ157" i="4"/>
  <c r="BI157" i="4"/>
  <c r="BJ180" i="4"/>
  <c r="BI180" i="4"/>
  <c r="BJ168" i="4"/>
  <c r="BI168" i="4"/>
  <c r="BI179" i="4"/>
  <c r="BJ179" i="4"/>
  <c r="BI167" i="4"/>
  <c r="BJ167" i="4"/>
  <c r="BJ188" i="4"/>
  <c r="BI188" i="4"/>
  <c r="BJ156" i="4"/>
  <c r="BI156" i="4"/>
  <c r="BJ178" i="4"/>
  <c r="BI178" i="4"/>
  <c r="BJ166" i="4"/>
  <c r="BI166" i="4"/>
  <c r="BG179" i="4"/>
  <c r="BF179" i="4"/>
  <c r="BG167" i="4"/>
  <c r="BF167" i="4"/>
  <c r="BG178" i="4"/>
  <c r="BF178" i="4"/>
  <c r="BG166" i="4"/>
  <c r="BF166" i="4"/>
  <c r="BG188" i="4"/>
  <c r="BF188" i="4"/>
  <c r="BG176" i="4"/>
  <c r="BF176" i="4"/>
  <c r="BG164" i="4"/>
  <c r="BF164" i="4"/>
  <c r="BG187" i="4"/>
  <c r="BF187" i="4"/>
  <c r="BG175" i="4"/>
  <c r="BF175" i="4"/>
  <c r="BG163" i="4"/>
  <c r="BF163" i="4"/>
  <c r="BG186" i="4"/>
  <c r="BF186" i="4"/>
  <c r="BG174" i="4"/>
  <c r="BF174" i="4"/>
  <c r="BG162" i="4"/>
  <c r="BF162" i="4"/>
  <c r="BG189" i="4"/>
  <c r="BF189" i="4"/>
  <c r="BG185" i="4"/>
  <c r="BF185" i="4"/>
  <c r="BG173" i="4"/>
  <c r="BF173" i="4"/>
  <c r="BG161" i="4"/>
  <c r="BF161" i="4"/>
  <c r="BG165" i="4"/>
  <c r="BF165" i="4"/>
  <c r="BG184" i="4"/>
  <c r="BF184" i="4"/>
  <c r="BG172" i="4"/>
  <c r="BF172" i="4"/>
  <c r="BG160" i="4"/>
  <c r="BF160" i="4"/>
  <c r="BG183" i="4"/>
  <c r="BF183" i="4"/>
  <c r="BG171" i="4"/>
  <c r="BF171" i="4"/>
  <c r="BG159" i="4"/>
  <c r="BF159" i="4"/>
  <c r="BG156" i="4"/>
  <c r="BF156" i="4"/>
  <c r="BG182" i="4"/>
  <c r="BF182" i="4"/>
  <c r="BG170" i="4"/>
  <c r="BF170" i="4"/>
  <c r="BG158" i="4"/>
  <c r="BF158" i="4"/>
  <c r="BG181" i="4"/>
  <c r="BF181" i="4"/>
  <c r="BG169" i="4"/>
  <c r="BF169" i="4"/>
  <c r="BG157" i="4"/>
  <c r="BF157" i="4"/>
  <c r="BG177" i="4"/>
  <c r="BF177" i="4"/>
  <c r="BG180" i="4"/>
  <c r="BF180" i="4"/>
  <c r="BG168" i="4"/>
  <c r="BF168" i="4"/>
  <c r="BP144" i="4"/>
  <c r="BO144" i="4"/>
  <c r="BP132" i="4"/>
  <c r="BO132" i="4"/>
  <c r="BP120" i="4"/>
  <c r="BO120" i="4"/>
  <c r="BP143" i="4"/>
  <c r="BO143" i="4"/>
  <c r="BP131" i="4"/>
  <c r="BO131" i="4"/>
  <c r="BP142" i="4"/>
  <c r="BO142" i="4"/>
  <c r="BP130" i="4"/>
  <c r="BO130" i="4"/>
  <c r="BP119" i="4"/>
  <c r="BO119" i="4"/>
  <c r="BP141" i="4"/>
  <c r="BO141" i="4"/>
  <c r="BP129" i="4"/>
  <c r="BO129" i="4"/>
  <c r="BP152" i="4"/>
  <c r="BO152" i="4"/>
  <c r="BP140" i="4"/>
  <c r="BO140" i="4"/>
  <c r="BP128" i="4"/>
  <c r="BO128" i="4"/>
  <c r="BP151" i="4"/>
  <c r="BO151" i="4"/>
  <c r="BP139" i="4"/>
  <c r="BO139" i="4"/>
  <c r="BP127" i="4"/>
  <c r="BO127" i="4"/>
  <c r="BP150" i="4"/>
  <c r="BO150" i="4"/>
  <c r="BP138" i="4"/>
  <c r="BO138" i="4"/>
  <c r="BP126" i="4"/>
  <c r="BO126" i="4"/>
  <c r="BP149" i="4"/>
  <c r="BO149" i="4"/>
  <c r="BP137" i="4"/>
  <c r="BO137" i="4"/>
  <c r="BP125" i="4"/>
  <c r="BO125" i="4"/>
  <c r="BP148" i="4"/>
  <c r="BO148" i="4"/>
  <c r="BP136" i="4"/>
  <c r="BO136" i="4"/>
  <c r="BP124" i="4"/>
  <c r="BO124" i="4"/>
  <c r="BP147" i="4"/>
  <c r="BO147" i="4"/>
  <c r="BP135" i="4"/>
  <c r="BO135" i="4"/>
  <c r="BP123" i="4"/>
  <c r="BO123" i="4"/>
  <c r="BP146" i="4"/>
  <c r="BO146" i="4"/>
  <c r="BP134" i="4"/>
  <c r="BO134" i="4"/>
  <c r="BP122" i="4"/>
  <c r="BO122" i="4"/>
  <c r="BP145" i="4"/>
  <c r="BO145" i="4"/>
  <c r="BP133" i="4"/>
  <c r="BO133" i="4"/>
  <c r="BP121" i="4"/>
  <c r="BO121" i="4"/>
  <c r="BM122" i="4"/>
  <c r="BL122" i="4"/>
  <c r="BM145" i="4"/>
  <c r="BL145" i="4"/>
  <c r="BM133" i="4"/>
  <c r="BL133" i="4"/>
  <c r="BM121" i="4"/>
  <c r="BL121" i="4"/>
  <c r="BM144" i="4"/>
  <c r="BL144" i="4"/>
  <c r="BM132" i="4"/>
  <c r="BL132" i="4"/>
  <c r="BM120" i="4"/>
  <c r="BL120" i="4"/>
  <c r="BM143" i="4"/>
  <c r="BL143" i="4"/>
  <c r="BM131" i="4"/>
  <c r="BL131" i="4"/>
  <c r="BM142" i="4"/>
  <c r="BL142" i="4"/>
  <c r="BM130" i="4"/>
  <c r="BL130" i="4"/>
  <c r="BM119" i="4"/>
  <c r="BL119" i="4"/>
  <c r="BM141" i="4"/>
  <c r="BL141" i="4"/>
  <c r="BM129" i="4"/>
  <c r="BL129" i="4"/>
  <c r="BM134" i="4"/>
  <c r="BL134" i="4"/>
  <c r="BM152" i="4"/>
  <c r="BL152" i="4"/>
  <c r="BM140" i="4"/>
  <c r="BL140" i="4"/>
  <c r="BM128" i="4"/>
  <c r="BL128" i="4"/>
  <c r="BM146" i="4"/>
  <c r="BL146" i="4"/>
  <c r="BM151" i="4"/>
  <c r="BL151" i="4"/>
  <c r="BM139" i="4"/>
  <c r="BL139" i="4"/>
  <c r="BM127" i="4"/>
  <c r="BL127" i="4"/>
  <c r="BM150" i="4"/>
  <c r="BL150" i="4"/>
  <c r="BM138" i="4"/>
  <c r="BL138" i="4"/>
  <c r="BM126" i="4"/>
  <c r="BL126" i="4"/>
  <c r="BM149" i="4"/>
  <c r="BL149" i="4"/>
  <c r="BM137" i="4"/>
  <c r="BL137" i="4"/>
  <c r="BM125" i="4"/>
  <c r="BL125" i="4"/>
  <c r="BM148" i="4"/>
  <c r="BL148" i="4"/>
  <c r="BM136" i="4"/>
  <c r="BL136" i="4"/>
  <c r="BM124" i="4"/>
  <c r="BL124" i="4"/>
  <c r="BM147" i="4"/>
  <c r="BL147" i="4"/>
  <c r="BM135" i="4"/>
  <c r="BL135" i="4"/>
  <c r="BM123" i="4"/>
  <c r="BL123" i="4"/>
  <c r="BJ147" i="4"/>
  <c r="BI147" i="4"/>
  <c r="BJ148" i="4"/>
  <c r="BI148" i="4"/>
  <c r="BJ136" i="4"/>
  <c r="BI136" i="4"/>
  <c r="BJ124" i="4"/>
  <c r="BI124" i="4"/>
  <c r="BJ146" i="4"/>
  <c r="BI146" i="4"/>
  <c r="BJ134" i="4"/>
  <c r="BI134" i="4"/>
  <c r="BJ122" i="4"/>
  <c r="BI122" i="4"/>
  <c r="BJ145" i="4"/>
  <c r="BI145" i="4"/>
  <c r="BJ133" i="4"/>
  <c r="BI133" i="4"/>
  <c r="BJ121" i="4"/>
  <c r="BI121" i="4"/>
  <c r="BJ135" i="4"/>
  <c r="BI135" i="4"/>
  <c r="BJ144" i="4"/>
  <c r="BI144" i="4"/>
  <c r="BJ132" i="4"/>
  <c r="BI132" i="4"/>
  <c r="BJ120" i="4"/>
  <c r="BI120" i="4"/>
  <c r="BJ143" i="4"/>
  <c r="BI143" i="4"/>
  <c r="BJ131" i="4"/>
  <c r="BI131" i="4"/>
  <c r="BJ142" i="4"/>
  <c r="BI142" i="4"/>
  <c r="BJ130" i="4"/>
  <c r="BI130" i="4"/>
  <c r="BJ119" i="4"/>
  <c r="BI119" i="4"/>
  <c r="BJ141" i="4"/>
  <c r="BI141" i="4"/>
  <c r="BJ129" i="4"/>
  <c r="BI129" i="4"/>
  <c r="BJ152" i="4"/>
  <c r="BI152" i="4"/>
  <c r="BJ140" i="4"/>
  <c r="BI140" i="4"/>
  <c r="BJ128" i="4"/>
  <c r="BI128" i="4"/>
  <c r="BJ123" i="4"/>
  <c r="BI123" i="4"/>
  <c r="BJ151" i="4"/>
  <c r="BI151" i="4"/>
  <c r="BJ139" i="4"/>
  <c r="BI139" i="4"/>
  <c r="BJ127" i="4"/>
  <c r="BI127" i="4"/>
  <c r="BJ150" i="4"/>
  <c r="BI150" i="4"/>
  <c r="BJ138" i="4"/>
  <c r="BI138" i="4"/>
  <c r="BJ126" i="4"/>
  <c r="BI126" i="4"/>
  <c r="BJ149" i="4"/>
  <c r="BI149" i="4"/>
  <c r="BJ137" i="4"/>
  <c r="BI137" i="4"/>
  <c r="BJ125" i="4"/>
  <c r="BI125" i="4"/>
  <c r="BG151" i="4"/>
  <c r="BF151" i="4"/>
  <c r="BG139" i="4"/>
  <c r="BF139" i="4"/>
  <c r="BG127" i="4"/>
  <c r="BF127" i="4"/>
  <c r="BG126" i="4"/>
  <c r="BF126" i="4"/>
  <c r="BG149" i="4"/>
  <c r="BF149" i="4"/>
  <c r="BG137" i="4"/>
  <c r="BF137" i="4"/>
  <c r="BG125" i="4"/>
  <c r="BF125" i="4"/>
  <c r="BG148" i="4"/>
  <c r="BF148" i="4"/>
  <c r="BG136" i="4"/>
  <c r="BF136" i="4"/>
  <c r="BG124" i="4"/>
  <c r="BF124" i="4"/>
  <c r="BG123" i="4"/>
  <c r="BF123" i="4"/>
  <c r="BF147" i="4"/>
  <c r="BG147" i="4"/>
  <c r="BG135" i="4"/>
  <c r="BF135" i="4"/>
  <c r="BG122" i="4"/>
  <c r="BF122" i="4"/>
  <c r="BG150" i="4"/>
  <c r="BF150" i="4"/>
  <c r="BG152" i="4"/>
  <c r="BF152" i="4"/>
  <c r="BG146" i="4"/>
  <c r="BF146" i="4"/>
  <c r="BG134" i="4"/>
  <c r="BF134" i="4"/>
  <c r="BG121" i="4"/>
  <c r="BF121" i="4"/>
  <c r="BG145" i="4"/>
  <c r="BF145" i="4"/>
  <c r="BG133" i="4"/>
  <c r="BF133" i="4"/>
  <c r="BG120" i="4"/>
  <c r="BF120" i="4"/>
  <c r="BG144" i="4"/>
  <c r="BF144" i="4"/>
  <c r="BG132" i="4"/>
  <c r="BF132" i="4"/>
  <c r="BG143" i="4"/>
  <c r="BF143" i="4"/>
  <c r="BG131" i="4"/>
  <c r="BF131" i="4"/>
  <c r="BG142" i="4"/>
  <c r="BF142" i="4"/>
  <c r="BG130" i="4"/>
  <c r="BF130" i="4"/>
  <c r="BG138" i="4"/>
  <c r="BF138" i="4"/>
  <c r="BG141" i="4"/>
  <c r="BF141" i="4"/>
  <c r="BG129" i="4"/>
  <c r="BF129" i="4"/>
  <c r="BG119" i="4"/>
  <c r="BF119" i="4"/>
  <c r="BG140" i="4"/>
  <c r="BF140" i="4"/>
  <c r="BG128" i="4"/>
  <c r="BF128" i="4"/>
  <c r="BP110" i="4"/>
  <c r="BO110" i="4"/>
  <c r="BP94" i="4"/>
  <c r="BO94" i="4"/>
  <c r="BP82" i="4"/>
  <c r="BO82" i="4"/>
  <c r="BP111" i="4"/>
  <c r="BO111" i="4"/>
  <c r="BP109" i="4"/>
  <c r="BO109" i="4"/>
  <c r="BP93" i="4"/>
  <c r="BO93" i="4"/>
  <c r="BP108" i="4"/>
  <c r="BO108" i="4"/>
  <c r="BP92" i="4"/>
  <c r="BO92" i="4"/>
  <c r="BP105" i="4"/>
  <c r="BO105" i="4"/>
  <c r="BP89" i="4"/>
  <c r="BO89" i="4"/>
  <c r="BP115" i="4"/>
  <c r="BO115" i="4"/>
  <c r="BP104" i="4"/>
  <c r="BO104" i="4"/>
  <c r="BP88" i="4"/>
  <c r="BO88" i="4"/>
  <c r="BP114" i="4"/>
  <c r="BO114" i="4"/>
  <c r="BP107" i="4"/>
  <c r="BO107" i="4"/>
  <c r="BP87" i="4"/>
  <c r="BO87" i="4"/>
  <c r="BP102" i="4"/>
  <c r="BO102" i="4"/>
  <c r="BP86" i="4"/>
  <c r="BO86" i="4"/>
  <c r="BP106" i="4"/>
  <c r="BO106" i="4"/>
  <c r="BP83" i="4"/>
  <c r="BO83" i="4"/>
  <c r="BP101" i="4"/>
  <c r="BO101" i="4"/>
  <c r="BP85" i="4"/>
  <c r="BO85" i="4"/>
  <c r="BP99" i="4"/>
  <c r="BO99" i="4"/>
  <c r="BP100" i="4"/>
  <c r="BO100" i="4"/>
  <c r="BP84" i="4"/>
  <c r="BO84" i="4"/>
  <c r="BP98" i="4"/>
  <c r="BO98" i="4"/>
  <c r="BP95" i="4"/>
  <c r="BO95" i="4"/>
  <c r="BP103" i="4"/>
  <c r="BO103" i="4"/>
  <c r="BP113" i="4"/>
  <c r="BO113" i="4"/>
  <c r="BP97" i="4"/>
  <c r="BO97" i="4"/>
  <c r="BP91" i="4"/>
  <c r="BO91" i="4"/>
  <c r="BP112" i="4"/>
  <c r="BO112" i="4"/>
  <c r="BP96" i="4"/>
  <c r="BO96" i="4"/>
  <c r="BP90" i="4"/>
  <c r="BO90" i="4"/>
  <c r="BM95" i="4"/>
  <c r="BL95" i="4"/>
  <c r="BM110" i="4"/>
  <c r="BL110" i="4"/>
  <c r="BM94" i="4"/>
  <c r="BL94" i="4"/>
  <c r="BM115" i="4"/>
  <c r="BL115" i="4"/>
  <c r="BM112" i="4"/>
  <c r="BL112" i="4"/>
  <c r="BM109" i="4"/>
  <c r="BL109" i="4"/>
  <c r="BM93" i="4"/>
  <c r="BL93" i="4"/>
  <c r="BM108" i="4"/>
  <c r="BL108" i="4"/>
  <c r="BM107" i="4"/>
  <c r="BL107" i="4"/>
  <c r="BM90" i="4"/>
  <c r="BL90" i="4"/>
  <c r="BM105" i="4"/>
  <c r="BL105" i="4"/>
  <c r="BM89" i="4"/>
  <c r="BL89" i="4"/>
  <c r="BM100" i="4"/>
  <c r="BL100" i="4"/>
  <c r="BM104" i="4"/>
  <c r="BL104" i="4"/>
  <c r="BM88" i="4"/>
  <c r="BL88" i="4"/>
  <c r="BM99" i="4"/>
  <c r="BL99" i="4"/>
  <c r="BM82" i="4"/>
  <c r="BL82" i="4"/>
  <c r="BM106" i="4"/>
  <c r="BL106" i="4"/>
  <c r="BM103" i="4"/>
  <c r="BL103" i="4"/>
  <c r="BM87" i="4"/>
  <c r="BL87" i="4"/>
  <c r="BM92" i="4"/>
  <c r="BL92" i="4"/>
  <c r="BM111" i="4"/>
  <c r="BL111" i="4"/>
  <c r="BM91" i="4"/>
  <c r="BL91" i="4"/>
  <c r="BM96" i="4"/>
  <c r="BL96" i="4"/>
  <c r="BM86" i="4"/>
  <c r="BL86" i="4"/>
  <c r="BM101" i="4"/>
  <c r="BL101" i="4"/>
  <c r="BM85" i="4"/>
  <c r="BL85" i="4"/>
  <c r="BM84" i="4"/>
  <c r="BL84" i="4"/>
  <c r="BM114" i="4"/>
  <c r="BL114" i="4"/>
  <c r="BM98" i="4"/>
  <c r="BL98" i="4"/>
  <c r="BM83" i="4"/>
  <c r="BL83" i="4"/>
  <c r="BM102" i="4"/>
  <c r="BL102" i="4"/>
  <c r="BM113" i="4"/>
  <c r="BL113" i="4"/>
  <c r="BM97" i="4"/>
  <c r="BL97" i="4"/>
  <c r="BJ102" i="4"/>
  <c r="BI102" i="4"/>
  <c r="BJ106" i="4"/>
  <c r="BI106" i="4"/>
  <c r="BJ92" i="4"/>
  <c r="BI92" i="4"/>
  <c r="BJ94" i="4"/>
  <c r="BI94" i="4"/>
  <c r="BJ105" i="4"/>
  <c r="BI105" i="4"/>
  <c r="BJ91" i="4"/>
  <c r="BI91" i="4"/>
  <c r="BJ86" i="4"/>
  <c r="BI86" i="4"/>
  <c r="BJ82" i="4"/>
  <c r="BI82" i="4"/>
  <c r="BJ104" i="4"/>
  <c r="BI104" i="4"/>
  <c r="BJ90" i="4"/>
  <c r="BI90" i="4"/>
  <c r="BJ93" i="4"/>
  <c r="BI93" i="4"/>
  <c r="BJ115" i="4"/>
  <c r="BI115" i="4"/>
  <c r="BJ101" i="4"/>
  <c r="BI101" i="4"/>
  <c r="BJ88" i="4"/>
  <c r="BI88" i="4"/>
  <c r="BJ107" i="4"/>
  <c r="BI107" i="4"/>
  <c r="BJ89" i="4"/>
  <c r="BI89" i="4"/>
  <c r="BJ114" i="4"/>
  <c r="BI114" i="4"/>
  <c r="BJ100" i="4"/>
  <c r="BI100" i="4"/>
  <c r="BJ87" i="4"/>
  <c r="BI87" i="4"/>
  <c r="BJ103" i="4"/>
  <c r="BI103" i="4"/>
  <c r="BJ113" i="4"/>
  <c r="BI113" i="4"/>
  <c r="BJ99" i="4"/>
  <c r="BI99" i="4"/>
  <c r="BJ85" i="4"/>
  <c r="BI85" i="4"/>
  <c r="BJ112" i="4"/>
  <c r="BI112" i="4"/>
  <c r="BJ98" i="4"/>
  <c r="BI98" i="4"/>
  <c r="BJ84" i="4"/>
  <c r="BI84" i="4"/>
  <c r="BJ111" i="4"/>
  <c r="BI111" i="4"/>
  <c r="BJ97" i="4"/>
  <c r="BI97" i="4"/>
  <c r="BJ83" i="4"/>
  <c r="BI83" i="4"/>
  <c r="BJ109" i="4"/>
  <c r="BI109" i="4"/>
  <c r="BJ96" i="4"/>
  <c r="BI96" i="4"/>
  <c r="BJ108" i="4"/>
  <c r="BI108" i="4"/>
  <c r="BJ95" i="4"/>
  <c r="BI95" i="4"/>
  <c r="BI110" i="4"/>
  <c r="BJ110" i="4"/>
  <c r="BG114" i="4"/>
  <c r="BF114" i="4"/>
  <c r="BG99" i="4"/>
  <c r="BF99" i="4"/>
  <c r="BG84" i="4"/>
  <c r="BF84" i="4"/>
  <c r="BG113" i="4"/>
  <c r="BF113" i="4"/>
  <c r="BG98" i="4"/>
  <c r="BF98" i="4"/>
  <c r="BG83" i="4"/>
  <c r="BF83" i="4"/>
  <c r="BG112" i="4"/>
  <c r="BF112" i="4"/>
  <c r="BG97" i="4"/>
  <c r="BF97" i="4"/>
  <c r="BG82" i="4"/>
  <c r="BF82" i="4"/>
  <c r="BG111" i="4"/>
  <c r="BF111" i="4"/>
  <c r="BG96" i="4"/>
  <c r="BF96" i="4"/>
  <c r="BG110" i="4"/>
  <c r="BF110" i="4"/>
  <c r="BG109" i="4"/>
  <c r="BF109" i="4"/>
  <c r="BG95" i="4"/>
  <c r="BF95" i="4"/>
  <c r="BG104" i="4"/>
  <c r="BF104" i="4"/>
  <c r="BG108" i="4"/>
  <c r="BF108" i="4"/>
  <c r="BG93" i="4"/>
  <c r="BF93" i="4"/>
  <c r="BG102" i="4"/>
  <c r="BF102" i="4"/>
  <c r="BG107" i="4"/>
  <c r="BF107" i="4"/>
  <c r="BG92" i="4"/>
  <c r="BF92" i="4"/>
  <c r="BG94" i="4"/>
  <c r="BF94" i="4"/>
  <c r="BG106" i="4"/>
  <c r="BF106" i="4"/>
  <c r="BG91" i="4"/>
  <c r="BF91" i="4"/>
  <c r="BG88" i="4"/>
  <c r="BF88" i="4"/>
  <c r="BG105" i="4"/>
  <c r="BF105" i="4"/>
  <c r="BG90" i="4"/>
  <c r="BF90" i="4"/>
  <c r="BG86" i="4"/>
  <c r="BF86" i="4"/>
  <c r="BG103" i="4"/>
  <c r="BF103" i="4"/>
  <c r="BG89" i="4"/>
  <c r="BF89" i="4"/>
  <c r="BG101" i="4"/>
  <c r="BF101" i="4"/>
  <c r="BG87" i="4"/>
  <c r="BF87" i="4"/>
  <c r="BG115" i="4"/>
  <c r="BF115" i="4"/>
  <c r="BG100" i="4"/>
  <c r="BF100" i="4"/>
  <c r="BG85" i="4"/>
  <c r="BF85" i="4"/>
  <c r="BP69" i="4"/>
  <c r="BO69" i="4"/>
  <c r="BP74" i="4"/>
  <c r="BO74" i="4"/>
  <c r="BP58" i="4"/>
  <c r="BO58" i="4"/>
  <c r="BP62" i="4"/>
  <c r="BO62" i="4"/>
  <c r="BP75" i="4"/>
  <c r="BO75" i="4"/>
  <c r="BP73" i="4"/>
  <c r="BO73" i="4"/>
  <c r="BP57" i="4"/>
  <c r="BO57" i="4"/>
  <c r="BP61" i="4"/>
  <c r="BO61" i="4"/>
  <c r="BP72" i="4"/>
  <c r="BO72" i="4"/>
  <c r="BP56" i="4"/>
  <c r="BO56" i="4"/>
  <c r="BP54" i="4"/>
  <c r="BO54" i="4"/>
  <c r="BP71" i="4"/>
  <c r="BO71" i="4"/>
  <c r="BP55" i="4"/>
  <c r="BO55" i="4"/>
  <c r="BP53" i="4"/>
  <c r="BO53" i="4"/>
  <c r="BP68" i="4"/>
  <c r="BO68" i="4"/>
  <c r="BP52" i="4"/>
  <c r="BO52" i="4"/>
  <c r="BP46" i="4"/>
  <c r="BO46" i="4"/>
  <c r="BP67" i="4"/>
  <c r="BO67" i="4"/>
  <c r="BP51" i="4"/>
  <c r="BO51" i="4"/>
  <c r="BP59" i="4"/>
  <c r="BO59" i="4"/>
  <c r="BP66" i="4"/>
  <c r="BO66" i="4"/>
  <c r="BP50" i="4"/>
  <c r="BO50" i="4"/>
  <c r="BP65" i="4"/>
  <c r="BO65" i="4"/>
  <c r="BP49" i="4"/>
  <c r="BO49" i="4"/>
  <c r="BP64" i="4"/>
  <c r="BO64" i="4"/>
  <c r="BP48" i="4"/>
  <c r="BO48" i="4"/>
  <c r="BP78" i="4"/>
  <c r="BO78" i="4"/>
  <c r="BP45" i="4"/>
  <c r="BO45" i="4"/>
  <c r="BP63" i="4"/>
  <c r="BO63" i="4"/>
  <c r="BP47" i="4"/>
  <c r="BO47" i="4"/>
  <c r="BP77" i="4"/>
  <c r="BO77" i="4"/>
  <c r="BP76" i="4"/>
  <c r="BO76" i="4"/>
  <c r="BP60" i="4"/>
  <c r="BO60" i="4"/>
  <c r="BP70" i="4"/>
  <c r="BO70" i="4"/>
  <c r="BM68" i="4"/>
  <c r="BL68" i="4"/>
  <c r="BM69" i="4"/>
  <c r="BL69" i="4"/>
  <c r="BM57" i="4"/>
  <c r="BL57" i="4"/>
  <c r="BM45" i="4"/>
  <c r="BL45" i="4"/>
  <c r="BM67" i="4"/>
  <c r="BL67" i="4"/>
  <c r="BM55" i="4"/>
  <c r="BL55" i="4"/>
  <c r="BM78" i="4"/>
  <c r="BL78" i="4"/>
  <c r="BM66" i="4"/>
  <c r="BL66" i="4"/>
  <c r="BM54" i="4"/>
  <c r="BL54" i="4"/>
  <c r="BM77" i="4"/>
  <c r="BL77" i="4"/>
  <c r="BM65" i="4"/>
  <c r="BL65" i="4"/>
  <c r="BM53" i="4"/>
  <c r="BL53" i="4"/>
  <c r="BM76" i="4"/>
  <c r="BL76" i="4"/>
  <c r="BM64" i="4"/>
  <c r="BL64" i="4"/>
  <c r="BM52" i="4"/>
  <c r="BL52" i="4"/>
  <c r="BM75" i="4"/>
  <c r="BL75" i="4"/>
  <c r="BM63" i="4"/>
  <c r="BL63" i="4"/>
  <c r="BM51" i="4"/>
  <c r="BL51" i="4"/>
  <c r="BM56" i="4"/>
  <c r="BL56" i="4"/>
  <c r="BM74" i="4"/>
  <c r="BL74" i="4"/>
  <c r="BM62" i="4"/>
  <c r="BL62" i="4"/>
  <c r="BM50" i="4"/>
  <c r="BL50" i="4"/>
  <c r="BM73" i="4"/>
  <c r="BL73" i="4"/>
  <c r="BM72" i="4"/>
  <c r="BL72" i="4"/>
  <c r="BM60" i="4"/>
  <c r="BL60" i="4"/>
  <c r="BM48" i="4"/>
  <c r="BL48" i="4"/>
  <c r="BM61" i="4"/>
  <c r="BL61" i="4"/>
  <c r="BM71" i="4"/>
  <c r="BL71" i="4"/>
  <c r="BM59" i="4"/>
  <c r="BL59" i="4"/>
  <c r="BM47" i="4"/>
  <c r="BL47" i="4"/>
  <c r="BM49" i="4"/>
  <c r="BL49" i="4"/>
  <c r="BM70" i="4"/>
  <c r="BL70" i="4"/>
  <c r="BM58" i="4"/>
  <c r="BL58" i="4"/>
  <c r="BM46" i="4"/>
  <c r="BL46" i="4"/>
  <c r="BJ54" i="4"/>
  <c r="BI54" i="4"/>
  <c r="BJ45" i="4"/>
  <c r="BI45" i="4"/>
  <c r="BJ67" i="4"/>
  <c r="BI67" i="4"/>
  <c r="BJ55" i="4"/>
  <c r="BI55" i="4"/>
  <c r="BJ66" i="4"/>
  <c r="BI66" i="4"/>
  <c r="BJ77" i="4"/>
  <c r="BI77" i="4"/>
  <c r="BJ65" i="4"/>
  <c r="BI65" i="4"/>
  <c r="BJ53" i="4"/>
  <c r="BI53" i="4"/>
  <c r="BJ76" i="4"/>
  <c r="BI76" i="4"/>
  <c r="BJ64" i="4"/>
  <c r="BI64" i="4"/>
  <c r="BJ52" i="4"/>
  <c r="BI52" i="4"/>
  <c r="BJ75" i="4"/>
  <c r="BI75" i="4"/>
  <c r="BJ63" i="4"/>
  <c r="BI63" i="4"/>
  <c r="BJ51" i="4"/>
  <c r="BI51" i="4"/>
  <c r="BJ74" i="4"/>
  <c r="BI74" i="4"/>
  <c r="BJ62" i="4"/>
  <c r="BI62" i="4"/>
  <c r="BJ50" i="4"/>
  <c r="BI50" i="4"/>
  <c r="BJ78" i="4"/>
  <c r="BI78" i="4"/>
  <c r="BJ73" i="4"/>
  <c r="BI73" i="4"/>
  <c r="BJ61" i="4"/>
  <c r="BI61" i="4"/>
  <c r="BJ49" i="4"/>
  <c r="BI49" i="4"/>
  <c r="BJ72" i="4"/>
  <c r="BI72" i="4"/>
  <c r="BJ60" i="4"/>
  <c r="BI60" i="4"/>
  <c r="BJ48" i="4"/>
  <c r="BI48" i="4"/>
  <c r="BJ71" i="4"/>
  <c r="BI71" i="4"/>
  <c r="BJ59" i="4"/>
  <c r="BI59" i="4"/>
  <c r="BJ47" i="4"/>
  <c r="BI47" i="4"/>
  <c r="BJ70" i="4"/>
  <c r="BI70" i="4"/>
  <c r="BJ58" i="4"/>
  <c r="BI58" i="4"/>
  <c r="BJ46" i="4"/>
  <c r="BI46" i="4"/>
  <c r="BJ69" i="4"/>
  <c r="BI69" i="4"/>
  <c r="BJ57" i="4"/>
  <c r="BI57" i="4"/>
  <c r="BJ68" i="4"/>
  <c r="BI68" i="4"/>
  <c r="BJ56" i="4"/>
  <c r="BI56" i="4"/>
  <c r="BG50" i="4"/>
  <c r="BF50" i="4"/>
  <c r="BG75" i="4"/>
  <c r="BF75" i="4"/>
  <c r="BG61" i="4"/>
  <c r="BF61" i="4"/>
  <c r="BG47" i="4"/>
  <c r="BF47" i="4"/>
  <c r="BG72" i="4"/>
  <c r="BF72" i="4"/>
  <c r="BG58" i="4"/>
  <c r="BF58" i="4"/>
  <c r="BG71" i="4"/>
  <c r="BF71" i="4"/>
  <c r="BG70" i="4"/>
  <c r="BF70" i="4"/>
  <c r="BG56" i="4"/>
  <c r="BF56" i="4"/>
  <c r="BG69" i="4"/>
  <c r="BF69" i="4"/>
  <c r="BG55" i="4"/>
  <c r="BF55" i="4"/>
  <c r="BG59" i="4"/>
  <c r="BF59" i="4"/>
  <c r="BG57" i="4"/>
  <c r="BF57" i="4"/>
  <c r="BG67" i="4"/>
  <c r="BF67" i="4"/>
  <c r="BG54" i="4"/>
  <c r="BF54" i="4"/>
  <c r="BG74" i="4"/>
  <c r="BF74" i="4"/>
  <c r="BG66" i="4"/>
  <c r="BF66" i="4"/>
  <c r="BG53" i="4"/>
  <c r="BF53" i="4"/>
  <c r="BG68" i="4"/>
  <c r="BF68" i="4"/>
  <c r="BG73" i="4"/>
  <c r="BF73" i="4"/>
  <c r="BG45" i="4"/>
  <c r="BF45" i="4"/>
  <c r="BG65" i="4"/>
  <c r="BF65" i="4"/>
  <c r="BG51" i="4"/>
  <c r="BF51" i="4"/>
  <c r="BG60" i="4"/>
  <c r="BF60" i="4"/>
  <c r="BG52" i="4"/>
  <c r="BF52" i="4"/>
  <c r="BG46" i="4"/>
  <c r="BF46" i="4"/>
  <c r="BG78" i="4"/>
  <c r="BF78" i="4"/>
  <c r="BG77" i="4"/>
  <c r="BF77" i="4"/>
  <c r="BG63" i="4"/>
  <c r="BF63" i="4"/>
  <c r="BG49" i="4"/>
  <c r="BF49" i="4"/>
  <c r="BG64" i="4"/>
  <c r="BF64" i="4"/>
  <c r="BG76" i="4"/>
  <c r="BF76" i="4"/>
  <c r="BG62" i="4"/>
  <c r="BF62" i="4"/>
  <c r="BG48" i="4"/>
  <c r="BF48" i="4"/>
  <c r="BO12" i="4"/>
  <c r="BP12" i="4"/>
  <c r="BO35" i="4"/>
  <c r="BP35" i="4"/>
  <c r="BO23" i="4"/>
  <c r="BP23" i="4"/>
  <c r="BO11" i="4"/>
  <c r="BP11" i="4"/>
  <c r="BO34" i="4"/>
  <c r="BP34" i="4"/>
  <c r="BO22" i="4"/>
  <c r="BP22" i="4"/>
  <c r="BO10" i="4"/>
  <c r="BP10" i="4"/>
  <c r="BO24" i="4"/>
  <c r="BP24" i="4"/>
  <c r="BO9" i="4"/>
  <c r="BP9" i="4"/>
  <c r="BO21" i="4"/>
  <c r="BP21" i="4"/>
  <c r="BO32" i="4"/>
  <c r="BP32" i="4"/>
  <c r="BO20" i="4"/>
  <c r="BP20" i="4"/>
  <c r="BP31" i="4"/>
  <c r="BO31" i="4"/>
  <c r="BP19" i="4"/>
  <c r="BO19" i="4"/>
  <c r="BO33" i="4"/>
  <c r="BP33" i="4"/>
  <c r="BO30" i="4"/>
  <c r="BP30" i="4"/>
  <c r="BO18" i="4"/>
  <c r="BP18" i="4"/>
  <c r="BO36" i="4"/>
  <c r="BP36" i="4"/>
  <c r="BO41" i="4"/>
  <c r="BP41" i="4"/>
  <c r="BO29" i="4"/>
  <c r="BP29" i="4"/>
  <c r="BO17" i="4"/>
  <c r="BP17" i="4"/>
  <c r="BO40" i="4"/>
  <c r="BP40" i="4"/>
  <c r="BO28" i="4"/>
  <c r="BP28" i="4"/>
  <c r="BO16" i="4"/>
  <c r="BP16" i="4"/>
  <c r="BO39" i="4"/>
  <c r="BP39" i="4"/>
  <c r="BO27" i="4"/>
  <c r="BP27" i="4"/>
  <c r="BO15" i="4"/>
  <c r="BP15" i="4"/>
  <c r="BO38" i="4"/>
  <c r="BP38" i="4"/>
  <c r="BO26" i="4"/>
  <c r="BP26" i="4"/>
  <c r="BO14" i="4"/>
  <c r="BP14" i="4"/>
  <c r="BP37" i="4"/>
  <c r="BO37" i="4"/>
  <c r="BO25" i="4"/>
  <c r="BP25" i="4"/>
  <c r="BO13" i="4"/>
  <c r="BP13" i="4"/>
  <c r="BO8" i="4"/>
  <c r="BP8" i="4"/>
  <c r="BL16" i="4"/>
  <c r="BM16" i="4"/>
  <c r="BL33" i="4"/>
  <c r="BM33" i="4"/>
  <c r="BL29" i="4"/>
  <c r="BM29" i="4"/>
  <c r="BL15" i="4"/>
  <c r="BM15" i="4"/>
  <c r="BL25" i="4"/>
  <c r="BM25" i="4"/>
  <c r="BL30" i="4"/>
  <c r="BM30" i="4"/>
  <c r="BL28" i="4"/>
  <c r="BM28" i="4"/>
  <c r="BL14" i="4"/>
  <c r="BM14" i="4"/>
  <c r="BL17" i="4"/>
  <c r="BM17" i="4"/>
  <c r="BL40" i="4"/>
  <c r="BM40" i="4"/>
  <c r="BL27" i="4"/>
  <c r="BM27" i="4"/>
  <c r="BL13" i="4"/>
  <c r="BM13" i="4"/>
  <c r="BL9" i="4"/>
  <c r="BM9" i="4"/>
  <c r="BL39" i="4"/>
  <c r="BM39" i="4"/>
  <c r="BL26" i="4"/>
  <c r="BM26" i="4"/>
  <c r="BL12" i="4"/>
  <c r="BM12" i="4"/>
  <c r="BL38" i="4"/>
  <c r="BM38" i="4"/>
  <c r="BL24" i="4"/>
  <c r="BM24" i="4"/>
  <c r="BL11" i="4"/>
  <c r="BM11" i="4"/>
  <c r="BL37" i="4"/>
  <c r="BM37" i="4"/>
  <c r="BL23" i="4"/>
  <c r="BM23" i="4"/>
  <c r="BL10" i="4"/>
  <c r="BM10" i="4"/>
  <c r="BL36" i="4"/>
  <c r="BM36" i="4"/>
  <c r="BL22" i="4"/>
  <c r="BM22" i="4"/>
  <c r="BL35" i="4"/>
  <c r="BM35" i="4"/>
  <c r="BL21" i="4"/>
  <c r="BM21" i="4"/>
  <c r="BL34" i="4"/>
  <c r="BM34" i="4"/>
  <c r="BL20" i="4"/>
  <c r="BM20" i="4"/>
  <c r="BL32" i="4"/>
  <c r="BM32" i="4"/>
  <c r="BL19" i="4"/>
  <c r="BM19" i="4"/>
  <c r="BL8" i="4"/>
  <c r="BM8" i="4"/>
  <c r="BL31" i="4"/>
  <c r="BM31" i="4"/>
  <c r="BL18" i="4"/>
  <c r="BM18" i="4"/>
  <c r="BL41" i="4"/>
  <c r="BM41" i="4"/>
  <c r="BJ30" i="4"/>
  <c r="BI30" i="4"/>
  <c r="BI28" i="4"/>
  <c r="BJ28" i="4"/>
  <c r="BI15" i="4"/>
  <c r="BJ15" i="4"/>
  <c r="BI27" i="4"/>
  <c r="BJ27" i="4"/>
  <c r="BI40" i="4"/>
  <c r="BJ40" i="4"/>
  <c r="BI26" i="4"/>
  <c r="BJ26" i="4"/>
  <c r="BJ12" i="4"/>
  <c r="BI12" i="4"/>
  <c r="BI41" i="4"/>
  <c r="BJ41" i="4"/>
  <c r="BI39" i="4"/>
  <c r="BJ39" i="4"/>
  <c r="BI25" i="4"/>
  <c r="BJ25" i="4"/>
  <c r="BI11" i="4"/>
  <c r="BJ11" i="4"/>
  <c r="BI37" i="4"/>
  <c r="BJ37" i="4"/>
  <c r="BI14" i="4"/>
  <c r="BJ14" i="4"/>
  <c r="BI38" i="4"/>
  <c r="BJ38" i="4"/>
  <c r="BJ24" i="4"/>
  <c r="BI24" i="4"/>
  <c r="BI10" i="4"/>
  <c r="BJ10" i="4"/>
  <c r="BI29" i="4"/>
  <c r="BJ29" i="4"/>
  <c r="BI16" i="4"/>
  <c r="BJ16" i="4"/>
  <c r="BI36" i="4"/>
  <c r="BJ36" i="4"/>
  <c r="BI21" i="4"/>
  <c r="BJ21" i="4"/>
  <c r="BI35" i="4"/>
  <c r="BJ35" i="4"/>
  <c r="BI22" i="4"/>
  <c r="BJ22" i="4"/>
  <c r="BI13" i="4"/>
  <c r="BJ13" i="4"/>
  <c r="BJ8" i="4"/>
  <c r="BI9" i="4"/>
  <c r="BJ9" i="4"/>
  <c r="BI20" i="4"/>
  <c r="BJ20" i="4"/>
  <c r="BI34" i="4"/>
  <c r="BJ34" i="4"/>
  <c r="BI33" i="4"/>
  <c r="BJ33" i="4"/>
  <c r="BI19" i="4"/>
  <c r="BJ19" i="4"/>
  <c r="BI32" i="4"/>
  <c r="BJ32" i="4"/>
  <c r="BJ18" i="4"/>
  <c r="BI18" i="4"/>
  <c r="BI23" i="4"/>
  <c r="BJ23" i="4"/>
  <c r="BI31" i="4"/>
  <c r="BJ31" i="4"/>
  <c r="BI17" i="4"/>
  <c r="BJ17" i="4"/>
  <c r="BF36" i="4"/>
  <c r="BG36" i="4"/>
  <c r="BF35" i="4"/>
  <c r="BG35" i="4"/>
  <c r="BF22" i="4"/>
  <c r="BG22" i="4"/>
  <c r="BF34" i="4"/>
  <c r="BG34" i="4"/>
  <c r="BF20" i="4"/>
  <c r="BG20" i="4"/>
  <c r="BF25" i="4"/>
  <c r="BG25" i="4"/>
  <c r="BF32" i="4"/>
  <c r="BG32" i="4"/>
  <c r="BF18" i="4"/>
  <c r="BG18" i="4"/>
  <c r="BF19" i="4"/>
  <c r="BG19" i="4"/>
  <c r="BF23" i="4"/>
  <c r="BG23" i="4"/>
  <c r="BF33" i="4"/>
  <c r="BG33" i="4"/>
  <c r="BF17" i="4"/>
  <c r="BG17" i="4"/>
  <c r="BF28" i="4"/>
  <c r="BG28" i="4"/>
  <c r="BF15" i="4"/>
  <c r="BG15" i="4"/>
  <c r="BF37" i="4"/>
  <c r="BG37" i="4"/>
  <c r="BF9" i="4"/>
  <c r="BG9" i="4"/>
  <c r="BF30" i="4"/>
  <c r="BG30" i="4"/>
  <c r="BF41" i="4"/>
  <c r="BG41" i="4"/>
  <c r="BF14" i="4"/>
  <c r="BG14" i="4"/>
  <c r="BF29" i="4"/>
  <c r="BG29" i="4"/>
  <c r="BF39" i="4"/>
  <c r="BG39" i="4"/>
  <c r="BF31" i="4"/>
  <c r="BG31" i="4"/>
  <c r="BF16" i="4"/>
  <c r="BG16" i="4"/>
  <c r="BF27" i="4"/>
  <c r="BG27" i="4"/>
  <c r="BF40" i="4"/>
  <c r="BG40" i="4"/>
  <c r="BF26" i="4"/>
  <c r="BG26" i="4"/>
  <c r="BF12" i="4"/>
  <c r="BG12" i="4"/>
  <c r="BF21" i="4"/>
  <c r="BG21" i="4"/>
  <c r="BF13" i="4"/>
  <c r="BG13" i="4"/>
  <c r="BF11" i="4"/>
  <c r="BG11" i="4"/>
  <c r="BF38" i="4"/>
  <c r="BG38" i="4"/>
  <c r="BF24" i="4"/>
  <c r="BG24" i="4"/>
  <c r="BF10" i="4"/>
  <c r="BG10" i="4"/>
  <c r="BG8" i="4"/>
  <c r="I417" i="4"/>
  <c r="I418" i="4"/>
  <c r="I419" i="4"/>
  <c r="P468" i="4" l="1"/>
  <c r="AC434" i="4"/>
  <c r="N468" i="4"/>
  <c r="AH450" i="4"/>
  <c r="AL432" i="4"/>
  <c r="AZ473" i="4"/>
  <c r="AB445" i="4"/>
  <c r="AG442" i="4"/>
  <c r="AS451" i="4"/>
  <c r="BB467" i="4"/>
  <c r="AA430" i="4"/>
  <c r="AE472" i="4"/>
  <c r="AG457" i="4"/>
  <c r="AM473" i="4"/>
  <c r="AX426" i="4"/>
  <c r="R446" i="4"/>
  <c r="AR429" i="4"/>
  <c r="BA420" i="4"/>
  <c r="AG438" i="4"/>
  <c r="AM427" i="4"/>
  <c r="W457" i="4"/>
  <c r="AO458" i="4"/>
  <c r="AY421" i="4"/>
  <c r="AG465" i="4"/>
  <c r="BD443" i="4"/>
  <c r="AG431" i="4"/>
  <c r="AZ455" i="4"/>
  <c r="AH463" i="4"/>
  <c r="AI431" i="4"/>
  <c r="AV469" i="4"/>
  <c r="AG471" i="4"/>
  <c r="Q422" i="4"/>
  <c r="AG448" i="4"/>
  <c r="U465" i="4"/>
  <c r="V471" i="4"/>
  <c r="W452" i="4"/>
  <c r="AC424" i="4"/>
  <c r="AE426" i="4"/>
  <c r="AI442" i="4"/>
  <c r="AO459" i="4"/>
  <c r="AR434" i="4"/>
  <c r="AU420" i="4"/>
  <c r="AW473" i="4"/>
  <c r="BD457" i="4"/>
  <c r="N436" i="4"/>
  <c r="O470" i="4"/>
  <c r="U424" i="4"/>
  <c r="AF445" i="4"/>
  <c r="AB454" i="4"/>
  <c r="AG450" i="4"/>
  <c r="AK456" i="4"/>
  <c r="AS444" i="4"/>
  <c r="AU436" i="4"/>
  <c r="AY420" i="4"/>
  <c r="AK465" i="4"/>
  <c r="AW464" i="4"/>
  <c r="R430" i="4"/>
  <c r="S420" i="4"/>
  <c r="Z455" i="4"/>
  <c r="AF439" i="4"/>
  <c r="BB455" i="4"/>
  <c r="R462" i="4"/>
  <c r="AO425" i="4"/>
  <c r="AO455" i="4"/>
  <c r="AO468" i="4"/>
  <c r="AO450" i="4"/>
  <c r="U444" i="4"/>
  <c r="U474" i="4"/>
  <c r="U456" i="4"/>
  <c r="U439" i="4"/>
  <c r="S426" i="4"/>
  <c r="S465" i="4"/>
  <c r="S456" i="4"/>
  <c r="S447" i="4"/>
  <c r="S437" i="4"/>
  <c r="AY472" i="4"/>
  <c r="AY424" i="4"/>
  <c r="AY450" i="4"/>
  <c r="AY439" i="4"/>
  <c r="AY430" i="4"/>
  <c r="BD469" i="4"/>
  <c r="BD464" i="4"/>
  <c r="BD448" i="4"/>
  <c r="BD470" i="4"/>
  <c r="BD436" i="4"/>
  <c r="S470" i="4"/>
  <c r="S462" i="4"/>
  <c r="S422" i="4"/>
  <c r="S430" i="4"/>
  <c r="S438" i="4"/>
  <c r="Y442" i="4"/>
  <c r="Y451" i="4"/>
  <c r="Y460" i="4"/>
  <c r="Y469" i="4"/>
  <c r="Y438" i="4"/>
  <c r="Y446" i="4"/>
  <c r="Y430" i="4"/>
  <c r="Y450" i="4"/>
  <c r="Y459" i="4"/>
  <c r="Y468" i="4"/>
  <c r="Y424" i="4"/>
  <c r="Y457" i="4"/>
  <c r="Y465" i="4"/>
  <c r="Y433" i="4"/>
  <c r="Y458" i="4"/>
  <c r="Y467" i="4"/>
  <c r="Y421" i="4"/>
  <c r="Y432" i="4"/>
  <c r="Y439" i="4"/>
  <c r="Y431" i="4"/>
  <c r="Y449" i="4"/>
  <c r="Y466" i="4"/>
  <c r="Y420" i="4"/>
  <c r="Y429" i="4"/>
  <c r="Y440" i="4"/>
  <c r="Y462" i="4"/>
  <c r="Y454" i="4"/>
  <c r="Y447" i="4"/>
  <c r="Y474" i="4"/>
  <c r="Y428" i="4"/>
  <c r="Y437" i="4"/>
  <c r="Y448" i="4"/>
  <c r="Y422" i="4"/>
  <c r="Y473" i="4"/>
  <c r="Y455" i="4"/>
  <c r="Y427" i="4"/>
  <c r="Y436" i="4"/>
  <c r="Y445" i="4"/>
  <c r="Y456" i="4"/>
  <c r="Y441" i="4"/>
  <c r="Y470" i="4"/>
  <c r="Y426" i="4"/>
  <c r="Y435" i="4"/>
  <c r="Y444" i="4"/>
  <c r="Y453" i="4"/>
  <c r="Y464" i="4"/>
  <c r="Y463" i="4"/>
  <c r="Y471" i="4"/>
  <c r="Y434" i="4"/>
  <c r="Y443" i="4"/>
  <c r="Y452" i="4"/>
  <c r="Y461" i="4"/>
  <c r="Y472" i="4"/>
  <c r="Y423" i="4"/>
  <c r="Z422" i="4"/>
  <c r="Z420" i="4"/>
  <c r="Z429" i="4"/>
  <c r="Z441" i="4"/>
  <c r="Z426" i="4"/>
  <c r="Z474" i="4"/>
  <c r="Z442" i="4"/>
  <c r="Z454" i="4"/>
  <c r="Z438" i="4"/>
  <c r="Z428" i="4"/>
  <c r="Z437" i="4"/>
  <c r="Z449" i="4"/>
  <c r="Z448" i="4"/>
  <c r="Z440" i="4"/>
  <c r="Z458" i="4"/>
  <c r="Z446" i="4"/>
  <c r="Z427" i="4"/>
  <c r="Z436" i="4"/>
  <c r="Z445" i="4"/>
  <c r="Z457" i="4"/>
  <c r="Z471" i="4"/>
  <c r="Z463" i="4"/>
  <c r="Z462" i="4"/>
  <c r="Z435" i="4"/>
  <c r="Z444" i="4"/>
  <c r="Z453" i="4"/>
  <c r="Z465" i="4"/>
  <c r="Z431" i="4"/>
  <c r="Z464" i="4"/>
  <c r="Z470" i="4"/>
  <c r="Z443" i="4"/>
  <c r="Z452" i="4"/>
  <c r="Z461" i="4"/>
  <c r="Z473" i="4"/>
  <c r="Z450" i="4"/>
  <c r="Z423" i="4"/>
  <c r="Z451" i="4"/>
  <c r="Z460" i="4"/>
  <c r="Z469" i="4"/>
  <c r="Z424" i="4"/>
  <c r="Z472" i="4"/>
  <c r="Z434" i="4"/>
  <c r="Z459" i="4"/>
  <c r="Z468" i="4"/>
  <c r="Z425" i="4"/>
  <c r="Z447" i="4"/>
  <c r="Z432" i="4"/>
  <c r="Z439" i="4"/>
  <c r="BC432" i="4"/>
  <c r="BC442" i="4"/>
  <c r="BC451" i="4"/>
  <c r="BC460" i="4"/>
  <c r="BC455" i="4"/>
  <c r="BC461" i="4"/>
  <c r="BC449" i="4"/>
  <c r="BC440" i="4"/>
  <c r="BC450" i="4"/>
  <c r="BC459" i="4"/>
  <c r="BC468" i="4"/>
  <c r="BC471" i="4"/>
  <c r="BC430" i="4"/>
  <c r="BC465" i="4"/>
  <c r="BC448" i="4"/>
  <c r="BC458" i="4"/>
  <c r="BC467" i="4"/>
  <c r="BC422" i="4"/>
  <c r="BC425" i="4"/>
  <c r="BC446" i="4"/>
  <c r="BC421" i="4"/>
  <c r="BC456" i="4"/>
  <c r="BC466" i="4"/>
  <c r="BC420" i="4"/>
  <c r="BC438" i="4"/>
  <c r="BC441" i="4"/>
  <c r="BC462" i="4"/>
  <c r="BC437" i="4"/>
  <c r="BC464" i="4"/>
  <c r="BC474" i="4"/>
  <c r="BC428" i="4"/>
  <c r="BC454" i="4"/>
  <c r="BC457" i="4"/>
  <c r="BC431" i="4"/>
  <c r="BC453" i="4"/>
  <c r="BC472" i="4"/>
  <c r="BC427" i="4"/>
  <c r="BC436" i="4"/>
  <c r="BC470" i="4"/>
  <c r="BC473" i="4"/>
  <c r="BC447" i="4"/>
  <c r="BC469" i="4"/>
  <c r="BC426" i="4"/>
  <c r="BC435" i="4"/>
  <c r="BC444" i="4"/>
  <c r="BC423" i="4"/>
  <c r="BC429" i="4"/>
  <c r="BC463" i="4"/>
  <c r="BC443" i="4"/>
  <c r="BC452" i="4"/>
  <c r="BC439" i="4"/>
  <c r="BC445" i="4"/>
  <c r="BC433" i="4"/>
  <c r="BC424" i="4"/>
  <c r="AC462" i="4"/>
  <c r="AO473" i="4"/>
  <c r="AO463" i="4"/>
  <c r="AO433" i="4"/>
  <c r="AO469" i="4"/>
  <c r="AO460" i="4"/>
  <c r="AO451" i="4"/>
  <c r="AO442" i="4"/>
  <c r="AG428" i="4"/>
  <c r="AG467" i="4"/>
  <c r="AG454" i="4"/>
  <c r="AG421" i="4"/>
  <c r="AG461" i="4"/>
  <c r="AG440" i="4"/>
  <c r="AG434" i="4"/>
  <c r="U436" i="4"/>
  <c r="U421" i="4"/>
  <c r="U466" i="4"/>
  <c r="U457" i="4"/>
  <c r="U448" i="4"/>
  <c r="U431" i="4"/>
  <c r="S474" i="4"/>
  <c r="S467" i="4"/>
  <c r="S457" i="4"/>
  <c r="S448" i="4"/>
  <c r="S439" i="4"/>
  <c r="S429" i="4"/>
  <c r="AY433" i="4"/>
  <c r="AY449" i="4"/>
  <c r="AY464" i="4"/>
  <c r="AY442" i="4"/>
  <c r="AY431" i="4"/>
  <c r="AY422" i="4"/>
  <c r="AY468" i="4"/>
  <c r="BD455" i="4"/>
  <c r="BD453" i="4"/>
  <c r="BD422" i="4"/>
  <c r="BD456" i="4"/>
  <c r="BD420" i="4"/>
  <c r="BD441" i="4"/>
  <c r="BB458" i="4"/>
  <c r="AF458" i="4"/>
  <c r="AR466" i="4"/>
  <c r="AL453" i="4"/>
  <c r="BA427" i="4"/>
  <c r="AW425" i="4"/>
  <c r="Z466" i="4"/>
  <c r="W426" i="4"/>
  <c r="AC436" i="4"/>
  <c r="AZ448" i="4"/>
  <c r="Q453" i="4"/>
  <c r="AL435" i="4"/>
  <c r="N438" i="4"/>
  <c r="N446" i="4"/>
  <c r="N459" i="4"/>
  <c r="N426" i="4"/>
  <c r="N444" i="4"/>
  <c r="N421" i="4"/>
  <c r="N440" i="4"/>
  <c r="N455" i="4"/>
  <c r="N467" i="4"/>
  <c r="N435" i="4"/>
  <c r="N453" i="4"/>
  <c r="N439" i="4"/>
  <c r="N449" i="4"/>
  <c r="N464" i="4"/>
  <c r="N454" i="4"/>
  <c r="N425" i="4"/>
  <c r="N443" i="4"/>
  <c r="N471" i="4"/>
  <c r="N448" i="4"/>
  <c r="N457" i="4"/>
  <c r="N422" i="4"/>
  <c r="N433" i="4"/>
  <c r="N452" i="4"/>
  <c r="N428" i="4"/>
  <c r="N456" i="4"/>
  <c r="N466" i="4"/>
  <c r="N430" i="4"/>
  <c r="N424" i="4"/>
  <c r="N442" i="4"/>
  <c r="N461" i="4"/>
  <c r="N437" i="4"/>
  <c r="N465" i="4"/>
  <c r="N420" i="4"/>
  <c r="N434" i="4"/>
  <c r="N432" i="4"/>
  <c r="N451" i="4"/>
  <c r="N469" i="4"/>
  <c r="N445" i="4"/>
  <c r="N474" i="4"/>
  <c r="N429" i="4"/>
  <c r="N441" i="4"/>
  <c r="N460" i="4"/>
  <c r="N427" i="4"/>
  <c r="N463" i="4"/>
  <c r="N423" i="4"/>
  <c r="N447" i="4"/>
  <c r="R438" i="4"/>
  <c r="R428" i="4"/>
  <c r="R437" i="4"/>
  <c r="R447" i="4"/>
  <c r="R456" i="4"/>
  <c r="R466" i="4"/>
  <c r="R465" i="4"/>
  <c r="R436" i="4"/>
  <c r="R445" i="4"/>
  <c r="R455" i="4"/>
  <c r="R464" i="4"/>
  <c r="R474" i="4"/>
  <c r="R473" i="4"/>
  <c r="R444" i="4"/>
  <c r="R453" i="4"/>
  <c r="R463" i="4"/>
  <c r="R472" i="4"/>
  <c r="R427" i="4"/>
  <c r="R425" i="4"/>
  <c r="R422" i="4"/>
  <c r="R452" i="4"/>
  <c r="R461" i="4"/>
  <c r="R471" i="4"/>
  <c r="R426" i="4"/>
  <c r="R435" i="4"/>
  <c r="R449" i="4"/>
  <c r="R460" i="4"/>
  <c r="R469" i="4"/>
  <c r="R424" i="4"/>
  <c r="R434" i="4"/>
  <c r="R443" i="4"/>
  <c r="R441" i="4"/>
  <c r="R470" i="4"/>
  <c r="R468" i="4"/>
  <c r="R423" i="4"/>
  <c r="R432" i="4"/>
  <c r="R442" i="4"/>
  <c r="R451" i="4"/>
  <c r="R457" i="4"/>
  <c r="R421" i="4"/>
  <c r="R431" i="4"/>
  <c r="R440" i="4"/>
  <c r="R450" i="4"/>
  <c r="R459" i="4"/>
  <c r="R433" i="4"/>
  <c r="AA422" i="4"/>
  <c r="AA421" i="4"/>
  <c r="AA431" i="4"/>
  <c r="AA442" i="4"/>
  <c r="AA457" i="4"/>
  <c r="AA467" i="4"/>
  <c r="AA465" i="4"/>
  <c r="AA420" i="4"/>
  <c r="AA429" i="4"/>
  <c r="AA439" i="4"/>
  <c r="AA450" i="4"/>
  <c r="AA440" i="4"/>
  <c r="AA424" i="4"/>
  <c r="AA428" i="4"/>
  <c r="AA437" i="4"/>
  <c r="AA447" i="4"/>
  <c r="AA458" i="4"/>
  <c r="AA459" i="4"/>
  <c r="AA473" i="4"/>
  <c r="AA436" i="4"/>
  <c r="AA445" i="4"/>
  <c r="AA455" i="4"/>
  <c r="AA466" i="4"/>
  <c r="AA441" i="4"/>
  <c r="AA425" i="4"/>
  <c r="AA454" i="4"/>
  <c r="AA444" i="4"/>
  <c r="AA453" i="4"/>
  <c r="AA463" i="4"/>
  <c r="AA474" i="4"/>
  <c r="AA464" i="4"/>
  <c r="AA432" i="4"/>
  <c r="AA452" i="4"/>
  <c r="AA461" i="4"/>
  <c r="AA471" i="4"/>
  <c r="AA433" i="4"/>
  <c r="AA427" i="4"/>
  <c r="AA443" i="4"/>
  <c r="AA462" i="4"/>
  <c r="AA460" i="4"/>
  <c r="AA469" i="4"/>
  <c r="AA426" i="4"/>
  <c r="AA456" i="4"/>
  <c r="AA449" i="4"/>
  <c r="AA451" i="4"/>
  <c r="AE425" i="4"/>
  <c r="AE434" i="4"/>
  <c r="AE443" i="4"/>
  <c r="AE452" i="4"/>
  <c r="AE463" i="4"/>
  <c r="AE468" i="4"/>
  <c r="AE470" i="4"/>
  <c r="AE424" i="4"/>
  <c r="AE433" i="4"/>
  <c r="AE442" i="4"/>
  <c r="AE451" i="4"/>
  <c r="AE471" i="4"/>
  <c r="AE420" i="4"/>
  <c r="AE432" i="4"/>
  <c r="AE441" i="4"/>
  <c r="AE450" i="4"/>
  <c r="AE459" i="4"/>
  <c r="AE431" i="4"/>
  <c r="AE423" i="4"/>
  <c r="AE440" i="4"/>
  <c r="AE449" i="4"/>
  <c r="AE458" i="4"/>
  <c r="AE467" i="4"/>
  <c r="AE453" i="4"/>
  <c r="AE437" i="4"/>
  <c r="AE448" i="4"/>
  <c r="AE457" i="4"/>
  <c r="AE466" i="4"/>
  <c r="AE428" i="4"/>
  <c r="AE436" i="4"/>
  <c r="AE439" i="4"/>
  <c r="AE454" i="4"/>
  <c r="AE438" i="4"/>
  <c r="AE456" i="4"/>
  <c r="AE465" i="4"/>
  <c r="AE474" i="4"/>
  <c r="AE447" i="4"/>
  <c r="AE455" i="4"/>
  <c r="AE445" i="4"/>
  <c r="AE464" i="4"/>
  <c r="AE473" i="4"/>
  <c r="AE427" i="4"/>
  <c r="AE469" i="4"/>
  <c r="AE421" i="4"/>
  <c r="AE461" i="4"/>
  <c r="AE462" i="4"/>
  <c r="AE446" i="4"/>
  <c r="AE430" i="4"/>
  <c r="AH425" i="4"/>
  <c r="AH436" i="4"/>
  <c r="AH445" i="4"/>
  <c r="AH454" i="4"/>
  <c r="AH465" i="4"/>
  <c r="AH422" i="4"/>
  <c r="AH472" i="4"/>
  <c r="AH427" i="4"/>
  <c r="AH444" i="4"/>
  <c r="AH453" i="4"/>
  <c r="AH462" i="4"/>
  <c r="AH473" i="4"/>
  <c r="AH442" i="4"/>
  <c r="AH426" i="4"/>
  <c r="AH435" i="4"/>
  <c r="AH452" i="4"/>
  <c r="AH461" i="4"/>
  <c r="AH470" i="4"/>
  <c r="AH434" i="4"/>
  <c r="AH464" i="4"/>
  <c r="AH432" i="4"/>
  <c r="AH443" i="4"/>
  <c r="AH460" i="4"/>
  <c r="AH469" i="4"/>
  <c r="AH424" i="4"/>
  <c r="AH456" i="4"/>
  <c r="AH423" i="4"/>
  <c r="AH448" i="4"/>
  <c r="AH451" i="4"/>
  <c r="AH468" i="4"/>
  <c r="AH421" i="4"/>
  <c r="AH433" i="4"/>
  <c r="AH439" i="4"/>
  <c r="AH447" i="4"/>
  <c r="AH455" i="4"/>
  <c r="AH459" i="4"/>
  <c r="AH420" i="4"/>
  <c r="AH430" i="4"/>
  <c r="AH441" i="4"/>
  <c r="AH458" i="4"/>
  <c r="AH466" i="4"/>
  <c r="AH471" i="4"/>
  <c r="AH467" i="4"/>
  <c r="AH429" i="4"/>
  <c r="AH438" i="4"/>
  <c r="AH449" i="4"/>
  <c r="AH440" i="4"/>
  <c r="AH431" i="4"/>
  <c r="AH474" i="4"/>
  <c r="AI421" i="4"/>
  <c r="AI430" i="4"/>
  <c r="AI439" i="4"/>
  <c r="AI450" i="4"/>
  <c r="AI448" i="4"/>
  <c r="AI433" i="4"/>
  <c r="AI420" i="4"/>
  <c r="AI429" i="4"/>
  <c r="AI438" i="4"/>
  <c r="AI447" i="4"/>
  <c r="AI458" i="4"/>
  <c r="AI467" i="4"/>
  <c r="AI456" i="4"/>
  <c r="AI428" i="4"/>
  <c r="AI437" i="4"/>
  <c r="AI446" i="4"/>
  <c r="AI455" i="4"/>
  <c r="AI466" i="4"/>
  <c r="AI427" i="4"/>
  <c r="AI440" i="4"/>
  <c r="AI436" i="4"/>
  <c r="AI445" i="4"/>
  <c r="AI454" i="4"/>
  <c r="AI463" i="4"/>
  <c r="AI474" i="4"/>
  <c r="AI449" i="4"/>
  <c r="AI459" i="4"/>
  <c r="AI444" i="4"/>
  <c r="AI453" i="4"/>
  <c r="AI462" i="4"/>
  <c r="AI471" i="4"/>
  <c r="AI424" i="4"/>
  <c r="AI472" i="4"/>
  <c r="AI457" i="4"/>
  <c r="AI452" i="4"/>
  <c r="AI461" i="4"/>
  <c r="AI470" i="4"/>
  <c r="AI426" i="4"/>
  <c r="AI443" i="4"/>
  <c r="AI432" i="4"/>
  <c r="AI464" i="4"/>
  <c r="AI460" i="4"/>
  <c r="AI469" i="4"/>
  <c r="AI423" i="4"/>
  <c r="AI434" i="4"/>
  <c r="AI465" i="4"/>
  <c r="AI451" i="4"/>
  <c r="AI435" i="4"/>
  <c r="AK446" i="4"/>
  <c r="AK455" i="4"/>
  <c r="AK464" i="4"/>
  <c r="AK473" i="4"/>
  <c r="AK442" i="4"/>
  <c r="AK427" i="4"/>
  <c r="AK434" i="4"/>
  <c r="AK454" i="4"/>
  <c r="AK463" i="4"/>
  <c r="AK472" i="4"/>
  <c r="AK420" i="4"/>
  <c r="AK461" i="4"/>
  <c r="AK450" i="4"/>
  <c r="AK437" i="4"/>
  <c r="AK462" i="4"/>
  <c r="AK471" i="4"/>
  <c r="AK425" i="4"/>
  <c r="AK428" i="4"/>
  <c r="AK421" i="4"/>
  <c r="AK469" i="4"/>
  <c r="AK453" i="4"/>
  <c r="AK470" i="4"/>
  <c r="AK424" i="4"/>
  <c r="AK433" i="4"/>
  <c r="AK436" i="4"/>
  <c r="AK443" i="4"/>
  <c r="AK429" i="4"/>
  <c r="AK459" i="4"/>
  <c r="AK423" i="4"/>
  <c r="AK432" i="4"/>
  <c r="AK441" i="4"/>
  <c r="AK444" i="4"/>
  <c r="AK466" i="4"/>
  <c r="AK451" i="4"/>
  <c r="AK422" i="4"/>
  <c r="AK431" i="4"/>
  <c r="AK440" i="4"/>
  <c r="AK449" i="4"/>
  <c r="AK452" i="4"/>
  <c r="AK426" i="4"/>
  <c r="AK474" i="4"/>
  <c r="AK430" i="4"/>
  <c r="AK439" i="4"/>
  <c r="AK448" i="4"/>
  <c r="AK457" i="4"/>
  <c r="AK460" i="4"/>
  <c r="AK445" i="4"/>
  <c r="AK435" i="4"/>
  <c r="AM472" i="4"/>
  <c r="AM426" i="4"/>
  <c r="AM435" i="4"/>
  <c r="AM446" i="4"/>
  <c r="AM461" i="4"/>
  <c r="AM447" i="4"/>
  <c r="AM471" i="4"/>
  <c r="AM425" i="4"/>
  <c r="AM434" i="4"/>
  <c r="AM443" i="4"/>
  <c r="AM454" i="4"/>
  <c r="AM421" i="4"/>
  <c r="AM469" i="4"/>
  <c r="AM424" i="4"/>
  <c r="AM433" i="4"/>
  <c r="AM442" i="4"/>
  <c r="AM451" i="4"/>
  <c r="AM462" i="4"/>
  <c r="AM444" i="4"/>
  <c r="AM431" i="4"/>
  <c r="AM432" i="4"/>
  <c r="AM441" i="4"/>
  <c r="AM450" i="4"/>
  <c r="AM459" i="4"/>
  <c r="AM470" i="4"/>
  <c r="AM463" i="4"/>
  <c r="AM453" i="4"/>
  <c r="AM440" i="4"/>
  <c r="AM449" i="4"/>
  <c r="AM458" i="4"/>
  <c r="AM467" i="4"/>
  <c r="AM437" i="4"/>
  <c r="AM423" i="4"/>
  <c r="AM429" i="4"/>
  <c r="AM448" i="4"/>
  <c r="AM457" i="4"/>
  <c r="AM466" i="4"/>
  <c r="AM422" i="4"/>
  <c r="AM460" i="4"/>
  <c r="AM445" i="4"/>
  <c r="AM436" i="4"/>
  <c r="AM456" i="4"/>
  <c r="AM465" i="4"/>
  <c r="AM474" i="4"/>
  <c r="AM430" i="4"/>
  <c r="AM420" i="4"/>
  <c r="AM468" i="4"/>
  <c r="AM452" i="4"/>
  <c r="AS422" i="4"/>
  <c r="AS431" i="4"/>
  <c r="AS440" i="4"/>
  <c r="AS449" i="4"/>
  <c r="AS452" i="4"/>
  <c r="AS474" i="4"/>
  <c r="AS442" i="4"/>
  <c r="AS430" i="4"/>
  <c r="AS439" i="4"/>
  <c r="AS448" i="4"/>
  <c r="AS457" i="4"/>
  <c r="AS460" i="4"/>
  <c r="AS434" i="4"/>
  <c r="AS443" i="4"/>
  <c r="AS438" i="4"/>
  <c r="AS447" i="4"/>
  <c r="AS456" i="4"/>
  <c r="AS465" i="4"/>
  <c r="AS468" i="4"/>
  <c r="AS453" i="4"/>
  <c r="AS445" i="4"/>
  <c r="AS446" i="4"/>
  <c r="AS455" i="4"/>
  <c r="AS464" i="4"/>
  <c r="AS473" i="4"/>
  <c r="AS427" i="4"/>
  <c r="AS435" i="4"/>
  <c r="AS461" i="4"/>
  <c r="AS454" i="4"/>
  <c r="AS463" i="4"/>
  <c r="AS472" i="4"/>
  <c r="AS420" i="4"/>
  <c r="AS450" i="4"/>
  <c r="AS458" i="4"/>
  <c r="AS466" i="4"/>
  <c r="AS462" i="4"/>
  <c r="AS471" i="4"/>
  <c r="AS425" i="4"/>
  <c r="AS428" i="4"/>
  <c r="AS469" i="4"/>
  <c r="AS437" i="4"/>
  <c r="AS467" i="4"/>
  <c r="AS470" i="4"/>
  <c r="AS424" i="4"/>
  <c r="AS433" i="4"/>
  <c r="AS436" i="4"/>
  <c r="AS429" i="4"/>
  <c r="AS459" i="4"/>
  <c r="AS421" i="4"/>
  <c r="AU472" i="4"/>
  <c r="AU426" i="4"/>
  <c r="AU435" i="4"/>
  <c r="AU446" i="4"/>
  <c r="AU447" i="4"/>
  <c r="AU455" i="4"/>
  <c r="AU421" i="4"/>
  <c r="AU425" i="4"/>
  <c r="AU434" i="4"/>
  <c r="AU443" i="4"/>
  <c r="AU454" i="4"/>
  <c r="AU469" i="4"/>
  <c r="AU437" i="4"/>
  <c r="AU424" i="4"/>
  <c r="AU433" i="4"/>
  <c r="AU442" i="4"/>
  <c r="AU451" i="4"/>
  <c r="AU462" i="4"/>
  <c r="AU429" i="4"/>
  <c r="AU439" i="4"/>
  <c r="AU432" i="4"/>
  <c r="AU441" i="4"/>
  <c r="AU450" i="4"/>
  <c r="AU459" i="4"/>
  <c r="AU470" i="4"/>
  <c r="AU452" i="4"/>
  <c r="AU444" i="4"/>
  <c r="AU440" i="4"/>
  <c r="AU449" i="4"/>
  <c r="AU458" i="4"/>
  <c r="AU467" i="4"/>
  <c r="AU423" i="4"/>
  <c r="AU471" i="4"/>
  <c r="AU460" i="4"/>
  <c r="AU448" i="4"/>
  <c r="AU457" i="4"/>
  <c r="AU466" i="4"/>
  <c r="AU422" i="4"/>
  <c r="AU445" i="4"/>
  <c r="AU431" i="4"/>
  <c r="AU461" i="4"/>
  <c r="AU456" i="4"/>
  <c r="AU465" i="4"/>
  <c r="AU474" i="4"/>
  <c r="AU430" i="4"/>
  <c r="AU468" i="4"/>
  <c r="AU453" i="4"/>
  <c r="AU463" i="4"/>
  <c r="AV449" i="4"/>
  <c r="AV458" i="4"/>
  <c r="AV467" i="4"/>
  <c r="AV423" i="4"/>
  <c r="AV454" i="4"/>
  <c r="AV422" i="4"/>
  <c r="AV470" i="4"/>
  <c r="AV457" i="4"/>
  <c r="AV466" i="4"/>
  <c r="AV420" i="4"/>
  <c r="AV431" i="4"/>
  <c r="AV437" i="4"/>
  <c r="AV445" i="4"/>
  <c r="AV424" i="4"/>
  <c r="AV465" i="4"/>
  <c r="AV474" i="4"/>
  <c r="AV428" i="4"/>
  <c r="AV439" i="4"/>
  <c r="AV456" i="4"/>
  <c r="AV464" i="4"/>
  <c r="AV472" i="4"/>
  <c r="AV473" i="4"/>
  <c r="AV427" i="4"/>
  <c r="AV436" i="4"/>
  <c r="AV447" i="4"/>
  <c r="AV438" i="4"/>
  <c r="AV430" i="4"/>
  <c r="AV429" i="4"/>
  <c r="AV426" i="4"/>
  <c r="AV435" i="4"/>
  <c r="AV444" i="4"/>
  <c r="AV455" i="4"/>
  <c r="AV461" i="4"/>
  <c r="AV446" i="4"/>
  <c r="AV425" i="4"/>
  <c r="AV434" i="4"/>
  <c r="AV443" i="4"/>
  <c r="AV452" i="4"/>
  <c r="AV463" i="4"/>
  <c r="AV421" i="4"/>
  <c r="AV448" i="4"/>
  <c r="AV433" i="4"/>
  <c r="AV442" i="4"/>
  <c r="AV451" i="4"/>
  <c r="AV460" i="4"/>
  <c r="AV471" i="4"/>
  <c r="AV440" i="4"/>
  <c r="AV453" i="4"/>
  <c r="S454" i="4"/>
  <c r="AO470" i="4"/>
  <c r="AO441" i="4"/>
  <c r="AO472" i="4"/>
  <c r="AO461" i="4"/>
  <c r="AO452" i="4"/>
  <c r="AO443" i="4"/>
  <c r="AO434" i="4"/>
  <c r="AG449" i="4"/>
  <c r="AG436" i="4"/>
  <c r="AG444" i="4"/>
  <c r="AG473" i="4"/>
  <c r="AG451" i="4"/>
  <c r="AG432" i="4"/>
  <c r="AG426" i="4"/>
  <c r="U428" i="4"/>
  <c r="U467" i="4"/>
  <c r="U458" i="4"/>
  <c r="U449" i="4"/>
  <c r="U440" i="4"/>
  <c r="U423" i="4"/>
  <c r="S468" i="4"/>
  <c r="S459" i="4"/>
  <c r="S449" i="4"/>
  <c r="S440" i="4"/>
  <c r="S431" i="4"/>
  <c r="S421" i="4"/>
  <c r="AA446" i="4"/>
  <c r="AY432" i="4"/>
  <c r="AY427" i="4"/>
  <c r="AY441" i="4"/>
  <c r="AY434" i="4"/>
  <c r="AY423" i="4"/>
  <c r="AY469" i="4"/>
  <c r="AY460" i="4"/>
  <c r="BD442" i="4"/>
  <c r="BD439" i="4"/>
  <c r="BD472" i="4"/>
  <c r="BD445" i="4"/>
  <c r="BD467" i="4"/>
  <c r="BD433" i="4"/>
  <c r="AK447" i="4"/>
  <c r="BB449" i="4"/>
  <c r="AF449" i="4"/>
  <c r="AV462" i="4"/>
  <c r="AR467" i="4"/>
  <c r="AL450" i="4"/>
  <c r="BA444" i="4"/>
  <c r="AS441" i="4"/>
  <c r="AI422" i="4"/>
  <c r="AA448" i="4"/>
  <c r="AU428" i="4"/>
  <c r="Z433" i="4"/>
  <c r="N450" i="4"/>
  <c r="AM464" i="4"/>
  <c r="R467" i="4"/>
  <c r="AH457" i="4"/>
  <c r="AC433" i="4"/>
  <c r="AZ438" i="4"/>
  <c r="BC434" i="4"/>
  <c r="Q443" i="4"/>
  <c r="Q452" i="4"/>
  <c r="Q461" i="4"/>
  <c r="Q471" i="4"/>
  <c r="Q426" i="4"/>
  <c r="Q464" i="4"/>
  <c r="Q451" i="4"/>
  <c r="Q460" i="4"/>
  <c r="Q469" i="4"/>
  <c r="Q425" i="4"/>
  <c r="Q434" i="4"/>
  <c r="Q472" i="4"/>
  <c r="Q459" i="4"/>
  <c r="Q468" i="4"/>
  <c r="Q423" i="4"/>
  <c r="Q433" i="4"/>
  <c r="Q442" i="4"/>
  <c r="Q440" i="4"/>
  <c r="Q467" i="4"/>
  <c r="Q421" i="4"/>
  <c r="Q431" i="4"/>
  <c r="Q441" i="4"/>
  <c r="Q450" i="4"/>
  <c r="Q424" i="4"/>
  <c r="Q420" i="4"/>
  <c r="Q429" i="4"/>
  <c r="Q439" i="4"/>
  <c r="Q449" i="4"/>
  <c r="Q458" i="4"/>
  <c r="Q448" i="4"/>
  <c r="Q428" i="4"/>
  <c r="Q437" i="4"/>
  <c r="Q447" i="4"/>
  <c r="Q457" i="4"/>
  <c r="Q466" i="4"/>
  <c r="Q432" i="4"/>
  <c r="Q427" i="4"/>
  <c r="Q436" i="4"/>
  <c r="Q445" i="4"/>
  <c r="Q455" i="4"/>
  <c r="Q465" i="4"/>
  <c r="Q474" i="4"/>
  <c r="Q463" i="4"/>
  <c r="Q473" i="4"/>
  <c r="Q456" i="4"/>
  <c r="Q446" i="4"/>
  <c r="Q454" i="4"/>
  <c r="Q435" i="4"/>
  <c r="Q444" i="4"/>
  <c r="Q470" i="4"/>
  <c r="Q462" i="4"/>
  <c r="AB422" i="4"/>
  <c r="AB453" i="4"/>
  <c r="AB463" i="4"/>
  <c r="AB472" i="4"/>
  <c r="AB442" i="4"/>
  <c r="AB428" i="4"/>
  <c r="AB441" i="4"/>
  <c r="AB461" i="4"/>
  <c r="AB471" i="4"/>
  <c r="AB427" i="4"/>
  <c r="AB465" i="4"/>
  <c r="AB450" i="4"/>
  <c r="AB457" i="4"/>
  <c r="AB469" i="4"/>
  <c r="AB424" i="4"/>
  <c r="AB435" i="4"/>
  <c r="AB425" i="4"/>
  <c r="AB473" i="4"/>
  <c r="AB452" i="4"/>
  <c r="AB423" i="4"/>
  <c r="AB432" i="4"/>
  <c r="AB443" i="4"/>
  <c r="AB444" i="4"/>
  <c r="AB436" i="4"/>
  <c r="AB460" i="4"/>
  <c r="AB430" i="4"/>
  <c r="AB421" i="4"/>
  <c r="AB431" i="4"/>
  <c r="AB440" i="4"/>
  <c r="AB451" i="4"/>
  <c r="AB466" i="4"/>
  <c r="AB458" i="4"/>
  <c r="AB438" i="4"/>
  <c r="AB429" i="4"/>
  <c r="AB439" i="4"/>
  <c r="AB448" i="4"/>
  <c r="AB459" i="4"/>
  <c r="AB426" i="4"/>
  <c r="AB474" i="4"/>
  <c r="AB437" i="4"/>
  <c r="AB447" i="4"/>
  <c r="AB456" i="4"/>
  <c r="AB467" i="4"/>
  <c r="AB449" i="4"/>
  <c r="AB433" i="4"/>
  <c r="AP427" i="4"/>
  <c r="AP436" i="4"/>
  <c r="AP445" i="4"/>
  <c r="AP454" i="4"/>
  <c r="AP465" i="4"/>
  <c r="AP426" i="4"/>
  <c r="AP474" i="4"/>
  <c r="AP435" i="4"/>
  <c r="AP444" i="4"/>
  <c r="AP453" i="4"/>
  <c r="AP462" i="4"/>
  <c r="AP473" i="4"/>
  <c r="AP448" i="4"/>
  <c r="AP439" i="4"/>
  <c r="AP443" i="4"/>
  <c r="AP452" i="4"/>
  <c r="AP461" i="4"/>
  <c r="AP470" i="4"/>
  <c r="AP423" i="4"/>
  <c r="AP471" i="4"/>
  <c r="AP434" i="4"/>
  <c r="AP451" i="4"/>
  <c r="AP460" i="4"/>
  <c r="AP469" i="4"/>
  <c r="AP425" i="4"/>
  <c r="AP442" i="4"/>
  <c r="AP431" i="4"/>
  <c r="AP440" i="4"/>
  <c r="AP459" i="4"/>
  <c r="AP468" i="4"/>
  <c r="AP422" i="4"/>
  <c r="AP433" i="4"/>
  <c r="AP464" i="4"/>
  <c r="AP450" i="4"/>
  <c r="AP456" i="4"/>
  <c r="AP467" i="4"/>
  <c r="AP421" i="4"/>
  <c r="AP430" i="4"/>
  <c r="AP441" i="4"/>
  <c r="AP424" i="4"/>
  <c r="AP472" i="4"/>
  <c r="AP458" i="4"/>
  <c r="AP420" i="4"/>
  <c r="AP429" i="4"/>
  <c r="AP438" i="4"/>
  <c r="AP449" i="4"/>
  <c r="AP447" i="4"/>
  <c r="AP432" i="4"/>
  <c r="AP463" i="4"/>
  <c r="AP428" i="4"/>
  <c r="AP437" i="4"/>
  <c r="AP446" i="4"/>
  <c r="AP457" i="4"/>
  <c r="AP466" i="4"/>
  <c r="AP455" i="4"/>
  <c r="AW434" i="4"/>
  <c r="AW443" i="4"/>
  <c r="AW452" i="4"/>
  <c r="AW461" i="4"/>
  <c r="AW472" i="4"/>
  <c r="AW447" i="4"/>
  <c r="AW438" i="4"/>
  <c r="AW442" i="4"/>
  <c r="AW451" i="4"/>
  <c r="AW460" i="4"/>
  <c r="AW469" i="4"/>
  <c r="AW422" i="4"/>
  <c r="AW470" i="4"/>
  <c r="AW439" i="4"/>
  <c r="AW450" i="4"/>
  <c r="AW459" i="4"/>
  <c r="AW468" i="4"/>
  <c r="AW424" i="4"/>
  <c r="AW441" i="4"/>
  <c r="AW430" i="4"/>
  <c r="AW455" i="4"/>
  <c r="AW458" i="4"/>
  <c r="AW467" i="4"/>
  <c r="AW421" i="4"/>
  <c r="AW432" i="4"/>
  <c r="AW463" i="4"/>
  <c r="AW449" i="4"/>
  <c r="AW457" i="4"/>
  <c r="AW466" i="4"/>
  <c r="AW420" i="4"/>
  <c r="AW429" i="4"/>
  <c r="AW440" i="4"/>
  <c r="AW423" i="4"/>
  <c r="AW471" i="4"/>
  <c r="AW462" i="4"/>
  <c r="AW474" i="4"/>
  <c r="AW428" i="4"/>
  <c r="AW437" i="4"/>
  <c r="AW448" i="4"/>
  <c r="AW446" i="4"/>
  <c r="AW431" i="4"/>
  <c r="AW433" i="4"/>
  <c r="AW427" i="4"/>
  <c r="AW436" i="4"/>
  <c r="AW445" i="4"/>
  <c r="AW456" i="4"/>
  <c r="AW465" i="4"/>
  <c r="AW454" i="4"/>
  <c r="T424" i="4"/>
  <c r="T433" i="4"/>
  <c r="T442" i="4"/>
  <c r="T444" i="4"/>
  <c r="T453" i="4"/>
  <c r="T451" i="4"/>
  <c r="T423" i="4"/>
  <c r="T432" i="4"/>
  <c r="T441" i="4"/>
  <c r="T450" i="4"/>
  <c r="T452" i="4"/>
  <c r="T461" i="4"/>
  <c r="T431" i="4"/>
  <c r="T440" i="4"/>
  <c r="T449" i="4"/>
  <c r="T458" i="4"/>
  <c r="T460" i="4"/>
  <c r="T469" i="4"/>
  <c r="T439" i="4"/>
  <c r="T448" i="4"/>
  <c r="T457" i="4"/>
  <c r="T466" i="4"/>
  <c r="T468" i="4"/>
  <c r="T427" i="4"/>
  <c r="T447" i="4"/>
  <c r="T456" i="4"/>
  <c r="T465" i="4"/>
  <c r="T474" i="4"/>
  <c r="T421" i="4"/>
  <c r="T435" i="4"/>
  <c r="T455" i="4"/>
  <c r="T464" i="4"/>
  <c r="T473" i="4"/>
  <c r="T420" i="4"/>
  <c r="T429" i="4"/>
  <c r="T443" i="4"/>
  <c r="T463" i="4"/>
  <c r="T472" i="4"/>
  <c r="T426" i="4"/>
  <c r="T428" i="4"/>
  <c r="T437" i="4"/>
  <c r="T467" i="4"/>
  <c r="T459" i="4"/>
  <c r="T462" i="4"/>
  <c r="T438" i="4"/>
  <c r="T471" i="4"/>
  <c r="T425" i="4"/>
  <c r="T430" i="4"/>
  <c r="T422" i="4"/>
  <c r="T434" i="4"/>
  <c r="T436" i="4"/>
  <c r="T446" i="4"/>
  <c r="AC454" i="4"/>
  <c r="AE422" i="4"/>
  <c r="AO471" i="4"/>
  <c r="AO422" i="4"/>
  <c r="AO464" i="4"/>
  <c r="AO453" i="4"/>
  <c r="AO444" i="4"/>
  <c r="AO435" i="4"/>
  <c r="AO426" i="4"/>
  <c r="AG423" i="4"/>
  <c r="AG469" i="4"/>
  <c r="AG433" i="4"/>
  <c r="AG462" i="4"/>
  <c r="AG439" i="4"/>
  <c r="AG424" i="4"/>
  <c r="U420" i="4"/>
  <c r="U469" i="4"/>
  <c r="U459" i="4"/>
  <c r="U450" i="4"/>
  <c r="U441" i="4"/>
  <c r="U432" i="4"/>
  <c r="S466" i="4"/>
  <c r="S460" i="4"/>
  <c r="S451" i="4"/>
  <c r="S441" i="4"/>
  <c r="S432" i="4"/>
  <c r="S423" i="4"/>
  <c r="T470" i="4"/>
  <c r="P438" i="4"/>
  <c r="AY473" i="4"/>
  <c r="AY467" i="4"/>
  <c r="AY459" i="4"/>
  <c r="AY426" i="4"/>
  <c r="AY470" i="4"/>
  <c r="AY461" i="4"/>
  <c r="AY452" i="4"/>
  <c r="BD430" i="4"/>
  <c r="BD463" i="4"/>
  <c r="BD461" i="4"/>
  <c r="BD429" i="4"/>
  <c r="BD451" i="4"/>
  <c r="AA470" i="4"/>
  <c r="AK438" i="4"/>
  <c r="AB434" i="4"/>
  <c r="AV432" i="4"/>
  <c r="AR456" i="4"/>
  <c r="AL441" i="4"/>
  <c r="BA450" i="4"/>
  <c r="AW453" i="4"/>
  <c r="AS432" i="4"/>
  <c r="AI468" i="4"/>
  <c r="AA472" i="4"/>
  <c r="AU438" i="4"/>
  <c r="Z421" i="4"/>
  <c r="U446" i="4"/>
  <c r="W471" i="4"/>
  <c r="R458" i="4"/>
  <c r="AH446" i="4"/>
  <c r="T454" i="4"/>
  <c r="O465" i="4"/>
  <c r="O423" i="4"/>
  <c r="O442" i="4"/>
  <c r="O460" i="4"/>
  <c r="O437" i="4"/>
  <c r="O426" i="4"/>
  <c r="O473" i="4"/>
  <c r="O432" i="4"/>
  <c r="O450" i="4"/>
  <c r="O469" i="4"/>
  <c r="O455" i="4"/>
  <c r="O431" i="4"/>
  <c r="O441" i="4"/>
  <c r="O459" i="4"/>
  <c r="O428" i="4"/>
  <c r="O464" i="4"/>
  <c r="O440" i="4"/>
  <c r="O449" i="4"/>
  <c r="O468" i="4"/>
  <c r="O436" i="4"/>
  <c r="O472" i="4"/>
  <c r="O448" i="4"/>
  <c r="O458" i="4"/>
  <c r="O425" i="4"/>
  <c r="O445" i="4"/>
  <c r="O435" i="4"/>
  <c r="O421" i="4"/>
  <c r="O457" i="4"/>
  <c r="O467" i="4"/>
  <c r="O434" i="4"/>
  <c r="O471" i="4"/>
  <c r="O444" i="4"/>
  <c r="O447" i="4"/>
  <c r="O466" i="4"/>
  <c r="O424" i="4"/>
  <c r="O443" i="4"/>
  <c r="O420" i="4"/>
  <c r="O453" i="4"/>
  <c r="O452" i="4"/>
  <c r="O430" i="4"/>
  <c r="O429" i="4"/>
  <c r="O439" i="4"/>
  <c r="O461" i="4"/>
  <c r="O427" i="4"/>
  <c r="O463" i="4"/>
  <c r="O446" i="4"/>
  <c r="O456" i="4"/>
  <c r="O451" i="4"/>
  <c r="O454" i="4"/>
  <c r="O474" i="4"/>
  <c r="O422" i="4"/>
  <c r="AC446" i="4"/>
  <c r="AC423" i="4"/>
  <c r="AC432" i="4"/>
  <c r="AC441" i="4"/>
  <c r="AC444" i="4"/>
  <c r="AC453" i="4"/>
  <c r="AC469" i="4"/>
  <c r="AC431" i="4"/>
  <c r="AC440" i="4"/>
  <c r="AC449" i="4"/>
  <c r="AC452" i="4"/>
  <c r="AC435" i="4"/>
  <c r="AC421" i="4"/>
  <c r="AC438" i="4"/>
  <c r="AC439" i="4"/>
  <c r="AC448" i="4"/>
  <c r="AC457" i="4"/>
  <c r="AC460" i="4"/>
  <c r="AC458" i="4"/>
  <c r="AC427" i="4"/>
  <c r="AC447" i="4"/>
  <c r="AC456" i="4"/>
  <c r="AC465" i="4"/>
  <c r="AC468" i="4"/>
  <c r="AC437" i="4"/>
  <c r="AC442" i="4"/>
  <c r="AC430" i="4"/>
  <c r="AC422" i="4"/>
  <c r="AC455" i="4"/>
  <c r="AC464" i="4"/>
  <c r="AC473" i="4"/>
  <c r="AC429" i="4"/>
  <c r="AC459" i="4"/>
  <c r="AC443" i="4"/>
  <c r="AC463" i="4"/>
  <c r="AC472" i="4"/>
  <c r="AC420" i="4"/>
  <c r="AC451" i="4"/>
  <c r="AC426" i="4"/>
  <c r="AC461" i="4"/>
  <c r="AC471" i="4"/>
  <c r="AC425" i="4"/>
  <c r="AC428" i="4"/>
  <c r="AC474" i="4"/>
  <c r="AC445" i="4"/>
  <c r="AC450" i="4"/>
  <c r="AD447" i="4"/>
  <c r="AD456" i="4"/>
  <c r="AD465" i="4"/>
  <c r="AD474" i="4"/>
  <c r="AD438" i="4"/>
  <c r="AD427" i="4"/>
  <c r="AD451" i="4"/>
  <c r="AD455" i="4"/>
  <c r="AD464" i="4"/>
  <c r="AD473" i="4"/>
  <c r="AD421" i="4"/>
  <c r="AD463" i="4"/>
  <c r="AD472" i="4"/>
  <c r="AD426" i="4"/>
  <c r="AD429" i="4"/>
  <c r="AD420" i="4"/>
  <c r="AD468" i="4"/>
  <c r="AD452" i="4"/>
  <c r="AD471" i="4"/>
  <c r="AD425" i="4"/>
  <c r="AD434" i="4"/>
  <c r="AD437" i="4"/>
  <c r="AD443" i="4"/>
  <c r="AD435" i="4"/>
  <c r="AD470" i="4"/>
  <c r="AD424" i="4"/>
  <c r="AD433" i="4"/>
  <c r="AD442" i="4"/>
  <c r="AD445" i="4"/>
  <c r="AD462" i="4"/>
  <c r="AD454" i="4"/>
  <c r="AD423" i="4"/>
  <c r="AD432" i="4"/>
  <c r="AD441" i="4"/>
  <c r="AD450" i="4"/>
  <c r="AD453" i="4"/>
  <c r="AD422" i="4"/>
  <c r="AD428" i="4"/>
  <c r="AD431" i="4"/>
  <c r="AD440" i="4"/>
  <c r="AD449" i="4"/>
  <c r="AD458" i="4"/>
  <c r="AD461" i="4"/>
  <c r="AD444" i="4"/>
  <c r="AD430" i="4"/>
  <c r="AD439" i="4"/>
  <c r="AD436" i="4"/>
  <c r="AD448" i="4"/>
  <c r="AD459" i="4"/>
  <c r="AD457" i="4"/>
  <c r="AD466" i="4"/>
  <c r="AD469" i="4"/>
  <c r="AD460" i="4"/>
  <c r="AD467" i="4"/>
  <c r="BB463" i="4"/>
  <c r="BB457" i="4"/>
  <c r="BB466" i="4"/>
  <c r="BB428" i="4"/>
  <c r="BB464" i="4"/>
  <c r="BB438" i="4"/>
  <c r="BB444" i="4"/>
  <c r="BB471" i="4"/>
  <c r="BB465" i="4"/>
  <c r="BB474" i="4"/>
  <c r="BB445" i="4"/>
  <c r="BB436" i="4"/>
  <c r="BB454" i="4"/>
  <c r="BB460" i="4"/>
  <c r="BB424" i="4"/>
  <c r="BB473" i="4"/>
  <c r="BB427" i="4"/>
  <c r="BB461" i="4"/>
  <c r="BB452" i="4"/>
  <c r="BB470" i="4"/>
  <c r="BB423" i="4"/>
  <c r="BB432" i="4"/>
  <c r="BB426" i="4"/>
  <c r="BB435" i="4"/>
  <c r="BB429" i="4"/>
  <c r="BB468" i="4"/>
  <c r="BB421" i="4"/>
  <c r="BB431" i="4"/>
  <c r="BB425" i="4"/>
  <c r="BB434" i="4"/>
  <c r="BB443" i="4"/>
  <c r="BB446" i="4"/>
  <c r="BB437" i="4"/>
  <c r="BB440" i="4"/>
  <c r="BB439" i="4"/>
  <c r="BB433" i="4"/>
  <c r="BB442" i="4"/>
  <c r="BB451" i="4"/>
  <c r="BB462" i="4"/>
  <c r="BB453" i="4"/>
  <c r="BB456" i="4"/>
  <c r="BB447" i="4"/>
  <c r="BB441" i="4"/>
  <c r="BB450" i="4"/>
  <c r="BB459" i="4"/>
  <c r="BB430" i="4"/>
  <c r="BB469" i="4"/>
  <c r="BB472" i="4"/>
  <c r="S446" i="4"/>
  <c r="N458" i="4"/>
  <c r="AO449" i="4"/>
  <c r="AO462" i="4"/>
  <c r="AO456" i="4"/>
  <c r="AO445" i="4"/>
  <c r="AO436" i="4"/>
  <c r="AO427" i="4"/>
  <c r="AG460" i="4"/>
  <c r="AG446" i="4"/>
  <c r="AG459" i="4"/>
  <c r="AG422" i="4"/>
  <c r="AG452" i="4"/>
  <c r="AG429" i="4"/>
  <c r="AG474" i="4"/>
  <c r="U468" i="4"/>
  <c r="U461" i="4"/>
  <c r="U451" i="4"/>
  <c r="U442" i="4"/>
  <c r="U433" i="4"/>
  <c r="S450" i="4"/>
  <c r="S452" i="4"/>
  <c r="S443" i="4"/>
  <c r="S433" i="4"/>
  <c r="S424" i="4"/>
  <c r="S469" i="4"/>
  <c r="AB470" i="4"/>
  <c r="AA438" i="4"/>
  <c r="AY457" i="4"/>
  <c r="AY448" i="4"/>
  <c r="AY440" i="4"/>
  <c r="AY471" i="4"/>
  <c r="AY462" i="4"/>
  <c r="AY453" i="4"/>
  <c r="AY444" i="4"/>
  <c r="BD466" i="4"/>
  <c r="BD450" i="4"/>
  <c r="BD447" i="4"/>
  <c r="BD421" i="4"/>
  <c r="P430" i="4"/>
  <c r="P446" i="4"/>
  <c r="AB468" i="4"/>
  <c r="AV468" i="4"/>
  <c r="AR447" i="4"/>
  <c r="BA440" i="4"/>
  <c r="AW444" i="4"/>
  <c r="AS423" i="4"/>
  <c r="AE460" i="4"/>
  <c r="AA435" i="4"/>
  <c r="AU427" i="4"/>
  <c r="Z467" i="4"/>
  <c r="AM455" i="4"/>
  <c r="W463" i="4"/>
  <c r="R448" i="4"/>
  <c r="AH437" i="4"/>
  <c r="AZ463" i="4"/>
  <c r="P455" i="4"/>
  <c r="T445" i="4"/>
  <c r="AL431" i="4"/>
  <c r="AL440" i="4"/>
  <c r="AL449" i="4"/>
  <c r="AL458" i="4"/>
  <c r="AL461" i="4"/>
  <c r="AL454" i="4"/>
  <c r="AL462" i="4"/>
  <c r="AL439" i="4"/>
  <c r="AL448" i="4"/>
  <c r="AL457" i="4"/>
  <c r="AL466" i="4"/>
  <c r="AL469" i="4"/>
  <c r="AL436" i="4"/>
  <c r="AL468" i="4"/>
  <c r="AL447" i="4"/>
  <c r="AL456" i="4"/>
  <c r="AL465" i="4"/>
  <c r="AL474" i="4"/>
  <c r="AL428" i="4"/>
  <c r="AL459" i="4"/>
  <c r="AL420" i="4"/>
  <c r="AL455" i="4"/>
  <c r="AL464" i="4"/>
  <c r="AL473" i="4"/>
  <c r="AL421" i="4"/>
  <c r="AL451" i="4"/>
  <c r="AL438" i="4"/>
  <c r="AL427" i="4"/>
  <c r="AL463" i="4"/>
  <c r="AL472" i="4"/>
  <c r="AL426" i="4"/>
  <c r="AL429" i="4"/>
  <c r="AL470" i="4"/>
  <c r="AL460" i="4"/>
  <c r="AL443" i="4"/>
  <c r="AL471" i="4"/>
  <c r="AL425" i="4"/>
  <c r="AL434" i="4"/>
  <c r="AL437" i="4"/>
  <c r="AL430" i="4"/>
  <c r="AL422" i="4"/>
  <c r="AL446" i="4"/>
  <c r="AL424" i="4"/>
  <c r="AL433" i="4"/>
  <c r="AL442" i="4"/>
  <c r="AL445" i="4"/>
  <c r="AL452" i="4"/>
  <c r="AL444" i="4"/>
  <c r="U422" i="4"/>
  <c r="U454" i="4"/>
  <c r="U462" i="4"/>
  <c r="U470" i="4"/>
  <c r="U438" i="4"/>
  <c r="AF457" i="4"/>
  <c r="AF427" i="4"/>
  <c r="AF447" i="4"/>
  <c r="AF438" i="4"/>
  <c r="AF443" i="4"/>
  <c r="AF461" i="4"/>
  <c r="AF456" i="4"/>
  <c r="AF465" i="4"/>
  <c r="AF435" i="4"/>
  <c r="AF455" i="4"/>
  <c r="AF452" i="4"/>
  <c r="AF454" i="4"/>
  <c r="AF429" i="4"/>
  <c r="AF448" i="4"/>
  <c r="AF473" i="4"/>
  <c r="AF420" i="4"/>
  <c r="AF463" i="4"/>
  <c r="AF464" i="4"/>
  <c r="AF467" i="4"/>
  <c r="AF468" i="4"/>
  <c r="AF459" i="4"/>
  <c r="AF426" i="4"/>
  <c r="AF428" i="4"/>
  <c r="AF471" i="4"/>
  <c r="AF421" i="4"/>
  <c r="AF430" i="4"/>
  <c r="AF432" i="4"/>
  <c r="AF425" i="4"/>
  <c r="AF434" i="4"/>
  <c r="AF436" i="4"/>
  <c r="AF437" i="4"/>
  <c r="AF440" i="4"/>
  <c r="AF446" i="4"/>
  <c r="AF469" i="4"/>
  <c r="AF433" i="4"/>
  <c r="AF442" i="4"/>
  <c r="AF423" i="4"/>
  <c r="AF451" i="4"/>
  <c r="AF453" i="4"/>
  <c r="AF460" i="4"/>
  <c r="AF444" i="4"/>
  <c r="AF441" i="4"/>
  <c r="AF450" i="4"/>
  <c r="AF431" i="4"/>
  <c r="AF462" i="4"/>
  <c r="AF466" i="4"/>
  <c r="AF470" i="4"/>
  <c r="AF472" i="4"/>
  <c r="AN441" i="4"/>
  <c r="AN450" i="4"/>
  <c r="AN459" i="4"/>
  <c r="AN468" i="4"/>
  <c r="AN424" i="4"/>
  <c r="AN472" i="4"/>
  <c r="AN438" i="4"/>
  <c r="AN449" i="4"/>
  <c r="AN458" i="4"/>
  <c r="AN467" i="4"/>
  <c r="AN423" i="4"/>
  <c r="AN446" i="4"/>
  <c r="AN432" i="4"/>
  <c r="AN445" i="4"/>
  <c r="AN457" i="4"/>
  <c r="AN466" i="4"/>
  <c r="AN420" i="4"/>
  <c r="AN431" i="4"/>
  <c r="AN469" i="4"/>
  <c r="AN454" i="4"/>
  <c r="AN461" i="4"/>
  <c r="AN465" i="4"/>
  <c r="AN474" i="4"/>
  <c r="AN428" i="4"/>
  <c r="AN439" i="4"/>
  <c r="AN429" i="4"/>
  <c r="AN437" i="4"/>
  <c r="AN464" i="4"/>
  <c r="AN473" i="4"/>
  <c r="AN427" i="4"/>
  <c r="AN436" i="4"/>
  <c r="AN447" i="4"/>
  <c r="AN448" i="4"/>
  <c r="AN456" i="4"/>
  <c r="AN422" i="4"/>
  <c r="AN426" i="4"/>
  <c r="AN435" i="4"/>
  <c r="AN444" i="4"/>
  <c r="AN455" i="4"/>
  <c r="AN470" i="4"/>
  <c r="AN421" i="4"/>
  <c r="AN425" i="4"/>
  <c r="AN434" i="4"/>
  <c r="AN443" i="4"/>
  <c r="AN452" i="4"/>
  <c r="AN463" i="4"/>
  <c r="AN430" i="4"/>
  <c r="AN440" i="4"/>
  <c r="AN451" i="4"/>
  <c r="AN460" i="4"/>
  <c r="AN471" i="4"/>
  <c r="AN453" i="4"/>
  <c r="AN462" i="4"/>
  <c r="AN433" i="4"/>
  <c r="AT463" i="4"/>
  <c r="AT472" i="4"/>
  <c r="AT426" i="4"/>
  <c r="AT429" i="4"/>
  <c r="AT438" i="4"/>
  <c r="AT427" i="4"/>
  <c r="AT470" i="4"/>
  <c r="AT471" i="4"/>
  <c r="AT425" i="4"/>
  <c r="AT434" i="4"/>
  <c r="AT437" i="4"/>
  <c r="AT460" i="4"/>
  <c r="AT446" i="4"/>
  <c r="AT428" i="4"/>
  <c r="AT424" i="4"/>
  <c r="AT433" i="4"/>
  <c r="AT442" i="4"/>
  <c r="AT445" i="4"/>
  <c r="AT420" i="4"/>
  <c r="AT468" i="4"/>
  <c r="AT423" i="4"/>
  <c r="AT432" i="4"/>
  <c r="AT441" i="4"/>
  <c r="AT450" i="4"/>
  <c r="AT453" i="4"/>
  <c r="AT443" i="4"/>
  <c r="AT430" i="4"/>
  <c r="AT431" i="4"/>
  <c r="AT440" i="4"/>
  <c r="AT449" i="4"/>
  <c r="AT458" i="4"/>
  <c r="AT461" i="4"/>
  <c r="AT462" i="4"/>
  <c r="AT435" i="4"/>
  <c r="AT439" i="4"/>
  <c r="AT448" i="4"/>
  <c r="AT457" i="4"/>
  <c r="AT466" i="4"/>
  <c r="AT469" i="4"/>
  <c r="AT422" i="4"/>
  <c r="AT451" i="4"/>
  <c r="AT447" i="4"/>
  <c r="AT456" i="4"/>
  <c r="AT465" i="4"/>
  <c r="AT474" i="4"/>
  <c r="AT436" i="4"/>
  <c r="AT444" i="4"/>
  <c r="AT452" i="4"/>
  <c r="AT464" i="4"/>
  <c r="AT473" i="4"/>
  <c r="AT421" i="4"/>
  <c r="AT459" i="4"/>
  <c r="AT467" i="4"/>
  <c r="AT454" i="4"/>
  <c r="BD425" i="4"/>
  <c r="BD449" i="4"/>
  <c r="BD459" i="4"/>
  <c r="BD468" i="4"/>
  <c r="BD446" i="4"/>
  <c r="BD437" i="4"/>
  <c r="BD424" i="4"/>
  <c r="BD473" i="4"/>
  <c r="BD428" i="4"/>
  <c r="BD431" i="4"/>
  <c r="BD434" i="4"/>
  <c r="BD474" i="4"/>
  <c r="AB446" i="4"/>
  <c r="AO454" i="4"/>
  <c r="AO430" i="4"/>
  <c r="AO439" i="4"/>
  <c r="AO448" i="4"/>
  <c r="AO437" i="4"/>
  <c r="AO428" i="4"/>
  <c r="AO474" i="4"/>
  <c r="AG455" i="4"/>
  <c r="AG470" i="4"/>
  <c r="AG447" i="4"/>
  <c r="AG463" i="4"/>
  <c r="AG441" i="4"/>
  <c r="AG472" i="4"/>
  <c r="AG466" i="4"/>
  <c r="U460" i="4"/>
  <c r="U453" i="4"/>
  <c r="U443" i="4"/>
  <c r="U434" i="4"/>
  <c r="U425" i="4"/>
  <c r="U463" i="4"/>
  <c r="S442" i="4"/>
  <c r="S444" i="4"/>
  <c r="S435" i="4"/>
  <c r="S425" i="4"/>
  <c r="S471" i="4"/>
  <c r="S461" i="4"/>
  <c r="N462" i="4"/>
  <c r="Q430" i="4"/>
  <c r="AY456" i="4"/>
  <c r="AY425" i="4"/>
  <c r="AY474" i="4"/>
  <c r="AY463" i="4"/>
  <c r="AY454" i="4"/>
  <c r="AY445" i="4"/>
  <c r="AY436" i="4"/>
  <c r="BD454" i="4"/>
  <c r="BD438" i="4"/>
  <c r="BD471" i="4"/>
  <c r="BD460" i="4"/>
  <c r="BD435" i="4"/>
  <c r="AK458" i="4"/>
  <c r="BB422" i="4"/>
  <c r="AF424" i="4"/>
  <c r="AB420" i="4"/>
  <c r="AV459" i="4"/>
  <c r="AR438" i="4"/>
  <c r="AL423" i="4"/>
  <c r="BA430" i="4"/>
  <c r="AW435" i="4"/>
  <c r="AI441" i="4"/>
  <c r="AE444" i="4"/>
  <c r="AA434" i="4"/>
  <c r="AU473" i="4"/>
  <c r="N473" i="4"/>
  <c r="AM428" i="4"/>
  <c r="W450" i="4"/>
  <c r="R439" i="4"/>
  <c r="AH428" i="4"/>
  <c r="O433" i="4"/>
  <c r="U430" i="4"/>
  <c r="M427" i="4"/>
  <c r="M444" i="4"/>
  <c r="M457" i="4"/>
  <c r="M469" i="4"/>
  <c r="M432" i="4"/>
  <c r="M445" i="4"/>
  <c r="M459" i="4"/>
  <c r="M471" i="4"/>
  <c r="M420" i="4"/>
  <c r="M433" i="4"/>
  <c r="M447" i="4"/>
  <c r="M460" i="4"/>
  <c r="M472" i="4"/>
  <c r="M421" i="4"/>
  <c r="M435" i="4"/>
  <c r="M448" i="4"/>
  <c r="M461" i="4"/>
  <c r="M473" i="4"/>
  <c r="M423" i="4"/>
  <c r="M436" i="4"/>
  <c r="M449" i="4"/>
  <c r="M474" i="4"/>
  <c r="M425" i="4"/>
  <c r="M451" i="4"/>
  <c r="M466" i="4"/>
  <c r="M426" i="4"/>
  <c r="M439" i="4"/>
  <c r="M456" i="4"/>
  <c r="M468" i="4"/>
  <c r="M450" i="4"/>
  <c r="M424" i="4"/>
  <c r="M437" i="4"/>
  <c r="M463" i="4"/>
  <c r="M453" i="4"/>
  <c r="M434" i="4"/>
  <c r="M429" i="4"/>
  <c r="M442" i="4"/>
  <c r="M422" i="4"/>
  <c r="M438" i="4"/>
  <c r="M464" i="4"/>
  <c r="M452" i="4"/>
  <c r="M462" i="4"/>
  <c r="M440" i="4"/>
  <c r="M428" i="4"/>
  <c r="M465" i="4"/>
  <c r="M430" i="4"/>
  <c r="M467" i="4"/>
  <c r="M441" i="4"/>
  <c r="M455" i="4"/>
  <c r="M470" i="4"/>
  <c r="M454" i="4"/>
  <c r="M443" i="4"/>
  <c r="M458" i="4"/>
  <c r="M431" i="4"/>
  <c r="M446" i="4"/>
  <c r="P458" i="4"/>
  <c r="P467" i="4"/>
  <c r="P421" i="4"/>
  <c r="P432" i="4"/>
  <c r="P441" i="4"/>
  <c r="P471" i="4"/>
  <c r="P474" i="4"/>
  <c r="P428" i="4"/>
  <c r="P437" i="4"/>
  <c r="P448" i="4"/>
  <c r="P457" i="4"/>
  <c r="P423" i="4"/>
  <c r="P427" i="4"/>
  <c r="P436" i="4"/>
  <c r="P445" i="4"/>
  <c r="P456" i="4"/>
  <c r="P465" i="4"/>
  <c r="P439" i="4"/>
  <c r="P426" i="4"/>
  <c r="P435" i="4"/>
  <c r="P444" i="4"/>
  <c r="P453" i="4"/>
  <c r="P464" i="4"/>
  <c r="P473" i="4"/>
  <c r="P434" i="4"/>
  <c r="P443" i="4"/>
  <c r="P452" i="4"/>
  <c r="P461" i="4"/>
  <c r="P472" i="4"/>
  <c r="P447" i="4"/>
  <c r="P442" i="4"/>
  <c r="P451" i="4"/>
  <c r="P429" i="4"/>
  <c r="P463" i="4"/>
  <c r="P469" i="4"/>
  <c r="P431" i="4"/>
  <c r="P470" i="4"/>
  <c r="P450" i="4"/>
  <c r="P424" i="4"/>
  <c r="P454" i="4"/>
  <c r="P466" i="4"/>
  <c r="P440" i="4"/>
  <c r="P459" i="4"/>
  <c r="P425" i="4"/>
  <c r="P462" i="4"/>
  <c r="P420" i="4"/>
  <c r="P433" i="4"/>
  <c r="P460" i="4"/>
  <c r="P449" i="4"/>
  <c r="AX428" i="4"/>
  <c r="AX437" i="4"/>
  <c r="AX446" i="4"/>
  <c r="AX457" i="4"/>
  <c r="AX474" i="4"/>
  <c r="AX447" i="4"/>
  <c r="AX427" i="4"/>
  <c r="AX436" i="4"/>
  <c r="AX445" i="4"/>
  <c r="AX454" i="4"/>
  <c r="AX465" i="4"/>
  <c r="AX434" i="4"/>
  <c r="AX448" i="4"/>
  <c r="AX435" i="4"/>
  <c r="AX444" i="4"/>
  <c r="AX453" i="4"/>
  <c r="AX462" i="4"/>
  <c r="AX473" i="4"/>
  <c r="AX456" i="4"/>
  <c r="AX464" i="4"/>
  <c r="AX443" i="4"/>
  <c r="AX452" i="4"/>
  <c r="AX461" i="4"/>
  <c r="AX470" i="4"/>
  <c r="AX431" i="4"/>
  <c r="AX439" i="4"/>
  <c r="AX466" i="4"/>
  <c r="AX451" i="4"/>
  <c r="AX460" i="4"/>
  <c r="AX469" i="4"/>
  <c r="AX425" i="4"/>
  <c r="AX450" i="4"/>
  <c r="AX458" i="4"/>
  <c r="AX423" i="4"/>
  <c r="AX459" i="4"/>
  <c r="AX468" i="4"/>
  <c r="AX422" i="4"/>
  <c r="AX433" i="4"/>
  <c r="AX472" i="4"/>
  <c r="AX440" i="4"/>
  <c r="AX471" i="4"/>
  <c r="AX467" i="4"/>
  <c r="AX421" i="4"/>
  <c r="AX430" i="4"/>
  <c r="AX441" i="4"/>
  <c r="AX432" i="4"/>
  <c r="AX463" i="4"/>
  <c r="AX424" i="4"/>
  <c r="AX420" i="4"/>
  <c r="AX429" i="4"/>
  <c r="AX438" i="4"/>
  <c r="AX449" i="4"/>
  <c r="AX455" i="4"/>
  <c r="AX442" i="4"/>
  <c r="AZ429" i="4"/>
  <c r="AZ439" i="4"/>
  <c r="AZ446" i="4"/>
  <c r="AZ456" i="4"/>
  <c r="AZ465" i="4"/>
  <c r="AZ458" i="4"/>
  <c r="AZ460" i="4"/>
  <c r="AZ453" i="4"/>
  <c r="AZ423" i="4"/>
  <c r="AZ464" i="4"/>
  <c r="AZ474" i="4"/>
  <c r="AZ467" i="4"/>
  <c r="AZ469" i="4"/>
  <c r="AZ454" i="4"/>
  <c r="AZ431" i="4"/>
  <c r="AZ472" i="4"/>
  <c r="AZ428" i="4"/>
  <c r="AZ434" i="4"/>
  <c r="AZ442" i="4"/>
  <c r="AZ420" i="4"/>
  <c r="AZ421" i="4"/>
  <c r="AZ447" i="4"/>
  <c r="AZ427" i="4"/>
  <c r="AZ445" i="4"/>
  <c r="AZ450" i="4"/>
  <c r="AZ470" i="4"/>
  <c r="AZ461" i="4"/>
  <c r="AZ437" i="4"/>
  <c r="AZ424" i="4"/>
  <c r="AZ435" i="4"/>
  <c r="AZ457" i="4"/>
  <c r="AZ459" i="4"/>
  <c r="AZ443" i="4"/>
  <c r="AZ425" i="4"/>
  <c r="AZ422" i="4"/>
  <c r="AZ432" i="4"/>
  <c r="AZ426" i="4"/>
  <c r="AZ466" i="4"/>
  <c r="AZ468" i="4"/>
  <c r="AZ471" i="4"/>
  <c r="AZ462" i="4"/>
  <c r="AZ430" i="4"/>
  <c r="AZ440" i="4"/>
  <c r="AZ444" i="4"/>
  <c r="AZ433" i="4"/>
  <c r="AZ436" i="4"/>
  <c r="AZ452" i="4"/>
  <c r="AZ441" i="4"/>
  <c r="N470" i="4"/>
  <c r="Q438" i="4"/>
  <c r="AO447" i="4"/>
  <c r="AO465" i="4"/>
  <c r="AO457" i="4"/>
  <c r="AO440" i="4"/>
  <c r="AO429" i="4"/>
  <c r="AO420" i="4"/>
  <c r="AO466" i="4"/>
  <c r="AG435" i="4"/>
  <c r="AG445" i="4"/>
  <c r="AG437" i="4"/>
  <c r="AG453" i="4"/>
  <c r="AG430" i="4"/>
  <c r="AG464" i="4"/>
  <c r="AG458" i="4"/>
  <c r="U471" i="4"/>
  <c r="U445" i="4"/>
  <c r="U435" i="4"/>
  <c r="U426" i="4"/>
  <c r="U472" i="4"/>
  <c r="U455" i="4"/>
  <c r="S458" i="4"/>
  <c r="S436" i="4"/>
  <c r="S427" i="4"/>
  <c r="S472" i="4"/>
  <c r="S463" i="4"/>
  <c r="S453" i="4"/>
  <c r="AB462" i="4"/>
  <c r="Z430" i="4"/>
  <c r="AY451" i="4"/>
  <c r="AY465" i="4"/>
  <c r="AY466" i="4"/>
  <c r="AY455" i="4"/>
  <c r="AY446" i="4"/>
  <c r="AY437" i="4"/>
  <c r="AY428" i="4"/>
  <c r="BD440" i="4"/>
  <c r="BD423" i="4"/>
  <c r="BD458" i="4"/>
  <c r="BD452" i="4"/>
  <c r="BD427" i="4"/>
  <c r="AK467" i="4"/>
  <c r="BB420" i="4"/>
  <c r="AF422" i="4"/>
  <c r="AB464" i="4"/>
  <c r="AV450" i="4"/>
  <c r="O438" i="4"/>
  <c r="AW426" i="4"/>
  <c r="AI473" i="4"/>
  <c r="AE429" i="4"/>
  <c r="AA423" i="4"/>
  <c r="AU464" i="4"/>
  <c r="N431" i="4"/>
  <c r="AM439" i="4"/>
  <c r="R429" i="4"/>
  <c r="AC466" i="4"/>
  <c r="AZ451" i="4"/>
  <c r="AD446" i="4"/>
  <c r="AN442" i="4"/>
  <c r="V441" i="4"/>
  <c r="V450" i="4"/>
  <c r="V459" i="4"/>
  <c r="V468" i="4"/>
  <c r="V424" i="4"/>
  <c r="V448" i="4"/>
  <c r="V449" i="4"/>
  <c r="V458" i="4"/>
  <c r="V467" i="4"/>
  <c r="V423" i="4"/>
  <c r="V456" i="4"/>
  <c r="V421" i="4"/>
  <c r="V457" i="4"/>
  <c r="V466" i="4"/>
  <c r="V420" i="4"/>
  <c r="V431" i="4"/>
  <c r="V429" i="4"/>
  <c r="V440" i="4"/>
  <c r="V465" i="4"/>
  <c r="V474" i="4"/>
  <c r="V428" i="4"/>
  <c r="V439" i="4"/>
  <c r="V461" i="4"/>
  <c r="V445" i="4"/>
  <c r="V473" i="4"/>
  <c r="V427" i="4"/>
  <c r="V436" i="4"/>
  <c r="V447" i="4"/>
  <c r="V432" i="4"/>
  <c r="V472" i="4"/>
  <c r="V426" i="4"/>
  <c r="V435" i="4"/>
  <c r="V444" i="4"/>
  <c r="V455" i="4"/>
  <c r="V464" i="4"/>
  <c r="V453" i="4"/>
  <c r="V425" i="4"/>
  <c r="V434" i="4"/>
  <c r="V443" i="4"/>
  <c r="V452" i="4"/>
  <c r="V463" i="4"/>
  <c r="V437" i="4"/>
  <c r="V469" i="4"/>
  <c r="V454" i="4"/>
  <c r="V446" i="4"/>
  <c r="V462" i="4"/>
  <c r="V433" i="4"/>
  <c r="V470" i="4"/>
  <c r="V442" i="4"/>
  <c r="V451" i="4"/>
  <c r="V430" i="4"/>
  <c r="V438" i="4"/>
  <c r="V422" i="4"/>
  <c r="V460" i="4"/>
  <c r="AO423" i="4"/>
  <c r="AO424" i="4"/>
  <c r="U429" i="4"/>
  <c r="W434" i="4"/>
  <c r="W421" i="4"/>
  <c r="W433" i="4"/>
  <c r="W465" i="4"/>
  <c r="W459" i="4"/>
  <c r="W443" i="4"/>
  <c r="W422" i="4"/>
  <c r="W442" i="4"/>
  <c r="W429" i="4"/>
  <c r="W447" i="4"/>
  <c r="W473" i="4"/>
  <c r="W467" i="4"/>
  <c r="W468" i="4"/>
  <c r="W453" i="4"/>
  <c r="W454" i="4"/>
  <c r="W427" i="4"/>
  <c r="W437" i="4"/>
  <c r="W456" i="4"/>
  <c r="W449" i="4"/>
  <c r="W425" i="4"/>
  <c r="W446" i="4"/>
  <c r="W420" i="4"/>
  <c r="W423" i="4"/>
  <c r="W464" i="4"/>
  <c r="W458" i="4"/>
  <c r="W445" i="4"/>
  <c r="W469" i="4"/>
  <c r="W462" i="4"/>
  <c r="W428" i="4"/>
  <c r="W431" i="4"/>
  <c r="W472" i="4"/>
  <c r="W466" i="4"/>
  <c r="W430" i="4"/>
  <c r="W451" i="4"/>
  <c r="W436" i="4"/>
  <c r="W439" i="4"/>
  <c r="W435" i="4"/>
  <c r="W474" i="4"/>
  <c r="W461" i="4"/>
  <c r="W455" i="4"/>
  <c r="W470" i="4"/>
  <c r="W444" i="4"/>
  <c r="W424" i="4"/>
  <c r="W448" i="4"/>
  <c r="W440" i="4"/>
  <c r="W441" i="4"/>
  <c r="W460" i="4"/>
  <c r="AQ452" i="4"/>
  <c r="AQ461" i="4"/>
  <c r="AQ470" i="4"/>
  <c r="AQ426" i="4"/>
  <c r="AQ451" i="4"/>
  <c r="AQ441" i="4"/>
  <c r="AQ467" i="4"/>
  <c r="AQ460" i="4"/>
  <c r="AQ469" i="4"/>
  <c r="AQ423" i="4"/>
  <c r="AQ434" i="4"/>
  <c r="AQ473" i="4"/>
  <c r="AQ464" i="4"/>
  <c r="AQ424" i="4"/>
  <c r="AQ468" i="4"/>
  <c r="AQ422" i="4"/>
  <c r="AQ431" i="4"/>
  <c r="AQ442" i="4"/>
  <c r="AQ433" i="4"/>
  <c r="AQ425" i="4"/>
  <c r="AQ472" i="4"/>
  <c r="AQ421" i="4"/>
  <c r="AQ430" i="4"/>
  <c r="AQ439" i="4"/>
  <c r="AQ450" i="4"/>
  <c r="AQ456" i="4"/>
  <c r="AQ427" i="4"/>
  <c r="AQ420" i="4"/>
  <c r="AQ429" i="4"/>
  <c r="AQ438" i="4"/>
  <c r="AQ447" i="4"/>
  <c r="AQ458" i="4"/>
  <c r="AQ435" i="4"/>
  <c r="AQ443" i="4"/>
  <c r="AQ428" i="4"/>
  <c r="AQ437" i="4"/>
  <c r="AQ446" i="4"/>
  <c r="AQ455" i="4"/>
  <c r="AQ466" i="4"/>
  <c r="AQ457" i="4"/>
  <c r="AQ448" i="4"/>
  <c r="AQ436" i="4"/>
  <c r="AQ445" i="4"/>
  <c r="AQ454" i="4"/>
  <c r="AQ463" i="4"/>
  <c r="AQ474" i="4"/>
  <c r="AQ440" i="4"/>
  <c r="AQ449" i="4"/>
  <c r="AQ444" i="4"/>
  <c r="AQ453" i="4"/>
  <c r="AQ462" i="4"/>
  <c r="AQ471" i="4"/>
  <c r="AQ432" i="4"/>
  <c r="AQ459" i="4"/>
  <c r="AQ465" i="4"/>
  <c r="AR437" i="4"/>
  <c r="AR446" i="4"/>
  <c r="AR455" i="4"/>
  <c r="AR464" i="4"/>
  <c r="AR441" i="4"/>
  <c r="AR426" i="4"/>
  <c r="AR436" i="4"/>
  <c r="AR445" i="4"/>
  <c r="AR454" i="4"/>
  <c r="AR463" i="4"/>
  <c r="AR472" i="4"/>
  <c r="AR460" i="4"/>
  <c r="AR449" i="4"/>
  <c r="AR452" i="4"/>
  <c r="AR453" i="4"/>
  <c r="AR462" i="4"/>
  <c r="AR471" i="4"/>
  <c r="AR427" i="4"/>
  <c r="AR420" i="4"/>
  <c r="AR468" i="4"/>
  <c r="AR457" i="4"/>
  <c r="AR461" i="4"/>
  <c r="AR470" i="4"/>
  <c r="AR424" i="4"/>
  <c r="AR435" i="4"/>
  <c r="AR442" i="4"/>
  <c r="AR428" i="4"/>
  <c r="AR458" i="4"/>
  <c r="AR469" i="4"/>
  <c r="AR423" i="4"/>
  <c r="AR432" i="4"/>
  <c r="AR443" i="4"/>
  <c r="AR465" i="4"/>
  <c r="AR450" i="4"/>
  <c r="AR474" i="4"/>
  <c r="AR422" i="4"/>
  <c r="AR431" i="4"/>
  <c r="AR440" i="4"/>
  <c r="AR451" i="4"/>
  <c r="AR425" i="4"/>
  <c r="AR473" i="4"/>
  <c r="AR421" i="4"/>
  <c r="AR430" i="4"/>
  <c r="AR439" i="4"/>
  <c r="AR448" i="4"/>
  <c r="AR459" i="4"/>
  <c r="AR444" i="4"/>
  <c r="AR433" i="4"/>
  <c r="BA441" i="4"/>
  <c r="BA429" i="4"/>
  <c r="BA439" i="4"/>
  <c r="BA449" i="4"/>
  <c r="BA458" i="4"/>
  <c r="BA467" i="4"/>
  <c r="BA452" i="4"/>
  <c r="BA428" i="4"/>
  <c r="BA438" i="4"/>
  <c r="BA448" i="4"/>
  <c r="BA457" i="4"/>
  <c r="BA466" i="4"/>
  <c r="BA424" i="4"/>
  <c r="BA434" i="4"/>
  <c r="BA437" i="4"/>
  <c r="BA447" i="4"/>
  <c r="BA456" i="4"/>
  <c r="BA465" i="4"/>
  <c r="BA474" i="4"/>
  <c r="BA445" i="4"/>
  <c r="BA453" i="4"/>
  <c r="BA446" i="4"/>
  <c r="BA455" i="4"/>
  <c r="BA464" i="4"/>
  <c r="BA473" i="4"/>
  <c r="BA436" i="4"/>
  <c r="BA468" i="4"/>
  <c r="BA435" i="4"/>
  <c r="BA454" i="4"/>
  <c r="BA463" i="4"/>
  <c r="BA472" i="4"/>
  <c r="BA423" i="4"/>
  <c r="BA460" i="4"/>
  <c r="BA426" i="4"/>
  <c r="BA459" i="4"/>
  <c r="BA462" i="4"/>
  <c r="BA471" i="4"/>
  <c r="BA422" i="4"/>
  <c r="BA432" i="4"/>
  <c r="BA443" i="4"/>
  <c r="BA451" i="4"/>
  <c r="BA425" i="4"/>
  <c r="BA470" i="4"/>
  <c r="BA421" i="4"/>
  <c r="BA431" i="4"/>
  <c r="BA442" i="4"/>
  <c r="BA461" i="4"/>
  <c r="BA469" i="4"/>
  <c r="AC470" i="4"/>
  <c r="W438" i="4"/>
  <c r="AO431" i="4"/>
  <c r="AO446" i="4"/>
  <c r="AO438" i="4"/>
  <c r="AO432" i="4"/>
  <c r="AO421" i="4"/>
  <c r="AO467" i="4"/>
  <c r="AG425" i="4"/>
  <c r="AG468" i="4"/>
  <c r="AG427" i="4"/>
  <c r="AG443" i="4"/>
  <c r="AG420" i="4"/>
  <c r="AG456" i="4"/>
  <c r="U452" i="4"/>
  <c r="U437" i="4"/>
  <c r="U427" i="4"/>
  <c r="U473" i="4"/>
  <c r="U464" i="4"/>
  <c r="U447" i="4"/>
  <c r="S434" i="4"/>
  <c r="S428" i="4"/>
  <c r="S473" i="4"/>
  <c r="S464" i="4"/>
  <c r="S455" i="4"/>
  <c r="S445" i="4"/>
  <c r="R454" i="4"/>
  <c r="P422" i="4"/>
  <c r="AY435" i="4"/>
  <c r="AY443" i="4"/>
  <c r="AY458" i="4"/>
  <c r="AY447" i="4"/>
  <c r="AY438" i="4"/>
  <c r="AY429" i="4"/>
  <c r="BD426" i="4"/>
  <c r="BD462" i="4"/>
  <c r="BD432" i="4"/>
  <c r="BD444" i="4"/>
  <c r="BD465" i="4"/>
  <c r="AK468" i="4"/>
  <c r="BB448" i="4"/>
  <c r="AF474" i="4"/>
  <c r="AB455" i="4"/>
  <c r="AV441" i="4"/>
  <c r="AL467" i="4"/>
  <c r="O462" i="4"/>
  <c r="BA433" i="4"/>
  <c r="AS426" i="4"/>
  <c r="AI425" i="4"/>
  <c r="AE435" i="4"/>
  <c r="AA468" i="4"/>
  <c r="Z456" i="4"/>
  <c r="N472" i="4"/>
  <c r="AM438" i="4"/>
  <c r="W432" i="4"/>
  <c r="R420" i="4"/>
  <c r="AC467" i="4"/>
  <c r="AZ449" i="4"/>
  <c r="Y425" i="4"/>
  <c r="AT455" i="4"/>
  <c r="AM419" i="4"/>
  <c r="AM418" i="4"/>
  <c r="AM417" i="4"/>
  <c r="T419" i="4"/>
  <c r="AE419" i="4"/>
  <c r="T418" i="4"/>
  <c r="T417" i="4"/>
  <c r="BA419" i="4"/>
  <c r="AA418" i="4"/>
  <c r="AX418" i="4"/>
  <c r="P419" i="4"/>
  <c r="P417" i="4"/>
  <c r="P418" i="4"/>
  <c r="O417" i="4"/>
  <c r="O419" i="4"/>
  <c r="O418" i="4"/>
  <c r="N417" i="4"/>
  <c r="N418" i="4"/>
  <c r="N419" i="4"/>
  <c r="BD419" i="4"/>
  <c r="BD418" i="4"/>
  <c r="BD417" i="4"/>
  <c r="BC419" i="4"/>
  <c r="BC417" i="4"/>
  <c r="BC418" i="4"/>
  <c r="BB418" i="4"/>
  <c r="BB419" i="4"/>
  <c r="BB417" i="4"/>
  <c r="BA418" i="4"/>
  <c r="BA417" i="4"/>
  <c r="AZ418" i="4"/>
  <c r="AZ417" i="4"/>
  <c r="AZ419" i="4"/>
  <c r="AY419" i="4"/>
  <c r="AY417" i="4"/>
  <c r="AY418" i="4"/>
  <c r="AX417" i="4"/>
  <c r="AX419" i="4"/>
  <c r="AW417" i="4"/>
  <c r="AW418" i="4"/>
  <c r="AW419" i="4"/>
  <c r="AV418" i="4"/>
  <c r="AV419" i="4"/>
  <c r="AV417" i="4"/>
  <c r="AU419" i="4"/>
  <c r="AU417" i="4"/>
  <c r="AU418" i="4"/>
  <c r="AT417" i="4"/>
  <c r="AT418" i="4"/>
  <c r="AT419" i="4"/>
  <c r="AS418" i="4"/>
  <c r="AS419" i="4"/>
  <c r="AS417" i="4"/>
  <c r="AR419" i="4"/>
  <c r="AR418" i="4"/>
  <c r="AR417" i="4"/>
  <c r="AQ417" i="4"/>
  <c r="AQ418" i="4"/>
  <c r="AQ419" i="4"/>
  <c r="AP417" i="4"/>
  <c r="AP418" i="4"/>
  <c r="AP419" i="4"/>
  <c r="AO417" i="4"/>
  <c r="AO418" i="4"/>
  <c r="AO419" i="4"/>
  <c r="AN418" i="4"/>
  <c r="AN417" i="4"/>
  <c r="AN419" i="4"/>
  <c r="AL419" i="4"/>
  <c r="AL418" i="4"/>
  <c r="AL417" i="4"/>
  <c r="AK417" i="4"/>
  <c r="AK419" i="4"/>
  <c r="AK418" i="4"/>
  <c r="AI418" i="4"/>
  <c r="AI417" i="4"/>
  <c r="AI419" i="4"/>
  <c r="AH417" i="4"/>
  <c r="AH419" i="4"/>
  <c r="AH418" i="4"/>
  <c r="AG418" i="4"/>
  <c r="AG417" i="4"/>
  <c r="AG419" i="4"/>
  <c r="AF417" i="4"/>
  <c r="AF419" i="4"/>
  <c r="AF418" i="4"/>
  <c r="AE417" i="4"/>
  <c r="AE418" i="4"/>
  <c r="AD418" i="4"/>
  <c r="AD417" i="4"/>
  <c r="AD419" i="4"/>
  <c r="AC418" i="4"/>
  <c r="AC419" i="4"/>
  <c r="AC417" i="4"/>
  <c r="AB418" i="4"/>
  <c r="AB417" i="4"/>
  <c r="AB419" i="4"/>
  <c r="AA417" i="4"/>
  <c r="AA419" i="4"/>
  <c r="Z418" i="4"/>
  <c r="Z417" i="4"/>
  <c r="Z419" i="4"/>
  <c r="Y419" i="4"/>
  <c r="Y418" i="4"/>
  <c r="Y417" i="4"/>
  <c r="W419" i="4"/>
  <c r="W417" i="4"/>
  <c r="W418" i="4"/>
  <c r="V417" i="4"/>
  <c r="V418" i="4"/>
  <c r="V419" i="4"/>
  <c r="U419" i="4"/>
  <c r="U418" i="4"/>
  <c r="U417" i="4"/>
  <c r="S419" i="4"/>
  <c r="S418" i="4"/>
  <c r="S417" i="4"/>
  <c r="R418" i="4"/>
  <c r="R417" i="4"/>
  <c r="R419" i="4"/>
  <c r="Q417" i="4"/>
  <c r="Q418" i="4"/>
  <c r="Q419" i="4"/>
  <c r="M419" i="4"/>
  <c r="M417" i="4"/>
  <c r="M418" i="4"/>
  <c r="P473" i="1"/>
  <c r="P472" i="1"/>
  <c r="Q53" i="2"/>
  <c r="AM13" i="2"/>
  <c r="AR14" i="2"/>
  <c r="AM15" i="2"/>
  <c r="AH16" i="2"/>
  <c r="AM17" i="2"/>
  <c r="AR18" i="2"/>
  <c r="AR19" i="2"/>
  <c r="AH20" i="2"/>
  <c r="AH21" i="2"/>
  <c r="AW22" i="2"/>
  <c r="AR23" i="2"/>
  <c r="AH24" i="2"/>
  <c r="AH25" i="2"/>
  <c r="AR26" i="2"/>
  <c r="AR27" i="2"/>
  <c r="AR28" i="2"/>
  <c r="AH29" i="2"/>
  <c r="AR31" i="2"/>
  <c r="AH32" i="2"/>
  <c r="AH33" i="2"/>
  <c r="AR34" i="2"/>
  <c r="AM35" i="2"/>
  <c r="AR36" i="2"/>
  <c r="AW37" i="2"/>
  <c r="AR38" i="2"/>
  <c r="AR39" i="2"/>
  <c r="AR40" i="2"/>
  <c r="AM41" i="2"/>
  <c r="AR42" i="2"/>
  <c r="AM43" i="2"/>
  <c r="AR44" i="2"/>
  <c r="AM45" i="2"/>
  <c r="AR47" i="2"/>
  <c r="AR48" i="2"/>
  <c r="AW49" i="2"/>
  <c r="AR50" i="2"/>
  <c r="AM51" i="2"/>
  <c r="AK13" i="2"/>
  <c r="AF14" i="2"/>
  <c r="AP15" i="2"/>
  <c r="AK16" i="2"/>
  <c r="AF17" i="2"/>
  <c r="AF18" i="2"/>
  <c r="AP19" i="2"/>
  <c r="AP20" i="2"/>
  <c r="AK21" i="2"/>
  <c r="AF22" i="2"/>
  <c r="AP23" i="2"/>
  <c r="AK24" i="2"/>
  <c r="AU25" i="2"/>
  <c r="AU26" i="2"/>
  <c r="AP27" i="2"/>
  <c r="AU28" i="2"/>
  <c r="AU29" i="2"/>
  <c r="AF30" i="2"/>
  <c r="AP31" i="2"/>
  <c r="AF32" i="2"/>
  <c r="AK33" i="2"/>
  <c r="AU34" i="2"/>
  <c r="AP35" i="2"/>
  <c r="AF36" i="2"/>
  <c r="AF37" i="2"/>
  <c r="AF38" i="2"/>
  <c r="AP39" i="2"/>
  <c r="AU40" i="2"/>
  <c r="AF41" i="2"/>
  <c r="AF42" i="2"/>
  <c r="AP43" i="2"/>
  <c r="AK44" i="2"/>
  <c r="AF45" i="2"/>
  <c r="AU46" i="2"/>
  <c r="AP47" i="2"/>
  <c r="AF48" i="2"/>
  <c r="AF49" i="2"/>
  <c r="AF50" i="2"/>
  <c r="AP51" i="2"/>
  <c r="AM12" i="2"/>
  <c r="AK12" i="2"/>
  <c r="AT54" i="2"/>
  <c r="AO54" i="2"/>
  <c r="AJ54" i="2"/>
  <c r="AE54" i="2"/>
  <c r="AW52" i="2"/>
  <c r="AR52" i="2"/>
  <c r="AM52" i="2"/>
  <c r="AH52" i="2"/>
  <c r="AB52" i="2"/>
  <c r="AL52" i="2" s="1"/>
  <c r="AR46" i="2"/>
  <c r="AR30" i="2"/>
  <c r="AD11" i="2"/>
  <c r="AS11" i="2" s="1"/>
  <c r="AC11" i="2"/>
  <c r="AM11" i="2" s="1"/>
  <c r="AB11" i="2"/>
  <c r="AL11" i="2" s="1"/>
  <c r="AA11" i="2"/>
  <c r="AU11" i="2" s="1"/>
  <c r="AA9" i="2"/>
  <c r="AU9" i="2" s="1"/>
  <c r="AT8" i="2"/>
  <c r="AO8" i="2"/>
  <c r="AJ8" i="2"/>
  <c r="AE8" i="2"/>
  <c r="W46" i="2"/>
  <c r="X47" i="2"/>
  <c r="X48" i="2"/>
  <c r="Y48" i="2"/>
  <c r="V49" i="2"/>
  <c r="V50" i="2"/>
  <c r="W50" i="2"/>
  <c r="X50" i="2"/>
  <c r="Y50" i="2"/>
  <c r="V51" i="2"/>
  <c r="V52" i="2"/>
  <c r="W53" i="2"/>
  <c r="X53" i="2"/>
  <c r="Y53" i="2"/>
  <c r="R46" i="2"/>
  <c r="S47" i="2"/>
  <c r="S48" i="2"/>
  <c r="T48" i="2"/>
  <c r="Q49" i="2"/>
  <c r="Q50" i="2"/>
  <c r="R50" i="2"/>
  <c r="S50" i="2"/>
  <c r="T50" i="2"/>
  <c r="Q51" i="2"/>
  <c r="Q52" i="2"/>
  <c r="R53" i="2"/>
  <c r="S53" i="2"/>
  <c r="T53" i="2"/>
  <c r="M46" i="2"/>
  <c r="N47" i="2"/>
  <c r="N48" i="2"/>
  <c r="O48" i="2"/>
  <c r="L49" i="2"/>
  <c r="L50" i="2"/>
  <c r="M50" i="2"/>
  <c r="N50" i="2"/>
  <c r="O50" i="2"/>
  <c r="L51" i="2"/>
  <c r="L52" i="2"/>
  <c r="M53" i="2"/>
  <c r="N53" i="2"/>
  <c r="O53" i="2"/>
  <c r="H46" i="2"/>
  <c r="I47" i="2"/>
  <c r="I48" i="2"/>
  <c r="J48" i="2"/>
  <c r="G49" i="2"/>
  <c r="G50" i="2"/>
  <c r="H50" i="2"/>
  <c r="I50" i="2"/>
  <c r="J50" i="2"/>
  <c r="G51" i="2"/>
  <c r="G52" i="2"/>
  <c r="H53" i="2"/>
  <c r="I53" i="2"/>
  <c r="J53" i="2"/>
  <c r="D54" i="2"/>
  <c r="S54" i="2" s="1"/>
  <c r="V54" i="2"/>
  <c r="C48" i="2"/>
  <c r="W48" i="2" s="1"/>
  <c r="C47" i="2"/>
  <c r="W47" i="2" s="1"/>
  <c r="T249" i="1"/>
  <c r="T248" i="1"/>
  <c r="T247" i="1"/>
  <c r="T246" i="1"/>
  <c r="T245" i="1"/>
  <c r="T244" i="1"/>
  <c r="T243" i="1"/>
  <c r="T242" i="1"/>
  <c r="T241" i="1"/>
  <c r="T240" i="1"/>
  <c r="T239" i="1"/>
  <c r="T238" i="1"/>
  <c r="T237" i="1"/>
  <c r="T236" i="1"/>
  <c r="T235" i="1"/>
  <c r="T234" i="1"/>
  <c r="T233" i="1"/>
  <c r="T232" i="1"/>
  <c r="T231" i="1"/>
  <c r="T230" i="1"/>
  <c r="T229" i="1"/>
  <c r="T228" i="1"/>
  <c r="T227" i="1"/>
  <c r="T226" i="1"/>
  <c r="T225" i="1"/>
  <c r="T224" i="1"/>
  <c r="T223" i="1"/>
  <c r="T222" i="1"/>
  <c r="T221" i="1"/>
  <c r="T220" i="1"/>
  <c r="T219" i="1"/>
  <c r="T218" i="1"/>
  <c r="T217" i="1"/>
  <c r="T216" i="1"/>
  <c r="I416" i="4"/>
  <c r="Q416" i="4" s="1"/>
  <c r="I415" i="4"/>
  <c r="I414" i="4"/>
  <c r="I413" i="4"/>
  <c r="I412" i="4"/>
  <c r="I411" i="4"/>
  <c r="I410" i="4"/>
  <c r="M410" i="4" s="1"/>
  <c r="I409" i="4"/>
  <c r="I408" i="4"/>
  <c r="I407" i="4"/>
  <c r="I406" i="4"/>
  <c r="I405" i="4"/>
  <c r="M405" i="4" s="1"/>
  <c r="I404" i="4"/>
  <c r="I403" i="4"/>
  <c r="I402" i="4"/>
  <c r="S402" i="4" s="1"/>
  <c r="I401" i="4"/>
  <c r="R401" i="4" s="1"/>
  <c r="I400" i="4"/>
  <c r="I399" i="4"/>
  <c r="R399" i="4" s="1"/>
  <c r="I398" i="4"/>
  <c r="I397" i="4"/>
  <c r="I396" i="4"/>
  <c r="I395" i="4"/>
  <c r="Q395" i="4" s="1"/>
  <c r="I394" i="4"/>
  <c r="I393" i="4"/>
  <c r="I392" i="4"/>
  <c r="I391" i="4"/>
  <c r="I390" i="4"/>
  <c r="M390" i="4" s="1"/>
  <c r="I389" i="4"/>
  <c r="I388" i="4"/>
  <c r="S388" i="4" s="1"/>
  <c r="I387" i="4"/>
  <c r="I386" i="4"/>
  <c r="M386" i="4" s="1"/>
  <c r="I385" i="4"/>
  <c r="M385" i="4" s="1"/>
  <c r="I384" i="4"/>
  <c r="S384" i="4" s="1"/>
  <c r="I383" i="4"/>
  <c r="I382" i="4"/>
  <c r="R382" i="4" s="1"/>
  <c r="I381" i="4"/>
  <c r="I380" i="4"/>
  <c r="R380" i="4" s="1"/>
  <c r="I379" i="4"/>
  <c r="I378" i="4"/>
  <c r="I377" i="4"/>
  <c r="I376" i="4"/>
  <c r="R376" i="4" s="1"/>
  <c r="I375" i="4"/>
  <c r="I374" i="4"/>
  <c r="Q374" i="4" s="1"/>
  <c r="I373" i="4"/>
  <c r="I372" i="4"/>
  <c r="I371" i="4"/>
  <c r="I370" i="4"/>
  <c r="I369" i="4"/>
  <c r="M369" i="4" s="1"/>
  <c r="I368" i="4"/>
  <c r="I367" i="4"/>
  <c r="I366" i="4"/>
  <c r="I365" i="4"/>
  <c r="I364" i="4"/>
  <c r="I363" i="4"/>
  <c r="I362" i="4"/>
  <c r="M362" i="4" s="1"/>
  <c r="I361" i="4"/>
  <c r="I360" i="4"/>
  <c r="M360" i="4" s="1"/>
  <c r="I359" i="4"/>
  <c r="I358" i="4"/>
  <c r="I357" i="4"/>
  <c r="U357" i="4" s="1"/>
  <c r="I356" i="4"/>
  <c r="I355" i="4"/>
  <c r="I354" i="4"/>
  <c r="I353" i="4"/>
  <c r="I352" i="4"/>
  <c r="I351" i="4"/>
  <c r="I350" i="4"/>
  <c r="I349" i="4"/>
  <c r="I348" i="4"/>
  <c r="M348" i="4" s="1"/>
  <c r="I347" i="4"/>
  <c r="I346" i="4"/>
  <c r="U346" i="4" s="1"/>
  <c r="I345" i="4"/>
  <c r="M345" i="4" s="1"/>
  <c r="I344" i="4"/>
  <c r="M344" i="4" s="1"/>
  <c r="I343" i="4"/>
  <c r="M343" i="4" s="1"/>
  <c r="I342" i="4"/>
  <c r="I341" i="4"/>
  <c r="I340" i="4"/>
  <c r="I339" i="4"/>
  <c r="I338" i="4"/>
  <c r="I337" i="4"/>
  <c r="Q337" i="4" s="1"/>
  <c r="I336" i="4"/>
  <c r="M336" i="4" s="1"/>
  <c r="I335" i="4"/>
  <c r="M335" i="4" s="1"/>
  <c r="I334" i="4"/>
  <c r="I333" i="4"/>
  <c r="I332" i="4"/>
  <c r="I331" i="4"/>
  <c r="Q331" i="4" s="1"/>
  <c r="I330" i="4"/>
  <c r="I329" i="4"/>
  <c r="M329" i="4" s="1"/>
  <c r="I328" i="4"/>
  <c r="I327" i="4"/>
  <c r="M327" i="4" s="1"/>
  <c r="I326" i="4"/>
  <c r="I325" i="4"/>
  <c r="M325" i="4" s="1"/>
  <c r="I324" i="4"/>
  <c r="I323" i="4"/>
  <c r="I322" i="4"/>
  <c r="I321" i="4"/>
  <c r="I320" i="4"/>
  <c r="I319" i="4"/>
  <c r="I318" i="4"/>
  <c r="I317" i="4"/>
  <c r="M317" i="4" s="1"/>
  <c r="I316" i="4"/>
  <c r="I315" i="4"/>
  <c r="I314" i="4"/>
  <c r="I313" i="4"/>
  <c r="Q313" i="4" s="1"/>
  <c r="I312" i="4"/>
  <c r="I311" i="4"/>
  <c r="R311" i="4" s="1"/>
  <c r="I310" i="4"/>
  <c r="I309" i="4"/>
  <c r="M309" i="4" s="1"/>
  <c r="I308" i="4"/>
  <c r="I307" i="4"/>
  <c r="I306" i="4"/>
  <c r="I305" i="4"/>
  <c r="I304" i="4"/>
  <c r="I303" i="4"/>
  <c r="I302" i="4"/>
  <c r="I301" i="4"/>
  <c r="I300" i="4"/>
  <c r="I299" i="4"/>
  <c r="I298" i="4"/>
  <c r="I297" i="4"/>
  <c r="I296" i="4"/>
  <c r="I295" i="4"/>
  <c r="I294" i="4"/>
  <c r="I293" i="4"/>
  <c r="I292" i="4"/>
  <c r="V292" i="4" s="1"/>
  <c r="I291" i="4"/>
  <c r="I290" i="4"/>
  <c r="V290" i="4" s="1"/>
  <c r="I289" i="4"/>
  <c r="M289" i="4" s="1"/>
  <c r="I288" i="4"/>
  <c r="I287" i="4"/>
  <c r="R287" i="4" s="1"/>
  <c r="I286" i="4"/>
  <c r="I285" i="4"/>
  <c r="I284" i="4"/>
  <c r="I283" i="4"/>
  <c r="I282" i="4"/>
  <c r="I281" i="4"/>
  <c r="I280" i="4"/>
  <c r="I279" i="4"/>
  <c r="I278" i="4"/>
  <c r="I277" i="4"/>
  <c r="I276" i="4"/>
  <c r="I275" i="4"/>
  <c r="Q275" i="4" s="1"/>
  <c r="I274" i="4"/>
  <c r="M274" i="4" s="1"/>
  <c r="I273" i="4"/>
  <c r="I272" i="4"/>
  <c r="U272" i="4" s="1"/>
  <c r="I271" i="4"/>
  <c r="I270" i="4"/>
  <c r="I269" i="4"/>
  <c r="U269" i="4" s="1"/>
  <c r="I268" i="4"/>
  <c r="I267" i="4"/>
  <c r="I266" i="4"/>
  <c r="I265" i="4"/>
  <c r="S265" i="4" s="1"/>
  <c r="I264" i="4"/>
  <c r="U264" i="4" s="1"/>
  <c r="I263" i="4"/>
  <c r="I262" i="4"/>
  <c r="S262" i="4" s="1"/>
  <c r="I261" i="4"/>
  <c r="U261" i="4" s="1"/>
  <c r="I260" i="4"/>
  <c r="I259" i="4"/>
  <c r="I258" i="4"/>
  <c r="I257" i="4"/>
  <c r="I256" i="4"/>
  <c r="I255" i="4"/>
  <c r="Q255" i="4" s="1"/>
  <c r="I254" i="4"/>
  <c r="I253" i="4"/>
  <c r="Y253" i="4" s="1"/>
  <c r="I252" i="4"/>
  <c r="I251" i="4"/>
  <c r="I250" i="4"/>
  <c r="M250" i="4" s="1"/>
  <c r="I249" i="4"/>
  <c r="Q249" i="4" s="1"/>
  <c r="I248" i="4"/>
  <c r="I247" i="4"/>
  <c r="M247" i="4" s="1"/>
  <c r="I246" i="4"/>
  <c r="I245" i="4"/>
  <c r="I244" i="4"/>
  <c r="I243" i="4"/>
  <c r="I242" i="4"/>
  <c r="I241" i="4"/>
  <c r="U241" i="4" s="1"/>
  <c r="I240" i="4"/>
  <c r="I239" i="4"/>
  <c r="M239" i="4" s="1"/>
  <c r="I238" i="4"/>
  <c r="I237" i="4"/>
  <c r="I236" i="4"/>
  <c r="Q236" i="4" s="1"/>
  <c r="I235" i="4"/>
  <c r="M235" i="4" s="1"/>
  <c r="I234" i="4"/>
  <c r="I233" i="4"/>
  <c r="I232" i="4"/>
  <c r="I231" i="4"/>
  <c r="I230" i="4"/>
  <c r="Q230" i="4" s="1"/>
  <c r="I229" i="4"/>
  <c r="M229" i="4" s="1"/>
  <c r="I228" i="4"/>
  <c r="M228" i="4" s="1"/>
  <c r="I227" i="4"/>
  <c r="I226" i="4"/>
  <c r="I225" i="4"/>
  <c r="S225" i="4" s="1"/>
  <c r="I224" i="4"/>
  <c r="I223" i="4"/>
  <c r="I222" i="4"/>
  <c r="M222" i="4" s="1"/>
  <c r="I221" i="4"/>
  <c r="I220" i="4"/>
  <c r="I219" i="4"/>
  <c r="M219" i="4" s="1"/>
  <c r="I218" i="4"/>
  <c r="I217" i="4"/>
  <c r="U217" i="4" s="1"/>
  <c r="I216" i="4"/>
  <c r="S216" i="4" s="1"/>
  <c r="I215" i="4"/>
  <c r="I214" i="4"/>
  <c r="I213" i="4"/>
  <c r="M213" i="4" s="1"/>
  <c r="I212" i="4"/>
  <c r="I211" i="4"/>
  <c r="I210" i="4"/>
  <c r="I209" i="4"/>
  <c r="I208" i="4"/>
  <c r="I207" i="4"/>
  <c r="I206" i="4"/>
  <c r="I205" i="4"/>
  <c r="I204" i="4"/>
  <c r="I203" i="4"/>
  <c r="I202" i="4"/>
  <c r="I201" i="4"/>
  <c r="I200" i="4"/>
  <c r="I199" i="4"/>
  <c r="I198" i="4"/>
  <c r="I197" i="4"/>
  <c r="I196" i="4"/>
  <c r="I195" i="4"/>
  <c r="I194" i="4"/>
  <c r="S194" i="4" s="1"/>
  <c r="I193" i="4"/>
  <c r="I192" i="4"/>
  <c r="M192" i="4" s="1"/>
  <c r="I191" i="4"/>
  <c r="I190" i="4"/>
  <c r="I189" i="4"/>
  <c r="Q189" i="4" s="1"/>
  <c r="I188" i="4"/>
  <c r="I187" i="4"/>
  <c r="I186" i="4"/>
  <c r="I185" i="4"/>
  <c r="I184" i="4"/>
  <c r="I183" i="4"/>
  <c r="I182" i="4"/>
  <c r="U182" i="4" s="1"/>
  <c r="I181" i="4"/>
  <c r="S181" i="4" s="1"/>
  <c r="I180" i="4"/>
  <c r="I179" i="4"/>
  <c r="R179" i="4" s="1"/>
  <c r="I178" i="4"/>
  <c r="I177" i="4"/>
  <c r="M177" i="4" s="1"/>
  <c r="I176" i="4"/>
  <c r="I175" i="4"/>
  <c r="I174" i="4"/>
  <c r="I173" i="4"/>
  <c r="I172" i="4"/>
  <c r="I171" i="4"/>
  <c r="I170" i="4"/>
  <c r="Y170" i="4" s="1"/>
  <c r="I169" i="4"/>
  <c r="Z169" i="4" s="1"/>
  <c r="I168" i="4"/>
  <c r="I167" i="4"/>
  <c r="I166" i="4"/>
  <c r="I165" i="4"/>
  <c r="I164" i="4"/>
  <c r="I163" i="4"/>
  <c r="I162" i="4"/>
  <c r="I161" i="4"/>
  <c r="I160" i="4"/>
  <c r="I159" i="4"/>
  <c r="I158" i="4"/>
  <c r="Q158" i="4" s="1"/>
  <c r="I157" i="4"/>
  <c r="I156" i="4"/>
  <c r="I155" i="4"/>
  <c r="I154" i="4"/>
  <c r="I153" i="4"/>
  <c r="I152" i="4"/>
  <c r="I151" i="4"/>
  <c r="I150" i="4"/>
  <c r="I149" i="4"/>
  <c r="U149" i="4" s="1"/>
  <c r="I148" i="4"/>
  <c r="M148" i="4" s="1"/>
  <c r="I147" i="4"/>
  <c r="I146" i="4"/>
  <c r="I145" i="4"/>
  <c r="M145" i="4" s="1"/>
  <c r="I144" i="4"/>
  <c r="I143" i="4"/>
  <c r="Q143" i="4" s="1"/>
  <c r="I142" i="4"/>
  <c r="I141" i="4"/>
  <c r="I140" i="4"/>
  <c r="M140" i="4" s="1"/>
  <c r="I139" i="4"/>
  <c r="I138" i="4"/>
  <c r="I137" i="4"/>
  <c r="M137" i="4" s="1"/>
  <c r="I136" i="4"/>
  <c r="I135" i="4"/>
  <c r="V135" i="4" s="1"/>
  <c r="I134" i="4"/>
  <c r="Q134" i="4" s="1"/>
  <c r="I133" i="4"/>
  <c r="R133" i="4" s="1"/>
  <c r="I132" i="4"/>
  <c r="R132" i="4" s="1"/>
  <c r="I131" i="4"/>
  <c r="I130" i="4"/>
  <c r="I129" i="4"/>
  <c r="I128" i="4"/>
  <c r="I127" i="4"/>
  <c r="I126" i="4"/>
  <c r="I125" i="4"/>
  <c r="I124" i="4"/>
  <c r="I123" i="4"/>
  <c r="M123" i="4" s="1"/>
  <c r="I122" i="4"/>
  <c r="Y122" i="4" s="1"/>
  <c r="I121" i="4"/>
  <c r="I120" i="4"/>
  <c r="I119" i="4"/>
  <c r="I118" i="4"/>
  <c r="U118" i="4" s="1"/>
  <c r="I117" i="4"/>
  <c r="M117" i="4" s="1"/>
  <c r="I116" i="4"/>
  <c r="R116" i="4" s="1"/>
  <c r="I115" i="4"/>
  <c r="I114" i="4"/>
  <c r="I113" i="4"/>
  <c r="I112" i="4"/>
  <c r="I111" i="4"/>
  <c r="I110" i="4"/>
  <c r="S110" i="4" s="1"/>
  <c r="I109" i="4"/>
  <c r="I108" i="4"/>
  <c r="I107" i="4"/>
  <c r="I106" i="4"/>
  <c r="Q106" i="4" s="1"/>
  <c r="I105" i="4"/>
  <c r="I104" i="4"/>
  <c r="I103" i="4"/>
  <c r="I102" i="4"/>
  <c r="I101" i="4"/>
  <c r="I100" i="4"/>
  <c r="I99" i="4"/>
  <c r="I98" i="4"/>
  <c r="I97" i="4"/>
  <c r="I96" i="4"/>
  <c r="I95" i="4"/>
  <c r="I94" i="4"/>
  <c r="Q94" i="4" s="1"/>
  <c r="I93" i="4"/>
  <c r="M93" i="4" s="1"/>
  <c r="I92" i="4"/>
  <c r="Q92" i="4" s="1"/>
  <c r="I91" i="4"/>
  <c r="I90" i="4"/>
  <c r="I89" i="4"/>
  <c r="M89" i="4" s="1"/>
  <c r="I88" i="4"/>
  <c r="I87" i="4"/>
  <c r="I86" i="4"/>
  <c r="R86" i="4" s="1"/>
  <c r="I85" i="4"/>
  <c r="I84" i="4"/>
  <c r="M84" i="4" s="1"/>
  <c r="I83" i="4"/>
  <c r="W83" i="4" s="1"/>
  <c r="I82" i="4"/>
  <c r="I81" i="4"/>
  <c r="I80" i="4"/>
  <c r="I79" i="4"/>
  <c r="Q79" i="4" s="1"/>
  <c r="I78" i="4"/>
  <c r="I77" i="4"/>
  <c r="I76" i="4"/>
  <c r="S76" i="4" s="1"/>
  <c r="I75" i="4"/>
  <c r="I74" i="4"/>
  <c r="I73" i="4"/>
  <c r="S73" i="4" s="1"/>
  <c r="I72" i="4"/>
  <c r="M72" i="4" s="1"/>
  <c r="I71" i="4"/>
  <c r="I70" i="4"/>
  <c r="I69" i="4"/>
  <c r="I68" i="4"/>
  <c r="M68" i="4" s="1"/>
  <c r="I67" i="4"/>
  <c r="I66" i="4"/>
  <c r="I65" i="4"/>
  <c r="I64" i="4"/>
  <c r="I63" i="4"/>
  <c r="M63" i="4" s="1"/>
  <c r="I62" i="4"/>
  <c r="I61" i="4"/>
  <c r="M61" i="4" s="1"/>
  <c r="I60" i="4"/>
  <c r="I59" i="4"/>
  <c r="I58" i="4"/>
  <c r="I57" i="4"/>
  <c r="I56" i="4"/>
  <c r="I55" i="4"/>
  <c r="I54" i="4"/>
  <c r="I53" i="4"/>
  <c r="I52" i="4"/>
  <c r="I51" i="4"/>
  <c r="I50" i="4"/>
  <c r="S50" i="4" s="1"/>
  <c r="I49" i="4"/>
  <c r="I48" i="4"/>
  <c r="I47" i="4"/>
  <c r="U47" i="4" s="1"/>
  <c r="I46" i="4"/>
  <c r="I45" i="4"/>
  <c r="U45" i="4" s="1"/>
  <c r="I44" i="4"/>
  <c r="S44" i="4" s="1"/>
  <c r="I43" i="4"/>
  <c r="Q43" i="4" s="1"/>
  <c r="I42" i="4"/>
  <c r="I41" i="4"/>
  <c r="I40" i="4"/>
  <c r="I39" i="4"/>
  <c r="I38" i="4"/>
  <c r="I37" i="4"/>
  <c r="I36" i="4"/>
  <c r="I35" i="4"/>
  <c r="Q35" i="4" s="1"/>
  <c r="I34" i="4"/>
  <c r="I33" i="4"/>
  <c r="I32" i="4"/>
  <c r="I31" i="4"/>
  <c r="I30" i="4"/>
  <c r="I29" i="4"/>
  <c r="I28" i="4"/>
  <c r="I27" i="4"/>
  <c r="Q27" i="4" s="1"/>
  <c r="I26" i="4"/>
  <c r="I25" i="4"/>
  <c r="I24" i="4"/>
  <c r="S24" i="4" s="1"/>
  <c r="I23" i="4"/>
  <c r="M23" i="4" s="1"/>
  <c r="I22" i="4"/>
  <c r="I21" i="4"/>
  <c r="R21" i="4" s="1"/>
  <c r="I20" i="4"/>
  <c r="I19" i="4"/>
  <c r="I18" i="4"/>
  <c r="R18" i="4" s="1"/>
  <c r="I17" i="4"/>
  <c r="S17" i="4" s="1"/>
  <c r="I16" i="4"/>
  <c r="I15" i="4"/>
  <c r="I14" i="4"/>
  <c r="I13" i="4"/>
  <c r="I12" i="4"/>
  <c r="I11" i="4"/>
  <c r="M11" i="4" s="1"/>
  <c r="I10" i="4"/>
  <c r="I9" i="4"/>
  <c r="I8" i="4"/>
  <c r="I7" i="4"/>
  <c r="H489" i="1"/>
  <c r="H488" i="1"/>
  <c r="H487" i="1"/>
  <c r="H486" i="1"/>
  <c r="H485" i="1"/>
  <c r="H484" i="1"/>
  <c r="H483" i="1"/>
  <c r="H482" i="1"/>
  <c r="H481" i="1"/>
  <c r="H480" i="1"/>
  <c r="H479" i="1"/>
  <c r="H478" i="1"/>
  <c r="H477" i="1"/>
  <c r="H476" i="1"/>
  <c r="H475" i="1"/>
  <c r="H474" i="1"/>
  <c r="H473" i="1"/>
  <c r="H472" i="1"/>
  <c r="H471" i="1"/>
  <c r="H470" i="1"/>
  <c r="H469" i="1"/>
  <c r="H468" i="1"/>
  <c r="B489" i="1"/>
  <c r="B488" i="1"/>
  <c r="B487" i="1"/>
  <c r="B486" i="1"/>
  <c r="B485" i="1"/>
  <c r="B483" i="1"/>
  <c r="B482" i="1"/>
  <c r="B481" i="1"/>
  <c r="B484" i="1"/>
  <c r="B480" i="1"/>
  <c r="B479" i="1"/>
  <c r="B478" i="1"/>
  <c r="B477" i="1"/>
  <c r="B476" i="1"/>
  <c r="B475" i="1"/>
  <c r="B474" i="1"/>
  <c r="B473" i="1"/>
  <c r="B472" i="1"/>
  <c r="BP196" i="4" l="1"/>
  <c r="BO196" i="4"/>
  <c r="BP208" i="4"/>
  <c r="BO208" i="4"/>
  <c r="BP220" i="4"/>
  <c r="BO220" i="4"/>
  <c r="BP209" i="4"/>
  <c r="BO209" i="4"/>
  <c r="BP221" i="4"/>
  <c r="BO221" i="4"/>
  <c r="BP198" i="4"/>
  <c r="BO198" i="4"/>
  <c r="BP210" i="4"/>
  <c r="BO210" i="4"/>
  <c r="BP222" i="4"/>
  <c r="BO222" i="4"/>
  <c r="BP199" i="4"/>
  <c r="BO199" i="4"/>
  <c r="BP211" i="4"/>
  <c r="BO211" i="4"/>
  <c r="BP223" i="4"/>
  <c r="BO223" i="4"/>
  <c r="BP197" i="4"/>
  <c r="BO197" i="4"/>
  <c r="BP200" i="4"/>
  <c r="BO200" i="4"/>
  <c r="BP212" i="4"/>
  <c r="BO212" i="4"/>
  <c r="BP224" i="4"/>
  <c r="BO224" i="4"/>
  <c r="BP201" i="4"/>
  <c r="BO201" i="4"/>
  <c r="BP213" i="4"/>
  <c r="BO213" i="4"/>
  <c r="BP225" i="4"/>
  <c r="BO225" i="4"/>
  <c r="BP214" i="4"/>
  <c r="BO214" i="4"/>
  <c r="BP226" i="4"/>
  <c r="BO226" i="4"/>
  <c r="BP202" i="4"/>
  <c r="BO202" i="4"/>
  <c r="BP203" i="4"/>
  <c r="BO203" i="4"/>
  <c r="BP215" i="4"/>
  <c r="BO215" i="4"/>
  <c r="BP204" i="4"/>
  <c r="BO204" i="4"/>
  <c r="BP216" i="4"/>
  <c r="BO216" i="4"/>
  <c r="BP193" i="4"/>
  <c r="BO193" i="4"/>
  <c r="BP205" i="4"/>
  <c r="BO205" i="4"/>
  <c r="BP217" i="4"/>
  <c r="BO217" i="4"/>
  <c r="BP194" i="4"/>
  <c r="BO194" i="4"/>
  <c r="BP206" i="4"/>
  <c r="BO206" i="4"/>
  <c r="BP218" i="4"/>
  <c r="BO218" i="4"/>
  <c r="BP195" i="4"/>
  <c r="BO195" i="4"/>
  <c r="BP207" i="4"/>
  <c r="BO207" i="4"/>
  <c r="BP219" i="4"/>
  <c r="BO219" i="4"/>
  <c r="G53" i="2"/>
  <c r="M225" i="4"/>
  <c r="M331" i="4"/>
  <c r="R235" i="4"/>
  <c r="S382" i="4"/>
  <c r="U228" i="4"/>
  <c r="R241" i="4"/>
  <c r="AM39" i="4"/>
  <c r="T39" i="4"/>
  <c r="O39" i="4"/>
  <c r="P39" i="4"/>
  <c r="BD39" i="4"/>
  <c r="N39" i="4"/>
  <c r="BB39" i="4"/>
  <c r="BC39" i="4"/>
  <c r="BA39" i="4"/>
  <c r="AY39" i="4"/>
  <c r="AZ39" i="4"/>
  <c r="AT39" i="4"/>
  <c r="AU39" i="4"/>
  <c r="AW39" i="4"/>
  <c r="AV39" i="4"/>
  <c r="AX39" i="4"/>
  <c r="AQ39" i="4"/>
  <c r="AS39" i="4"/>
  <c r="AR39" i="4"/>
  <c r="AN39" i="4"/>
  <c r="AL39" i="4"/>
  <c r="AK39" i="4"/>
  <c r="AP39" i="4"/>
  <c r="AO39" i="4"/>
  <c r="AG39" i="4"/>
  <c r="AF39" i="4"/>
  <c r="AH39" i="4"/>
  <c r="AI39" i="4"/>
  <c r="AE39" i="4"/>
  <c r="AB39" i="4"/>
  <c r="AD39" i="4"/>
  <c r="AC39" i="4"/>
  <c r="Y39" i="4"/>
  <c r="V39" i="4"/>
  <c r="AA39" i="4"/>
  <c r="Z39" i="4"/>
  <c r="W39" i="4"/>
  <c r="M39" i="4"/>
  <c r="U39" i="4"/>
  <c r="S39" i="4"/>
  <c r="R39" i="4"/>
  <c r="Q39" i="4"/>
  <c r="AM159" i="4"/>
  <c r="T159" i="4"/>
  <c r="P159" i="4"/>
  <c r="O159" i="4"/>
  <c r="N159" i="4"/>
  <c r="BB159" i="4"/>
  <c r="BD159" i="4"/>
  <c r="BC159" i="4"/>
  <c r="AZ159" i="4"/>
  <c r="AX159" i="4"/>
  <c r="BA159" i="4"/>
  <c r="AY159" i="4"/>
  <c r="AU159" i="4"/>
  <c r="AV159" i="4"/>
  <c r="AW159" i="4"/>
  <c r="AS159" i="4"/>
  <c r="AP159" i="4"/>
  <c r="AT159" i="4"/>
  <c r="AR159" i="4"/>
  <c r="AO159" i="4"/>
  <c r="AK159" i="4"/>
  <c r="AQ159" i="4"/>
  <c r="AN159" i="4"/>
  <c r="AL159" i="4"/>
  <c r="AH159" i="4"/>
  <c r="AI159" i="4"/>
  <c r="AG159" i="4"/>
  <c r="AE159" i="4"/>
  <c r="AA159" i="4"/>
  <c r="AD159" i="4"/>
  <c r="AF159" i="4"/>
  <c r="W159" i="4"/>
  <c r="Z159" i="4"/>
  <c r="AC159" i="4"/>
  <c r="U159" i="4"/>
  <c r="V159" i="4"/>
  <c r="Y159" i="4"/>
  <c r="AB159" i="4"/>
  <c r="M159" i="4"/>
  <c r="R159" i="4"/>
  <c r="Q159" i="4"/>
  <c r="S159" i="4"/>
  <c r="AM279" i="4"/>
  <c r="AE279" i="4"/>
  <c r="AD279" i="4"/>
  <c r="T279" i="4"/>
  <c r="P279" i="4"/>
  <c r="BD279" i="4"/>
  <c r="O279" i="4"/>
  <c r="N279" i="4"/>
  <c r="BC279" i="4"/>
  <c r="AZ279" i="4"/>
  <c r="AY279" i="4"/>
  <c r="AX279" i="4"/>
  <c r="BB279" i="4"/>
  <c r="BA279" i="4"/>
  <c r="AT279" i="4"/>
  <c r="AU279" i="4"/>
  <c r="AV279" i="4"/>
  <c r="AW279" i="4"/>
  <c r="AS279" i="4"/>
  <c r="AQ279" i="4"/>
  <c r="AR279" i="4"/>
  <c r="AN279" i="4"/>
  <c r="AL279" i="4"/>
  <c r="AP279" i="4"/>
  <c r="AO279" i="4"/>
  <c r="AK279" i="4"/>
  <c r="AH279" i="4"/>
  <c r="AF279" i="4"/>
  <c r="AG279" i="4"/>
  <c r="AI279" i="4"/>
  <c r="AB279" i="4"/>
  <c r="AC279" i="4"/>
  <c r="AA279" i="4"/>
  <c r="W279" i="4"/>
  <c r="Y279" i="4"/>
  <c r="R279" i="4"/>
  <c r="Q279" i="4"/>
  <c r="U279" i="4"/>
  <c r="M279" i="4"/>
  <c r="Z279" i="4"/>
  <c r="V279" i="4"/>
  <c r="AM363" i="4"/>
  <c r="AE363" i="4"/>
  <c r="T363" i="4"/>
  <c r="P363" i="4"/>
  <c r="N363" i="4"/>
  <c r="O363" i="4"/>
  <c r="BD363" i="4"/>
  <c r="BC363" i="4"/>
  <c r="BA363" i="4"/>
  <c r="BB363" i="4"/>
  <c r="AZ363" i="4"/>
  <c r="AX363" i="4"/>
  <c r="AV363" i="4"/>
  <c r="AU363" i="4"/>
  <c r="AW363" i="4"/>
  <c r="AY363" i="4"/>
  <c r="AT363" i="4"/>
  <c r="AR363" i="4"/>
  <c r="AQ363" i="4"/>
  <c r="AS363" i="4"/>
  <c r="AP363" i="4"/>
  <c r="AO363" i="4"/>
  <c r="AK363" i="4"/>
  <c r="AL363" i="4"/>
  <c r="AN363" i="4"/>
  <c r="AH363" i="4"/>
  <c r="AG363" i="4"/>
  <c r="AI363" i="4"/>
  <c r="AD363" i="4"/>
  <c r="AA363" i="4"/>
  <c r="AF363" i="4"/>
  <c r="AC363" i="4"/>
  <c r="AB363" i="4"/>
  <c r="U363" i="4"/>
  <c r="V363" i="4"/>
  <c r="Z363" i="4"/>
  <c r="Y363" i="4"/>
  <c r="W363" i="4"/>
  <c r="R363" i="4"/>
  <c r="M363" i="4"/>
  <c r="S363" i="4"/>
  <c r="AM15" i="4"/>
  <c r="AX15" i="4"/>
  <c r="T15" i="4"/>
  <c r="O15" i="4"/>
  <c r="N15" i="4"/>
  <c r="AC15" i="4"/>
  <c r="P15" i="4"/>
  <c r="BB15" i="4"/>
  <c r="BC15" i="4"/>
  <c r="BD15" i="4"/>
  <c r="AY15" i="4"/>
  <c r="AZ15" i="4"/>
  <c r="BA15" i="4"/>
  <c r="AT15" i="4"/>
  <c r="AU15" i="4"/>
  <c r="AV15" i="4"/>
  <c r="AW15" i="4"/>
  <c r="AR15" i="4"/>
  <c r="AS15" i="4"/>
  <c r="AQ15" i="4"/>
  <c r="AP15" i="4"/>
  <c r="AN15" i="4"/>
  <c r="AO15" i="4"/>
  <c r="AL15" i="4"/>
  <c r="AK15" i="4"/>
  <c r="AG15" i="4"/>
  <c r="AF15" i="4"/>
  <c r="AI15" i="4"/>
  <c r="AH15" i="4"/>
  <c r="AB15" i="4"/>
  <c r="AE15" i="4"/>
  <c r="AD15" i="4"/>
  <c r="AA15" i="4"/>
  <c r="U15" i="4"/>
  <c r="W15" i="4"/>
  <c r="Y15" i="4"/>
  <c r="Z15" i="4"/>
  <c r="S15" i="4"/>
  <c r="R15" i="4"/>
  <c r="M15" i="4"/>
  <c r="V15" i="4"/>
  <c r="Q15" i="4"/>
  <c r="AM99" i="4"/>
  <c r="T99" i="4"/>
  <c r="AC99" i="4"/>
  <c r="N99" i="4"/>
  <c r="P99" i="4"/>
  <c r="O99" i="4"/>
  <c r="BB99" i="4"/>
  <c r="BD99" i="4"/>
  <c r="BC99" i="4"/>
  <c r="AY99" i="4"/>
  <c r="BA99" i="4"/>
  <c r="AZ99" i="4"/>
  <c r="AV99" i="4"/>
  <c r="AW99" i="4"/>
  <c r="AU99" i="4"/>
  <c r="AX99" i="4"/>
  <c r="AQ99" i="4"/>
  <c r="AT99" i="4"/>
  <c r="AS99" i="4"/>
  <c r="AR99" i="4"/>
  <c r="AL99" i="4"/>
  <c r="AP99" i="4"/>
  <c r="AO99" i="4"/>
  <c r="AN99" i="4"/>
  <c r="AH99" i="4"/>
  <c r="AF99" i="4"/>
  <c r="AK99" i="4"/>
  <c r="AG99" i="4"/>
  <c r="AI99" i="4"/>
  <c r="AB99" i="4"/>
  <c r="AA99" i="4"/>
  <c r="AD99" i="4"/>
  <c r="Z99" i="4"/>
  <c r="Y99" i="4"/>
  <c r="V99" i="4"/>
  <c r="W99" i="4"/>
  <c r="AE99" i="4"/>
  <c r="U99" i="4"/>
  <c r="S99" i="4"/>
  <c r="R99" i="4"/>
  <c r="M99" i="4"/>
  <c r="Q99" i="4"/>
  <c r="AM171" i="4"/>
  <c r="AE171" i="4"/>
  <c r="T171" i="4"/>
  <c r="O171" i="4"/>
  <c r="P171" i="4"/>
  <c r="BC171" i="4"/>
  <c r="BD171" i="4"/>
  <c r="N171" i="4"/>
  <c r="BB171" i="4"/>
  <c r="AX171" i="4"/>
  <c r="AY171" i="4"/>
  <c r="BA171" i="4"/>
  <c r="AZ171" i="4"/>
  <c r="AU171" i="4"/>
  <c r="AV171" i="4"/>
  <c r="AW171" i="4"/>
  <c r="AT171" i="4"/>
  <c r="AP171" i="4"/>
  <c r="AS171" i="4"/>
  <c r="AQ171" i="4"/>
  <c r="AR171" i="4"/>
  <c r="AN171" i="4"/>
  <c r="AL171" i="4"/>
  <c r="AO171" i="4"/>
  <c r="AH171" i="4"/>
  <c r="AI171" i="4"/>
  <c r="AF171" i="4"/>
  <c r="AG171" i="4"/>
  <c r="AK171" i="4"/>
  <c r="AA171" i="4"/>
  <c r="AD171" i="4"/>
  <c r="AB171" i="4"/>
  <c r="V171" i="4"/>
  <c r="U171" i="4"/>
  <c r="W171" i="4"/>
  <c r="AC171" i="4"/>
  <c r="Z171" i="4"/>
  <c r="M171" i="4"/>
  <c r="Q171" i="4"/>
  <c r="Y171" i="4"/>
  <c r="S171" i="4"/>
  <c r="R171" i="4"/>
  <c r="AM231" i="4"/>
  <c r="T231" i="4"/>
  <c r="P231" i="4"/>
  <c r="AN231" i="4"/>
  <c r="BD231" i="4"/>
  <c r="BB231" i="4"/>
  <c r="BC231" i="4"/>
  <c r="O231" i="4"/>
  <c r="N231" i="4"/>
  <c r="AY231" i="4"/>
  <c r="AZ231" i="4"/>
  <c r="BA231" i="4"/>
  <c r="AT231" i="4"/>
  <c r="AV231" i="4"/>
  <c r="AX231" i="4"/>
  <c r="AW231" i="4"/>
  <c r="AS231" i="4"/>
  <c r="AR231" i="4"/>
  <c r="AU231" i="4"/>
  <c r="AQ231" i="4"/>
  <c r="AL231" i="4"/>
  <c r="AP231" i="4"/>
  <c r="AO231" i="4"/>
  <c r="AK231" i="4"/>
  <c r="AE231" i="4"/>
  <c r="AH231" i="4"/>
  <c r="AI231" i="4"/>
  <c r="AF231" i="4"/>
  <c r="AD231" i="4"/>
  <c r="AA231" i="4"/>
  <c r="AG231" i="4"/>
  <c r="AC231" i="4"/>
  <c r="AB231" i="4"/>
  <c r="W231" i="4"/>
  <c r="V231" i="4"/>
  <c r="Y231" i="4"/>
  <c r="Z231" i="4"/>
  <c r="Q231" i="4"/>
  <c r="U231" i="4"/>
  <c r="S231" i="4"/>
  <c r="R231" i="4"/>
  <c r="AM315" i="4"/>
  <c r="T315" i="4"/>
  <c r="AN315" i="4"/>
  <c r="N315" i="4"/>
  <c r="P315" i="4"/>
  <c r="O315" i="4"/>
  <c r="BB315" i="4"/>
  <c r="BD315" i="4"/>
  <c r="BC315" i="4"/>
  <c r="AZ315" i="4"/>
  <c r="AX315" i="4"/>
  <c r="BA315" i="4"/>
  <c r="AT315" i="4"/>
  <c r="AY315" i="4"/>
  <c r="AV315" i="4"/>
  <c r="AW315" i="4"/>
  <c r="AQ315" i="4"/>
  <c r="AU315" i="4"/>
  <c r="AR315" i="4"/>
  <c r="AS315" i="4"/>
  <c r="AP315" i="4"/>
  <c r="AK315" i="4"/>
  <c r="AL315" i="4"/>
  <c r="AO315" i="4"/>
  <c r="AG315" i="4"/>
  <c r="AI315" i="4"/>
  <c r="AH315" i="4"/>
  <c r="AF315" i="4"/>
  <c r="AD315" i="4"/>
  <c r="AB315" i="4"/>
  <c r="AC315" i="4"/>
  <c r="AE315" i="4"/>
  <c r="AA315" i="4"/>
  <c r="Z315" i="4"/>
  <c r="Y315" i="4"/>
  <c r="U315" i="4"/>
  <c r="W315" i="4"/>
  <c r="V315" i="4"/>
  <c r="R315" i="4"/>
  <c r="Q315" i="4"/>
  <c r="AM387" i="4"/>
  <c r="AD387" i="4"/>
  <c r="T387" i="4"/>
  <c r="AA387" i="4"/>
  <c r="O387" i="4"/>
  <c r="P387" i="4"/>
  <c r="N387" i="4"/>
  <c r="BB387" i="4"/>
  <c r="BD387" i="4"/>
  <c r="BC387" i="4"/>
  <c r="BA387" i="4"/>
  <c r="AZ387" i="4"/>
  <c r="AY387" i="4"/>
  <c r="AX387" i="4"/>
  <c r="AV387" i="4"/>
  <c r="AT387" i="4"/>
  <c r="AW387" i="4"/>
  <c r="AU387" i="4"/>
  <c r="AR387" i="4"/>
  <c r="AQ387" i="4"/>
  <c r="AS387" i="4"/>
  <c r="AP387" i="4"/>
  <c r="AO387" i="4"/>
  <c r="AN387" i="4"/>
  <c r="AI387" i="4"/>
  <c r="AG387" i="4"/>
  <c r="AK387" i="4"/>
  <c r="AL387" i="4"/>
  <c r="AF387" i="4"/>
  <c r="AH387" i="4"/>
  <c r="AE387" i="4"/>
  <c r="AB387" i="4"/>
  <c r="AC387" i="4"/>
  <c r="Z387" i="4"/>
  <c r="V387" i="4"/>
  <c r="U387" i="4"/>
  <c r="W387" i="4"/>
  <c r="Y387" i="4"/>
  <c r="Q387" i="4"/>
  <c r="R387" i="4"/>
  <c r="M387" i="4"/>
  <c r="S387" i="4"/>
  <c r="M27" i="4"/>
  <c r="AM40" i="4"/>
  <c r="AE40" i="4"/>
  <c r="T40" i="4"/>
  <c r="P40" i="4"/>
  <c r="BB40" i="4"/>
  <c r="BA40" i="4"/>
  <c r="O40" i="4"/>
  <c r="N40" i="4"/>
  <c r="BC40" i="4"/>
  <c r="BD40" i="4"/>
  <c r="AZ40" i="4"/>
  <c r="AY40" i="4"/>
  <c r="AX40" i="4"/>
  <c r="AV40" i="4"/>
  <c r="AT40" i="4"/>
  <c r="AU40" i="4"/>
  <c r="AW40" i="4"/>
  <c r="AP40" i="4"/>
  <c r="AR40" i="4"/>
  <c r="AQ40" i="4"/>
  <c r="AS40" i="4"/>
  <c r="AK40" i="4"/>
  <c r="AI40" i="4"/>
  <c r="AL40" i="4"/>
  <c r="AO40" i="4"/>
  <c r="AN40" i="4"/>
  <c r="AF40" i="4"/>
  <c r="AH40" i="4"/>
  <c r="AG40" i="4"/>
  <c r="AC40" i="4"/>
  <c r="AB40" i="4"/>
  <c r="AD40" i="4"/>
  <c r="Z40" i="4"/>
  <c r="AA40" i="4"/>
  <c r="V40" i="4"/>
  <c r="W40" i="4"/>
  <c r="Y40" i="4"/>
  <c r="R40" i="4"/>
  <c r="S40" i="4"/>
  <c r="U40" i="4"/>
  <c r="Q40" i="4"/>
  <c r="M40" i="4"/>
  <c r="AM88" i="4"/>
  <c r="AN88" i="4"/>
  <c r="T88" i="4"/>
  <c r="P88" i="4"/>
  <c r="N88" i="4"/>
  <c r="O88" i="4"/>
  <c r="BB88" i="4"/>
  <c r="Y88" i="4"/>
  <c r="BD88" i="4"/>
  <c r="BC88" i="4"/>
  <c r="BA88" i="4"/>
  <c r="AZ88" i="4"/>
  <c r="AY88" i="4"/>
  <c r="AX88" i="4"/>
  <c r="AV88" i="4"/>
  <c r="AT88" i="4"/>
  <c r="AU88" i="4"/>
  <c r="AW88" i="4"/>
  <c r="AS88" i="4"/>
  <c r="AP88" i="4"/>
  <c r="AR88" i="4"/>
  <c r="AQ88" i="4"/>
  <c r="AK88" i="4"/>
  <c r="AO88" i="4"/>
  <c r="AG88" i="4"/>
  <c r="AI88" i="4"/>
  <c r="AL88" i="4"/>
  <c r="AH88" i="4"/>
  <c r="AF88" i="4"/>
  <c r="AE88" i="4"/>
  <c r="AC88" i="4"/>
  <c r="AA88" i="4"/>
  <c r="AB88" i="4"/>
  <c r="AD88" i="4"/>
  <c r="Z88" i="4"/>
  <c r="U88" i="4"/>
  <c r="W88" i="4"/>
  <c r="V88" i="4"/>
  <c r="Q88" i="4"/>
  <c r="S88" i="4"/>
  <c r="R88" i="4"/>
  <c r="AM160" i="4"/>
  <c r="AT160" i="4"/>
  <c r="AN160" i="4"/>
  <c r="N160" i="4"/>
  <c r="O160" i="4"/>
  <c r="P160" i="4"/>
  <c r="T160" i="4"/>
  <c r="BD160" i="4"/>
  <c r="BC160" i="4"/>
  <c r="AZ160" i="4"/>
  <c r="BA160" i="4"/>
  <c r="AY160" i="4"/>
  <c r="BB160" i="4"/>
  <c r="AU160" i="4"/>
  <c r="AX160" i="4"/>
  <c r="AV160" i="4"/>
  <c r="AW160" i="4"/>
  <c r="AS160" i="4"/>
  <c r="AQ160" i="4"/>
  <c r="AR160" i="4"/>
  <c r="AL160" i="4"/>
  <c r="AP160" i="4"/>
  <c r="AO160" i="4"/>
  <c r="AH160" i="4"/>
  <c r="AI160" i="4"/>
  <c r="AE160" i="4"/>
  <c r="AK160" i="4"/>
  <c r="AF160" i="4"/>
  <c r="AC160" i="4"/>
  <c r="AD160" i="4"/>
  <c r="AB160" i="4"/>
  <c r="AA160" i="4"/>
  <c r="Z160" i="4"/>
  <c r="W160" i="4"/>
  <c r="AG160" i="4"/>
  <c r="Y160" i="4"/>
  <c r="U160" i="4"/>
  <c r="V160" i="4"/>
  <c r="R160" i="4"/>
  <c r="Q160" i="4"/>
  <c r="S160" i="4"/>
  <c r="AM244" i="4"/>
  <c r="P244" i="4"/>
  <c r="T244" i="4"/>
  <c r="O244" i="4"/>
  <c r="BC244" i="4"/>
  <c r="BA244" i="4"/>
  <c r="BB244" i="4"/>
  <c r="N244" i="4"/>
  <c r="BD244" i="4"/>
  <c r="AZ244" i="4"/>
  <c r="AY244" i="4"/>
  <c r="AX244" i="4"/>
  <c r="AV244" i="4"/>
  <c r="AU244" i="4"/>
  <c r="AT244" i="4"/>
  <c r="AW244" i="4"/>
  <c r="AP244" i="4"/>
  <c r="AR244" i="4"/>
  <c r="AS244" i="4"/>
  <c r="AQ244" i="4"/>
  <c r="AO244" i="4"/>
  <c r="AK244" i="4"/>
  <c r="AN244" i="4"/>
  <c r="AL244" i="4"/>
  <c r="AI244" i="4"/>
  <c r="AG244" i="4"/>
  <c r="AF244" i="4"/>
  <c r="AH244" i="4"/>
  <c r="AE244" i="4"/>
  <c r="AB244" i="4"/>
  <c r="AD244" i="4"/>
  <c r="AC244" i="4"/>
  <c r="V244" i="4"/>
  <c r="W244" i="4"/>
  <c r="Y244" i="4"/>
  <c r="Z244" i="4"/>
  <c r="AA244" i="4"/>
  <c r="U244" i="4"/>
  <c r="R244" i="4"/>
  <c r="Q244" i="4"/>
  <c r="S244" i="4"/>
  <c r="AM316" i="4"/>
  <c r="T316" i="4"/>
  <c r="P316" i="4"/>
  <c r="N316" i="4"/>
  <c r="O316" i="4"/>
  <c r="BC316" i="4"/>
  <c r="BD316" i="4"/>
  <c r="AZ316" i="4"/>
  <c r="BA316" i="4"/>
  <c r="AY316" i="4"/>
  <c r="BB316" i="4"/>
  <c r="AV316" i="4"/>
  <c r="AU316" i="4"/>
  <c r="AX316" i="4"/>
  <c r="AW316" i="4"/>
  <c r="AT316" i="4"/>
  <c r="AQ316" i="4"/>
  <c r="AR316" i="4"/>
  <c r="AS316" i="4"/>
  <c r="AO316" i="4"/>
  <c r="AP316" i="4"/>
  <c r="AL316" i="4"/>
  <c r="AN316" i="4"/>
  <c r="AF316" i="4"/>
  <c r="AE316" i="4"/>
  <c r="AI316" i="4"/>
  <c r="AK316" i="4"/>
  <c r="AH316" i="4"/>
  <c r="AC316" i="4"/>
  <c r="AG316" i="4"/>
  <c r="AD316" i="4"/>
  <c r="AA316" i="4"/>
  <c r="AB316" i="4"/>
  <c r="Y316" i="4"/>
  <c r="V316" i="4"/>
  <c r="U316" i="4"/>
  <c r="W316" i="4"/>
  <c r="Z316" i="4"/>
  <c r="S316" i="4"/>
  <c r="M316" i="4"/>
  <c r="Q316" i="4"/>
  <c r="R316" i="4"/>
  <c r="AM400" i="4"/>
  <c r="AE400" i="4"/>
  <c r="AN400" i="4"/>
  <c r="T400" i="4"/>
  <c r="N400" i="4"/>
  <c r="AT400" i="4"/>
  <c r="P400" i="4"/>
  <c r="O400" i="4"/>
  <c r="BD400" i="4"/>
  <c r="BC400" i="4"/>
  <c r="BA400" i="4"/>
  <c r="AY400" i="4"/>
  <c r="AZ400" i="4"/>
  <c r="BB400" i="4"/>
  <c r="AX400" i="4"/>
  <c r="AV400" i="4"/>
  <c r="AW400" i="4"/>
  <c r="AS400" i="4"/>
  <c r="AR400" i="4"/>
  <c r="AQ400" i="4"/>
  <c r="AU400" i="4"/>
  <c r="AK400" i="4"/>
  <c r="AL400" i="4"/>
  <c r="AO400" i="4"/>
  <c r="AP400" i="4"/>
  <c r="AI400" i="4"/>
  <c r="AH400" i="4"/>
  <c r="AG400" i="4"/>
  <c r="AF400" i="4"/>
  <c r="AC400" i="4"/>
  <c r="AA400" i="4"/>
  <c r="AB400" i="4"/>
  <c r="AD400" i="4"/>
  <c r="W400" i="4"/>
  <c r="V400" i="4"/>
  <c r="Y400" i="4"/>
  <c r="Z400" i="4"/>
  <c r="Q400" i="4"/>
  <c r="U400" i="4"/>
  <c r="S400" i="4"/>
  <c r="M315" i="4"/>
  <c r="R269" i="4"/>
  <c r="R27" i="4"/>
  <c r="S137" i="4"/>
  <c r="AM183" i="4"/>
  <c r="T183" i="4"/>
  <c r="P183" i="4"/>
  <c r="AT183" i="4"/>
  <c r="O183" i="4"/>
  <c r="N183" i="4"/>
  <c r="BB183" i="4"/>
  <c r="BC183" i="4"/>
  <c r="BD183" i="4"/>
  <c r="AZ183" i="4"/>
  <c r="AY183" i="4"/>
  <c r="AX183" i="4"/>
  <c r="BA183" i="4"/>
  <c r="AV183" i="4"/>
  <c r="AW183" i="4"/>
  <c r="AU183" i="4"/>
  <c r="AR183" i="4"/>
  <c r="AS183" i="4"/>
  <c r="AQ183" i="4"/>
  <c r="AN183" i="4"/>
  <c r="AL183" i="4"/>
  <c r="AK183" i="4"/>
  <c r="AO183" i="4"/>
  <c r="AP183" i="4"/>
  <c r="AE183" i="4"/>
  <c r="AH183" i="4"/>
  <c r="AI183" i="4"/>
  <c r="AG183" i="4"/>
  <c r="AA183" i="4"/>
  <c r="AF183" i="4"/>
  <c r="AD183" i="4"/>
  <c r="AC183" i="4"/>
  <c r="AB183" i="4"/>
  <c r="Y183" i="4"/>
  <c r="V183" i="4"/>
  <c r="W183" i="4"/>
  <c r="Z183" i="4"/>
  <c r="S183" i="4"/>
  <c r="M183" i="4"/>
  <c r="R183" i="4"/>
  <c r="U183" i="4"/>
  <c r="Q183" i="4"/>
  <c r="AM28" i="4"/>
  <c r="AN28" i="4"/>
  <c r="T28" i="4"/>
  <c r="P28" i="4"/>
  <c r="O28" i="4"/>
  <c r="BD28" i="4"/>
  <c r="BC28" i="4"/>
  <c r="N28" i="4"/>
  <c r="BB28" i="4"/>
  <c r="AZ28" i="4"/>
  <c r="AX28" i="4"/>
  <c r="BA28" i="4"/>
  <c r="AW28" i="4"/>
  <c r="AY28" i="4"/>
  <c r="AV28" i="4"/>
  <c r="AP28" i="4"/>
  <c r="AQ28" i="4"/>
  <c r="AR28" i="4"/>
  <c r="AU28" i="4"/>
  <c r="AT28" i="4"/>
  <c r="AS28" i="4"/>
  <c r="AK28" i="4"/>
  <c r="AL28" i="4"/>
  <c r="AO28" i="4"/>
  <c r="AG28" i="4"/>
  <c r="AF28" i="4"/>
  <c r="AI28" i="4"/>
  <c r="AH28" i="4"/>
  <c r="AB28" i="4"/>
  <c r="AC28" i="4"/>
  <c r="AA28" i="4"/>
  <c r="AD28" i="4"/>
  <c r="Z28" i="4"/>
  <c r="Y28" i="4"/>
  <c r="AE28" i="4"/>
  <c r="U28" i="4"/>
  <c r="V28" i="4"/>
  <c r="W28" i="4"/>
  <c r="S28" i="4"/>
  <c r="M28" i="4"/>
  <c r="Q28" i="4"/>
  <c r="R28" i="4"/>
  <c r="AM64" i="4"/>
  <c r="T64" i="4"/>
  <c r="O64" i="4"/>
  <c r="P64" i="4"/>
  <c r="BB64" i="4"/>
  <c r="BC64" i="4"/>
  <c r="N64" i="4"/>
  <c r="BD64" i="4"/>
  <c r="BA64" i="4"/>
  <c r="AX64" i="4"/>
  <c r="AZ64" i="4"/>
  <c r="AY64" i="4"/>
  <c r="AU64" i="4"/>
  <c r="AW64" i="4"/>
  <c r="AT64" i="4"/>
  <c r="AV64" i="4"/>
  <c r="AQ64" i="4"/>
  <c r="AO64" i="4"/>
  <c r="AS64" i="4"/>
  <c r="AR64" i="4"/>
  <c r="AP64" i="4"/>
  <c r="AN64" i="4"/>
  <c r="AL64" i="4"/>
  <c r="AG64" i="4"/>
  <c r="AK64" i="4"/>
  <c r="AF64" i="4"/>
  <c r="AI64" i="4"/>
  <c r="AE64" i="4"/>
  <c r="AH64" i="4"/>
  <c r="AA64" i="4"/>
  <c r="AB64" i="4"/>
  <c r="AC64" i="4"/>
  <c r="AD64" i="4"/>
  <c r="Z64" i="4"/>
  <c r="W64" i="4"/>
  <c r="U64" i="4"/>
  <c r="Y64" i="4"/>
  <c r="V64" i="4"/>
  <c r="S64" i="4"/>
  <c r="Q64" i="4"/>
  <c r="R64" i="4"/>
  <c r="M64" i="4"/>
  <c r="AM100" i="4"/>
  <c r="AK100" i="4"/>
  <c r="T100" i="4"/>
  <c r="P100" i="4"/>
  <c r="O100" i="4"/>
  <c r="BC100" i="4"/>
  <c r="BB100" i="4"/>
  <c r="BD100" i="4"/>
  <c r="N100" i="4"/>
  <c r="AY100" i="4"/>
  <c r="BA100" i="4"/>
  <c r="AZ100" i="4"/>
  <c r="AT100" i="4"/>
  <c r="AX100" i="4"/>
  <c r="AW100" i="4"/>
  <c r="AV100" i="4"/>
  <c r="AS100" i="4"/>
  <c r="AU100" i="4"/>
  <c r="AP100" i="4"/>
  <c r="AR100" i="4"/>
  <c r="AQ100" i="4"/>
  <c r="AL100" i="4"/>
  <c r="AO100" i="4"/>
  <c r="AN100" i="4"/>
  <c r="AE100" i="4"/>
  <c r="AI100" i="4"/>
  <c r="AH100" i="4"/>
  <c r="Z100" i="4"/>
  <c r="AG100" i="4"/>
  <c r="AF100" i="4"/>
  <c r="AA100" i="4"/>
  <c r="AC100" i="4"/>
  <c r="AB100" i="4"/>
  <c r="AD100" i="4"/>
  <c r="Y100" i="4"/>
  <c r="W100" i="4"/>
  <c r="V100" i="4"/>
  <c r="U100" i="4"/>
  <c r="S100" i="4"/>
  <c r="M100" i="4"/>
  <c r="R100" i="4"/>
  <c r="Q100" i="4"/>
  <c r="AM136" i="4"/>
  <c r="AN136" i="4"/>
  <c r="T136" i="4"/>
  <c r="P136" i="4"/>
  <c r="O136" i="4"/>
  <c r="N136" i="4"/>
  <c r="BC136" i="4"/>
  <c r="BB136" i="4"/>
  <c r="BD136" i="4"/>
  <c r="BA136" i="4"/>
  <c r="AZ136" i="4"/>
  <c r="AU136" i="4"/>
  <c r="AT136" i="4"/>
  <c r="AY136" i="4"/>
  <c r="AX136" i="4"/>
  <c r="AV136" i="4"/>
  <c r="AW136" i="4"/>
  <c r="AQ136" i="4"/>
  <c r="AR136" i="4"/>
  <c r="AS136" i="4"/>
  <c r="AO136" i="4"/>
  <c r="AK136" i="4"/>
  <c r="AP136" i="4"/>
  <c r="AF136" i="4"/>
  <c r="AG136" i="4"/>
  <c r="AE136" i="4"/>
  <c r="AI136" i="4"/>
  <c r="AH136" i="4"/>
  <c r="AL136" i="4"/>
  <c r="AB136" i="4"/>
  <c r="AA136" i="4"/>
  <c r="AC136" i="4"/>
  <c r="AD136" i="4"/>
  <c r="Y136" i="4"/>
  <c r="V136" i="4"/>
  <c r="Z136" i="4"/>
  <c r="W136" i="4"/>
  <c r="Q136" i="4"/>
  <c r="S136" i="4"/>
  <c r="M136" i="4"/>
  <c r="R136" i="4"/>
  <c r="AM208" i="4"/>
  <c r="AE208" i="4"/>
  <c r="T208" i="4"/>
  <c r="N208" i="4"/>
  <c r="O208" i="4"/>
  <c r="P208" i="4"/>
  <c r="BC208" i="4"/>
  <c r="BB208" i="4"/>
  <c r="BD208" i="4"/>
  <c r="AZ208" i="4"/>
  <c r="AX208" i="4"/>
  <c r="BA208" i="4"/>
  <c r="AY208" i="4"/>
  <c r="AT208" i="4"/>
  <c r="AV208" i="4"/>
  <c r="AW208" i="4"/>
  <c r="AR208" i="4"/>
  <c r="AP208" i="4"/>
  <c r="AU208" i="4"/>
  <c r="AQ208" i="4"/>
  <c r="AS208" i="4"/>
  <c r="AO208" i="4"/>
  <c r="AK208" i="4"/>
  <c r="AN208" i="4"/>
  <c r="AL208" i="4"/>
  <c r="AF208" i="4"/>
  <c r="AG208" i="4"/>
  <c r="AI208" i="4"/>
  <c r="AH208" i="4"/>
  <c r="AB208" i="4"/>
  <c r="AA208" i="4"/>
  <c r="AD208" i="4"/>
  <c r="AC208" i="4"/>
  <c r="W208" i="4"/>
  <c r="Z208" i="4"/>
  <c r="Y208" i="4"/>
  <c r="V208" i="4"/>
  <c r="M208" i="4"/>
  <c r="Q208" i="4"/>
  <c r="R208" i="4"/>
  <c r="U208" i="4"/>
  <c r="S208" i="4"/>
  <c r="AM268" i="4"/>
  <c r="AE268" i="4"/>
  <c r="AN268" i="4"/>
  <c r="T268" i="4"/>
  <c r="N268" i="4"/>
  <c r="O268" i="4"/>
  <c r="P268" i="4"/>
  <c r="BD268" i="4"/>
  <c r="BC268" i="4"/>
  <c r="BB268" i="4"/>
  <c r="AZ268" i="4"/>
  <c r="BA268" i="4"/>
  <c r="AY268" i="4"/>
  <c r="AX268" i="4"/>
  <c r="AW268" i="4"/>
  <c r="AV268" i="4"/>
  <c r="AU268" i="4"/>
  <c r="AT268" i="4"/>
  <c r="AQ268" i="4"/>
  <c r="AR268" i="4"/>
  <c r="AS268" i="4"/>
  <c r="AL268" i="4"/>
  <c r="AK268" i="4"/>
  <c r="AO268" i="4"/>
  <c r="AP268" i="4"/>
  <c r="AI268" i="4"/>
  <c r="AG268" i="4"/>
  <c r="AH268" i="4"/>
  <c r="AA268" i="4"/>
  <c r="AD268" i="4"/>
  <c r="AF268" i="4"/>
  <c r="AC268" i="4"/>
  <c r="AB268" i="4"/>
  <c r="V268" i="4"/>
  <c r="Z268" i="4"/>
  <c r="U268" i="4"/>
  <c r="Y268" i="4"/>
  <c r="W268" i="4"/>
  <c r="M268" i="4"/>
  <c r="R268" i="4"/>
  <c r="S268" i="4"/>
  <c r="AM304" i="4"/>
  <c r="P304" i="4"/>
  <c r="T304" i="4"/>
  <c r="N304" i="4"/>
  <c r="AX304" i="4"/>
  <c r="O304" i="4"/>
  <c r="BB304" i="4"/>
  <c r="BD304" i="4"/>
  <c r="BC304" i="4"/>
  <c r="BA304" i="4"/>
  <c r="AZ304" i="4"/>
  <c r="AY304" i="4"/>
  <c r="AU304" i="4"/>
  <c r="AW304" i="4"/>
  <c r="AV304" i="4"/>
  <c r="AP304" i="4"/>
  <c r="AR304" i="4"/>
  <c r="AQ304" i="4"/>
  <c r="AT304" i="4"/>
  <c r="AS304" i="4"/>
  <c r="AO304" i="4"/>
  <c r="AN304" i="4"/>
  <c r="AL304" i="4"/>
  <c r="AK304" i="4"/>
  <c r="AG304" i="4"/>
  <c r="AF304" i="4"/>
  <c r="AH304" i="4"/>
  <c r="AI304" i="4"/>
  <c r="AB304" i="4"/>
  <c r="AD304" i="4"/>
  <c r="AE304" i="4"/>
  <c r="AC304" i="4"/>
  <c r="W304" i="4"/>
  <c r="V304" i="4"/>
  <c r="AA304" i="4"/>
  <c r="Z304" i="4"/>
  <c r="Y304" i="4"/>
  <c r="U304" i="4"/>
  <c r="Q304" i="4"/>
  <c r="R304" i="4"/>
  <c r="S304" i="4"/>
  <c r="M304" i="4"/>
  <c r="AM364" i="4"/>
  <c r="AC364" i="4"/>
  <c r="T364" i="4"/>
  <c r="P364" i="4"/>
  <c r="BD364" i="4"/>
  <c r="BC364" i="4"/>
  <c r="BA364" i="4"/>
  <c r="BB364" i="4"/>
  <c r="N364" i="4"/>
  <c r="O364" i="4"/>
  <c r="AY364" i="4"/>
  <c r="AX364" i="4"/>
  <c r="AZ364" i="4"/>
  <c r="AV364" i="4"/>
  <c r="AW364" i="4"/>
  <c r="AT364" i="4"/>
  <c r="AU364" i="4"/>
  <c r="AQ364" i="4"/>
  <c r="AS364" i="4"/>
  <c r="AR364" i="4"/>
  <c r="AL364" i="4"/>
  <c r="AK364" i="4"/>
  <c r="AO364" i="4"/>
  <c r="AP364" i="4"/>
  <c r="AN364" i="4"/>
  <c r="AG364" i="4"/>
  <c r="AE364" i="4"/>
  <c r="AH364" i="4"/>
  <c r="AI364" i="4"/>
  <c r="AB364" i="4"/>
  <c r="AA364" i="4"/>
  <c r="AD364" i="4"/>
  <c r="AF364" i="4"/>
  <c r="Y364" i="4"/>
  <c r="V364" i="4"/>
  <c r="Z364" i="4"/>
  <c r="W364" i="4"/>
  <c r="M364" i="4"/>
  <c r="U364" i="4"/>
  <c r="S364" i="4"/>
  <c r="Q364" i="4"/>
  <c r="R364" i="4"/>
  <c r="AM29" i="4"/>
  <c r="T29" i="4"/>
  <c r="P29" i="4"/>
  <c r="O29" i="4"/>
  <c r="N29" i="4"/>
  <c r="BB29" i="4"/>
  <c r="BC29" i="4"/>
  <c r="BD29" i="4"/>
  <c r="BA29" i="4"/>
  <c r="AY29" i="4"/>
  <c r="AX29" i="4"/>
  <c r="AZ29" i="4"/>
  <c r="AT29" i="4"/>
  <c r="AU29" i="4"/>
  <c r="AW29" i="4"/>
  <c r="AV29" i="4"/>
  <c r="AQ29" i="4"/>
  <c r="AP29" i="4"/>
  <c r="AR29" i="4"/>
  <c r="AS29" i="4"/>
  <c r="AL29" i="4"/>
  <c r="AK29" i="4"/>
  <c r="AN29" i="4"/>
  <c r="AO29" i="4"/>
  <c r="AG29" i="4"/>
  <c r="AH29" i="4"/>
  <c r="AF29" i="4"/>
  <c r="AB29" i="4"/>
  <c r="AE29" i="4"/>
  <c r="AD29" i="4"/>
  <c r="AI29" i="4"/>
  <c r="AC29" i="4"/>
  <c r="AA29" i="4"/>
  <c r="W29" i="4"/>
  <c r="Y29" i="4"/>
  <c r="Z29" i="4"/>
  <c r="V29" i="4"/>
  <c r="U29" i="4"/>
  <c r="M29" i="4"/>
  <c r="R29" i="4"/>
  <c r="Q29" i="4"/>
  <c r="S29" i="4"/>
  <c r="AM113" i="4"/>
  <c r="P113" i="4"/>
  <c r="AN113" i="4"/>
  <c r="T113" i="4"/>
  <c r="N113" i="4"/>
  <c r="O113" i="4"/>
  <c r="BC113" i="4"/>
  <c r="BD113" i="4"/>
  <c r="AZ113" i="4"/>
  <c r="AX113" i="4"/>
  <c r="BA113" i="4"/>
  <c r="BB113" i="4"/>
  <c r="AU113" i="4"/>
  <c r="AW113" i="4"/>
  <c r="AV113" i="4"/>
  <c r="AY113" i="4"/>
  <c r="AS113" i="4"/>
  <c r="AR113" i="4"/>
  <c r="AT113" i="4"/>
  <c r="AO113" i="4"/>
  <c r="AL113" i="4"/>
  <c r="AQ113" i="4"/>
  <c r="AP113" i="4"/>
  <c r="AE113" i="4"/>
  <c r="AI113" i="4"/>
  <c r="AH113" i="4"/>
  <c r="AG113" i="4"/>
  <c r="AF113" i="4"/>
  <c r="AK113" i="4"/>
  <c r="AC113" i="4"/>
  <c r="Z113" i="4"/>
  <c r="AA113" i="4"/>
  <c r="AD113" i="4"/>
  <c r="AB113" i="4"/>
  <c r="W113" i="4"/>
  <c r="V113" i="4"/>
  <c r="S113" i="4"/>
  <c r="M113" i="4"/>
  <c r="Q113" i="4"/>
  <c r="R113" i="4"/>
  <c r="Y113" i="4"/>
  <c r="U113" i="4"/>
  <c r="AM221" i="4"/>
  <c r="T221" i="4"/>
  <c r="O221" i="4"/>
  <c r="P221" i="4"/>
  <c r="BD221" i="4"/>
  <c r="N221" i="4"/>
  <c r="BC221" i="4"/>
  <c r="AX221" i="4"/>
  <c r="BA221" i="4"/>
  <c r="AY221" i="4"/>
  <c r="BB221" i="4"/>
  <c r="AZ221" i="4"/>
  <c r="AT221" i="4"/>
  <c r="AU221" i="4"/>
  <c r="AW221" i="4"/>
  <c r="AV221" i="4"/>
  <c r="AQ221" i="4"/>
  <c r="AR221" i="4"/>
  <c r="AS221" i="4"/>
  <c r="AP221" i="4"/>
  <c r="AN221" i="4"/>
  <c r="AL221" i="4"/>
  <c r="AI221" i="4"/>
  <c r="AK221" i="4"/>
  <c r="AO221" i="4"/>
  <c r="AF221" i="4"/>
  <c r="AH221" i="4"/>
  <c r="AD221" i="4"/>
  <c r="AA221" i="4"/>
  <c r="AC221" i="4"/>
  <c r="AB221" i="4"/>
  <c r="AG221" i="4"/>
  <c r="AE221" i="4"/>
  <c r="Y221" i="4"/>
  <c r="V221" i="4"/>
  <c r="Z221" i="4"/>
  <c r="W221" i="4"/>
  <c r="U221" i="4"/>
  <c r="S221" i="4"/>
  <c r="R221" i="4"/>
  <c r="AM293" i="4"/>
  <c r="AK293" i="4"/>
  <c r="T293" i="4"/>
  <c r="N293" i="4"/>
  <c r="P293" i="4"/>
  <c r="BC293" i="4"/>
  <c r="BB293" i="4"/>
  <c r="BD293" i="4"/>
  <c r="O293" i="4"/>
  <c r="BA293" i="4"/>
  <c r="AZ293" i="4"/>
  <c r="AY293" i="4"/>
  <c r="AT293" i="4"/>
  <c r="AU293" i="4"/>
  <c r="AV293" i="4"/>
  <c r="AX293" i="4"/>
  <c r="AW293" i="4"/>
  <c r="AS293" i="4"/>
  <c r="AR293" i="4"/>
  <c r="AP293" i="4"/>
  <c r="AL293" i="4"/>
  <c r="AQ293" i="4"/>
  <c r="AN293" i="4"/>
  <c r="AO293" i="4"/>
  <c r="AE293" i="4"/>
  <c r="AH293" i="4"/>
  <c r="AI293" i="4"/>
  <c r="AF293" i="4"/>
  <c r="AA293" i="4"/>
  <c r="AD293" i="4"/>
  <c r="Z293" i="4"/>
  <c r="AC293" i="4"/>
  <c r="AG293" i="4"/>
  <c r="V293" i="4"/>
  <c r="Y293" i="4"/>
  <c r="W293" i="4"/>
  <c r="U293" i="4"/>
  <c r="R293" i="4"/>
  <c r="Q293" i="4"/>
  <c r="AB293" i="4"/>
  <c r="M293" i="4"/>
  <c r="S293" i="4"/>
  <c r="AM353" i="4"/>
  <c r="T353" i="4"/>
  <c r="BA353" i="4"/>
  <c r="P353" i="4"/>
  <c r="N353" i="4"/>
  <c r="O353" i="4"/>
  <c r="BC353" i="4"/>
  <c r="BB353" i="4"/>
  <c r="BD353" i="4"/>
  <c r="AZ353" i="4"/>
  <c r="AX353" i="4"/>
  <c r="AY353" i="4"/>
  <c r="AS353" i="4"/>
  <c r="AU353" i="4"/>
  <c r="AV353" i="4"/>
  <c r="AW353" i="4"/>
  <c r="AR353" i="4"/>
  <c r="AT353" i="4"/>
  <c r="AQ353" i="4"/>
  <c r="AO353" i="4"/>
  <c r="AN353" i="4"/>
  <c r="AI353" i="4"/>
  <c r="AK353" i="4"/>
  <c r="AL353" i="4"/>
  <c r="AP353" i="4"/>
  <c r="AF353" i="4"/>
  <c r="AG353" i="4"/>
  <c r="AE353" i="4"/>
  <c r="AD353" i="4"/>
  <c r="AC353" i="4"/>
  <c r="AB353" i="4"/>
  <c r="AA353" i="4"/>
  <c r="AH353" i="4"/>
  <c r="Z353" i="4"/>
  <c r="Y353" i="4"/>
  <c r="W353" i="4"/>
  <c r="V353" i="4"/>
  <c r="Q353" i="4"/>
  <c r="M353" i="4"/>
  <c r="U353" i="4"/>
  <c r="S353" i="4"/>
  <c r="R353" i="4"/>
  <c r="AM413" i="4"/>
  <c r="AK413" i="4"/>
  <c r="P413" i="4"/>
  <c r="T413" i="4"/>
  <c r="O413" i="4"/>
  <c r="N413" i="4"/>
  <c r="BC413" i="4"/>
  <c r="BD413" i="4"/>
  <c r="BA413" i="4"/>
  <c r="AX413" i="4"/>
  <c r="AZ413" i="4"/>
  <c r="AY413" i="4"/>
  <c r="BB413" i="4"/>
  <c r="AW413" i="4"/>
  <c r="AT413" i="4"/>
  <c r="AU413" i="4"/>
  <c r="AV413" i="4"/>
  <c r="AS413" i="4"/>
  <c r="AP413" i="4"/>
  <c r="AR413" i="4"/>
  <c r="AQ413" i="4"/>
  <c r="AI413" i="4"/>
  <c r="AO413" i="4"/>
  <c r="AL413" i="4"/>
  <c r="AN413" i="4"/>
  <c r="AF413" i="4"/>
  <c r="AH413" i="4"/>
  <c r="AG413" i="4"/>
  <c r="AB413" i="4"/>
  <c r="AE413" i="4"/>
  <c r="AA413" i="4"/>
  <c r="AC413" i="4"/>
  <c r="AD413" i="4"/>
  <c r="Y413" i="4"/>
  <c r="V413" i="4"/>
  <c r="W413" i="4"/>
  <c r="U413" i="4"/>
  <c r="Z413" i="4"/>
  <c r="S413" i="4"/>
  <c r="Q413" i="4"/>
  <c r="R413" i="4"/>
  <c r="Q221" i="4"/>
  <c r="AM30" i="4"/>
  <c r="AE30" i="4"/>
  <c r="T30" i="4"/>
  <c r="O30" i="4"/>
  <c r="P30" i="4"/>
  <c r="BC30" i="4"/>
  <c r="N30" i="4"/>
  <c r="BD30" i="4"/>
  <c r="BB30" i="4"/>
  <c r="AY30" i="4"/>
  <c r="AZ30" i="4"/>
  <c r="BA30" i="4"/>
  <c r="AV30" i="4"/>
  <c r="AU30" i="4"/>
  <c r="AX30" i="4"/>
  <c r="AW30" i="4"/>
  <c r="AT30" i="4"/>
  <c r="AS30" i="4"/>
  <c r="AR30" i="4"/>
  <c r="AP30" i="4"/>
  <c r="AQ30" i="4"/>
  <c r="AI30" i="4"/>
  <c r="AK30" i="4"/>
  <c r="AO30" i="4"/>
  <c r="AN30" i="4"/>
  <c r="AL30" i="4"/>
  <c r="AF30" i="4"/>
  <c r="AH30" i="4"/>
  <c r="AC30" i="4"/>
  <c r="AD30" i="4"/>
  <c r="AB30" i="4"/>
  <c r="AG30" i="4"/>
  <c r="V30" i="4"/>
  <c r="Y30" i="4"/>
  <c r="W30" i="4"/>
  <c r="Z30" i="4"/>
  <c r="S30" i="4"/>
  <c r="R30" i="4"/>
  <c r="M30" i="4"/>
  <c r="U30" i="4"/>
  <c r="AA30" i="4"/>
  <c r="Q30" i="4"/>
  <c r="AM162" i="4"/>
  <c r="T162" i="4"/>
  <c r="P162" i="4"/>
  <c r="O162" i="4"/>
  <c r="BB162" i="4"/>
  <c r="N162" i="4"/>
  <c r="BD162" i="4"/>
  <c r="BC162" i="4"/>
  <c r="BA162" i="4"/>
  <c r="AZ162" i="4"/>
  <c r="AT162" i="4"/>
  <c r="AX162" i="4"/>
  <c r="AY162" i="4"/>
  <c r="AW162" i="4"/>
  <c r="AV162" i="4"/>
  <c r="AS162" i="4"/>
  <c r="AP162" i="4"/>
  <c r="AQ162" i="4"/>
  <c r="AU162" i="4"/>
  <c r="AR162" i="4"/>
  <c r="AK162" i="4"/>
  <c r="AL162" i="4"/>
  <c r="AN162" i="4"/>
  <c r="AO162" i="4"/>
  <c r="AI162" i="4"/>
  <c r="AH162" i="4"/>
  <c r="AG162" i="4"/>
  <c r="AF162" i="4"/>
  <c r="AE162" i="4"/>
  <c r="AC162" i="4"/>
  <c r="Z162" i="4"/>
  <c r="AD162" i="4"/>
  <c r="AB162" i="4"/>
  <c r="AA162" i="4"/>
  <c r="W162" i="4"/>
  <c r="Y162" i="4"/>
  <c r="V162" i="4"/>
  <c r="S162" i="4"/>
  <c r="R162" i="4"/>
  <c r="M162" i="4"/>
  <c r="U162" i="4"/>
  <c r="Q162" i="4"/>
  <c r="M400" i="4"/>
  <c r="M194" i="4"/>
  <c r="M132" i="4"/>
  <c r="R239" i="4"/>
  <c r="AM87" i="4"/>
  <c r="T87" i="4"/>
  <c r="P87" i="4"/>
  <c r="O87" i="4"/>
  <c r="BD87" i="4"/>
  <c r="BC87" i="4"/>
  <c r="BB87" i="4"/>
  <c r="N87" i="4"/>
  <c r="BA87" i="4"/>
  <c r="AZ87" i="4"/>
  <c r="AY87" i="4"/>
  <c r="AU87" i="4"/>
  <c r="AX87" i="4"/>
  <c r="AV87" i="4"/>
  <c r="AW87" i="4"/>
  <c r="AQ87" i="4"/>
  <c r="AT87" i="4"/>
  <c r="AR87" i="4"/>
  <c r="AS87" i="4"/>
  <c r="AP87" i="4"/>
  <c r="AO87" i="4"/>
  <c r="AN87" i="4"/>
  <c r="AK87" i="4"/>
  <c r="AH87" i="4"/>
  <c r="AE87" i="4"/>
  <c r="AI87" i="4"/>
  <c r="AG87" i="4"/>
  <c r="AF87" i="4"/>
  <c r="AL87" i="4"/>
  <c r="AC87" i="4"/>
  <c r="AB87" i="4"/>
  <c r="AA87" i="4"/>
  <c r="Z87" i="4"/>
  <c r="Y87" i="4"/>
  <c r="V87" i="4"/>
  <c r="AD87" i="4"/>
  <c r="W87" i="4"/>
  <c r="M87" i="4"/>
  <c r="S87" i="4"/>
  <c r="Q87" i="4"/>
  <c r="R87" i="4"/>
  <c r="U87" i="4"/>
  <c r="AM52" i="4"/>
  <c r="P52" i="4"/>
  <c r="T52" i="4"/>
  <c r="BC52" i="4"/>
  <c r="BD52" i="4"/>
  <c r="N52" i="4"/>
  <c r="O52" i="4"/>
  <c r="BA52" i="4"/>
  <c r="AZ52" i="4"/>
  <c r="AX52" i="4"/>
  <c r="AY52" i="4"/>
  <c r="BB52" i="4"/>
  <c r="AW52" i="4"/>
  <c r="AV52" i="4"/>
  <c r="AU52" i="4"/>
  <c r="AT52" i="4"/>
  <c r="AS52" i="4"/>
  <c r="AR52" i="4"/>
  <c r="AQ52" i="4"/>
  <c r="AO52" i="4"/>
  <c r="AP52" i="4"/>
  <c r="AK52" i="4"/>
  <c r="AL52" i="4"/>
  <c r="AN52" i="4"/>
  <c r="AI52" i="4"/>
  <c r="AF52" i="4"/>
  <c r="AG52" i="4"/>
  <c r="AH52" i="4"/>
  <c r="AC52" i="4"/>
  <c r="AD52" i="4"/>
  <c r="AA52" i="4"/>
  <c r="AB52" i="4"/>
  <c r="AE52" i="4"/>
  <c r="Y52" i="4"/>
  <c r="W52" i="4"/>
  <c r="V52" i="4"/>
  <c r="Z52" i="4"/>
  <c r="U52" i="4"/>
  <c r="S52" i="4"/>
  <c r="Q52" i="4"/>
  <c r="M52" i="4"/>
  <c r="R52" i="4"/>
  <c r="AM112" i="4"/>
  <c r="T112" i="4"/>
  <c r="P112" i="4"/>
  <c r="N112" i="4"/>
  <c r="O112" i="4"/>
  <c r="AC112" i="4"/>
  <c r="BC112" i="4"/>
  <c r="BD112" i="4"/>
  <c r="AZ112" i="4"/>
  <c r="AX112" i="4"/>
  <c r="BA112" i="4"/>
  <c r="AY112" i="4"/>
  <c r="BB112" i="4"/>
  <c r="AW112" i="4"/>
  <c r="AV112" i="4"/>
  <c r="AU112" i="4"/>
  <c r="AP112" i="4"/>
  <c r="AS112" i="4"/>
  <c r="AT112" i="4"/>
  <c r="AR112" i="4"/>
  <c r="AO112" i="4"/>
  <c r="AI112" i="4"/>
  <c r="AN112" i="4"/>
  <c r="AK112" i="4"/>
  <c r="AQ112" i="4"/>
  <c r="AF112" i="4"/>
  <c r="AL112" i="4"/>
  <c r="AE112" i="4"/>
  <c r="AH112" i="4"/>
  <c r="AG112" i="4"/>
  <c r="AB112" i="4"/>
  <c r="AD112" i="4"/>
  <c r="Y112" i="4"/>
  <c r="AA112" i="4"/>
  <c r="U112" i="4"/>
  <c r="Z112" i="4"/>
  <c r="V112" i="4"/>
  <c r="W112" i="4"/>
  <c r="R112" i="4"/>
  <c r="M112" i="4"/>
  <c r="S112" i="4"/>
  <c r="Q112" i="4"/>
  <c r="AM172" i="4"/>
  <c r="T172" i="4"/>
  <c r="AN172" i="4"/>
  <c r="P172" i="4"/>
  <c r="AW172" i="4"/>
  <c r="BD172" i="4"/>
  <c r="O172" i="4"/>
  <c r="BB172" i="4"/>
  <c r="N172" i="4"/>
  <c r="AY172" i="4"/>
  <c r="AZ172" i="4"/>
  <c r="BC172" i="4"/>
  <c r="BA172" i="4"/>
  <c r="AV172" i="4"/>
  <c r="AX172" i="4"/>
  <c r="AU172" i="4"/>
  <c r="AS172" i="4"/>
  <c r="AR172" i="4"/>
  <c r="AT172" i="4"/>
  <c r="AO172" i="4"/>
  <c r="AP172" i="4"/>
  <c r="AI172" i="4"/>
  <c r="AQ172" i="4"/>
  <c r="AF172" i="4"/>
  <c r="AG172" i="4"/>
  <c r="AK172" i="4"/>
  <c r="AE172" i="4"/>
  <c r="AL172" i="4"/>
  <c r="AH172" i="4"/>
  <c r="AD172" i="4"/>
  <c r="AA172" i="4"/>
  <c r="AC172" i="4"/>
  <c r="AB172" i="4"/>
  <c r="V172" i="4"/>
  <c r="Z172" i="4"/>
  <c r="W172" i="4"/>
  <c r="Y172" i="4"/>
  <c r="S172" i="4"/>
  <c r="Q172" i="4"/>
  <c r="M172" i="4"/>
  <c r="U172" i="4"/>
  <c r="R172" i="4"/>
  <c r="AM220" i="4"/>
  <c r="T220" i="4"/>
  <c r="AN220" i="4"/>
  <c r="BA220" i="4"/>
  <c r="AH220" i="4"/>
  <c r="AE220" i="4"/>
  <c r="P220" i="4"/>
  <c r="N220" i="4"/>
  <c r="O220" i="4"/>
  <c r="BC220" i="4"/>
  <c r="BB220" i="4"/>
  <c r="BD220" i="4"/>
  <c r="AY220" i="4"/>
  <c r="AZ220" i="4"/>
  <c r="AW220" i="4"/>
  <c r="AU220" i="4"/>
  <c r="AT220" i="4"/>
  <c r="AV220" i="4"/>
  <c r="AX220" i="4"/>
  <c r="AQ220" i="4"/>
  <c r="AP220" i="4"/>
  <c r="AS220" i="4"/>
  <c r="AR220" i="4"/>
  <c r="AK220" i="4"/>
  <c r="AO220" i="4"/>
  <c r="AI220" i="4"/>
  <c r="AL220" i="4"/>
  <c r="AB220" i="4"/>
  <c r="AG220" i="4"/>
  <c r="AC220" i="4"/>
  <c r="AA220" i="4"/>
  <c r="AD220" i="4"/>
  <c r="AF220" i="4"/>
  <c r="Y220" i="4"/>
  <c r="W220" i="4"/>
  <c r="V220" i="4"/>
  <c r="S220" i="4"/>
  <c r="R220" i="4"/>
  <c r="Z220" i="4"/>
  <c r="M220" i="4"/>
  <c r="U220" i="4"/>
  <c r="Q220" i="4"/>
  <c r="AM256" i="4"/>
  <c r="AX256" i="4"/>
  <c r="T256" i="4"/>
  <c r="P256" i="4"/>
  <c r="O256" i="4"/>
  <c r="BC256" i="4"/>
  <c r="N256" i="4"/>
  <c r="BD256" i="4"/>
  <c r="BA256" i="4"/>
  <c r="BB256" i="4"/>
  <c r="AZ256" i="4"/>
  <c r="AS256" i="4"/>
  <c r="AT256" i="4"/>
  <c r="AU256" i="4"/>
  <c r="AW256" i="4"/>
  <c r="AV256" i="4"/>
  <c r="AY256" i="4"/>
  <c r="AQ256" i="4"/>
  <c r="AR256" i="4"/>
  <c r="AK256" i="4"/>
  <c r="AL256" i="4"/>
  <c r="AN256" i="4"/>
  <c r="AP256" i="4"/>
  <c r="AO256" i="4"/>
  <c r="AH256" i="4"/>
  <c r="AG256" i="4"/>
  <c r="AF256" i="4"/>
  <c r="AI256" i="4"/>
  <c r="AA256" i="4"/>
  <c r="AD256" i="4"/>
  <c r="AE256" i="4"/>
  <c r="AC256" i="4"/>
  <c r="AB256" i="4"/>
  <c r="Z256" i="4"/>
  <c r="Y256" i="4"/>
  <c r="V256" i="4"/>
  <c r="W256" i="4"/>
  <c r="U256" i="4"/>
  <c r="S256" i="4"/>
  <c r="M256" i="4"/>
  <c r="R256" i="4"/>
  <c r="Q256" i="4"/>
  <c r="AM292" i="4"/>
  <c r="T292" i="4"/>
  <c r="P292" i="4"/>
  <c r="O292" i="4"/>
  <c r="AH292" i="4"/>
  <c r="AK292" i="4"/>
  <c r="N292" i="4"/>
  <c r="BD292" i="4"/>
  <c r="BB292" i="4"/>
  <c r="BC292" i="4"/>
  <c r="AY292" i="4"/>
  <c r="BA292" i="4"/>
  <c r="AZ292" i="4"/>
  <c r="AU292" i="4"/>
  <c r="AX292" i="4"/>
  <c r="AW292" i="4"/>
  <c r="AV292" i="4"/>
  <c r="AR292" i="4"/>
  <c r="AS292" i="4"/>
  <c r="AT292" i="4"/>
  <c r="AL292" i="4"/>
  <c r="AN292" i="4"/>
  <c r="AP292" i="4"/>
  <c r="AQ292" i="4"/>
  <c r="AO292" i="4"/>
  <c r="AI292" i="4"/>
  <c r="AG292" i="4"/>
  <c r="AF292" i="4"/>
  <c r="AD292" i="4"/>
  <c r="AE292" i="4"/>
  <c r="Z292" i="4"/>
  <c r="AA292" i="4"/>
  <c r="AC292" i="4"/>
  <c r="AB292" i="4"/>
  <c r="Y292" i="4"/>
  <c r="W292" i="4"/>
  <c r="Q292" i="4"/>
  <c r="S292" i="4"/>
  <c r="R292" i="4"/>
  <c r="M292" i="4"/>
  <c r="U292" i="4"/>
  <c r="AM328" i="4"/>
  <c r="AX328" i="4"/>
  <c r="P328" i="4"/>
  <c r="T328" i="4"/>
  <c r="O328" i="4"/>
  <c r="N328" i="4"/>
  <c r="Q328" i="4"/>
  <c r="BB328" i="4"/>
  <c r="BC328" i="4"/>
  <c r="BD328" i="4"/>
  <c r="BA328" i="4"/>
  <c r="AY328" i="4"/>
  <c r="AZ328" i="4"/>
  <c r="AW328" i="4"/>
  <c r="AV328" i="4"/>
  <c r="AU328" i="4"/>
  <c r="AT328" i="4"/>
  <c r="AR328" i="4"/>
  <c r="AS328" i="4"/>
  <c r="AP328" i="4"/>
  <c r="AL328" i="4"/>
  <c r="AQ328" i="4"/>
  <c r="AO328" i="4"/>
  <c r="AI328" i="4"/>
  <c r="AH328" i="4"/>
  <c r="AG328" i="4"/>
  <c r="AN328" i="4"/>
  <c r="AK328" i="4"/>
  <c r="AF328" i="4"/>
  <c r="AB328" i="4"/>
  <c r="AD328" i="4"/>
  <c r="AC328" i="4"/>
  <c r="AE328" i="4"/>
  <c r="AA328" i="4"/>
  <c r="Y328" i="4"/>
  <c r="Z328" i="4"/>
  <c r="V328" i="4"/>
  <c r="U328" i="4"/>
  <c r="R328" i="4"/>
  <c r="W328" i="4"/>
  <c r="S328" i="4"/>
  <c r="AM352" i="4"/>
  <c r="T352" i="4"/>
  <c r="O352" i="4"/>
  <c r="P352" i="4"/>
  <c r="BD352" i="4"/>
  <c r="BC352" i="4"/>
  <c r="N352" i="4"/>
  <c r="BB352" i="4"/>
  <c r="BA352" i="4"/>
  <c r="AZ352" i="4"/>
  <c r="AY352" i="4"/>
  <c r="AX352" i="4"/>
  <c r="AW352" i="4"/>
  <c r="AV352" i="4"/>
  <c r="AU352" i="4"/>
  <c r="AT352" i="4"/>
  <c r="AQ352" i="4"/>
  <c r="AR352" i="4"/>
  <c r="AP352" i="4"/>
  <c r="AS352" i="4"/>
  <c r="AN352" i="4"/>
  <c r="AK352" i="4"/>
  <c r="AO352" i="4"/>
  <c r="AH352" i="4"/>
  <c r="AF352" i="4"/>
  <c r="AI352" i="4"/>
  <c r="AL352" i="4"/>
  <c r="AG352" i="4"/>
  <c r="AD352" i="4"/>
  <c r="AC352" i="4"/>
  <c r="AA352" i="4"/>
  <c r="AE352" i="4"/>
  <c r="AB352" i="4"/>
  <c r="U352" i="4"/>
  <c r="V352" i="4"/>
  <c r="Z352" i="4"/>
  <c r="Y352" i="4"/>
  <c r="W352" i="4"/>
  <c r="R352" i="4"/>
  <c r="Q352" i="4"/>
  <c r="AM376" i="4"/>
  <c r="AE376" i="4"/>
  <c r="T376" i="4"/>
  <c r="P376" i="4"/>
  <c r="O376" i="4"/>
  <c r="BB376" i="4"/>
  <c r="BC376" i="4"/>
  <c r="N376" i="4"/>
  <c r="BD376" i="4"/>
  <c r="BA376" i="4"/>
  <c r="AZ376" i="4"/>
  <c r="AX376" i="4"/>
  <c r="AY376" i="4"/>
  <c r="AV376" i="4"/>
  <c r="AW376" i="4"/>
  <c r="AU376" i="4"/>
  <c r="AT376" i="4"/>
  <c r="AR376" i="4"/>
  <c r="AS376" i="4"/>
  <c r="AO376" i="4"/>
  <c r="AK376" i="4"/>
  <c r="AQ376" i="4"/>
  <c r="AP376" i="4"/>
  <c r="AN376" i="4"/>
  <c r="AH376" i="4"/>
  <c r="AF376" i="4"/>
  <c r="AI376" i="4"/>
  <c r="AL376" i="4"/>
  <c r="AG376" i="4"/>
  <c r="AA376" i="4"/>
  <c r="Z376" i="4"/>
  <c r="AC376" i="4"/>
  <c r="AB376" i="4"/>
  <c r="AD376" i="4"/>
  <c r="V376" i="4"/>
  <c r="Y376" i="4"/>
  <c r="M376" i="4"/>
  <c r="S376" i="4"/>
  <c r="U376" i="4"/>
  <c r="W376" i="4"/>
  <c r="AM388" i="4"/>
  <c r="AN388" i="4"/>
  <c r="P388" i="4"/>
  <c r="AR388" i="4"/>
  <c r="T388" i="4"/>
  <c r="N388" i="4"/>
  <c r="O388" i="4"/>
  <c r="BB388" i="4"/>
  <c r="BA388" i="4"/>
  <c r="BC388" i="4"/>
  <c r="BD388" i="4"/>
  <c r="AZ388" i="4"/>
  <c r="AY388" i="4"/>
  <c r="AU388" i="4"/>
  <c r="AV388" i="4"/>
  <c r="AX388" i="4"/>
  <c r="AW388" i="4"/>
  <c r="AQ388" i="4"/>
  <c r="AT388" i="4"/>
  <c r="AS388" i="4"/>
  <c r="AP388" i="4"/>
  <c r="AK388" i="4"/>
  <c r="AL388" i="4"/>
  <c r="AO388" i="4"/>
  <c r="AF388" i="4"/>
  <c r="AH388" i="4"/>
  <c r="AE388" i="4"/>
  <c r="AG388" i="4"/>
  <c r="AI388" i="4"/>
  <c r="AC388" i="4"/>
  <c r="AA388" i="4"/>
  <c r="AD388" i="4"/>
  <c r="AB388" i="4"/>
  <c r="V388" i="4"/>
  <c r="Z388" i="4"/>
  <c r="W388" i="4"/>
  <c r="U388" i="4"/>
  <c r="Y388" i="4"/>
  <c r="R388" i="4"/>
  <c r="Q388" i="4"/>
  <c r="M388" i="4"/>
  <c r="AM412" i="4"/>
  <c r="AK412" i="4"/>
  <c r="T412" i="4"/>
  <c r="O412" i="4"/>
  <c r="R412" i="4"/>
  <c r="P412" i="4"/>
  <c r="BB412" i="4"/>
  <c r="BD412" i="4"/>
  <c r="N412" i="4"/>
  <c r="BC412" i="4"/>
  <c r="AZ412" i="4"/>
  <c r="BA412" i="4"/>
  <c r="AY412" i="4"/>
  <c r="AT412" i="4"/>
  <c r="AU412" i="4"/>
  <c r="AX412" i="4"/>
  <c r="AV412" i="4"/>
  <c r="AW412" i="4"/>
  <c r="AR412" i="4"/>
  <c r="AS412" i="4"/>
  <c r="AP412" i="4"/>
  <c r="AQ412" i="4"/>
  <c r="AL412" i="4"/>
  <c r="AN412" i="4"/>
  <c r="AO412" i="4"/>
  <c r="AF412" i="4"/>
  <c r="AI412" i="4"/>
  <c r="AG412" i="4"/>
  <c r="AE412" i="4"/>
  <c r="AH412" i="4"/>
  <c r="AD412" i="4"/>
  <c r="AB412" i="4"/>
  <c r="U412" i="4"/>
  <c r="W412" i="4"/>
  <c r="AA412" i="4"/>
  <c r="AC412" i="4"/>
  <c r="Z412" i="4"/>
  <c r="Y412" i="4"/>
  <c r="V412" i="4"/>
  <c r="M412" i="4"/>
  <c r="S412" i="4"/>
  <c r="Q412" i="4"/>
  <c r="AM257" i="4"/>
  <c r="T257" i="4"/>
  <c r="P257" i="4"/>
  <c r="O257" i="4"/>
  <c r="N257" i="4"/>
  <c r="BD257" i="4"/>
  <c r="BA257" i="4"/>
  <c r="AX257" i="4"/>
  <c r="AZ257" i="4"/>
  <c r="AY257" i="4"/>
  <c r="BC257" i="4"/>
  <c r="BB257" i="4"/>
  <c r="AU257" i="4"/>
  <c r="AW257" i="4"/>
  <c r="AV257" i="4"/>
  <c r="AR257" i="4"/>
  <c r="AS257" i="4"/>
  <c r="AT257" i="4"/>
  <c r="AN257" i="4"/>
  <c r="AI257" i="4"/>
  <c r="AQ257" i="4"/>
  <c r="AP257" i="4"/>
  <c r="AO257" i="4"/>
  <c r="AL257" i="4"/>
  <c r="AH257" i="4"/>
  <c r="AK257" i="4"/>
  <c r="AG257" i="4"/>
  <c r="AE257" i="4"/>
  <c r="AF257" i="4"/>
  <c r="AC257" i="4"/>
  <c r="AB257" i="4"/>
  <c r="AD257" i="4"/>
  <c r="AA257" i="4"/>
  <c r="W257" i="4"/>
  <c r="Z257" i="4"/>
  <c r="Y257" i="4"/>
  <c r="R257" i="4"/>
  <c r="S257" i="4"/>
  <c r="Q257" i="4"/>
  <c r="M257" i="4"/>
  <c r="U257" i="4"/>
  <c r="V257" i="4"/>
  <c r="AM18" i="4"/>
  <c r="AN18" i="4"/>
  <c r="T18" i="4"/>
  <c r="O18" i="4"/>
  <c r="P18" i="4"/>
  <c r="N18" i="4"/>
  <c r="BB18" i="4"/>
  <c r="BC18" i="4"/>
  <c r="BD18" i="4"/>
  <c r="AX18" i="4"/>
  <c r="AY18" i="4"/>
  <c r="AZ18" i="4"/>
  <c r="BA18" i="4"/>
  <c r="AW18" i="4"/>
  <c r="AV18" i="4"/>
  <c r="AT18" i="4"/>
  <c r="AU18" i="4"/>
  <c r="AS18" i="4"/>
  <c r="AR18" i="4"/>
  <c r="AL18" i="4"/>
  <c r="AO18" i="4"/>
  <c r="AK18" i="4"/>
  <c r="AQ18" i="4"/>
  <c r="AP18" i="4"/>
  <c r="AH18" i="4"/>
  <c r="AE18" i="4"/>
  <c r="AI18" i="4"/>
  <c r="AF18" i="4"/>
  <c r="AC18" i="4"/>
  <c r="AG18" i="4"/>
  <c r="AD18" i="4"/>
  <c r="V18" i="4"/>
  <c r="Z18" i="4"/>
  <c r="Y18" i="4"/>
  <c r="W18" i="4"/>
  <c r="AA18" i="4"/>
  <c r="Q18" i="4"/>
  <c r="M18" i="4"/>
  <c r="AB18" i="4"/>
  <c r="AM42" i="4"/>
  <c r="T42" i="4"/>
  <c r="N42" i="4"/>
  <c r="O42" i="4"/>
  <c r="P42" i="4"/>
  <c r="BD42" i="4"/>
  <c r="BA42" i="4"/>
  <c r="AY42" i="4"/>
  <c r="BC42" i="4"/>
  <c r="BB42" i="4"/>
  <c r="AZ42" i="4"/>
  <c r="AW42" i="4"/>
  <c r="AX42" i="4"/>
  <c r="AT42" i="4"/>
  <c r="AV42" i="4"/>
  <c r="AS42" i="4"/>
  <c r="AO42" i="4"/>
  <c r="AQ42" i="4"/>
  <c r="AU42" i="4"/>
  <c r="AR42" i="4"/>
  <c r="AP42" i="4"/>
  <c r="AL42" i="4"/>
  <c r="AI42" i="4"/>
  <c r="AK42" i="4"/>
  <c r="AN42" i="4"/>
  <c r="AE42" i="4"/>
  <c r="AG42" i="4"/>
  <c r="AF42" i="4"/>
  <c r="AH42" i="4"/>
  <c r="AD42" i="4"/>
  <c r="AA42" i="4"/>
  <c r="AB42" i="4"/>
  <c r="AC42" i="4"/>
  <c r="V42" i="4"/>
  <c r="U42" i="4"/>
  <c r="Y42" i="4"/>
  <c r="W42" i="4"/>
  <c r="M42" i="4"/>
  <c r="S42" i="4"/>
  <c r="Z42" i="4"/>
  <c r="R42" i="4"/>
  <c r="Q42" i="4"/>
  <c r="AM54" i="4"/>
  <c r="T54" i="4"/>
  <c r="P54" i="4"/>
  <c r="BB54" i="4"/>
  <c r="BD54" i="4"/>
  <c r="N54" i="4"/>
  <c r="O54" i="4"/>
  <c r="BC54" i="4"/>
  <c r="AY54" i="4"/>
  <c r="BA54" i="4"/>
  <c r="AX54" i="4"/>
  <c r="AW54" i="4"/>
  <c r="AV54" i="4"/>
  <c r="AU54" i="4"/>
  <c r="AT54" i="4"/>
  <c r="AZ54" i="4"/>
  <c r="AS54" i="4"/>
  <c r="AP54" i="4"/>
  <c r="AQ54" i="4"/>
  <c r="AR54" i="4"/>
  <c r="AL54" i="4"/>
  <c r="AI54" i="4"/>
  <c r="AO54" i="4"/>
  <c r="AN54" i="4"/>
  <c r="AK54" i="4"/>
  <c r="AH54" i="4"/>
  <c r="AG54" i="4"/>
  <c r="AF54" i="4"/>
  <c r="AA54" i="4"/>
  <c r="AC54" i="4"/>
  <c r="AE54" i="4"/>
  <c r="AD54" i="4"/>
  <c r="AB54" i="4"/>
  <c r="V54" i="4"/>
  <c r="W54" i="4"/>
  <c r="Y54" i="4"/>
  <c r="Z54" i="4"/>
  <c r="U54" i="4"/>
  <c r="S54" i="4"/>
  <c r="M54" i="4"/>
  <c r="R54" i="4"/>
  <c r="Q54" i="4"/>
  <c r="AM66" i="4"/>
  <c r="T66" i="4"/>
  <c r="N66" i="4"/>
  <c r="O66" i="4"/>
  <c r="P66" i="4"/>
  <c r="BB66" i="4"/>
  <c r="BC66" i="4"/>
  <c r="BD66" i="4"/>
  <c r="BA66" i="4"/>
  <c r="AZ66" i="4"/>
  <c r="AY66" i="4"/>
  <c r="AX66" i="4"/>
  <c r="AW66" i="4"/>
  <c r="AS66" i="4"/>
  <c r="AV66" i="4"/>
  <c r="AT66" i="4"/>
  <c r="AU66" i="4"/>
  <c r="AK66" i="4"/>
  <c r="AI66" i="4"/>
  <c r="AN66" i="4"/>
  <c r="AR66" i="4"/>
  <c r="AO66" i="4"/>
  <c r="AQ66" i="4"/>
  <c r="AP66" i="4"/>
  <c r="AF66" i="4"/>
  <c r="AG66" i="4"/>
  <c r="AL66" i="4"/>
  <c r="AH66" i="4"/>
  <c r="AD66" i="4"/>
  <c r="AC66" i="4"/>
  <c r="AA66" i="4"/>
  <c r="AE66" i="4"/>
  <c r="AB66" i="4"/>
  <c r="Y66" i="4"/>
  <c r="V66" i="4"/>
  <c r="W66" i="4"/>
  <c r="Z66" i="4"/>
  <c r="R66" i="4"/>
  <c r="Q66" i="4"/>
  <c r="U66" i="4"/>
  <c r="S66" i="4"/>
  <c r="M66" i="4"/>
  <c r="AM78" i="4"/>
  <c r="Z78" i="4"/>
  <c r="T78" i="4"/>
  <c r="N78" i="4"/>
  <c r="P78" i="4"/>
  <c r="O78" i="4"/>
  <c r="BD78" i="4"/>
  <c r="BB78" i="4"/>
  <c r="BA78" i="4"/>
  <c r="BC78" i="4"/>
  <c r="AY78" i="4"/>
  <c r="AZ78" i="4"/>
  <c r="AX78" i="4"/>
  <c r="AU78" i="4"/>
  <c r="AW78" i="4"/>
  <c r="AV78" i="4"/>
  <c r="AP78" i="4"/>
  <c r="AS78" i="4"/>
  <c r="AT78" i="4"/>
  <c r="AR78" i="4"/>
  <c r="AL78" i="4"/>
  <c r="AO78" i="4"/>
  <c r="AN78" i="4"/>
  <c r="AQ78" i="4"/>
  <c r="AH78" i="4"/>
  <c r="AF78" i="4"/>
  <c r="AG78" i="4"/>
  <c r="AI78" i="4"/>
  <c r="AK78" i="4"/>
  <c r="AD78" i="4"/>
  <c r="AA78" i="4"/>
  <c r="AE78" i="4"/>
  <c r="AC78" i="4"/>
  <c r="AB78" i="4"/>
  <c r="Y78" i="4"/>
  <c r="V78" i="4"/>
  <c r="W78" i="4"/>
  <c r="U78" i="4"/>
  <c r="Q78" i="4"/>
  <c r="R78" i="4"/>
  <c r="S78" i="4"/>
  <c r="AM90" i="4"/>
  <c r="T90" i="4"/>
  <c r="AN90" i="4"/>
  <c r="AD90" i="4"/>
  <c r="O90" i="4"/>
  <c r="P90" i="4"/>
  <c r="N90" i="4"/>
  <c r="BB90" i="4"/>
  <c r="BD90" i="4"/>
  <c r="BC90" i="4"/>
  <c r="AY90" i="4"/>
  <c r="AZ90" i="4"/>
  <c r="BA90" i="4"/>
  <c r="AX90" i="4"/>
  <c r="AW90" i="4"/>
  <c r="AV90" i="4"/>
  <c r="AR90" i="4"/>
  <c r="AQ90" i="4"/>
  <c r="AP90" i="4"/>
  <c r="AU90" i="4"/>
  <c r="AT90" i="4"/>
  <c r="AS90" i="4"/>
  <c r="AL90" i="4"/>
  <c r="AO90" i="4"/>
  <c r="AK90" i="4"/>
  <c r="AG90" i="4"/>
  <c r="AF90" i="4"/>
  <c r="AH90" i="4"/>
  <c r="AI90" i="4"/>
  <c r="AA90" i="4"/>
  <c r="AB90" i="4"/>
  <c r="AE90" i="4"/>
  <c r="AC90" i="4"/>
  <c r="Z90" i="4"/>
  <c r="W90" i="4"/>
  <c r="Y90" i="4"/>
  <c r="V90" i="4"/>
  <c r="U90" i="4"/>
  <c r="M90" i="4"/>
  <c r="R90" i="4"/>
  <c r="Q90" i="4"/>
  <c r="S90" i="4"/>
  <c r="AM102" i="4"/>
  <c r="AE102" i="4"/>
  <c r="T102" i="4"/>
  <c r="AK102" i="4"/>
  <c r="AN102" i="4"/>
  <c r="O102" i="4"/>
  <c r="P102" i="4"/>
  <c r="N102" i="4"/>
  <c r="BB102" i="4"/>
  <c r="BD102" i="4"/>
  <c r="BC102" i="4"/>
  <c r="AZ102" i="4"/>
  <c r="AY102" i="4"/>
  <c r="BA102" i="4"/>
  <c r="AX102" i="4"/>
  <c r="AW102" i="4"/>
  <c r="AV102" i="4"/>
  <c r="AU102" i="4"/>
  <c r="AS102" i="4"/>
  <c r="AQ102" i="4"/>
  <c r="AR102" i="4"/>
  <c r="AT102" i="4"/>
  <c r="AO102" i="4"/>
  <c r="AL102" i="4"/>
  <c r="AP102" i="4"/>
  <c r="AI102" i="4"/>
  <c r="AF102" i="4"/>
  <c r="AH102" i="4"/>
  <c r="AA102" i="4"/>
  <c r="AB102" i="4"/>
  <c r="AC102" i="4"/>
  <c r="AD102" i="4"/>
  <c r="V102" i="4"/>
  <c r="W102" i="4"/>
  <c r="Y102" i="4"/>
  <c r="AG102" i="4"/>
  <c r="Z102" i="4"/>
  <c r="M102" i="4"/>
  <c r="U102" i="4"/>
  <c r="S102" i="4"/>
  <c r="Q102" i="4"/>
  <c r="AM114" i="4"/>
  <c r="AD114" i="4"/>
  <c r="T114" i="4"/>
  <c r="P114" i="4"/>
  <c r="O114" i="4"/>
  <c r="N114" i="4"/>
  <c r="BC114" i="4"/>
  <c r="BD114" i="4"/>
  <c r="BA114" i="4"/>
  <c r="AZ114" i="4"/>
  <c r="AY114" i="4"/>
  <c r="BB114" i="4"/>
  <c r="AU114" i="4"/>
  <c r="AT114" i="4"/>
  <c r="AV114" i="4"/>
  <c r="AX114" i="4"/>
  <c r="AW114" i="4"/>
  <c r="AO114" i="4"/>
  <c r="AQ114" i="4"/>
  <c r="AS114" i="4"/>
  <c r="AR114" i="4"/>
  <c r="AI114" i="4"/>
  <c r="AN114" i="4"/>
  <c r="AK114" i="4"/>
  <c r="AL114" i="4"/>
  <c r="AP114" i="4"/>
  <c r="AG114" i="4"/>
  <c r="AH114" i="4"/>
  <c r="AF114" i="4"/>
  <c r="AE114" i="4"/>
  <c r="AC114" i="4"/>
  <c r="AA114" i="4"/>
  <c r="AB114" i="4"/>
  <c r="Y114" i="4"/>
  <c r="Z114" i="4"/>
  <c r="V114" i="4"/>
  <c r="W114" i="4"/>
  <c r="M114" i="4"/>
  <c r="R114" i="4"/>
  <c r="Q114" i="4"/>
  <c r="S114" i="4"/>
  <c r="U114" i="4"/>
  <c r="AM126" i="4"/>
  <c r="AR126" i="4"/>
  <c r="T126" i="4"/>
  <c r="O126" i="4"/>
  <c r="P126" i="4"/>
  <c r="N126" i="4"/>
  <c r="BB126" i="4"/>
  <c r="BC126" i="4"/>
  <c r="BD126" i="4"/>
  <c r="BA126" i="4"/>
  <c r="AY126" i="4"/>
  <c r="AX126" i="4"/>
  <c r="AZ126" i="4"/>
  <c r="AW126" i="4"/>
  <c r="AU126" i="4"/>
  <c r="AV126" i="4"/>
  <c r="AS126" i="4"/>
  <c r="AT126" i="4"/>
  <c r="AI126" i="4"/>
  <c r="AQ126" i="4"/>
  <c r="AO126" i="4"/>
  <c r="AN126" i="4"/>
  <c r="AP126" i="4"/>
  <c r="AG126" i="4"/>
  <c r="AK126" i="4"/>
  <c r="AE126" i="4"/>
  <c r="AL126" i="4"/>
  <c r="AF126" i="4"/>
  <c r="AB126" i="4"/>
  <c r="AD126" i="4"/>
  <c r="AH126" i="4"/>
  <c r="Y126" i="4"/>
  <c r="V126" i="4"/>
  <c r="AA126" i="4"/>
  <c r="AC126" i="4"/>
  <c r="Z126" i="4"/>
  <c r="W126" i="4"/>
  <c r="Q126" i="4"/>
  <c r="U126" i="4"/>
  <c r="M126" i="4"/>
  <c r="S126" i="4"/>
  <c r="R126" i="4"/>
  <c r="AM138" i="4"/>
  <c r="P138" i="4"/>
  <c r="T138" i="4"/>
  <c r="O138" i="4"/>
  <c r="BB138" i="4"/>
  <c r="BA138" i="4"/>
  <c r="BD138" i="4"/>
  <c r="BC138" i="4"/>
  <c r="N138" i="4"/>
  <c r="AY138" i="4"/>
  <c r="AZ138" i="4"/>
  <c r="AS138" i="4"/>
  <c r="AT138" i="4"/>
  <c r="AV138" i="4"/>
  <c r="AW138" i="4"/>
  <c r="AU138" i="4"/>
  <c r="AX138" i="4"/>
  <c r="AR138" i="4"/>
  <c r="AP138" i="4"/>
  <c r="AQ138" i="4"/>
  <c r="AO138" i="4"/>
  <c r="AN138" i="4"/>
  <c r="AL138" i="4"/>
  <c r="AK138" i="4"/>
  <c r="AH138" i="4"/>
  <c r="AG138" i="4"/>
  <c r="AI138" i="4"/>
  <c r="AF138" i="4"/>
  <c r="AA138" i="4"/>
  <c r="AE138" i="4"/>
  <c r="AD138" i="4"/>
  <c r="AB138" i="4"/>
  <c r="AC138" i="4"/>
  <c r="U138" i="4"/>
  <c r="W138" i="4"/>
  <c r="V138" i="4"/>
  <c r="Z138" i="4"/>
  <c r="M138" i="4"/>
  <c r="Q138" i="4"/>
  <c r="Y138" i="4"/>
  <c r="R138" i="4"/>
  <c r="S138" i="4"/>
  <c r="AM150" i="4"/>
  <c r="AN150" i="4"/>
  <c r="T150" i="4"/>
  <c r="P150" i="4"/>
  <c r="O150" i="4"/>
  <c r="BC150" i="4"/>
  <c r="N150" i="4"/>
  <c r="BD150" i="4"/>
  <c r="AY150" i="4"/>
  <c r="AX150" i="4"/>
  <c r="BA150" i="4"/>
  <c r="BB150" i="4"/>
  <c r="AZ150" i="4"/>
  <c r="AW150" i="4"/>
  <c r="AU150" i="4"/>
  <c r="AT150" i="4"/>
  <c r="AV150" i="4"/>
  <c r="AS150" i="4"/>
  <c r="AP150" i="4"/>
  <c r="AR150" i="4"/>
  <c r="AO150" i="4"/>
  <c r="AQ150" i="4"/>
  <c r="AL150" i="4"/>
  <c r="AK150" i="4"/>
  <c r="AF150" i="4"/>
  <c r="AE150" i="4"/>
  <c r="AG150" i="4"/>
  <c r="AI150" i="4"/>
  <c r="AH150" i="4"/>
  <c r="AC150" i="4"/>
  <c r="AD150" i="4"/>
  <c r="AB150" i="4"/>
  <c r="V150" i="4"/>
  <c r="U150" i="4"/>
  <c r="Z150" i="4"/>
  <c r="W150" i="4"/>
  <c r="AA150" i="4"/>
  <c r="Y150" i="4"/>
  <c r="R150" i="4"/>
  <c r="Q150" i="4"/>
  <c r="S150" i="4"/>
  <c r="M150" i="4"/>
  <c r="AM174" i="4"/>
  <c r="AC174" i="4"/>
  <c r="T174" i="4"/>
  <c r="P174" i="4"/>
  <c r="AN174" i="4"/>
  <c r="N174" i="4"/>
  <c r="BD174" i="4"/>
  <c r="O174" i="4"/>
  <c r="BC174" i="4"/>
  <c r="AY174" i="4"/>
  <c r="BA174" i="4"/>
  <c r="AZ174" i="4"/>
  <c r="BB174" i="4"/>
  <c r="AU174" i="4"/>
  <c r="AV174" i="4"/>
  <c r="AX174" i="4"/>
  <c r="AW174" i="4"/>
  <c r="AR174" i="4"/>
  <c r="AS174" i="4"/>
  <c r="AP174" i="4"/>
  <c r="AT174" i="4"/>
  <c r="AQ174" i="4"/>
  <c r="AK174" i="4"/>
  <c r="AO174" i="4"/>
  <c r="AF174" i="4"/>
  <c r="AL174" i="4"/>
  <c r="AH174" i="4"/>
  <c r="AI174" i="4"/>
  <c r="AE174" i="4"/>
  <c r="AG174" i="4"/>
  <c r="AB174" i="4"/>
  <c r="AA174" i="4"/>
  <c r="AD174" i="4"/>
  <c r="Z174" i="4"/>
  <c r="U174" i="4"/>
  <c r="Y174" i="4"/>
  <c r="W174" i="4"/>
  <c r="V174" i="4"/>
  <c r="M174" i="4"/>
  <c r="R174" i="4"/>
  <c r="Q174" i="4"/>
  <c r="S174" i="4"/>
  <c r="AM186" i="4"/>
  <c r="T186" i="4"/>
  <c r="O186" i="4"/>
  <c r="P186" i="4"/>
  <c r="N186" i="4"/>
  <c r="BB186" i="4"/>
  <c r="BD186" i="4"/>
  <c r="BC186" i="4"/>
  <c r="BA186" i="4"/>
  <c r="AY186" i="4"/>
  <c r="AX186" i="4"/>
  <c r="AZ186" i="4"/>
  <c r="AU186" i="4"/>
  <c r="AW186" i="4"/>
  <c r="AV186" i="4"/>
  <c r="AQ186" i="4"/>
  <c r="AP186" i="4"/>
  <c r="AR186" i="4"/>
  <c r="AT186" i="4"/>
  <c r="AS186" i="4"/>
  <c r="AK186" i="4"/>
  <c r="AO186" i="4"/>
  <c r="AL186" i="4"/>
  <c r="AN186" i="4"/>
  <c r="AI186" i="4"/>
  <c r="AF186" i="4"/>
  <c r="AE186" i="4"/>
  <c r="AG186" i="4"/>
  <c r="AH186" i="4"/>
  <c r="AC186" i="4"/>
  <c r="AD186" i="4"/>
  <c r="AB186" i="4"/>
  <c r="V186" i="4"/>
  <c r="W186" i="4"/>
  <c r="Z186" i="4"/>
  <c r="U186" i="4"/>
  <c r="AA186" i="4"/>
  <c r="Y186" i="4"/>
  <c r="S186" i="4"/>
  <c r="M186" i="4"/>
  <c r="Q186" i="4"/>
  <c r="R186" i="4"/>
  <c r="AM198" i="4"/>
  <c r="AN198" i="4"/>
  <c r="T198" i="4"/>
  <c r="P198" i="4"/>
  <c r="O198" i="4"/>
  <c r="BC198" i="4"/>
  <c r="N198" i="4"/>
  <c r="BD198" i="4"/>
  <c r="BA198" i="4"/>
  <c r="BB198" i="4"/>
  <c r="AY198" i="4"/>
  <c r="AZ198" i="4"/>
  <c r="AV198" i="4"/>
  <c r="AX198" i="4"/>
  <c r="AW198" i="4"/>
  <c r="AU198" i="4"/>
  <c r="AT198" i="4"/>
  <c r="AR198" i="4"/>
  <c r="AS198" i="4"/>
  <c r="AI198" i="4"/>
  <c r="AP198" i="4"/>
  <c r="AQ198" i="4"/>
  <c r="AO198" i="4"/>
  <c r="AL198" i="4"/>
  <c r="AK198" i="4"/>
  <c r="AE198" i="4"/>
  <c r="AG198" i="4"/>
  <c r="AF198" i="4"/>
  <c r="AH198" i="4"/>
  <c r="AD198" i="4"/>
  <c r="AB198" i="4"/>
  <c r="AA198" i="4"/>
  <c r="AC198" i="4"/>
  <c r="Z198" i="4"/>
  <c r="Y198" i="4"/>
  <c r="W198" i="4"/>
  <c r="R198" i="4"/>
  <c r="U198" i="4"/>
  <c r="V198" i="4"/>
  <c r="S198" i="4"/>
  <c r="Q198" i="4"/>
  <c r="AM210" i="4"/>
  <c r="T210" i="4"/>
  <c r="AN210" i="4"/>
  <c r="P210" i="4"/>
  <c r="O210" i="4"/>
  <c r="N210" i="4"/>
  <c r="BB210" i="4"/>
  <c r="BD210" i="4"/>
  <c r="BC210" i="4"/>
  <c r="BA210" i="4"/>
  <c r="AZ210" i="4"/>
  <c r="AT210" i="4"/>
  <c r="AV210" i="4"/>
  <c r="AX210" i="4"/>
  <c r="AY210" i="4"/>
  <c r="AW210" i="4"/>
  <c r="AS210" i="4"/>
  <c r="AQ210" i="4"/>
  <c r="AU210" i="4"/>
  <c r="AR210" i="4"/>
  <c r="AK210" i="4"/>
  <c r="AO210" i="4"/>
  <c r="AP210" i="4"/>
  <c r="AI210" i="4"/>
  <c r="AH210" i="4"/>
  <c r="AE210" i="4"/>
  <c r="AF210" i="4"/>
  <c r="AL210" i="4"/>
  <c r="AG210" i="4"/>
  <c r="AA210" i="4"/>
  <c r="AB210" i="4"/>
  <c r="AC210" i="4"/>
  <c r="AD210" i="4"/>
  <c r="Z210" i="4"/>
  <c r="W210" i="4"/>
  <c r="V210" i="4"/>
  <c r="Y210" i="4"/>
  <c r="S210" i="4"/>
  <c r="Q210" i="4"/>
  <c r="M210" i="4"/>
  <c r="U210" i="4"/>
  <c r="R210" i="4"/>
  <c r="AM222" i="4"/>
  <c r="P222" i="4"/>
  <c r="T222" i="4"/>
  <c r="N222" i="4"/>
  <c r="O222" i="4"/>
  <c r="BB222" i="4"/>
  <c r="BD222" i="4"/>
  <c r="AZ222" i="4"/>
  <c r="BC222" i="4"/>
  <c r="BA222" i="4"/>
  <c r="AY222" i="4"/>
  <c r="AU222" i="4"/>
  <c r="AW222" i="4"/>
  <c r="AV222" i="4"/>
  <c r="AX222" i="4"/>
  <c r="AS222" i="4"/>
  <c r="AP222" i="4"/>
  <c r="AR222" i="4"/>
  <c r="AQ222" i="4"/>
  <c r="AT222" i="4"/>
  <c r="AO222" i="4"/>
  <c r="AN222" i="4"/>
  <c r="AL222" i="4"/>
  <c r="AK222" i="4"/>
  <c r="AF222" i="4"/>
  <c r="AI222" i="4"/>
  <c r="AE222" i="4"/>
  <c r="AG222" i="4"/>
  <c r="AH222" i="4"/>
  <c r="AC222" i="4"/>
  <c r="AA222" i="4"/>
  <c r="AB222" i="4"/>
  <c r="AD222" i="4"/>
  <c r="V222" i="4"/>
  <c r="Z222" i="4"/>
  <c r="W222" i="4"/>
  <c r="Y222" i="4"/>
  <c r="U222" i="4"/>
  <c r="Q222" i="4"/>
  <c r="R222" i="4"/>
  <c r="S222" i="4"/>
  <c r="AM234" i="4"/>
  <c r="AT234" i="4"/>
  <c r="T234" i="4"/>
  <c r="P234" i="4"/>
  <c r="N234" i="4"/>
  <c r="BB234" i="4"/>
  <c r="BC234" i="4"/>
  <c r="O234" i="4"/>
  <c r="BD234" i="4"/>
  <c r="AZ234" i="4"/>
  <c r="BA234" i="4"/>
  <c r="AV234" i="4"/>
  <c r="AX234" i="4"/>
  <c r="AY234" i="4"/>
  <c r="AU234" i="4"/>
  <c r="AW234" i="4"/>
  <c r="AS234" i="4"/>
  <c r="AR234" i="4"/>
  <c r="AQ234" i="4"/>
  <c r="AP234" i="4"/>
  <c r="AL234" i="4"/>
  <c r="AN234" i="4"/>
  <c r="AO234" i="4"/>
  <c r="AK234" i="4"/>
  <c r="AE234" i="4"/>
  <c r="AH234" i="4"/>
  <c r="AF234" i="4"/>
  <c r="AI234" i="4"/>
  <c r="AG234" i="4"/>
  <c r="AD234" i="4"/>
  <c r="AA234" i="4"/>
  <c r="AB234" i="4"/>
  <c r="AC234" i="4"/>
  <c r="V234" i="4"/>
  <c r="U234" i="4"/>
  <c r="Y234" i="4"/>
  <c r="Z234" i="4"/>
  <c r="W234" i="4"/>
  <c r="R234" i="4"/>
  <c r="S234" i="4"/>
  <c r="Q234" i="4"/>
  <c r="M234" i="4"/>
  <c r="AM246" i="4"/>
  <c r="T246" i="4"/>
  <c r="O246" i="4"/>
  <c r="P246" i="4"/>
  <c r="BB246" i="4"/>
  <c r="BA246" i="4"/>
  <c r="BC246" i="4"/>
  <c r="N246" i="4"/>
  <c r="BD246" i="4"/>
  <c r="AW246" i="4"/>
  <c r="AY246" i="4"/>
  <c r="AZ246" i="4"/>
  <c r="AU246" i="4"/>
  <c r="AV246" i="4"/>
  <c r="AX246" i="4"/>
  <c r="AS246" i="4"/>
  <c r="AR246" i="4"/>
  <c r="AT246" i="4"/>
  <c r="AN246" i="4"/>
  <c r="AL246" i="4"/>
  <c r="AP246" i="4"/>
  <c r="AO246" i="4"/>
  <c r="AQ246" i="4"/>
  <c r="AE246" i="4"/>
  <c r="AI246" i="4"/>
  <c r="AF246" i="4"/>
  <c r="AK246" i="4"/>
  <c r="AH246" i="4"/>
  <c r="AD246" i="4"/>
  <c r="AB246" i="4"/>
  <c r="AC246" i="4"/>
  <c r="AG246" i="4"/>
  <c r="Y246" i="4"/>
  <c r="V246" i="4"/>
  <c r="W246" i="4"/>
  <c r="U246" i="4"/>
  <c r="AA246" i="4"/>
  <c r="M246" i="4"/>
  <c r="S246" i="4"/>
  <c r="R246" i="4"/>
  <c r="Q246" i="4"/>
  <c r="AM258" i="4"/>
  <c r="AD258" i="4"/>
  <c r="T258" i="4"/>
  <c r="BB258" i="4"/>
  <c r="P258" i="4"/>
  <c r="BC258" i="4"/>
  <c r="BD258" i="4"/>
  <c r="N258" i="4"/>
  <c r="O258" i="4"/>
  <c r="AX258" i="4"/>
  <c r="BA258" i="4"/>
  <c r="AZ258" i="4"/>
  <c r="AU258" i="4"/>
  <c r="AW258" i="4"/>
  <c r="AY258" i="4"/>
  <c r="AT258" i="4"/>
  <c r="AV258" i="4"/>
  <c r="AP258" i="4"/>
  <c r="AR258" i="4"/>
  <c r="AS258" i="4"/>
  <c r="AK258" i="4"/>
  <c r="AO258" i="4"/>
  <c r="AN258" i="4"/>
  <c r="AQ258" i="4"/>
  <c r="AL258" i="4"/>
  <c r="AI258" i="4"/>
  <c r="AG258" i="4"/>
  <c r="AF258" i="4"/>
  <c r="AB258" i="4"/>
  <c r="AH258" i="4"/>
  <c r="AE258" i="4"/>
  <c r="AC258" i="4"/>
  <c r="W258" i="4"/>
  <c r="Z258" i="4"/>
  <c r="V258" i="4"/>
  <c r="Y258" i="4"/>
  <c r="AA258" i="4"/>
  <c r="R258" i="4"/>
  <c r="U258" i="4"/>
  <c r="Q258" i="4"/>
  <c r="S258" i="4"/>
  <c r="M258" i="4"/>
  <c r="AM270" i="4"/>
  <c r="AE270" i="4"/>
  <c r="T270" i="4"/>
  <c r="AD270" i="4"/>
  <c r="P270" i="4"/>
  <c r="N270" i="4"/>
  <c r="O270" i="4"/>
  <c r="BB270" i="4"/>
  <c r="BA270" i="4"/>
  <c r="BC270" i="4"/>
  <c r="BD270" i="4"/>
  <c r="AZ270" i="4"/>
  <c r="AX270" i="4"/>
  <c r="AY270" i="4"/>
  <c r="AV270" i="4"/>
  <c r="AW270" i="4"/>
  <c r="AU270" i="4"/>
  <c r="AT270" i="4"/>
  <c r="AQ270" i="4"/>
  <c r="AS270" i="4"/>
  <c r="AR270" i="4"/>
  <c r="AO270" i="4"/>
  <c r="AN270" i="4"/>
  <c r="AP270" i="4"/>
  <c r="AL270" i="4"/>
  <c r="AK270" i="4"/>
  <c r="AH270" i="4"/>
  <c r="AG270" i="4"/>
  <c r="AI270" i="4"/>
  <c r="AA270" i="4"/>
  <c r="AF270" i="4"/>
  <c r="AC270" i="4"/>
  <c r="Y270" i="4"/>
  <c r="AB270" i="4"/>
  <c r="Z270" i="4"/>
  <c r="M270" i="4"/>
  <c r="S270" i="4"/>
  <c r="U270" i="4"/>
  <c r="W270" i="4"/>
  <c r="Q270" i="4"/>
  <c r="R270" i="4"/>
  <c r="AM282" i="4"/>
  <c r="AN282" i="4"/>
  <c r="P282" i="4"/>
  <c r="BA282" i="4"/>
  <c r="T282" i="4"/>
  <c r="AE282" i="4"/>
  <c r="O282" i="4"/>
  <c r="N282" i="4"/>
  <c r="BD282" i="4"/>
  <c r="BC282" i="4"/>
  <c r="AZ282" i="4"/>
  <c r="AX282" i="4"/>
  <c r="AY282" i="4"/>
  <c r="BB282" i="4"/>
  <c r="AV282" i="4"/>
  <c r="AT282" i="4"/>
  <c r="AW282" i="4"/>
  <c r="AU282" i="4"/>
  <c r="AQ282" i="4"/>
  <c r="AR282" i="4"/>
  <c r="AS282" i="4"/>
  <c r="AO282" i="4"/>
  <c r="AP282" i="4"/>
  <c r="AK282" i="4"/>
  <c r="AL282" i="4"/>
  <c r="AI282" i="4"/>
  <c r="AF282" i="4"/>
  <c r="AG282" i="4"/>
  <c r="AC282" i="4"/>
  <c r="AH282" i="4"/>
  <c r="AA282" i="4"/>
  <c r="AB282" i="4"/>
  <c r="AD282" i="4"/>
  <c r="W282" i="4"/>
  <c r="Y282" i="4"/>
  <c r="U282" i="4"/>
  <c r="S282" i="4"/>
  <c r="V282" i="4"/>
  <c r="Q282" i="4"/>
  <c r="Z282" i="4"/>
  <c r="R282" i="4"/>
  <c r="AM294" i="4"/>
  <c r="AN294" i="4"/>
  <c r="T294" i="4"/>
  <c r="P294" i="4"/>
  <c r="BC294" i="4"/>
  <c r="N294" i="4"/>
  <c r="BD294" i="4"/>
  <c r="O294" i="4"/>
  <c r="BA294" i="4"/>
  <c r="BB294" i="4"/>
  <c r="AY294" i="4"/>
  <c r="AZ294" i="4"/>
  <c r="AT294" i="4"/>
  <c r="AW294" i="4"/>
  <c r="AV294" i="4"/>
  <c r="AX294" i="4"/>
  <c r="AR294" i="4"/>
  <c r="AU294" i="4"/>
  <c r="AS294" i="4"/>
  <c r="AO294" i="4"/>
  <c r="AK294" i="4"/>
  <c r="AL294" i="4"/>
  <c r="AQ294" i="4"/>
  <c r="AP294" i="4"/>
  <c r="AF294" i="4"/>
  <c r="AG294" i="4"/>
  <c r="AE294" i="4"/>
  <c r="AI294" i="4"/>
  <c r="AH294" i="4"/>
  <c r="AD294" i="4"/>
  <c r="AA294" i="4"/>
  <c r="AC294" i="4"/>
  <c r="AB294" i="4"/>
  <c r="U294" i="4"/>
  <c r="Y294" i="4"/>
  <c r="W294" i="4"/>
  <c r="Z294" i="4"/>
  <c r="M294" i="4"/>
  <c r="Q294" i="4"/>
  <c r="S294" i="4"/>
  <c r="R294" i="4"/>
  <c r="V294" i="4"/>
  <c r="AM306" i="4"/>
  <c r="AE306" i="4"/>
  <c r="T306" i="4"/>
  <c r="O306" i="4"/>
  <c r="P306" i="4"/>
  <c r="N306" i="4"/>
  <c r="BC306" i="4"/>
  <c r="BD306" i="4"/>
  <c r="AZ306" i="4"/>
  <c r="AX306" i="4"/>
  <c r="BB306" i="4"/>
  <c r="AY306" i="4"/>
  <c r="BA306" i="4"/>
  <c r="AV306" i="4"/>
  <c r="AW306" i="4"/>
  <c r="AU306" i="4"/>
  <c r="AS306" i="4"/>
  <c r="AR306" i="4"/>
  <c r="AQ306" i="4"/>
  <c r="AT306" i="4"/>
  <c r="AO306" i="4"/>
  <c r="AN306" i="4"/>
  <c r="AL306" i="4"/>
  <c r="AP306" i="4"/>
  <c r="AI306" i="4"/>
  <c r="AH306" i="4"/>
  <c r="AG306" i="4"/>
  <c r="AF306" i="4"/>
  <c r="AK306" i="4"/>
  <c r="AD306" i="4"/>
  <c r="AA306" i="4"/>
  <c r="AC306" i="4"/>
  <c r="AB306" i="4"/>
  <c r="Y306" i="4"/>
  <c r="Z306" i="4"/>
  <c r="U306" i="4"/>
  <c r="W306" i="4"/>
  <c r="V306" i="4"/>
  <c r="Q306" i="4"/>
  <c r="R306" i="4"/>
  <c r="M306" i="4"/>
  <c r="S306" i="4"/>
  <c r="AM318" i="4"/>
  <c r="P318" i="4"/>
  <c r="T318" i="4"/>
  <c r="N318" i="4"/>
  <c r="BC318" i="4"/>
  <c r="O318" i="4"/>
  <c r="BD318" i="4"/>
  <c r="BB318" i="4"/>
  <c r="AZ318" i="4"/>
  <c r="BA318" i="4"/>
  <c r="AY318" i="4"/>
  <c r="AV318" i="4"/>
  <c r="AW318" i="4"/>
  <c r="AX318" i="4"/>
  <c r="AU318" i="4"/>
  <c r="AS318" i="4"/>
  <c r="AQ318" i="4"/>
  <c r="AP318" i="4"/>
  <c r="AT318" i="4"/>
  <c r="AR318" i="4"/>
  <c r="AL318" i="4"/>
  <c r="AK318" i="4"/>
  <c r="AI318" i="4"/>
  <c r="AO318" i="4"/>
  <c r="AN318" i="4"/>
  <c r="AH318" i="4"/>
  <c r="AE318" i="4"/>
  <c r="AF318" i="4"/>
  <c r="AG318" i="4"/>
  <c r="AD318" i="4"/>
  <c r="AB318" i="4"/>
  <c r="AC318" i="4"/>
  <c r="AA318" i="4"/>
  <c r="W318" i="4"/>
  <c r="Z318" i="4"/>
  <c r="V318" i="4"/>
  <c r="Y318" i="4"/>
  <c r="M318" i="4"/>
  <c r="S318" i="4"/>
  <c r="Q318" i="4"/>
  <c r="R318" i="4"/>
  <c r="AM330" i="4"/>
  <c r="T330" i="4"/>
  <c r="N330" i="4"/>
  <c r="O330" i="4"/>
  <c r="P330" i="4"/>
  <c r="BA330" i="4"/>
  <c r="BC330" i="4"/>
  <c r="BD330" i="4"/>
  <c r="AY330" i="4"/>
  <c r="BB330" i="4"/>
  <c r="AZ330" i="4"/>
  <c r="AV330" i="4"/>
  <c r="AW330" i="4"/>
  <c r="AX330" i="4"/>
  <c r="AT330" i="4"/>
  <c r="AP330" i="4"/>
  <c r="AS330" i="4"/>
  <c r="AQ330" i="4"/>
  <c r="AR330" i="4"/>
  <c r="AU330" i="4"/>
  <c r="AN330" i="4"/>
  <c r="AL330" i="4"/>
  <c r="AO330" i="4"/>
  <c r="AI330" i="4"/>
  <c r="AE330" i="4"/>
  <c r="AG330" i="4"/>
  <c r="AK330" i="4"/>
  <c r="AF330" i="4"/>
  <c r="AB330" i="4"/>
  <c r="AA330" i="4"/>
  <c r="AH330" i="4"/>
  <c r="AC330" i="4"/>
  <c r="AD330" i="4"/>
  <c r="U330" i="4"/>
  <c r="Z330" i="4"/>
  <c r="V330" i="4"/>
  <c r="Y330" i="4"/>
  <c r="S330" i="4"/>
  <c r="R330" i="4"/>
  <c r="W330" i="4"/>
  <c r="AM342" i="4"/>
  <c r="T342" i="4"/>
  <c r="AN342" i="4"/>
  <c r="P342" i="4"/>
  <c r="O342" i="4"/>
  <c r="N342" i="4"/>
  <c r="BC342" i="4"/>
  <c r="BD342" i="4"/>
  <c r="BA342" i="4"/>
  <c r="AY342" i="4"/>
  <c r="AZ342" i="4"/>
  <c r="BB342" i="4"/>
  <c r="AU342" i="4"/>
  <c r="AT342" i="4"/>
  <c r="AX342" i="4"/>
  <c r="AW342" i="4"/>
  <c r="AV342" i="4"/>
  <c r="AQ342" i="4"/>
  <c r="AS342" i="4"/>
  <c r="AR342" i="4"/>
  <c r="AI342" i="4"/>
  <c r="AO342" i="4"/>
  <c r="AL342" i="4"/>
  <c r="AP342" i="4"/>
  <c r="AK342" i="4"/>
  <c r="AH342" i="4"/>
  <c r="AG342" i="4"/>
  <c r="AF342" i="4"/>
  <c r="AC342" i="4"/>
  <c r="AB342" i="4"/>
  <c r="AE342" i="4"/>
  <c r="AA342" i="4"/>
  <c r="Y342" i="4"/>
  <c r="Z342" i="4"/>
  <c r="V342" i="4"/>
  <c r="U342" i="4"/>
  <c r="AD342" i="4"/>
  <c r="W342" i="4"/>
  <c r="R342" i="4"/>
  <c r="S342" i="4"/>
  <c r="M342" i="4"/>
  <c r="Q342" i="4"/>
  <c r="AM354" i="4"/>
  <c r="T354" i="4"/>
  <c r="AI354" i="4"/>
  <c r="V354" i="4"/>
  <c r="AA354" i="4"/>
  <c r="P354" i="4"/>
  <c r="BB354" i="4"/>
  <c r="BC354" i="4"/>
  <c r="N354" i="4"/>
  <c r="BD354" i="4"/>
  <c r="O354" i="4"/>
  <c r="AY354" i="4"/>
  <c r="BA354" i="4"/>
  <c r="AZ354" i="4"/>
  <c r="AU354" i="4"/>
  <c r="AW354" i="4"/>
  <c r="AV354" i="4"/>
  <c r="AX354" i="4"/>
  <c r="AT354" i="4"/>
  <c r="AS354" i="4"/>
  <c r="AQ354" i="4"/>
  <c r="AR354" i="4"/>
  <c r="AK354" i="4"/>
  <c r="AP354" i="4"/>
  <c r="AO354" i="4"/>
  <c r="AL354" i="4"/>
  <c r="AN354" i="4"/>
  <c r="AH354" i="4"/>
  <c r="AE354" i="4"/>
  <c r="AG354" i="4"/>
  <c r="AF354" i="4"/>
  <c r="AC354" i="4"/>
  <c r="Z354" i="4"/>
  <c r="AD354" i="4"/>
  <c r="AB354" i="4"/>
  <c r="W354" i="4"/>
  <c r="Y354" i="4"/>
  <c r="R354" i="4"/>
  <c r="Q354" i="4"/>
  <c r="U354" i="4"/>
  <c r="S354" i="4"/>
  <c r="AM366" i="4"/>
  <c r="T366" i="4"/>
  <c r="R366" i="4"/>
  <c r="N366" i="4"/>
  <c r="O366" i="4"/>
  <c r="P366" i="4"/>
  <c r="BB366" i="4"/>
  <c r="BD366" i="4"/>
  <c r="BC366" i="4"/>
  <c r="AZ366" i="4"/>
  <c r="AX366" i="4"/>
  <c r="AY366" i="4"/>
  <c r="BA366" i="4"/>
  <c r="AV366" i="4"/>
  <c r="AW366" i="4"/>
  <c r="AS366" i="4"/>
  <c r="AR366" i="4"/>
  <c r="AT366" i="4"/>
  <c r="AU366" i="4"/>
  <c r="AL366" i="4"/>
  <c r="AQ366" i="4"/>
  <c r="AN366" i="4"/>
  <c r="AK366" i="4"/>
  <c r="AP366" i="4"/>
  <c r="AO366" i="4"/>
  <c r="AI366" i="4"/>
  <c r="AH366" i="4"/>
  <c r="AF366" i="4"/>
  <c r="AG366" i="4"/>
  <c r="AE366" i="4"/>
  <c r="AC366" i="4"/>
  <c r="AD366" i="4"/>
  <c r="AB366" i="4"/>
  <c r="AA366" i="4"/>
  <c r="Z366" i="4"/>
  <c r="U366" i="4"/>
  <c r="W366" i="4"/>
  <c r="Y366" i="4"/>
  <c r="V366" i="4"/>
  <c r="S366" i="4"/>
  <c r="Q366" i="4"/>
  <c r="M366" i="4"/>
  <c r="AM378" i="4"/>
  <c r="T378" i="4"/>
  <c r="P378" i="4"/>
  <c r="BB378" i="4"/>
  <c r="N378" i="4"/>
  <c r="BD378" i="4"/>
  <c r="O378" i="4"/>
  <c r="AZ378" i="4"/>
  <c r="BA378" i="4"/>
  <c r="BC378" i="4"/>
  <c r="AT378" i="4"/>
  <c r="AX378" i="4"/>
  <c r="AW378" i="4"/>
  <c r="AV378" i="4"/>
  <c r="AY378" i="4"/>
  <c r="AQ378" i="4"/>
  <c r="AR378" i="4"/>
  <c r="AP378" i="4"/>
  <c r="AU378" i="4"/>
  <c r="AS378" i="4"/>
  <c r="AO378" i="4"/>
  <c r="AN378" i="4"/>
  <c r="AK378" i="4"/>
  <c r="AL378" i="4"/>
  <c r="AG378" i="4"/>
  <c r="AF378" i="4"/>
  <c r="AE378" i="4"/>
  <c r="AH378" i="4"/>
  <c r="AI378" i="4"/>
  <c r="AB378" i="4"/>
  <c r="AA378" i="4"/>
  <c r="AD378" i="4"/>
  <c r="Z378" i="4"/>
  <c r="AC378" i="4"/>
  <c r="W378" i="4"/>
  <c r="Y378" i="4"/>
  <c r="V378" i="4"/>
  <c r="M378" i="4"/>
  <c r="U378" i="4"/>
  <c r="S378" i="4"/>
  <c r="R378" i="4"/>
  <c r="Q378" i="4"/>
  <c r="AM390" i="4"/>
  <c r="T390" i="4"/>
  <c r="N390" i="4"/>
  <c r="Q390" i="4"/>
  <c r="P390" i="4"/>
  <c r="O390" i="4"/>
  <c r="BD390" i="4"/>
  <c r="BC390" i="4"/>
  <c r="AY390" i="4"/>
  <c r="AZ390" i="4"/>
  <c r="BB390" i="4"/>
  <c r="BA390" i="4"/>
  <c r="AV390" i="4"/>
  <c r="AX390" i="4"/>
  <c r="AW390" i="4"/>
  <c r="AU390" i="4"/>
  <c r="AT390" i="4"/>
  <c r="AQ390" i="4"/>
  <c r="AP390" i="4"/>
  <c r="AR390" i="4"/>
  <c r="AS390" i="4"/>
  <c r="AL390" i="4"/>
  <c r="AO390" i="4"/>
  <c r="AN390" i="4"/>
  <c r="AK390" i="4"/>
  <c r="AI390" i="4"/>
  <c r="AG390" i="4"/>
  <c r="AH390" i="4"/>
  <c r="AF390" i="4"/>
  <c r="AE390" i="4"/>
  <c r="AB390" i="4"/>
  <c r="AC390" i="4"/>
  <c r="AD390" i="4"/>
  <c r="Y390" i="4"/>
  <c r="AA390" i="4"/>
  <c r="W390" i="4"/>
  <c r="V390" i="4"/>
  <c r="Z390" i="4"/>
  <c r="U390" i="4"/>
  <c r="R390" i="4"/>
  <c r="S390" i="4"/>
  <c r="AM402" i="4"/>
  <c r="AX402" i="4"/>
  <c r="T402" i="4"/>
  <c r="O402" i="4"/>
  <c r="N402" i="4"/>
  <c r="P402" i="4"/>
  <c r="AN402" i="4"/>
  <c r="BC402" i="4"/>
  <c r="BD402" i="4"/>
  <c r="BB402" i="4"/>
  <c r="AZ402" i="4"/>
  <c r="BA402" i="4"/>
  <c r="AV402" i="4"/>
  <c r="AU402" i="4"/>
  <c r="AW402" i="4"/>
  <c r="AY402" i="4"/>
  <c r="AT402" i="4"/>
  <c r="AS402" i="4"/>
  <c r="AP402" i="4"/>
  <c r="AR402" i="4"/>
  <c r="AK402" i="4"/>
  <c r="AL402" i="4"/>
  <c r="AO402" i="4"/>
  <c r="AQ402" i="4"/>
  <c r="AI402" i="4"/>
  <c r="AG402" i="4"/>
  <c r="AF402" i="4"/>
  <c r="AH402" i="4"/>
  <c r="AE402" i="4"/>
  <c r="AD402" i="4"/>
  <c r="AA402" i="4"/>
  <c r="AC402" i="4"/>
  <c r="AB402" i="4"/>
  <c r="Y402" i="4"/>
  <c r="W402" i="4"/>
  <c r="V402" i="4"/>
  <c r="Z402" i="4"/>
  <c r="Q402" i="4"/>
  <c r="U402" i="4"/>
  <c r="R402" i="4"/>
  <c r="AM414" i="4"/>
  <c r="AK414" i="4"/>
  <c r="O414" i="4"/>
  <c r="T414" i="4"/>
  <c r="P414" i="4"/>
  <c r="BB414" i="4"/>
  <c r="BA414" i="4"/>
  <c r="BD414" i="4"/>
  <c r="BC414" i="4"/>
  <c r="N414" i="4"/>
  <c r="AY414" i="4"/>
  <c r="AZ414" i="4"/>
  <c r="AX414" i="4"/>
  <c r="AW414" i="4"/>
  <c r="AT414" i="4"/>
  <c r="AV414" i="4"/>
  <c r="AP414" i="4"/>
  <c r="AR414" i="4"/>
  <c r="AS414" i="4"/>
  <c r="AU414" i="4"/>
  <c r="AQ414" i="4"/>
  <c r="AN414" i="4"/>
  <c r="AL414" i="4"/>
  <c r="AO414" i="4"/>
  <c r="AH414" i="4"/>
  <c r="AE414" i="4"/>
  <c r="AI414" i="4"/>
  <c r="AG414" i="4"/>
  <c r="AF414" i="4"/>
  <c r="AB414" i="4"/>
  <c r="AC414" i="4"/>
  <c r="AD414" i="4"/>
  <c r="AA414" i="4"/>
  <c r="U414" i="4"/>
  <c r="V414" i="4"/>
  <c r="Z414" i="4"/>
  <c r="Y414" i="4"/>
  <c r="Q414" i="4"/>
  <c r="S414" i="4"/>
  <c r="W414" i="4"/>
  <c r="R414" i="4"/>
  <c r="AM7" i="4"/>
  <c r="AT7" i="4"/>
  <c r="BD7" i="4"/>
  <c r="T7" i="4"/>
  <c r="N7" i="4"/>
  <c r="O7" i="4"/>
  <c r="P7" i="4"/>
  <c r="BB7" i="4"/>
  <c r="BC7" i="4"/>
  <c r="BA7" i="4"/>
  <c r="AZ7" i="4"/>
  <c r="AX7" i="4"/>
  <c r="AS7" i="4"/>
  <c r="AV7" i="4"/>
  <c r="AU7" i="4"/>
  <c r="AW7" i="4"/>
  <c r="AY7" i="4"/>
  <c r="AR7" i="4"/>
  <c r="AP7" i="4"/>
  <c r="AK7" i="4"/>
  <c r="AL7" i="4"/>
  <c r="AN7" i="4"/>
  <c r="AO7" i="4"/>
  <c r="AQ7" i="4"/>
  <c r="AG7" i="4"/>
  <c r="AF7" i="4"/>
  <c r="AI7" i="4"/>
  <c r="AH7" i="4"/>
  <c r="AA7" i="4"/>
  <c r="AD7" i="4"/>
  <c r="AC7" i="4"/>
  <c r="AE7" i="4"/>
  <c r="W7" i="4"/>
  <c r="V7" i="4"/>
  <c r="AB7" i="4"/>
  <c r="Z7" i="4"/>
  <c r="Y7" i="4"/>
  <c r="M7" i="4"/>
  <c r="U7" i="4"/>
  <c r="R7" i="4"/>
  <c r="Q7" i="4"/>
  <c r="S7" i="4"/>
  <c r="AM19" i="4"/>
  <c r="T19" i="4"/>
  <c r="AX19" i="4"/>
  <c r="N19" i="4"/>
  <c r="P19" i="4"/>
  <c r="O19" i="4"/>
  <c r="BD19" i="4"/>
  <c r="BC19" i="4"/>
  <c r="BB19" i="4"/>
  <c r="AZ19" i="4"/>
  <c r="BA19" i="4"/>
  <c r="AY19" i="4"/>
  <c r="AU19" i="4"/>
  <c r="AV19" i="4"/>
  <c r="AW19" i="4"/>
  <c r="AQ19" i="4"/>
  <c r="AT19" i="4"/>
  <c r="AS19" i="4"/>
  <c r="AP19" i="4"/>
  <c r="AR19" i="4"/>
  <c r="AK19" i="4"/>
  <c r="AN19" i="4"/>
  <c r="AO19" i="4"/>
  <c r="AI19" i="4"/>
  <c r="AH19" i="4"/>
  <c r="AG19" i="4"/>
  <c r="AL19" i="4"/>
  <c r="AF19" i="4"/>
  <c r="AD19" i="4"/>
  <c r="AC19" i="4"/>
  <c r="AB19" i="4"/>
  <c r="AA19" i="4"/>
  <c r="AE19" i="4"/>
  <c r="Z19" i="4"/>
  <c r="Y19" i="4"/>
  <c r="V19" i="4"/>
  <c r="M19" i="4"/>
  <c r="W19" i="4"/>
  <c r="S19" i="4"/>
  <c r="U19" i="4"/>
  <c r="Q19" i="4"/>
  <c r="R19" i="4"/>
  <c r="AM31" i="4"/>
  <c r="AE31" i="4"/>
  <c r="AN31" i="4"/>
  <c r="T31" i="4"/>
  <c r="V31" i="4"/>
  <c r="N31" i="4"/>
  <c r="O31" i="4"/>
  <c r="P31" i="4"/>
  <c r="BA31" i="4"/>
  <c r="BD31" i="4"/>
  <c r="BB31" i="4"/>
  <c r="BC31" i="4"/>
  <c r="AZ31" i="4"/>
  <c r="AX31" i="4"/>
  <c r="AW31" i="4"/>
  <c r="AY31" i="4"/>
  <c r="AU31" i="4"/>
  <c r="AV31" i="4"/>
  <c r="AP31" i="4"/>
  <c r="AS31" i="4"/>
  <c r="AR31" i="4"/>
  <c r="AT31" i="4"/>
  <c r="AK31" i="4"/>
  <c r="AO31" i="4"/>
  <c r="AL31" i="4"/>
  <c r="AQ31" i="4"/>
  <c r="AI31" i="4"/>
  <c r="AG31" i="4"/>
  <c r="AH31" i="4"/>
  <c r="AF31" i="4"/>
  <c r="AD31" i="4"/>
  <c r="AA31" i="4"/>
  <c r="AC31" i="4"/>
  <c r="AB31" i="4"/>
  <c r="U31" i="4"/>
  <c r="Y31" i="4"/>
  <c r="Z31" i="4"/>
  <c r="W31" i="4"/>
  <c r="Q31" i="4"/>
  <c r="R31" i="4"/>
  <c r="AM43" i="4"/>
  <c r="AE43" i="4"/>
  <c r="P43" i="4"/>
  <c r="T43" i="4"/>
  <c r="N43" i="4"/>
  <c r="BC43" i="4"/>
  <c r="BB43" i="4"/>
  <c r="BD43" i="4"/>
  <c r="O43" i="4"/>
  <c r="AY43" i="4"/>
  <c r="BA43" i="4"/>
  <c r="AX43" i="4"/>
  <c r="AZ43" i="4"/>
  <c r="AU43" i="4"/>
  <c r="AT43" i="4"/>
  <c r="AW43" i="4"/>
  <c r="AV43" i="4"/>
  <c r="AQ43" i="4"/>
  <c r="AP43" i="4"/>
  <c r="AS43" i="4"/>
  <c r="AR43" i="4"/>
  <c r="AN43" i="4"/>
  <c r="AL43" i="4"/>
  <c r="AO43" i="4"/>
  <c r="AH43" i="4"/>
  <c r="AG43" i="4"/>
  <c r="AK43" i="4"/>
  <c r="AI43" i="4"/>
  <c r="AF43" i="4"/>
  <c r="AC43" i="4"/>
  <c r="AB43" i="4"/>
  <c r="AD43" i="4"/>
  <c r="AA43" i="4"/>
  <c r="Y43" i="4"/>
  <c r="W43" i="4"/>
  <c r="Z43" i="4"/>
  <c r="U43" i="4"/>
  <c r="V43" i="4"/>
  <c r="R43" i="4"/>
  <c r="S43" i="4"/>
  <c r="AM55" i="4"/>
  <c r="AZ55" i="4"/>
  <c r="T55" i="4"/>
  <c r="O55" i="4"/>
  <c r="P55" i="4"/>
  <c r="BD55" i="4"/>
  <c r="N55" i="4"/>
  <c r="BB55" i="4"/>
  <c r="BC55" i="4"/>
  <c r="AX55" i="4"/>
  <c r="BA55" i="4"/>
  <c r="AW55" i="4"/>
  <c r="AY55" i="4"/>
  <c r="AT55" i="4"/>
  <c r="AU55" i="4"/>
  <c r="AV55" i="4"/>
  <c r="AQ55" i="4"/>
  <c r="AP55" i="4"/>
  <c r="AS55" i="4"/>
  <c r="AR55" i="4"/>
  <c r="AI55" i="4"/>
  <c r="AO55" i="4"/>
  <c r="AN55" i="4"/>
  <c r="AL55" i="4"/>
  <c r="AK55" i="4"/>
  <c r="AG55" i="4"/>
  <c r="AF55" i="4"/>
  <c r="AH55" i="4"/>
  <c r="AA55" i="4"/>
  <c r="AE55" i="4"/>
  <c r="AB55" i="4"/>
  <c r="AC55" i="4"/>
  <c r="AD55" i="4"/>
  <c r="Z55" i="4"/>
  <c r="U55" i="4"/>
  <c r="Y55" i="4"/>
  <c r="W55" i="4"/>
  <c r="V55" i="4"/>
  <c r="Q55" i="4"/>
  <c r="S55" i="4"/>
  <c r="R55" i="4"/>
  <c r="M55" i="4"/>
  <c r="AM67" i="4"/>
  <c r="AI67" i="4"/>
  <c r="P67" i="4"/>
  <c r="T67" i="4"/>
  <c r="O67" i="4"/>
  <c r="N67" i="4"/>
  <c r="BB67" i="4"/>
  <c r="BC67" i="4"/>
  <c r="BD67" i="4"/>
  <c r="AZ67" i="4"/>
  <c r="AY67" i="4"/>
  <c r="BA67" i="4"/>
  <c r="AV67" i="4"/>
  <c r="AU67" i="4"/>
  <c r="AW67" i="4"/>
  <c r="AX67" i="4"/>
  <c r="AT67" i="4"/>
  <c r="AQ67" i="4"/>
  <c r="AR67" i="4"/>
  <c r="AP67" i="4"/>
  <c r="AS67" i="4"/>
  <c r="AO67" i="4"/>
  <c r="AL67" i="4"/>
  <c r="AK67" i="4"/>
  <c r="AN67" i="4"/>
  <c r="AF67" i="4"/>
  <c r="AH67" i="4"/>
  <c r="AG67" i="4"/>
  <c r="AC67" i="4"/>
  <c r="AE67" i="4"/>
  <c r="AD67" i="4"/>
  <c r="Y67" i="4"/>
  <c r="Z67" i="4"/>
  <c r="AB67" i="4"/>
  <c r="V67" i="4"/>
  <c r="U67" i="4"/>
  <c r="W67" i="4"/>
  <c r="AA67" i="4"/>
  <c r="R67" i="4"/>
  <c r="S67" i="4"/>
  <c r="M67" i="4"/>
  <c r="AM79" i="4"/>
  <c r="AN79" i="4"/>
  <c r="P79" i="4"/>
  <c r="T79" i="4"/>
  <c r="O79" i="4"/>
  <c r="BB79" i="4"/>
  <c r="BC79" i="4"/>
  <c r="N79" i="4"/>
  <c r="BD79" i="4"/>
  <c r="BA79" i="4"/>
  <c r="AZ79" i="4"/>
  <c r="AY79" i="4"/>
  <c r="AX79" i="4"/>
  <c r="AT79" i="4"/>
  <c r="AV79" i="4"/>
  <c r="AU79" i="4"/>
  <c r="AW79" i="4"/>
  <c r="AS79" i="4"/>
  <c r="AR79" i="4"/>
  <c r="AK79" i="4"/>
  <c r="AO79" i="4"/>
  <c r="AP79" i="4"/>
  <c r="AQ79" i="4"/>
  <c r="AF79" i="4"/>
  <c r="AE79" i="4"/>
  <c r="AG79" i="4"/>
  <c r="AI79" i="4"/>
  <c r="AH79" i="4"/>
  <c r="AL79" i="4"/>
  <c r="AC79" i="4"/>
  <c r="Z79" i="4"/>
  <c r="AB79" i="4"/>
  <c r="AA79" i="4"/>
  <c r="AD79" i="4"/>
  <c r="Y79" i="4"/>
  <c r="W79" i="4"/>
  <c r="V79" i="4"/>
  <c r="U79" i="4"/>
  <c r="S79" i="4"/>
  <c r="M79" i="4"/>
  <c r="AM91" i="4"/>
  <c r="T91" i="4"/>
  <c r="P91" i="4"/>
  <c r="O91" i="4"/>
  <c r="BD91" i="4"/>
  <c r="BB91" i="4"/>
  <c r="BC91" i="4"/>
  <c r="N91" i="4"/>
  <c r="BA91" i="4"/>
  <c r="AY91" i="4"/>
  <c r="AX91" i="4"/>
  <c r="AZ91" i="4"/>
  <c r="AV91" i="4"/>
  <c r="AU91" i="4"/>
  <c r="AT91" i="4"/>
  <c r="AW91" i="4"/>
  <c r="AR91" i="4"/>
  <c r="AQ91" i="4"/>
  <c r="AS91" i="4"/>
  <c r="AN91" i="4"/>
  <c r="AP91" i="4"/>
  <c r="AK91" i="4"/>
  <c r="AL91" i="4"/>
  <c r="AO91" i="4"/>
  <c r="AI91" i="4"/>
  <c r="AH91" i="4"/>
  <c r="AF91" i="4"/>
  <c r="AE91" i="4"/>
  <c r="AG91" i="4"/>
  <c r="AD91" i="4"/>
  <c r="AB91" i="4"/>
  <c r="AC91" i="4"/>
  <c r="AA91" i="4"/>
  <c r="Z91" i="4"/>
  <c r="Y91" i="4"/>
  <c r="W91" i="4"/>
  <c r="U91" i="4"/>
  <c r="R91" i="4"/>
  <c r="Q91" i="4"/>
  <c r="M91" i="4"/>
  <c r="V91" i="4"/>
  <c r="AM103" i="4"/>
  <c r="AZ103" i="4"/>
  <c r="P103" i="4"/>
  <c r="T103" i="4"/>
  <c r="O103" i="4"/>
  <c r="BD103" i="4"/>
  <c r="BA103" i="4"/>
  <c r="N103" i="4"/>
  <c r="BC103" i="4"/>
  <c r="AY103" i="4"/>
  <c r="BB103" i="4"/>
  <c r="AV103" i="4"/>
  <c r="AT103" i="4"/>
  <c r="AU103" i="4"/>
  <c r="AW103" i="4"/>
  <c r="AX103" i="4"/>
  <c r="AQ103" i="4"/>
  <c r="AR103" i="4"/>
  <c r="AS103" i="4"/>
  <c r="AL103" i="4"/>
  <c r="AP103" i="4"/>
  <c r="AN103" i="4"/>
  <c r="AO103" i="4"/>
  <c r="AG103" i="4"/>
  <c r="AI103" i="4"/>
  <c r="AH103" i="4"/>
  <c r="AK103" i="4"/>
  <c r="AF103" i="4"/>
  <c r="AE103" i="4"/>
  <c r="AD103" i="4"/>
  <c r="AA103" i="4"/>
  <c r="AB103" i="4"/>
  <c r="AC103" i="4"/>
  <c r="W103" i="4"/>
  <c r="U103" i="4"/>
  <c r="V103" i="4"/>
  <c r="Z103" i="4"/>
  <c r="Y103" i="4"/>
  <c r="S103" i="4"/>
  <c r="Q103" i="4"/>
  <c r="M103" i="4"/>
  <c r="R103" i="4"/>
  <c r="AM115" i="4"/>
  <c r="AN115" i="4"/>
  <c r="AH115" i="4"/>
  <c r="T115" i="4"/>
  <c r="AQ115" i="4"/>
  <c r="P115" i="4"/>
  <c r="Q115" i="4"/>
  <c r="BD115" i="4"/>
  <c r="N115" i="4"/>
  <c r="BC115" i="4"/>
  <c r="O115" i="4"/>
  <c r="BB115" i="4"/>
  <c r="AY115" i="4"/>
  <c r="AX115" i="4"/>
  <c r="BA115" i="4"/>
  <c r="AZ115" i="4"/>
  <c r="AW115" i="4"/>
  <c r="AU115" i="4"/>
  <c r="AV115" i="4"/>
  <c r="AT115" i="4"/>
  <c r="AS115" i="4"/>
  <c r="AR115" i="4"/>
  <c r="AK115" i="4"/>
  <c r="AP115" i="4"/>
  <c r="AL115" i="4"/>
  <c r="AO115" i="4"/>
  <c r="AG115" i="4"/>
  <c r="AI115" i="4"/>
  <c r="AE115" i="4"/>
  <c r="AF115" i="4"/>
  <c r="AC115" i="4"/>
  <c r="AB115" i="4"/>
  <c r="AD115" i="4"/>
  <c r="AA115" i="4"/>
  <c r="Y115" i="4"/>
  <c r="U115" i="4"/>
  <c r="Z115" i="4"/>
  <c r="V115" i="4"/>
  <c r="W115" i="4"/>
  <c r="S115" i="4"/>
  <c r="R115" i="4"/>
  <c r="M115" i="4"/>
  <c r="AM127" i="4"/>
  <c r="AE127" i="4"/>
  <c r="P127" i="4"/>
  <c r="AW127" i="4"/>
  <c r="T127" i="4"/>
  <c r="AR127" i="4"/>
  <c r="N127" i="4"/>
  <c r="O127" i="4"/>
  <c r="BB127" i="4"/>
  <c r="BD127" i="4"/>
  <c r="BC127" i="4"/>
  <c r="AX127" i="4"/>
  <c r="AZ127" i="4"/>
  <c r="BA127" i="4"/>
  <c r="AY127" i="4"/>
  <c r="AV127" i="4"/>
  <c r="AP127" i="4"/>
  <c r="AS127" i="4"/>
  <c r="AQ127" i="4"/>
  <c r="AU127" i="4"/>
  <c r="AT127" i="4"/>
  <c r="AN127" i="4"/>
  <c r="AL127" i="4"/>
  <c r="AI127" i="4"/>
  <c r="AO127" i="4"/>
  <c r="AG127" i="4"/>
  <c r="AF127" i="4"/>
  <c r="AH127" i="4"/>
  <c r="AK127" i="4"/>
  <c r="AD127" i="4"/>
  <c r="AB127" i="4"/>
  <c r="AC127" i="4"/>
  <c r="U127" i="4"/>
  <c r="AA127" i="4"/>
  <c r="V127" i="4"/>
  <c r="Z127" i="4"/>
  <c r="Y127" i="4"/>
  <c r="W127" i="4"/>
  <c r="S127" i="4"/>
  <c r="R127" i="4"/>
  <c r="Q127" i="4"/>
  <c r="M127" i="4"/>
  <c r="AM139" i="4"/>
  <c r="T139" i="4"/>
  <c r="P139" i="4"/>
  <c r="O139" i="4"/>
  <c r="BC139" i="4"/>
  <c r="BB139" i="4"/>
  <c r="BD139" i="4"/>
  <c r="N139" i="4"/>
  <c r="AZ139" i="4"/>
  <c r="BA139" i="4"/>
  <c r="AX139" i="4"/>
  <c r="AY139" i="4"/>
  <c r="AU139" i="4"/>
  <c r="AV139" i="4"/>
  <c r="AT139" i="4"/>
  <c r="AW139" i="4"/>
  <c r="AQ139" i="4"/>
  <c r="AS139" i="4"/>
  <c r="AR139" i="4"/>
  <c r="AK139" i="4"/>
  <c r="AL139" i="4"/>
  <c r="AN139" i="4"/>
  <c r="AO139" i="4"/>
  <c r="AP139" i="4"/>
  <c r="AG139" i="4"/>
  <c r="AF139" i="4"/>
  <c r="AI139" i="4"/>
  <c r="AH139" i="4"/>
  <c r="AE139" i="4"/>
  <c r="AD139" i="4"/>
  <c r="AC139" i="4"/>
  <c r="AA139" i="4"/>
  <c r="Z139" i="4"/>
  <c r="Y139" i="4"/>
  <c r="V139" i="4"/>
  <c r="AB139" i="4"/>
  <c r="W139" i="4"/>
  <c r="S139" i="4"/>
  <c r="Q139" i="4"/>
  <c r="R139" i="4"/>
  <c r="AM151" i="4"/>
  <c r="T151" i="4"/>
  <c r="P151" i="4"/>
  <c r="N151" i="4"/>
  <c r="AN151" i="4"/>
  <c r="Y151" i="4"/>
  <c r="AX151" i="4"/>
  <c r="AK151" i="4"/>
  <c r="AI151" i="4"/>
  <c r="BC151" i="4"/>
  <c r="BB151" i="4"/>
  <c r="O151" i="4"/>
  <c r="BD151" i="4"/>
  <c r="AZ151" i="4"/>
  <c r="BA151" i="4"/>
  <c r="AY151" i="4"/>
  <c r="AU151" i="4"/>
  <c r="AV151" i="4"/>
  <c r="AT151" i="4"/>
  <c r="AW151" i="4"/>
  <c r="AP151" i="4"/>
  <c r="AS151" i="4"/>
  <c r="AQ151" i="4"/>
  <c r="AR151" i="4"/>
  <c r="AL151" i="4"/>
  <c r="AO151" i="4"/>
  <c r="AF151" i="4"/>
  <c r="AG151" i="4"/>
  <c r="AH151" i="4"/>
  <c r="AE151" i="4"/>
  <c r="AC151" i="4"/>
  <c r="AB151" i="4"/>
  <c r="AA151" i="4"/>
  <c r="AD151" i="4"/>
  <c r="Z151" i="4"/>
  <c r="V151" i="4"/>
  <c r="W151" i="4"/>
  <c r="U151" i="4"/>
  <c r="S151" i="4"/>
  <c r="Q151" i="4"/>
  <c r="R151" i="4"/>
  <c r="AM163" i="4"/>
  <c r="P163" i="4"/>
  <c r="T163" i="4"/>
  <c r="O163" i="4"/>
  <c r="BD163" i="4"/>
  <c r="BB163" i="4"/>
  <c r="BC163" i="4"/>
  <c r="N163" i="4"/>
  <c r="AZ163" i="4"/>
  <c r="BA163" i="4"/>
  <c r="AY163" i="4"/>
  <c r="AV163" i="4"/>
  <c r="AX163" i="4"/>
  <c r="AU163" i="4"/>
  <c r="AT163" i="4"/>
  <c r="AW163" i="4"/>
  <c r="AR163" i="4"/>
  <c r="AQ163" i="4"/>
  <c r="AS163" i="4"/>
  <c r="AO163" i="4"/>
  <c r="AK163" i="4"/>
  <c r="AL163" i="4"/>
  <c r="AP163" i="4"/>
  <c r="AN163" i="4"/>
  <c r="AG163" i="4"/>
  <c r="AH163" i="4"/>
  <c r="AE163" i="4"/>
  <c r="AF163" i="4"/>
  <c r="AC163" i="4"/>
  <c r="AA163" i="4"/>
  <c r="AI163" i="4"/>
  <c r="AD163" i="4"/>
  <c r="W163" i="4"/>
  <c r="U163" i="4"/>
  <c r="AB163" i="4"/>
  <c r="Y163" i="4"/>
  <c r="V163" i="4"/>
  <c r="Z163" i="4"/>
  <c r="M163" i="4"/>
  <c r="S163" i="4"/>
  <c r="R163" i="4"/>
  <c r="AM175" i="4"/>
  <c r="T175" i="4"/>
  <c r="P175" i="4"/>
  <c r="O175" i="4"/>
  <c r="N175" i="4"/>
  <c r="BC175" i="4"/>
  <c r="BD175" i="4"/>
  <c r="AZ175" i="4"/>
  <c r="BB175" i="4"/>
  <c r="AY175" i="4"/>
  <c r="BA175" i="4"/>
  <c r="AV175" i="4"/>
  <c r="AX175" i="4"/>
  <c r="AU175" i="4"/>
  <c r="AW175" i="4"/>
  <c r="AT175" i="4"/>
  <c r="AR175" i="4"/>
  <c r="AS175" i="4"/>
  <c r="AN175" i="4"/>
  <c r="AQ175" i="4"/>
  <c r="AL175" i="4"/>
  <c r="AO175" i="4"/>
  <c r="AK175" i="4"/>
  <c r="AP175" i="4"/>
  <c r="AH175" i="4"/>
  <c r="AF175" i="4"/>
  <c r="AI175" i="4"/>
  <c r="AD175" i="4"/>
  <c r="AG175" i="4"/>
  <c r="AC175" i="4"/>
  <c r="Z175" i="4"/>
  <c r="AE175" i="4"/>
  <c r="AB175" i="4"/>
  <c r="AA175" i="4"/>
  <c r="V175" i="4"/>
  <c r="W175" i="4"/>
  <c r="Y175" i="4"/>
  <c r="S175" i="4"/>
  <c r="Q175" i="4"/>
  <c r="M175" i="4"/>
  <c r="R175" i="4"/>
  <c r="U175" i="4"/>
  <c r="AM187" i="4"/>
  <c r="T187" i="4"/>
  <c r="AN187" i="4"/>
  <c r="O187" i="4"/>
  <c r="P187" i="4"/>
  <c r="N187" i="4"/>
  <c r="BD187" i="4"/>
  <c r="BC187" i="4"/>
  <c r="BA187" i="4"/>
  <c r="BB187" i="4"/>
  <c r="AX187" i="4"/>
  <c r="AY187" i="4"/>
  <c r="AZ187" i="4"/>
  <c r="AS187" i="4"/>
  <c r="AT187" i="4"/>
  <c r="AW187" i="4"/>
  <c r="AV187" i="4"/>
  <c r="AU187" i="4"/>
  <c r="AO187" i="4"/>
  <c r="AQ187" i="4"/>
  <c r="AP187" i="4"/>
  <c r="AR187" i="4"/>
  <c r="AL187" i="4"/>
  <c r="AK187" i="4"/>
  <c r="AG187" i="4"/>
  <c r="AF187" i="4"/>
  <c r="AH187" i="4"/>
  <c r="AI187" i="4"/>
  <c r="AC187" i="4"/>
  <c r="AD187" i="4"/>
  <c r="AB187" i="4"/>
  <c r="AE187" i="4"/>
  <c r="AA187" i="4"/>
  <c r="V187" i="4"/>
  <c r="U187" i="4"/>
  <c r="Z187" i="4"/>
  <c r="W187" i="4"/>
  <c r="Y187" i="4"/>
  <c r="S187" i="4"/>
  <c r="M187" i="4"/>
  <c r="Q187" i="4"/>
  <c r="R187" i="4"/>
  <c r="AM199" i="4"/>
  <c r="AE199" i="4"/>
  <c r="BA199" i="4"/>
  <c r="P199" i="4"/>
  <c r="AA199" i="4"/>
  <c r="T199" i="4"/>
  <c r="O199" i="4"/>
  <c r="N199" i="4"/>
  <c r="BB199" i="4"/>
  <c r="Y199" i="4"/>
  <c r="BD199" i="4"/>
  <c r="BC199" i="4"/>
  <c r="AZ199" i="4"/>
  <c r="AV199" i="4"/>
  <c r="AY199" i="4"/>
  <c r="AX199" i="4"/>
  <c r="AW199" i="4"/>
  <c r="AU199" i="4"/>
  <c r="AR199" i="4"/>
  <c r="AQ199" i="4"/>
  <c r="AS199" i="4"/>
  <c r="AT199" i="4"/>
  <c r="AN199" i="4"/>
  <c r="AL199" i="4"/>
  <c r="AK199" i="4"/>
  <c r="AO199" i="4"/>
  <c r="AP199" i="4"/>
  <c r="AH199" i="4"/>
  <c r="AI199" i="4"/>
  <c r="AF199" i="4"/>
  <c r="AG199" i="4"/>
  <c r="AB199" i="4"/>
  <c r="AD199" i="4"/>
  <c r="V199" i="4"/>
  <c r="W199" i="4"/>
  <c r="Z199" i="4"/>
  <c r="U199" i="4"/>
  <c r="AC199" i="4"/>
  <c r="Q199" i="4"/>
  <c r="S199" i="4"/>
  <c r="M199" i="4"/>
  <c r="AM211" i="4"/>
  <c r="T211" i="4"/>
  <c r="AE211" i="4"/>
  <c r="AK211" i="4"/>
  <c r="P211" i="4"/>
  <c r="O211" i="4"/>
  <c r="N211" i="4"/>
  <c r="BD211" i="4"/>
  <c r="BB211" i="4"/>
  <c r="AY211" i="4"/>
  <c r="AX211" i="4"/>
  <c r="BA211" i="4"/>
  <c r="AZ211" i="4"/>
  <c r="BC211" i="4"/>
  <c r="AT211" i="4"/>
  <c r="AW211" i="4"/>
  <c r="AV211" i="4"/>
  <c r="AR211" i="4"/>
  <c r="AP211" i="4"/>
  <c r="AS211" i="4"/>
  <c r="AQ211" i="4"/>
  <c r="AU211" i="4"/>
  <c r="AI211" i="4"/>
  <c r="AL211" i="4"/>
  <c r="AO211" i="4"/>
  <c r="AN211" i="4"/>
  <c r="AG211" i="4"/>
  <c r="AH211" i="4"/>
  <c r="AC211" i="4"/>
  <c r="AA211" i="4"/>
  <c r="AB211" i="4"/>
  <c r="AF211" i="4"/>
  <c r="AD211" i="4"/>
  <c r="Y211" i="4"/>
  <c r="V211" i="4"/>
  <c r="Z211" i="4"/>
  <c r="W211" i="4"/>
  <c r="S211" i="4"/>
  <c r="U211" i="4"/>
  <c r="R211" i="4"/>
  <c r="M211" i="4"/>
  <c r="Q211" i="4"/>
  <c r="AM223" i="4"/>
  <c r="T223" i="4"/>
  <c r="N223" i="4"/>
  <c r="O223" i="4"/>
  <c r="P223" i="4"/>
  <c r="BB223" i="4"/>
  <c r="BD223" i="4"/>
  <c r="BC223" i="4"/>
  <c r="AX223" i="4"/>
  <c r="AY223" i="4"/>
  <c r="AZ223" i="4"/>
  <c r="BA223" i="4"/>
  <c r="AV223" i="4"/>
  <c r="AW223" i="4"/>
  <c r="AU223" i="4"/>
  <c r="AT223" i="4"/>
  <c r="AQ223" i="4"/>
  <c r="AS223" i="4"/>
  <c r="AR223" i="4"/>
  <c r="AO223" i="4"/>
  <c r="AN223" i="4"/>
  <c r="AP223" i="4"/>
  <c r="AL223" i="4"/>
  <c r="AK223" i="4"/>
  <c r="AE223" i="4"/>
  <c r="AI223" i="4"/>
  <c r="AG223" i="4"/>
  <c r="AF223" i="4"/>
  <c r="AH223" i="4"/>
  <c r="AC223" i="4"/>
  <c r="AB223" i="4"/>
  <c r="AD223" i="4"/>
  <c r="Z223" i="4"/>
  <c r="W223" i="4"/>
  <c r="V223" i="4"/>
  <c r="AA223" i="4"/>
  <c r="Y223" i="4"/>
  <c r="U223" i="4"/>
  <c r="S223" i="4"/>
  <c r="R223" i="4"/>
  <c r="M223" i="4"/>
  <c r="Q223" i="4"/>
  <c r="AM235" i="4"/>
  <c r="T235" i="4"/>
  <c r="O235" i="4"/>
  <c r="P235" i="4"/>
  <c r="BC235" i="4"/>
  <c r="BD235" i="4"/>
  <c r="N235" i="4"/>
  <c r="BB235" i="4"/>
  <c r="AZ235" i="4"/>
  <c r="AY235" i="4"/>
  <c r="BA235" i="4"/>
  <c r="AU235" i="4"/>
  <c r="AX235" i="4"/>
  <c r="AW235" i="4"/>
  <c r="AV235" i="4"/>
  <c r="AR235" i="4"/>
  <c r="AP235" i="4"/>
  <c r="AT235" i="4"/>
  <c r="AQ235" i="4"/>
  <c r="AS235" i="4"/>
  <c r="AO235" i="4"/>
  <c r="AK235" i="4"/>
  <c r="AL235" i="4"/>
  <c r="AN235" i="4"/>
  <c r="AH235" i="4"/>
  <c r="AI235" i="4"/>
  <c r="AG235" i="4"/>
  <c r="AA235" i="4"/>
  <c r="AD235" i="4"/>
  <c r="AF235" i="4"/>
  <c r="AE235" i="4"/>
  <c r="AB235" i="4"/>
  <c r="AC235" i="4"/>
  <c r="V235" i="4"/>
  <c r="Z235" i="4"/>
  <c r="W235" i="4"/>
  <c r="Y235" i="4"/>
  <c r="U235" i="4"/>
  <c r="S235" i="4"/>
  <c r="Q235" i="4"/>
  <c r="AM247" i="4"/>
  <c r="T247" i="4"/>
  <c r="N247" i="4"/>
  <c r="P247" i="4"/>
  <c r="AN247" i="4"/>
  <c r="BD247" i="4"/>
  <c r="BB247" i="4"/>
  <c r="BC247" i="4"/>
  <c r="O247" i="4"/>
  <c r="AX247" i="4"/>
  <c r="AZ247" i="4"/>
  <c r="BA247" i="4"/>
  <c r="AY247" i="4"/>
  <c r="AW247" i="4"/>
  <c r="AV247" i="4"/>
  <c r="AT247" i="4"/>
  <c r="AQ247" i="4"/>
  <c r="AU247" i="4"/>
  <c r="AS247" i="4"/>
  <c r="AR247" i="4"/>
  <c r="AP247" i="4"/>
  <c r="AO247" i="4"/>
  <c r="AL247" i="4"/>
  <c r="AH247" i="4"/>
  <c r="AF247" i="4"/>
  <c r="AI247" i="4"/>
  <c r="AE247" i="4"/>
  <c r="AK247" i="4"/>
  <c r="AD247" i="4"/>
  <c r="Z247" i="4"/>
  <c r="AG247" i="4"/>
  <c r="AC247" i="4"/>
  <c r="AB247" i="4"/>
  <c r="V247" i="4"/>
  <c r="Y247" i="4"/>
  <c r="S247" i="4"/>
  <c r="R247" i="4"/>
  <c r="W247" i="4"/>
  <c r="Q247" i="4"/>
  <c r="U247" i="4"/>
  <c r="AA247" i="4"/>
  <c r="AM259" i="4"/>
  <c r="AR259" i="4"/>
  <c r="T259" i="4"/>
  <c r="P259" i="4"/>
  <c r="N259" i="4"/>
  <c r="BB259" i="4"/>
  <c r="O259" i="4"/>
  <c r="BC259" i="4"/>
  <c r="BD259" i="4"/>
  <c r="AX259" i="4"/>
  <c r="BA259" i="4"/>
  <c r="AZ259" i="4"/>
  <c r="AV259" i="4"/>
  <c r="AU259" i="4"/>
  <c r="AY259" i="4"/>
  <c r="AW259" i="4"/>
  <c r="AT259" i="4"/>
  <c r="AS259" i="4"/>
  <c r="AP259" i="4"/>
  <c r="AQ259" i="4"/>
  <c r="AK259" i="4"/>
  <c r="AN259" i="4"/>
  <c r="AO259" i="4"/>
  <c r="AI259" i="4"/>
  <c r="AL259" i="4"/>
  <c r="AH259" i="4"/>
  <c r="AG259" i="4"/>
  <c r="AE259" i="4"/>
  <c r="AF259" i="4"/>
  <c r="AB259" i="4"/>
  <c r="AC259" i="4"/>
  <c r="AD259" i="4"/>
  <c r="AA259" i="4"/>
  <c r="Z259" i="4"/>
  <c r="U259" i="4"/>
  <c r="W259" i="4"/>
  <c r="V259" i="4"/>
  <c r="M259" i="4"/>
  <c r="Y259" i="4"/>
  <c r="AM271" i="4"/>
  <c r="AX271" i="4"/>
  <c r="T271" i="4"/>
  <c r="AC271" i="4"/>
  <c r="O271" i="4"/>
  <c r="N271" i="4"/>
  <c r="BD271" i="4"/>
  <c r="BC271" i="4"/>
  <c r="BB271" i="4"/>
  <c r="P271" i="4"/>
  <c r="AY271" i="4"/>
  <c r="BA271" i="4"/>
  <c r="AZ271" i="4"/>
  <c r="AT271" i="4"/>
  <c r="AV271" i="4"/>
  <c r="AU271" i="4"/>
  <c r="AW271" i="4"/>
  <c r="AR271" i="4"/>
  <c r="AP271" i="4"/>
  <c r="AS271" i="4"/>
  <c r="AN271" i="4"/>
  <c r="AO271" i="4"/>
  <c r="AQ271" i="4"/>
  <c r="AK271" i="4"/>
  <c r="AL271" i="4"/>
  <c r="AI271" i="4"/>
  <c r="AG271" i="4"/>
  <c r="AF271" i="4"/>
  <c r="Z271" i="4"/>
  <c r="AD271" i="4"/>
  <c r="AB271" i="4"/>
  <c r="AE271" i="4"/>
  <c r="V271" i="4"/>
  <c r="U271" i="4"/>
  <c r="Y271" i="4"/>
  <c r="AH271" i="4"/>
  <c r="AA271" i="4"/>
  <c r="W271" i="4"/>
  <c r="M271" i="4"/>
  <c r="Q271" i="4"/>
  <c r="S271" i="4"/>
  <c r="R271" i="4"/>
  <c r="AM283" i="4"/>
  <c r="T283" i="4"/>
  <c r="P283" i="4"/>
  <c r="O283" i="4"/>
  <c r="N283" i="4"/>
  <c r="BD283" i="4"/>
  <c r="BB283" i="4"/>
  <c r="BC283" i="4"/>
  <c r="AX283" i="4"/>
  <c r="BA283" i="4"/>
  <c r="AZ283" i="4"/>
  <c r="AT283" i="4"/>
  <c r="AU283" i="4"/>
  <c r="AW283" i="4"/>
  <c r="AV283" i="4"/>
  <c r="AY283" i="4"/>
  <c r="AQ283" i="4"/>
  <c r="AS283" i="4"/>
  <c r="AR283" i="4"/>
  <c r="AO283" i="4"/>
  <c r="AK283" i="4"/>
  <c r="AN283" i="4"/>
  <c r="AL283" i="4"/>
  <c r="AP283" i="4"/>
  <c r="AF283" i="4"/>
  <c r="AI283" i="4"/>
  <c r="AG283" i="4"/>
  <c r="AE283" i="4"/>
  <c r="AH283" i="4"/>
  <c r="AB283" i="4"/>
  <c r="AD283" i="4"/>
  <c r="AA283" i="4"/>
  <c r="AC283" i="4"/>
  <c r="Y283" i="4"/>
  <c r="W283" i="4"/>
  <c r="Z283" i="4"/>
  <c r="R283" i="4"/>
  <c r="Q283" i="4"/>
  <c r="S283" i="4"/>
  <c r="M283" i="4"/>
  <c r="V283" i="4"/>
  <c r="U283" i="4"/>
  <c r="AM295" i="4"/>
  <c r="T295" i="4"/>
  <c r="P295" i="4"/>
  <c r="O295" i="4"/>
  <c r="N295" i="4"/>
  <c r="BC295" i="4"/>
  <c r="BD295" i="4"/>
  <c r="BB295" i="4"/>
  <c r="BA295" i="4"/>
  <c r="AZ295" i="4"/>
  <c r="AY295" i="4"/>
  <c r="AV295" i="4"/>
  <c r="AX295" i="4"/>
  <c r="AT295" i="4"/>
  <c r="AW295" i="4"/>
  <c r="AS295" i="4"/>
  <c r="AR295" i="4"/>
  <c r="AQ295" i="4"/>
  <c r="AU295" i="4"/>
  <c r="AN295" i="4"/>
  <c r="AK295" i="4"/>
  <c r="AI295" i="4"/>
  <c r="AL295" i="4"/>
  <c r="AO295" i="4"/>
  <c r="AP295" i="4"/>
  <c r="AH295" i="4"/>
  <c r="AE295" i="4"/>
  <c r="AG295" i="4"/>
  <c r="AF295" i="4"/>
  <c r="AD295" i="4"/>
  <c r="AA295" i="4"/>
  <c r="AB295" i="4"/>
  <c r="AC295" i="4"/>
  <c r="Y295" i="4"/>
  <c r="U295" i="4"/>
  <c r="W295" i="4"/>
  <c r="V295" i="4"/>
  <c r="Z295" i="4"/>
  <c r="S295" i="4"/>
  <c r="R295" i="4"/>
  <c r="M295" i="4"/>
  <c r="Q295" i="4"/>
  <c r="AM307" i="4"/>
  <c r="BC307" i="4"/>
  <c r="O307" i="4"/>
  <c r="N307" i="4"/>
  <c r="T307" i="4"/>
  <c r="AN307" i="4"/>
  <c r="P307" i="4"/>
  <c r="BD307" i="4"/>
  <c r="BB307" i="4"/>
  <c r="AX307" i="4"/>
  <c r="AZ307" i="4"/>
  <c r="BA307" i="4"/>
  <c r="AY307" i="4"/>
  <c r="AS307" i="4"/>
  <c r="AT307" i="4"/>
  <c r="AW307" i="4"/>
  <c r="AV307" i="4"/>
  <c r="AU307" i="4"/>
  <c r="AR307" i="4"/>
  <c r="AP307" i="4"/>
  <c r="AQ307" i="4"/>
  <c r="AK307" i="4"/>
  <c r="AO307" i="4"/>
  <c r="AL307" i="4"/>
  <c r="AE307" i="4"/>
  <c r="AF307" i="4"/>
  <c r="AI307" i="4"/>
  <c r="AH307" i="4"/>
  <c r="AC307" i="4"/>
  <c r="AD307" i="4"/>
  <c r="AG307" i="4"/>
  <c r="AB307" i="4"/>
  <c r="U307" i="4"/>
  <c r="AA307" i="4"/>
  <c r="W307" i="4"/>
  <c r="Z307" i="4"/>
  <c r="Y307" i="4"/>
  <c r="V307" i="4"/>
  <c r="S307" i="4"/>
  <c r="Q307" i="4"/>
  <c r="M307" i="4"/>
  <c r="R307" i="4"/>
  <c r="AM319" i="4"/>
  <c r="T319" i="4"/>
  <c r="N319" i="4"/>
  <c r="BD319" i="4"/>
  <c r="P319" i="4"/>
  <c r="O319" i="4"/>
  <c r="BB319" i="4"/>
  <c r="BC319" i="4"/>
  <c r="AY319" i="4"/>
  <c r="BA319" i="4"/>
  <c r="AU319" i="4"/>
  <c r="AX319" i="4"/>
  <c r="AZ319" i="4"/>
  <c r="AV319" i="4"/>
  <c r="AW319" i="4"/>
  <c r="AS319" i="4"/>
  <c r="AT319" i="4"/>
  <c r="AR319" i="4"/>
  <c r="AP319" i="4"/>
  <c r="AO319" i="4"/>
  <c r="AQ319" i="4"/>
  <c r="AN319" i="4"/>
  <c r="AL319" i="4"/>
  <c r="AG319" i="4"/>
  <c r="AF319" i="4"/>
  <c r="AE319" i="4"/>
  <c r="AH319" i="4"/>
  <c r="AI319" i="4"/>
  <c r="AK319" i="4"/>
  <c r="Z319" i="4"/>
  <c r="AD319" i="4"/>
  <c r="AB319" i="4"/>
  <c r="AC319" i="4"/>
  <c r="W319" i="4"/>
  <c r="V319" i="4"/>
  <c r="Y319" i="4"/>
  <c r="AA319" i="4"/>
  <c r="Q319" i="4"/>
  <c r="R319" i="4"/>
  <c r="U319" i="4"/>
  <c r="M319" i="4"/>
  <c r="S319" i="4"/>
  <c r="AM331" i="4"/>
  <c r="T331" i="4"/>
  <c r="P331" i="4"/>
  <c r="O331" i="4"/>
  <c r="BB331" i="4"/>
  <c r="N331" i="4"/>
  <c r="BC331" i="4"/>
  <c r="BD331" i="4"/>
  <c r="AY331" i="4"/>
  <c r="AX331" i="4"/>
  <c r="AZ331" i="4"/>
  <c r="BA331" i="4"/>
  <c r="AT331" i="4"/>
  <c r="AW331" i="4"/>
  <c r="AV331" i="4"/>
  <c r="AU331" i="4"/>
  <c r="AQ331" i="4"/>
  <c r="AR331" i="4"/>
  <c r="AS331" i="4"/>
  <c r="AK331" i="4"/>
  <c r="AL331" i="4"/>
  <c r="AP331" i="4"/>
  <c r="AO331" i="4"/>
  <c r="AN331" i="4"/>
  <c r="AH331" i="4"/>
  <c r="AG331" i="4"/>
  <c r="AF331" i="4"/>
  <c r="AI331" i="4"/>
  <c r="Z331" i="4"/>
  <c r="AB331" i="4"/>
  <c r="AA331" i="4"/>
  <c r="AD331" i="4"/>
  <c r="AE331" i="4"/>
  <c r="AC331" i="4"/>
  <c r="W331" i="4"/>
  <c r="V331" i="4"/>
  <c r="Y331" i="4"/>
  <c r="R331" i="4"/>
  <c r="S331" i="4"/>
  <c r="U331" i="4"/>
  <c r="AM343" i="4"/>
  <c r="T343" i="4"/>
  <c r="N343" i="4"/>
  <c r="P343" i="4"/>
  <c r="O343" i="4"/>
  <c r="BC343" i="4"/>
  <c r="BD343" i="4"/>
  <c r="AZ343" i="4"/>
  <c r="BA343" i="4"/>
  <c r="AY343" i="4"/>
  <c r="AX343" i="4"/>
  <c r="BB343" i="4"/>
  <c r="AW343" i="4"/>
  <c r="AV343" i="4"/>
  <c r="AP343" i="4"/>
  <c r="AQ343" i="4"/>
  <c r="AR343" i="4"/>
  <c r="AT343" i="4"/>
  <c r="AU343" i="4"/>
  <c r="AS343" i="4"/>
  <c r="AN343" i="4"/>
  <c r="AK343" i="4"/>
  <c r="AO343" i="4"/>
  <c r="AH343" i="4"/>
  <c r="AL343" i="4"/>
  <c r="AI343" i="4"/>
  <c r="AF343" i="4"/>
  <c r="AE343" i="4"/>
  <c r="AG343" i="4"/>
  <c r="AD343" i="4"/>
  <c r="AB343" i="4"/>
  <c r="AC343" i="4"/>
  <c r="U343" i="4"/>
  <c r="Z343" i="4"/>
  <c r="W343" i="4"/>
  <c r="AA343" i="4"/>
  <c r="V343" i="4"/>
  <c r="Y343" i="4"/>
  <c r="Q343" i="4"/>
  <c r="R343" i="4"/>
  <c r="S343" i="4"/>
  <c r="AM355" i="4"/>
  <c r="T355" i="4"/>
  <c r="P355" i="4"/>
  <c r="AK355" i="4"/>
  <c r="N355" i="4"/>
  <c r="O355" i="4"/>
  <c r="BB355" i="4"/>
  <c r="BD355" i="4"/>
  <c r="BC355" i="4"/>
  <c r="AX355" i="4"/>
  <c r="BA355" i="4"/>
  <c r="AZ355" i="4"/>
  <c r="AY355" i="4"/>
  <c r="AW355" i="4"/>
  <c r="AU355" i="4"/>
  <c r="AV355" i="4"/>
  <c r="AT355" i="4"/>
  <c r="AQ355" i="4"/>
  <c r="AS355" i="4"/>
  <c r="AR355" i="4"/>
  <c r="AI355" i="4"/>
  <c r="AP355" i="4"/>
  <c r="AN355" i="4"/>
  <c r="AL355" i="4"/>
  <c r="AO355" i="4"/>
  <c r="AH355" i="4"/>
  <c r="AG355" i="4"/>
  <c r="AF355" i="4"/>
  <c r="AE355" i="4"/>
  <c r="AC355" i="4"/>
  <c r="AB355" i="4"/>
  <c r="AA355" i="4"/>
  <c r="V355" i="4"/>
  <c r="U355" i="4"/>
  <c r="W355" i="4"/>
  <c r="Z355" i="4"/>
  <c r="AD355" i="4"/>
  <c r="Y355" i="4"/>
  <c r="S355" i="4"/>
  <c r="Q355" i="4"/>
  <c r="M355" i="4"/>
  <c r="R355" i="4"/>
  <c r="AM367" i="4"/>
  <c r="AE367" i="4"/>
  <c r="P367" i="4"/>
  <c r="T367" i="4"/>
  <c r="O367" i="4"/>
  <c r="N367" i="4"/>
  <c r="BB367" i="4"/>
  <c r="BD367" i="4"/>
  <c r="BC367" i="4"/>
  <c r="BA367" i="4"/>
  <c r="AZ367" i="4"/>
  <c r="AX367" i="4"/>
  <c r="AY367" i="4"/>
  <c r="AT367" i="4"/>
  <c r="AW367" i="4"/>
  <c r="AU367" i="4"/>
  <c r="AV367" i="4"/>
  <c r="AR367" i="4"/>
  <c r="AQ367" i="4"/>
  <c r="AS367" i="4"/>
  <c r="AP367" i="4"/>
  <c r="AO367" i="4"/>
  <c r="AN367" i="4"/>
  <c r="AL367" i="4"/>
  <c r="AK367" i="4"/>
  <c r="AF367" i="4"/>
  <c r="AI367" i="4"/>
  <c r="AG367" i="4"/>
  <c r="AH367" i="4"/>
  <c r="AA367" i="4"/>
  <c r="AC367" i="4"/>
  <c r="AB367" i="4"/>
  <c r="AD367" i="4"/>
  <c r="Z367" i="4"/>
  <c r="U367" i="4"/>
  <c r="V367" i="4"/>
  <c r="Y367" i="4"/>
  <c r="R367" i="4"/>
  <c r="W367" i="4"/>
  <c r="M367" i="4"/>
  <c r="S367" i="4"/>
  <c r="Q367" i="4"/>
  <c r="AM379" i="4"/>
  <c r="AE379" i="4"/>
  <c r="T379" i="4"/>
  <c r="AI379" i="4"/>
  <c r="AN379" i="4"/>
  <c r="O379" i="4"/>
  <c r="P379" i="4"/>
  <c r="BC379" i="4"/>
  <c r="BD379" i="4"/>
  <c r="N379" i="4"/>
  <c r="BA379" i="4"/>
  <c r="AZ379" i="4"/>
  <c r="BB379" i="4"/>
  <c r="AX379" i="4"/>
  <c r="AV379" i="4"/>
  <c r="AY379" i="4"/>
  <c r="AW379" i="4"/>
  <c r="AT379" i="4"/>
  <c r="AS379" i="4"/>
  <c r="AQ379" i="4"/>
  <c r="AU379" i="4"/>
  <c r="AR379" i="4"/>
  <c r="AK379" i="4"/>
  <c r="AL379" i="4"/>
  <c r="AP379" i="4"/>
  <c r="AO379" i="4"/>
  <c r="AG379" i="4"/>
  <c r="AF379" i="4"/>
  <c r="AH379" i="4"/>
  <c r="AB379" i="4"/>
  <c r="AA379" i="4"/>
  <c r="AD379" i="4"/>
  <c r="AC379" i="4"/>
  <c r="Z379" i="4"/>
  <c r="Y379" i="4"/>
  <c r="V379" i="4"/>
  <c r="R379" i="4"/>
  <c r="W379" i="4"/>
  <c r="M379" i="4"/>
  <c r="Q379" i="4"/>
  <c r="S379" i="4"/>
  <c r="AM391" i="4"/>
  <c r="T391" i="4"/>
  <c r="O391" i="4"/>
  <c r="P391" i="4"/>
  <c r="BD391" i="4"/>
  <c r="BC391" i="4"/>
  <c r="N391" i="4"/>
  <c r="AX391" i="4"/>
  <c r="AY391" i="4"/>
  <c r="BA391" i="4"/>
  <c r="AZ391" i="4"/>
  <c r="BB391" i="4"/>
  <c r="AT391" i="4"/>
  <c r="AV391" i="4"/>
  <c r="AW391" i="4"/>
  <c r="AU391" i="4"/>
  <c r="AP391" i="4"/>
  <c r="AQ391" i="4"/>
  <c r="AS391" i="4"/>
  <c r="AR391" i="4"/>
  <c r="AN391" i="4"/>
  <c r="AL391" i="4"/>
  <c r="AO391" i="4"/>
  <c r="AH391" i="4"/>
  <c r="AK391" i="4"/>
  <c r="AI391" i="4"/>
  <c r="AG391" i="4"/>
  <c r="AF391" i="4"/>
  <c r="AC391" i="4"/>
  <c r="AE391" i="4"/>
  <c r="Z391" i="4"/>
  <c r="AB391" i="4"/>
  <c r="AA391" i="4"/>
  <c r="Y391" i="4"/>
  <c r="V391" i="4"/>
  <c r="W391" i="4"/>
  <c r="AD391" i="4"/>
  <c r="S391" i="4"/>
  <c r="U391" i="4"/>
  <c r="M391" i="4"/>
  <c r="Q391" i="4"/>
  <c r="AM403" i="4"/>
  <c r="P403" i="4"/>
  <c r="T403" i="4"/>
  <c r="N403" i="4"/>
  <c r="O403" i="4"/>
  <c r="BC403" i="4"/>
  <c r="BD403" i="4"/>
  <c r="BA403" i="4"/>
  <c r="AY403" i="4"/>
  <c r="AZ403" i="4"/>
  <c r="BB403" i="4"/>
  <c r="AX403" i="4"/>
  <c r="AT403" i="4"/>
  <c r="AW403" i="4"/>
  <c r="AU403" i="4"/>
  <c r="AV403" i="4"/>
  <c r="AR403" i="4"/>
  <c r="AQ403" i="4"/>
  <c r="AS403" i="4"/>
  <c r="AP403" i="4"/>
  <c r="AN403" i="4"/>
  <c r="AL403" i="4"/>
  <c r="AK403" i="4"/>
  <c r="AO403" i="4"/>
  <c r="AF403" i="4"/>
  <c r="AH403" i="4"/>
  <c r="AI403" i="4"/>
  <c r="AG403" i="4"/>
  <c r="AC403" i="4"/>
  <c r="AD403" i="4"/>
  <c r="AB403" i="4"/>
  <c r="AE403" i="4"/>
  <c r="Y403" i="4"/>
  <c r="W403" i="4"/>
  <c r="Z403" i="4"/>
  <c r="U403" i="4"/>
  <c r="Q403" i="4"/>
  <c r="V403" i="4"/>
  <c r="AA403" i="4"/>
  <c r="M403" i="4"/>
  <c r="R403" i="4"/>
  <c r="AM415" i="4"/>
  <c r="P415" i="4"/>
  <c r="T415" i="4"/>
  <c r="O415" i="4"/>
  <c r="BA415" i="4"/>
  <c r="BC415" i="4"/>
  <c r="N415" i="4"/>
  <c r="BB415" i="4"/>
  <c r="BD415" i="4"/>
  <c r="AZ415" i="4"/>
  <c r="AY415" i="4"/>
  <c r="AV415" i="4"/>
  <c r="AW415" i="4"/>
  <c r="AU415" i="4"/>
  <c r="AX415" i="4"/>
  <c r="AT415" i="4"/>
  <c r="AR415" i="4"/>
  <c r="AS415" i="4"/>
  <c r="AN415" i="4"/>
  <c r="AQ415" i="4"/>
  <c r="AP415" i="4"/>
  <c r="AO415" i="4"/>
  <c r="AK415" i="4"/>
  <c r="AI415" i="4"/>
  <c r="AH415" i="4"/>
  <c r="AL415" i="4"/>
  <c r="AE415" i="4"/>
  <c r="AG415" i="4"/>
  <c r="AB415" i="4"/>
  <c r="AC415" i="4"/>
  <c r="AF415" i="4"/>
  <c r="AD415" i="4"/>
  <c r="AA415" i="4"/>
  <c r="U415" i="4"/>
  <c r="W415" i="4"/>
  <c r="V415" i="4"/>
  <c r="Y415" i="4"/>
  <c r="Z415" i="4"/>
  <c r="M415" i="4"/>
  <c r="R415" i="4"/>
  <c r="S415" i="4"/>
  <c r="Q415" i="4"/>
  <c r="M384" i="4"/>
  <c r="M198" i="4"/>
  <c r="M139" i="4"/>
  <c r="Q348" i="4"/>
  <c r="Q216" i="4"/>
  <c r="S315" i="4"/>
  <c r="U379" i="4"/>
  <c r="V179" i="4"/>
  <c r="AM195" i="4"/>
  <c r="T195" i="4"/>
  <c r="P195" i="4"/>
  <c r="N195" i="4"/>
  <c r="O195" i="4"/>
  <c r="AA195" i="4"/>
  <c r="BD195" i="4"/>
  <c r="BB195" i="4"/>
  <c r="AY195" i="4"/>
  <c r="BC195" i="4"/>
  <c r="BA195" i="4"/>
  <c r="AZ195" i="4"/>
  <c r="AX195" i="4"/>
  <c r="AU195" i="4"/>
  <c r="AV195" i="4"/>
  <c r="AT195" i="4"/>
  <c r="AW195" i="4"/>
  <c r="AP195" i="4"/>
  <c r="AO195" i="4"/>
  <c r="AQ195" i="4"/>
  <c r="AS195" i="4"/>
  <c r="AR195" i="4"/>
  <c r="AN195" i="4"/>
  <c r="AI195" i="4"/>
  <c r="AL195" i="4"/>
  <c r="AG195" i="4"/>
  <c r="AF195" i="4"/>
  <c r="AH195" i="4"/>
  <c r="AE195" i="4"/>
  <c r="AK195" i="4"/>
  <c r="AB195" i="4"/>
  <c r="AC195" i="4"/>
  <c r="AD195" i="4"/>
  <c r="Z195" i="4"/>
  <c r="W195" i="4"/>
  <c r="Y195" i="4"/>
  <c r="S195" i="4"/>
  <c r="R195" i="4"/>
  <c r="M195" i="4"/>
  <c r="V195" i="4"/>
  <c r="U195" i="4"/>
  <c r="Q195" i="4"/>
  <c r="AM16" i="4"/>
  <c r="T16" i="4"/>
  <c r="AD16" i="4"/>
  <c r="P16" i="4"/>
  <c r="O16" i="4"/>
  <c r="N16" i="4"/>
  <c r="BB16" i="4"/>
  <c r="BD16" i="4"/>
  <c r="BC16" i="4"/>
  <c r="AZ16" i="4"/>
  <c r="AY16" i="4"/>
  <c r="AX16" i="4"/>
  <c r="BA16" i="4"/>
  <c r="AT16" i="4"/>
  <c r="AU16" i="4"/>
  <c r="AW16" i="4"/>
  <c r="AV16" i="4"/>
  <c r="AR16" i="4"/>
  <c r="AQ16" i="4"/>
  <c r="AP16" i="4"/>
  <c r="AS16" i="4"/>
  <c r="AO16" i="4"/>
  <c r="AN16" i="4"/>
  <c r="AL16" i="4"/>
  <c r="AK16" i="4"/>
  <c r="AI16" i="4"/>
  <c r="AH16" i="4"/>
  <c r="AG16" i="4"/>
  <c r="AE16" i="4"/>
  <c r="AF16" i="4"/>
  <c r="AB16" i="4"/>
  <c r="AC16" i="4"/>
  <c r="AA16" i="4"/>
  <c r="Z16" i="4"/>
  <c r="V16" i="4"/>
  <c r="W16" i="4"/>
  <c r="M16" i="4"/>
  <c r="S16" i="4"/>
  <c r="Y16" i="4"/>
  <c r="U16" i="4"/>
  <c r="Q16" i="4"/>
  <c r="R16" i="4"/>
  <c r="AM76" i="4"/>
  <c r="AE76" i="4"/>
  <c r="W76" i="4"/>
  <c r="O76" i="4"/>
  <c r="T76" i="4"/>
  <c r="N76" i="4"/>
  <c r="P76" i="4"/>
  <c r="BC76" i="4"/>
  <c r="BA76" i="4"/>
  <c r="BD76" i="4"/>
  <c r="AZ76" i="4"/>
  <c r="BB76" i="4"/>
  <c r="AY76" i="4"/>
  <c r="AX76" i="4"/>
  <c r="AW76" i="4"/>
  <c r="AV76" i="4"/>
  <c r="AP76" i="4"/>
  <c r="AT76" i="4"/>
  <c r="AU76" i="4"/>
  <c r="AS76" i="4"/>
  <c r="AR76" i="4"/>
  <c r="AN76" i="4"/>
  <c r="AO76" i="4"/>
  <c r="AL76" i="4"/>
  <c r="AK76" i="4"/>
  <c r="AQ76" i="4"/>
  <c r="AH76" i="4"/>
  <c r="AG76" i="4"/>
  <c r="AI76" i="4"/>
  <c r="AA76" i="4"/>
  <c r="AD76" i="4"/>
  <c r="AF76" i="4"/>
  <c r="AB76" i="4"/>
  <c r="AC76" i="4"/>
  <c r="V76" i="4"/>
  <c r="Z76" i="4"/>
  <c r="U76" i="4"/>
  <c r="Y76" i="4"/>
  <c r="R76" i="4"/>
  <c r="M76" i="4"/>
  <c r="AM124" i="4"/>
  <c r="T124" i="4"/>
  <c r="N124" i="4"/>
  <c r="P124" i="4"/>
  <c r="O124" i="4"/>
  <c r="BD124" i="4"/>
  <c r="BB124" i="4"/>
  <c r="BC124" i="4"/>
  <c r="BA124" i="4"/>
  <c r="AZ124" i="4"/>
  <c r="AY124" i="4"/>
  <c r="AU124" i="4"/>
  <c r="AW124" i="4"/>
  <c r="AV124" i="4"/>
  <c r="AX124" i="4"/>
  <c r="AS124" i="4"/>
  <c r="AP124" i="4"/>
  <c r="AR124" i="4"/>
  <c r="AT124" i="4"/>
  <c r="AO124" i="4"/>
  <c r="AQ124" i="4"/>
  <c r="AN124" i="4"/>
  <c r="AL124" i="4"/>
  <c r="AI124" i="4"/>
  <c r="AG124" i="4"/>
  <c r="AF124" i="4"/>
  <c r="AE124" i="4"/>
  <c r="AH124" i="4"/>
  <c r="AK124" i="4"/>
  <c r="AA124" i="4"/>
  <c r="AB124" i="4"/>
  <c r="AD124" i="4"/>
  <c r="AC124" i="4"/>
  <c r="W124" i="4"/>
  <c r="V124" i="4"/>
  <c r="Z124" i="4"/>
  <c r="U124" i="4"/>
  <c r="S124" i="4"/>
  <c r="Q124" i="4"/>
  <c r="R124" i="4"/>
  <c r="Y124" i="4"/>
  <c r="M124" i="4"/>
  <c r="AM196" i="4"/>
  <c r="N196" i="4"/>
  <c r="T196" i="4"/>
  <c r="P196" i="4"/>
  <c r="O196" i="4"/>
  <c r="BD196" i="4"/>
  <c r="BC196" i="4"/>
  <c r="AY196" i="4"/>
  <c r="AX196" i="4"/>
  <c r="BB196" i="4"/>
  <c r="AZ196" i="4"/>
  <c r="BA196" i="4"/>
  <c r="AU196" i="4"/>
  <c r="AW196" i="4"/>
  <c r="AV196" i="4"/>
  <c r="AR196" i="4"/>
  <c r="AS196" i="4"/>
  <c r="AT196" i="4"/>
  <c r="AO196" i="4"/>
  <c r="AN196" i="4"/>
  <c r="AK196" i="4"/>
  <c r="AL196" i="4"/>
  <c r="AP196" i="4"/>
  <c r="AQ196" i="4"/>
  <c r="AF196" i="4"/>
  <c r="AI196" i="4"/>
  <c r="AG196" i="4"/>
  <c r="AH196" i="4"/>
  <c r="AD196" i="4"/>
  <c r="AE196" i="4"/>
  <c r="AC196" i="4"/>
  <c r="AB196" i="4"/>
  <c r="W196" i="4"/>
  <c r="AA196" i="4"/>
  <c r="Y196" i="4"/>
  <c r="U196" i="4"/>
  <c r="Z196" i="4"/>
  <c r="V196" i="4"/>
  <c r="R196" i="4"/>
  <c r="S196" i="4"/>
  <c r="M196" i="4"/>
  <c r="Q196" i="4"/>
  <c r="AM280" i="4"/>
  <c r="T280" i="4"/>
  <c r="O280" i="4"/>
  <c r="P280" i="4"/>
  <c r="BC280" i="4"/>
  <c r="BD280" i="4"/>
  <c r="N280" i="4"/>
  <c r="AZ280" i="4"/>
  <c r="AX280" i="4"/>
  <c r="BB280" i="4"/>
  <c r="BA280" i="4"/>
  <c r="AY280" i="4"/>
  <c r="AU280" i="4"/>
  <c r="AW280" i="4"/>
  <c r="AV280" i="4"/>
  <c r="AT280" i="4"/>
  <c r="AP280" i="4"/>
  <c r="AS280" i="4"/>
  <c r="AR280" i="4"/>
  <c r="AQ280" i="4"/>
  <c r="AO280" i="4"/>
  <c r="AK280" i="4"/>
  <c r="AH280" i="4"/>
  <c r="AI280" i="4"/>
  <c r="AG280" i="4"/>
  <c r="AE280" i="4"/>
  <c r="AN280" i="4"/>
  <c r="AL280" i="4"/>
  <c r="AC280" i="4"/>
  <c r="AA280" i="4"/>
  <c r="AD280" i="4"/>
  <c r="AB280" i="4"/>
  <c r="AF280" i="4"/>
  <c r="W280" i="4"/>
  <c r="V280" i="4"/>
  <c r="Y280" i="4"/>
  <c r="U280" i="4"/>
  <c r="Q280" i="4"/>
  <c r="M280" i="4"/>
  <c r="S280" i="4"/>
  <c r="R280" i="4"/>
  <c r="Z280" i="4"/>
  <c r="AM340" i="4"/>
  <c r="AE340" i="4"/>
  <c r="AN340" i="4"/>
  <c r="T340" i="4"/>
  <c r="P340" i="4"/>
  <c r="O340" i="4"/>
  <c r="N340" i="4"/>
  <c r="BD340" i="4"/>
  <c r="BC340" i="4"/>
  <c r="AX340" i="4"/>
  <c r="AZ340" i="4"/>
  <c r="BB340" i="4"/>
  <c r="BA340" i="4"/>
  <c r="AU340" i="4"/>
  <c r="AW340" i="4"/>
  <c r="AT340" i="4"/>
  <c r="AV340" i="4"/>
  <c r="AY340" i="4"/>
  <c r="AS340" i="4"/>
  <c r="AQ340" i="4"/>
  <c r="AP340" i="4"/>
  <c r="AR340" i="4"/>
  <c r="AO340" i="4"/>
  <c r="AL340" i="4"/>
  <c r="AK340" i="4"/>
  <c r="AG340" i="4"/>
  <c r="AI340" i="4"/>
  <c r="AH340" i="4"/>
  <c r="AB340" i="4"/>
  <c r="AF340" i="4"/>
  <c r="AC340" i="4"/>
  <c r="W340" i="4"/>
  <c r="U340" i="4"/>
  <c r="Y340" i="4"/>
  <c r="V340" i="4"/>
  <c r="AA340" i="4"/>
  <c r="Z340" i="4"/>
  <c r="S340" i="4"/>
  <c r="AD340" i="4"/>
  <c r="R340" i="4"/>
  <c r="Q340" i="4"/>
  <c r="AM149" i="4"/>
  <c r="T149" i="4"/>
  <c r="N149" i="4"/>
  <c r="O149" i="4"/>
  <c r="P149" i="4"/>
  <c r="BD149" i="4"/>
  <c r="BC149" i="4"/>
  <c r="AY149" i="4"/>
  <c r="BB149" i="4"/>
  <c r="BA149" i="4"/>
  <c r="AZ149" i="4"/>
  <c r="AT149" i="4"/>
  <c r="AU149" i="4"/>
  <c r="AX149" i="4"/>
  <c r="AW149" i="4"/>
  <c r="AV149" i="4"/>
  <c r="AS149" i="4"/>
  <c r="AQ149" i="4"/>
  <c r="AR149" i="4"/>
  <c r="AO149" i="4"/>
  <c r="AK149" i="4"/>
  <c r="AL149" i="4"/>
  <c r="AN149" i="4"/>
  <c r="AP149" i="4"/>
  <c r="AI149" i="4"/>
  <c r="AE149" i="4"/>
  <c r="AG149" i="4"/>
  <c r="AF149" i="4"/>
  <c r="AH149" i="4"/>
  <c r="AC149" i="4"/>
  <c r="AB149" i="4"/>
  <c r="AD149" i="4"/>
  <c r="AA149" i="4"/>
  <c r="W149" i="4"/>
  <c r="Z149" i="4"/>
  <c r="V149" i="4"/>
  <c r="R149" i="4"/>
  <c r="M149" i="4"/>
  <c r="Y149" i="4"/>
  <c r="Q149" i="4"/>
  <c r="AM140" i="4"/>
  <c r="P140" i="4"/>
  <c r="T140" i="4"/>
  <c r="AX140" i="4"/>
  <c r="O140" i="4"/>
  <c r="BB140" i="4"/>
  <c r="BD140" i="4"/>
  <c r="BC140" i="4"/>
  <c r="N140" i="4"/>
  <c r="BA140" i="4"/>
  <c r="AW140" i="4"/>
  <c r="AY140" i="4"/>
  <c r="AT140" i="4"/>
  <c r="AU140" i="4"/>
  <c r="AZ140" i="4"/>
  <c r="AV140" i="4"/>
  <c r="AQ140" i="4"/>
  <c r="AS140" i="4"/>
  <c r="AR140" i="4"/>
  <c r="AN140" i="4"/>
  <c r="AL140" i="4"/>
  <c r="AK140" i="4"/>
  <c r="AP140" i="4"/>
  <c r="AO140" i="4"/>
  <c r="AH140" i="4"/>
  <c r="AD140" i="4"/>
  <c r="AA140" i="4"/>
  <c r="AC140" i="4"/>
  <c r="AB140" i="4"/>
  <c r="AG140" i="4"/>
  <c r="AE140" i="4"/>
  <c r="AF140" i="4"/>
  <c r="AI140" i="4"/>
  <c r="U140" i="4"/>
  <c r="Z140" i="4"/>
  <c r="Y140" i="4"/>
  <c r="W140" i="4"/>
  <c r="V140" i="4"/>
  <c r="R140" i="4"/>
  <c r="S140" i="4"/>
  <c r="Q140" i="4"/>
  <c r="AM236" i="4"/>
  <c r="P236" i="4"/>
  <c r="AN236" i="4"/>
  <c r="T236" i="4"/>
  <c r="BC236" i="4"/>
  <c r="O236" i="4"/>
  <c r="BD236" i="4"/>
  <c r="N236" i="4"/>
  <c r="BB236" i="4"/>
  <c r="AY236" i="4"/>
  <c r="BA236" i="4"/>
  <c r="AZ236" i="4"/>
  <c r="AU236" i="4"/>
  <c r="AX236" i="4"/>
  <c r="AW236" i="4"/>
  <c r="AT236" i="4"/>
  <c r="AV236" i="4"/>
  <c r="AS236" i="4"/>
  <c r="AR236" i="4"/>
  <c r="AQ236" i="4"/>
  <c r="AP236" i="4"/>
  <c r="AO236" i="4"/>
  <c r="AI236" i="4"/>
  <c r="AH236" i="4"/>
  <c r="AF236" i="4"/>
  <c r="AE236" i="4"/>
  <c r="AK236" i="4"/>
  <c r="AL236" i="4"/>
  <c r="AA236" i="4"/>
  <c r="AD236" i="4"/>
  <c r="AB236" i="4"/>
  <c r="AC236" i="4"/>
  <c r="AG236" i="4"/>
  <c r="V236" i="4"/>
  <c r="Y236" i="4"/>
  <c r="W236" i="4"/>
  <c r="Z236" i="4"/>
  <c r="S236" i="4"/>
  <c r="U236" i="4"/>
  <c r="R236" i="4"/>
  <c r="AM296" i="4"/>
  <c r="AE296" i="4"/>
  <c r="T296" i="4"/>
  <c r="AX296" i="4"/>
  <c r="N296" i="4"/>
  <c r="O296" i="4"/>
  <c r="P296" i="4"/>
  <c r="BC296" i="4"/>
  <c r="BD296" i="4"/>
  <c r="BB296" i="4"/>
  <c r="BA296" i="4"/>
  <c r="AY296" i="4"/>
  <c r="AZ296" i="4"/>
  <c r="AW296" i="4"/>
  <c r="AU296" i="4"/>
  <c r="AV296" i="4"/>
  <c r="AP296" i="4"/>
  <c r="AT296" i="4"/>
  <c r="AQ296" i="4"/>
  <c r="AS296" i="4"/>
  <c r="AR296" i="4"/>
  <c r="AO296" i="4"/>
  <c r="AK296" i="4"/>
  <c r="AN296" i="4"/>
  <c r="AL296" i="4"/>
  <c r="AG296" i="4"/>
  <c r="AI296" i="4"/>
  <c r="AA296" i="4"/>
  <c r="AH296" i="4"/>
  <c r="AF296" i="4"/>
  <c r="AD296" i="4"/>
  <c r="AB296" i="4"/>
  <c r="AC296" i="4"/>
  <c r="W296" i="4"/>
  <c r="V296" i="4"/>
  <c r="Z296" i="4"/>
  <c r="Y296" i="4"/>
  <c r="S296" i="4"/>
  <c r="Q296" i="4"/>
  <c r="U296" i="4"/>
  <c r="M296" i="4"/>
  <c r="R296" i="4"/>
  <c r="AM320" i="4"/>
  <c r="AN320" i="4"/>
  <c r="T320" i="4"/>
  <c r="P320" i="4"/>
  <c r="O320" i="4"/>
  <c r="BD320" i="4"/>
  <c r="N320" i="4"/>
  <c r="BC320" i="4"/>
  <c r="AZ320" i="4"/>
  <c r="AY320" i="4"/>
  <c r="BA320" i="4"/>
  <c r="BB320" i="4"/>
  <c r="AX320" i="4"/>
  <c r="AW320" i="4"/>
  <c r="AU320" i="4"/>
  <c r="AV320" i="4"/>
  <c r="AR320" i="4"/>
  <c r="AQ320" i="4"/>
  <c r="AT320" i="4"/>
  <c r="AS320" i="4"/>
  <c r="AK320" i="4"/>
  <c r="AL320" i="4"/>
  <c r="AP320" i="4"/>
  <c r="AO320" i="4"/>
  <c r="AE320" i="4"/>
  <c r="AG320" i="4"/>
  <c r="AF320" i="4"/>
  <c r="AI320" i="4"/>
  <c r="AH320" i="4"/>
  <c r="AB320" i="4"/>
  <c r="AD320" i="4"/>
  <c r="AC320" i="4"/>
  <c r="V320" i="4"/>
  <c r="AA320" i="4"/>
  <c r="U320" i="4"/>
  <c r="Y320" i="4"/>
  <c r="Z320" i="4"/>
  <c r="W320" i="4"/>
  <c r="Q320" i="4"/>
  <c r="S320" i="4"/>
  <c r="M320" i="4"/>
  <c r="R320" i="4"/>
  <c r="AM368" i="4"/>
  <c r="T368" i="4"/>
  <c r="AC368" i="4"/>
  <c r="AN368" i="4"/>
  <c r="N368" i="4"/>
  <c r="O368" i="4"/>
  <c r="P368" i="4"/>
  <c r="BB368" i="4"/>
  <c r="BD368" i="4"/>
  <c r="BC368" i="4"/>
  <c r="BA368" i="4"/>
  <c r="AX368" i="4"/>
  <c r="AY368" i="4"/>
  <c r="AZ368" i="4"/>
  <c r="AV368" i="4"/>
  <c r="AW368" i="4"/>
  <c r="AT368" i="4"/>
  <c r="AS368" i="4"/>
  <c r="AU368" i="4"/>
  <c r="AR368" i="4"/>
  <c r="AK368" i="4"/>
  <c r="AQ368" i="4"/>
  <c r="AL368" i="4"/>
  <c r="AP368" i="4"/>
  <c r="AO368" i="4"/>
  <c r="AH368" i="4"/>
  <c r="AI368" i="4"/>
  <c r="AG368" i="4"/>
  <c r="AF368" i="4"/>
  <c r="AA368" i="4"/>
  <c r="AD368" i="4"/>
  <c r="Z368" i="4"/>
  <c r="AE368" i="4"/>
  <c r="AB368" i="4"/>
  <c r="Y368" i="4"/>
  <c r="W368" i="4"/>
  <c r="V368" i="4"/>
  <c r="U368" i="4"/>
  <c r="R368" i="4"/>
  <c r="Q368" i="4"/>
  <c r="S368" i="4"/>
  <c r="AM380" i="4"/>
  <c r="T380" i="4"/>
  <c r="P380" i="4"/>
  <c r="O380" i="4"/>
  <c r="BB380" i="4"/>
  <c r="BD380" i="4"/>
  <c r="N380" i="4"/>
  <c r="BA380" i="4"/>
  <c r="AZ380" i="4"/>
  <c r="AY380" i="4"/>
  <c r="BC380" i="4"/>
  <c r="AU380" i="4"/>
  <c r="AX380" i="4"/>
  <c r="AW380" i="4"/>
  <c r="AR380" i="4"/>
  <c r="AS380" i="4"/>
  <c r="AQ380" i="4"/>
  <c r="AT380" i="4"/>
  <c r="AV380" i="4"/>
  <c r="AK380" i="4"/>
  <c r="AO380" i="4"/>
  <c r="AP380" i="4"/>
  <c r="AL380" i="4"/>
  <c r="AN380" i="4"/>
  <c r="AI380" i="4"/>
  <c r="AH380" i="4"/>
  <c r="AG380" i="4"/>
  <c r="AA380" i="4"/>
  <c r="AD380" i="4"/>
  <c r="AC380" i="4"/>
  <c r="AB380" i="4"/>
  <c r="AE380" i="4"/>
  <c r="AF380" i="4"/>
  <c r="Y380" i="4"/>
  <c r="W380" i="4"/>
  <c r="Z380" i="4"/>
  <c r="V380" i="4"/>
  <c r="U380" i="4"/>
  <c r="S380" i="4"/>
  <c r="Q380" i="4"/>
  <c r="M380" i="4"/>
  <c r="AM392" i="4"/>
  <c r="T392" i="4"/>
  <c r="P392" i="4"/>
  <c r="BD392" i="4"/>
  <c r="BB392" i="4"/>
  <c r="N392" i="4"/>
  <c r="O392" i="4"/>
  <c r="BC392" i="4"/>
  <c r="BA392" i="4"/>
  <c r="AZ392" i="4"/>
  <c r="AV392" i="4"/>
  <c r="AY392" i="4"/>
  <c r="AX392" i="4"/>
  <c r="AT392" i="4"/>
  <c r="AU392" i="4"/>
  <c r="AW392" i="4"/>
  <c r="AS392" i="4"/>
  <c r="AP392" i="4"/>
  <c r="AO392" i="4"/>
  <c r="AR392" i="4"/>
  <c r="AQ392" i="4"/>
  <c r="AL392" i="4"/>
  <c r="AN392" i="4"/>
  <c r="AG392" i="4"/>
  <c r="AI392" i="4"/>
  <c r="AK392" i="4"/>
  <c r="AF392" i="4"/>
  <c r="AH392" i="4"/>
  <c r="AD392" i="4"/>
  <c r="AE392" i="4"/>
  <c r="AA392" i="4"/>
  <c r="AB392" i="4"/>
  <c r="Y392" i="4"/>
  <c r="AC392" i="4"/>
  <c r="V392" i="4"/>
  <c r="Z392" i="4"/>
  <c r="W392" i="4"/>
  <c r="R392" i="4"/>
  <c r="S392" i="4"/>
  <c r="M392" i="4"/>
  <c r="Q392" i="4"/>
  <c r="U392" i="4"/>
  <c r="AM404" i="4"/>
  <c r="R404" i="4"/>
  <c r="P404" i="4"/>
  <c r="T404" i="4"/>
  <c r="O404" i="4"/>
  <c r="BA404" i="4"/>
  <c r="BB404" i="4"/>
  <c r="N404" i="4"/>
  <c r="BC404" i="4"/>
  <c r="BD404" i="4"/>
  <c r="AX404" i="4"/>
  <c r="AZ404" i="4"/>
  <c r="AY404" i="4"/>
  <c r="AV404" i="4"/>
  <c r="AU404" i="4"/>
  <c r="AW404" i="4"/>
  <c r="AQ404" i="4"/>
  <c r="AP404" i="4"/>
  <c r="AT404" i="4"/>
  <c r="AS404" i="4"/>
  <c r="AR404" i="4"/>
  <c r="AL404" i="4"/>
  <c r="AK404" i="4"/>
  <c r="AO404" i="4"/>
  <c r="AN404" i="4"/>
  <c r="AI404" i="4"/>
  <c r="AG404" i="4"/>
  <c r="AE404" i="4"/>
  <c r="AF404" i="4"/>
  <c r="AD404" i="4"/>
  <c r="AB404" i="4"/>
  <c r="AC404" i="4"/>
  <c r="AH404" i="4"/>
  <c r="Y404" i="4"/>
  <c r="U404" i="4"/>
  <c r="W404" i="4"/>
  <c r="Z404" i="4"/>
  <c r="AA404" i="4"/>
  <c r="S404" i="4"/>
  <c r="M404" i="4"/>
  <c r="Q404" i="4"/>
  <c r="V404" i="4"/>
  <c r="AM416" i="4"/>
  <c r="P416" i="4"/>
  <c r="BD416" i="4"/>
  <c r="T416" i="4"/>
  <c r="O416" i="4"/>
  <c r="BC416" i="4"/>
  <c r="N416" i="4"/>
  <c r="BB416" i="4"/>
  <c r="BA416" i="4"/>
  <c r="AZ416" i="4"/>
  <c r="AX416" i="4"/>
  <c r="AT416" i="4"/>
  <c r="AW416" i="4"/>
  <c r="AV416" i="4"/>
  <c r="AY416" i="4"/>
  <c r="AS416" i="4"/>
  <c r="AP416" i="4"/>
  <c r="AU416" i="4"/>
  <c r="AQ416" i="4"/>
  <c r="AR416" i="4"/>
  <c r="AL416" i="4"/>
  <c r="AO416" i="4"/>
  <c r="AN416" i="4"/>
  <c r="AK416" i="4"/>
  <c r="AG416" i="4"/>
  <c r="AF416" i="4"/>
  <c r="AH416" i="4"/>
  <c r="AE416" i="4"/>
  <c r="AI416" i="4"/>
  <c r="AA416" i="4"/>
  <c r="AD416" i="4"/>
  <c r="AC416" i="4"/>
  <c r="V416" i="4"/>
  <c r="Y416" i="4"/>
  <c r="AB416" i="4"/>
  <c r="M416" i="4"/>
  <c r="W416" i="4"/>
  <c r="S416" i="4"/>
  <c r="R416" i="4"/>
  <c r="U416" i="4"/>
  <c r="Z416" i="4"/>
  <c r="M368" i="4"/>
  <c r="M231" i="4"/>
  <c r="M182" i="4"/>
  <c r="M330" i="4"/>
  <c r="Q76" i="4"/>
  <c r="R79" i="4"/>
  <c r="S229" i="4"/>
  <c r="AM41" i="4"/>
  <c r="T41" i="4"/>
  <c r="AR41" i="4"/>
  <c r="P41" i="4"/>
  <c r="BD41" i="4"/>
  <c r="BA41" i="4"/>
  <c r="BC41" i="4"/>
  <c r="O41" i="4"/>
  <c r="N41" i="4"/>
  <c r="BB41" i="4"/>
  <c r="AX41" i="4"/>
  <c r="AY41" i="4"/>
  <c r="AZ41" i="4"/>
  <c r="AV41" i="4"/>
  <c r="AU41" i="4"/>
  <c r="AW41" i="4"/>
  <c r="AP41" i="4"/>
  <c r="AT41" i="4"/>
  <c r="AQ41" i="4"/>
  <c r="AS41" i="4"/>
  <c r="AN41" i="4"/>
  <c r="AL41" i="4"/>
  <c r="AO41" i="4"/>
  <c r="AI41" i="4"/>
  <c r="AK41" i="4"/>
  <c r="AG41" i="4"/>
  <c r="AB41" i="4"/>
  <c r="AD41" i="4"/>
  <c r="AF41" i="4"/>
  <c r="AE41" i="4"/>
  <c r="AA41" i="4"/>
  <c r="W41" i="4"/>
  <c r="Z41" i="4"/>
  <c r="Y41" i="4"/>
  <c r="AH41" i="4"/>
  <c r="AC41" i="4"/>
  <c r="V41" i="4"/>
  <c r="S41" i="4"/>
  <c r="Q41" i="4"/>
  <c r="M41" i="4"/>
  <c r="U41" i="4"/>
  <c r="R41" i="4"/>
  <c r="AM77" i="4"/>
  <c r="T77" i="4"/>
  <c r="P77" i="4"/>
  <c r="N77" i="4"/>
  <c r="BC77" i="4"/>
  <c r="BB77" i="4"/>
  <c r="O77" i="4"/>
  <c r="BD77" i="4"/>
  <c r="AX77" i="4"/>
  <c r="BA77" i="4"/>
  <c r="AY77" i="4"/>
  <c r="AZ77" i="4"/>
  <c r="AT77" i="4"/>
  <c r="AU77" i="4"/>
  <c r="AV77" i="4"/>
  <c r="AW77" i="4"/>
  <c r="AP77" i="4"/>
  <c r="AQ77" i="4"/>
  <c r="AR77" i="4"/>
  <c r="AS77" i="4"/>
  <c r="AK77" i="4"/>
  <c r="AL77" i="4"/>
  <c r="AN77" i="4"/>
  <c r="AO77" i="4"/>
  <c r="AH77" i="4"/>
  <c r="AI77" i="4"/>
  <c r="AG77" i="4"/>
  <c r="AF77" i="4"/>
  <c r="AA77" i="4"/>
  <c r="AE77" i="4"/>
  <c r="AB77" i="4"/>
  <c r="AC77" i="4"/>
  <c r="AD77" i="4"/>
  <c r="Y77" i="4"/>
  <c r="W77" i="4"/>
  <c r="Z77" i="4"/>
  <c r="S77" i="4"/>
  <c r="V77" i="4"/>
  <c r="Q77" i="4"/>
  <c r="R77" i="4"/>
  <c r="M77" i="4"/>
  <c r="U77" i="4"/>
  <c r="AM137" i="4"/>
  <c r="AE137" i="4"/>
  <c r="P137" i="4"/>
  <c r="Z137" i="4"/>
  <c r="T137" i="4"/>
  <c r="O137" i="4"/>
  <c r="BD137" i="4"/>
  <c r="BB137" i="4"/>
  <c r="BC137" i="4"/>
  <c r="N137" i="4"/>
  <c r="AZ137" i="4"/>
  <c r="AY137" i="4"/>
  <c r="AX137" i="4"/>
  <c r="BA137" i="4"/>
  <c r="AV137" i="4"/>
  <c r="AU137" i="4"/>
  <c r="AW137" i="4"/>
  <c r="AT137" i="4"/>
  <c r="AR137" i="4"/>
  <c r="AP137" i="4"/>
  <c r="AQ137" i="4"/>
  <c r="AS137" i="4"/>
  <c r="AL137" i="4"/>
  <c r="AI137" i="4"/>
  <c r="AN137" i="4"/>
  <c r="AO137" i="4"/>
  <c r="AG137" i="4"/>
  <c r="AH137" i="4"/>
  <c r="AF137" i="4"/>
  <c r="AK137" i="4"/>
  <c r="AA137" i="4"/>
  <c r="AB137" i="4"/>
  <c r="AD137" i="4"/>
  <c r="AC137" i="4"/>
  <c r="W137" i="4"/>
  <c r="V137" i="4"/>
  <c r="U137" i="4"/>
  <c r="Y137" i="4"/>
  <c r="R137" i="4"/>
  <c r="Q137" i="4"/>
  <c r="AM185" i="4"/>
  <c r="AX185" i="4"/>
  <c r="T185" i="4"/>
  <c r="P185" i="4"/>
  <c r="AN185" i="4"/>
  <c r="AD185" i="4"/>
  <c r="AG185" i="4"/>
  <c r="O185" i="4"/>
  <c r="N185" i="4"/>
  <c r="BB185" i="4"/>
  <c r="BC185" i="4"/>
  <c r="BD185" i="4"/>
  <c r="AY185" i="4"/>
  <c r="AZ185" i="4"/>
  <c r="BA185" i="4"/>
  <c r="AW185" i="4"/>
  <c r="AU185" i="4"/>
  <c r="AV185" i="4"/>
  <c r="AR185" i="4"/>
  <c r="AQ185" i="4"/>
  <c r="AT185" i="4"/>
  <c r="AS185" i="4"/>
  <c r="AP185" i="4"/>
  <c r="AL185" i="4"/>
  <c r="AK185" i="4"/>
  <c r="AO185" i="4"/>
  <c r="AE185" i="4"/>
  <c r="AH185" i="4"/>
  <c r="AF185" i="4"/>
  <c r="AI185" i="4"/>
  <c r="AB185" i="4"/>
  <c r="AC185" i="4"/>
  <c r="V185" i="4"/>
  <c r="U185" i="4"/>
  <c r="AA185" i="4"/>
  <c r="Y185" i="4"/>
  <c r="M185" i="4"/>
  <c r="W185" i="4"/>
  <c r="Q185" i="4"/>
  <c r="S185" i="4"/>
  <c r="Z185" i="4"/>
  <c r="R185" i="4"/>
  <c r="AM209" i="4"/>
  <c r="T209" i="4"/>
  <c r="P209" i="4"/>
  <c r="BD209" i="4"/>
  <c r="O209" i="4"/>
  <c r="BC209" i="4"/>
  <c r="BB209" i="4"/>
  <c r="N209" i="4"/>
  <c r="AZ209" i="4"/>
  <c r="BA209" i="4"/>
  <c r="AY209" i="4"/>
  <c r="AX209" i="4"/>
  <c r="AS209" i="4"/>
  <c r="AU209" i="4"/>
  <c r="AT209" i="4"/>
  <c r="AW209" i="4"/>
  <c r="AV209" i="4"/>
  <c r="AR209" i="4"/>
  <c r="AK209" i="4"/>
  <c r="AP209" i="4"/>
  <c r="AQ209" i="4"/>
  <c r="AO209" i="4"/>
  <c r="AL209" i="4"/>
  <c r="AN209" i="4"/>
  <c r="AH209" i="4"/>
  <c r="AI209" i="4"/>
  <c r="AG209" i="4"/>
  <c r="AF209" i="4"/>
  <c r="AA209" i="4"/>
  <c r="AC209" i="4"/>
  <c r="AD209" i="4"/>
  <c r="AE209" i="4"/>
  <c r="Y209" i="4"/>
  <c r="V209" i="4"/>
  <c r="Z209" i="4"/>
  <c r="W209" i="4"/>
  <c r="AB209" i="4"/>
  <c r="R209" i="4"/>
  <c r="M209" i="4"/>
  <c r="U209" i="4"/>
  <c r="S209" i="4"/>
  <c r="Q209" i="4"/>
  <c r="AM269" i="4"/>
  <c r="T269" i="4"/>
  <c r="P269" i="4"/>
  <c r="N269" i="4"/>
  <c r="O269" i="4"/>
  <c r="BB269" i="4"/>
  <c r="BC269" i="4"/>
  <c r="BD269" i="4"/>
  <c r="AZ269" i="4"/>
  <c r="BA269" i="4"/>
  <c r="AX269" i="4"/>
  <c r="AV269" i="4"/>
  <c r="AU269" i="4"/>
  <c r="AY269" i="4"/>
  <c r="AW269" i="4"/>
  <c r="AP269" i="4"/>
  <c r="AS269" i="4"/>
  <c r="AQ269" i="4"/>
  <c r="AT269" i="4"/>
  <c r="AR269" i="4"/>
  <c r="AK269" i="4"/>
  <c r="AO269" i="4"/>
  <c r="AN269" i="4"/>
  <c r="AH269" i="4"/>
  <c r="AL269" i="4"/>
  <c r="AI269" i="4"/>
  <c r="AG269" i="4"/>
  <c r="AF269" i="4"/>
  <c r="AE269" i="4"/>
  <c r="AD269" i="4"/>
  <c r="AC269" i="4"/>
  <c r="AB269" i="4"/>
  <c r="Z269" i="4"/>
  <c r="W269" i="4"/>
  <c r="V269" i="4"/>
  <c r="Y269" i="4"/>
  <c r="AA269" i="4"/>
  <c r="Q269" i="4"/>
  <c r="M269" i="4"/>
  <c r="S269" i="4"/>
  <c r="AM377" i="4"/>
  <c r="AN377" i="4"/>
  <c r="T377" i="4"/>
  <c r="P377" i="4"/>
  <c r="O377" i="4"/>
  <c r="N377" i="4"/>
  <c r="BB377" i="4"/>
  <c r="BC377" i="4"/>
  <c r="BD377" i="4"/>
  <c r="BA377" i="4"/>
  <c r="AY377" i="4"/>
  <c r="AZ377" i="4"/>
  <c r="AW377" i="4"/>
  <c r="AU377" i="4"/>
  <c r="AX377" i="4"/>
  <c r="AT377" i="4"/>
  <c r="AV377" i="4"/>
  <c r="AS377" i="4"/>
  <c r="AR377" i="4"/>
  <c r="AQ377" i="4"/>
  <c r="AP377" i="4"/>
  <c r="AO377" i="4"/>
  <c r="AL377" i="4"/>
  <c r="AK377" i="4"/>
  <c r="AE377" i="4"/>
  <c r="AG377" i="4"/>
  <c r="AI377" i="4"/>
  <c r="AC377" i="4"/>
  <c r="AF377" i="4"/>
  <c r="AH377" i="4"/>
  <c r="AD377" i="4"/>
  <c r="AB377" i="4"/>
  <c r="Z377" i="4"/>
  <c r="V377" i="4"/>
  <c r="U377" i="4"/>
  <c r="Y377" i="4"/>
  <c r="AA377" i="4"/>
  <c r="W377" i="4"/>
  <c r="R377" i="4"/>
  <c r="Q377" i="4"/>
  <c r="M377" i="4"/>
  <c r="S377" i="4"/>
  <c r="M352" i="4"/>
  <c r="M151" i="4"/>
  <c r="M282" i="4"/>
  <c r="Q330" i="4"/>
  <c r="R169" i="4"/>
  <c r="S18" i="4"/>
  <c r="S149" i="4"/>
  <c r="U136" i="4"/>
  <c r="AM63" i="4"/>
  <c r="T63" i="4"/>
  <c r="O63" i="4"/>
  <c r="P63" i="4"/>
  <c r="BB63" i="4"/>
  <c r="N63" i="4"/>
  <c r="BD63" i="4"/>
  <c r="BC63" i="4"/>
  <c r="BA63" i="4"/>
  <c r="AY63" i="4"/>
  <c r="AX63" i="4"/>
  <c r="AZ63" i="4"/>
  <c r="AV63" i="4"/>
  <c r="AU63" i="4"/>
  <c r="AS63" i="4"/>
  <c r="AW63" i="4"/>
  <c r="AP63" i="4"/>
  <c r="AT63" i="4"/>
  <c r="AR63" i="4"/>
  <c r="AK63" i="4"/>
  <c r="AQ63" i="4"/>
  <c r="AN63" i="4"/>
  <c r="AO63" i="4"/>
  <c r="AL63" i="4"/>
  <c r="AH63" i="4"/>
  <c r="AI63" i="4"/>
  <c r="AE63" i="4"/>
  <c r="AD63" i="4"/>
  <c r="AA63" i="4"/>
  <c r="AG63" i="4"/>
  <c r="AF63" i="4"/>
  <c r="AC63" i="4"/>
  <c r="AB63" i="4"/>
  <c r="Z63" i="4"/>
  <c r="Y63" i="4"/>
  <c r="V63" i="4"/>
  <c r="R63" i="4"/>
  <c r="Q63" i="4"/>
  <c r="U63" i="4"/>
  <c r="S63" i="4"/>
  <c r="W63" i="4"/>
  <c r="AM135" i="4"/>
  <c r="AD135" i="4"/>
  <c r="T135" i="4"/>
  <c r="P135" i="4"/>
  <c r="N135" i="4"/>
  <c r="O135" i="4"/>
  <c r="BD135" i="4"/>
  <c r="BB135" i="4"/>
  <c r="BC135" i="4"/>
  <c r="AZ135" i="4"/>
  <c r="AX135" i="4"/>
  <c r="AY135" i="4"/>
  <c r="BA135" i="4"/>
  <c r="AV135" i="4"/>
  <c r="AU135" i="4"/>
  <c r="AW135" i="4"/>
  <c r="AP135" i="4"/>
  <c r="AQ135" i="4"/>
  <c r="AS135" i="4"/>
  <c r="AT135" i="4"/>
  <c r="AR135" i="4"/>
  <c r="AO135" i="4"/>
  <c r="AL135" i="4"/>
  <c r="AN135" i="4"/>
  <c r="AK135" i="4"/>
  <c r="AH135" i="4"/>
  <c r="AG135" i="4"/>
  <c r="AI135" i="4"/>
  <c r="AE135" i="4"/>
  <c r="AB135" i="4"/>
  <c r="AF135" i="4"/>
  <c r="AA135" i="4"/>
  <c r="AC135" i="4"/>
  <c r="Z135" i="4"/>
  <c r="W135" i="4"/>
  <c r="Y135" i="4"/>
  <c r="U135" i="4"/>
  <c r="R135" i="4"/>
  <c r="Q135" i="4"/>
  <c r="S135" i="4"/>
  <c r="AM219" i="4"/>
  <c r="AE219" i="4"/>
  <c r="T219" i="4"/>
  <c r="P219" i="4"/>
  <c r="N219" i="4"/>
  <c r="O219" i="4"/>
  <c r="BD219" i="4"/>
  <c r="AZ219" i="4"/>
  <c r="AX219" i="4"/>
  <c r="BC219" i="4"/>
  <c r="AY219" i="4"/>
  <c r="BB219" i="4"/>
  <c r="BA219" i="4"/>
  <c r="AU219" i="4"/>
  <c r="AT219" i="4"/>
  <c r="AW219" i="4"/>
  <c r="AV219" i="4"/>
  <c r="AQ219" i="4"/>
  <c r="AS219" i="4"/>
  <c r="AR219" i="4"/>
  <c r="AP219" i="4"/>
  <c r="AO219" i="4"/>
  <c r="AN219" i="4"/>
  <c r="AL219" i="4"/>
  <c r="AF219" i="4"/>
  <c r="AH219" i="4"/>
  <c r="AK219" i="4"/>
  <c r="AG219" i="4"/>
  <c r="AI219" i="4"/>
  <c r="AC219" i="4"/>
  <c r="AB219" i="4"/>
  <c r="AA219" i="4"/>
  <c r="AD219" i="4"/>
  <c r="V219" i="4"/>
  <c r="Y219" i="4"/>
  <c r="Z219" i="4"/>
  <c r="R219" i="4"/>
  <c r="Q219" i="4"/>
  <c r="W219" i="4"/>
  <c r="S219" i="4"/>
  <c r="U219" i="4"/>
  <c r="AM267" i="4"/>
  <c r="AY267" i="4"/>
  <c r="P267" i="4"/>
  <c r="T267" i="4"/>
  <c r="O267" i="4"/>
  <c r="BA267" i="4"/>
  <c r="BD267" i="4"/>
  <c r="N267" i="4"/>
  <c r="BC267" i="4"/>
  <c r="BB267" i="4"/>
  <c r="AZ267" i="4"/>
  <c r="AX267" i="4"/>
  <c r="AV267" i="4"/>
  <c r="AW267" i="4"/>
  <c r="AU267" i="4"/>
  <c r="AP267" i="4"/>
  <c r="AT267" i="4"/>
  <c r="AQ267" i="4"/>
  <c r="AR267" i="4"/>
  <c r="AS267" i="4"/>
  <c r="AK267" i="4"/>
  <c r="AL267" i="4"/>
  <c r="AO267" i="4"/>
  <c r="AN267" i="4"/>
  <c r="AF267" i="4"/>
  <c r="AI267" i="4"/>
  <c r="AH267" i="4"/>
  <c r="AA267" i="4"/>
  <c r="AE267" i="4"/>
  <c r="AG267" i="4"/>
  <c r="AB267" i="4"/>
  <c r="AD267" i="4"/>
  <c r="V267" i="4"/>
  <c r="AC267" i="4"/>
  <c r="Z267" i="4"/>
  <c r="W267" i="4"/>
  <c r="Y267" i="4"/>
  <c r="Q267" i="4"/>
  <c r="R267" i="4"/>
  <c r="M267" i="4"/>
  <c r="S267" i="4"/>
  <c r="U267" i="4"/>
  <c r="AM303" i="4"/>
  <c r="AE303" i="4"/>
  <c r="T303" i="4"/>
  <c r="P303" i="4"/>
  <c r="N303" i="4"/>
  <c r="BB303" i="4"/>
  <c r="BD303" i="4"/>
  <c r="O303" i="4"/>
  <c r="AZ303" i="4"/>
  <c r="AX303" i="4"/>
  <c r="BC303" i="4"/>
  <c r="BA303" i="4"/>
  <c r="AY303" i="4"/>
  <c r="AT303" i="4"/>
  <c r="AV303" i="4"/>
  <c r="AW303" i="4"/>
  <c r="AU303" i="4"/>
  <c r="AQ303" i="4"/>
  <c r="AR303" i="4"/>
  <c r="AP303" i="4"/>
  <c r="AS303" i="4"/>
  <c r="AO303" i="4"/>
  <c r="AL303" i="4"/>
  <c r="AK303" i="4"/>
  <c r="AN303" i="4"/>
  <c r="AG303" i="4"/>
  <c r="AF303" i="4"/>
  <c r="AH303" i="4"/>
  <c r="AI303" i="4"/>
  <c r="AB303" i="4"/>
  <c r="AC303" i="4"/>
  <c r="AD303" i="4"/>
  <c r="Z303" i="4"/>
  <c r="Y303" i="4"/>
  <c r="AA303" i="4"/>
  <c r="W303" i="4"/>
  <c r="V303" i="4"/>
  <c r="R303" i="4"/>
  <c r="U303" i="4"/>
  <c r="M303" i="4"/>
  <c r="Q303" i="4"/>
  <c r="S303" i="4"/>
  <c r="AM339" i="4"/>
  <c r="T339" i="4"/>
  <c r="P339" i="4"/>
  <c r="BB339" i="4"/>
  <c r="BC339" i="4"/>
  <c r="N339" i="4"/>
  <c r="BD339" i="4"/>
  <c r="O339" i="4"/>
  <c r="AY339" i="4"/>
  <c r="BA339" i="4"/>
  <c r="AZ339" i="4"/>
  <c r="AX339" i="4"/>
  <c r="AV339" i="4"/>
  <c r="AU339" i="4"/>
  <c r="AT339" i="4"/>
  <c r="AW339" i="4"/>
  <c r="AR339" i="4"/>
  <c r="AS339" i="4"/>
  <c r="AQ339" i="4"/>
  <c r="AI339" i="4"/>
  <c r="AN339" i="4"/>
  <c r="AL339" i="4"/>
  <c r="AK339" i="4"/>
  <c r="AO339" i="4"/>
  <c r="AP339" i="4"/>
  <c r="AH339" i="4"/>
  <c r="AG339" i="4"/>
  <c r="AF339" i="4"/>
  <c r="AB339" i="4"/>
  <c r="AD339" i="4"/>
  <c r="AC339" i="4"/>
  <c r="AA339" i="4"/>
  <c r="AE339" i="4"/>
  <c r="W339" i="4"/>
  <c r="Y339" i="4"/>
  <c r="Z339" i="4"/>
  <c r="S339" i="4"/>
  <c r="Q339" i="4"/>
  <c r="M339" i="4"/>
  <c r="U339" i="4"/>
  <c r="V339" i="4"/>
  <c r="R339" i="4"/>
  <c r="AM351" i="4"/>
  <c r="AN351" i="4"/>
  <c r="T351" i="4"/>
  <c r="O351" i="4"/>
  <c r="N351" i="4"/>
  <c r="P351" i="4"/>
  <c r="BC351" i="4"/>
  <c r="BD351" i="4"/>
  <c r="AX351" i="4"/>
  <c r="AZ351" i="4"/>
  <c r="BB351" i="4"/>
  <c r="AY351" i="4"/>
  <c r="BA351" i="4"/>
  <c r="AU351" i="4"/>
  <c r="AT351" i="4"/>
  <c r="AW351" i="4"/>
  <c r="AV351" i="4"/>
  <c r="AP351" i="4"/>
  <c r="AQ351" i="4"/>
  <c r="AR351" i="4"/>
  <c r="AS351" i="4"/>
  <c r="AK351" i="4"/>
  <c r="AO351" i="4"/>
  <c r="AL351" i="4"/>
  <c r="AI351" i="4"/>
  <c r="AE351" i="4"/>
  <c r="AH351" i="4"/>
  <c r="AG351" i="4"/>
  <c r="AF351" i="4"/>
  <c r="AA351" i="4"/>
  <c r="AC351" i="4"/>
  <c r="Z351" i="4"/>
  <c r="AD351" i="4"/>
  <c r="AB351" i="4"/>
  <c r="W351" i="4"/>
  <c r="V351" i="4"/>
  <c r="U351" i="4"/>
  <c r="Y351" i="4"/>
  <c r="S351" i="4"/>
  <c r="M351" i="4"/>
  <c r="R351" i="4"/>
  <c r="AM411" i="4"/>
  <c r="P411" i="4"/>
  <c r="T411" i="4"/>
  <c r="AL411" i="4"/>
  <c r="O411" i="4"/>
  <c r="N411" i="4"/>
  <c r="BB411" i="4"/>
  <c r="BD411" i="4"/>
  <c r="BC411" i="4"/>
  <c r="AX411" i="4"/>
  <c r="AZ411" i="4"/>
  <c r="BA411" i="4"/>
  <c r="AY411" i="4"/>
  <c r="AU411" i="4"/>
  <c r="AT411" i="4"/>
  <c r="AV411" i="4"/>
  <c r="AW411" i="4"/>
  <c r="AS411" i="4"/>
  <c r="AR411" i="4"/>
  <c r="AK411" i="4"/>
  <c r="AQ411" i="4"/>
  <c r="AO411" i="4"/>
  <c r="AN411" i="4"/>
  <c r="AP411" i="4"/>
  <c r="AI411" i="4"/>
  <c r="AE411" i="4"/>
  <c r="AF411" i="4"/>
  <c r="AG411" i="4"/>
  <c r="AH411" i="4"/>
  <c r="AD411" i="4"/>
  <c r="AB411" i="4"/>
  <c r="AA411" i="4"/>
  <c r="V411" i="4"/>
  <c r="AC411" i="4"/>
  <c r="Y411" i="4"/>
  <c r="W411" i="4"/>
  <c r="Z411" i="4"/>
  <c r="R411" i="4"/>
  <c r="Q411" i="4"/>
  <c r="U411" i="4"/>
  <c r="S411" i="4"/>
  <c r="AM184" i="4"/>
  <c r="P184" i="4"/>
  <c r="T184" i="4"/>
  <c r="O184" i="4"/>
  <c r="BB184" i="4"/>
  <c r="N184" i="4"/>
  <c r="BD184" i="4"/>
  <c r="AY184" i="4"/>
  <c r="BC184" i="4"/>
  <c r="BA184" i="4"/>
  <c r="AZ184" i="4"/>
  <c r="AW184" i="4"/>
  <c r="AT184" i="4"/>
  <c r="AS184" i="4"/>
  <c r="AU184" i="4"/>
  <c r="AX184" i="4"/>
  <c r="AV184" i="4"/>
  <c r="AP184" i="4"/>
  <c r="AQ184" i="4"/>
  <c r="AR184" i="4"/>
  <c r="AK184" i="4"/>
  <c r="AO184" i="4"/>
  <c r="AL184" i="4"/>
  <c r="AN184" i="4"/>
  <c r="AG184" i="4"/>
  <c r="AF184" i="4"/>
  <c r="AI184" i="4"/>
  <c r="AE184" i="4"/>
  <c r="AD184" i="4"/>
  <c r="AH184" i="4"/>
  <c r="AB184" i="4"/>
  <c r="AA184" i="4"/>
  <c r="V184" i="4"/>
  <c r="W184" i="4"/>
  <c r="AC184" i="4"/>
  <c r="Y184" i="4"/>
  <c r="U184" i="4"/>
  <c r="Z184" i="4"/>
  <c r="Q184" i="4"/>
  <c r="S184" i="4"/>
  <c r="R184" i="4"/>
  <c r="AM101" i="4"/>
  <c r="AE101" i="4"/>
  <c r="AL101" i="4"/>
  <c r="BC101" i="4"/>
  <c r="AK101" i="4"/>
  <c r="T101" i="4"/>
  <c r="O101" i="4"/>
  <c r="P101" i="4"/>
  <c r="BD101" i="4"/>
  <c r="BA101" i="4"/>
  <c r="N101" i="4"/>
  <c r="BB101" i="4"/>
  <c r="AX101" i="4"/>
  <c r="AY101" i="4"/>
  <c r="AZ101" i="4"/>
  <c r="AU101" i="4"/>
  <c r="AW101" i="4"/>
  <c r="AV101" i="4"/>
  <c r="AR101" i="4"/>
  <c r="AP101" i="4"/>
  <c r="AQ101" i="4"/>
  <c r="AT101" i="4"/>
  <c r="AS101" i="4"/>
  <c r="AO101" i="4"/>
  <c r="AN101" i="4"/>
  <c r="AG101" i="4"/>
  <c r="AI101" i="4"/>
  <c r="AF101" i="4"/>
  <c r="AH101" i="4"/>
  <c r="AB101" i="4"/>
  <c r="AC101" i="4"/>
  <c r="AA101" i="4"/>
  <c r="AD101" i="4"/>
  <c r="V101" i="4"/>
  <c r="Z101" i="4"/>
  <c r="Y101" i="4"/>
  <c r="W101" i="4"/>
  <c r="Q101" i="4"/>
  <c r="S101" i="4"/>
  <c r="R101" i="4"/>
  <c r="U101" i="4"/>
  <c r="M101" i="4"/>
  <c r="AM281" i="4"/>
  <c r="T281" i="4"/>
  <c r="O281" i="4"/>
  <c r="P281" i="4"/>
  <c r="BD281" i="4"/>
  <c r="N281" i="4"/>
  <c r="BB281" i="4"/>
  <c r="AX281" i="4"/>
  <c r="BA281" i="4"/>
  <c r="BC281" i="4"/>
  <c r="AZ281" i="4"/>
  <c r="AT281" i="4"/>
  <c r="AY281" i="4"/>
  <c r="AU281" i="4"/>
  <c r="AV281" i="4"/>
  <c r="AW281" i="4"/>
  <c r="AQ281" i="4"/>
  <c r="AP281" i="4"/>
  <c r="AR281" i="4"/>
  <c r="AS281" i="4"/>
  <c r="AN281" i="4"/>
  <c r="AL281" i="4"/>
  <c r="AO281" i="4"/>
  <c r="AG281" i="4"/>
  <c r="AE281" i="4"/>
  <c r="AF281" i="4"/>
  <c r="AH281" i="4"/>
  <c r="AK281" i="4"/>
  <c r="AI281" i="4"/>
  <c r="AC281" i="4"/>
  <c r="AB281" i="4"/>
  <c r="AA281" i="4"/>
  <c r="AD281" i="4"/>
  <c r="Z281" i="4"/>
  <c r="Y281" i="4"/>
  <c r="V281" i="4"/>
  <c r="W281" i="4"/>
  <c r="U281" i="4"/>
  <c r="Q281" i="4"/>
  <c r="M281" i="4"/>
  <c r="R281" i="4"/>
  <c r="S281" i="4"/>
  <c r="AM20" i="4"/>
  <c r="T20" i="4"/>
  <c r="O20" i="4"/>
  <c r="P20" i="4"/>
  <c r="BA20" i="4"/>
  <c r="BB20" i="4"/>
  <c r="BD20" i="4"/>
  <c r="BC20" i="4"/>
  <c r="N20" i="4"/>
  <c r="AY20" i="4"/>
  <c r="AZ20" i="4"/>
  <c r="AT20" i="4"/>
  <c r="AX20" i="4"/>
  <c r="AV20" i="4"/>
  <c r="AW20" i="4"/>
  <c r="AS20" i="4"/>
  <c r="AR20" i="4"/>
  <c r="AU20" i="4"/>
  <c r="AQ20" i="4"/>
  <c r="AL20" i="4"/>
  <c r="AK20" i="4"/>
  <c r="AP20" i="4"/>
  <c r="AO20" i="4"/>
  <c r="AN20" i="4"/>
  <c r="AH20" i="4"/>
  <c r="AI20" i="4"/>
  <c r="AG20" i="4"/>
  <c r="AE20" i="4"/>
  <c r="AF20" i="4"/>
  <c r="AC20" i="4"/>
  <c r="AB20" i="4"/>
  <c r="Z20" i="4"/>
  <c r="W20" i="4"/>
  <c r="AD20" i="4"/>
  <c r="Y20" i="4"/>
  <c r="R20" i="4"/>
  <c r="M20" i="4"/>
  <c r="U20" i="4"/>
  <c r="AA20" i="4"/>
  <c r="V20" i="4"/>
  <c r="S20" i="4"/>
  <c r="Q20" i="4"/>
  <c r="AM56" i="4"/>
  <c r="AE56" i="4"/>
  <c r="T56" i="4"/>
  <c r="O56" i="4"/>
  <c r="AS56" i="4"/>
  <c r="P56" i="4"/>
  <c r="BC56" i="4"/>
  <c r="BB56" i="4"/>
  <c r="N56" i="4"/>
  <c r="BD56" i="4"/>
  <c r="BA56" i="4"/>
  <c r="AY56" i="4"/>
  <c r="AZ56" i="4"/>
  <c r="AU56" i="4"/>
  <c r="AV56" i="4"/>
  <c r="AW56" i="4"/>
  <c r="AT56" i="4"/>
  <c r="AX56" i="4"/>
  <c r="AR56" i="4"/>
  <c r="AP56" i="4"/>
  <c r="AQ56" i="4"/>
  <c r="AO56" i="4"/>
  <c r="AK56" i="4"/>
  <c r="AN56" i="4"/>
  <c r="AL56" i="4"/>
  <c r="AI56" i="4"/>
  <c r="AH56" i="4"/>
  <c r="AF56" i="4"/>
  <c r="AG56" i="4"/>
  <c r="AC56" i="4"/>
  <c r="AB56" i="4"/>
  <c r="AD56" i="4"/>
  <c r="AA56" i="4"/>
  <c r="Y56" i="4"/>
  <c r="Z56" i="4"/>
  <c r="W56" i="4"/>
  <c r="Q56" i="4"/>
  <c r="V56" i="4"/>
  <c r="U56" i="4"/>
  <c r="S56" i="4"/>
  <c r="M56" i="4"/>
  <c r="AM92" i="4"/>
  <c r="T92" i="4"/>
  <c r="P92" i="4"/>
  <c r="O92" i="4"/>
  <c r="BB92" i="4"/>
  <c r="BD92" i="4"/>
  <c r="N92" i="4"/>
  <c r="BC92" i="4"/>
  <c r="U92" i="4"/>
  <c r="BA92" i="4"/>
  <c r="AX92" i="4"/>
  <c r="AZ92" i="4"/>
  <c r="AU92" i="4"/>
  <c r="AW92" i="4"/>
  <c r="AY92" i="4"/>
  <c r="AV92" i="4"/>
  <c r="AQ92" i="4"/>
  <c r="AP92" i="4"/>
  <c r="AR92" i="4"/>
  <c r="AT92" i="4"/>
  <c r="AS92" i="4"/>
  <c r="AI92" i="4"/>
  <c r="AK92" i="4"/>
  <c r="AO92" i="4"/>
  <c r="AL92" i="4"/>
  <c r="AN92" i="4"/>
  <c r="AF92" i="4"/>
  <c r="AE92" i="4"/>
  <c r="AH92" i="4"/>
  <c r="AG92" i="4"/>
  <c r="AB92" i="4"/>
  <c r="AA92" i="4"/>
  <c r="AD92" i="4"/>
  <c r="AC92" i="4"/>
  <c r="Z92" i="4"/>
  <c r="W92" i="4"/>
  <c r="Y92" i="4"/>
  <c r="V92" i="4"/>
  <c r="M92" i="4"/>
  <c r="R92" i="4"/>
  <c r="S92" i="4"/>
  <c r="AM164" i="4"/>
  <c r="T164" i="4"/>
  <c r="O164" i="4"/>
  <c r="P164" i="4"/>
  <c r="N164" i="4"/>
  <c r="BD164" i="4"/>
  <c r="BC164" i="4"/>
  <c r="BA164" i="4"/>
  <c r="AY164" i="4"/>
  <c r="AZ164" i="4"/>
  <c r="BB164" i="4"/>
  <c r="AV164" i="4"/>
  <c r="AW164" i="4"/>
  <c r="AX164" i="4"/>
  <c r="AT164" i="4"/>
  <c r="AS164" i="4"/>
  <c r="AP164" i="4"/>
  <c r="AU164" i="4"/>
  <c r="AR164" i="4"/>
  <c r="AQ164" i="4"/>
  <c r="AK164" i="4"/>
  <c r="AL164" i="4"/>
  <c r="AO164" i="4"/>
  <c r="AN164" i="4"/>
  <c r="AF164" i="4"/>
  <c r="AI164" i="4"/>
  <c r="AE164" i="4"/>
  <c r="AG164" i="4"/>
  <c r="AB164" i="4"/>
  <c r="AA164" i="4"/>
  <c r="Z164" i="4"/>
  <c r="AD164" i="4"/>
  <c r="AH164" i="4"/>
  <c r="AC164" i="4"/>
  <c r="Y164" i="4"/>
  <c r="W164" i="4"/>
  <c r="U164" i="4"/>
  <c r="R164" i="4"/>
  <c r="M164" i="4"/>
  <c r="S164" i="4"/>
  <c r="Q164" i="4"/>
  <c r="V164" i="4"/>
  <c r="AM200" i="4"/>
  <c r="P200" i="4"/>
  <c r="T200" i="4"/>
  <c r="V200" i="4"/>
  <c r="O200" i="4"/>
  <c r="N200" i="4"/>
  <c r="BD200" i="4"/>
  <c r="AY200" i="4"/>
  <c r="BB200" i="4"/>
  <c r="AZ200" i="4"/>
  <c r="BA200" i="4"/>
  <c r="BC200" i="4"/>
  <c r="AW200" i="4"/>
  <c r="AV200" i="4"/>
  <c r="AX200" i="4"/>
  <c r="AU200" i="4"/>
  <c r="AT200" i="4"/>
  <c r="AP200" i="4"/>
  <c r="AS200" i="4"/>
  <c r="AR200" i="4"/>
  <c r="AK200" i="4"/>
  <c r="AL200" i="4"/>
  <c r="AO200" i="4"/>
  <c r="AQ200" i="4"/>
  <c r="AN200" i="4"/>
  <c r="AF200" i="4"/>
  <c r="AI200" i="4"/>
  <c r="AE200" i="4"/>
  <c r="AH200" i="4"/>
  <c r="AG200" i="4"/>
  <c r="AB200" i="4"/>
  <c r="AA200" i="4"/>
  <c r="AD200" i="4"/>
  <c r="AC200" i="4"/>
  <c r="U200" i="4"/>
  <c r="Y200" i="4"/>
  <c r="Z200" i="4"/>
  <c r="W200" i="4"/>
  <c r="M200" i="4"/>
  <c r="Q200" i="4"/>
  <c r="S200" i="4"/>
  <c r="R200" i="4"/>
  <c r="AM272" i="4"/>
  <c r="P272" i="4"/>
  <c r="T272" i="4"/>
  <c r="N272" i="4"/>
  <c r="BC272" i="4"/>
  <c r="BB272" i="4"/>
  <c r="BD272" i="4"/>
  <c r="O272" i="4"/>
  <c r="BA272" i="4"/>
  <c r="AZ272" i="4"/>
  <c r="AX272" i="4"/>
  <c r="AV272" i="4"/>
  <c r="AT272" i="4"/>
  <c r="AY272" i="4"/>
  <c r="AW272" i="4"/>
  <c r="AS272" i="4"/>
  <c r="AQ272" i="4"/>
  <c r="AP272" i="4"/>
  <c r="AR272" i="4"/>
  <c r="AU272" i="4"/>
  <c r="AN272" i="4"/>
  <c r="AK272" i="4"/>
  <c r="AL272" i="4"/>
  <c r="AO272" i="4"/>
  <c r="AI272" i="4"/>
  <c r="AH272" i="4"/>
  <c r="AF272" i="4"/>
  <c r="AB272" i="4"/>
  <c r="AA272" i="4"/>
  <c r="AG272" i="4"/>
  <c r="AE272" i="4"/>
  <c r="AD272" i="4"/>
  <c r="Y272" i="4"/>
  <c r="W272" i="4"/>
  <c r="V272" i="4"/>
  <c r="Z272" i="4"/>
  <c r="S272" i="4"/>
  <c r="Q272" i="4"/>
  <c r="R272" i="4"/>
  <c r="M272" i="4"/>
  <c r="AC272" i="4"/>
  <c r="AM332" i="4"/>
  <c r="AE332" i="4"/>
  <c r="T332" i="4"/>
  <c r="P332" i="4"/>
  <c r="O332" i="4"/>
  <c r="BD332" i="4"/>
  <c r="BC332" i="4"/>
  <c r="BB332" i="4"/>
  <c r="N332" i="4"/>
  <c r="AZ332" i="4"/>
  <c r="BA332" i="4"/>
  <c r="AY332" i="4"/>
  <c r="AT332" i="4"/>
  <c r="AV332" i="4"/>
  <c r="AW332" i="4"/>
  <c r="AU332" i="4"/>
  <c r="AX332" i="4"/>
  <c r="AO332" i="4"/>
  <c r="AQ332" i="4"/>
  <c r="AS332" i="4"/>
  <c r="AR332" i="4"/>
  <c r="AN332" i="4"/>
  <c r="AL332" i="4"/>
  <c r="AP332" i="4"/>
  <c r="AI332" i="4"/>
  <c r="AG332" i="4"/>
  <c r="AK332" i="4"/>
  <c r="AF332" i="4"/>
  <c r="AB332" i="4"/>
  <c r="AC332" i="4"/>
  <c r="AD332" i="4"/>
  <c r="AH332" i="4"/>
  <c r="AA332" i="4"/>
  <c r="W332" i="4"/>
  <c r="Z332" i="4"/>
  <c r="Y332" i="4"/>
  <c r="V332" i="4"/>
  <c r="Q332" i="4"/>
  <c r="U332" i="4"/>
  <c r="S332" i="4"/>
  <c r="R332" i="4"/>
  <c r="AM33" i="4"/>
  <c r="N33" i="4"/>
  <c r="T33" i="4"/>
  <c r="P33" i="4"/>
  <c r="O33" i="4"/>
  <c r="V33" i="4"/>
  <c r="BB33" i="4"/>
  <c r="BD33" i="4"/>
  <c r="BC33" i="4"/>
  <c r="AX33" i="4"/>
  <c r="BA33" i="4"/>
  <c r="AZ33" i="4"/>
  <c r="AU33" i="4"/>
  <c r="AY33" i="4"/>
  <c r="AW33" i="4"/>
  <c r="AS33" i="4"/>
  <c r="AV33" i="4"/>
  <c r="AR33" i="4"/>
  <c r="AT33" i="4"/>
  <c r="AQ33" i="4"/>
  <c r="AL33" i="4"/>
  <c r="AO33" i="4"/>
  <c r="AN33" i="4"/>
  <c r="AP33" i="4"/>
  <c r="AK33" i="4"/>
  <c r="AI33" i="4"/>
  <c r="AG33" i="4"/>
  <c r="AF33" i="4"/>
  <c r="AE33" i="4"/>
  <c r="AH33" i="4"/>
  <c r="AA33" i="4"/>
  <c r="AB33" i="4"/>
  <c r="AC33" i="4"/>
  <c r="Y33" i="4"/>
  <c r="Z33" i="4"/>
  <c r="AD33" i="4"/>
  <c r="W33" i="4"/>
  <c r="R33" i="4"/>
  <c r="M33" i="4"/>
  <c r="U33" i="4"/>
  <c r="AM81" i="4"/>
  <c r="T81" i="4"/>
  <c r="O81" i="4"/>
  <c r="P81" i="4"/>
  <c r="BD81" i="4"/>
  <c r="BB81" i="4"/>
  <c r="N81" i="4"/>
  <c r="BC81" i="4"/>
  <c r="AY81" i="4"/>
  <c r="AX81" i="4"/>
  <c r="BA81" i="4"/>
  <c r="AZ81" i="4"/>
  <c r="AU81" i="4"/>
  <c r="AW81" i="4"/>
  <c r="AS81" i="4"/>
  <c r="AR81" i="4"/>
  <c r="AV81" i="4"/>
  <c r="AP81" i="4"/>
  <c r="AQ81" i="4"/>
  <c r="AT81" i="4"/>
  <c r="AL81" i="4"/>
  <c r="AK81" i="4"/>
  <c r="AN81" i="4"/>
  <c r="AO81" i="4"/>
  <c r="AE81" i="4"/>
  <c r="AG81" i="4"/>
  <c r="AF81" i="4"/>
  <c r="AI81" i="4"/>
  <c r="AH81" i="4"/>
  <c r="AB81" i="4"/>
  <c r="AA81" i="4"/>
  <c r="AC81" i="4"/>
  <c r="Y81" i="4"/>
  <c r="V81" i="4"/>
  <c r="W81" i="4"/>
  <c r="U81" i="4"/>
  <c r="Z81" i="4"/>
  <c r="AD81" i="4"/>
  <c r="S81" i="4"/>
  <c r="R81" i="4"/>
  <c r="Q81" i="4"/>
  <c r="M81" i="4"/>
  <c r="AM129" i="4"/>
  <c r="AE129" i="4"/>
  <c r="P129" i="4"/>
  <c r="T129" i="4"/>
  <c r="N129" i="4"/>
  <c r="AD129" i="4"/>
  <c r="BC129" i="4"/>
  <c r="O129" i="4"/>
  <c r="BD129" i="4"/>
  <c r="AY129" i="4"/>
  <c r="BA129" i="4"/>
  <c r="BB129" i="4"/>
  <c r="AZ129" i="4"/>
  <c r="AX129" i="4"/>
  <c r="AW129" i="4"/>
  <c r="AU129" i="4"/>
  <c r="AV129" i="4"/>
  <c r="AO129" i="4"/>
  <c r="AR129" i="4"/>
  <c r="AS129" i="4"/>
  <c r="AT129" i="4"/>
  <c r="AQ129" i="4"/>
  <c r="AP129" i="4"/>
  <c r="AK129" i="4"/>
  <c r="AN129" i="4"/>
  <c r="AF129" i="4"/>
  <c r="AG129" i="4"/>
  <c r="AH129" i="4"/>
  <c r="AI129" i="4"/>
  <c r="AL129" i="4"/>
  <c r="AB129" i="4"/>
  <c r="AA129" i="4"/>
  <c r="AC129" i="4"/>
  <c r="W129" i="4"/>
  <c r="Z129" i="4"/>
  <c r="Y129" i="4"/>
  <c r="V129" i="4"/>
  <c r="R129" i="4"/>
  <c r="Q129" i="4"/>
  <c r="M129" i="4"/>
  <c r="U129" i="4"/>
  <c r="S129" i="4"/>
  <c r="AM165" i="4"/>
  <c r="AP165" i="4"/>
  <c r="AN165" i="4"/>
  <c r="T165" i="4"/>
  <c r="P165" i="4"/>
  <c r="BD165" i="4"/>
  <c r="BB165" i="4"/>
  <c r="O165" i="4"/>
  <c r="N165" i="4"/>
  <c r="BC165" i="4"/>
  <c r="AY165" i="4"/>
  <c r="AX165" i="4"/>
  <c r="BA165" i="4"/>
  <c r="AZ165" i="4"/>
  <c r="AS165" i="4"/>
  <c r="AT165" i="4"/>
  <c r="AV165" i="4"/>
  <c r="AU165" i="4"/>
  <c r="AW165" i="4"/>
  <c r="AQ165" i="4"/>
  <c r="AR165" i="4"/>
  <c r="AL165" i="4"/>
  <c r="AK165" i="4"/>
  <c r="AO165" i="4"/>
  <c r="AH165" i="4"/>
  <c r="AI165" i="4"/>
  <c r="AF165" i="4"/>
  <c r="AG165" i="4"/>
  <c r="AA165" i="4"/>
  <c r="AE165" i="4"/>
  <c r="AC165" i="4"/>
  <c r="AD165" i="4"/>
  <c r="AB165" i="4"/>
  <c r="Y165" i="4"/>
  <c r="W165" i="4"/>
  <c r="V165" i="4"/>
  <c r="S165" i="4"/>
  <c r="U165" i="4"/>
  <c r="R165" i="4"/>
  <c r="Q165" i="4"/>
  <c r="M165" i="4"/>
  <c r="Z165" i="4"/>
  <c r="AM189" i="4"/>
  <c r="T189" i="4"/>
  <c r="P189" i="4"/>
  <c r="O189" i="4"/>
  <c r="BB189" i="4"/>
  <c r="BD189" i="4"/>
  <c r="N189" i="4"/>
  <c r="BC189" i="4"/>
  <c r="AY189" i="4"/>
  <c r="BA189" i="4"/>
  <c r="AZ189" i="4"/>
  <c r="AU189" i="4"/>
  <c r="AW189" i="4"/>
  <c r="AV189" i="4"/>
  <c r="AX189" i="4"/>
  <c r="AT189" i="4"/>
  <c r="AQ189" i="4"/>
  <c r="AS189" i="4"/>
  <c r="AR189" i="4"/>
  <c r="AK189" i="4"/>
  <c r="AN189" i="4"/>
  <c r="AP189" i="4"/>
  <c r="AO189" i="4"/>
  <c r="AL189" i="4"/>
  <c r="AI189" i="4"/>
  <c r="AH189" i="4"/>
  <c r="AF189" i="4"/>
  <c r="AE189" i="4"/>
  <c r="AG189" i="4"/>
  <c r="AC189" i="4"/>
  <c r="AB189" i="4"/>
  <c r="AA189" i="4"/>
  <c r="AD189" i="4"/>
  <c r="W189" i="4"/>
  <c r="Z189" i="4"/>
  <c r="Y189" i="4"/>
  <c r="V189" i="4"/>
  <c r="U189" i="4"/>
  <c r="M189" i="4"/>
  <c r="R189" i="4"/>
  <c r="AM201" i="4"/>
  <c r="AK201" i="4"/>
  <c r="T201" i="4"/>
  <c r="O201" i="4"/>
  <c r="P201" i="4"/>
  <c r="N201" i="4"/>
  <c r="BC201" i="4"/>
  <c r="BB201" i="4"/>
  <c r="BD201" i="4"/>
  <c r="AY201" i="4"/>
  <c r="AZ201" i="4"/>
  <c r="BA201" i="4"/>
  <c r="AS201" i="4"/>
  <c r="AV201" i="4"/>
  <c r="AX201" i="4"/>
  <c r="AT201" i="4"/>
  <c r="AW201" i="4"/>
  <c r="AR201" i="4"/>
  <c r="AU201" i="4"/>
  <c r="AQ201" i="4"/>
  <c r="AP201" i="4"/>
  <c r="AO201" i="4"/>
  <c r="AN201" i="4"/>
  <c r="AL201" i="4"/>
  <c r="AI201" i="4"/>
  <c r="AH201" i="4"/>
  <c r="AF201" i="4"/>
  <c r="AG201" i="4"/>
  <c r="AC201" i="4"/>
  <c r="AA201" i="4"/>
  <c r="AE201" i="4"/>
  <c r="AB201" i="4"/>
  <c r="AD201" i="4"/>
  <c r="U201" i="4"/>
  <c r="V201" i="4"/>
  <c r="Z201" i="4"/>
  <c r="Y201" i="4"/>
  <c r="R201" i="4"/>
  <c r="S201" i="4"/>
  <c r="M201" i="4"/>
  <c r="W201" i="4"/>
  <c r="Q201" i="4"/>
  <c r="AM237" i="4"/>
  <c r="T237" i="4"/>
  <c r="AX237" i="4"/>
  <c r="P237" i="4"/>
  <c r="O237" i="4"/>
  <c r="N237" i="4"/>
  <c r="BC237" i="4"/>
  <c r="BB237" i="4"/>
  <c r="BD237" i="4"/>
  <c r="BA237" i="4"/>
  <c r="AZ237" i="4"/>
  <c r="AY237" i="4"/>
  <c r="AT237" i="4"/>
  <c r="AV237" i="4"/>
  <c r="AU237" i="4"/>
  <c r="AW237" i="4"/>
  <c r="AQ237" i="4"/>
  <c r="AS237" i="4"/>
  <c r="AR237" i="4"/>
  <c r="AN237" i="4"/>
  <c r="AI237" i="4"/>
  <c r="AO237" i="4"/>
  <c r="AL237" i="4"/>
  <c r="AK237" i="4"/>
  <c r="AP237" i="4"/>
  <c r="AF237" i="4"/>
  <c r="AG237" i="4"/>
  <c r="AE237" i="4"/>
  <c r="AH237" i="4"/>
  <c r="AA237" i="4"/>
  <c r="Z237" i="4"/>
  <c r="AD237" i="4"/>
  <c r="AB237" i="4"/>
  <c r="AC237" i="4"/>
  <c r="W237" i="4"/>
  <c r="Y237" i="4"/>
  <c r="V237" i="4"/>
  <c r="M237" i="4"/>
  <c r="Q237" i="4"/>
  <c r="S237" i="4"/>
  <c r="R237" i="4"/>
  <c r="U237" i="4"/>
  <c r="AM249" i="4"/>
  <c r="AN249" i="4"/>
  <c r="P249" i="4"/>
  <c r="T249" i="4"/>
  <c r="BD249" i="4"/>
  <c r="N249" i="4"/>
  <c r="BB249" i="4"/>
  <c r="O249" i="4"/>
  <c r="BC249" i="4"/>
  <c r="AY249" i="4"/>
  <c r="BA249" i="4"/>
  <c r="AZ249" i="4"/>
  <c r="AX249" i="4"/>
  <c r="AV249" i="4"/>
  <c r="AU249" i="4"/>
  <c r="AT249" i="4"/>
  <c r="AW249" i="4"/>
  <c r="AP249" i="4"/>
  <c r="AQ249" i="4"/>
  <c r="AR249" i="4"/>
  <c r="AS249" i="4"/>
  <c r="AK249" i="4"/>
  <c r="AO249" i="4"/>
  <c r="AL249" i="4"/>
  <c r="AI249" i="4"/>
  <c r="AH249" i="4"/>
  <c r="AE249" i="4"/>
  <c r="AG249" i="4"/>
  <c r="AD249" i="4"/>
  <c r="AB249" i="4"/>
  <c r="AF249" i="4"/>
  <c r="AC249" i="4"/>
  <c r="V249" i="4"/>
  <c r="Z249" i="4"/>
  <c r="AA249" i="4"/>
  <c r="W249" i="4"/>
  <c r="Y249" i="4"/>
  <c r="M249" i="4"/>
  <c r="U249" i="4"/>
  <c r="S249" i="4"/>
  <c r="AM261" i="4"/>
  <c r="AE261" i="4"/>
  <c r="AZ261" i="4"/>
  <c r="T261" i="4"/>
  <c r="N261" i="4"/>
  <c r="P261" i="4"/>
  <c r="O261" i="4"/>
  <c r="BD261" i="4"/>
  <c r="BC261" i="4"/>
  <c r="BA261" i="4"/>
  <c r="BB261" i="4"/>
  <c r="AV261" i="4"/>
  <c r="AY261" i="4"/>
  <c r="AW261" i="4"/>
  <c r="AX261" i="4"/>
  <c r="AT261" i="4"/>
  <c r="AR261" i="4"/>
  <c r="AP261" i="4"/>
  <c r="AQ261" i="4"/>
  <c r="AU261" i="4"/>
  <c r="AS261" i="4"/>
  <c r="AN261" i="4"/>
  <c r="AO261" i="4"/>
  <c r="AK261" i="4"/>
  <c r="AL261" i="4"/>
  <c r="AG261" i="4"/>
  <c r="AI261" i="4"/>
  <c r="AF261" i="4"/>
  <c r="AD261" i="4"/>
  <c r="AH261" i="4"/>
  <c r="AB261" i="4"/>
  <c r="AA261" i="4"/>
  <c r="AC261" i="4"/>
  <c r="Z261" i="4"/>
  <c r="V261" i="4"/>
  <c r="W261" i="4"/>
  <c r="Y261" i="4"/>
  <c r="M261" i="4"/>
  <c r="R261" i="4"/>
  <c r="S261" i="4"/>
  <c r="AM273" i="4"/>
  <c r="T273" i="4"/>
  <c r="O273" i="4"/>
  <c r="P273" i="4"/>
  <c r="AK273" i="4"/>
  <c r="BC273" i="4"/>
  <c r="BB273" i="4"/>
  <c r="N273" i="4"/>
  <c r="BD273" i="4"/>
  <c r="AZ273" i="4"/>
  <c r="AY273" i="4"/>
  <c r="BA273" i="4"/>
  <c r="AX273" i="4"/>
  <c r="AV273" i="4"/>
  <c r="AU273" i="4"/>
  <c r="AW273" i="4"/>
  <c r="AT273" i="4"/>
  <c r="AS273" i="4"/>
  <c r="AR273" i="4"/>
  <c r="AQ273" i="4"/>
  <c r="AL273" i="4"/>
  <c r="AO273" i="4"/>
  <c r="AP273" i="4"/>
  <c r="AN273" i="4"/>
  <c r="AH273" i="4"/>
  <c r="AG273" i="4"/>
  <c r="AI273" i="4"/>
  <c r="AC273" i="4"/>
  <c r="AA273" i="4"/>
  <c r="AF273" i="4"/>
  <c r="AB273" i="4"/>
  <c r="AD273" i="4"/>
  <c r="W273" i="4"/>
  <c r="Z273" i="4"/>
  <c r="Y273" i="4"/>
  <c r="V273" i="4"/>
  <c r="AE273" i="4"/>
  <c r="M273" i="4"/>
  <c r="S273" i="4"/>
  <c r="U273" i="4"/>
  <c r="R273" i="4"/>
  <c r="Q273" i="4"/>
  <c r="AM285" i="4"/>
  <c r="AN285" i="4"/>
  <c r="T285" i="4"/>
  <c r="P285" i="4"/>
  <c r="O285" i="4"/>
  <c r="N285" i="4"/>
  <c r="BD285" i="4"/>
  <c r="BA285" i="4"/>
  <c r="BC285" i="4"/>
  <c r="AY285" i="4"/>
  <c r="BB285" i="4"/>
  <c r="AZ285" i="4"/>
  <c r="AX285" i="4"/>
  <c r="AS285" i="4"/>
  <c r="AV285" i="4"/>
  <c r="AW285" i="4"/>
  <c r="AU285" i="4"/>
  <c r="AP285" i="4"/>
  <c r="AT285" i="4"/>
  <c r="AR285" i="4"/>
  <c r="AQ285" i="4"/>
  <c r="AO285" i="4"/>
  <c r="AK285" i="4"/>
  <c r="AL285" i="4"/>
  <c r="AF285" i="4"/>
  <c r="AI285" i="4"/>
  <c r="AH285" i="4"/>
  <c r="AE285" i="4"/>
  <c r="AD285" i="4"/>
  <c r="AC285" i="4"/>
  <c r="AB285" i="4"/>
  <c r="AA285" i="4"/>
  <c r="AG285" i="4"/>
  <c r="Z285" i="4"/>
  <c r="Y285" i="4"/>
  <c r="W285" i="4"/>
  <c r="V285" i="4"/>
  <c r="U285" i="4"/>
  <c r="S285" i="4"/>
  <c r="Q285" i="4"/>
  <c r="M285" i="4"/>
  <c r="R285" i="4"/>
  <c r="AM297" i="4"/>
  <c r="T297" i="4"/>
  <c r="O297" i="4"/>
  <c r="P297" i="4"/>
  <c r="BC297" i="4"/>
  <c r="BB297" i="4"/>
  <c r="BD297" i="4"/>
  <c r="N297" i="4"/>
  <c r="BA297" i="4"/>
  <c r="AY297" i="4"/>
  <c r="AZ297" i="4"/>
  <c r="AU297" i="4"/>
  <c r="AX297" i="4"/>
  <c r="AW297" i="4"/>
  <c r="AV297" i="4"/>
  <c r="AR297" i="4"/>
  <c r="AQ297" i="4"/>
  <c r="AP297" i="4"/>
  <c r="AT297" i="4"/>
  <c r="AS297" i="4"/>
  <c r="AO297" i="4"/>
  <c r="AK297" i="4"/>
  <c r="AN297" i="4"/>
  <c r="AL297" i="4"/>
  <c r="AH297" i="4"/>
  <c r="AI297" i="4"/>
  <c r="AG297" i="4"/>
  <c r="AA297" i="4"/>
  <c r="AB297" i="4"/>
  <c r="AF297" i="4"/>
  <c r="AD297" i="4"/>
  <c r="V297" i="4"/>
  <c r="U297" i="4"/>
  <c r="W297" i="4"/>
  <c r="AC297" i="4"/>
  <c r="Z297" i="4"/>
  <c r="AE297" i="4"/>
  <c r="Y297" i="4"/>
  <c r="S297" i="4"/>
  <c r="Q297" i="4"/>
  <c r="R297" i="4"/>
  <c r="M297" i="4"/>
  <c r="AM309" i="4"/>
  <c r="P309" i="4"/>
  <c r="T309" i="4"/>
  <c r="O309" i="4"/>
  <c r="N309" i="4"/>
  <c r="BD309" i="4"/>
  <c r="BB309" i="4"/>
  <c r="BC309" i="4"/>
  <c r="AX309" i="4"/>
  <c r="AZ309" i="4"/>
  <c r="AY309" i="4"/>
  <c r="BA309" i="4"/>
  <c r="AT309" i="4"/>
  <c r="AU309" i="4"/>
  <c r="AV309" i="4"/>
  <c r="AW309" i="4"/>
  <c r="AS309" i="4"/>
  <c r="AQ309" i="4"/>
  <c r="AR309" i="4"/>
  <c r="AL309" i="4"/>
  <c r="AK309" i="4"/>
  <c r="AO309" i="4"/>
  <c r="AN309" i="4"/>
  <c r="AP309" i="4"/>
  <c r="AH309" i="4"/>
  <c r="AG309" i="4"/>
  <c r="AI309" i="4"/>
  <c r="AC309" i="4"/>
  <c r="AE309" i="4"/>
  <c r="AD309" i="4"/>
  <c r="AB309" i="4"/>
  <c r="W309" i="4"/>
  <c r="Z309" i="4"/>
  <c r="V309" i="4"/>
  <c r="AF309" i="4"/>
  <c r="AA309" i="4"/>
  <c r="Y309" i="4"/>
  <c r="R309" i="4"/>
  <c r="Q309" i="4"/>
  <c r="U309" i="4"/>
  <c r="S309" i="4"/>
  <c r="AM321" i="4"/>
  <c r="AE321" i="4"/>
  <c r="T321" i="4"/>
  <c r="P321" i="4"/>
  <c r="AX321" i="4"/>
  <c r="AQ321" i="4"/>
  <c r="N321" i="4"/>
  <c r="O321" i="4"/>
  <c r="BC321" i="4"/>
  <c r="BD321" i="4"/>
  <c r="BA321" i="4"/>
  <c r="AZ321" i="4"/>
  <c r="AY321" i="4"/>
  <c r="BB321" i="4"/>
  <c r="AU321" i="4"/>
  <c r="AT321" i="4"/>
  <c r="AW321" i="4"/>
  <c r="AS321" i="4"/>
  <c r="AR321" i="4"/>
  <c r="AV321" i="4"/>
  <c r="AP321" i="4"/>
  <c r="AN321" i="4"/>
  <c r="AK321" i="4"/>
  <c r="AO321" i="4"/>
  <c r="AL321" i="4"/>
  <c r="AG321" i="4"/>
  <c r="AH321" i="4"/>
  <c r="AF321" i="4"/>
  <c r="AI321" i="4"/>
  <c r="AC321" i="4"/>
  <c r="AD321" i="4"/>
  <c r="AB321" i="4"/>
  <c r="V321" i="4"/>
  <c r="AA321" i="4"/>
  <c r="W321" i="4"/>
  <c r="Z321" i="4"/>
  <c r="Y321" i="4"/>
  <c r="U321" i="4"/>
  <c r="M321" i="4"/>
  <c r="S321" i="4"/>
  <c r="Q321" i="4"/>
  <c r="AM333" i="4"/>
  <c r="T333" i="4"/>
  <c r="P333" i="4"/>
  <c r="N333" i="4"/>
  <c r="O333" i="4"/>
  <c r="BD333" i="4"/>
  <c r="BC333" i="4"/>
  <c r="BA333" i="4"/>
  <c r="AZ333" i="4"/>
  <c r="BB333" i="4"/>
  <c r="AU333" i="4"/>
  <c r="AT333" i="4"/>
  <c r="AW333" i="4"/>
  <c r="AV333" i="4"/>
  <c r="AY333" i="4"/>
  <c r="AX333" i="4"/>
  <c r="AP333" i="4"/>
  <c r="AS333" i="4"/>
  <c r="AQ333" i="4"/>
  <c r="AR333" i="4"/>
  <c r="AI333" i="4"/>
  <c r="AN333" i="4"/>
  <c r="AK333" i="4"/>
  <c r="AO333" i="4"/>
  <c r="AF333" i="4"/>
  <c r="AH333" i="4"/>
  <c r="AG333" i="4"/>
  <c r="AL333" i="4"/>
  <c r="AC333" i="4"/>
  <c r="AB333" i="4"/>
  <c r="AA333" i="4"/>
  <c r="AD333" i="4"/>
  <c r="AE333" i="4"/>
  <c r="Z333" i="4"/>
  <c r="Y333" i="4"/>
  <c r="W333" i="4"/>
  <c r="M333" i="4"/>
  <c r="V333" i="4"/>
  <c r="R333" i="4"/>
  <c r="Q333" i="4"/>
  <c r="S333" i="4"/>
  <c r="U333" i="4"/>
  <c r="AM345" i="4"/>
  <c r="T345" i="4"/>
  <c r="N345" i="4"/>
  <c r="O345" i="4"/>
  <c r="P345" i="4"/>
  <c r="BC345" i="4"/>
  <c r="BD345" i="4"/>
  <c r="BB345" i="4"/>
  <c r="AX345" i="4"/>
  <c r="BA345" i="4"/>
  <c r="AZ345" i="4"/>
  <c r="AW345" i="4"/>
  <c r="AT345" i="4"/>
  <c r="AU345" i="4"/>
  <c r="AV345" i="4"/>
  <c r="AY345" i="4"/>
  <c r="AR345" i="4"/>
  <c r="AQ345" i="4"/>
  <c r="AS345" i="4"/>
  <c r="AK345" i="4"/>
  <c r="AP345" i="4"/>
  <c r="AL345" i="4"/>
  <c r="AN345" i="4"/>
  <c r="AO345" i="4"/>
  <c r="AH345" i="4"/>
  <c r="AF345" i="4"/>
  <c r="AI345" i="4"/>
  <c r="AB345" i="4"/>
  <c r="AG345" i="4"/>
  <c r="AA345" i="4"/>
  <c r="AE345" i="4"/>
  <c r="AD345" i="4"/>
  <c r="AC345" i="4"/>
  <c r="Z345" i="4"/>
  <c r="Y345" i="4"/>
  <c r="W345" i="4"/>
  <c r="V345" i="4"/>
  <c r="S345" i="4"/>
  <c r="Q345" i="4"/>
  <c r="U345" i="4"/>
  <c r="R345" i="4"/>
  <c r="AM357" i="4"/>
  <c r="AN357" i="4"/>
  <c r="AK357" i="4"/>
  <c r="P357" i="4"/>
  <c r="T357" i="4"/>
  <c r="N357" i="4"/>
  <c r="AL357" i="4"/>
  <c r="O357" i="4"/>
  <c r="BB357" i="4"/>
  <c r="BD357" i="4"/>
  <c r="BC357" i="4"/>
  <c r="AX357" i="4"/>
  <c r="AZ357" i="4"/>
  <c r="BA357" i="4"/>
  <c r="AU357" i="4"/>
  <c r="AW357" i="4"/>
  <c r="AV357" i="4"/>
  <c r="AY357" i="4"/>
  <c r="AP357" i="4"/>
  <c r="AT357" i="4"/>
  <c r="AS357" i="4"/>
  <c r="AR357" i="4"/>
  <c r="AI357" i="4"/>
  <c r="AQ357" i="4"/>
  <c r="AO357" i="4"/>
  <c r="AH357" i="4"/>
  <c r="AG357" i="4"/>
  <c r="AE357" i="4"/>
  <c r="AF357" i="4"/>
  <c r="AB357" i="4"/>
  <c r="AD357" i="4"/>
  <c r="AC357" i="4"/>
  <c r="AA357" i="4"/>
  <c r="Y357" i="4"/>
  <c r="V357" i="4"/>
  <c r="W357" i="4"/>
  <c r="Z357" i="4"/>
  <c r="Q357" i="4"/>
  <c r="M357" i="4"/>
  <c r="R357" i="4"/>
  <c r="S357" i="4"/>
  <c r="AM369" i="4"/>
  <c r="T369" i="4"/>
  <c r="AN369" i="4"/>
  <c r="AK369" i="4"/>
  <c r="P369" i="4"/>
  <c r="N369" i="4"/>
  <c r="O369" i="4"/>
  <c r="BC369" i="4"/>
  <c r="BB369" i="4"/>
  <c r="BD369" i="4"/>
  <c r="BA369" i="4"/>
  <c r="AZ369" i="4"/>
  <c r="AX369" i="4"/>
  <c r="AY369" i="4"/>
  <c r="AW369" i="4"/>
  <c r="AU369" i="4"/>
  <c r="AP369" i="4"/>
  <c r="AV369" i="4"/>
  <c r="AS369" i="4"/>
  <c r="AR369" i="4"/>
  <c r="AT369" i="4"/>
  <c r="AI369" i="4"/>
  <c r="AQ369" i="4"/>
  <c r="AL369" i="4"/>
  <c r="AO369" i="4"/>
  <c r="AG369" i="4"/>
  <c r="AF369" i="4"/>
  <c r="AD369" i="4"/>
  <c r="AC369" i="4"/>
  <c r="AE369" i="4"/>
  <c r="W369" i="4"/>
  <c r="AB369" i="4"/>
  <c r="Z369" i="4"/>
  <c r="U369" i="4"/>
  <c r="Y369" i="4"/>
  <c r="AA369" i="4"/>
  <c r="AH369" i="4"/>
  <c r="V369" i="4"/>
  <c r="R369" i="4"/>
  <c r="Q369" i="4"/>
  <c r="S369" i="4"/>
  <c r="AM381" i="4"/>
  <c r="T381" i="4"/>
  <c r="P381" i="4"/>
  <c r="O381" i="4"/>
  <c r="AS381" i="4"/>
  <c r="BC381" i="4"/>
  <c r="BD381" i="4"/>
  <c r="N381" i="4"/>
  <c r="BA381" i="4"/>
  <c r="AY381" i="4"/>
  <c r="BB381" i="4"/>
  <c r="AZ381" i="4"/>
  <c r="AX381" i="4"/>
  <c r="AT381" i="4"/>
  <c r="AW381" i="4"/>
  <c r="AV381" i="4"/>
  <c r="AP381" i="4"/>
  <c r="AR381" i="4"/>
  <c r="AU381" i="4"/>
  <c r="AQ381" i="4"/>
  <c r="AL381" i="4"/>
  <c r="AN381" i="4"/>
  <c r="AO381" i="4"/>
  <c r="AK381" i="4"/>
  <c r="AH381" i="4"/>
  <c r="AI381" i="4"/>
  <c r="AG381" i="4"/>
  <c r="AF381" i="4"/>
  <c r="AC381" i="4"/>
  <c r="AB381" i="4"/>
  <c r="AD381" i="4"/>
  <c r="AE381" i="4"/>
  <c r="U381" i="4"/>
  <c r="V381" i="4"/>
  <c r="Z381" i="4"/>
  <c r="W381" i="4"/>
  <c r="AA381" i="4"/>
  <c r="Y381" i="4"/>
  <c r="R381" i="4"/>
  <c r="M381" i="4"/>
  <c r="Q381" i="4"/>
  <c r="S381" i="4"/>
  <c r="AM393" i="4"/>
  <c r="AE393" i="4"/>
  <c r="T393" i="4"/>
  <c r="P393" i="4"/>
  <c r="O393" i="4"/>
  <c r="BD393" i="4"/>
  <c r="N393" i="4"/>
  <c r="BB393" i="4"/>
  <c r="BA393" i="4"/>
  <c r="BC393" i="4"/>
  <c r="AZ393" i="4"/>
  <c r="AV393" i="4"/>
  <c r="AU393" i="4"/>
  <c r="AT393" i="4"/>
  <c r="AX393" i="4"/>
  <c r="AY393" i="4"/>
  <c r="AW393" i="4"/>
  <c r="AS393" i="4"/>
  <c r="AQ393" i="4"/>
  <c r="AR393" i="4"/>
  <c r="AO393" i="4"/>
  <c r="AP393" i="4"/>
  <c r="AN393" i="4"/>
  <c r="AF393" i="4"/>
  <c r="AG393" i="4"/>
  <c r="AK393" i="4"/>
  <c r="AI393" i="4"/>
  <c r="AH393" i="4"/>
  <c r="AL393" i="4"/>
  <c r="AC393" i="4"/>
  <c r="AA393" i="4"/>
  <c r="AB393" i="4"/>
  <c r="AD393" i="4"/>
  <c r="Z393" i="4"/>
  <c r="W393" i="4"/>
  <c r="Y393" i="4"/>
  <c r="V393" i="4"/>
  <c r="S393" i="4"/>
  <c r="U393" i="4"/>
  <c r="R393" i="4"/>
  <c r="M393" i="4"/>
  <c r="Q393" i="4"/>
  <c r="AM405" i="4"/>
  <c r="AE405" i="4"/>
  <c r="P405" i="4"/>
  <c r="AN405" i="4"/>
  <c r="T405" i="4"/>
  <c r="N405" i="4"/>
  <c r="O405" i="4"/>
  <c r="BC405" i="4"/>
  <c r="BD405" i="4"/>
  <c r="BB405" i="4"/>
  <c r="BA405" i="4"/>
  <c r="AY405" i="4"/>
  <c r="AZ405" i="4"/>
  <c r="AX405" i="4"/>
  <c r="AW405" i="4"/>
  <c r="AV405" i="4"/>
  <c r="AU405" i="4"/>
  <c r="AR405" i="4"/>
  <c r="AS405" i="4"/>
  <c r="AT405" i="4"/>
  <c r="AQ405" i="4"/>
  <c r="AP405" i="4"/>
  <c r="AK405" i="4"/>
  <c r="AL405" i="4"/>
  <c r="AO405" i="4"/>
  <c r="AI405" i="4"/>
  <c r="AF405" i="4"/>
  <c r="AG405" i="4"/>
  <c r="AH405" i="4"/>
  <c r="AA405" i="4"/>
  <c r="AD405" i="4"/>
  <c r="AC405" i="4"/>
  <c r="AB405" i="4"/>
  <c r="W405" i="4"/>
  <c r="U405" i="4"/>
  <c r="Y405" i="4"/>
  <c r="Z405" i="4"/>
  <c r="Q405" i="4"/>
  <c r="R405" i="4"/>
  <c r="S405" i="4"/>
  <c r="V405" i="4"/>
  <c r="AM10" i="4"/>
  <c r="T10" i="4"/>
  <c r="P10" i="4"/>
  <c r="O10" i="4"/>
  <c r="BC10" i="4"/>
  <c r="N10" i="4"/>
  <c r="BD10" i="4"/>
  <c r="BA10" i="4"/>
  <c r="AY10" i="4"/>
  <c r="BB10" i="4"/>
  <c r="AZ10" i="4"/>
  <c r="AX10" i="4"/>
  <c r="AS10" i="4"/>
  <c r="AW10" i="4"/>
  <c r="AV10" i="4"/>
  <c r="AT10" i="4"/>
  <c r="AP10" i="4"/>
  <c r="AR10" i="4"/>
  <c r="AU10" i="4"/>
  <c r="AO10" i="4"/>
  <c r="AL10" i="4"/>
  <c r="AN10" i="4"/>
  <c r="AK10" i="4"/>
  <c r="AQ10" i="4"/>
  <c r="AE10" i="4"/>
  <c r="AH10" i="4"/>
  <c r="AF10" i="4"/>
  <c r="AG10" i="4"/>
  <c r="AI10" i="4"/>
  <c r="AC10" i="4"/>
  <c r="AA10" i="4"/>
  <c r="AD10" i="4"/>
  <c r="AB10" i="4"/>
  <c r="W10" i="4"/>
  <c r="Z10" i="4"/>
  <c r="V10" i="4"/>
  <c r="U10" i="4"/>
  <c r="Y10" i="4"/>
  <c r="S10" i="4"/>
  <c r="R10" i="4"/>
  <c r="Q10" i="4"/>
  <c r="AM22" i="4"/>
  <c r="AE22" i="4"/>
  <c r="T22" i="4"/>
  <c r="N22" i="4"/>
  <c r="Y22" i="4"/>
  <c r="P22" i="4"/>
  <c r="BB22" i="4"/>
  <c r="BC22" i="4"/>
  <c r="BD22" i="4"/>
  <c r="O22" i="4"/>
  <c r="AX22" i="4"/>
  <c r="AZ22" i="4"/>
  <c r="BA22" i="4"/>
  <c r="AU22" i="4"/>
  <c r="AY22" i="4"/>
  <c r="AW22" i="4"/>
  <c r="AV22" i="4"/>
  <c r="AR22" i="4"/>
  <c r="AT22" i="4"/>
  <c r="AS22" i="4"/>
  <c r="AI22" i="4"/>
  <c r="AP22" i="4"/>
  <c r="AK22" i="4"/>
  <c r="AO22" i="4"/>
  <c r="AN22" i="4"/>
  <c r="AL22" i="4"/>
  <c r="AQ22" i="4"/>
  <c r="AF22" i="4"/>
  <c r="AG22" i="4"/>
  <c r="AH22" i="4"/>
  <c r="AD22" i="4"/>
  <c r="AB22" i="4"/>
  <c r="AA22" i="4"/>
  <c r="AC22" i="4"/>
  <c r="V22" i="4"/>
  <c r="W22" i="4"/>
  <c r="Z22" i="4"/>
  <c r="Q22" i="4"/>
  <c r="M22" i="4"/>
  <c r="S22" i="4"/>
  <c r="U22" i="4"/>
  <c r="R22" i="4"/>
  <c r="AM34" i="4"/>
  <c r="T34" i="4"/>
  <c r="AT34" i="4"/>
  <c r="O34" i="4"/>
  <c r="P34" i="4"/>
  <c r="N34" i="4"/>
  <c r="BC34" i="4"/>
  <c r="BA34" i="4"/>
  <c r="BB34" i="4"/>
  <c r="BD34" i="4"/>
  <c r="AY34" i="4"/>
  <c r="AZ34" i="4"/>
  <c r="AX34" i="4"/>
  <c r="AW34" i="4"/>
  <c r="AV34" i="4"/>
  <c r="AU34" i="4"/>
  <c r="AR34" i="4"/>
  <c r="AQ34" i="4"/>
  <c r="AS34" i="4"/>
  <c r="AN34" i="4"/>
  <c r="AL34" i="4"/>
  <c r="AP34" i="4"/>
  <c r="AO34" i="4"/>
  <c r="AI34" i="4"/>
  <c r="AF34" i="4"/>
  <c r="AK34" i="4"/>
  <c r="AH34" i="4"/>
  <c r="AA34" i="4"/>
  <c r="AE34" i="4"/>
  <c r="AB34" i="4"/>
  <c r="Z34" i="4"/>
  <c r="AC34" i="4"/>
  <c r="AG34" i="4"/>
  <c r="AD34" i="4"/>
  <c r="W34" i="4"/>
  <c r="V34" i="4"/>
  <c r="Y34" i="4"/>
  <c r="Q34" i="4"/>
  <c r="M34" i="4"/>
  <c r="S34" i="4"/>
  <c r="R34" i="4"/>
  <c r="U34" i="4"/>
  <c r="AM46" i="4"/>
  <c r="P46" i="4"/>
  <c r="T46" i="4"/>
  <c r="O46" i="4"/>
  <c r="AX46" i="4"/>
  <c r="N46" i="4"/>
  <c r="BA46" i="4"/>
  <c r="BD46" i="4"/>
  <c r="BC46" i="4"/>
  <c r="BB46" i="4"/>
  <c r="AZ46" i="4"/>
  <c r="AW46" i="4"/>
  <c r="AU46" i="4"/>
  <c r="AT46" i="4"/>
  <c r="AV46" i="4"/>
  <c r="AY46" i="4"/>
  <c r="AR46" i="4"/>
  <c r="AQ46" i="4"/>
  <c r="AS46" i="4"/>
  <c r="AK46" i="4"/>
  <c r="AO46" i="4"/>
  <c r="AP46" i="4"/>
  <c r="AL46" i="4"/>
  <c r="AN46" i="4"/>
  <c r="AF46" i="4"/>
  <c r="AH46" i="4"/>
  <c r="AE46" i="4"/>
  <c r="AG46" i="4"/>
  <c r="AI46" i="4"/>
  <c r="AD46" i="4"/>
  <c r="AC46" i="4"/>
  <c r="AA46" i="4"/>
  <c r="AB46" i="4"/>
  <c r="W46" i="4"/>
  <c r="V46" i="4"/>
  <c r="Z46" i="4"/>
  <c r="U46" i="4"/>
  <c r="S46" i="4"/>
  <c r="R46" i="4"/>
  <c r="Q46" i="4"/>
  <c r="M46" i="4"/>
  <c r="Y46" i="4"/>
  <c r="AM58" i="4"/>
  <c r="P58" i="4"/>
  <c r="AC58" i="4"/>
  <c r="AR58" i="4"/>
  <c r="T58" i="4"/>
  <c r="O58" i="4"/>
  <c r="BD58" i="4"/>
  <c r="N58" i="4"/>
  <c r="BC58" i="4"/>
  <c r="AY58" i="4"/>
  <c r="BA58" i="4"/>
  <c r="AZ58" i="4"/>
  <c r="BB58" i="4"/>
  <c r="AW58" i="4"/>
  <c r="AU58" i="4"/>
  <c r="AX58" i="4"/>
  <c r="AV58" i="4"/>
  <c r="AQ58" i="4"/>
  <c r="AS58" i="4"/>
  <c r="AT58" i="4"/>
  <c r="AO58" i="4"/>
  <c r="AL58" i="4"/>
  <c r="AN58" i="4"/>
  <c r="AP58" i="4"/>
  <c r="AH58" i="4"/>
  <c r="AG58" i="4"/>
  <c r="AK58" i="4"/>
  <c r="AF58" i="4"/>
  <c r="AE58" i="4"/>
  <c r="AD58" i="4"/>
  <c r="AB58" i="4"/>
  <c r="AA58" i="4"/>
  <c r="AI58" i="4"/>
  <c r="Z58" i="4"/>
  <c r="W58" i="4"/>
  <c r="Y58" i="4"/>
  <c r="S58" i="4"/>
  <c r="U58" i="4"/>
  <c r="M58" i="4"/>
  <c r="R58" i="4"/>
  <c r="V58" i="4"/>
  <c r="Q58" i="4"/>
  <c r="AM70" i="4"/>
  <c r="T70" i="4"/>
  <c r="P70" i="4"/>
  <c r="N70" i="4"/>
  <c r="O70" i="4"/>
  <c r="BB70" i="4"/>
  <c r="BD70" i="4"/>
  <c r="BC70" i="4"/>
  <c r="AY70" i="4"/>
  <c r="BA70" i="4"/>
  <c r="AZ70" i="4"/>
  <c r="AT70" i="4"/>
  <c r="AX70" i="4"/>
  <c r="AW70" i="4"/>
  <c r="AV70" i="4"/>
  <c r="AU70" i="4"/>
  <c r="AR70" i="4"/>
  <c r="AS70" i="4"/>
  <c r="AQ70" i="4"/>
  <c r="AP70" i="4"/>
  <c r="AK70" i="4"/>
  <c r="AO70" i="4"/>
  <c r="AL70" i="4"/>
  <c r="AN70" i="4"/>
  <c r="AH70" i="4"/>
  <c r="AG70" i="4"/>
  <c r="AF70" i="4"/>
  <c r="AI70" i="4"/>
  <c r="AC70" i="4"/>
  <c r="AD70" i="4"/>
  <c r="AB70" i="4"/>
  <c r="AA70" i="4"/>
  <c r="Z70" i="4"/>
  <c r="U70" i="4"/>
  <c r="W70" i="4"/>
  <c r="V70" i="4"/>
  <c r="Y70" i="4"/>
  <c r="AE70" i="4"/>
  <c r="Q70" i="4"/>
  <c r="M70" i="4"/>
  <c r="S70" i="4"/>
  <c r="AM82" i="4"/>
  <c r="AN82" i="4"/>
  <c r="T82" i="4"/>
  <c r="O82" i="4"/>
  <c r="P82" i="4"/>
  <c r="BD82" i="4"/>
  <c r="BB82" i="4"/>
  <c r="N82" i="4"/>
  <c r="BC82" i="4"/>
  <c r="AZ82" i="4"/>
  <c r="BA82" i="4"/>
  <c r="AS82" i="4"/>
  <c r="AT82" i="4"/>
  <c r="AY82" i="4"/>
  <c r="AV82" i="4"/>
  <c r="AW82" i="4"/>
  <c r="AX82" i="4"/>
  <c r="AU82" i="4"/>
  <c r="AR82" i="4"/>
  <c r="AO82" i="4"/>
  <c r="AK82" i="4"/>
  <c r="AP82" i="4"/>
  <c r="AQ82" i="4"/>
  <c r="AL82" i="4"/>
  <c r="AE82" i="4"/>
  <c r="AH82" i="4"/>
  <c r="AG82" i="4"/>
  <c r="AF82" i="4"/>
  <c r="AI82" i="4"/>
  <c r="AC82" i="4"/>
  <c r="AB82" i="4"/>
  <c r="AD82" i="4"/>
  <c r="W82" i="4"/>
  <c r="Z82" i="4"/>
  <c r="Y82" i="4"/>
  <c r="V82" i="4"/>
  <c r="S82" i="4"/>
  <c r="AA82" i="4"/>
  <c r="M82" i="4"/>
  <c r="Q82" i="4"/>
  <c r="R82" i="4"/>
  <c r="U82" i="4"/>
  <c r="AM94" i="4"/>
  <c r="AE94" i="4"/>
  <c r="AQ94" i="4"/>
  <c r="P94" i="4"/>
  <c r="T94" i="4"/>
  <c r="O94" i="4"/>
  <c r="BC94" i="4"/>
  <c r="N94" i="4"/>
  <c r="BD94" i="4"/>
  <c r="BA94" i="4"/>
  <c r="BB94" i="4"/>
  <c r="AY94" i="4"/>
  <c r="AZ94" i="4"/>
  <c r="AW94" i="4"/>
  <c r="AV94" i="4"/>
  <c r="AT94" i="4"/>
  <c r="AX94" i="4"/>
  <c r="AU94" i="4"/>
  <c r="AS94" i="4"/>
  <c r="AR94" i="4"/>
  <c r="AP94" i="4"/>
  <c r="AN94" i="4"/>
  <c r="AO94" i="4"/>
  <c r="AK94" i="4"/>
  <c r="AF94" i="4"/>
  <c r="AL94" i="4"/>
  <c r="AH94" i="4"/>
  <c r="AG94" i="4"/>
  <c r="AI94" i="4"/>
  <c r="AD94" i="4"/>
  <c r="AC94" i="4"/>
  <c r="AA94" i="4"/>
  <c r="AB94" i="4"/>
  <c r="U94" i="4"/>
  <c r="Y94" i="4"/>
  <c r="W94" i="4"/>
  <c r="V94" i="4"/>
  <c r="Z94" i="4"/>
  <c r="R94" i="4"/>
  <c r="S94" i="4"/>
  <c r="AM106" i="4"/>
  <c r="AE106" i="4"/>
  <c r="AL106" i="4"/>
  <c r="T106" i="4"/>
  <c r="N106" i="4"/>
  <c r="O106" i="4"/>
  <c r="P106" i="4"/>
  <c r="AZ106" i="4"/>
  <c r="BB106" i="4"/>
  <c r="BD106" i="4"/>
  <c r="BC106" i="4"/>
  <c r="BA106" i="4"/>
  <c r="AX106" i="4"/>
  <c r="AY106" i="4"/>
  <c r="AV106" i="4"/>
  <c r="AW106" i="4"/>
  <c r="AU106" i="4"/>
  <c r="AT106" i="4"/>
  <c r="AS106" i="4"/>
  <c r="AR106" i="4"/>
  <c r="AQ106" i="4"/>
  <c r="AP106" i="4"/>
  <c r="AO106" i="4"/>
  <c r="AN106" i="4"/>
  <c r="AK106" i="4"/>
  <c r="AH106" i="4"/>
  <c r="AI106" i="4"/>
  <c r="AG106" i="4"/>
  <c r="AC106" i="4"/>
  <c r="Z106" i="4"/>
  <c r="AF106" i="4"/>
  <c r="AA106" i="4"/>
  <c r="AB106" i="4"/>
  <c r="U106" i="4"/>
  <c r="W106" i="4"/>
  <c r="Y106" i="4"/>
  <c r="AD106" i="4"/>
  <c r="V106" i="4"/>
  <c r="R106" i="4"/>
  <c r="M106" i="4"/>
  <c r="S106" i="4"/>
  <c r="AM118" i="4"/>
  <c r="AE118" i="4"/>
  <c r="T118" i="4"/>
  <c r="AR118" i="4"/>
  <c r="P118" i="4"/>
  <c r="O118" i="4"/>
  <c r="BD118" i="4"/>
  <c r="N118" i="4"/>
  <c r="BC118" i="4"/>
  <c r="AY118" i="4"/>
  <c r="AX118" i="4"/>
  <c r="BB118" i="4"/>
  <c r="AZ118" i="4"/>
  <c r="BA118" i="4"/>
  <c r="AW118" i="4"/>
  <c r="AU118" i="4"/>
  <c r="AV118" i="4"/>
  <c r="AP118" i="4"/>
  <c r="AS118" i="4"/>
  <c r="AT118" i="4"/>
  <c r="AQ118" i="4"/>
  <c r="AN118" i="4"/>
  <c r="AL118" i="4"/>
  <c r="AO118" i="4"/>
  <c r="AK118" i="4"/>
  <c r="AH118" i="4"/>
  <c r="AG118" i="4"/>
  <c r="AI118" i="4"/>
  <c r="AF118" i="4"/>
  <c r="AD118" i="4"/>
  <c r="AA118" i="4"/>
  <c r="AC118" i="4"/>
  <c r="AB118" i="4"/>
  <c r="W118" i="4"/>
  <c r="Z118" i="4"/>
  <c r="V118" i="4"/>
  <c r="Y118" i="4"/>
  <c r="S118" i="4"/>
  <c r="R118" i="4"/>
  <c r="M118" i="4"/>
  <c r="Q118" i="4"/>
  <c r="AM130" i="4"/>
  <c r="T130" i="4"/>
  <c r="O130" i="4"/>
  <c r="P130" i="4"/>
  <c r="N130" i="4"/>
  <c r="BC130" i="4"/>
  <c r="BB130" i="4"/>
  <c r="BD130" i="4"/>
  <c r="AX130" i="4"/>
  <c r="AZ130" i="4"/>
  <c r="BA130" i="4"/>
  <c r="AY130" i="4"/>
  <c r="AW130" i="4"/>
  <c r="AV130" i="4"/>
  <c r="AU130" i="4"/>
  <c r="AQ130" i="4"/>
  <c r="AP130" i="4"/>
  <c r="AS130" i="4"/>
  <c r="AT130" i="4"/>
  <c r="AR130" i="4"/>
  <c r="AK130" i="4"/>
  <c r="AI130" i="4"/>
  <c r="AN130" i="4"/>
  <c r="AL130" i="4"/>
  <c r="AO130" i="4"/>
  <c r="AG130" i="4"/>
  <c r="AH130" i="4"/>
  <c r="AF130" i="4"/>
  <c r="AD130" i="4"/>
  <c r="AE130" i="4"/>
  <c r="AC130" i="4"/>
  <c r="AA130" i="4"/>
  <c r="AB130" i="4"/>
  <c r="V130" i="4"/>
  <c r="Z130" i="4"/>
  <c r="Y130" i="4"/>
  <c r="U130" i="4"/>
  <c r="W130" i="4"/>
  <c r="Q130" i="4"/>
  <c r="S130" i="4"/>
  <c r="M130" i="4"/>
  <c r="R130" i="4"/>
  <c r="AM142" i="4"/>
  <c r="T142" i="4"/>
  <c r="N142" i="4"/>
  <c r="P142" i="4"/>
  <c r="O142" i="4"/>
  <c r="BD142" i="4"/>
  <c r="BB142" i="4"/>
  <c r="BC142" i="4"/>
  <c r="AY142" i="4"/>
  <c r="AX142" i="4"/>
  <c r="BA142" i="4"/>
  <c r="AZ142" i="4"/>
  <c r="AT142" i="4"/>
  <c r="AU142" i="4"/>
  <c r="AV142" i="4"/>
  <c r="AW142" i="4"/>
  <c r="AQ142" i="4"/>
  <c r="AR142" i="4"/>
  <c r="AS142" i="4"/>
  <c r="AI142" i="4"/>
  <c r="AN142" i="4"/>
  <c r="AL142" i="4"/>
  <c r="AP142" i="4"/>
  <c r="AO142" i="4"/>
  <c r="AH142" i="4"/>
  <c r="AE142" i="4"/>
  <c r="AG142" i="4"/>
  <c r="AF142" i="4"/>
  <c r="AK142" i="4"/>
  <c r="AD142" i="4"/>
  <c r="AB142" i="4"/>
  <c r="AC142" i="4"/>
  <c r="U142" i="4"/>
  <c r="Z142" i="4"/>
  <c r="V142" i="4"/>
  <c r="W142" i="4"/>
  <c r="Y142" i="4"/>
  <c r="AA142" i="4"/>
  <c r="S142" i="4"/>
  <c r="Q142" i="4"/>
  <c r="M142" i="4"/>
  <c r="R142" i="4"/>
  <c r="AM154" i="4"/>
  <c r="AE154" i="4"/>
  <c r="T154" i="4"/>
  <c r="O154" i="4"/>
  <c r="N154" i="4"/>
  <c r="P154" i="4"/>
  <c r="AN154" i="4"/>
  <c r="BC154" i="4"/>
  <c r="BD154" i="4"/>
  <c r="AZ154" i="4"/>
  <c r="AX154" i="4"/>
  <c r="BB154" i="4"/>
  <c r="AY154" i="4"/>
  <c r="BA154" i="4"/>
  <c r="AU154" i="4"/>
  <c r="AV154" i="4"/>
  <c r="AT154" i="4"/>
  <c r="AW154" i="4"/>
  <c r="AQ154" i="4"/>
  <c r="AS154" i="4"/>
  <c r="AR154" i="4"/>
  <c r="AO154" i="4"/>
  <c r="AK154" i="4"/>
  <c r="AP154" i="4"/>
  <c r="AI154" i="4"/>
  <c r="AL154" i="4"/>
  <c r="AF154" i="4"/>
  <c r="AH154" i="4"/>
  <c r="AG154" i="4"/>
  <c r="AA154" i="4"/>
  <c r="AB154" i="4"/>
  <c r="AD154" i="4"/>
  <c r="AC154" i="4"/>
  <c r="Z154" i="4"/>
  <c r="Y154" i="4"/>
  <c r="V154" i="4"/>
  <c r="W154" i="4"/>
  <c r="U154" i="4"/>
  <c r="Q154" i="4"/>
  <c r="R154" i="4"/>
  <c r="S154" i="4"/>
  <c r="M154" i="4"/>
  <c r="AM166" i="4"/>
  <c r="AI166" i="4"/>
  <c r="T166" i="4"/>
  <c r="O166" i="4"/>
  <c r="P166" i="4"/>
  <c r="BC166" i="4"/>
  <c r="BA166" i="4"/>
  <c r="N166" i="4"/>
  <c r="BD166" i="4"/>
  <c r="AY166" i="4"/>
  <c r="BB166" i="4"/>
  <c r="AZ166" i="4"/>
  <c r="AW166" i="4"/>
  <c r="AX166" i="4"/>
  <c r="AV166" i="4"/>
  <c r="AU166" i="4"/>
  <c r="AT166" i="4"/>
  <c r="AS166" i="4"/>
  <c r="AR166" i="4"/>
  <c r="AQ166" i="4"/>
  <c r="AP166" i="4"/>
  <c r="AK166" i="4"/>
  <c r="AN166" i="4"/>
  <c r="AL166" i="4"/>
  <c r="AO166" i="4"/>
  <c r="AH166" i="4"/>
  <c r="AG166" i="4"/>
  <c r="AF166" i="4"/>
  <c r="AE166" i="4"/>
  <c r="AD166" i="4"/>
  <c r="AC166" i="4"/>
  <c r="AA166" i="4"/>
  <c r="AB166" i="4"/>
  <c r="Z166" i="4"/>
  <c r="W166" i="4"/>
  <c r="V166" i="4"/>
  <c r="Y166" i="4"/>
  <c r="Q166" i="4"/>
  <c r="M166" i="4"/>
  <c r="R166" i="4"/>
  <c r="S166" i="4"/>
  <c r="U166" i="4"/>
  <c r="AM178" i="4"/>
  <c r="AR178" i="4"/>
  <c r="T178" i="4"/>
  <c r="P178" i="4"/>
  <c r="N178" i="4"/>
  <c r="O178" i="4"/>
  <c r="BC178" i="4"/>
  <c r="BB178" i="4"/>
  <c r="BD178" i="4"/>
  <c r="AZ178" i="4"/>
  <c r="AY178" i="4"/>
  <c r="BA178" i="4"/>
  <c r="AT178" i="4"/>
  <c r="AW178" i="4"/>
  <c r="AU178" i="4"/>
  <c r="AV178" i="4"/>
  <c r="AX178" i="4"/>
  <c r="AQ178" i="4"/>
  <c r="AS178" i="4"/>
  <c r="AP178" i="4"/>
  <c r="AL178" i="4"/>
  <c r="AN178" i="4"/>
  <c r="AO178" i="4"/>
  <c r="AH178" i="4"/>
  <c r="AF178" i="4"/>
  <c r="AK178" i="4"/>
  <c r="AG178" i="4"/>
  <c r="AI178" i="4"/>
  <c r="AE178" i="4"/>
  <c r="AC178" i="4"/>
  <c r="AA178" i="4"/>
  <c r="AB178" i="4"/>
  <c r="AD178" i="4"/>
  <c r="U178" i="4"/>
  <c r="Y178" i="4"/>
  <c r="Z178" i="4"/>
  <c r="W178" i="4"/>
  <c r="V178" i="4"/>
  <c r="Q178" i="4"/>
  <c r="R178" i="4"/>
  <c r="M178" i="4"/>
  <c r="AM190" i="4"/>
  <c r="AE190" i="4"/>
  <c r="T190" i="4"/>
  <c r="BA190" i="4"/>
  <c r="P190" i="4"/>
  <c r="O190" i="4"/>
  <c r="BB190" i="4"/>
  <c r="N190" i="4"/>
  <c r="BD190" i="4"/>
  <c r="BC190" i="4"/>
  <c r="AX190" i="4"/>
  <c r="AY190" i="4"/>
  <c r="AZ190" i="4"/>
  <c r="AW190" i="4"/>
  <c r="AV190" i="4"/>
  <c r="AU190" i="4"/>
  <c r="AP190" i="4"/>
  <c r="AS190" i="4"/>
  <c r="AR190" i="4"/>
  <c r="AT190" i="4"/>
  <c r="AO190" i="4"/>
  <c r="AQ190" i="4"/>
  <c r="AN190" i="4"/>
  <c r="AI190" i="4"/>
  <c r="AG190" i="4"/>
  <c r="AK190" i="4"/>
  <c r="AF190" i="4"/>
  <c r="AH190" i="4"/>
  <c r="AL190" i="4"/>
  <c r="AB190" i="4"/>
  <c r="AA190" i="4"/>
  <c r="AD190" i="4"/>
  <c r="AC190" i="4"/>
  <c r="Z190" i="4"/>
  <c r="Y190" i="4"/>
  <c r="V190" i="4"/>
  <c r="Q190" i="4"/>
  <c r="S190" i="4"/>
  <c r="W190" i="4"/>
  <c r="U190" i="4"/>
  <c r="M190" i="4"/>
  <c r="R190" i="4"/>
  <c r="AM202" i="4"/>
  <c r="T202" i="4"/>
  <c r="N202" i="4"/>
  <c r="O202" i="4"/>
  <c r="AH202" i="4"/>
  <c r="P202" i="4"/>
  <c r="BC202" i="4"/>
  <c r="BB202" i="4"/>
  <c r="BD202" i="4"/>
  <c r="AZ202" i="4"/>
  <c r="AY202" i="4"/>
  <c r="BA202" i="4"/>
  <c r="AT202" i="4"/>
  <c r="AX202" i="4"/>
  <c r="AS202" i="4"/>
  <c r="AV202" i="4"/>
  <c r="AW202" i="4"/>
  <c r="AU202" i="4"/>
  <c r="AR202" i="4"/>
  <c r="AQ202" i="4"/>
  <c r="AO202" i="4"/>
  <c r="AL202" i="4"/>
  <c r="AP202" i="4"/>
  <c r="AN202" i="4"/>
  <c r="AE202" i="4"/>
  <c r="AK202" i="4"/>
  <c r="AG202" i="4"/>
  <c r="AF202" i="4"/>
  <c r="AB202" i="4"/>
  <c r="AC202" i="4"/>
  <c r="AA202" i="4"/>
  <c r="AI202" i="4"/>
  <c r="Y202" i="4"/>
  <c r="V202" i="4"/>
  <c r="Z202" i="4"/>
  <c r="U202" i="4"/>
  <c r="AD202" i="4"/>
  <c r="W202" i="4"/>
  <c r="R202" i="4"/>
  <c r="S202" i="4"/>
  <c r="M202" i="4"/>
  <c r="Q202" i="4"/>
  <c r="AM214" i="4"/>
  <c r="P214" i="4"/>
  <c r="T214" i="4"/>
  <c r="N214" i="4"/>
  <c r="BA214" i="4"/>
  <c r="O214" i="4"/>
  <c r="BB214" i="4"/>
  <c r="BC214" i="4"/>
  <c r="BD214" i="4"/>
  <c r="AY214" i="4"/>
  <c r="AZ214" i="4"/>
  <c r="AX214" i="4"/>
  <c r="AU214" i="4"/>
  <c r="AV214" i="4"/>
  <c r="AW214" i="4"/>
  <c r="AS214" i="4"/>
  <c r="AR214" i="4"/>
  <c r="AT214" i="4"/>
  <c r="AP214" i="4"/>
  <c r="AQ214" i="4"/>
  <c r="AO214" i="4"/>
  <c r="AN214" i="4"/>
  <c r="AL214" i="4"/>
  <c r="AI214" i="4"/>
  <c r="AG214" i="4"/>
  <c r="AE214" i="4"/>
  <c r="AF214" i="4"/>
  <c r="AK214" i="4"/>
  <c r="AD214" i="4"/>
  <c r="AC214" i="4"/>
  <c r="AB214" i="4"/>
  <c r="AH214" i="4"/>
  <c r="AA214" i="4"/>
  <c r="Z214" i="4"/>
  <c r="V214" i="4"/>
  <c r="Y214" i="4"/>
  <c r="W214" i="4"/>
  <c r="R214" i="4"/>
  <c r="S214" i="4"/>
  <c r="Q214" i="4"/>
  <c r="M214" i="4"/>
  <c r="U214" i="4"/>
  <c r="AM226" i="4"/>
  <c r="P226" i="4"/>
  <c r="T226" i="4"/>
  <c r="AI226" i="4"/>
  <c r="N226" i="4"/>
  <c r="O226" i="4"/>
  <c r="AH226" i="4"/>
  <c r="BC226" i="4"/>
  <c r="BD226" i="4"/>
  <c r="BA226" i="4"/>
  <c r="AY226" i="4"/>
  <c r="AZ226" i="4"/>
  <c r="BB226" i="4"/>
  <c r="AW226" i="4"/>
  <c r="AV226" i="4"/>
  <c r="AT226" i="4"/>
  <c r="AX226" i="4"/>
  <c r="AS226" i="4"/>
  <c r="AQ226" i="4"/>
  <c r="AR226" i="4"/>
  <c r="AU226" i="4"/>
  <c r="AP226" i="4"/>
  <c r="AL226" i="4"/>
  <c r="AN226" i="4"/>
  <c r="AO226" i="4"/>
  <c r="AF226" i="4"/>
  <c r="AE226" i="4"/>
  <c r="AG226" i="4"/>
  <c r="AK226" i="4"/>
  <c r="Z226" i="4"/>
  <c r="AA226" i="4"/>
  <c r="AD226" i="4"/>
  <c r="AC226" i="4"/>
  <c r="AB226" i="4"/>
  <c r="Y226" i="4"/>
  <c r="V226" i="4"/>
  <c r="W226" i="4"/>
  <c r="S226" i="4"/>
  <c r="R226" i="4"/>
  <c r="M226" i="4"/>
  <c r="U226" i="4"/>
  <c r="Q226" i="4"/>
  <c r="AM238" i="4"/>
  <c r="AX238" i="4"/>
  <c r="P238" i="4"/>
  <c r="AW238" i="4"/>
  <c r="T238" i="4"/>
  <c r="AQ238" i="4"/>
  <c r="BB238" i="4"/>
  <c r="O238" i="4"/>
  <c r="BD238" i="4"/>
  <c r="N238" i="4"/>
  <c r="BC238" i="4"/>
  <c r="BA238" i="4"/>
  <c r="AY238" i="4"/>
  <c r="AZ238" i="4"/>
  <c r="AU238" i="4"/>
  <c r="AV238" i="4"/>
  <c r="AO238" i="4"/>
  <c r="AS238" i="4"/>
  <c r="AP238" i="4"/>
  <c r="AT238" i="4"/>
  <c r="AR238" i="4"/>
  <c r="AL238" i="4"/>
  <c r="AK238" i="4"/>
  <c r="AN238" i="4"/>
  <c r="AI238" i="4"/>
  <c r="AH238" i="4"/>
  <c r="AE238" i="4"/>
  <c r="AC238" i="4"/>
  <c r="AF238" i="4"/>
  <c r="AA238" i="4"/>
  <c r="AG238" i="4"/>
  <c r="AD238" i="4"/>
  <c r="AB238" i="4"/>
  <c r="V238" i="4"/>
  <c r="U238" i="4"/>
  <c r="Z238" i="4"/>
  <c r="Y238" i="4"/>
  <c r="W238" i="4"/>
  <c r="S238" i="4"/>
  <c r="R238" i="4"/>
  <c r="Q238" i="4"/>
  <c r="M238" i="4"/>
  <c r="AM250" i="4"/>
  <c r="P250" i="4"/>
  <c r="T250" i="4"/>
  <c r="O250" i="4"/>
  <c r="BB250" i="4"/>
  <c r="N250" i="4"/>
  <c r="BD250" i="4"/>
  <c r="AX250" i="4"/>
  <c r="BC250" i="4"/>
  <c r="BA250" i="4"/>
  <c r="AY250" i="4"/>
  <c r="AZ250" i="4"/>
  <c r="AU250" i="4"/>
  <c r="AT250" i="4"/>
  <c r="AW250" i="4"/>
  <c r="AV250" i="4"/>
  <c r="AQ250" i="4"/>
  <c r="AR250" i="4"/>
  <c r="AS250" i="4"/>
  <c r="AI250" i="4"/>
  <c r="AO250" i="4"/>
  <c r="AP250" i="4"/>
  <c r="AK250" i="4"/>
  <c r="AL250" i="4"/>
  <c r="AN250" i="4"/>
  <c r="AG250" i="4"/>
  <c r="AH250" i="4"/>
  <c r="AF250" i="4"/>
  <c r="AB250" i="4"/>
  <c r="AC250" i="4"/>
  <c r="AE250" i="4"/>
  <c r="AD250" i="4"/>
  <c r="W250" i="4"/>
  <c r="U250" i="4"/>
  <c r="Z250" i="4"/>
  <c r="Y250" i="4"/>
  <c r="AA250" i="4"/>
  <c r="S250" i="4"/>
  <c r="R250" i="4"/>
  <c r="Q250" i="4"/>
  <c r="V250" i="4"/>
  <c r="AM262" i="4"/>
  <c r="T262" i="4"/>
  <c r="P262" i="4"/>
  <c r="O262" i="4"/>
  <c r="BC262" i="4"/>
  <c r="N262" i="4"/>
  <c r="BD262" i="4"/>
  <c r="BA262" i="4"/>
  <c r="BB262" i="4"/>
  <c r="AZ262" i="4"/>
  <c r="AY262" i="4"/>
  <c r="AV262" i="4"/>
  <c r="AX262" i="4"/>
  <c r="AT262" i="4"/>
  <c r="AW262" i="4"/>
  <c r="AQ262" i="4"/>
  <c r="AS262" i="4"/>
  <c r="AU262" i="4"/>
  <c r="AR262" i="4"/>
  <c r="AI262" i="4"/>
  <c r="AP262" i="4"/>
  <c r="AO262" i="4"/>
  <c r="AK262" i="4"/>
  <c r="AN262" i="4"/>
  <c r="AL262" i="4"/>
  <c r="AH262" i="4"/>
  <c r="AF262" i="4"/>
  <c r="AE262" i="4"/>
  <c r="AG262" i="4"/>
  <c r="AA262" i="4"/>
  <c r="AC262" i="4"/>
  <c r="AD262" i="4"/>
  <c r="AB262" i="4"/>
  <c r="V262" i="4"/>
  <c r="W262" i="4"/>
  <c r="Z262" i="4"/>
  <c r="R262" i="4"/>
  <c r="U262" i="4"/>
  <c r="M262" i="4"/>
  <c r="Y262" i="4"/>
  <c r="Q262" i="4"/>
  <c r="AM274" i="4"/>
  <c r="T274" i="4"/>
  <c r="AH274" i="4"/>
  <c r="P274" i="4"/>
  <c r="AN274" i="4"/>
  <c r="O274" i="4"/>
  <c r="N274" i="4"/>
  <c r="BC274" i="4"/>
  <c r="BD274" i="4"/>
  <c r="AZ274" i="4"/>
  <c r="BB274" i="4"/>
  <c r="AY274" i="4"/>
  <c r="BA274" i="4"/>
  <c r="AU274" i="4"/>
  <c r="AW274" i="4"/>
  <c r="AV274" i="4"/>
  <c r="AX274" i="4"/>
  <c r="AP274" i="4"/>
  <c r="AT274" i="4"/>
  <c r="AR274" i="4"/>
  <c r="AQ274" i="4"/>
  <c r="AS274" i="4"/>
  <c r="AL274" i="4"/>
  <c r="AK274" i="4"/>
  <c r="AO274" i="4"/>
  <c r="AG274" i="4"/>
  <c r="AI274" i="4"/>
  <c r="AF274" i="4"/>
  <c r="AC274" i="4"/>
  <c r="AE274" i="4"/>
  <c r="AB274" i="4"/>
  <c r="AA274" i="4"/>
  <c r="Y274" i="4"/>
  <c r="V274" i="4"/>
  <c r="W274" i="4"/>
  <c r="Z274" i="4"/>
  <c r="R274" i="4"/>
  <c r="S274" i="4"/>
  <c r="AD274" i="4"/>
  <c r="Q274" i="4"/>
  <c r="U274" i="4"/>
  <c r="AM286" i="4"/>
  <c r="AE286" i="4"/>
  <c r="BA286" i="4"/>
  <c r="P286" i="4"/>
  <c r="T286" i="4"/>
  <c r="AN286" i="4"/>
  <c r="O286" i="4"/>
  <c r="N286" i="4"/>
  <c r="BD286" i="4"/>
  <c r="BC286" i="4"/>
  <c r="AX286" i="4"/>
  <c r="BB286" i="4"/>
  <c r="AZ286" i="4"/>
  <c r="AT286" i="4"/>
  <c r="AY286" i="4"/>
  <c r="AV286" i="4"/>
  <c r="AW286" i="4"/>
  <c r="AP286" i="4"/>
  <c r="AU286" i="4"/>
  <c r="AQ286" i="4"/>
  <c r="AS286" i="4"/>
  <c r="AR286" i="4"/>
  <c r="AO286" i="4"/>
  <c r="AL286" i="4"/>
  <c r="AK286" i="4"/>
  <c r="AI286" i="4"/>
  <c r="AG286" i="4"/>
  <c r="AA286" i="4"/>
  <c r="AC286" i="4"/>
  <c r="AH286" i="4"/>
  <c r="AF286" i="4"/>
  <c r="AB286" i="4"/>
  <c r="AD286" i="4"/>
  <c r="V286" i="4"/>
  <c r="U286" i="4"/>
  <c r="Y286" i="4"/>
  <c r="W286" i="4"/>
  <c r="Q286" i="4"/>
  <c r="S286" i="4"/>
  <c r="R286" i="4"/>
  <c r="M286" i="4"/>
  <c r="Z286" i="4"/>
  <c r="AM298" i="4"/>
  <c r="AE298" i="4"/>
  <c r="T298" i="4"/>
  <c r="BC298" i="4"/>
  <c r="AH298" i="4"/>
  <c r="P298" i="4"/>
  <c r="N298" i="4"/>
  <c r="O298" i="4"/>
  <c r="BD298" i="4"/>
  <c r="AX298" i="4"/>
  <c r="BB298" i="4"/>
  <c r="AZ298" i="4"/>
  <c r="AY298" i="4"/>
  <c r="BA298" i="4"/>
  <c r="AU298" i="4"/>
  <c r="AT298" i="4"/>
  <c r="AV298" i="4"/>
  <c r="AW298" i="4"/>
  <c r="AS298" i="4"/>
  <c r="AQ298" i="4"/>
  <c r="AR298" i="4"/>
  <c r="AP298" i="4"/>
  <c r="AO298" i="4"/>
  <c r="AN298" i="4"/>
  <c r="AL298" i="4"/>
  <c r="AK298" i="4"/>
  <c r="AI298" i="4"/>
  <c r="AF298" i="4"/>
  <c r="AG298" i="4"/>
  <c r="AB298" i="4"/>
  <c r="AD298" i="4"/>
  <c r="AA298" i="4"/>
  <c r="AC298" i="4"/>
  <c r="U298" i="4"/>
  <c r="Y298" i="4"/>
  <c r="V298" i="4"/>
  <c r="Z298" i="4"/>
  <c r="W298" i="4"/>
  <c r="S298" i="4"/>
  <c r="R298" i="4"/>
  <c r="Q298" i="4"/>
  <c r="AM310" i="4"/>
  <c r="T310" i="4"/>
  <c r="P310" i="4"/>
  <c r="N310" i="4"/>
  <c r="O310" i="4"/>
  <c r="BB310" i="4"/>
  <c r="BC310" i="4"/>
  <c r="BD310" i="4"/>
  <c r="AX310" i="4"/>
  <c r="AW310" i="4"/>
  <c r="AY310" i="4"/>
  <c r="AZ310" i="4"/>
  <c r="BA310" i="4"/>
  <c r="AV310" i="4"/>
  <c r="AU310" i="4"/>
  <c r="AT310" i="4"/>
  <c r="AQ310" i="4"/>
  <c r="AR310" i="4"/>
  <c r="AS310" i="4"/>
  <c r="AI310" i="4"/>
  <c r="AO310" i="4"/>
  <c r="AL310" i="4"/>
  <c r="AN310" i="4"/>
  <c r="AP310" i="4"/>
  <c r="AF310" i="4"/>
  <c r="AH310" i="4"/>
  <c r="AE310" i="4"/>
  <c r="AG310" i="4"/>
  <c r="AK310" i="4"/>
  <c r="AD310" i="4"/>
  <c r="AA310" i="4"/>
  <c r="AC310" i="4"/>
  <c r="AB310" i="4"/>
  <c r="Y310" i="4"/>
  <c r="Z310" i="4"/>
  <c r="W310" i="4"/>
  <c r="V310" i="4"/>
  <c r="S310" i="4"/>
  <c r="R310" i="4"/>
  <c r="U310" i="4"/>
  <c r="AM322" i="4"/>
  <c r="T322" i="4"/>
  <c r="O322" i="4"/>
  <c r="N322" i="4"/>
  <c r="AZ322" i="4"/>
  <c r="P322" i="4"/>
  <c r="AE322" i="4"/>
  <c r="BC322" i="4"/>
  <c r="BB322" i="4"/>
  <c r="BD322" i="4"/>
  <c r="AX322" i="4"/>
  <c r="AY322" i="4"/>
  <c r="BA322" i="4"/>
  <c r="AW322" i="4"/>
  <c r="AU322" i="4"/>
  <c r="AV322" i="4"/>
  <c r="AT322" i="4"/>
  <c r="AR322" i="4"/>
  <c r="AQ322" i="4"/>
  <c r="AS322" i="4"/>
  <c r="AO322" i="4"/>
  <c r="AN322" i="4"/>
  <c r="AP322" i="4"/>
  <c r="AL322" i="4"/>
  <c r="AH322" i="4"/>
  <c r="AK322" i="4"/>
  <c r="AI322" i="4"/>
  <c r="AF322" i="4"/>
  <c r="AG322" i="4"/>
  <c r="AA322" i="4"/>
  <c r="AC322" i="4"/>
  <c r="AB322" i="4"/>
  <c r="AD322" i="4"/>
  <c r="Z322" i="4"/>
  <c r="Y322" i="4"/>
  <c r="W322" i="4"/>
  <c r="S322" i="4"/>
  <c r="R322" i="4"/>
  <c r="V322" i="4"/>
  <c r="U322" i="4"/>
  <c r="M322" i="4"/>
  <c r="Q322" i="4"/>
  <c r="AM334" i="4"/>
  <c r="T334" i="4"/>
  <c r="P334" i="4"/>
  <c r="V334" i="4"/>
  <c r="O334" i="4"/>
  <c r="BC334" i="4"/>
  <c r="N334" i="4"/>
  <c r="BD334" i="4"/>
  <c r="BA334" i="4"/>
  <c r="AZ334" i="4"/>
  <c r="BB334" i="4"/>
  <c r="AY334" i="4"/>
  <c r="AT334" i="4"/>
  <c r="AU334" i="4"/>
  <c r="AW334" i="4"/>
  <c r="AX334" i="4"/>
  <c r="AV334" i="4"/>
  <c r="AR334" i="4"/>
  <c r="AQ334" i="4"/>
  <c r="AS334" i="4"/>
  <c r="AK334" i="4"/>
  <c r="AN334" i="4"/>
  <c r="AP334" i="4"/>
  <c r="AO334" i="4"/>
  <c r="AL334" i="4"/>
  <c r="AE334" i="4"/>
  <c r="AH334" i="4"/>
  <c r="AI334" i="4"/>
  <c r="AG334" i="4"/>
  <c r="AF334" i="4"/>
  <c r="AB334" i="4"/>
  <c r="Z334" i="4"/>
  <c r="AD334" i="4"/>
  <c r="AA334" i="4"/>
  <c r="Y334" i="4"/>
  <c r="W334" i="4"/>
  <c r="U334" i="4"/>
  <c r="AC334" i="4"/>
  <c r="Q334" i="4"/>
  <c r="S334" i="4"/>
  <c r="M334" i="4"/>
  <c r="AM346" i="4"/>
  <c r="P346" i="4"/>
  <c r="T346" i="4"/>
  <c r="AN346" i="4"/>
  <c r="O346" i="4"/>
  <c r="N346" i="4"/>
  <c r="BB346" i="4"/>
  <c r="BD346" i="4"/>
  <c r="BC346" i="4"/>
  <c r="AX346" i="4"/>
  <c r="AZ346" i="4"/>
  <c r="BA346" i="4"/>
  <c r="AT346" i="4"/>
  <c r="AU346" i="4"/>
  <c r="AY346" i="4"/>
  <c r="AW346" i="4"/>
  <c r="AV346" i="4"/>
  <c r="AR346" i="4"/>
  <c r="AQ346" i="4"/>
  <c r="AP346" i="4"/>
  <c r="AS346" i="4"/>
  <c r="AO346" i="4"/>
  <c r="AL346" i="4"/>
  <c r="AK346" i="4"/>
  <c r="AF346" i="4"/>
  <c r="AE346" i="4"/>
  <c r="AI346" i="4"/>
  <c r="AH346" i="4"/>
  <c r="AG346" i="4"/>
  <c r="AB346" i="4"/>
  <c r="AD346" i="4"/>
  <c r="V346" i="4"/>
  <c r="W346" i="4"/>
  <c r="Y346" i="4"/>
  <c r="AC346" i="4"/>
  <c r="Z346" i="4"/>
  <c r="S346" i="4"/>
  <c r="M346" i="4"/>
  <c r="AA346" i="4"/>
  <c r="R346" i="4"/>
  <c r="Q346" i="4"/>
  <c r="AM358" i="4"/>
  <c r="AE358" i="4"/>
  <c r="AK358" i="4"/>
  <c r="T358" i="4"/>
  <c r="P358" i="4"/>
  <c r="BC358" i="4"/>
  <c r="BB358" i="4"/>
  <c r="N358" i="4"/>
  <c r="BD358" i="4"/>
  <c r="O358" i="4"/>
  <c r="BA358" i="4"/>
  <c r="AX358" i="4"/>
  <c r="AZ358" i="4"/>
  <c r="AW358" i="4"/>
  <c r="AY358" i="4"/>
  <c r="AT358" i="4"/>
  <c r="AV358" i="4"/>
  <c r="AR358" i="4"/>
  <c r="AU358" i="4"/>
  <c r="AS358" i="4"/>
  <c r="AQ358" i="4"/>
  <c r="AN358" i="4"/>
  <c r="AP358" i="4"/>
  <c r="AO358" i="4"/>
  <c r="AL358" i="4"/>
  <c r="AG358" i="4"/>
  <c r="AH358" i="4"/>
  <c r="AI358" i="4"/>
  <c r="AD358" i="4"/>
  <c r="AB358" i="4"/>
  <c r="AF358" i="4"/>
  <c r="AC358" i="4"/>
  <c r="AA358" i="4"/>
  <c r="Z358" i="4"/>
  <c r="Y358" i="4"/>
  <c r="V358" i="4"/>
  <c r="W358" i="4"/>
  <c r="Q358" i="4"/>
  <c r="R358" i="4"/>
  <c r="S358" i="4"/>
  <c r="U358" i="4"/>
  <c r="AM370" i="4"/>
  <c r="T370" i="4"/>
  <c r="O370" i="4"/>
  <c r="P370" i="4"/>
  <c r="N370" i="4"/>
  <c r="BD370" i="4"/>
  <c r="BC370" i="4"/>
  <c r="AX370" i="4"/>
  <c r="BB370" i="4"/>
  <c r="BA370" i="4"/>
  <c r="AY370" i="4"/>
  <c r="AZ370" i="4"/>
  <c r="AU370" i="4"/>
  <c r="AW370" i="4"/>
  <c r="AV370" i="4"/>
  <c r="AS370" i="4"/>
  <c r="AR370" i="4"/>
  <c r="AQ370" i="4"/>
  <c r="AT370" i="4"/>
  <c r="AI370" i="4"/>
  <c r="AO370" i="4"/>
  <c r="AL370" i="4"/>
  <c r="AN370" i="4"/>
  <c r="AK370" i="4"/>
  <c r="AP370" i="4"/>
  <c r="AE370" i="4"/>
  <c r="AF370" i="4"/>
  <c r="AG370" i="4"/>
  <c r="AC370" i="4"/>
  <c r="AA370" i="4"/>
  <c r="AH370" i="4"/>
  <c r="AB370" i="4"/>
  <c r="AD370" i="4"/>
  <c r="Y370" i="4"/>
  <c r="V370" i="4"/>
  <c r="Z370" i="4"/>
  <c r="U370" i="4"/>
  <c r="W370" i="4"/>
  <c r="R370" i="4"/>
  <c r="Q370" i="4"/>
  <c r="M370" i="4"/>
  <c r="AM382" i="4"/>
  <c r="P382" i="4"/>
  <c r="T382" i="4"/>
  <c r="N382" i="4"/>
  <c r="O382" i="4"/>
  <c r="BD382" i="4"/>
  <c r="BC382" i="4"/>
  <c r="AY382" i="4"/>
  <c r="AZ382" i="4"/>
  <c r="AX382" i="4"/>
  <c r="BA382" i="4"/>
  <c r="BB382" i="4"/>
  <c r="AW382" i="4"/>
  <c r="AV382" i="4"/>
  <c r="AT382" i="4"/>
  <c r="AU382" i="4"/>
  <c r="AQ382" i="4"/>
  <c r="AS382" i="4"/>
  <c r="AR382" i="4"/>
  <c r="AL382" i="4"/>
  <c r="AK382" i="4"/>
  <c r="AN382" i="4"/>
  <c r="AO382" i="4"/>
  <c r="AP382" i="4"/>
  <c r="AF382" i="4"/>
  <c r="AH382" i="4"/>
  <c r="AG382" i="4"/>
  <c r="AD382" i="4"/>
  <c r="AA382" i="4"/>
  <c r="AE382" i="4"/>
  <c r="AB382" i="4"/>
  <c r="AI382" i="4"/>
  <c r="AC382" i="4"/>
  <c r="W382" i="4"/>
  <c r="Y382" i="4"/>
  <c r="Z382" i="4"/>
  <c r="V382" i="4"/>
  <c r="M382" i="4"/>
  <c r="Q382" i="4"/>
  <c r="U382" i="4"/>
  <c r="AM394" i="4"/>
  <c r="T394" i="4"/>
  <c r="O394" i="4"/>
  <c r="P394" i="4"/>
  <c r="N394" i="4"/>
  <c r="BA394" i="4"/>
  <c r="BC394" i="4"/>
  <c r="BD394" i="4"/>
  <c r="BB394" i="4"/>
  <c r="AZ394" i="4"/>
  <c r="AX394" i="4"/>
  <c r="AY394" i="4"/>
  <c r="AV394" i="4"/>
  <c r="AW394" i="4"/>
  <c r="AU394" i="4"/>
  <c r="AT394" i="4"/>
  <c r="AS394" i="4"/>
  <c r="AQ394" i="4"/>
  <c r="AR394" i="4"/>
  <c r="AK394" i="4"/>
  <c r="AN394" i="4"/>
  <c r="AP394" i="4"/>
  <c r="AO394" i="4"/>
  <c r="AL394" i="4"/>
  <c r="AI394" i="4"/>
  <c r="AF394" i="4"/>
  <c r="AD394" i="4"/>
  <c r="AB394" i="4"/>
  <c r="AC394" i="4"/>
  <c r="AE394" i="4"/>
  <c r="AH394" i="4"/>
  <c r="AG394" i="4"/>
  <c r="AA394" i="4"/>
  <c r="Y394" i="4"/>
  <c r="U394" i="4"/>
  <c r="W394" i="4"/>
  <c r="Z394" i="4"/>
  <c r="V394" i="4"/>
  <c r="S394" i="4"/>
  <c r="M394" i="4"/>
  <c r="Q394" i="4"/>
  <c r="R394" i="4"/>
  <c r="AM406" i="4"/>
  <c r="T406" i="4"/>
  <c r="P406" i="4"/>
  <c r="N406" i="4"/>
  <c r="O406" i="4"/>
  <c r="BD406" i="4"/>
  <c r="BC406" i="4"/>
  <c r="BA406" i="4"/>
  <c r="AX406" i="4"/>
  <c r="AZ406" i="4"/>
  <c r="BB406" i="4"/>
  <c r="AY406" i="4"/>
  <c r="AT406" i="4"/>
  <c r="AU406" i="4"/>
  <c r="AW406" i="4"/>
  <c r="AV406" i="4"/>
  <c r="AS406" i="4"/>
  <c r="AQ406" i="4"/>
  <c r="AP406" i="4"/>
  <c r="AR406" i="4"/>
  <c r="AN406" i="4"/>
  <c r="AK406" i="4"/>
  <c r="AO406" i="4"/>
  <c r="AL406" i="4"/>
  <c r="AH406" i="4"/>
  <c r="AE406" i="4"/>
  <c r="AI406" i="4"/>
  <c r="AF406" i="4"/>
  <c r="AG406" i="4"/>
  <c r="AA406" i="4"/>
  <c r="AC406" i="4"/>
  <c r="AB406" i="4"/>
  <c r="AD406" i="4"/>
  <c r="V406" i="4"/>
  <c r="Y406" i="4"/>
  <c r="Z406" i="4"/>
  <c r="W406" i="4"/>
  <c r="M406" i="4"/>
  <c r="R406" i="4"/>
  <c r="Q406" i="4"/>
  <c r="U406" i="4"/>
  <c r="S406" i="4"/>
  <c r="M143" i="4"/>
  <c r="M358" i="4"/>
  <c r="M73" i="4"/>
  <c r="Q163" i="4"/>
  <c r="Q376" i="4"/>
  <c r="R56" i="4"/>
  <c r="R249" i="4"/>
  <c r="S178" i="4"/>
  <c r="S352" i="4"/>
  <c r="AM51" i="4"/>
  <c r="T51" i="4"/>
  <c r="AN51" i="4"/>
  <c r="P51" i="4"/>
  <c r="BD51" i="4"/>
  <c r="BC51" i="4"/>
  <c r="O51" i="4"/>
  <c r="N51" i="4"/>
  <c r="AZ51" i="4"/>
  <c r="AX51" i="4"/>
  <c r="BB51" i="4"/>
  <c r="AY51" i="4"/>
  <c r="BA51" i="4"/>
  <c r="AW51" i="4"/>
  <c r="AU51" i="4"/>
  <c r="AT51" i="4"/>
  <c r="AV51" i="4"/>
  <c r="AR51" i="4"/>
  <c r="AQ51" i="4"/>
  <c r="AP51" i="4"/>
  <c r="AS51" i="4"/>
  <c r="AL51" i="4"/>
  <c r="AO51" i="4"/>
  <c r="AE51" i="4"/>
  <c r="AK51" i="4"/>
  <c r="AH51" i="4"/>
  <c r="AF51" i="4"/>
  <c r="AI51" i="4"/>
  <c r="AG51" i="4"/>
  <c r="AB51" i="4"/>
  <c r="AC51" i="4"/>
  <c r="AA51" i="4"/>
  <c r="AD51" i="4"/>
  <c r="W51" i="4"/>
  <c r="Y51" i="4"/>
  <c r="Z51" i="4"/>
  <c r="M51" i="4"/>
  <c r="U51" i="4"/>
  <c r="R51" i="4"/>
  <c r="Q51" i="4"/>
  <c r="V51" i="4"/>
  <c r="S51" i="4"/>
  <c r="AM111" i="4"/>
  <c r="AE111" i="4"/>
  <c r="T111" i="4"/>
  <c r="AT111" i="4"/>
  <c r="P111" i="4"/>
  <c r="O111" i="4"/>
  <c r="BD111" i="4"/>
  <c r="BC111" i="4"/>
  <c r="N111" i="4"/>
  <c r="BA111" i="4"/>
  <c r="AY111" i="4"/>
  <c r="BB111" i="4"/>
  <c r="AZ111" i="4"/>
  <c r="AW111" i="4"/>
  <c r="AU111" i="4"/>
  <c r="AX111" i="4"/>
  <c r="AV111" i="4"/>
  <c r="AQ111" i="4"/>
  <c r="AR111" i="4"/>
  <c r="AS111" i="4"/>
  <c r="AN111" i="4"/>
  <c r="AK111" i="4"/>
  <c r="AP111" i="4"/>
  <c r="AO111" i="4"/>
  <c r="AL111" i="4"/>
  <c r="AI111" i="4"/>
  <c r="AH111" i="4"/>
  <c r="AG111" i="4"/>
  <c r="AD111" i="4"/>
  <c r="AC111" i="4"/>
  <c r="AB111" i="4"/>
  <c r="AF111" i="4"/>
  <c r="AA111" i="4"/>
  <c r="Y111" i="4"/>
  <c r="Z111" i="4"/>
  <c r="W111" i="4"/>
  <c r="V111" i="4"/>
  <c r="S111" i="4"/>
  <c r="U111" i="4"/>
  <c r="M111" i="4"/>
  <c r="Q111" i="4"/>
  <c r="R111" i="4"/>
  <c r="AM147" i="4"/>
  <c r="P147" i="4"/>
  <c r="T147" i="4"/>
  <c r="O147" i="4"/>
  <c r="BB147" i="4"/>
  <c r="BD147" i="4"/>
  <c r="BC147" i="4"/>
  <c r="N147" i="4"/>
  <c r="BA147" i="4"/>
  <c r="AZ147" i="4"/>
  <c r="AY147" i="4"/>
  <c r="AX147" i="4"/>
  <c r="AW147" i="4"/>
  <c r="AU147" i="4"/>
  <c r="AV147" i="4"/>
  <c r="AT147" i="4"/>
  <c r="AR147" i="4"/>
  <c r="AQ147" i="4"/>
  <c r="AP147" i="4"/>
  <c r="AS147" i="4"/>
  <c r="AO147" i="4"/>
  <c r="AL147" i="4"/>
  <c r="AK147" i="4"/>
  <c r="AN147" i="4"/>
  <c r="AH147" i="4"/>
  <c r="AI147" i="4"/>
  <c r="AG147" i="4"/>
  <c r="AF147" i="4"/>
  <c r="AD147" i="4"/>
  <c r="AC147" i="4"/>
  <c r="AA147" i="4"/>
  <c r="AE147" i="4"/>
  <c r="AB147" i="4"/>
  <c r="Z147" i="4"/>
  <c r="V147" i="4"/>
  <c r="Y147" i="4"/>
  <c r="W147" i="4"/>
  <c r="M147" i="4"/>
  <c r="S147" i="4"/>
  <c r="U147" i="4"/>
  <c r="R147" i="4"/>
  <c r="Q147" i="4"/>
  <c r="AM207" i="4"/>
  <c r="T207" i="4"/>
  <c r="O207" i="4"/>
  <c r="N207" i="4"/>
  <c r="P207" i="4"/>
  <c r="BC207" i="4"/>
  <c r="BB207" i="4"/>
  <c r="BD207" i="4"/>
  <c r="BA207" i="4"/>
  <c r="AZ207" i="4"/>
  <c r="AX207" i="4"/>
  <c r="AV207" i="4"/>
  <c r="AS207" i="4"/>
  <c r="AU207" i="4"/>
  <c r="AY207" i="4"/>
  <c r="AW207" i="4"/>
  <c r="AQ207" i="4"/>
  <c r="AT207" i="4"/>
  <c r="AR207" i="4"/>
  <c r="AO207" i="4"/>
  <c r="AL207" i="4"/>
  <c r="AK207" i="4"/>
  <c r="AN207" i="4"/>
  <c r="AP207" i="4"/>
  <c r="AE207" i="4"/>
  <c r="AH207" i="4"/>
  <c r="AG207" i="4"/>
  <c r="AI207" i="4"/>
  <c r="AF207" i="4"/>
  <c r="AD207" i="4"/>
  <c r="AA207" i="4"/>
  <c r="AC207" i="4"/>
  <c r="AB207" i="4"/>
  <c r="W207" i="4"/>
  <c r="V207" i="4"/>
  <c r="R207" i="4"/>
  <c r="Z207" i="4"/>
  <c r="Y207" i="4"/>
  <c r="U207" i="4"/>
  <c r="M207" i="4"/>
  <c r="Q207" i="4"/>
  <c r="S207" i="4"/>
  <c r="AM255" i="4"/>
  <c r="T255" i="4"/>
  <c r="P255" i="4"/>
  <c r="N255" i="4"/>
  <c r="O255" i="4"/>
  <c r="BD255" i="4"/>
  <c r="BB255" i="4"/>
  <c r="BC255" i="4"/>
  <c r="AZ255" i="4"/>
  <c r="AY255" i="4"/>
  <c r="BA255" i="4"/>
  <c r="AV255" i="4"/>
  <c r="AU255" i="4"/>
  <c r="AX255" i="4"/>
  <c r="AW255" i="4"/>
  <c r="AT255" i="4"/>
  <c r="AP255" i="4"/>
  <c r="AS255" i="4"/>
  <c r="AQ255" i="4"/>
  <c r="AR255" i="4"/>
  <c r="AN255" i="4"/>
  <c r="AO255" i="4"/>
  <c r="AK255" i="4"/>
  <c r="AL255" i="4"/>
  <c r="AF255" i="4"/>
  <c r="AG255" i="4"/>
  <c r="AH255" i="4"/>
  <c r="AI255" i="4"/>
  <c r="AB255" i="4"/>
  <c r="AA255" i="4"/>
  <c r="AE255" i="4"/>
  <c r="AD255" i="4"/>
  <c r="AC255" i="4"/>
  <c r="W255" i="4"/>
  <c r="Y255" i="4"/>
  <c r="Z255" i="4"/>
  <c r="V255" i="4"/>
  <c r="M255" i="4"/>
  <c r="R255" i="4"/>
  <c r="S255" i="4"/>
  <c r="U255" i="4"/>
  <c r="AM291" i="4"/>
  <c r="AE291" i="4"/>
  <c r="T291" i="4"/>
  <c r="N291" i="4"/>
  <c r="P291" i="4"/>
  <c r="BC291" i="4"/>
  <c r="BB291" i="4"/>
  <c r="O291" i="4"/>
  <c r="BD291" i="4"/>
  <c r="AZ291" i="4"/>
  <c r="BA291" i="4"/>
  <c r="AY291" i="4"/>
  <c r="AX291" i="4"/>
  <c r="AU291" i="4"/>
  <c r="AW291" i="4"/>
  <c r="AR291" i="4"/>
  <c r="AT291" i="4"/>
  <c r="AQ291" i="4"/>
  <c r="AS291" i="4"/>
  <c r="AV291" i="4"/>
  <c r="AO291" i="4"/>
  <c r="AN291" i="4"/>
  <c r="AP291" i="4"/>
  <c r="AL291" i="4"/>
  <c r="AI291" i="4"/>
  <c r="AH291" i="4"/>
  <c r="AG291" i="4"/>
  <c r="AK291" i="4"/>
  <c r="AF291" i="4"/>
  <c r="AB291" i="4"/>
  <c r="AC291" i="4"/>
  <c r="AA291" i="4"/>
  <c r="AD291" i="4"/>
  <c r="W291" i="4"/>
  <c r="Y291" i="4"/>
  <c r="U291" i="4"/>
  <c r="V291" i="4"/>
  <c r="Z291" i="4"/>
  <c r="S291" i="4"/>
  <c r="Q291" i="4"/>
  <c r="M291" i="4"/>
  <c r="R291" i="4"/>
  <c r="AM327" i="4"/>
  <c r="T327" i="4"/>
  <c r="AN327" i="4"/>
  <c r="O327" i="4"/>
  <c r="N327" i="4"/>
  <c r="P327" i="4"/>
  <c r="BB327" i="4"/>
  <c r="BC327" i="4"/>
  <c r="BD327" i="4"/>
  <c r="AX327" i="4"/>
  <c r="BA327" i="4"/>
  <c r="AZ327" i="4"/>
  <c r="AT327" i="4"/>
  <c r="AU327" i="4"/>
  <c r="AY327" i="4"/>
  <c r="AV327" i="4"/>
  <c r="AW327" i="4"/>
  <c r="AR327" i="4"/>
  <c r="AP327" i="4"/>
  <c r="AS327" i="4"/>
  <c r="AQ327" i="4"/>
  <c r="AL327" i="4"/>
  <c r="AO327" i="4"/>
  <c r="AI327" i="4"/>
  <c r="AK327" i="4"/>
  <c r="AH327" i="4"/>
  <c r="AG327" i="4"/>
  <c r="AE327" i="4"/>
  <c r="AF327" i="4"/>
  <c r="AC327" i="4"/>
  <c r="AA327" i="4"/>
  <c r="AD327" i="4"/>
  <c r="Z327" i="4"/>
  <c r="Y327" i="4"/>
  <c r="W327" i="4"/>
  <c r="AB327" i="4"/>
  <c r="V327" i="4"/>
  <c r="R327" i="4"/>
  <c r="Q327" i="4"/>
  <c r="U327" i="4"/>
  <c r="AM375" i="4"/>
  <c r="AE375" i="4"/>
  <c r="T375" i="4"/>
  <c r="P375" i="4"/>
  <c r="AQ375" i="4"/>
  <c r="N375" i="4"/>
  <c r="O375" i="4"/>
  <c r="BD375" i="4"/>
  <c r="BC375" i="4"/>
  <c r="BB375" i="4"/>
  <c r="AZ375" i="4"/>
  <c r="AY375" i="4"/>
  <c r="BA375" i="4"/>
  <c r="AU375" i="4"/>
  <c r="AX375" i="4"/>
  <c r="AW375" i="4"/>
  <c r="AV375" i="4"/>
  <c r="AO375" i="4"/>
  <c r="AT375" i="4"/>
  <c r="AS375" i="4"/>
  <c r="AR375" i="4"/>
  <c r="AP375" i="4"/>
  <c r="AL375" i="4"/>
  <c r="AN375" i="4"/>
  <c r="AK375" i="4"/>
  <c r="AF375" i="4"/>
  <c r="AH375" i="4"/>
  <c r="AI375" i="4"/>
  <c r="AG375" i="4"/>
  <c r="AD375" i="4"/>
  <c r="AB375" i="4"/>
  <c r="AC375" i="4"/>
  <c r="W375" i="4"/>
  <c r="V375" i="4"/>
  <c r="Y375" i="4"/>
  <c r="Z375" i="4"/>
  <c r="AA375" i="4"/>
  <c r="U375" i="4"/>
  <c r="R375" i="4"/>
  <c r="M375" i="4"/>
  <c r="S375" i="4"/>
  <c r="Q375" i="4"/>
  <c r="AM148" i="4"/>
  <c r="AE148" i="4"/>
  <c r="T148" i="4"/>
  <c r="O148" i="4"/>
  <c r="P148" i="4"/>
  <c r="BB148" i="4"/>
  <c r="BC148" i="4"/>
  <c r="N148" i="4"/>
  <c r="BD148" i="4"/>
  <c r="BA148" i="4"/>
  <c r="AY148" i="4"/>
  <c r="AZ148" i="4"/>
  <c r="AW148" i="4"/>
  <c r="AX148" i="4"/>
  <c r="AV148" i="4"/>
  <c r="AR148" i="4"/>
  <c r="AS148" i="4"/>
  <c r="AT148" i="4"/>
  <c r="AQ148" i="4"/>
  <c r="AU148" i="4"/>
  <c r="AP148" i="4"/>
  <c r="AL148" i="4"/>
  <c r="AK148" i="4"/>
  <c r="AO148" i="4"/>
  <c r="AN148" i="4"/>
  <c r="AI148" i="4"/>
  <c r="AH148" i="4"/>
  <c r="AG148" i="4"/>
  <c r="AF148" i="4"/>
  <c r="AA148" i="4"/>
  <c r="AD148" i="4"/>
  <c r="AB148" i="4"/>
  <c r="Z148" i="4"/>
  <c r="AC148" i="4"/>
  <c r="W148" i="4"/>
  <c r="V148" i="4"/>
  <c r="Y148" i="4"/>
  <c r="Q148" i="4"/>
  <c r="U148" i="4"/>
  <c r="S148" i="4"/>
  <c r="R148" i="4"/>
  <c r="AM17" i="4"/>
  <c r="T17" i="4"/>
  <c r="AL17" i="4"/>
  <c r="O17" i="4"/>
  <c r="P17" i="4"/>
  <c r="BB17" i="4"/>
  <c r="BA17" i="4"/>
  <c r="N17" i="4"/>
  <c r="BC17" i="4"/>
  <c r="BD17" i="4"/>
  <c r="AY17" i="4"/>
  <c r="AX17" i="4"/>
  <c r="AZ17" i="4"/>
  <c r="AV17" i="4"/>
  <c r="AU17" i="4"/>
  <c r="AT17" i="4"/>
  <c r="AW17" i="4"/>
  <c r="AS17" i="4"/>
  <c r="AR17" i="4"/>
  <c r="AQ17" i="4"/>
  <c r="AP17" i="4"/>
  <c r="AN17" i="4"/>
  <c r="AO17" i="4"/>
  <c r="AF17" i="4"/>
  <c r="AH17" i="4"/>
  <c r="AE17" i="4"/>
  <c r="AK17" i="4"/>
  <c r="AI17" i="4"/>
  <c r="AG17" i="4"/>
  <c r="AB17" i="4"/>
  <c r="AC17" i="4"/>
  <c r="Y17" i="4"/>
  <c r="V17" i="4"/>
  <c r="AA17" i="4"/>
  <c r="Z17" i="4"/>
  <c r="AD17" i="4"/>
  <c r="W17" i="4"/>
  <c r="U17" i="4"/>
  <c r="M17" i="4"/>
  <c r="Q17" i="4"/>
  <c r="R17" i="4"/>
  <c r="AM65" i="4"/>
  <c r="AE65" i="4"/>
  <c r="T65" i="4"/>
  <c r="O65" i="4"/>
  <c r="P65" i="4"/>
  <c r="N65" i="4"/>
  <c r="BC65" i="4"/>
  <c r="BD65" i="4"/>
  <c r="AY65" i="4"/>
  <c r="AX65" i="4"/>
  <c r="BB65" i="4"/>
  <c r="BA65" i="4"/>
  <c r="AZ65" i="4"/>
  <c r="AU65" i="4"/>
  <c r="AV65" i="4"/>
  <c r="AW65" i="4"/>
  <c r="AT65" i="4"/>
  <c r="AS65" i="4"/>
  <c r="AO65" i="4"/>
  <c r="AR65" i="4"/>
  <c r="AQ65" i="4"/>
  <c r="AK65" i="4"/>
  <c r="AP65" i="4"/>
  <c r="AL65" i="4"/>
  <c r="AN65" i="4"/>
  <c r="AH65" i="4"/>
  <c r="AF65" i="4"/>
  <c r="AI65" i="4"/>
  <c r="AG65" i="4"/>
  <c r="AD65" i="4"/>
  <c r="AB65" i="4"/>
  <c r="AC65" i="4"/>
  <c r="Z65" i="4"/>
  <c r="AA65" i="4"/>
  <c r="Y65" i="4"/>
  <c r="V65" i="4"/>
  <c r="W65" i="4"/>
  <c r="U65" i="4"/>
  <c r="S65" i="4"/>
  <c r="Q65" i="4"/>
  <c r="M65" i="4"/>
  <c r="R65" i="4"/>
  <c r="AM161" i="4"/>
  <c r="P161" i="4"/>
  <c r="T161" i="4"/>
  <c r="N161" i="4"/>
  <c r="O161" i="4"/>
  <c r="BB161" i="4"/>
  <c r="BD161" i="4"/>
  <c r="BA161" i="4"/>
  <c r="AZ161" i="4"/>
  <c r="AY161" i="4"/>
  <c r="BC161" i="4"/>
  <c r="AX161" i="4"/>
  <c r="AU161" i="4"/>
  <c r="AV161" i="4"/>
  <c r="AW161" i="4"/>
  <c r="AT161" i="4"/>
  <c r="AS161" i="4"/>
  <c r="AR161" i="4"/>
  <c r="AQ161" i="4"/>
  <c r="AO161" i="4"/>
  <c r="AK161" i="4"/>
  <c r="AN161" i="4"/>
  <c r="AL161" i="4"/>
  <c r="AP161" i="4"/>
  <c r="AE161" i="4"/>
  <c r="AI161" i="4"/>
  <c r="AG161" i="4"/>
  <c r="AH161" i="4"/>
  <c r="AF161" i="4"/>
  <c r="AA161" i="4"/>
  <c r="AD161" i="4"/>
  <c r="AC161" i="4"/>
  <c r="AB161" i="4"/>
  <c r="Y161" i="4"/>
  <c r="W161" i="4"/>
  <c r="V161" i="4"/>
  <c r="Z161" i="4"/>
  <c r="S161" i="4"/>
  <c r="U161" i="4"/>
  <c r="R161" i="4"/>
  <c r="M161" i="4"/>
  <c r="AM317" i="4"/>
  <c r="T317" i="4"/>
  <c r="P317" i="4"/>
  <c r="O317" i="4"/>
  <c r="BB317" i="4"/>
  <c r="Q317" i="4"/>
  <c r="BC317" i="4"/>
  <c r="N317" i="4"/>
  <c r="BD317" i="4"/>
  <c r="AX317" i="4"/>
  <c r="AY317" i="4"/>
  <c r="BA317" i="4"/>
  <c r="AZ317" i="4"/>
  <c r="AU317" i="4"/>
  <c r="AW317" i="4"/>
  <c r="AV317" i="4"/>
  <c r="AP317" i="4"/>
  <c r="AQ317" i="4"/>
  <c r="AR317" i="4"/>
  <c r="AT317" i="4"/>
  <c r="AS317" i="4"/>
  <c r="AL317" i="4"/>
  <c r="AO317" i="4"/>
  <c r="AN317" i="4"/>
  <c r="AK317" i="4"/>
  <c r="AG317" i="4"/>
  <c r="AI317" i="4"/>
  <c r="AF317" i="4"/>
  <c r="AH317" i="4"/>
  <c r="AE317" i="4"/>
  <c r="AB317" i="4"/>
  <c r="AC317" i="4"/>
  <c r="AA317" i="4"/>
  <c r="AD317" i="4"/>
  <c r="Z317" i="4"/>
  <c r="W317" i="4"/>
  <c r="Y317" i="4"/>
  <c r="V317" i="4"/>
  <c r="U317" i="4"/>
  <c r="S317" i="4"/>
  <c r="R317" i="4"/>
  <c r="AM8" i="4"/>
  <c r="P8" i="4"/>
  <c r="AI8" i="4"/>
  <c r="T8" i="4"/>
  <c r="O8" i="4"/>
  <c r="N8" i="4"/>
  <c r="BC8" i="4"/>
  <c r="BD8" i="4"/>
  <c r="AZ8" i="4"/>
  <c r="AX8" i="4"/>
  <c r="AY8" i="4"/>
  <c r="BA8" i="4"/>
  <c r="BB8" i="4"/>
  <c r="AU8" i="4"/>
  <c r="AV8" i="4"/>
  <c r="AT8" i="4"/>
  <c r="AW8" i="4"/>
  <c r="AR8" i="4"/>
  <c r="AS8" i="4"/>
  <c r="AQ8" i="4"/>
  <c r="AK8" i="4"/>
  <c r="AL8" i="4"/>
  <c r="AP8" i="4"/>
  <c r="AN8" i="4"/>
  <c r="AO8" i="4"/>
  <c r="AH8" i="4"/>
  <c r="AG8" i="4"/>
  <c r="AF8" i="4"/>
  <c r="AE8" i="4"/>
  <c r="AB8" i="4"/>
  <c r="AC8" i="4"/>
  <c r="AD8" i="4"/>
  <c r="V8" i="4"/>
  <c r="W8" i="4"/>
  <c r="AA8" i="4"/>
  <c r="Y8" i="4"/>
  <c r="Z8" i="4"/>
  <c r="M8" i="4"/>
  <c r="R8" i="4"/>
  <c r="U8" i="4"/>
  <c r="S8" i="4"/>
  <c r="Q8" i="4"/>
  <c r="AM68" i="4"/>
  <c r="T68" i="4"/>
  <c r="O68" i="4"/>
  <c r="N68" i="4"/>
  <c r="P68" i="4"/>
  <c r="BC68" i="4"/>
  <c r="BB68" i="4"/>
  <c r="BD68" i="4"/>
  <c r="AX68" i="4"/>
  <c r="AZ68" i="4"/>
  <c r="BA68" i="4"/>
  <c r="AY68" i="4"/>
  <c r="AT68" i="4"/>
  <c r="AV68" i="4"/>
  <c r="AU68" i="4"/>
  <c r="AW68" i="4"/>
  <c r="AS68" i="4"/>
  <c r="AR68" i="4"/>
  <c r="AI68" i="4"/>
  <c r="AQ68" i="4"/>
  <c r="AL68" i="4"/>
  <c r="AP68" i="4"/>
  <c r="AO68" i="4"/>
  <c r="AK68" i="4"/>
  <c r="AF68" i="4"/>
  <c r="AE68" i="4"/>
  <c r="AH68" i="4"/>
  <c r="AG68" i="4"/>
  <c r="AN68" i="4"/>
  <c r="AA68" i="4"/>
  <c r="AB68" i="4"/>
  <c r="AD68" i="4"/>
  <c r="AC68" i="4"/>
  <c r="Y68" i="4"/>
  <c r="U68" i="4"/>
  <c r="Z68" i="4"/>
  <c r="W68" i="4"/>
  <c r="V68" i="4"/>
  <c r="S68" i="4"/>
  <c r="Q68" i="4"/>
  <c r="R68" i="4"/>
  <c r="AM128" i="4"/>
  <c r="AE128" i="4"/>
  <c r="P128" i="4"/>
  <c r="BA128" i="4"/>
  <c r="T128" i="4"/>
  <c r="O128" i="4"/>
  <c r="BC128" i="4"/>
  <c r="N128" i="4"/>
  <c r="BD128" i="4"/>
  <c r="AX128" i="4"/>
  <c r="BB128" i="4"/>
  <c r="AZ128" i="4"/>
  <c r="AV128" i="4"/>
  <c r="AU128" i="4"/>
  <c r="AW128" i="4"/>
  <c r="AS128" i="4"/>
  <c r="AY128" i="4"/>
  <c r="AT128" i="4"/>
  <c r="AQ128" i="4"/>
  <c r="AP128" i="4"/>
  <c r="AR128" i="4"/>
  <c r="AO128" i="4"/>
  <c r="AK128" i="4"/>
  <c r="AN128" i="4"/>
  <c r="AL128" i="4"/>
  <c r="AH128" i="4"/>
  <c r="AF128" i="4"/>
  <c r="AI128" i="4"/>
  <c r="AG128" i="4"/>
  <c r="Z128" i="4"/>
  <c r="AD128" i="4"/>
  <c r="AC128" i="4"/>
  <c r="AB128" i="4"/>
  <c r="Y128" i="4"/>
  <c r="V128" i="4"/>
  <c r="W128" i="4"/>
  <c r="AA128" i="4"/>
  <c r="S128" i="4"/>
  <c r="U128" i="4"/>
  <c r="Q128" i="4"/>
  <c r="R128" i="4"/>
  <c r="AM176" i="4"/>
  <c r="T176" i="4"/>
  <c r="O176" i="4"/>
  <c r="P176" i="4"/>
  <c r="BC176" i="4"/>
  <c r="BD176" i="4"/>
  <c r="N176" i="4"/>
  <c r="AX176" i="4"/>
  <c r="AY176" i="4"/>
  <c r="BA176" i="4"/>
  <c r="AZ176" i="4"/>
  <c r="BB176" i="4"/>
  <c r="AT176" i="4"/>
  <c r="AU176" i="4"/>
  <c r="AV176" i="4"/>
  <c r="AW176" i="4"/>
  <c r="AR176" i="4"/>
  <c r="AP176" i="4"/>
  <c r="AQ176" i="4"/>
  <c r="AS176" i="4"/>
  <c r="AN176" i="4"/>
  <c r="AL176" i="4"/>
  <c r="AO176" i="4"/>
  <c r="AK176" i="4"/>
  <c r="AG176" i="4"/>
  <c r="AH176" i="4"/>
  <c r="AF176" i="4"/>
  <c r="AI176" i="4"/>
  <c r="AC176" i="4"/>
  <c r="AE176" i="4"/>
  <c r="AD176" i="4"/>
  <c r="AB176" i="4"/>
  <c r="AA176" i="4"/>
  <c r="U176" i="4"/>
  <c r="V176" i="4"/>
  <c r="W176" i="4"/>
  <c r="Z176" i="4"/>
  <c r="Q176" i="4"/>
  <c r="R176" i="4"/>
  <c r="Y176" i="4"/>
  <c r="S176" i="4"/>
  <c r="AM224" i="4"/>
  <c r="AE224" i="4"/>
  <c r="AK224" i="4"/>
  <c r="AL224" i="4"/>
  <c r="T224" i="4"/>
  <c r="O224" i="4"/>
  <c r="P224" i="4"/>
  <c r="AN224" i="4"/>
  <c r="N224" i="4"/>
  <c r="BD224" i="4"/>
  <c r="AY224" i="4"/>
  <c r="BC224" i="4"/>
  <c r="AZ224" i="4"/>
  <c r="BA224" i="4"/>
  <c r="BB224" i="4"/>
  <c r="AW224" i="4"/>
  <c r="AV224" i="4"/>
  <c r="AU224" i="4"/>
  <c r="AX224" i="4"/>
  <c r="AT224" i="4"/>
  <c r="AR224" i="4"/>
  <c r="AQ224" i="4"/>
  <c r="AS224" i="4"/>
  <c r="AP224" i="4"/>
  <c r="AO224" i="4"/>
  <c r="AH224" i="4"/>
  <c r="AG224" i="4"/>
  <c r="AF224" i="4"/>
  <c r="AB224" i="4"/>
  <c r="AI224" i="4"/>
  <c r="AC224" i="4"/>
  <c r="AA224" i="4"/>
  <c r="AD224" i="4"/>
  <c r="U224" i="4"/>
  <c r="Z224" i="4"/>
  <c r="V224" i="4"/>
  <c r="W224" i="4"/>
  <c r="Y224" i="4"/>
  <c r="Q224" i="4"/>
  <c r="S224" i="4"/>
  <c r="M224" i="4"/>
  <c r="AM260" i="4"/>
  <c r="T260" i="4"/>
  <c r="P260" i="4"/>
  <c r="O260" i="4"/>
  <c r="BC260" i="4"/>
  <c r="BB260" i="4"/>
  <c r="N260" i="4"/>
  <c r="BD260" i="4"/>
  <c r="AY260" i="4"/>
  <c r="AZ260" i="4"/>
  <c r="BA260" i="4"/>
  <c r="AU260" i="4"/>
  <c r="AX260" i="4"/>
  <c r="AV260" i="4"/>
  <c r="AW260" i="4"/>
  <c r="AS260" i="4"/>
  <c r="AT260" i="4"/>
  <c r="AR260" i="4"/>
  <c r="AL260" i="4"/>
  <c r="AO260" i="4"/>
  <c r="AP260" i="4"/>
  <c r="AN260" i="4"/>
  <c r="AQ260" i="4"/>
  <c r="AG260" i="4"/>
  <c r="AF260" i="4"/>
  <c r="AK260" i="4"/>
  <c r="AI260" i="4"/>
  <c r="AE260" i="4"/>
  <c r="AH260" i="4"/>
  <c r="AD260" i="4"/>
  <c r="AB260" i="4"/>
  <c r="AC260" i="4"/>
  <c r="AA260" i="4"/>
  <c r="Z260" i="4"/>
  <c r="Y260" i="4"/>
  <c r="W260" i="4"/>
  <c r="U260" i="4"/>
  <c r="S260" i="4"/>
  <c r="R260" i="4"/>
  <c r="M260" i="4"/>
  <c r="Q260" i="4"/>
  <c r="V260" i="4"/>
  <c r="AM308" i="4"/>
  <c r="AE308" i="4"/>
  <c r="P308" i="4"/>
  <c r="AH308" i="4"/>
  <c r="T308" i="4"/>
  <c r="N308" i="4"/>
  <c r="AN308" i="4"/>
  <c r="O308" i="4"/>
  <c r="AI308" i="4"/>
  <c r="BD308" i="4"/>
  <c r="BC308" i="4"/>
  <c r="BB308" i="4"/>
  <c r="AY308" i="4"/>
  <c r="AX308" i="4"/>
  <c r="AZ308" i="4"/>
  <c r="BA308" i="4"/>
  <c r="AS308" i="4"/>
  <c r="AT308" i="4"/>
  <c r="AW308" i="4"/>
  <c r="AU308" i="4"/>
  <c r="AQ308" i="4"/>
  <c r="AV308" i="4"/>
  <c r="AR308" i="4"/>
  <c r="AP308" i="4"/>
  <c r="AK308" i="4"/>
  <c r="AO308" i="4"/>
  <c r="AL308" i="4"/>
  <c r="AG308" i="4"/>
  <c r="AB308" i="4"/>
  <c r="AF308" i="4"/>
  <c r="AD308" i="4"/>
  <c r="AC308" i="4"/>
  <c r="Z308" i="4"/>
  <c r="V308" i="4"/>
  <c r="W308" i="4"/>
  <c r="Y308" i="4"/>
  <c r="U308" i="4"/>
  <c r="S308" i="4"/>
  <c r="R308" i="4"/>
  <c r="AA308" i="4"/>
  <c r="M308" i="4"/>
  <c r="Q308" i="4"/>
  <c r="AM9" i="4"/>
  <c r="T9" i="4"/>
  <c r="P9" i="4"/>
  <c r="BD9" i="4"/>
  <c r="BB9" i="4"/>
  <c r="BC9" i="4"/>
  <c r="O9" i="4"/>
  <c r="N9" i="4"/>
  <c r="AX9" i="4"/>
  <c r="AZ9" i="4"/>
  <c r="BA9" i="4"/>
  <c r="AU9" i="4"/>
  <c r="AW9" i="4"/>
  <c r="AV9" i="4"/>
  <c r="AY9" i="4"/>
  <c r="AQ9" i="4"/>
  <c r="AR9" i="4"/>
  <c r="AP9" i="4"/>
  <c r="AS9" i="4"/>
  <c r="AT9" i="4"/>
  <c r="AL9" i="4"/>
  <c r="AI9" i="4"/>
  <c r="AN9" i="4"/>
  <c r="AK9" i="4"/>
  <c r="AO9" i="4"/>
  <c r="AE9" i="4"/>
  <c r="AH9" i="4"/>
  <c r="AD9" i="4"/>
  <c r="Z9" i="4"/>
  <c r="AG9" i="4"/>
  <c r="AC9" i="4"/>
  <c r="AA9" i="4"/>
  <c r="AB9" i="4"/>
  <c r="W9" i="4"/>
  <c r="AF9" i="4"/>
  <c r="Y9" i="4"/>
  <c r="M9" i="4"/>
  <c r="V9" i="4"/>
  <c r="R9" i="4"/>
  <c r="Q9" i="4"/>
  <c r="U9" i="4"/>
  <c r="S9" i="4"/>
  <c r="AM57" i="4"/>
  <c r="AE57" i="4"/>
  <c r="AD57" i="4"/>
  <c r="T57" i="4"/>
  <c r="AN57" i="4"/>
  <c r="N57" i="4"/>
  <c r="O57" i="4"/>
  <c r="P57" i="4"/>
  <c r="BD57" i="4"/>
  <c r="BC57" i="4"/>
  <c r="BB57" i="4"/>
  <c r="AZ57" i="4"/>
  <c r="AY57" i="4"/>
  <c r="BA57" i="4"/>
  <c r="AX57" i="4"/>
  <c r="AW57" i="4"/>
  <c r="AS57" i="4"/>
  <c r="AV57" i="4"/>
  <c r="AU57" i="4"/>
  <c r="AT57" i="4"/>
  <c r="AP57" i="4"/>
  <c r="AR57" i="4"/>
  <c r="AQ57" i="4"/>
  <c r="AL57" i="4"/>
  <c r="AO57" i="4"/>
  <c r="AK57" i="4"/>
  <c r="AH57" i="4"/>
  <c r="AI57" i="4"/>
  <c r="AC57" i="4"/>
  <c r="AG57" i="4"/>
  <c r="AF57" i="4"/>
  <c r="AA57" i="4"/>
  <c r="V57" i="4"/>
  <c r="AB57" i="4"/>
  <c r="Y57" i="4"/>
  <c r="U57" i="4"/>
  <c r="Z57" i="4"/>
  <c r="W57" i="4"/>
  <c r="S57" i="4"/>
  <c r="Q57" i="4"/>
  <c r="M57" i="4"/>
  <c r="R57" i="4"/>
  <c r="AM117" i="4"/>
  <c r="P117" i="4"/>
  <c r="AN117" i="4"/>
  <c r="T117" i="4"/>
  <c r="O117" i="4"/>
  <c r="BB117" i="4"/>
  <c r="N117" i="4"/>
  <c r="BD117" i="4"/>
  <c r="BC117" i="4"/>
  <c r="AY117" i="4"/>
  <c r="AX117" i="4"/>
  <c r="BA117" i="4"/>
  <c r="AZ117" i="4"/>
  <c r="AT117" i="4"/>
  <c r="AW117" i="4"/>
  <c r="AV117" i="4"/>
  <c r="AU117" i="4"/>
  <c r="AS117" i="4"/>
  <c r="AQ117" i="4"/>
  <c r="AR117" i="4"/>
  <c r="AO117" i="4"/>
  <c r="AK117" i="4"/>
  <c r="AP117" i="4"/>
  <c r="AL117" i="4"/>
  <c r="AH117" i="4"/>
  <c r="AF117" i="4"/>
  <c r="AG117" i="4"/>
  <c r="AI117" i="4"/>
  <c r="AD117" i="4"/>
  <c r="AE117" i="4"/>
  <c r="AC117" i="4"/>
  <c r="AA117" i="4"/>
  <c r="U117" i="4"/>
  <c r="W117" i="4"/>
  <c r="AB117" i="4"/>
  <c r="V117" i="4"/>
  <c r="Y117" i="4"/>
  <c r="Q117" i="4"/>
  <c r="Z117" i="4"/>
  <c r="R117" i="4"/>
  <c r="S117" i="4"/>
  <c r="AM59" i="4"/>
  <c r="AK59" i="4"/>
  <c r="AN59" i="4"/>
  <c r="T59" i="4"/>
  <c r="P59" i="4"/>
  <c r="O59" i="4"/>
  <c r="BA59" i="4"/>
  <c r="N59" i="4"/>
  <c r="BC59" i="4"/>
  <c r="BD59" i="4"/>
  <c r="AY59" i="4"/>
  <c r="BB59" i="4"/>
  <c r="AZ59" i="4"/>
  <c r="AW59" i="4"/>
  <c r="AU59" i="4"/>
  <c r="AV59" i="4"/>
  <c r="AT59" i="4"/>
  <c r="AX59" i="4"/>
  <c r="AQ59" i="4"/>
  <c r="AR59" i="4"/>
  <c r="AS59" i="4"/>
  <c r="AO59" i="4"/>
  <c r="AP59" i="4"/>
  <c r="AL59" i="4"/>
  <c r="AF59" i="4"/>
  <c r="AH59" i="4"/>
  <c r="AG59" i="4"/>
  <c r="AI59" i="4"/>
  <c r="AC59" i="4"/>
  <c r="AB59" i="4"/>
  <c r="AD59" i="4"/>
  <c r="AE59" i="4"/>
  <c r="U59" i="4"/>
  <c r="W59" i="4"/>
  <c r="Z59" i="4"/>
  <c r="V59" i="4"/>
  <c r="Y59" i="4"/>
  <c r="AA59" i="4"/>
  <c r="M59" i="4"/>
  <c r="S59" i="4"/>
  <c r="R59" i="4"/>
  <c r="Q59" i="4"/>
  <c r="AM215" i="4"/>
  <c r="AE215" i="4"/>
  <c r="P215" i="4"/>
  <c r="T215" i="4"/>
  <c r="AP215" i="4"/>
  <c r="N215" i="4"/>
  <c r="AX215" i="4"/>
  <c r="BD215" i="4"/>
  <c r="BC215" i="4"/>
  <c r="O215" i="4"/>
  <c r="AY215" i="4"/>
  <c r="AZ215" i="4"/>
  <c r="BA215" i="4"/>
  <c r="BB215" i="4"/>
  <c r="AU215" i="4"/>
  <c r="AV215" i="4"/>
  <c r="AW215" i="4"/>
  <c r="AT215" i="4"/>
  <c r="AR215" i="4"/>
  <c r="AS215" i="4"/>
  <c r="AL215" i="4"/>
  <c r="AI215" i="4"/>
  <c r="AN215" i="4"/>
  <c r="AQ215" i="4"/>
  <c r="AO215" i="4"/>
  <c r="AK215" i="4"/>
  <c r="AG215" i="4"/>
  <c r="AF215" i="4"/>
  <c r="AH215" i="4"/>
  <c r="AD215" i="4"/>
  <c r="AB215" i="4"/>
  <c r="AA215" i="4"/>
  <c r="Y215" i="4"/>
  <c r="U215" i="4"/>
  <c r="Z215" i="4"/>
  <c r="V215" i="4"/>
  <c r="AC215" i="4"/>
  <c r="W215" i="4"/>
  <c r="Q215" i="4"/>
  <c r="S215" i="4"/>
  <c r="M215" i="4"/>
  <c r="AM359" i="4"/>
  <c r="T359" i="4"/>
  <c r="N359" i="4"/>
  <c r="P359" i="4"/>
  <c r="O359" i="4"/>
  <c r="BC359" i="4"/>
  <c r="BD359" i="4"/>
  <c r="BB359" i="4"/>
  <c r="AZ359" i="4"/>
  <c r="BA359" i="4"/>
  <c r="AY359" i="4"/>
  <c r="AT359" i="4"/>
  <c r="AW359" i="4"/>
  <c r="AX359" i="4"/>
  <c r="AV359" i="4"/>
  <c r="AQ359" i="4"/>
  <c r="AR359" i="4"/>
  <c r="AU359" i="4"/>
  <c r="AS359" i="4"/>
  <c r="AK359" i="4"/>
  <c r="AO359" i="4"/>
  <c r="AP359" i="4"/>
  <c r="AN359" i="4"/>
  <c r="AL359" i="4"/>
  <c r="AH359" i="4"/>
  <c r="AG359" i="4"/>
  <c r="AF359" i="4"/>
  <c r="AD359" i="4"/>
  <c r="AB359" i="4"/>
  <c r="AE359" i="4"/>
  <c r="AC359" i="4"/>
  <c r="AA359" i="4"/>
  <c r="AI359" i="4"/>
  <c r="U359" i="4"/>
  <c r="Z359" i="4"/>
  <c r="W359" i="4"/>
  <c r="V359" i="4"/>
  <c r="Y359" i="4"/>
  <c r="S359" i="4"/>
  <c r="M359" i="4"/>
  <c r="R359" i="4"/>
  <c r="Q359" i="4"/>
  <c r="M328" i="4"/>
  <c r="M135" i="4"/>
  <c r="M298" i="4"/>
  <c r="M221" i="4"/>
  <c r="M340" i="4"/>
  <c r="M310" i="4"/>
  <c r="M88" i="4"/>
  <c r="Q67" i="4"/>
  <c r="Q310" i="4"/>
  <c r="Q363" i="4"/>
  <c r="R391" i="4"/>
  <c r="R70" i="4"/>
  <c r="R400" i="4"/>
  <c r="S403" i="4"/>
  <c r="S189" i="4"/>
  <c r="Z246" i="4"/>
  <c r="AM232" i="4"/>
  <c r="T232" i="4"/>
  <c r="P232" i="4"/>
  <c r="O232" i="4"/>
  <c r="BC232" i="4"/>
  <c r="BA232" i="4"/>
  <c r="N232" i="4"/>
  <c r="BD232" i="4"/>
  <c r="BB232" i="4"/>
  <c r="AZ232" i="4"/>
  <c r="AX232" i="4"/>
  <c r="AY232" i="4"/>
  <c r="AW232" i="4"/>
  <c r="AU232" i="4"/>
  <c r="AV232" i="4"/>
  <c r="AR232" i="4"/>
  <c r="AS232" i="4"/>
  <c r="AQ232" i="4"/>
  <c r="AT232" i="4"/>
  <c r="AL232" i="4"/>
  <c r="AP232" i="4"/>
  <c r="AO232" i="4"/>
  <c r="AK232" i="4"/>
  <c r="AN232" i="4"/>
  <c r="AI232" i="4"/>
  <c r="AH232" i="4"/>
  <c r="AG232" i="4"/>
  <c r="AF232" i="4"/>
  <c r="AE232" i="4"/>
  <c r="AA232" i="4"/>
  <c r="AD232" i="4"/>
  <c r="AB232" i="4"/>
  <c r="AC232" i="4"/>
  <c r="Y232" i="4"/>
  <c r="W232" i="4"/>
  <c r="V232" i="4"/>
  <c r="Q232" i="4"/>
  <c r="Z232" i="4"/>
  <c r="M232" i="4"/>
  <c r="R232" i="4"/>
  <c r="U232" i="4"/>
  <c r="S232" i="4"/>
  <c r="AM53" i="4"/>
  <c r="AE53" i="4"/>
  <c r="P53" i="4"/>
  <c r="AW53" i="4"/>
  <c r="T53" i="4"/>
  <c r="AT53" i="4"/>
  <c r="N53" i="4"/>
  <c r="O53" i="4"/>
  <c r="BC53" i="4"/>
  <c r="BD53" i="4"/>
  <c r="AY53" i="4"/>
  <c r="AX53" i="4"/>
  <c r="BB53" i="4"/>
  <c r="AZ53" i="4"/>
  <c r="BA53" i="4"/>
  <c r="AV53" i="4"/>
  <c r="AU53" i="4"/>
  <c r="AR53" i="4"/>
  <c r="AQ53" i="4"/>
  <c r="AS53" i="4"/>
  <c r="AO53" i="4"/>
  <c r="AP53" i="4"/>
  <c r="AN53" i="4"/>
  <c r="AL53" i="4"/>
  <c r="AF53" i="4"/>
  <c r="AH53" i="4"/>
  <c r="AG53" i="4"/>
  <c r="AK53" i="4"/>
  <c r="AI53" i="4"/>
  <c r="AD53" i="4"/>
  <c r="AC53" i="4"/>
  <c r="AB53" i="4"/>
  <c r="AA53" i="4"/>
  <c r="Y53" i="4"/>
  <c r="W53" i="4"/>
  <c r="Z53" i="4"/>
  <c r="Q53" i="4"/>
  <c r="M53" i="4"/>
  <c r="U53" i="4"/>
  <c r="S53" i="4"/>
  <c r="R53" i="4"/>
  <c r="V53" i="4"/>
  <c r="AM89" i="4"/>
  <c r="T89" i="4"/>
  <c r="BC89" i="4"/>
  <c r="N89" i="4"/>
  <c r="S89" i="4"/>
  <c r="P89" i="4"/>
  <c r="O89" i="4"/>
  <c r="BD89" i="4"/>
  <c r="BB89" i="4"/>
  <c r="AX89" i="4"/>
  <c r="AY89" i="4"/>
  <c r="AZ89" i="4"/>
  <c r="BA89" i="4"/>
  <c r="AU89" i="4"/>
  <c r="AW89" i="4"/>
  <c r="AT89" i="4"/>
  <c r="AV89" i="4"/>
  <c r="AQ89" i="4"/>
  <c r="AP89" i="4"/>
  <c r="AO89" i="4"/>
  <c r="AS89" i="4"/>
  <c r="AR89" i="4"/>
  <c r="AN89" i="4"/>
  <c r="AL89" i="4"/>
  <c r="AK89" i="4"/>
  <c r="AG89" i="4"/>
  <c r="AH89" i="4"/>
  <c r="AE89" i="4"/>
  <c r="AI89" i="4"/>
  <c r="AF89" i="4"/>
  <c r="AB89" i="4"/>
  <c r="AA89" i="4"/>
  <c r="AD89" i="4"/>
  <c r="Z89" i="4"/>
  <c r="Y89" i="4"/>
  <c r="W89" i="4"/>
  <c r="V89" i="4"/>
  <c r="Q89" i="4"/>
  <c r="U89" i="4"/>
  <c r="R89" i="4"/>
  <c r="AC89" i="4"/>
  <c r="AM125" i="4"/>
  <c r="P125" i="4"/>
  <c r="T125" i="4"/>
  <c r="AH125" i="4"/>
  <c r="O125" i="4"/>
  <c r="N125" i="4"/>
  <c r="BB125" i="4"/>
  <c r="BD125" i="4"/>
  <c r="BC125" i="4"/>
  <c r="BA125" i="4"/>
  <c r="AX125" i="4"/>
  <c r="AZ125" i="4"/>
  <c r="AY125" i="4"/>
  <c r="AU125" i="4"/>
  <c r="AW125" i="4"/>
  <c r="AV125" i="4"/>
  <c r="AR125" i="4"/>
  <c r="AQ125" i="4"/>
  <c r="AS125" i="4"/>
  <c r="AT125" i="4"/>
  <c r="AI125" i="4"/>
  <c r="AK125" i="4"/>
  <c r="AP125" i="4"/>
  <c r="AO125" i="4"/>
  <c r="AN125" i="4"/>
  <c r="AL125" i="4"/>
  <c r="AG125" i="4"/>
  <c r="AF125" i="4"/>
  <c r="AB125" i="4"/>
  <c r="AE125" i="4"/>
  <c r="AC125" i="4"/>
  <c r="Z125" i="4"/>
  <c r="V125" i="4"/>
  <c r="AD125" i="4"/>
  <c r="Y125" i="4"/>
  <c r="AA125" i="4"/>
  <c r="W125" i="4"/>
  <c r="R125" i="4"/>
  <c r="Q125" i="4"/>
  <c r="U125" i="4"/>
  <c r="S125" i="4"/>
  <c r="AM173" i="4"/>
  <c r="T173" i="4"/>
  <c r="P173" i="4"/>
  <c r="O173" i="4"/>
  <c r="N173" i="4"/>
  <c r="BA173" i="4"/>
  <c r="BC173" i="4"/>
  <c r="BD173" i="4"/>
  <c r="AX173" i="4"/>
  <c r="BB173" i="4"/>
  <c r="AZ173" i="4"/>
  <c r="AY173" i="4"/>
  <c r="AW173" i="4"/>
  <c r="AU173" i="4"/>
  <c r="AV173" i="4"/>
  <c r="AQ173" i="4"/>
  <c r="AS173" i="4"/>
  <c r="AT173" i="4"/>
  <c r="AR173" i="4"/>
  <c r="AO173" i="4"/>
  <c r="AL173" i="4"/>
  <c r="AK173" i="4"/>
  <c r="AN173" i="4"/>
  <c r="AP173" i="4"/>
  <c r="AI173" i="4"/>
  <c r="AF173" i="4"/>
  <c r="AH173" i="4"/>
  <c r="AC173" i="4"/>
  <c r="AD173" i="4"/>
  <c r="AG173" i="4"/>
  <c r="AB173" i="4"/>
  <c r="AE173" i="4"/>
  <c r="AA173" i="4"/>
  <c r="Z173" i="4"/>
  <c r="W173" i="4"/>
  <c r="Y173" i="4"/>
  <c r="Q173" i="4"/>
  <c r="M173" i="4"/>
  <c r="R173" i="4"/>
  <c r="S173" i="4"/>
  <c r="V173" i="4"/>
  <c r="U173" i="4"/>
  <c r="AM197" i="4"/>
  <c r="T197" i="4"/>
  <c r="O197" i="4"/>
  <c r="P197" i="4"/>
  <c r="BB197" i="4"/>
  <c r="N197" i="4"/>
  <c r="BD197" i="4"/>
  <c r="BC197" i="4"/>
  <c r="BA197" i="4"/>
  <c r="AY197" i="4"/>
  <c r="AZ197" i="4"/>
  <c r="AX197" i="4"/>
  <c r="AV197" i="4"/>
  <c r="AU197" i="4"/>
  <c r="AW197" i="4"/>
  <c r="AP197" i="4"/>
  <c r="AT197" i="4"/>
  <c r="AQ197" i="4"/>
  <c r="AS197" i="4"/>
  <c r="AR197" i="4"/>
  <c r="AO197" i="4"/>
  <c r="AN197" i="4"/>
  <c r="AK197" i="4"/>
  <c r="AI197" i="4"/>
  <c r="AL197" i="4"/>
  <c r="AG197" i="4"/>
  <c r="AE197" i="4"/>
  <c r="AF197" i="4"/>
  <c r="AH197" i="4"/>
  <c r="AD197" i="4"/>
  <c r="AB197" i="4"/>
  <c r="AA197" i="4"/>
  <c r="Y197" i="4"/>
  <c r="V197" i="4"/>
  <c r="W197" i="4"/>
  <c r="AC197" i="4"/>
  <c r="R197" i="4"/>
  <c r="Z197" i="4"/>
  <c r="Q197" i="4"/>
  <c r="U197" i="4"/>
  <c r="S197" i="4"/>
  <c r="M197" i="4"/>
  <c r="AM233" i="4"/>
  <c r="T233" i="4"/>
  <c r="P233" i="4"/>
  <c r="AV233" i="4"/>
  <c r="AL233" i="4"/>
  <c r="N233" i="4"/>
  <c r="O233" i="4"/>
  <c r="BB233" i="4"/>
  <c r="BD233" i="4"/>
  <c r="BC233" i="4"/>
  <c r="AY233" i="4"/>
  <c r="AX233" i="4"/>
  <c r="BA233" i="4"/>
  <c r="AZ233" i="4"/>
  <c r="AW233" i="4"/>
  <c r="AQ233" i="4"/>
  <c r="AS233" i="4"/>
  <c r="AP233" i="4"/>
  <c r="AU233" i="4"/>
  <c r="AR233" i="4"/>
  <c r="AT233" i="4"/>
  <c r="AK233" i="4"/>
  <c r="AO233" i="4"/>
  <c r="AN233" i="4"/>
  <c r="AF233" i="4"/>
  <c r="AH233" i="4"/>
  <c r="AG233" i="4"/>
  <c r="AA233" i="4"/>
  <c r="AD233" i="4"/>
  <c r="AI233" i="4"/>
  <c r="AB233" i="4"/>
  <c r="AE233" i="4"/>
  <c r="Z233" i="4"/>
  <c r="U233" i="4"/>
  <c r="W233" i="4"/>
  <c r="AC233" i="4"/>
  <c r="Y233" i="4"/>
  <c r="V233" i="4"/>
  <c r="S233" i="4"/>
  <c r="M233" i="4"/>
  <c r="Q233" i="4"/>
  <c r="R233" i="4"/>
  <c r="AM245" i="4"/>
  <c r="P245" i="4"/>
  <c r="T245" i="4"/>
  <c r="N245" i="4"/>
  <c r="O245" i="4"/>
  <c r="BC245" i="4"/>
  <c r="BD245" i="4"/>
  <c r="AX245" i="4"/>
  <c r="BB245" i="4"/>
  <c r="AY245" i="4"/>
  <c r="AZ245" i="4"/>
  <c r="BA245" i="4"/>
  <c r="AU245" i="4"/>
  <c r="AT245" i="4"/>
  <c r="AV245" i="4"/>
  <c r="AW245" i="4"/>
  <c r="AS245" i="4"/>
  <c r="AR245" i="4"/>
  <c r="AQ245" i="4"/>
  <c r="AN245" i="4"/>
  <c r="AK245" i="4"/>
  <c r="AO245" i="4"/>
  <c r="AL245" i="4"/>
  <c r="AP245" i="4"/>
  <c r="AG245" i="4"/>
  <c r="AF245" i="4"/>
  <c r="AH245" i="4"/>
  <c r="AI245" i="4"/>
  <c r="AB245" i="4"/>
  <c r="AE245" i="4"/>
  <c r="AA245" i="4"/>
  <c r="AC245" i="4"/>
  <c r="Z245" i="4"/>
  <c r="AD245" i="4"/>
  <c r="W245" i="4"/>
  <c r="Y245" i="4"/>
  <c r="V245" i="4"/>
  <c r="U245" i="4"/>
  <c r="M245" i="4"/>
  <c r="S245" i="4"/>
  <c r="Q245" i="4"/>
  <c r="AM305" i="4"/>
  <c r="AE305" i="4"/>
  <c r="T305" i="4"/>
  <c r="P305" i="4"/>
  <c r="N305" i="4"/>
  <c r="AN305" i="4"/>
  <c r="BB305" i="4"/>
  <c r="O305" i="4"/>
  <c r="BD305" i="4"/>
  <c r="BC305" i="4"/>
  <c r="AZ305" i="4"/>
  <c r="BA305" i="4"/>
  <c r="AY305" i="4"/>
  <c r="AW305" i="4"/>
  <c r="AU305" i="4"/>
  <c r="AV305" i="4"/>
  <c r="AX305" i="4"/>
  <c r="AQ305" i="4"/>
  <c r="AP305" i="4"/>
  <c r="AT305" i="4"/>
  <c r="AS305" i="4"/>
  <c r="AR305" i="4"/>
  <c r="AL305" i="4"/>
  <c r="AO305" i="4"/>
  <c r="AI305" i="4"/>
  <c r="AG305" i="4"/>
  <c r="AK305" i="4"/>
  <c r="AH305" i="4"/>
  <c r="AF305" i="4"/>
  <c r="AD305" i="4"/>
  <c r="AC305" i="4"/>
  <c r="AB305" i="4"/>
  <c r="Y305" i="4"/>
  <c r="W305" i="4"/>
  <c r="V305" i="4"/>
  <c r="AA305" i="4"/>
  <c r="Z305" i="4"/>
  <c r="S305" i="4"/>
  <c r="Q305" i="4"/>
  <c r="M305" i="4"/>
  <c r="U305" i="4"/>
  <c r="R305" i="4"/>
  <c r="AM329" i="4"/>
  <c r="T329" i="4"/>
  <c r="P329" i="4"/>
  <c r="N329" i="4"/>
  <c r="BD329" i="4"/>
  <c r="BB329" i="4"/>
  <c r="O329" i="4"/>
  <c r="AY329" i="4"/>
  <c r="BA329" i="4"/>
  <c r="BC329" i="4"/>
  <c r="AZ329" i="4"/>
  <c r="AU329" i="4"/>
  <c r="AX329" i="4"/>
  <c r="AV329" i="4"/>
  <c r="AT329" i="4"/>
  <c r="AW329" i="4"/>
  <c r="AS329" i="4"/>
  <c r="AQ329" i="4"/>
  <c r="AR329" i="4"/>
  <c r="AK329" i="4"/>
  <c r="AO329" i="4"/>
  <c r="AN329" i="4"/>
  <c r="AP329" i="4"/>
  <c r="AL329" i="4"/>
  <c r="AG329" i="4"/>
  <c r="AI329" i="4"/>
  <c r="AF329" i="4"/>
  <c r="AH329" i="4"/>
  <c r="AE329" i="4"/>
  <c r="AB329" i="4"/>
  <c r="AD329" i="4"/>
  <c r="Y329" i="4"/>
  <c r="AA329" i="4"/>
  <c r="V329" i="4"/>
  <c r="Z329" i="4"/>
  <c r="AC329" i="4"/>
  <c r="W329" i="4"/>
  <c r="R329" i="4"/>
  <c r="Q329" i="4"/>
  <c r="U329" i="4"/>
  <c r="S329" i="4"/>
  <c r="AM341" i="4"/>
  <c r="P341" i="4"/>
  <c r="T341" i="4"/>
  <c r="N341" i="4"/>
  <c r="O341" i="4"/>
  <c r="BB341" i="4"/>
  <c r="BD341" i="4"/>
  <c r="BC341" i="4"/>
  <c r="BA341" i="4"/>
  <c r="AY341" i="4"/>
  <c r="AZ341" i="4"/>
  <c r="AV341" i="4"/>
  <c r="AU341" i="4"/>
  <c r="AX341" i="4"/>
  <c r="AW341" i="4"/>
  <c r="AO341" i="4"/>
  <c r="AS341" i="4"/>
  <c r="AT341" i="4"/>
  <c r="AR341" i="4"/>
  <c r="AQ341" i="4"/>
  <c r="AK341" i="4"/>
  <c r="AP341" i="4"/>
  <c r="AN341" i="4"/>
  <c r="AL341" i="4"/>
  <c r="AG341" i="4"/>
  <c r="AI341" i="4"/>
  <c r="AF341" i="4"/>
  <c r="AH341" i="4"/>
  <c r="AB341" i="4"/>
  <c r="AC341" i="4"/>
  <c r="AE341" i="4"/>
  <c r="AD341" i="4"/>
  <c r="V341" i="4"/>
  <c r="Y341" i="4"/>
  <c r="W341" i="4"/>
  <c r="U341" i="4"/>
  <c r="AA341" i="4"/>
  <c r="Z341" i="4"/>
  <c r="M341" i="4"/>
  <c r="S341" i="4"/>
  <c r="Q341" i="4"/>
  <c r="R341" i="4"/>
  <c r="AM365" i="4"/>
  <c r="T365" i="4"/>
  <c r="AN365" i="4"/>
  <c r="N365" i="4"/>
  <c r="P365" i="4"/>
  <c r="O365" i="4"/>
  <c r="BD365" i="4"/>
  <c r="BC365" i="4"/>
  <c r="BB365" i="4"/>
  <c r="BA365" i="4"/>
  <c r="AZ365" i="4"/>
  <c r="AX365" i="4"/>
  <c r="AY365" i="4"/>
  <c r="AT365" i="4"/>
  <c r="AW365" i="4"/>
  <c r="AV365" i="4"/>
  <c r="AR365" i="4"/>
  <c r="AP365" i="4"/>
  <c r="AU365" i="4"/>
  <c r="AS365" i="4"/>
  <c r="AQ365" i="4"/>
  <c r="AO365" i="4"/>
  <c r="AE365" i="4"/>
  <c r="AL365" i="4"/>
  <c r="AI365" i="4"/>
  <c r="AH365" i="4"/>
  <c r="AK365" i="4"/>
  <c r="AF365" i="4"/>
  <c r="AA365" i="4"/>
  <c r="AG365" i="4"/>
  <c r="AD365" i="4"/>
  <c r="AB365" i="4"/>
  <c r="AC365" i="4"/>
  <c r="W365" i="4"/>
  <c r="V365" i="4"/>
  <c r="Y365" i="4"/>
  <c r="Z365" i="4"/>
  <c r="Q365" i="4"/>
  <c r="S365" i="4"/>
  <c r="M365" i="4"/>
  <c r="U365" i="4"/>
  <c r="R365" i="4"/>
  <c r="AM389" i="4"/>
  <c r="T389" i="4"/>
  <c r="O389" i="4"/>
  <c r="P389" i="4"/>
  <c r="N389" i="4"/>
  <c r="BB389" i="4"/>
  <c r="BC389" i="4"/>
  <c r="BD389" i="4"/>
  <c r="AZ389" i="4"/>
  <c r="BA389" i="4"/>
  <c r="AT389" i="4"/>
  <c r="AX389" i="4"/>
  <c r="AY389" i="4"/>
  <c r="AV389" i="4"/>
  <c r="AW389" i="4"/>
  <c r="AU389" i="4"/>
  <c r="AQ389" i="4"/>
  <c r="AS389" i="4"/>
  <c r="AR389" i="4"/>
  <c r="AI389" i="4"/>
  <c r="AP389" i="4"/>
  <c r="AO389" i="4"/>
  <c r="AK389" i="4"/>
  <c r="AL389" i="4"/>
  <c r="AN389" i="4"/>
  <c r="AG389" i="4"/>
  <c r="AH389" i="4"/>
  <c r="AE389" i="4"/>
  <c r="AF389" i="4"/>
  <c r="AC389" i="4"/>
  <c r="AD389" i="4"/>
  <c r="AB389" i="4"/>
  <c r="V389" i="4"/>
  <c r="Y389" i="4"/>
  <c r="U389" i="4"/>
  <c r="AA389" i="4"/>
  <c r="W389" i="4"/>
  <c r="Z389" i="4"/>
  <c r="Q389" i="4"/>
  <c r="M389" i="4"/>
  <c r="R389" i="4"/>
  <c r="S389" i="4"/>
  <c r="AM401" i="4"/>
  <c r="Z401" i="4"/>
  <c r="BA401" i="4"/>
  <c r="T401" i="4"/>
  <c r="N401" i="4"/>
  <c r="P401" i="4"/>
  <c r="BD401" i="4"/>
  <c r="O401" i="4"/>
  <c r="BC401" i="4"/>
  <c r="BB401" i="4"/>
  <c r="AX401" i="4"/>
  <c r="AY401" i="4"/>
  <c r="AZ401" i="4"/>
  <c r="AU401" i="4"/>
  <c r="AW401" i="4"/>
  <c r="AV401" i="4"/>
  <c r="AR401" i="4"/>
  <c r="AT401" i="4"/>
  <c r="AS401" i="4"/>
  <c r="AP401" i="4"/>
  <c r="AQ401" i="4"/>
  <c r="AK401" i="4"/>
  <c r="AN401" i="4"/>
  <c r="AO401" i="4"/>
  <c r="AL401" i="4"/>
  <c r="AG401" i="4"/>
  <c r="AH401" i="4"/>
  <c r="AI401" i="4"/>
  <c r="AE401" i="4"/>
  <c r="AF401" i="4"/>
  <c r="AC401" i="4"/>
  <c r="AB401" i="4"/>
  <c r="AA401" i="4"/>
  <c r="AD401" i="4"/>
  <c r="W401" i="4"/>
  <c r="V401" i="4"/>
  <c r="U401" i="4"/>
  <c r="Y401" i="4"/>
  <c r="Q401" i="4"/>
  <c r="S401" i="4"/>
  <c r="Q351" i="4"/>
  <c r="AM32" i="4"/>
  <c r="AE32" i="4"/>
  <c r="P32" i="4"/>
  <c r="T32" i="4"/>
  <c r="N32" i="4"/>
  <c r="O32" i="4"/>
  <c r="BC32" i="4"/>
  <c r="BD32" i="4"/>
  <c r="AY32" i="4"/>
  <c r="AX32" i="4"/>
  <c r="BB32" i="4"/>
  <c r="BA32" i="4"/>
  <c r="AZ32" i="4"/>
  <c r="AW32" i="4"/>
  <c r="AU32" i="4"/>
  <c r="AV32" i="4"/>
  <c r="AS32" i="4"/>
  <c r="AQ32" i="4"/>
  <c r="AT32" i="4"/>
  <c r="AR32" i="4"/>
  <c r="AO32" i="4"/>
  <c r="AL32" i="4"/>
  <c r="AK32" i="4"/>
  <c r="AP32" i="4"/>
  <c r="AN32" i="4"/>
  <c r="AI32" i="4"/>
  <c r="AG32" i="4"/>
  <c r="AF32" i="4"/>
  <c r="AH32" i="4"/>
  <c r="AC32" i="4"/>
  <c r="AA32" i="4"/>
  <c r="AD32" i="4"/>
  <c r="AB32" i="4"/>
  <c r="W32" i="4"/>
  <c r="Z32" i="4"/>
  <c r="Y32" i="4"/>
  <c r="V32" i="4"/>
  <c r="Q32" i="4"/>
  <c r="M32" i="4"/>
  <c r="U32" i="4"/>
  <c r="R32" i="4"/>
  <c r="S32" i="4"/>
  <c r="AM80" i="4"/>
  <c r="T80" i="4"/>
  <c r="P80" i="4"/>
  <c r="N80" i="4"/>
  <c r="O80" i="4"/>
  <c r="BB80" i="4"/>
  <c r="BC80" i="4"/>
  <c r="BD80" i="4"/>
  <c r="AZ80" i="4"/>
  <c r="BA80" i="4"/>
  <c r="AW80" i="4"/>
  <c r="AV80" i="4"/>
  <c r="AX80" i="4"/>
  <c r="AT80" i="4"/>
  <c r="AU80" i="4"/>
  <c r="AY80" i="4"/>
  <c r="AR80" i="4"/>
  <c r="AS80" i="4"/>
  <c r="AQ80" i="4"/>
  <c r="AP80" i="4"/>
  <c r="AO80" i="4"/>
  <c r="AN80" i="4"/>
  <c r="AL80" i="4"/>
  <c r="AK80" i="4"/>
  <c r="AE80" i="4"/>
  <c r="AI80" i="4"/>
  <c r="AF80" i="4"/>
  <c r="AG80" i="4"/>
  <c r="AH80" i="4"/>
  <c r="AD80" i="4"/>
  <c r="AC80" i="4"/>
  <c r="Z80" i="4"/>
  <c r="Y80" i="4"/>
  <c r="AA80" i="4"/>
  <c r="V80" i="4"/>
  <c r="AB80" i="4"/>
  <c r="U80" i="4"/>
  <c r="S80" i="4"/>
  <c r="Q80" i="4"/>
  <c r="R80" i="4"/>
  <c r="W80" i="4"/>
  <c r="M80" i="4"/>
  <c r="AM104" i="4"/>
  <c r="P104" i="4"/>
  <c r="T104" i="4"/>
  <c r="N104" i="4"/>
  <c r="BD104" i="4"/>
  <c r="O104" i="4"/>
  <c r="BC104" i="4"/>
  <c r="BB104" i="4"/>
  <c r="AZ104" i="4"/>
  <c r="BA104" i="4"/>
  <c r="AY104" i="4"/>
  <c r="AU104" i="4"/>
  <c r="AW104" i="4"/>
  <c r="AX104" i="4"/>
  <c r="AT104" i="4"/>
  <c r="AV104" i="4"/>
  <c r="AS104" i="4"/>
  <c r="AR104" i="4"/>
  <c r="AK104" i="4"/>
  <c r="AQ104" i="4"/>
  <c r="AP104" i="4"/>
  <c r="AL104" i="4"/>
  <c r="AN104" i="4"/>
  <c r="AO104" i="4"/>
  <c r="AH104" i="4"/>
  <c r="AF104" i="4"/>
  <c r="AG104" i="4"/>
  <c r="AI104" i="4"/>
  <c r="AE104" i="4"/>
  <c r="AA104" i="4"/>
  <c r="AB104" i="4"/>
  <c r="Z104" i="4"/>
  <c r="AC104" i="4"/>
  <c r="AD104" i="4"/>
  <c r="Y104" i="4"/>
  <c r="W104" i="4"/>
  <c r="V104" i="4"/>
  <c r="S104" i="4"/>
  <c r="R104" i="4"/>
  <c r="M104" i="4"/>
  <c r="U104" i="4"/>
  <c r="Q104" i="4"/>
  <c r="AM152" i="4"/>
  <c r="AW152" i="4"/>
  <c r="T152" i="4"/>
  <c r="N152" i="4"/>
  <c r="O152" i="4"/>
  <c r="P152" i="4"/>
  <c r="BC152" i="4"/>
  <c r="BD152" i="4"/>
  <c r="BA152" i="4"/>
  <c r="AX152" i="4"/>
  <c r="AZ152" i="4"/>
  <c r="BB152" i="4"/>
  <c r="AY152" i="4"/>
  <c r="AV152" i="4"/>
  <c r="AT152" i="4"/>
  <c r="AU152" i="4"/>
  <c r="AR152" i="4"/>
  <c r="AS152" i="4"/>
  <c r="AP152" i="4"/>
  <c r="AL152" i="4"/>
  <c r="AO152" i="4"/>
  <c r="AQ152" i="4"/>
  <c r="AN152" i="4"/>
  <c r="AF152" i="4"/>
  <c r="AE152" i="4"/>
  <c r="AH152" i="4"/>
  <c r="AK152" i="4"/>
  <c r="AI152" i="4"/>
  <c r="AG152" i="4"/>
  <c r="AC152" i="4"/>
  <c r="AA152" i="4"/>
  <c r="AB152" i="4"/>
  <c r="AD152" i="4"/>
  <c r="U152" i="4"/>
  <c r="Z152" i="4"/>
  <c r="W152" i="4"/>
  <c r="Y152" i="4"/>
  <c r="S152" i="4"/>
  <c r="Q152" i="4"/>
  <c r="R152" i="4"/>
  <c r="M152" i="4"/>
  <c r="V152" i="4"/>
  <c r="AM212" i="4"/>
  <c r="AQ212" i="4"/>
  <c r="T212" i="4"/>
  <c r="N212" i="4"/>
  <c r="O212" i="4"/>
  <c r="P212" i="4"/>
  <c r="BB212" i="4"/>
  <c r="BD212" i="4"/>
  <c r="BC212" i="4"/>
  <c r="AZ212" i="4"/>
  <c r="AY212" i="4"/>
  <c r="BA212" i="4"/>
  <c r="AU212" i="4"/>
  <c r="AW212" i="4"/>
  <c r="AX212" i="4"/>
  <c r="AT212" i="4"/>
  <c r="AV212" i="4"/>
  <c r="AS212" i="4"/>
  <c r="AR212" i="4"/>
  <c r="AN212" i="4"/>
  <c r="AO212" i="4"/>
  <c r="AL212" i="4"/>
  <c r="AK212" i="4"/>
  <c r="AP212" i="4"/>
  <c r="AE212" i="4"/>
  <c r="AI212" i="4"/>
  <c r="AG212" i="4"/>
  <c r="AH212" i="4"/>
  <c r="AF212" i="4"/>
  <c r="AB212" i="4"/>
  <c r="AD212" i="4"/>
  <c r="AC212" i="4"/>
  <c r="AA212" i="4"/>
  <c r="U212" i="4"/>
  <c r="W212" i="4"/>
  <c r="Y212" i="4"/>
  <c r="Z212" i="4"/>
  <c r="R212" i="4"/>
  <c r="S212" i="4"/>
  <c r="V212" i="4"/>
  <c r="M212" i="4"/>
  <c r="Q212" i="4"/>
  <c r="AM284" i="4"/>
  <c r="AB284" i="4"/>
  <c r="T284" i="4"/>
  <c r="P284" i="4"/>
  <c r="O284" i="4"/>
  <c r="BD284" i="4"/>
  <c r="BB284" i="4"/>
  <c r="BC284" i="4"/>
  <c r="N284" i="4"/>
  <c r="AZ284" i="4"/>
  <c r="AY284" i="4"/>
  <c r="BA284" i="4"/>
  <c r="AV284" i="4"/>
  <c r="AU284" i="4"/>
  <c r="AW284" i="4"/>
  <c r="AT284" i="4"/>
  <c r="AX284" i="4"/>
  <c r="AS284" i="4"/>
  <c r="AR284" i="4"/>
  <c r="AQ284" i="4"/>
  <c r="AL284" i="4"/>
  <c r="AK284" i="4"/>
  <c r="AI284" i="4"/>
  <c r="AP284" i="4"/>
  <c r="AN284" i="4"/>
  <c r="AO284" i="4"/>
  <c r="AG284" i="4"/>
  <c r="AE284" i="4"/>
  <c r="AH284" i="4"/>
  <c r="AD284" i="4"/>
  <c r="AC284" i="4"/>
  <c r="AF284" i="4"/>
  <c r="AA284" i="4"/>
  <c r="W284" i="4"/>
  <c r="V284" i="4"/>
  <c r="Z284" i="4"/>
  <c r="Y284" i="4"/>
  <c r="R284" i="4"/>
  <c r="S284" i="4"/>
  <c r="M284" i="4"/>
  <c r="U284" i="4"/>
  <c r="Q284" i="4"/>
  <c r="AM344" i="4"/>
  <c r="P344" i="4"/>
  <c r="T344" i="4"/>
  <c r="AD344" i="4"/>
  <c r="O344" i="4"/>
  <c r="BC344" i="4"/>
  <c r="BD344" i="4"/>
  <c r="N344" i="4"/>
  <c r="AY344" i="4"/>
  <c r="AX344" i="4"/>
  <c r="BB344" i="4"/>
  <c r="AZ344" i="4"/>
  <c r="BA344" i="4"/>
  <c r="AT344" i="4"/>
  <c r="AW344" i="4"/>
  <c r="AU344" i="4"/>
  <c r="AV344" i="4"/>
  <c r="AP344" i="4"/>
  <c r="AR344" i="4"/>
  <c r="AQ344" i="4"/>
  <c r="AS344" i="4"/>
  <c r="AO344" i="4"/>
  <c r="AK344" i="4"/>
  <c r="AN344" i="4"/>
  <c r="AH344" i="4"/>
  <c r="AE344" i="4"/>
  <c r="AG344" i="4"/>
  <c r="AL344" i="4"/>
  <c r="AI344" i="4"/>
  <c r="AF344" i="4"/>
  <c r="AC344" i="4"/>
  <c r="AB344" i="4"/>
  <c r="AA344" i="4"/>
  <c r="U344" i="4"/>
  <c r="V344" i="4"/>
  <c r="Z344" i="4"/>
  <c r="W344" i="4"/>
  <c r="Y344" i="4"/>
  <c r="S344" i="4"/>
  <c r="Q344" i="4"/>
  <c r="R344" i="4"/>
  <c r="AM21" i="4"/>
  <c r="T21" i="4"/>
  <c r="AO21" i="4"/>
  <c r="O21" i="4"/>
  <c r="P21" i="4"/>
  <c r="BB21" i="4"/>
  <c r="N21" i="4"/>
  <c r="BC21" i="4"/>
  <c r="BD21" i="4"/>
  <c r="BA21" i="4"/>
  <c r="AZ21" i="4"/>
  <c r="AY21" i="4"/>
  <c r="AU21" i="4"/>
  <c r="AW21" i="4"/>
  <c r="AT21" i="4"/>
  <c r="AX21" i="4"/>
  <c r="AV21" i="4"/>
  <c r="AR21" i="4"/>
  <c r="AQ21" i="4"/>
  <c r="AS21" i="4"/>
  <c r="AL21" i="4"/>
  <c r="AN21" i="4"/>
  <c r="AP21" i="4"/>
  <c r="AH21" i="4"/>
  <c r="AF21" i="4"/>
  <c r="AG21" i="4"/>
  <c r="AE21" i="4"/>
  <c r="AK21" i="4"/>
  <c r="AI21" i="4"/>
  <c r="AD21" i="4"/>
  <c r="AC21" i="4"/>
  <c r="AB21" i="4"/>
  <c r="V21" i="4"/>
  <c r="Z21" i="4"/>
  <c r="AA21" i="4"/>
  <c r="Y21" i="4"/>
  <c r="Q21" i="4"/>
  <c r="M21" i="4"/>
  <c r="S21" i="4"/>
  <c r="W21" i="4"/>
  <c r="U21" i="4"/>
  <c r="AM69" i="4"/>
  <c r="AN69" i="4"/>
  <c r="AX69" i="4"/>
  <c r="T69" i="4"/>
  <c r="O69" i="4"/>
  <c r="P69" i="4"/>
  <c r="N69" i="4"/>
  <c r="BD69" i="4"/>
  <c r="BC69" i="4"/>
  <c r="AY69" i="4"/>
  <c r="BA69" i="4"/>
  <c r="AZ69" i="4"/>
  <c r="BB69" i="4"/>
  <c r="AT69" i="4"/>
  <c r="AV69" i="4"/>
  <c r="AU69" i="4"/>
  <c r="AW69" i="4"/>
  <c r="AS69" i="4"/>
  <c r="AQ69" i="4"/>
  <c r="AR69" i="4"/>
  <c r="AK69" i="4"/>
  <c r="AO69" i="4"/>
  <c r="AL69" i="4"/>
  <c r="AP69" i="4"/>
  <c r="AI69" i="4"/>
  <c r="AH69" i="4"/>
  <c r="AG69" i="4"/>
  <c r="AF69" i="4"/>
  <c r="AA69" i="4"/>
  <c r="AE69" i="4"/>
  <c r="AD69" i="4"/>
  <c r="AC69" i="4"/>
  <c r="AB69" i="4"/>
  <c r="V69" i="4"/>
  <c r="W69" i="4"/>
  <c r="U69" i="4"/>
  <c r="Y69" i="4"/>
  <c r="Z69" i="4"/>
  <c r="S69" i="4"/>
  <c r="Q69" i="4"/>
  <c r="R69" i="4"/>
  <c r="M69" i="4"/>
  <c r="AM93" i="4"/>
  <c r="T93" i="4"/>
  <c r="AH93" i="4"/>
  <c r="O93" i="4"/>
  <c r="P93" i="4"/>
  <c r="BA93" i="4"/>
  <c r="N93" i="4"/>
  <c r="BD93" i="4"/>
  <c r="AX93" i="4"/>
  <c r="AZ93" i="4"/>
  <c r="BC93" i="4"/>
  <c r="BB93" i="4"/>
  <c r="AV93" i="4"/>
  <c r="AW93" i="4"/>
  <c r="AY93" i="4"/>
  <c r="AQ93" i="4"/>
  <c r="AR93" i="4"/>
  <c r="AT93" i="4"/>
  <c r="AU93" i="4"/>
  <c r="AS93" i="4"/>
  <c r="AL93" i="4"/>
  <c r="AN93" i="4"/>
  <c r="AK93" i="4"/>
  <c r="AP93" i="4"/>
  <c r="AO93" i="4"/>
  <c r="AI93" i="4"/>
  <c r="AG93" i="4"/>
  <c r="AF93" i="4"/>
  <c r="AC93" i="4"/>
  <c r="AD93" i="4"/>
  <c r="AB93" i="4"/>
  <c r="AA93" i="4"/>
  <c r="AE93" i="4"/>
  <c r="W93" i="4"/>
  <c r="V93" i="4"/>
  <c r="Z93" i="4"/>
  <c r="Y93" i="4"/>
  <c r="Q93" i="4"/>
  <c r="R93" i="4"/>
  <c r="S93" i="4"/>
  <c r="U93" i="4"/>
  <c r="AM141" i="4"/>
  <c r="T141" i="4"/>
  <c r="N141" i="4"/>
  <c r="P141" i="4"/>
  <c r="O141" i="4"/>
  <c r="BB141" i="4"/>
  <c r="BD141" i="4"/>
  <c r="BC141" i="4"/>
  <c r="BA141" i="4"/>
  <c r="AZ141" i="4"/>
  <c r="AV141" i="4"/>
  <c r="AU141" i="4"/>
  <c r="AY141" i="4"/>
  <c r="AW141" i="4"/>
  <c r="AX141" i="4"/>
  <c r="AP141" i="4"/>
  <c r="AO141" i="4"/>
  <c r="AQ141" i="4"/>
  <c r="AS141" i="4"/>
  <c r="AR141" i="4"/>
  <c r="AT141" i="4"/>
  <c r="AK141" i="4"/>
  <c r="AN141" i="4"/>
  <c r="AL141" i="4"/>
  <c r="AI141" i="4"/>
  <c r="AH141" i="4"/>
  <c r="AF141" i="4"/>
  <c r="AG141" i="4"/>
  <c r="AE141" i="4"/>
  <c r="AC141" i="4"/>
  <c r="AB141" i="4"/>
  <c r="AD141" i="4"/>
  <c r="W141" i="4"/>
  <c r="AA141" i="4"/>
  <c r="Z141" i="4"/>
  <c r="V141" i="4"/>
  <c r="Y141" i="4"/>
  <c r="M141" i="4"/>
  <c r="Q141" i="4"/>
  <c r="S141" i="4"/>
  <c r="U141" i="4"/>
  <c r="R141" i="4"/>
  <c r="AM177" i="4"/>
  <c r="AN177" i="4"/>
  <c r="P177" i="4"/>
  <c r="T177" i="4"/>
  <c r="AX177" i="4"/>
  <c r="N177" i="4"/>
  <c r="O177" i="4"/>
  <c r="BD177" i="4"/>
  <c r="BC177" i="4"/>
  <c r="AZ177" i="4"/>
  <c r="BA177" i="4"/>
  <c r="AY177" i="4"/>
  <c r="BB177" i="4"/>
  <c r="AW177" i="4"/>
  <c r="AT177" i="4"/>
  <c r="AV177" i="4"/>
  <c r="AU177" i="4"/>
  <c r="AQ177" i="4"/>
  <c r="AR177" i="4"/>
  <c r="AS177" i="4"/>
  <c r="AO177" i="4"/>
  <c r="AK177" i="4"/>
  <c r="AP177" i="4"/>
  <c r="AH177" i="4"/>
  <c r="AL177" i="4"/>
  <c r="AI177" i="4"/>
  <c r="AF177" i="4"/>
  <c r="AE177" i="4"/>
  <c r="AC177" i="4"/>
  <c r="Z177" i="4"/>
  <c r="AA177" i="4"/>
  <c r="AG177" i="4"/>
  <c r="AD177" i="4"/>
  <c r="AB177" i="4"/>
  <c r="W177" i="4"/>
  <c r="U177" i="4"/>
  <c r="Y177" i="4"/>
  <c r="V177" i="4"/>
  <c r="S177" i="4"/>
  <c r="Q177" i="4"/>
  <c r="R177" i="4"/>
  <c r="AM225" i="4"/>
  <c r="AE225" i="4"/>
  <c r="T225" i="4"/>
  <c r="N225" i="4"/>
  <c r="O225" i="4"/>
  <c r="P225" i="4"/>
  <c r="BB225" i="4"/>
  <c r="BA225" i="4"/>
  <c r="BD225" i="4"/>
  <c r="BC225" i="4"/>
  <c r="AZ225" i="4"/>
  <c r="AY225" i="4"/>
  <c r="AU225" i="4"/>
  <c r="AS225" i="4"/>
  <c r="AV225" i="4"/>
  <c r="AT225" i="4"/>
  <c r="AX225" i="4"/>
  <c r="AW225" i="4"/>
  <c r="AR225" i="4"/>
  <c r="AK225" i="4"/>
  <c r="AO225" i="4"/>
  <c r="AI225" i="4"/>
  <c r="AP225" i="4"/>
  <c r="AL225" i="4"/>
  <c r="AN225" i="4"/>
  <c r="AQ225" i="4"/>
  <c r="AF225" i="4"/>
  <c r="AG225" i="4"/>
  <c r="AH225" i="4"/>
  <c r="AB225" i="4"/>
  <c r="AC225" i="4"/>
  <c r="AA225" i="4"/>
  <c r="AD225" i="4"/>
  <c r="W225" i="4"/>
  <c r="Z225" i="4"/>
  <c r="V225" i="4"/>
  <c r="Y225" i="4"/>
  <c r="Q225" i="4"/>
  <c r="U225" i="4"/>
  <c r="R225" i="4"/>
  <c r="AM11" i="4"/>
  <c r="T11" i="4"/>
  <c r="P11" i="4"/>
  <c r="O11" i="4"/>
  <c r="BC11" i="4"/>
  <c r="BA11" i="4"/>
  <c r="N11" i="4"/>
  <c r="BD11" i="4"/>
  <c r="AZ11" i="4"/>
  <c r="AY11" i="4"/>
  <c r="BB11" i="4"/>
  <c r="AT11" i="4"/>
  <c r="AU11" i="4"/>
  <c r="AW11" i="4"/>
  <c r="AX11" i="4"/>
  <c r="AV11" i="4"/>
  <c r="AP11" i="4"/>
  <c r="AR11" i="4"/>
  <c r="AS11" i="4"/>
  <c r="AQ11" i="4"/>
  <c r="AO11" i="4"/>
  <c r="AK11" i="4"/>
  <c r="AN11" i="4"/>
  <c r="AL11" i="4"/>
  <c r="AF11" i="4"/>
  <c r="AH11" i="4"/>
  <c r="AI11" i="4"/>
  <c r="AG11" i="4"/>
  <c r="AE11" i="4"/>
  <c r="AC11" i="4"/>
  <c r="AD11" i="4"/>
  <c r="AA11" i="4"/>
  <c r="AB11" i="4"/>
  <c r="Z11" i="4"/>
  <c r="Y11" i="4"/>
  <c r="W11" i="4"/>
  <c r="V11" i="4"/>
  <c r="U11" i="4"/>
  <c r="Q11" i="4"/>
  <c r="R11" i="4"/>
  <c r="S11" i="4"/>
  <c r="AM35" i="4"/>
  <c r="P35" i="4"/>
  <c r="T35" i="4"/>
  <c r="O35" i="4"/>
  <c r="N35" i="4"/>
  <c r="BB35" i="4"/>
  <c r="BD35" i="4"/>
  <c r="BC35" i="4"/>
  <c r="BA35" i="4"/>
  <c r="AZ35" i="4"/>
  <c r="AY35" i="4"/>
  <c r="AW35" i="4"/>
  <c r="AV35" i="4"/>
  <c r="AU35" i="4"/>
  <c r="AX35" i="4"/>
  <c r="AP35" i="4"/>
  <c r="AQ35" i="4"/>
  <c r="AS35" i="4"/>
  <c r="AT35" i="4"/>
  <c r="AR35" i="4"/>
  <c r="AK35" i="4"/>
  <c r="AL35" i="4"/>
  <c r="AO35" i="4"/>
  <c r="AN35" i="4"/>
  <c r="AH35" i="4"/>
  <c r="AG35" i="4"/>
  <c r="AI35" i="4"/>
  <c r="AE35" i="4"/>
  <c r="AF35" i="4"/>
  <c r="AC35" i="4"/>
  <c r="AA35" i="4"/>
  <c r="AD35" i="4"/>
  <c r="AB35" i="4"/>
  <c r="V35" i="4"/>
  <c r="Z35" i="4"/>
  <c r="U35" i="4"/>
  <c r="Y35" i="4"/>
  <c r="W35" i="4"/>
  <c r="M35" i="4"/>
  <c r="R35" i="4"/>
  <c r="S35" i="4"/>
  <c r="AM71" i="4"/>
  <c r="AA71" i="4"/>
  <c r="T71" i="4"/>
  <c r="P71" i="4"/>
  <c r="O71" i="4"/>
  <c r="BC71" i="4"/>
  <c r="N71" i="4"/>
  <c r="BB71" i="4"/>
  <c r="BD71" i="4"/>
  <c r="AZ71" i="4"/>
  <c r="BA71" i="4"/>
  <c r="AY71" i="4"/>
  <c r="AX71" i="4"/>
  <c r="AW71" i="4"/>
  <c r="AU71" i="4"/>
  <c r="AV71" i="4"/>
  <c r="AQ71" i="4"/>
  <c r="AT71" i="4"/>
  <c r="AS71" i="4"/>
  <c r="AR71" i="4"/>
  <c r="AP71" i="4"/>
  <c r="AO71" i="4"/>
  <c r="AK71" i="4"/>
  <c r="AL71" i="4"/>
  <c r="AN71" i="4"/>
  <c r="AF71" i="4"/>
  <c r="AI71" i="4"/>
  <c r="AG71" i="4"/>
  <c r="AH71" i="4"/>
  <c r="AE71" i="4"/>
  <c r="AC71" i="4"/>
  <c r="W71" i="4"/>
  <c r="Y71" i="4"/>
  <c r="AB71" i="4"/>
  <c r="AD71" i="4"/>
  <c r="Z71" i="4"/>
  <c r="M71" i="4"/>
  <c r="Q71" i="4"/>
  <c r="V71" i="4"/>
  <c r="S71" i="4"/>
  <c r="U71" i="4"/>
  <c r="R71" i="4"/>
  <c r="AM95" i="4"/>
  <c r="AK95" i="4"/>
  <c r="T95" i="4"/>
  <c r="O95" i="4"/>
  <c r="P95" i="4"/>
  <c r="BB95" i="4"/>
  <c r="BD95" i="4"/>
  <c r="N95" i="4"/>
  <c r="AZ95" i="4"/>
  <c r="AY95" i="4"/>
  <c r="BC95" i="4"/>
  <c r="BA95" i="4"/>
  <c r="AX95" i="4"/>
  <c r="AV95" i="4"/>
  <c r="AW95" i="4"/>
  <c r="AQ95" i="4"/>
  <c r="AU95" i="4"/>
  <c r="AT95" i="4"/>
  <c r="AS95" i="4"/>
  <c r="AR95" i="4"/>
  <c r="AP95" i="4"/>
  <c r="AO95" i="4"/>
  <c r="AN95" i="4"/>
  <c r="AL95" i="4"/>
  <c r="AF95" i="4"/>
  <c r="AH95" i="4"/>
  <c r="AI95" i="4"/>
  <c r="AA95" i="4"/>
  <c r="AG95" i="4"/>
  <c r="AD95" i="4"/>
  <c r="AE95" i="4"/>
  <c r="AC95" i="4"/>
  <c r="AB95" i="4"/>
  <c r="V95" i="4"/>
  <c r="Z95" i="4"/>
  <c r="W95" i="4"/>
  <c r="Y95" i="4"/>
  <c r="M95" i="4"/>
  <c r="S95" i="4"/>
  <c r="R95" i="4"/>
  <c r="U95" i="4"/>
  <c r="Q95" i="4"/>
  <c r="AM119" i="4"/>
  <c r="AE119" i="4"/>
  <c r="T119" i="4"/>
  <c r="O119" i="4"/>
  <c r="N119" i="4"/>
  <c r="P119" i="4"/>
  <c r="BD119" i="4"/>
  <c r="BB119" i="4"/>
  <c r="BC119" i="4"/>
  <c r="AZ119" i="4"/>
  <c r="AY119" i="4"/>
  <c r="AX119" i="4"/>
  <c r="BA119" i="4"/>
  <c r="AV119" i="4"/>
  <c r="AU119" i="4"/>
  <c r="AW119" i="4"/>
  <c r="AQ119" i="4"/>
  <c r="AT119" i="4"/>
  <c r="AS119" i="4"/>
  <c r="AR119" i="4"/>
  <c r="AL119" i="4"/>
  <c r="AN119" i="4"/>
  <c r="AO119" i="4"/>
  <c r="AK119" i="4"/>
  <c r="AP119" i="4"/>
  <c r="AF119" i="4"/>
  <c r="AH119" i="4"/>
  <c r="AG119" i="4"/>
  <c r="AB119" i="4"/>
  <c r="AI119" i="4"/>
  <c r="AD119" i="4"/>
  <c r="AC119" i="4"/>
  <c r="AA119" i="4"/>
  <c r="U119" i="4"/>
  <c r="Z119" i="4"/>
  <c r="Y119" i="4"/>
  <c r="S119" i="4"/>
  <c r="R119" i="4"/>
  <c r="W119" i="4"/>
  <c r="V119" i="4"/>
  <c r="Q119" i="4"/>
  <c r="M119" i="4"/>
  <c r="AM143" i="4"/>
  <c r="T143" i="4"/>
  <c r="P143" i="4"/>
  <c r="O143" i="4"/>
  <c r="BB143" i="4"/>
  <c r="N143" i="4"/>
  <c r="BD143" i="4"/>
  <c r="Y143" i="4"/>
  <c r="AZ143" i="4"/>
  <c r="AX143" i="4"/>
  <c r="BC143" i="4"/>
  <c r="BA143" i="4"/>
  <c r="AY143" i="4"/>
  <c r="AT143" i="4"/>
  <c r="AW143" i="4"/>
  <c r="AV143" i="4"/>
  <c r="AU143" i="4"/>
  <c r="AS143" i="4"/>
  <c r="AP143" i="4"/>
  <c r="AR143" i="4"/>
  <c r="AQ143" i="4"/>
  <c r="AO143" i="4"/>
  <c r="AN143" i="4"/>
  <c r="AI143" i="4"/>
  <c r="AK143" i="4"/>
  <c r="AL143" i="4"/>
  <c r="AF143" i="4"/>
  <c r="AE143" i="4"/>
  <c r="AH143" i="4"/>
  <c r="AG143" i="4"/>
  <c r="AB143" i="4"/>
  <c r="AD143" i="4"/>
  <c r="AC143" i="4"/>
  <c r="AA143" i="4"/>
  <c r="V143" i="4"/>
  <c r="Z143" i="4"/>
  <c r="W143" i="4"/>
  <c r="R143" i="4"/>
  <c r="U143" i="4"/>
  <c r="S143" i="4"/>
  <c r="AM167" i="4"/>
  <c r="P167" i="4"/>
  <c r="BB167" i="4"/>
  <c r="T167" i="4"/>
  <c r="BD167" i="4"/>
  <c r="BA167" i="4"/>
  <c r="BC167" i="4"/>
  <c r="O167" i="4"/>
  <c r="N167" i="4"/>
  <c r="AZ167" i="4"/>
  <c r="AY167" i="4"/>
  <c r="AW167" i="4"/>
  <c r="AV167" i="4"/>
  <c r="AU167" i="4"/>
  <c r="AX167" i="4"/>
  <c r="AS167" i="4"/>
  <c r="AQ167" i="4"/>
  <c r="AT167" i="4"/>
  <c r="AR167" i="4"/>
  <c r="AN167" i="4"/>
  <c r="AP167" i="4"/>
  <c r="AL167" i="4"/>
  <c r="AO167" i="4"/>
  <c r="AK167" i="4"/>
  <c r="AE167" i="4"/>
  <c r="AG167" i="4"/>
  <c r="AF167" i="4"/>
  <c r="AI167" i="4"/>
  <c r="AH167" i="4"/>
  <c r="AA167" i="4"/>
  <c r="AD167" i="4"/>
  <c r="AC167" i="4"/>
  <c r="AB167" i="4"/>
  <c r="Z167" i="4"/>
  <c r="W167" i="4"/>
  <c r="Y167" i="4"/>
  <c r="V167" i="4"/>
  <c r="U167" i="4"/>
  <c r="M167" i="4"/>
  <c r="Q167" i="4"/>
  <c r="R167" i="4"/>
  <c r="S167" i="4"/>
  <c r="AM191" i="4"/>
  <c r="AE191" i="4"/>
  <c r="AN191" i="4"/>
  <c r="T191" i="4"/>
  <c r="P191" i="4"/>
  <c r="O191" i="4"/>
  <c r="BD191" i="4"/>
  <c r="BB191" i="4"/>
  <c r="N191" i="4"/>
  <c r="BC191" i="4"/>
  <c r="AZ191" i="4"/>
  <c r="AY191" i="4"/>
  <c r="BA191" i="4"/>
  <c r="AT191" i="4"/>
  <c r="AV191" i="4"/>
  <c r="AU191" i="4"/>
  <c r="AS191" i="4"/>
  <c r="AX191" i="4"/>
  <c r="AW191" i="4"/>
  <c r="AP191" i="4"/>
  <c r="AR191" i="4"/>
  <c r="AO191" i="4"/>
  <c r="AQ191" i="4"/>
  <c r="AL191" i="4"/>
  <c r="AG191" i="4"/>
  <c r="AF191" i="4"/>
  <c r="AI191" i="4"/>
  <c r="AH191" i="4"/>
  <c r="AK191" i="4"/>
  <c r="AB191" i="4"/>
  <c r="AC191" i="4"/>
  <c r="Y191" i="4"/>
  <c r="W191" i="4"/>
  <c r="AD191" i="4"/>
  <c r="AA191" i="4"/>
  <c r="V191" i="4"/>
  <c r="Z191" i="4"/>
  <c r="M191" i="4"/>
  <c r="R191" i="4"/>
  <c r="Q191" i="4"/>
  <c r="U191" i="4"/>
  <c r="S191" i="4"/>
  <c r="AM227" i="4"/>
  <c r="P227" i="4"/>
  <c r="T227" i="4"/>
  <c r="O227" i="4"/>
  <c r="BC227" i="4"/>
  <c r="BB227" i="4"/>
  <c r="BA227" i="4"/>
  <c r="N227" i="4"/>
  <c r="BD227" i="4"/>
  <c r="AY227" i="4"/>
  <c r="AX227" i="4"/>
  <c r="AZ227" i="4"/>
  <c r="AW227" i="4"/>
  <c r="AV227" i="4"/>
  <c r="AU227" i="4"/>
  <c r="AR227" i="4"/>
  <c r="AT227" i="4"/>
  <c r="AQ227" i="4"/>
  <c r="AS227" i="4"/>
  <c r="AP227" i="4"/>
  <c r="AL227" i="4"/>
  <c r="AK227" i="4"/>
  <c r="AO227" i="4"/>
  <c r="AN227" i="4"/>
  <c r="AI227" i="4"/>
  <c r="AF227" i="4"/>
  <c r="AE227" i="4"/>
  <c r="AH227" i="4"/>
  <c r="AG227" i="4"/>
  <c r="AB227" i="4"/>
  <c r="AA227" i="4"/>
  <c r="AD227" i="4"/>
  <c r="AC227" i="4"/>
  <c r="Y227" i="4"/>
  <c r="W227" i="4"/>
  <c r="U227" i="4"/>
  <c r="Q227" i="4"/>
  <c r="S227" i="4"/>
  <c r="V227" i="4"/>
  <c r="R227" i="4"/>
  <c r="Z227" i="4"/>
  <c r="M227" i="4"/>
  <c r="AM251" i="4"/>
  <c r="T251" i="4"/>
  <c r="AX251" i="4"/>
  <c r="AN251" i="4"/>
  <c r="AT251" i="4"/>
  <c r="P251" i="4"/>
  <c r="O251" i="4"/>
  <c r="BC251" i="4"/>
  <c r="BA251" i="4"/>
  <c r="BB251" i="4"/>
  <c r="BD251" i="4"/>
  <c r="N251" i="4"/>
  <c r="AY251" i="4"/>
  <c r="AZ251" i="4"/>
  <c r="AV251" i="4"/>
  <c r="AU251" i="4"/>
  <c r="AW251" i="4"/>
  <c r="AQ251" i="4"/>
  <c r="AS251" i="4"/>
  <c r="AR251" i="4"/>
  <c r="AO251" i="4"/>
  <c r="AL251" i="4"/>
  <c r="AP251" i="4"/>
  <c r="AK251" i="4"/>
  <c r="AI251" i="4"/>
  <c r="AH251" i="4"/>
  <c r="AF251" i="4"/>
  <c r="AC251" i="4"/>
  <c r="AD251" i="4"/>
  <c r="AG251" i="4"/>
  <c r="AB251" i="4"/>
  <c r="AA251" i="4"/>
  <c r="V251" i="4"/>
  <c r="AE251" i="4"/>
  <c r="Z251" i="4"/>
  <c r="U251" i="4"/>
  <c r="Y251" i="4"/>
  <c r="W251" i="4"/>
  <c r="S251" i="4"/>
  <c r="R251" i="4"/>
  <c r="M251" i="4"/>
  <c r="Q251" i="4"/>
  <c r="AM275" i="4"/>
  <c r="T275" i="4"/>
  <c r="O275" i="4"/>
  <c r="P275" i="4"/>
  <c r="N275" i="4"/>
  <c r="BD275" i="4"/>
  <c r="BC275" i="4"/>
  <c r="BA275" i="4"/>
  <c r="BB275" i="4"/>
  <c r="AY275" i="4"/>
  <c r="AZ275" i="4"/>
  <c r="AU275" i="4"/>
  <c r="AT275" i="4"/>
  <c r="AW275" i="4"/>
  <c r="AX275" i="4"/>
  <c r="AV275" i="4"/>
  <c r="AS275" i="4"/>
  <c r="AQ275" i="4"/>
  <c r="AR275" i="4"/>
  <c r="AN275" i="4"/>
  <c r="AL275" i="4"/>
  <c r="AI275" i="4"/>
  <c r="AP275" i="4"/>
  <c r="AO275" i="4"/>
  <c r="AG275" i="4"/>
  <c r="AE275" i="4"/>
  <c r="AK275" i="4"/>
  <c r="AH275" i="4"/>
  <c r="AF275" i="4"/>
  <c r="AB275" i="4"/>
  <c r="AA275" i="4"/>
  <c r="AD275" i="4"/>
  <c r="AC275" i="4"/>
  <c r="W275" i="4"/>
  <c r="Y275" i="4"/>
  <c r="V275" i="4"/>
  <c r="S275" i="4"/>
  <c r="Z275" i="4"/>
  <c r="U275" i="4"/>
  <c r="M275" i="4"/>
  <c r="R275" i="4"/>
  <c r="AM299" i="4"/>
  <c r="T299" i="4"/>
  <c r="P299" i="4"/>
  <c r="O299" i="4"/>
  <c r="AZ299" i="4"/>
  <c r="BC299" i="4"/>
  <c r="N299" i="4"/>
  <c r="BD299" i="4"/>
  <c r="BB299" i="4"/>
  <c r="BA299" i="4"/>
  <c r="AX299" i="4"/>
  <c r="AU299" i="4"/>
  <c r="AV299" i="4"/>
  <c r="AY299" i="4"/>
  <c r="AW299" i="4"/>
  <c r="AQ299" i="4"/>
  <c r="AR299" i="4"/>
  <c r="AP299" i="4"/>
  <c r="AT299" i="4"/>
  <c r="AS299" i="4"/>
  <c r="AK299" i="4"/>
  <c r="AO299" i="4"/>
  <c r="AN299" i="4"/>
  <c r="AL299" i="4"/>
  <c r="AH299" i="4"/>
  <c r="AG299" i="4"/>
  <c r="AI299" i="4"/>
  <c r="AF299" i="4"/>
  <c r="AD299" i="4"/>
  <c r="AE299" i="4"/>
  <c r="AA299" i="4"/>
  <c r="AC299" i="4"/>
  <c r="AB299" i="4"/>
  <c r="V299" i="4"/>
  <c r="Z299" i="4"/>
  <c r="W299" i="4"/>
  <c r="Y299" i="4"/>
  <c r="U299" i="4"/>
  <c r="R299" i="4"/>
  <c r="Q299" i="4"/>
  <c r="S299" i="4"/>
  <c r="M299" i="4"/>
  <c r="AM323" i="4"/>
  <c r="AD323" i="4"/>
  <c r="T323" i="4"/>
  <c r="P323" i="4"/>
  <c r="BA323" i="4"/>
  <c r="O323" i="4"/>
  <c r="BD323" i="4"/>
  <c r="N323" i="4"/>
  <c r="BC323" i="4"/>
  <c r="AY323" i="4"/>
  <c r="BB323" i="4"/>
  <c r="AZ323" i="4"/>
  <c r="AW323" i="4"/>
  <c r="AT323" i="4"/>
  <c r="AX323" i="4"/>
  <c r="AU323" i="4"/>
  <c r="AV323" i="4"/>
  <c r="AR323" i="4"/>
  <c r="AP323" i="4"/>
  <c r="AQ323" i="4"/>
  <c r="AS323" i="4"/>
  <c r="AN323" i="4"/>
  <c r="AK323" i="4"/>
  <c r="AO323" i="4"/>
  <c r="AI323" i="4"/>
  <c r="AF323" i="4"/>
  <c r="AG323" i="4"/>
  <c r="AE323" i="4"/>
  <c r="AL323" i="4"/>
  <c r="AH323" i="4"/>
  <c r="AC323" i="4"/>
  <c r="AB323" i="4"/>
  <c r="AA323" i="4"/>
  <c r="Y323" i="4"/>
  <c r="W323" i="4"/>
  <c r="V323" i="4"/>
  <c r="Z323" i="4"/>
  <c r="Q323" i="4"/>
  <c r="U323" i="4"/>
  <c r="R323" i="4"/>
  <c r="S323" i="4"/>
  <c r="M323" i="4"/>
  <c r="AM347" i="4"/>
  <c r="P347" i="4"/>
  <c r="T347" i="4"/>
  <c r="AE347" i="4"/>
  <c r="O347" i="4"/>
  <c r="AD347" i="4"/>
  <c r="N347" i="4"/>
  <c r="BB347" i="4"/>
  <c r="BD347" i="4"/>
  <c r="AZ347" i="4"/>
  <c r="BC347" i="4"/>
  <c r="BA347" i="4"/>
  <c r="AT347" i="4"/>
  <c r="AY347" i="4"/>
  <c r="AX347" i="4"/>
  <c r="AW347" i="4"/>
  <c r="AV347" i="4"/>
  <c r="AR347" i="4"/>
  <c r="AP347" i="4"/>
  <c r="AU347" i="4"/>
  <c r="AS347" i="4"/>
  <c r="AO347" i="4"/>
  <c r="AQ347" i="4"/>
  <c r="AN347" i="4"/>
  <c r="AL347" i="4"/>
  <c r="AF347" i="4"/>
  <c r="AH347" i="4"/>
  <c r="AI347" i="4"/>
  <c r="AG347" i="4"/>
  <c r="AK347" i="4"/>
  <c r="AC347" i="4"/>
  <c r="AB347" i="4"/>
  <c r="AA347" i="4"/>
  <c r="Y347" i="4"/>
  <c r="Z347" i="4"/>
  <c r="V347" i="4"/>
  <c r="W347" i="4"/>
  <c r="M347" i="4"/>
  <c r="R347" i="4"/>
  <c r="Q347" i="4"/>
  <c r="S347" i="4"/>
  <c r="U347" i="4"/>
  <c r="AM383" i="4"/>
  <c r="AE383" i="4"/>
  <c r="T383" i="4"/>
  <c r="P383" i="4"/>
  <c r="AR383" i="4"/>
  <c r="O383" i="4"/>
  <c r="N383" i="4"/>
  <c r="BD383" i="4"/>
  <c r="BC383" i="4"/>
  <c r="BB383" i="4"/>
  <c r="BA383" i="4"/>
  <c r="AY383" i="4"/>
  <c r="AZ383" i="4"/>
  <c r="AX383" i="4"/>
  <c r="AV383" i="4"/>
  <c r="AT383" i="4"/>
  <c r="AW383" i="4"/>
  <c r="AU383" i="4"/>
  <c r="AS383" i="4"/>
  <c r="AQ383" i="4"/>
  <c r="AN383" i="4"/>
  <c r="AK383" i="4"/>
  <c r="AP383" i="4"/>
  <c r="AL383" i="4"/>
  <c r="AO383" i="4"/>
  <c r="AG383" i="4"/>
  <c r="AI383" i="4"/>
  <c r="AH383" i="4"/>
  <c r="AC383" i="4"/>
  <c r="AF383" i="4"/>
  <c r="AA383" i="4"/>
  <c r="AB383" i="4"/>
  <c r="AD383" i="4"/>
  <c r="W383" i="4"/>
  <c r="Q383" i="4"/>
  <c r="Z383" i="4"/>
  <c r="R383" i="4"/>
  <c r="V383" i="4"/>
  <c r="M383" i="4"/>
  <c r="U383" i="4"/>
  <c r="Y383" i="4"/>
  <c r="S383" i="4"/>
  <c r="AM395" i="4"/>
  <c r="Z395" i="4"/>
  <c r="P395" i="4"/>
  <c r="T395" i="4"/>
  <c r="AZ395" i="4"/>
  <c r="N395" i="4"/>
  <c r="O395" i="4"/>
  <c r="BC395" i="4"/>
  <c r="BB395" i="4"/>
  <c r="BD395" i="4"/>
  <c r="AX395" i="4"/>
  <c r="BA395" i="4"/>
  <c r="AY395" i="4"/>
  <c r="AW395" i="4"/>
  <c r="AT395" i="4"/>
  <c r="AV395" i="4"/>
  <c r="AU395" i="4"/>
  <c r="AS395" i="4"/>
  <c r="AR395" i="4"/>
  <c r="AP395" i="4"/>
  <c r="AQ395" i="4"/>
  <c r="AK395" i="4"/>
  <c r="AL395" i="4"/>
  <c r="AH395" i="4"/>
  <c r="AO395" i="4"/>
  <c r="AN395" i="4"/>
  <c r="AI395" i="4"/>
  <c r="AG395" i="4"/>
  <c r="AD395" i="4"/>
  <c r="AC395" i="4"/>
  <c r="AA395" i="4"/>
  <c r="AF395" i="4"/>
  <c r="AB395" i="4"/>
  <c r="AE395" i="4"/>
  <c r="V395" i="4"/>
  <c r="Y395" i="4"/>
  <c r="W395" i="4"/>
  <c r="S395" i="4"/>
  <c r="R395" i="4"/>
  <c r="U395" i="4"/>
  <c r="M395" i="4"/>
  <c r="AM12" i="4"/>
  <c r="AX12" i="4"/>
  <c r="P12" i="4"/>
  <c r="T12" i="4"/>
  <c r="O12" i="4"/>
  <c r="N12" i="4"/>
  <c r="BD12" i="4"/>
  <c r="BC12" i="4"/>
  <c r="AY12" i="4"/>
  <c r="AZ12" i="4"/>
  <c r="BA12" i="4"/>
  <c r="BB12" i="4"/>
  <c r="AW12" i="4"/>
  <c r="AU12" i="4"/>
  <c r="AV12" i="4"/>
  <c r="AR12" i="4"/>
  <c r="AT12" i="4"/>
  <c r="AQ12" i="4"/>
  <c r="AS12" i="4"/>
  <c r="AK12" i="4"/>
  <c r="AN12" i="4"/>
  <c r="AP12" i="4"/>
  <c r="AO12" i="4"/>
  <c r="AL12" i="4"/>
  <c r="AE12" i="4"/>
  <c r="AG12" i="4"/>
  <c r="AH12" i="4"/>
  <c r="AI12" i="4"/>
  <c r="AA12" i="4"/>
  <c r="AD12" i="4"/>
  <c r="AF12" i="4"/>
  <c r="AC12" i="4"/>
  <c r="Y12" i="4"/>
  <c r="V12" i="4"/>
  <c r="Z12" i="4"/>
  <c r="AB12" i="4"/>
  <c r="W12" i="4"/>
  <c r="S12" i="4"/>
  <c r="R12" i="4"/>
  <c r="M12" i="4"/>
  <c r="U12" i="4"/>
  <c r="Q12" i="4"/>
  <c r="AM48" i="4"/>
  <c r="AN48" i="4"/>
  <c r="T48" i="4"/>
  <c r="N48" i="4"/>
  <c r="O48" i="4"/>
  <c r="P48" i="4"/>
  <c r="BD48" i="4"/>
  <c r="BC48" i="4"/>
  <c r="BA48" i="4"/>
  <c r="AZ48" i="4"/>
  <c r="AY48" i="4"/>
  <c r="BB48" i="4"/>
  <c r="AX48" i="4"/>
  <c r="AU48" i="4"/>
  <c r="AW48" i="4"/>
  <c r="AV48" i="4"/>
  <c r="AR48" i="4"/>
  <c r="AT48" i="4"/>
  <c r="AQ48" i="4"/>
  <c r="AS48" i="4"/>
  <c r="AL48" i="4"/>
  <c r="AO48" i="4"/>
  <c r="AP48" i="4"/>
  <c r="AG48" i="4"/>
  <c r="AH48" i="4"/>
  <c r="AI48" i="4"/>
  <c r="AF48" i="4"/>
  <c r="AE48" i="4"/>
  <c r="AK48" i="4"/>
  <c r="AA48" i="4"/>
  <c r="AB48" i="4"/>
  <c r="AC48" i="4"/>
  <c r="AD48" i="4"/>
  <c r="U48" i="4"/>
  <c r="Z48" i="4"/>
  <c r="Y48" i="4"/>
  <c r="V48" i="4"/>
  <c r="W48" i="4"/>
  <c r="R48" i="4"/>
  <c r="S48" i="4"/>
  <c r="M48" i="4"/>
  <c r="AM96" i="4"/>
  <c r="AA96" i="4"/>
  <c r="T96" i="4"/>
  <c r="N96" i="4"/>
  <c r="O96" i="4"/>
  <c r="P96" i="4"/>
  <c r="BC96" i="4"/>
  <c r="BB96" i="4"/>
  <c r="BD96" i="4"/>
  <c r="AZ96" i="4"/>
  <c r="AX96" i="4"/>
  <c r="BA96" i="4"/>
  <c r="AW96" i="4"/>
  <c r="AV96" i="4"/>
  <c r="AU96" i="4"/>
  <c r="AY96" i="4"/>
  <c r="AP96" i="4"/>
  <c r="AR96" i="4"/>
  <c r="AT96" i="4"/>
  <c r="AQ96" i="4"/>
  <c r="AS96" i="4"/>
  <c r="AK96" i="4"/>
  <c r="AL96" i="4"/>
  <c r="AN96" i="4"/>
  <c r="AO96" i="4"/>
  <c r="AH96" i="4"/>
  <c r="AF96" i="4"/>
  <c r="AI96" i="4"/>
  <c r="AE96" i="4"/>
  <c r="AG96" i="4"/>
  <c r="AC96" i="4"/>
  <c r="AD96" i="4"/>
  <c r="Y96" i="4"/>
  <c r="V96" i="4"/>
  <c r="Z96" i="4"/>
  <c r="U96" i="4"/>
  <c r="W96" i="4"/>
  <c r="AB96" i="4"/>
  <c r="M96" i="4"/>
  <c r="S96" i="4"/>
  <c r="R96" i="4"/>
  <c r="Q96" i="4"/>
  <c r="AM132" i="4"/>
  <c r="AE132" i="4"/>
  <c r="T132" i="4"/>
  <c r="N132" i="4"/>
  <c r="AR132" i="4"/>
  <c r="P132" i="4"/>
  <c r="O132" i="4"/>
  <c r="BC132" i="4"/>
  <c r="BA132" i="4"/>
  <c r="BD132" i="4"/>
  <c r="BB132" i="4"/>
  <c r="Y132" i="4"/>
  <c r="AX132" i="4"/>
  <c r="AZ132" i="4"/>
  <c r="AT132" i="4"/>
  <c r="AW132" i="4"/>
  <c r="AY132" i="4"/>
  <c r="AV132" i="4"/>
  <c r="AU132" i="4"/>
  <c r="AS132" i="4"/>
  <c r="AP132" i="4"/>
  <c r="AO132" i="4"/>
  <c r="AL132" i="4"/>
  <c r="AN132" i="4"/>
  <c r="AQ132" i="4"/>
  <c r="AG132" i="4"/>
  <c r="AI132" i="4"/>
  <c r="AK132" i="4"/>
  <c r="AH132" i="4"/>
  <c r="AB132" i="4"/>
  <c r="AF132" i="4"/>
  <c r="AD132" i="4"/>
  <c r="AA132" i="4"/>
  <c r="AC132" i="4"/>
  <c r="W132" i="4"/>
  <c r="V132" i="4"/>
  <c r="Z132" i="4"/>
  <c r="U132" i="4"/>
  <c r="Q132" i="4"/>
  <c r="S132" i="4"/>
  <c r="AM168" i="4"/>
  <c r="BA168" i="4"/>
  <c r="P168" i="4"/>
  <c r="T168" i="4"/>
  <c r="O168" i="4"/>
  <c r="BD168" i="4"/>
  <c r="BB168" i="4"/>
  <c r="BC168" i="4"/>
  <c r="N168" i="4"/>
  <c r="AY168" i="4"/>
  <c r="AZ168" i="4"/>
  <c r="AU168" i="4"/>
  <c r="AX168" i="4"/>
  <c r="AW168" i="4"/>
  <c r="AT168" i="4"/>
  <c r="AV168" i="4"/>
  <c r="AQ168" i="4"/>
  <c r="AR168" i="4"/>
  <c r="AS168" i="4"/>
  <c r="AN168" i="4"/>
  <c r="AP168" i="4"/>
  <c r="AK168" i="4"/>
  <c r="AO168" i="4"/>
  <c r="AL168" i="4"/>
  <c r="AF168" i="4"/>
  <c r="AI168" i="4"/>
  <c r="AH168" i="4"/>
  <c r="AG168" i="4"/>
  <c r="Z168" i="4"/>
  <c r="AA168" i="4"/>
  <c r="AD168" i="4"/>
  <c r="AE168" i="4"/>
  <c r="AC168" i="4"/>
  <c r="AB168" i="4"/>
  <c r="W168" i="4"/>
  <c r="Y168" i="4"/>
  <c r="U168" i="4"/>
  <c r="Q168" i="4"/>
  <c r="V168" i="4"/>
  <c r="S168" i="4"/>
  <c r="R168" i="4"/>
  <c r="AM204" i="4"/>
  <c r="T204" i="4"/>
  <c r="P204" i="4"/>
  <c r="AX204" i="4"/>
  <c r="O204" i="4"/>
  <c r="N204" i="4"/>
  <c r="BB204" i="4"/>
  <c r="BD204" i="4"/>
  <c r="BC204" i="4"/>
  <c r="BA204" i="4"/>
  <c r="AZ204" i="4"/>
  <c r="AW204" i="4"/>
  <c r="AY204" i="4"/>
  <c r="AU204" i="4"/>
  <c r="AV204" i="4"/>
  <c r="AT204" i="4"/>
  <c r="AP204" i="4"/>
  <c r="AS204" i="4"/>
  <c r="AR204" i="4"/>
  <c r="AN204" i="4"/>
  <c r="AQ204" i="4"/>
  <c r="AK204" i="4"/>
  <c r="AO204" i="4"/>
  <c r="AL204" i="4"/>
  <c r="AI204" i="4"/>
  <c r="AE204" i="4"/>
  <c r="AH204" i="4"/>
  <c r="AF204" i="4"/>
  <c r="AG204" i="4"/>
  <c r="AC204" i="4"/>
  <c r="AD204" i="4"/>
  <c r="AA204" i="4"/>
  <c r="AB204" i="4"/>
  <c r="Z204" i="4"/>
  <c r="V204" i="4"/>
  <c r="Y204" i="4"/>
  <c r="U204" i="4"/>
  <c r="Q204" i="4"/>
  <c r="W204" i="4"/>
  <c r="R204" i="4"/>
  <c r="M204" i="4"/>
  <c r="S204" i="4"/>
  <c r="AM228" i="4"/>
  <c r="T228" i="4"/>
  <c r="P228" i="4"/>
  <c r="O228" i="4"/>
  <c r="N228" i="4"/>
  <c r="BB228" i="4"/>
  <c r="BD228" i="4"/>
  <c r="BC228" i="4"/>
  <c r="AZ228" i="4"/>
  <c r="AY228" i="4"/>
  <c r="BA228" i="4"/>
  <c r="AT228" i="4"/>
  <c r="AX228" i="4"/>
  <c r="AV228" i="4"/>
  <c r="AW228" i="4"/>
  <c r="AP228" i="4"/>
  <c r="AS228" i="4"/>
  <c r="AO228" i="4"/>
  <c r="AR228" i="4"/>
  <c r="AU228" i="4"/>
  <c r="AL228" i="4"/>
  <c r="AK228" i="4"/>
  <c r="AQ228" i="4"/>
  <c r="AN228" i="4"/>
  <c r="AI228" i="4"/>
  <c r="AH228" i="4"/>
  <c r="AE228" i="4"/>
  <c r="AF228" i="4"/>
  <c r="AD228" i="4"/>
  <c r="Z228" i="4"/>
  <c r="AB228" i="4"/>
  <c r="AC228" i="4"/>
  <c r="AG228" i="4"/>
  <c r="AA228" i="4"/>
  <c r="Y228" i="4"/>
  <c r="V228" i="4"/>
  <c r="W228" i="4"/>
  <c r="S228" i="4"/>
  <c r="Q228" i="4"/>
  <c r="R228" i="4"/>
  <c r="AM252" i="4"/>
  <c r="T252" i="4"/>
  <c r="P252" i="4"/>
  <c r="O252" i="4"/>
  <c r="AL252" i="4"/>
  <c r="BB252" i="4"/>
  <c r="BD252" i="4"/>
  <c r="BC252" i="4"/>
  <c r="N252" i="4"/>
  <c r="BA252" i="4"/>
  <c r="AY252" i="4"/>
  <c r="AZ252" i="4"/>
  <c r="AV252" i="4"/>
  <c r="AX252" i="4"/>
  <c r="AW252" i="4"/>
  <c r="AU252" i="4"/>
  <c r="AQ252" i="4"/>
  <c r="AT252" i="4"/>
  <c r="AS252" i="4"/>
  <c r="AR252" i="4"/>
  <c r="AK252" i="4"/>
  <c r="AN252" i="4"/>
  <c r="AO252" i="4"/>
  <c r="AP252" i="4"/>
  <c r="AG252" i="4"/>
  <c r="AI252" i="4"/>
  <c r="AF252" i="4"/>
  <c r="AA252" i="4"/>
  <c r="AC252" i="4"/>
  <c r="AH252" i="4"/>
  <c r="AD252" i="4"/>
  <c r="AE252" i="4"/>
  <c r="AB252" i="4"/>
  <c r="Y252" i="4"/>
  <c r="W252" i="4"/>
  <c r="U252" i="4"/>
  <c r="V252" i="4"/>
  <c r="Z252" i="4"/>
  <c r="M252" i="4"/>
  <c r="S252" i="4"/>
  <c r="R252" i="4"/>
  <c r="Q252" i="4"/>
  <c r="AM276" i="4"/>
  <c r="T276" i="4"/>
  <c r="P276" i="4"/>
  <c r="O276" i="4"/>
  <c r="BB276" i="4"/>
  <c r="N276" i="4"/>
  <c r="BD276" i="4"/>
  <c r="BC276" i="4"/>
  <c r="BA276" i="4"/>
  <c r="AX276" i="4"/>
  <c r="AZ276" i="4"/>
  <c r="AY276" i="4"/>
  <c r="AU276" i="4"/>
  <c r="AW276" i="4"/>
  <c r="AV276" i="4"/>
  <c r="AT276" i="4"/>
  <c r="AS276" i="4"/>
  <c r="AQ276" i="4"/>
  <c r="AR276" i="4"/>
  <c r="AP276" i="4"/>
  <c r="AL276" i="4"/>
  <c r="AO276" i="4"/>
  <c r="AK276" i="4"/>
  <c r="AN276" i="4"/>
  <c r="AH276" i="4"/>
  <c r="AI276" i="4"/>
  <c r="AG276" i="4"/>
  <c r="AE276" i="4"/>
  <c r="AF276" i="4"/>
  <c r="AC276" i="4"/>
  <c r="AD276" i="4"/>
  <c r="AA276" i="4"/>
  <c r="AB276" i="4"/>
  <c r="U276" i="4"/>
  <c r="W276" i="4"/>
  <c r="Y276" i="4"/>
  <c r="V276" i="4"/>
  <c r="Z276" i="4"/>
  <c r="R276" i="4"/>
  <c r="Q276" i="4"/>
  <c r="S276" i="4"/>
  <c r="M276" i="4"/>
  <c r="AM288" i="4"/>
  <c r="AE288" i="4"/>
  <c r="P288" i="4"/>
  <c r="AN288" i="4"/>
  <c r="T288" i="4"/>
  <c r="N288" i="4"/>
  <c r="O288" i="4"/>
  <c r="AW288" i="4"/>
  <c r="BD288" i="4"/>
  <c r="AX288" i="4"/>
  <c r="BC288" i="4"/>
  <c r="AY288" i="4"/>
  <c r="BB288" i="4"/>
  <c r="BA288" i="4"/>
  <c r="AZ288" i="4"/>
  <c r="AU288" i="4"/>
  <c r="AT288" i="4"/>
  <c r="AV288" i="4"/>
  <c r="AS288" i="4"/>
  <c r="AP288" i="4"/>
  <c r="AR288" i="4"/>
  <c r="AQ288" i="4"/>
  <c r="AL288" i="4"/>
  <c r="AO288" i="4"/>
  <c r="AK288" i="4"/>
  <c r="AI288" i="4"/>
  <c r="AH288" i="4"/>
  <c r="AG288" i="4"/>
  <c r="AD288" i="4"/>
  <c r="AC288" i="4"/>
  <c r="AF288" i="4"/>
  <c r="AA288" i="4"/>
  <c r="Z288" i="4"/>
  <c r="Y288" i="4"/>
  <c r="W288" i="4"/>
  <c r="U288" i="4"/>
  <c r="AB288" i="4"/>
  <c r="V288" i="4"/>
  <c r="R288" i="4"/>
  <c r="S288" i="4"/>
  <c r="M288" i="4"/>
  <c r="Q288" i="4"/>
  <c r="AM300" i="4"/>
  <c r="AV300" i="4"/>
  <c r="P300" i="4"/>
  <c r="AD300" i="4"/>
  <c r="T300" i="4"/>
  <c r="O300" i="4"/>
  <c r="BD300" i="4"/>
  <c r="BB300" i="4"/>
  <c r="N300" i="4"/>
  <c r="AZ300" i="4"/>
  <c r="AY300" i="4"/>
  <c r="AX300" i="4"/>
  <c r="BC300" i="4"/>
  <c r="BA300" i="4"/>
  <c r="AW300" i="4"/>
  <c r="AU300" i="4"/>
  <c r="AQ300" i="4"/>
  <c r="AT300" i="4"/>
  <c r="AS300" i="4"/>
  <c r="AR300" i="4"/>
  <c r="AK300" i="4"/>
  <c r="AI300" i="4"/>
  <c r="AP300" i="4"/>
  <c r="AO300" i="4"/>
  <c r="AN300" i="4"/>
  <c r="AF300" i="4"/>
  <c r="AE300" i="4"/>
  <c r="AG300" i="4"/>
  <c r="AL300" i="4"/>
  <c r="AH300" i="4"/>
  <c r="AC300" i="4"/>
  <c r="AA300" i="4"/>
  <c r="AB300" i="4"/>
  <c r="W300" i="4"/>
  <c r="V300" i="4"/>
  <c r="Z300" i="4"/>
  <c r="Y300" i="4"/>
  <c r="Q300" i="4"/>
  <c r="U300" i="4"/>
  <c r="M300" i="4"/>
  <c r="S300" i="4"/>
  <c r="R300" i="4"/>
  <c r="AM312" i="4"/>
  <c r="AE312" i="4"/>
  <c r="P312" i="4"/>
  <c r="T312" i="4"/>
  <c r="O312" i="4"/>
  <c r="BD312" i="4"/>
  <c r="BA312" i="4"/>
  <c r="BB312" i="4"/>
  <c r="N312" i="4"/>
  <c r="BC312" i="4"/>
  <c r="AY312" i="4"/>
  <c r="AZ312" i="4"/>
  <c r="AW312" i="4"/>
  <c r="AV312" i="4"/>
  <c r="AX312" i="4"/>
  <c r="AP312" i="4"/>
  <c r="AQ312" i="4"/>
  <c r="AT312" i="4"/>
  <c r="AU312" i="4"/>
  <c r="AR312" i="4"/>
  <c r="AS312" i="4"/>
  <c r="AO312" i="4"/>
  <c r="AN312" i="4"/>
  <c r="AK312" i="4"/>
  <c r="AG312" i="4"/>
  <c r="AL312" i="4"/>
  <c r="AI312" i="4"/>
  <c r="AH312" i="4"/>
  <c r="AD312" i="4"/>
  <c r="AC312" i="4"/>
  <c r="AF312" i="4"/>
  <c r="AB312" i="4"/>
  <c r="Z312" i="4"/>
  <c r="V312" i="4"/>
  <c r="W312" i="4"/>
  <c r="AA312" i="4"/>
  <c r="Y312" i="4"/>
  <c r="U312" i="4"/>
  <c r="Q312" i="4"/>
  <c r="R312" i="4"/>
  <c r="M312" i="4"/>
  <c r="S312" i="4"/>
  <c r="AM324" i="4"/>
  <c r="P324" i="4"/>
  <c r="T324" i="4"/>
  <c r="V324" i="4"/>
  <c r="AE324" i="4"/>
  <c r="O324" i="4"/>
  <c r="BC324" i="4"/>
  <c r="N324" i="4"/>
  <c r="BB324" i="4"/>
  <c r="BD324" i="4"/>
  <c r="AZ324" i="4"/>
  <c r="AX324" i="4"/>
  <c r="AY324" i="4"/>
  <c r="BA324" i="4"/>
  <c r="AW324" i="4"/>
  <c r="AU324" i="4"/>
  <c r="AV324" i="4"/>
  <c r="AQ324" i="4"/>
  <c r="AR324" i="4"/>
  <c r="AS324" i="4"/>
  <c r="AT324" i="4"/>
  <c r="AK324" i="4"/>
  <c r="AN324" i="4"/>
  <c r="AL324" i="4"/>
  <c r="AP324" i="4"/>
  <c r="AO324" i="4"/>
  <c r="AH324" i="4"/>
  <c r="AG324" i="4"/>
  <c r="AI324" i="4"/>
  <c r="AF324" i="4"/>
  <c r="AA324" i="4"/>
  <c r="AB324" i="4"/>
  <c r="AD324" i="4"/>
  <c r="AC324" i="4"/>
  <c r="W324" i="4"/>
  <c r="Z324" i="4"/>
  <c r="Y324" i="4"/>
  <c r="S324" i="4"/>
  <c r="R324" i="4"/>
  <c r="U324" i="4"/>
  <c r="AM348" i="4"/>
  <c r="T348" i="4"/>
  <c r="O348" i="4"/>
  <c r="BC348" i="4"/>
  <c r="N348" i="4"/>
  <c r="BB348" i="4"/>
  <c r="BD348" i="4"/>
  <c r="P348" i="4"/>
  <c r="AY348" i="4"/>
  <c r="AZ348" i="4"/>
  <c r="BA348" i="4"/>
  <c r="AU348" i="4"/>
  <c r="AT348" i="4"/>
  <c r="AW348" i="4"/>
  <c r="AX348" i="4"/>
  <c r="AV348" i="4"/>
  <c r="AQ348" i="4"/>
  <c r="AP348" i="4"/>
  <c r="AR348" i="4"/>
  <c r="AS348" i="4"/>
  <c r="AL348" i="4"/>
  <c r="AN348" i="4"/>
  <c r="AK348" i="4"/>
  <c r="AO348" i="4"/>
  <c r="AG348" i="4"/>
  <c r="AF348" i="4"/>
  <c r="AH348" i="4"/>
  <c r="AI348" i="4"/>
  <c r="AE348" i="4"/>
  <c r="AA348" i="4"/>
  <c r="AB348" i="4"/>
  <c r="AD348" i="4"/>
  <c r="AC348" i="4"/>
  <c r="W348" i="4"/>
  <c r="U348" i="4"/>
  <c r="V348" i="4"/>
  <c r="Z348" i="4"/>
  <c r="S348" i="4"/>
  <c r="R348" i="4"/>
  <c r="Y348" i="4"/>
  <c r="AM360" i="4"/>
  <c r="T360" i="4"/>
  <c r="P360" i="4"/>
  <c r="O360" i="4"/>
  <c r="N360" i="4"/>
  <c r="BD360" i="4"/>
  <c r="BC360" i="4"/>
  <c r="BB360" i="4"/>
  <c r="AZ360" i="4"/>
  <c r="BA360" i="4"/>
  <c r="AU360" i="4"/>
  <c r="AW360" i="4"/>
  <c r="AV360" i="4"/>
  <c r="AX360" i="4"/>
  <c r="AY360" i="4"/>
  <c r="AT360" i="4"/>
  <c r="AP360" i="4"/>
  <c r="AQ360" i="4"/>
  <c r="AR360" i="4"/>
  <c r="AS360" i="4"/>
  <c r="AK360" i="4"/>
  <c r="AI360" i="4"/>
  <c r="AO360" i="4"/>
  <c r="AL360" i="4"/>
  <c r="AN360" i="4"/>
  <c r="AG360" i="4"/>
  <c r="AF360" i="4"/>
  <c r="AE360" i="4"/>
  <c r="AH360" i="4"/>
  <c r="AD360" i="4"/>
  <c r="AA360" i="4"/>
  <c r="AC360" i="4"/>
  <c r="AB360" i="4"/>
  <c r="W360" i="4"/>
  <c r="Z360" i="4"/>
  <c r="Y360" i="4"/>
  <c r="R360" i="4"/>
  <c r="S360" i="4"/>
  <c r="U360" i="4"/>
  <c r="V360" i="4"/>
  <c r="Q360" i="4"/>
  <c r="AM372" i="4"/>
  <c r="P372" i="4"/>
  <c r="T372" i="4"/>
  <c r="O372" i="4"/>
  <c r="BD372" i="4"/>
  <c r="N372" i="4"/>
  <c r="BB372" i="4"/>
  <c r="BC372" i="4"/>
  <c r="BA372" i="4"/>
  <c r="AX372" i="4"/>
  <c r="AZ372" i="4"/>
  <c r="AY372" i="4"/>
  <c r="AW372" i="4"/>
  <c r="AT372" i="4"/>
  <c r="AS372" i="4"/>
  <c r="AU372" i="4"/>
  <c r="AV372" i="4"/>
  <c r="AQ372" i="4"/>
  <c r="AR372" i="4"/>
  <c r="AO372" i="4"/>
  <c r="AP372" i="4"/>
  <c r="AI372" i="4"/>
  <c r="AN372" i="4"/>
  <c r="AK372" i="4"/>
  <c r="AH372" i="4"/>
  <c r="AF372" i="4"/>
  <c r="AG372" i="4"/>
  <c r="AL372" i="4"/>
  <c r="AE372" i="4"/>
  <c r="AC372" i="4"/>
  <c r="AD372" i="4"/>
  <c r="AB372" i="4"/>
  <c r="AA372" i="4"/>
  <c r="Z372" i="4"/>
  <c r="W372" i="4"/>
  <c r="V372" i="4"/>
  <c r="Y372" i="4"/>
  <c r="M372" i="4"/>
  <c r="S372" i="4"/>
  <c r="R372" i="4"/>
  <c r="Q372" i="4"/>
  <c r="AM384" i="4"/>
  <c r="AD384" i="4"/>
  <c r="AE384" i="4"/>
  <c r="AI384" i="4"/>
  <c r="T384" i="4"/>
  <c r="P384" i="4"/>
  <c r="O384" i="4"/>
  <c r="BD384" i="4"/>
  <c r="BC384" i="4"/>
  <c r="N384" i="4"/>
  <c r="AY384" i="4"/>
  <c r="BA384" i="4"/>
  <c r="AZ384" i="4"/>
  <c r="BB384" i="4"/>
  <c r="AS384" i="4"/>
  <c r="AU384" i="4"/>
  <c r="AW384" i="4"/>
  <c r="AV384" i="4"/>
  <c r="AX384" i="4"/>
  <c r="AT384" i="4"/>
  <c r="AR384" i="4"/>
  <c r="AQ384" i="4"/>
  <c r="AP384" i="4"/>
  <c r="AL384" i="4"/>
  <c r="AN384" i="4"/>
  <c r="AO384" i="4"/>
  <c r="AG384" i="4"/>
  <c r="AF384" i="4"/>
  <c r="AH384" i="4"/>
  <c r="AK384" i="4"/>
  <c r="AC384" i="4"/>
  <c r="W384" i="4"/>
  <c r="AB384" i="4"/>
  <c r="AA384" i="4"/>
  <c r="V384" i="4"/>
  <c r="Z384" i="4"/>
  <c r="Y384" i="4"/>
  <c r="U384" i="4"/>
  <c r="R384" i="4"/>
  <c r="Q384" i="4"/>
  <c r="AM396" i="4"/>
  <c r="T396" i="4"/>
  <c r="AQ396" i="4"/>
  <c r="O396" i="4"/>
  <c r="P396" i="4"/>
  <c r="BC396" i="4"/>
  <c r="BB396" i="4"/>
  <c r="BD396" i="4"/>
  <c r="N396" i="4"/>
  <c r="AZ396" i="4"/>
  <c r="BA396" i="4"/>
  <c r="AY396" i="4"/>
  <c r="AT396" i="4"/>
  <c r="AV396" i="4"/>
  <c r="AX396" i="4"/>
  <c r="AW396" i="4"/>
  <c r="AU396" i="4"/>
  <c r="AR396" i="4"/>
  <c r="AS396" i="4"/>
  <c r="AL396" i="4"/>
  <c r="AO396" i="4"/>
  <c r="AP396" i="4"/>
  <c r="AN396" i="4"/>
  <c r="AH396" i="4"/>
  <c r="AI396" i="4"/>
  <c r="AF396" i="4"/>
  <c r="AE396" i="4"/>
  <c r="AK396" i="4"/>
  <c r="AG396" i="4"/>
  <c r="AD396" i="4"/>
  <c r="AA396" i="4"/>
  <c r="AC396" i="4"/>
  <c r="AB396" i="4"/>
  <c r="Z396" i="4"/>
  <c r="Y396" i="4"/>
  <c r="V396" i="4"/>
  <c r="W396" i="4"/>
  <c r="U396" i="4"/>
  <c r="Q396" i="4"/>
  <c r="M396" i="4"/>
  <c r="S396" i="4"/>
  <c r="R396" i="4"/>
  <c r="AM408" i="4"/>
  <c r="T408" i="4"/>
  <c r="AN408" i="4"/>
  <c r="P408" i="4"/>
  <c r="O408" i="4"/>
  <c r="AP408" i="4"/>
  <c r="BD408" i="4"/>
  <c r="BC408" i="4"/>
  <c r="N408" i="4"/>
  <c r="AY408" i="4"/>
  <c r="BB408" i="4"/>
  <c r="BA408" i="4"/>
  <c r="AZ408" i="4"/>
  <c r="AU408" i="4"/>
  <c r="AV408" i="4"/>
  <c r="AW408" i="4"/>
  <c r="AX408" i="4"/>
  <c r="AR408" i="4"/>
  <c r="AQ408" i="4"/>
  <c r="AS408" i="4"/>
  <c r="AT408" i="4"/>
  <c r="AL408" i="4"/>
  <c r="AO408" i="4"/>
  <c r="AH408" i="4"/>
  <c r="AG408" i="4"/>
  <c r="AI408" i="4"/>
  <c r="AF408" i="4"/>
  <c r="AK408" i="4"/>
  <c r="AE408" i="4"/>
  <c r="AD408" i="4"/>
  <c r="AC408" i="4"/>
  <c r="AB408" i="4"/>
  <c r="AA408" i="4"/>
  <c r="Y408" i="4"/>
  <c r="Z408" i="4"/>
  <c r="W408" i="4"/>
  <c r="M408" i="4"/>
  <c r="U408" i="4"/>
  <c r="V408" i="4"/>
  <c r="R408" i="4"/>
  <c r="S408" i="4"/>
  <c r="Q408" i="4"/>
  <c r="M184" i="4"/>
  <c r="M176" i="4"/>
  <c r="M10" i="4"/>
  <c r="M324" i="4"/>
  <c r="M332" i="4"/>
  <c r="Q161" i="4"/>
  <c r="Q259" i="4"/>
  <c r="R321" i="4"/>
  <c r="R102" i="4"/>
  <c r="S31" i="4"/>
  <c r="S91" i="4"/>
  <c r="U318" i="4"/>
  <c r="AM27" i="4"/>
  <c r="AE27" i="4"/>
  <c r="T27" i="4"/>
  <c r="P27" i="4"/>
  <c r="O27" i="4"/>
  <c r="BB27" i="4"/>
  <c r="N27" i="4"/>
  <c r="BD27" i="4"/>
  <c r="AZ27" i="4"/>
  <c r="AX27" i="4"/>
  <c r="BC27" i="4"/>
  <c r="BA27" i="4"/>
  <c r="AW27" i="4"/>
  <c r="AV27" i="4"/>
  <c r="AT27" i="4"/>
  <c r="AY27" i="4"/>
  <c r="AU27" i="4"/>
  <c r="AR27" i="4"/>
  <c r="AQ27" i="4"/>
  <c r="AS27" i="4"/>
  <c r="AN27" i="4"/>
  <c r="AO27" i="4"/>
  <c r="AK27" i="4"/>
  <c r="AP27" i="4"/>
  <c r="AL27" i="4"/>
  <c r="AI27" i="4"/>
  <c r="AG27" i="4"/>
  <c r="AH27" i="4"/>
  <c r="AF27" i="4"/>
  <c r="AC27" i="4"/>
  <c r="AB27" i="4"/>
  <c r="AA27" i="4"/>
  <c r="Z27" i="4"/>
  <c r="AD27" i="4"/>
  <c r="Y27" i="4"/>
  <c r="W27" i="4"/>
  <c r="U27" i="4"/>
  <c r="V27" i="4"/>
  <c r="S27" i="4"/>
  <c r="AM75" i="4"/>
  <c r="P75" i="4"/>
  <c r="O75" i="4"/>
  <c r="T75" i="4"/>
  <c r="N75" i="4"/>
  <c r="BD75" i="4"/>
  <c r="BB75" i="4"/>
  <c r="BC75" i="4"/>
  <c r="BA75" i="4"/>
  <c r="AZ75" i="4"/>
  <c r="AX75" i="4"/>
  <c r="AY75" i="4"/>
  <c r="AV75" i="4"/>
  <c r="AW75" i="4"/>
  <c r="AU75" i="4"/>
  <c r="AR75" i="4"/>
  <c r="AQ75" i="4"/>
  <c r="AS75" i="4"/>
  <c r="AT75" i="4"/>
  <c r="AL75" i="4"/>
  <c r="AP75" i="4"/>
  <c r="AI75" i="4"/>
  <c r="AO75" i="4"/>
  <c r="AN75" i="4"/>
  <c r="AK75" i="4"/>
  <c r="AG75" i="4"/>
  <c r="AH75" i="4"/>
  <c r="AF75" i="4"/>
  <c r="AE75" i="4"/>
  <c r="AD75" i="4"/>
  <c r="V75" i="4"/>
  <c r="W75" i="4"/>
  <c r="AC75" i="4"/>
  <c r="Y75" i="4"/>
  <c r="AA75" i="4"/>
  <c r="Z75" i="4"/>
  <c r="U75" i="4"/>
  <c r="M75" i="4"/>
  <c r="R75" i="4"/>
  <c r="AB75" i="4"/>
  <c r="S75" i="4"/>
  <c r="Q75" i="4"/>
  <c r="AM123" i="4"/>
  <c r="AN123" i="4"/>
  <c r="T123" i="4"/>
  <c r="P123" i="4"/>
  <c r="O123" i="4"/>
  <c r="N123" i="4"/>
  <c r="BD123" i="4"/>
  <c r="BC123" i="4"/>
  <c r="AZ123" i="4"/>
  <c r="BA123" i="4"/>
  <c r="BB123" i="4"/>
  <c r="AT123" i="4"/>
  <c r="AX123" i="4"/>
  <c r="AV123" i="4"/>
  <c r="AU123" i="4"/>
  <c r="AY123" i="4"/>
  <c r="AW123" i="4"/>
  <c r="AR123" i="4"/>
  <c r="AS123" i="4"/>
  <c r="AQ123" i="4"/>
  <c r="AO123" i="4"/>
  <c r="AL123" i="4"/>
  <c r="AP123" i="4"/>
  <c r="AK123" i="4"/>
  <c r="AI123" i="4"/>
  <c r="AE123" i="4"/>
  <c r="AF123" i="4"/>
  <c r="AG123" i="4"/>
  <c r="AH123" i="4"/>
  <c r="AD123" i="4"/>
  <c r="AC123" i="4"/>
  <c r="AB123" i="4"/>
  <c r="AA123" i="4"/>
  <c r="U123" i="4"/>
  <c r="Z123" i="4"/>
  <c r="Y123" i="4"/>
  <c r="W123" i="4"/>
  <c r="V123" i="4"/>
  <c r="R123" i="4"/>
  <c r="Q123" i="4"/>
  <c r="S123" i="4"/>
  <c r="AM243" i="4"/>
  <c r="AN243" i="4"/>
  <c r="T243" i="4"/>
  <c r="O243" i="4"/>
  <c r="P243" i="4"/>
  <c r="BB243" i="4"/>
  <c r="BD243" i="4"/>
  <c r="BC243" i="4"/>
  <c r="N243" i="4"/>
  <c r="AZ243" i="4"/>
  <c r="AX243" i="4"/>
  <c r="BA243" i="4"/>
  <c r="AY243" i="4"/>
  <c r="AT243" i="4"/>
  <c r="AV243" i="4"/>
  <c r="AU243" i="4"/>
  <c r="AW243" i="4"/>
  <c r="AR243" i="4"/>
  <c r="AP243" i="4"/>
  <c r="AQ243" i="4"/>
  <c r="AS243" i="4"/>
  <c r="AO243" i="4"/>
  <c r="AK243" i="4"/>
  <c r="AL243" i="4"/>
  <c r="AH243" i="4"/>
  <c r="AF243" i="4"/>
  <c r="AG243" i="4"/>
  <c r="AI243" i="4"/>
  <c r="AC243" i="4"/>
  <c r="AD243" i="4"/>
  <c r="AA243" i="4"/>
  <c r="Y243" i="4"/>
  <c r="W243" i="4"/>
  <c r="U243" i="4"/>
  <c r="V243" i="4"/>
  <c r="Z243" i="4"/>
  <c r="AE243" i="4"/>
  <c r="AB243" i="4"/>
  <c r="M243" i="4"/>
  <c r="R243" i="4"/>
  <c r="Q243" i="4"/>
  <c r="S243" i="4"/>
  <c r="AM399" i="4"/>
  <c r="T399" i="4"/>
  <c r="P399" i="4"/>
  <c r="O399" i="4"/>
  <c r="N399" i="4"/>
  <c r="BD399" i="4"/>
  <c r="BA399" i="4"/>
  <c r="BC399" i="4"/>
  <c r="BB399" i="4"/>
  <c r="AZ399" i="4"/>
  <c r="AW399" i="4"/>
  <c r="AX399" i="4"/>
  <c r="AT399" i="4"/>
  <c r="AU399" i="4"/>
  <c r="AY399" i="4"/>
  <c r="AV399" i="4"/>
  <c r="AS399" i="4"/>
  <c r="AR399" i="4"/>
  <c r="AP399" i="4"/>
  <c r="AO399" i="4"/>
  <c r="AN399" i="4"/>
  <c r="AQ399" i="4"/>
  <c r="AK399" i="4"/>
  <c r="AL399" i="4"/>
  <c r="AI399" i="4"/>
  <c r="AH399" i="4"/>
  <c r="AE399" i="4"/>
  <c r="AG399" i="4"/>
  <c r="AF399" i="4"/>
  <c r="AD399" i="4"/>
  <c r="AB399" i="4"/>
  <c r="AC399" i="4"/>
  <c r="W399" i="4"/>
  <c r="AA399" i="4"/>
  <c r="V399" i="4"/>
  <c r="Z399" i="4"/>
  <c r="Y399" i="4"/>
  <c r="U399" i="4"/>
  <c r="S399" i="4"/>
  <c r="M399" i="4"/>
  <c r="Q399" i="4"/>
  <c r="M413" i="4"/>
  <c r="AM44" i="4"/>
  <c r="T44" i="4"/>
  <c r="AT44" i="4"/>
  <c r="O44" i="4"/>
  <c r="P44" i="4"/>
  <c r="BC44" i="4"/>
  <c r="N44" i="4"/>
  <c r="BD44" i="4"/>
  <c r="AY44" i="4"/>
  <c r="BA44" i="4"/>
  <c r="AZ44" i="4"/>
  <c r="BB44" i="4"/>
  <c r="AU44" i="4"/>
  <c r="AX44" i="4"/>
  <c r="AW44" i="4"/>
  <c r="AV44" i="4"/>
  <c r="AS44" i="4"/>
  <c r="AQ44" i="4"/>
  <c r="AR44" i="4"/>
  <c r="AL44" i="4"/>
  <c r="AP44" i="4"/>
  <c r="AO44" i="4"/>
  <c r="AN44" i="4"/>
  <c r="AH44" i="4"/>
  <c r="AI44" i="4"/>
  <c r="AK44" i="4"/>
  <c r="AE44" i="4"/>
  <c r="AF44" i="4"/>
  <c r="AA44" i="4"/>
  <c r="AD44" i="4"/>
  <c r="AC44" i="4"/>
  <c r="AG44" i="4"/>
  <c r="Y44" i="4"/>
  <c r="AB44" i="4"/>
  <c r="V44" i="4"/>
  <c r="Z44" i="4"/>
  <c r="W44" i="4"/>
  <c r="R44" i="4"/>
  <c r="M44" i="4"/>
  <c r="Q44" i="4"/>
  <c r="U44" i="4"/>
  <c r="AM116" i="4"/>
  <c r="AI116" i="4"/>
  <c r="AO116" i="4"/>
  <c r="T116" i="4"/>
  <c r="P116" i="4"/>
  <c r="BB116" i="4"/>
  <c r="BD116" i="4"/>
  <c r="N116" i="4"/>
  <c r="BC116" i="4"/>
  <c r="O116" i="4"/>
  <c r="AZ116" i="4"/>
  <c r="AX116" i="4"/>
  <c r="BA116" i="4"/>
  <c r="AV116" i="4"/>
  <c r="AT116" i="4"/>
  <c r="AS116" i="4"/>
  <c r="AY116" i="4"/>
  <c r="AW116" i="4"/>
  <c r="AU116" i="4"/>
  <c r="AP116" i="4"/>
  <c r="AR116" i="4"/>
  <c r="AK116" i="4"/>
  <c r="AN116" i="4"/>
  <c r="AL116" i="4"/>
  <c r="AQ116" i="4"/>
  <c r="AH116" i="4"/>
  <c r="AF116" i="4"/>
  <c r="AE116" i="4"/>
  <c r="AB116" i="4"/>
  <c r="AA116" i="4"/>
  <c r="AC116" i="4"/>
  <c r="AG116" i="4"/>
  <c r="W116" i="4"/>
  <c r="Z116" i="4"/>
  <c r="AD116" i="4"/>
  <c r="V116" i="4"/>
  <c r="U116" i="4"/>
  <c r="Q116" i="4"/>
  <c r="M116" i="4"/>
  <c r="S116" i="4"/>
  <c r="Y116" i="4"/>
  <c r="AM188" i="4"/>
  <c r="BA188" i="4"/>
  <c r="T188" i="4"/>
  <c r="P188" i="4"/>
  <c r="N188" i="4"/>
  <c r="O188" i="4"/>
  <c r="BB188" i="4"/>
  <c r="BD188" i="4"/>
  <c r="BC188" i="4"/>
  <c r="AY188" i="4"/>
  <c r="AX188" i="4"/>
  <c r="AZ188" i="4"/>
  <c r="AV188" i="4"/>
  <c r="AU188" i="4"/>
  <c r="AW188" i="4"/>
  <c r="AQ188" i="4"/>
  <c r="AS188" i="4"/>
  <c r="AT188" i="4"/>
  <c r="AR188" i="4"/>
  <c r="AO188" i="4"/>
  <c r="AP188" i="4"/>
  <c r="AN188" i="4"/>
  <c r="AL188" i="4"/>
  <c r="AK188" i="4"/>
  <c r="AH188" i="4"/>
  <c r="AG188" i="4"/>
  <c r="AF188" i="4"/>
  <c r="AE188" i="4"/>
  <c r="AI188" i="4"/>
  <c r="AC188" i="4"/>
  <c r="AD188" i="4"/>
  <c r="AB188" i="4"/>
  <c r="V188" i="4"/>
  <c r="AA188" i="4"/>
  <c r="Z188" i="4"/>
  <c r="W188" i="4"/>
  <c r="Y188" i="4"/>
  <c r="U188" i="4"/>
  <c r="S188" i="4"/>
  <c r="M188" i="4"/>
  <c r="R188" i="4"/>
  <c r="Q188" i="4"/>
  <c r="AM248" i="4"/>
  <c r="T248" i="4"/>
  <c r="P248" i="4"/>
  <c r="O248" i="4"/>
  <c r="BD248" i="4"/>
  <c r="BB248" i="4"/>
  <c r="N248" i="4"/>
  <c r="AZ248" i="4"/>
  <c r="AY248" i="4"/>
  <c r="BC248" i="4"/>
  <c r="BA248" i="4"/>
  <c r="AX248" i="4"/>
  <c r="AV248" i="4"/>
  <c r="AW248" i="4"/>
  <c r="AT248" i="4"/>
  <c r="AU248" i="4"/>
  <c r="AS248" i="4"/>
  <c r="AQ248" i="4"/>
  <c r="AR248" i="4"/>
  <c r="AL248" i="4"/>
  <c r="AO248" i="4"/>
  <c r="AP248" i="4"/>
  <c r="AK248" i="4"/>
  <c r="AF248" i="4"/>
  <c r="AN248" i="4"/>
  <c r="AI248" i="4"/>
  <c r="AH248" i="4"/>
  <c r="AD248" i="4"/>
  <c r="AE248" i="4"/>
  <c r="AC248" i="4"/>
  <c r="AG248" i="4"/>
  <c r="AB248" i="4"/>
  <c r="V248" i="4"/>
  <c r="Z248" i="4"/>
  <c r="U248" i="4"/>
  <c r="AA248" i="4"/>
  <c r="Y248" i="4"/>
  <c r="W248" i="4"/>
  <c r="M248" i="4"/>
  <c r="R248" i="4"/>
  <c r="S248" i="4"/>
  <c r="Q248" i="4"/>
  <c r="AM356" i="4"/>
  <c r="AK356" i="4"/>
  <c r="AN356" i="4"/>
  <c r="T356" i="4"/>
  <c r="O356" i="4"/>
  <c r="P356" i="4"/>
  <c r="BD356" i="4"/>
  <c r="BC356" i="4"/>
  <c r="N356" i="4"/>
  <c r="BA356" i="4"/>
  <c r="AY356" i="4"/>
  <c r="BB356" i="4"/>
  <c r="AZ356" i="4"/>
  <c r="AX356" i="4"/>
  <c r="AV356" i="4"/>
  <c r="AU356" i="4"/>
  <c r="AW356" i="4"/>
  <c r="AQ356" i="4"/>
  <c r="AR356" i="4"/>
  <c r="AS356" i="4"/>
  <c r="AT356" i="4"/>
  <c r="AL356" i="4"/>
  <c r="AP356" i="4"/>
  <c r="AO356" i="4"/>
  <c r="AH356" i="4"/>
  <c r="AE356" i="4"/>
  <c r="AI356" i="4"/>
  <c r="AF356" i="4"/>
  <c r="Z356" i="4"/>
  <c r="AG356" i="4"/>
  <c r="AB356" i="4"/>
  <c r="V356" i="4"/>
  <c r="AD356" i="4"/>
  <c r="AA356" i="4"/>
  <c r="Y356" i="4"/>
  <c r="M356" i="4"/>
  <c r="AC356" i="4"/>
  <c r="W356" i="4"/>
  <c r="S356" i="4"/>
  <c r="Q356" i="4"/>
  <c r="U356" i="4"/>
  <c r="R356" i="4"/>
  <c r="AM45" i="4"/>
  <c r="P45" i="4"/>
  <c r="O45" i="4"/>
  <c r="N45" i="4"/>
  <c r="T45" i="4"/>
  <c r="BC45" i="4"/>
  <c r="BB45" i="4"/>
  <c r="BD45" i="4"/>
  <c r="AY45" i="4"/>
  <c r="AZ45" i="4"/>
  <c r="BA45" i="4"/>
  <c r="AV45" i="4"/>
  <c r="AX45" i="4"/>
  <c r="AU45" i="4"/>
  <c r="AT45" i="4"/>
  <c r="AW45" i="4"/>
  <c r="AR45" i="4"/>
  <c r="AQ45" i="4"/>
  <c r="AS45" i="4"/>
  <c r="AP45" i="4"/>
  <c r="AN45" i="4"/>
  <c r="AK45" i="4"/>
  <c r="AL45" i="4"/>
  <c r="AO45" i="4"/>
  <c r="AF45" i="4"/>
  <c r="AH45" i="4"/>
  <c r="AG45" i="4"/>
  <c r="Z45" i="4"/>
  <c r="AI45" i="4"/>
  <c r="AD45" i="4"/>
  <c r="AB45" i="4"/>
  <c r="AA45" i="4"/>
  <c r="AE45" i="4"/>
  <c r="AC45" i="4"/>
  <c r="V45" i="4"/>
  <c r="Y45" i="4"/>
  <c r="W45" i="4"/>
  <c r="Q45" i="4"/>
  <c r="M45" i="4"/>
  <c r="R45" i="4"/>
  <c r="S45" i="4"/>
  <c r="AM105" i="4"/>
  <c r="T105" i="4"/>
  <c r="P105" i="4"/>
  <c r="O105" i="4"/>
  <c r="N105" i="4"/>
  <c r="BB105" i="4"/>
  <c r="BD105" i="4"/>
  <c r="BC105" i="4"/>
  <c r="BA105" i="4"/>
  <c r="AX105" i="4"/>
  <c r="AZ105" i="4"/>
  <c r="AY105" i="4"/>
  <c r="AW105" i="4"/>
  <c r="AT105" i="4"/>
  <c r="AU105" i="4"/>
  <c r="AV105" i="4"/>
  <c r="AS105" i="4"/>
  <c r="AR105" i="4"/>
  <c r="AP105" i="4"/>
  <c r="AQ105" i="4"/>
  <c r="AN105" i="4"/>
  <c r="AI105" i="4"/>
  <c r="AK105" i="4"/>
  <c r="AO105" i="4"/>
  <c r="AE105" i="4"/>
  <c r="AH105" i="4"/>
  <c r="AL105" i="4"/>
  <c r="AC105" i="4"/>
  <c r="AD105" i="4"/>
  <c r="AF105" i="4"/>
  <c r="AB105" i="4"/>
  <c r="W105" i="4"/>
  <c r="U105" i="4"/>
  <c r="AG105" i="4"/>
  <c r="V105" i="4"/>
  <c r="Z105" i="4"/>
  <c r="Y105" i="4"/>
  <c r="AA105" i="4"/>
  <c r="S105" i="4"/>
  <c r="M105" i="4"/>
  <c r="Q105" i="4"/>
  <c r="R105" i="4"/>
  <c r="AM153" i="4"/>
  <c r="AE153" i="4"/>
  <c r="P153" i="4"/>
  <c r="T153" i="4"/>
  <c r="N153" i="4"/>
  <c r="O153" i="4"/>
  <c r="BC153" i="4"/>
  <c r="BD153" i="4"/>
  <c r="BA153" i="4"/>
  <c r="AZ153" i="4"/>
  <c r="BB153" i="4"/>
  <c r="AX153" i="4"/>
  <c r="AT153" i="4"/>
  <c r="AU153" i="4"/>
  <c r="AW153" i="4"/>
  <c r="AV153" i="4"/>
  <c r="AY153" i="4"/>
  <c r="AR153" i="4"/>
  <c r="AP153" i="4"/>
  <c r="AQ153" i="4"/>
  <c r="AS153" i="4"/>
  <c r="AL153" i="4"/>
  <c r="AI153" i="4"/>
  <c r="AN153" i="4"/>
  <c r="AO153" i="4"/>
  <c r="AF153" i="4"/>
  <c r="AG153" i="4"/>
  <c r="AK153" i="4"/>
  <c r="AH153" i="4"/>
  <c r="AB153" i="4"/>
  <c r="AA153" i="4"/>
  <c r="AD153" i="4"/>
  <c r="AC153" i="4"/>
  <c r="Y153" i="4"/>
  <c r="Z153" i="4"/>
  <c r="V153" i="4"/>
  <c r="W153" i="4"/>
  <c r="U153" i="4"/>
  <c r="M153" i="4"/>
  <c r="S153" i="4"/>
  <c r="R153" i="4"/>
  <c r="Q153" i="4"/>
  <c r="AM213" i="4"/>
  <c r="AZ213" i="4"/>
  <c r="T213" i="4"/>
  <c r="O213" i="4"/>
  <c r="P213" i="4"/>
  <c r="N213" i="4"/>
  <c r="BD213" i="4"/>
  <c r="BC213" i="4"/>
  <c r="BA213" i="4"/>
  <c r="AY213" i="4"/>
  <c r="BB213" i="4"/>
  <c r="AU213" i="4"/>
  <c r="AW213" i="4"/>
  <c r="AT213" i="4"/>
  <c r="AX213" i="4"/>
  <c r="AV213" i="4"/>
  <c r="AR213" i="4"/>
  <c r="AS213" i="4"/>
  <c r="AQ213" i="4"/>
  <c r="AO213" i="4"/>
  <c r="AK213" i="4"/>
  <c r="AL213" i="4"/>
  <c r="AP213" i="4"/>
  <c r="AN213" i="4"/>
  <c r="AH213" i="4"/>
  <c r="AG213" i="4"/>
  <c r="AI213" i="4"/>
  <c r="AF213" i="4"/>
  <c r="AA213" i="4"/>
  <c r="Z213" i="4"/>
  <c r="AB213" i="4"/>
  <c r="AE213" i="4"/>
  <c r="AC213" i="4"/>
  <c r="AD213" i="4"/>
  <c r="U213" i="4"/>
  <c r="Y213" i="4"/>
  <c r="W213" i="4"/>
  <c r="R213" i="4"/>
  <c r="S213" i="4"/>
  <c r="V213" i="4"/>
  <c r="Q213" i="4"/>
  <c r="AM23" i="4"/>
  <c r="BD23" i="4"/>
  <c r="AE23" i="4"/>
  <c r="P23" i="4"/>
  <c r="O23" i="4"/>
  <c r="T23" i="4"/>
  <c r="BC23" i="4"/>
  <c r="BB23" i="4"/>
  <c r="N23" i="4"/>
  <c r="AZ23" i="4"/>
  <c r="AX23" i="4"/>
  <c r="BA23" i="4"/>
  <c r="AW23" i="4"/>
  <c r="AU23" i="4"/>
  <c r="AY23" i="4"/>
  <c r="AV23" i="4"/>
  <c r="AR23" i="4"/>
  <c r="AT23" i="4"/>
  <c r="AS23" i="4"/>
  <c r="AQ23" i="4"/>
  <c r="AI23" i="4"/>
  <c r="AO23" i="4"/>
  <c r="AP23" i="4"/>
  <c r="AK23" i="4"/>
  <c r="AN23" i="4"/>
  <c r="AL23" i="4"/>
  <c r="AF23" i="4"/>
  <c r="AH23" i="4"/>
  <c r="AG23" i="4"/>
  <c r="AC23" i="4"/>
  <c r="AA23" i="4"/>
  <c r="AB23" i="4"/>
  <c r="AD23" i="4"/>
  <c r="V23" i="4"/>
  <c r="Y23" i="4"/>
  <c r="W23" i="4"/>
  <c r="Z23" i="4"/>
  <c r="R23" i="4"/>
  <c r="Q23" i="4"/>
  <c r="U23" i="4"/>
  <c r="S23" i="4"/>
  <c r="AM47" i="4"/>
  <c r="AE47" i="4"/>
  <c r="T47" i="4"/>
  <c r="AN47" i="4"/>
  <c r="N47" i="4"/>
  <c r="O47" i="4"/>
  <c r="P47" i="4"/>
  <c r="BC47" i="4"/>
  <c r="BD47" i="4"/>
  <c r="BA47" i="4"/>
  <c r="BB47" i="4"/>
  <c r="AY47" i="4"/>
  <c r="AZ47" i="4"/>
  <c r="AW47" i="4"/>
  <c r="AX47" i="4"/>
  <c r="AU47" i="4"/>
  <c r="AV47" i="4"/>
  <c r="AR47" i="4"/>
  <c r="AS47" i="4"/>
  <c r="AT47" i="4"/>
  <c r="AQ47" i="4"/>
  <c r="AI47" i="4"/>
  <c r="AL47" i="4"/>
  <c r="AK47" i="4"/>
  <c r="AP47" i="4"/>
  <c r="AO47" i="4"/>
  <c r="AH47" i="4"/>
  <c r="AF47" i="4"/>
  <c r="AC47" i="4"/>
  <c r="AD47" i="4"/>
  <c r="AA47" i="4"/>
  <c r="AG47" i="4"/>
  <c r="AB47" i="4"/>
  <c r="V47" i="4"/>
  <c r="Z47" i="4"/>
  <c r="Y47" i="4"/>
  <c r="W47" i="4"/>
  <c r="R47" i="4"/>
  <c r="Q47" i="4"/>
  <c r="M47" i="4"/>
  <c r="S47" i="4"/>
  <c r="AM83" i="4"/>
  <c r="T83" i="4"/>
  <c r="O83" i="4"/>
  <c r="P83" i="4"/>
  <c r="BD83" i="4"/>
  <c r="N83" i="4"/>
  <c r="BC83" i="4"/>
  <c r="BB83" i="4"/>
  <c r="AX83" i="4"/>
  <c r="BA83" i="4"/>
  <c r="AZ83" i="4"/>
  <c r="AV83" i="4"/>
  <c r="AW83" i="4"/>
  <c r="AU83" i="4"/>
  <c r="AY83" i="4"/>
  <c r="AQ83" i="4"/>
  <c r="AT83" i="4"/>
  <c r="AS83" i="4"/>
  <c r="AR83" i="4"/>
  <c r="AL83" i="4"/>
  <c r="AP83" i="4"/>
  <c r="AI83" i="4"/>
  <c r="AO83" i="4"/>
  <c r="AN83" i="4"/>
  <c r="AG83" i="4"/>
  <c r="AH83" i="4"/>
  <c r="AK83" i="4"/>
  <c r="AC83" i="4"/>
  <c r="AA83" i="4"/>
  <c r="AD83" i="4"/>
  <c r="AF83" i="4"/>
  <c r="AB83" i="4"/>
  <c r="AE83" i="4"/>
  <c r="Z83" i="4"/>
  <c r="Y83" i="4"/>
  <c r="V83" i="4"/>
  <c r="S83" i="4"/>
  <c r="R83" i="4"/>
  <c r="M83" i="4"/>
  <c r="U83" i="4"/>
  <c r="Q83" i="4"/>
  <c r="AM107" i="4"/>
  <c r="P107" i="4"/>
  <c r="T107" i="4"/>
  <c r="N107" i="4"/>
  <c r="Q107" i="4"/>
  <c r="O107" i="4"/>
  <c r="BB107" i="4"/>
  <c r="BC107" i="4"/>
  <c r="BD107" i="4"/>
  <c r="AZ107" i="4"/>
  <c r="AX107" i="4"/>
  <c r="BA107" i="4"/>
  <c r="AU107" i="4"/>
  <c r="AY107" i="4"/>
  <c r="AW107" i="4"/>
  <c r="AV107" i="4"/>
  <c r="AP107" i="4"/>
  <c r="AS107" i="4"/>
  <c r="AT107" i="4"/>
  <c r="AR107" i="4"/>
  <c r="AQ107" i="4"/>
  <c r="AO107" i="4"/>
  <c r="AN107" i="4"/>
  <c r="AL107" i="4"/>
  <c r="AH107" i="4"/>
  <c r="AF107" i="4"/>
  <c r="AI107" i="4"/>
  <c r="AE107" i="4"/>
  <c r="AG107" i="4"/>
  <c r="AK107" i="4"/>
  <c r="AD107" i="4"/>
  <c r="AC107" i="4"/>
  <c r="AB107" i="4"/>
  <c r="Y107" i="4"/>
  <c r="AA107" i="4"/>
  <c r="Z107" i="4"/>
  <c r="V107" i="4"/>
  <c r="W107" i="4"/>
  <c r="S107" i="4"/>
  <c r="M107" i="4"/>
  <c r="U107" i="4"/>
  <c r="R107" i="4"/>
  <c r="AM131" i="4"/>
  <c r="P131" i="4"/>
  <c r="T131" i="4"/>
  <c r="O131" i="4"/>
  <c r="BC131" i="4"/>
  <c r="N131" i="4"/>
  <c r="BD131" i="4"/>
  <c r="BB131" i="4"/>
  <c r="BA131" i="4"/>
  <c r="AY131" i="4"/>
  <c r="AZ131" i="4"/>
  <c r="AU131" i="4"/>
  <c r="AV131" i="4"/>
  <c r="AT131" i="4"/>
  <c r="AX131" i="4"/>
  <c r="AW131" i="4"/>
  <c r="AR131" i="4"/>
  <c r="AQ131" i="4"/>
  <c r="AS131" i="4"/>
  <c r="AI131" i="4"/>
  <c r="AL131" i="4"/>
  <c r="AP131" i="4"/>
  <c r="AO131" i="4"/>
  <c r="AN131" i="4"/>
  <c r="AG131" i="4"/>
  <c r="AK131" i="4"/>
  <c r="AF131" i="4"/>
  <c r="AC131" i="4"/>
  <c r="AE131" i="4"/>
  <c r="AD131" i="4"/>
  <c r="AH131" i="4"/>
  <c r="Y131" i="4"/>
  <c r="U131" i="4"/>
  <c r="Z131" i="4"/>
  <c r="AB131" i="4"/>
  <c r="W131" i="4"/>
  <c r="V131" i="4"/>
  <c r="S131" i="4"/>
  <c r="Q131" i="4"/>
  <c r="R131" i="4"/>
  <c r="AA131" i="4"/>
  <c r="M131" i="4"/>
  <c r="AM155" i="4"/>
  <c r="BA155" i="4"/>
  <c r="P155" i="4"/>
  <c r="AL155" i="4"/>
  <c r="T155" i="4"/>
  <c r="N155" i="4"/>
  <c r="O155" i="4"/>
  <c r="BC155" i="4"/>
  <c r="BD155" i="4"/>
  <c r="AX155" i="4"/>
  <c r="AZ155" i="4"/>
  <c r="BB155" i="4"/>
  <c r="AV155" i="4"/>
  <c r="AY155" i="4"/>
  <c r="AW155" i="4"/>
  <c r="AU155" i="4"/>
  <c r="AT155" i="4"/>
  <c r="AQ155" i="4"/>
  <c r="AS155" i="4"/>
  <c r="AK155" i="4"/>
  <c r="AN155" i="4"/>
  <c r="AR155" i="4"/>
  <c r="AO155" i="4"/>
  <c r="AP155" i="4"/>
  <c r="AI155" i="4"/>
  <c r="AH155" i="4"/>
  <c r="AG155" i="4"/>
  <c r="AA155" i="4"/>
  <c r="AD155" i="4"/>
  <c r="AF155" i="4"/>
  <c r="AC155" i="4"/>
  <c r="AE155" i="4"/>
  <c r="AB155" i="4"/>
  <c r="W155" i="4"/>
  <c r="V155" i="4"/>
  <c r="Y155" i="4"/>
  <c r="Z155" i="4"/>
  <c r="R155" i="4"/>
  <c r="Q155" i="4"/>
  <c r="M155" i="4"/>
  <c r="S155" i="4"/>
  <c r="AM179" i="4"/>
  <c r="AR179" i="4"/>
  <c r="AX179" i="4"/>
  <c r="T179" i="4"/>
  <c r="P179" i="4"/>
  <c r="O179" i="4"/>
  <c r="AN179" i="4"/>
  <c r="BD179" i="4"/>
  <c r="BC179" i="4"/>
  <c r="N179" i="4"/>
  <c r="AY179" i="4"/>
  <c r="BB179" i="4"/>
  <c r="AZ179" i="4"/>
  <c r="BA179" i="4"/>
  <c r="AW179" i="4"/>
  <c r="AU179" i="4"/>
  <c r="AV179" i="4"/>
  <c r="AP179" i="4"/>
  <c r="AT179" i="4"/>
  <c r="AQ179" i="4"/>
  <c r="AS179" i="4"/>
  <c r="AO179" i="4"/>
  <c r="AL179" i="4"/>
  <c r="AK179" i="4"/>
  <c r="AF179" i="4"/>
  <c r="AE179" i="4"/>
  <c r="AI179" i="4"/>
  <c r="AH179" i="4"/>
  <c r="AG179" i="4"/>
  <c r="AD179" i="4"/>
  <c r="AB179" i="4"/>
  <c r="AC179" i="4"/>
  <c r="Y179" i="4"/>
  <c r="Z179" i="4"/>
  <c r="AA179" i="4"/>
  <c r="W179" i="4"/>
  <c r="U179" i="4"/>
  <c r="M179" i="4"/>
  <c r="S179" i="4"/>
  <c r="Q179" i="4"/>
  <c r="AM203" i="4"/>
  <c r="AE203" i="4"/>
  <c r="P203" i="4"/>
  <c r="T203" i="4"/>
  <c r="AI203" i="4"/>
  <c r="O203" i="4"/>
  <c r="BA203" i="4"/>
  <c r="BD203" i="4"/>
  <c r="N203" i="4"/>
  <c r="BC203" i="4"/>
  <c r="BB203" i="4"/>
  <c r="AZ203" i="4"/>
  <c r="AY203" i="4"/>
  <c r="AW203" i="4"/>
  <c r="AU203" i="4"/>
  <c r="AX203" i="4"/>
  <c r="AV203" i="4"/>
  <c r="AT203" i="4"/>
  <c r="AR203" i="4"/>
  <c r="AQ203" i="4"/>
  <c r="AS203" i="4"/>
  <c r="AP203" i="4"/>
  <c r="AK203" i="4"/>
  <c r="AL203" i="4"/>
  <c r="AN203" i="4"/>
  <c r="AO203" i="4"/>
  <c r="AG203" i="4"/>
  <c r="AF203" i="4"/>
  <c r="AH203" i="4"/>
  <c r="AC203" i="4"/>
  <c r="AB203" i="4"/>
  <c r="AA203" i="4"/>
  <c r="Z203" i="4"/>
  <c r="Y203" i="4"/>
  <c r="AD203" i="4"/>
  <c r="W203" i="4"/>
  <c r="V203" i="4"/>
  <c r="Q203" i="4"/>
  <c r="S203" i="4"/>
  <c r="R203" i="4"/>
  <c r="M203" i="4"/>
  <c r="U203" i="4"/>
  <c r="AM239" i="4"/>
  <c r="BA239" i="4"/>
  <c r="P239" i="4"/>
  <c r="T239" i="4"/>
  <c r="O239" i="4"/>
  <c r="N239" i="4"/>
  <c r="AN239" i="4"/>
  <c r="BD239" i="4"/>
  <c r="AZ239" i="4"/>
  <c r="AY239" i="4"/>
  <c r="BB239" i="4"/>
  <c r="BC239" i="4"/>
  <c r="AV239" i="4"/>
  <c r="AX239" i="4"/>
  <c r="AU239" i="4"/>
  <c r="AT239" i="4"/>
  <c r="AW239" i="4"/>
  <c r="AS239" i="4"/>
  <c r="AQ239" i="4"/>
  <c r="AR239" i="4"/>
  <c r="AP239" i="4"/>
  <c r="AO239" i="4"/>
  <c r="AK239" i="4"/>
  <c r="AL239" i="4"/>
  <c r="AF239" i="4"/>
  <c r="AI239" i="4"/>
  <c r="AH239" i="4"/>
  <c r="AG239" i="4"/>
  <c r="AD239" i="4"/>
  <c r="AB239" i="4"/>
  <c r="Z239" i="4"/>
  <c r="AC239" i="4"/>
  <c r="AE239" i="4"/>
  <c r="AA239" i="4"/>
  <c r="Y239" i="4"/>
  <c r="V239" i="4"/>
  <c r="W239" i="4"/>
  <c r="S239" i="4"/>
  <c r="Q239" i="4"/>
  <c r="U239" i="4"/>
  <c r="AM263" i="4"/>
  <c r="T263" i="4"/>
  <c r="P263" i="4"/>
  <c r="O263" i="4"/>
  <c r="N263" i="4"/>
  <c r="BB263" i="4"/>
  <c r="BC263" i="4"/>
  <c r="BD263" i="4"/>
  <c r="AX263" i="4"/>
  <c r="BA263" i="4"/>
  <c r="AY263" i="4"/>
  <c r="AZ263" i="4"/>
  <c r="AV263" i="4"/>
  <c r="AT263" i="4"/>
  <c r="AW263" i="4"/>
  <c r="AQ263" i="4"/>
  <c r="AU263" i="4"/>
  <c r="AS263" i="4"/>
  <c r="AR263" i="4"/>
  <c r="AO263" i="4"/>
  <c r="AL263" i="4"/>
  <c r="AP263" i="4"/>
  <c r="AK263" i="4"/>
  <c r="AN263" i="4"/>
  <c r="AI263" i="4"/>
  <c r="AE263" i="4"/>
  <c r="AG263" i="4"/>
  <c r="AF263" i="4"/>
  <c r="AD263" i="4"/>
  <c r="AC263" i="4"/>
  <c r="AB263" i="4"/>
  <c r="AH263" i="4"/>
  <c r="AA263" i="4"/>
  <c r="Z263" i="4"/>
  <c r="W263" i="4"/>
  <c r="U263" i="4"/>
  <c r="V263" i="4"/>
  <c r="M263" i="4"/>
  <c r="Q263" i="4"/>
  <c r="S263" i="4"/>
  <c r="R263" i="4"/>
  <c r="Y263" i="4"/>
  <c r="AM287" i="4"/>
  <c r="AE287" i="4"/>
  <c r="AN287" i="4"/>
  <c r="T287" i="4"/>
  <c r="O287" i="4"/>
  <c r="P287" i="4"/>
  <c r="N287" i="4"/>
  <c r="BB287" i="4"/>
  <c r="BD287" i="4"/>
  <c r="BC287" i="4"/>
  <c r="AX287" i="4"/>
  <c r="BA287" i="4"/>
  <c r="AZ287" i="4"/>
  <c r="AY287" i="4"/>
  <c r="AV287" i="4"/>
  <c r="AW287" i="4"/>
  <c r="AU287" i="4"/>
  <c r="AS287" i="4"/>
  <c r="AR287" i="4"/>
  <c r="AT287" i="4"/>
  <c r="AK287" i="4"/>
  <c r="AL287" i="4"/>
  <c r="AQ287" i="4"/>
  <c r="AP287" i="4"/>
  <c r="AO287" i="4"/>
  <c r="AH287" i="4"/>
  <c r="AG287" i="4"/>
  <c r="AF287" i="4"/>
  <c r="AI287" i="4"/>
  <c r="AB287" i="4"/>
  <c r="AC287" i="4"/>
  <c r="Y287" i="4"/>
  <c r="Z287" i="4"/>
  <c r="W287" i="4"/>
  <c r="V287" i="4"/>
  <c r="AD287" i="4"/>
  <c r="AA287" i="4"/>
  <c r="U287" i="4"/>
  <c r="Q287" i="4"/>
  <c r="S287" i="4"/>
  <c r="M287" i="4"/>
  <c r="AM311" i="4"/>
  <c r="AP311" i="4"/>
  <c r="T311" i="4"/>
  <c r="P311" i="4"/>
  <c r="BA311" i="4"/>
  <c r="N311" i="4"/>
  <c r="O311" i="4"/>
  <c r="BC311" i="4"/>
  <c r="BD311" i="4"/>
  <c r="AX311" i="4"/>
  <c r="AZ311" i="4"/>
  <c r="BB311" i="4"/>
  <c r="AY311" i="4"/>
  <c r="AW311" i="4"/>
  <c r="AV311" i="4"/>
  <c r="AQ311" i="4"/>
  <c r="AT311" i="4"/>
  <c r="AR311" i="4"/>
  <c r="AU311" i="4"/>
  <c r="AS311" i="4"/>
  <c r="AL311" i="4"/>
  <c r="AO311" i="4"/>
  <c r="AN311" i="4"/>
  <c r="AH311" i="4"/>
  <c r="AF311" i="4"/>
  <c r="AE311" i="4"/>
  <c r="AG311" i="4"/>
  <c r="AK311" i="4"/>
  <c r="AI311" i="4"/>
  <c r="AD311" i="4"/>
  <c r="AA311" i="4"/>
  <c r="AC311" i="4"/>
  <c r="AB311" i="4"/>
  <c r="Z311" i="4"/>
  <c r="U311" i="4"/>
  <c r="Y311" i="4"/>
  <c r="W311" i="4"/>
  <c r="S311" i="4"/>
  <c r="M311" i="4"/>
  <c r="V311" i="4"/>
  <c r="Q311" i="4"/>
  <c r="AM335" i="4"/>
  <c r="P335" i="4"/>
  <c r="T335" i="4"/>
  <c r="N335" i="4"/>
  <c r="O335" i="4"/>
  <c r="BB335" i="4"/>
  <c r="BD335" i="4"/>
  <c r="BC335" i="4"/>
  <c r="AY335" i="4"/>
  <c r="AX335" i="4"/>
  <c r="AZ335" i="4"/>
  <c r="BA335" i="4"/>
  <c r="AW335" i="4"/>
  <c r="AS335" i="4"/>
  <c r="AT335" i="4"/>
  <c r="AV335" i="4"/>
  <c r="AU335" i="4"/>
  <c r="AQ335" i="4"/>
  <c r="AR335" i="4"/>
  <c r="AL335" i="4"/>
  <c r="AO335" i="4"/>
  <c r="AK335" i="4"/>
  <c r="AP335" i="4"/>
  <c r="AN335" i="4"/>
  <c r="AG335" i="4"/>
  <c r="AI335" i="4"/>
  <c r="AH335" i="4"/>
  <c r="AF335" i="4"/>
  <c r="AD335" i="4"/>
  <c r="AC335" i="4"/>
  <c r="AE335" i="4"/>
  <c r="AA335" i="4"/>
  <c r="AB335" i="4"/>
  <c r="Z335" i="4"/>
  <c r="Y335" i="4"/>
  <c r="V335" i="4"/>
  <c r="R335" i="4"/>
  <c r="U335" i="4"/>
  <c r="Q335" i="4"/>
  <c r="S335" i="4"/>
  <c r="W335" i="4"/>
  <c r="AM371" i="4"/>
  <c r="T371" i="4"/>
  <c r="AN371" i="4"/>
  <c r="N371" i="4"/>
  <c r="O371" i="4"/>
  <c r="P371" i="4"/>
  <c r="BC371" i="4"/>
  <c r="BD371" i="4"/>
  <c r="Q371" i="4"/>
  <c r="BB371" i="4"/>
  <c r="BA371" i="4"/>
  <c r="AZ371" i="4"/>
  <c r="AY371" i="4"/>
  <c r="AT371" i="4"/>
  <c r="AS371" i="4"/>
  <c r="AV371" i="4"/>
  <c r="AX371" i="4"/>
  <c r="AU371" i="4"/>
  <c r="AW371" i="4"/>
  <c r="AR371" i="4"/>
  <c r="AP371" i="4"/>
  <c r="AQ371" i="4"/>
  <c r="AL371" i="4"/>
  <c r="AK371" i="4"/>
  <c r="AO371" i="4"/>
  <c r="AH371" i="4"/>
  <c r="AE371" i="4"/>
  <c r="AI371" i="4"/>
  <c r="AG371" i="4"/>
  <c r="AC371" i="4"/>
  <c r="AB371" i="4"/>
  <c r="AD371" i="4"/>
  <c r="Y371" i="4"/>
  <c r="AF371" i="4"/>
  <c r="AA371" i="4"/>
  <c r="W371" i="4"/>
  <c r="Z371" i="4"/>
  <c r="U371" i="4"/>
  <c r="V371" i="4"/>
  <c r="M371" i="4"/>
  <c r="S371" i="4"/>
  <c r="R371" i="4"/>
  <c r="AM407" i="4"/>
  <c r="AL407" i="4"/>
  <c r="T407" i="4"/>
  <c r="AX407" i="4"/>
  <c r="N407" i="4"/>
  <c r="O407" i="4"/>
  <c r="P407" i="4"/>
  <c r="BD407" i="4"/>
  <c r="BC407" i="4"/>
  <c r="AY407" i="4"/>
  <c r="BA407" i="4"/>
  <c r="BB407" i="4"/>
  <c r="AZ407" i="4"/>
  <c r="AW407" i="4"/>
  <c r="AV407" i="4"/>
  <c r="AU407" i="4"/>
  <c r="AT407" i="4"/>
  <c r="AQ407" i="4"/>
  <c r="AS407" i="4"/>
  <c r="AR407" i="4"/>
  <c r="AP407" i="4"/>
  <c r="AK407" i="4"/>
  <c r="AN407" i="4"/>
  <c r="AO407" i="4"/>
  <c r="AE407" i="4"/>
  <c r="AH407" i="4"/>
  <c r="AI407" i="4"/>
  <c r="AF407" i="4"/>
  <c r="AG407" i="4"/>
  <c r="AB407" i="4"/>
  <c r="AC407" i="4"/>
  <c r="AA407" i="4"/>
  <c r="AD407" i="4"/>
  <c r="Y407" i="4"/>
  <c r="W407" i="4"/>
  <c r="Z407" i="4"/>
  <c r="U407" i="4"/>
  <c r="V407" i="4"/>
  <c r="S407" i="4"/>
  <c r="R407" i="4"/>
  <c r="M407" i="4"/>
  <c r="Q407" i="4"/>
  <c r="AM24" i="4"/>
  <c r="AD24" i="4"/>
  <c r="T24" i="4"/>
  <c r="O24" i="4"/>
  <c r="N24" i="4"/>
  <c r="P24" i="4"/>
  <c r="BB24" i="4"/>
  <c r="BC24" i="4"/>
  <c r="BD24" i="4"/>
  <c r="AZ24" i="4"/>
  <c r="BA24" i="4"/>
  <c r="AX24" i="4"/>
  <c r="AY24" i="4"/>
  <c r="AW24" i="4"/>
  <c r="AV24" i="4"/>
  <c r="AP24" i="4"/>
  <c r="AS24" i="4"/>
  <c r="AT24" i="4"/>
  <c r="AR24" i="4"/>
  <c r="AQ24" i="4"/>
  <c r="AU24" i="4"/>
  <c r="AN24" i="4"/>
  <c r="AK24" i="4"/>
  <c r="AI24" i="4"/>
  <c r="AO24" i="4"/>
  <c r="AL24" i="4"/>
  <c r="AG24" i="4"/>
  <c r="AF24" i="4"/>
  <c r="AH24" i="4"/>
  <c r="AB24" i="4"/>
  <c r="W24" i="4"/>
  <c r="V24" i="4"/>
  <c r="AA24" i="4"/>
  <c r="Y24" i="4"/>
  <c r="Z24" i="4"/>
  <c r="AC24" i="4"/>
  <c r="AE24" i="4"/>
  <c r="U24" i="4"/>
  <c r="M24" i="4"/>
  <c r="R24" i="4"/>
  <c r="Q24" i="4"/>
  <c r="AM36" i="4"/>
  <c r="AK36" i="4"/>
  <c r="AD36" i="4"/>
  <c r="T36" i="4"/>
  <c r="AN36" i="4"/>
  <c r="O36" i="4"/>
  <c r="N36" i="4"/>
  <c r="P36" i="4"/>
  <c r="BB36" i="4"/>
  <c r="BC36" i="4"/>
  <c r="BD36" i="4"/>
  <c r="AY36" i="4"/>
  <c r="AX36" i="4"/>
  <c r="BA36" i="4"/>
  <c r="AZ36" i="4"/>
  <c r="AT36" i="4"/>
  <c r="AU36" i="4"/>
  <c r="AW36" i="4"/>
  <c r="AV36" i="4"/>
  <c r="AO36" i="4"/>
  <c r="AR36" i="4"/>
  <c r="AQ36" i="4"/>
  <c r="AS36" i="4"/>
  <c r="AP36" i="4"/>
  <c r="AG36" i="4"/>
  <c r="AI36" i="4"/>
  <c r="AL36" i="4"/>
  <c r="AE36" i="4"/>
  <c r="AH36" i="4"/>
  <c r="AF36" i="4"/>
  <c r="AB36" i="4"/>
  <c r="AA36" i="4"/>
  <c r="AC36" i="4"/>
  <c r="V36" i="4"/>
  <c r="Y36" i="4"/>
  <c r="W36" i="4"/>
  <c r="R36" i="4"/>
  <c r="U36" i="4"/>
  <c r="Q36" i="4"/>
  <c r="M36" i="4"/>
  <c r="S36" i="4"/>
  <c r="AM60" i="4"/>
  <c r="T60" i="4"/>
  <c r="P60" i="4"/>
  <c r="N60" i="4"/>
  <c r="O60" i="4"/>
  <c r="BD60" i="4"/>
  <c r="BA60" i="4"/>
  <c r="BC60" i="4"/>
  <c r="BB60" i="4"/>
  <c r="AZ60" i="4"/>
  <c r="AW60" i="4"/>
  <c r="AX60" i="4"/>
  <c r="AV60" i="4"/>
  <c r="AU60" i="4"/>
  <c r="AT60" i="4"/>
  <c r="AY60" i="4"/>
  <c r="AP60" i="4"/>
  <c r="AR60" i="4"/>
  <c r="AS60" i="4"/>
  <c r="AQ60" i="4"/>
  <c r="AN60" i="4"/>
  <c r="AL60" i="4"/>
  <c r="AO60" i="4"/>
  <c r="AE60" i="4"/>
  <c r="AH60" i="4"/>
  <c r="AG60" i="4"/>
  <c r="AK60" i="4"/>
  <c r="AF60" i="4"/>
  <c r="AI60" i="4"/>
  <c r="AD60" i="4"/>
  <c r="AC60" i="4"/>
  <c r="AA60" i="4"/>
  <c r="AB60" i="4"/>
  <c r="Z60" i="4"/>
  <c r="U60" i="4"/>
  <c r="W60" i="4"/>
  <c r="Y60" i="4"/>
  <c r="S60" i="4"/>
  <c r="V60" i="4"/>
  <c r="R60" i="4"/>
  <c r="Q60" i="4"/>
  <c r="M60" i="4"/>
  <c r="AM72" i="4"/>
  <c r="T72" i="4"/>
  <c r="N72" i="4"/>
  <c r="S72" i="4"/>
  <c r="O72" i="4"/>
  <c r="P72" i="4"/>
  <c r="BC72" i="4"/>
  <c r="BB72" i="4"/>
  <c r="BD72" i="4"/>
  <c r="AY72" i="4"/>
  <c r="BA72" i="4"/>
  <c r="AZ72" i="4"/>
  <c r="AU72" i="4"/>
  <c r="AX72" i="4"/>
  <c r="AW72" i="4"/>
  <c r="AV72" i="4"/>
  <c r="AO72" i="4"/>
  <c r="AT72" i="4"/>
  <c r="AQ72" i="4"/>
  <c r="AS72" i="4"/>
  <c r="AR72" i="4"/>
  <c r="AP72" i="4"/>
  <c r="AL72" i="4"/>
  <c r="AN72" i="4"/>
  <c r="AG72" i="4"/>
  <c r="AF72" i="4"/>
  <c r="AI72" i="4"/>
  <c r="AE72" i="4"/>
  <c r="AH72" i="4"/>
  <c r="AK72" i="4"/>
  <c r="AB72" i="4"/>
  <c r="AA72" i="4"/>
  <c r="AD72" i="4"/>
  <c r="AC72" i="4"/>
  <c r="Z72" i="4"/>
  <c r="U72" i="4"/>
  <c r="W72" i="4"/>
  <c r="V72" i="4"/>
  <c r="R72" i="4"/>
  <c r="Q72" i="4"/>
  <c r="Y72" i="4"/>
  <c r="AM84" i="4"/>
  <c r="AQ84" i="4"/>
  <c r="T84" i="4"/>
  <c r="O84" i="4"/>
  <c r="P84" i="4"/>
  <c r="BC84" i="4"/>
  <c r="N84" i="4"/>
  <c r="BB84" i="4"/>
  <c r="BD84" i="4"/>
  <c r="AY84" i="4"/>
  <c r="AZ84" i="4"/>
  <c r="BA84" i="4"/>
  <c r="AX84" i="4"/>
  <c r="AV84" i="4"/>
  <c r="AW84" i="4"/>
  <c r="AT84" i="4"/>
  <c r="AS84" i="4"/>
  <c r="AR84" i="4"/>
  <c r="AU84" i="4"/>
  <c r="AL84" i="4"/>
  <c r="AK84" i="4"/>
  <c r="AO84" i="4"/>
  <c r="AP84" i="4"/>
  <c r="AN84" i="4"/>
  <c r="AH84" i="4"/>
  <c r="AF84" i="4"/>
  <c r="AA84" i="4"/>
  <c r="AB84" i="4"/>
  <c r="AG84" i="4"/>
  <c r="AD84" i="4"/>
  <c r="AI84" i="4"/>
  <c r="AE84" i="4"/>
  <c r="U84" i="4"/>
  <c r="Z84" i="4"/>
  <c r="W84" i="4"/>
  <c r="AC84" i="4"/>
  <c r="V84" i="4"/>
  <c r="Y84" i="4"/>
  <c r="Q84" i="4"/>
  <c r="R84" i="4"/>
  <c r="S84" i="4"/>
  <c r="AM108" i="4"/>
  <c r="AE108" i="4"/>
  <c r="T108" i="4"/>
  <c r="O108" i="4"/>
  <c r="P108" i="4"/>
  <c r="N108" i="4"/>
  <c r="BD108" i="4"/>
  <c r="BC108" i="4"/>
  <c r="BA108" i="4"/>
  <c r="BB108" i="4"/>
  <c r="AY108" i="4"/>
  <c r="AZ108" i="4"/>
  <c r="AT108" i="4"/>
  <c r="AX108" i="4"/>
  <c r="AV108" i="4"/>
  <c r="AU108" i="4"/>
  <c r="AW108" i="4"/>
  <c r="AS108" i="4"/>
  <c r="AR108" i="4"/>
  <c r="AO108" i="4"/>
  <c r="AI108" i="4"/>
  <c r="AP108" i="4"/>
  <c r="AN108" i="4"/>
  <c r="AL108" i="4"/>
  <c r="AQ108" i="4"/>
  <c r="AG108" i="4"/>
  <c r="AF108" i="4"/>
  <c r="AK108" i="4"/>
  <c r="AH108" i="4"/>
  <c r="AB108" i="4"/>
  <c r="AC108" i="4"/>
  <c r="AD108" i="4"/>
  <c r="AA108" i="4"/>
  <c r="Z108" i="4"/>
  <c r="W108" i="4"/>
  <c r="Y108" i="4"/>
  <c r="V108" i="4"/>
  <c r="S108" i="4"/>
  <c r="R108" i="4"/>
  <c r="Q108" i="4"/>
  <c r="M108" i="4"/>
  <c r="U108" i="4"/>
  <c r="AM120" i="4"/>
  <c r="AE120" i="4"/>
  <c r="T120" i="4"/>
  <c r="AX120" i="4"/>
  <c r="O120" i="4"/>
  <c r="P120" i="4"/>
  <c r="BB120" i="4"/>
  <c r="N120" i="4"/>
  <c r="BD120" i="4"/>
  <c r="BA120" i="4"/>
  <c r="AZ120" i="4"/>
  <c r="AY120" i="4"/>
  <c r="BC120" i="4"/>
  <c r="AU120" i="4"/>
  <c r="AW120" i="4"/>
  <c r="AT120" i="4"/>
  <c r="AV120" i="4"/>
  <c r="AS120" i="4"/>
  <c r="AQ120" i="4"/>
  <c r="AR120" i="4"/>
  <c r="AK120" i="4"/>
  <c r="AN120" i="4"/>
  <c r="AL120" i="4"/>
  <c r="AO120" i="4"/>
  <c r="AP120" i="4"/>
  <c r="AI120" i="4"/>
  <c r="AF120" i="4"/>
  <c r="AH120" i="4"/>
  <c r="AG120" i="4"/>
  <c r="Z120" i="4"/>
  <c r="AD120" i="4"/>
  <c r="AB120" i="4"/>
  <c r="AA120" i="4"/>
  <c r="U120" i="4"/>
  <c r="AC120" i="4"/>
  <c r="Y120" i="4"/>
  <c r="V120" i="4"/>
  <c r="W120" i="4"/>
  <c r="S120" i="4"/>
  <c r="R120" i="4"/>
  <c r="M120" i="4"/>
  <c r="Q120" i="4"/>
  <c r="AM144" i="4"/>
  <c r="AE144" i="4"/>
  <c r="P144" i="4"/>
  <c r="T144" i="4"/>
  <c r="N144" i="4"/>
  <c r="BC144" i="4"/>
  <c r="BB144" i="4"/>
  <c r="BD144" i="4"/>
  <c r="O144" i="4"/>
  <c r="AZ144" i="4"/>
  <c r="BA144" i="4"/>
  <c r="AY144" i="4"/>
  <c r="AV144" i="4"/>
  <c r="AW144" i="4"/>
  <c r="AT144" i="4"/>
  <c r="AU144" i="4"/>
  <c r="AX144" i="4"/>
  <c r="AS144" i="4"/>
  <c r="AQ144" i="4"/>
  <c r="AR144" i="4"/>
  <c r="AO144" i="4"/>
  <c r="AN144" i="4"/>
  <c r="AL144" i="4"/>
  <c r="AP144" i="4"/>
  <c r="AH144" i="4"/>
  <c r="AF144" i="4"/>
  <c r="AK144" i="4"/>
  <c r="AI144" i="4"/>
  <c r="AG144" i="4"/>
  <c r="AB144" i="4"/>
  <c r="AD144" i="4"/>
  <c r="AC144" i="4"/>
  <c r="Z144" i="4"/>
  <c r="AA144" i="4"/>
  <c r="V144" i="4"/>
  <c r="Y144" i="4"/>
  <c r="W144" i="4"/>
  <c r="U144" i="4"/>
  <c r="Q144" i="4"/>
  <c r="R144" i="4"/>
  <c r="M144" i="4"/>
  <c r="S144" i="4"/>
  <c r="AM156" i="4"/>
  <c r="AZ156" i="4"/>
  <c r="AK156" i="4"/>
  <c r="R156" i="4"/>
  <c r="T156" i="4"/>
  <c r="P156" i="4"/>
  <c r="O156" i="4"/>
  <c r="BB156" i="4"/>
  <c r="BD156" i="4"/>
  <c r="BA156" i="4"/>
  <c r="BC156" i="4"/>
  <c r="N156" i="4"/>
  <c r="AY156" i="4"/>
  <c r="AU156" i="4"/>
  <c r="AT156" i="4"/>
  <c r="AW156" i="4"/>
  <c r="AV156" i="4"/>
  <c r="AX156" i="4"/>
  <c r="AS156" i="4"/>
  <c r="AR156" i="4"/>
  <c r="AQ156" i="4"/>
  <c r="AP156" i="4"/>
  <c r="AO156" i="4"/>
  <c r="AN156" i="4"/>
  <c r="AL156" i="4"/>
  <c r="AF156" i="4"/>
  <c r="AH156" i="4"/>
  <c r="AG156" i="4"/>
  <c r="AI156" i="4"/>
  <c r="AB156" i="4"/>
  <c r="AC156" i="4"/>
  <c r="AD156" i="4"/>
  <c r="Y156" i="4"/>
  <c r="AA156" i="4"/>
  <c r="AE156" i="4"/>
  <c r="W156" i="4"/>
  <c r="V156" i="4"/>
  <c r="Z156" i="4"/>
  <c r="M156" i="4"/>
  <c r="S156" i="4"/>
  <c r="U156" i="4"/>
  <c r="Q156" i="4"/>
  <c r="AM180" i="4"/>
  <c r="AE180" i="4"/>
  <c r="T180" i="4"/>
  <c r="P180" i="4"/>
  <c r="O180" i="4"/>
  <c r="BD180" i="4"/>
  <c r="BC180" i="4"/>
  <c r="BB180" i="4"/>
  <c r="N180" i="4"/>
  <c r="AZ180" i="4"/>
  <c r="BA180" i="4"/>
  <c r="AY180" i="4"/>
  <c r="AX180" i="4"/>
  <c r="AV180" i="4"/>
  <c r="AS180" i="4"/>
  <c r="AU180" i="4"/>
  <c r="AT180" i="4"/>
  <c r="AW180" i="4"/>
  <c r="AP180" i="4"/>
  <c r="AR180" i="4"/>
  <c r="AI180" i="4"/>
  <c r="AK180" i="4"/>
  <c r="AL180" i="4"/>
  <c r="AO180" i="4"/>
  <c r="AN180" i="4"/>
  <c r="AQ180" i="4"/>
  <c r="AF180" i="4"/>
  <c r="AG180" i="4"/>
  <c r="AH180" i="4"/>
  <c r="AB180" i="4"/>
  <c r="AC180" i="4"/>
  <c r="AD180" i="4"/>
  <c r="W180" i="4"/>
  <c r="AA180" i="4"/>
  <c r="V180" i="4"/>
  <c r="Z180" i="4"/>
  <c r="Y180" i="4"/>
  <c r="R180" i="4"/>
  <c r="U180" i="4"/>
  <c r="S180" i="4"/>
  <c r="M180" i="4"/>
  <c r="Q180" i="4"/>
  <c r="AM192" i="4"/>
  <c r="T192" i="4"/>
  <c r="P192" i="4"/>
  <c r="O192" i="4"/>
  <c r="BC192" i="4"/>
  <c r="N192" i="4"/>
  <c r="BD192" i="4"/>
  <c r="AY192" i="4"/>
  <c r="AZ192" i="4"/>
  <c r="BA192" i="4"/>
  <c r="BB192" i="4"/>
  <c r="AT192" i="4"/>
  <c r="AW192" i="4"/>
  <c r="AU192" i="4"/>
  <c r="AV192" i="4"/>
  <c r="AX192" i="4"/>
  <c r="AQ192" i="4"/>
  <c r="AP192" i="4"/>
  <c r="AS192" i="4"/>
  <c r="AR192" i="4"/>
  <c r="AO192" i="4"/>
  <c r="AI192" i="4"/>
  <c r="AL192" i="4"/>
  <c r="AG192" i="4"/>
  <c r="AN192" i="4"/>
  <c r="AH192" i="4"/>
  <c r="AE192" i="4"/>
  <c r="AK192" i="4"/>
  <c r="AF192" i="4"/>
  <c r="AA192" i="4"/>
  <c r="AC192" i="4"/>
  <c r="AD192" i="4"/>
  <c r="AB192" i="4"/>
  <c r="Z192" i="4"/>
  <c r="U192" i="4"/>
  <c r="V192" i="4"/>
  <c r="W192" i="4"/>
  <c r="S192" i="4"/>
  <c r="Y192" i="4"/>
  <c r="Q192" i="4"/>
  <c r="R192" i="4"/>
  <c r="AM216" i="4"/>
  <c r="AE216" i="4"/>
  <c r="T216" i="4"/>
  <c r="AD216" i="4"/>
  <c r="AR216" i="4"/>
  <c r="O216" i="4"/>
  <c r="P216" i="4"/>
  <c r="BC216" i="4"/>
  <c r="N216" i="4"/>
  <c r="BD216" i="4"/>
  <c r="BB216" i="4"/>
  <c r="BA216" i="4"/>
  <c r="AX216" i="4"/>
  <c r="AZ216" i="4"/>
  <c r="AY216" i="4"/>
  <c r="AT216" i="4"/>
  <c r="AW216" i="4"/>
  <c r="AU216" i="4"/>
  <c r="AV216" i="4"/>
  <c r="AP216" i="4"/>
  <c r="AQ216" i="4"/>
  <c r="AS216" i="4"/>
  <c r="AK216" i="4"/>
  <c r="AO216" i="4"/>
  <c r="AN216" i="4"/>
  <c r="AI216" i="4"/>
  <c r="AL216" i="4"/>
  <c r="AH216" i="4"/>
  <c r="AG216" i="4"/>
  <c r="AC216" i="4"/>
  <c r="AA216" i="4"/>
  <c r="Z216" i="4"/>
  <c r="AB216" i="4"/>
  <c r="AF216" i="4"/>
  <c r="Y216" i="4"/>
  <c r="V216" i="4"/>
  <c r="W216" i="4"/>
  <c r="R216" i="4"/>
  <c r="M216" i="4"/>
  <c r="U216" i="4"/>
  <c r="AM240" i="4"/>
  <c r="AO240" i="4"/>
  <c r="T240" i="4"/>
  <c r="O240" i="4"/>
  <c r="P240" i="4"/>
  <c r="BC240" i="4"/>
  <c r="BB240" i="4"/>
  <c r="N240" i="4"/>
  <c r="BD240" i="4"/>
  <c r="BA240" i="4"/>
  <c r="AZ240" i="4"/>
  <c r="AV240" i="4"/>
  <c r="AX240" i="4"/>
  <c r="AW240" i="4"/>
  <c r="AY240" i="4"/>
  <c r="AS240" i="4"/>
  <c r="AQ240" i="4"/>
  <c r="AR240" i="4"/>
  <c r="AT240" i="4"/>
  <c r="AU240" i="4"/>
  <c r="AN240" i="4"/>
  <c r="AK240" i="4"/>
  <c r="AL240" i="4"/>
  <c r="AP240" i="4"/>
  <c r="AI240" i="4"/>
  <c r="AA240" i="4"/>
  <c r="AG240" i="4"/>
  <c r="AF240" i="4"/>
  <c r="AB240" i="4"/>
  <c r="AD240" i="4"/>
  <c r="AE240" i="4"/>
  <c r="AH240" i="4"/>
  <c r="AC240" i="4"/>
  <c r="V240" i="4"/>
  <c r="U240" i="4"/>
  <c r="Q240" i="4"/>
  <c r="M240" i="4"/>
  <c r="Z240" i="4"/>
  <c r="R240" i="4"/>
  <c r="Y240" i="4"/>
  <c r="S240" i="4"/>
  <c r="AM264" i="4"/>
  <c r="T264" i="4"/>
  <c r="O264" i="4"/>
  <c r="N264" i="4"/>
  <c r="P264" i="4"/>
  <c r="BB264" i="4"/>
  <c r="BD264" i="4"/>
  <c r="BC264" i="4"/>
  <c r="AX264" i="4"/>
  <c r="AZ264" i="4"/>
  <c r="BA264" i="4"/>
  <c r="AT264" i="4"/>
  <c r="AY264" i="4"/>
  <c r="AW264" i="4"/>
  <c r="AV264" i="4"/>
  <c r="AU264" i="4"/>
  <c r="AQ264" i="4"/>
  <c r="AS264" i="4"/>
  <c r="AR264" i="4"/>
  <c r="AP264" i="4"/>
  <c r="AL264" i="4"/>
  <c r="AN264" i="4"/>
  <c r="AK264" i="4"/>
  <c r="AO264" i="4"/>
  <c r="AI264" i="4"/>
  <c r="AH264" i="4"/>
  <c r="AG264" i="4"/>
  <c r="AF264" i="4"/>
  <c r="AE264" i="4"/>
  <c r="AD264" i="4"/>
  <c r="AA264" i="4"/>
  <c r="AB264" i="4"/>
  <c r="V264" i="4"/>
  <c r="AC264" i="4"/>
  <c r="Z264" i="4"/>
  <c r="Y264" i="4"/>
  <c r="Q264" i="4"/>
  <c r="R264" i="4"/>
  <c r="M264" i="4"/>
  <c r="W264" i="4"/>
  <c r="S264" i="4"/>
  <c r="AM336" i="4"/>
  <c r="T336" i="4"/>
  <c r="N336" i="4"/>
  <c r="O336" i="4"/>
  <c r="P336" i="4"/>
  <c r="BC336" i="4"/>
  <c r="BB336" i="4"/>
  <c r="BD336" i="4"/>
  <c r="Q336" i="4"/>
  <c r="AY336" i="4"/>
  <c r="AZ336" i="4"/>
  <c r="BA336" i="4"/>
  <c r="AW336" i="4"/>
  <c r="AU336" i="4"/>
  <c r="AT336" i="4"/>
  <c r="AV336" i="4"/>
  <c r="AX336" i="4"/>
  <c r="AS336" i="4"/>
  <c r="AQ336" i="4"/>
  <c r="AR336" i="4"/>
  <c r="AL336" i="4"/>
  <c r="AI336" i="4"/>
  <c r="AN336" i="4"/>
  <c r="AO336" i="4"/>
  <c r="AP336" i="4"/>
  <c r="AE336" i="4"/>
  <c r="AK336" i="4"/>
  <c r="AH336" i="4"/>
  <c r="AG336" i="4"/>
  <c r="AC336" i="4"/>
  <c r="AF336" i="4"/>
  <c r="AA336" i="4"/>
  <c r="AD336" i="4"/>
  <c r="AB336" i="4"/>
  <c r="Y336" i="4"/>
  <c r="W336" i="4"/>
  <c r="Z336" i="4"/>
  <c r="V336" i="4"/>
  <c r="S336" i="4"/>
  <c r="R336" i="4"/>
  <c r="U336" i="4"/>
  <c r="AM13" i="4"/>
  <c r="T13" i="4"/>
  <c r="AR13" i="4"/>
  <c r="N13" i="4"/>
  <c r="P13" i="4"/>
  <c r="O13" i="4"/>
  <c r="BD13" i="4"/>
  <c r="BC13" i="4"/>
  <c r="BB13" i="4"/>
  <c r="BA13" i="4"/>
  <c r="AZ13" i="4"/>
  <c r="AY13" i="4"/>
  <c r="AX13" i="4"/>
  <c r="AU13" i="4"/>
  <c r="AV13" i="4"/>
  <c r="AT13" i="4"/>
  <c r="AW13" i="4"/>
  <c r="AQ13" i="4"/>
  <c r="AS13" i="4"/>
  <c r="AP13" i="4"/>
  <c r="AL13" i="4"/>
  <c r="AO13" i="4"/>
  <c r="AN13" i="4"/>
  <c r="AI13" i="4"/>
  <c r="AH13" i="4"/>
  <c r="AK13" i="4"/>
  <c r="AF13" i="4"/>
  <c r="AG13" i="4"/>
  <c r="AC13" i="4"/>
  <c r="Z13" i="4"/>
  <c r="AB13" i="4"/>
  <c r="AE13" i="4"/>
  <c r="V13" i="4"/>
  <c r="U13" i="4"/>
  <c r="AA13" i="4"/>
  <c r="AD13" i="4"/>
  <c r="Y13" i="4"/>
  <c r="W13" i="4"/>
  <c r="Q13" i="4"/>
  <c r="R13" i="4"/>
  <c r="S13" i="4"/>
  <c r="AM25" i="4"/>
  <c r="T25" i="4"/>
  <c r="P25" i="4"/>
  <c r="N25" i="4"/>
  <c r="O25" i="4"/>
  <c r="AK25" i="4"/>
  <c r="BD25" i="4"/>
  <c r="BC25" i="4"/>
  <c r="BB25" i="4"/>
  <c r="AX25" i="4"/>
  <c r="BA25" i="4"/>
  <c r="AZ25" i="4"/>
  <c r="AV25" i="4"/>
  <c r="AU25" i="4"/>
  <c r="AT25" i="4"/>
  <c r="AW25" i="4"/>
  <c r="AY25" i="4"/>
  <c r="AQ25" i="4"/>
  <c r="AR25" i="4"/>
  <c r="AS25" i="4"/>
  <c r="AN25" i="4"/>
  <c r="AL25" i="4"/>
  <c r="AP25" i="4"/>
  <c r="AO25" i="4"/>
  <c r="AE25" i="4"/>
  <c r="AG25" i="4"/>
  <c r="AH25" i="4"/>
  <c r="AI25" i="4"/>
  <c r="AF25" i="4"/>
  <c r="AD25" i="4"/>
  <c r="AB25" i="4"/>
  <c r="AA25" i="4"/>
  <c r="AC25" i="4"/>
  <c r="W25" i="4"/>
  <c r="V25" i="4"/>
  <c r="Y25" i="4"/>
  <c r="Z25" i="4"/>
  <c r="S25" i="4"/>
  <c r="U25" i="4"/>
  <c r="Q25" i="4"/>
  <c r="M25" i="4"/>
  <c r="R25" i="4"/>
  <c r="AM37" i="4"/>
  <c r="AK37" i="4"/>
  <c r="BA37" i="4"/>
  <c r="T37" i="4"/>
  <c r="O37" i="4"/>
  <c r="P37" i="4"/>
  <c r="BD37" i="4"/>
  <c r="BC37" i="4"/>
  <c r="N37" i="4"/>
  <c r="BB37" i="4"/>
  <c r="AZ37" i="4"/>
  <c r="AT37" i="4"/>
  <c r="AW37" i="4"/>
  <c r="AX37" i="4"/>
  <c r="AV37" i="4"/>
  <c r="AU37" i="4"/>
  <c r="AY37" i="4"/>
  <c r="AP37" i="4"/>
  <c r="AQ37" i="4"/>
  <c r="AS37" i="4"/>
  <c r="AR37" i="4"/>
  <c r="AL37" i="4"/>
  <c r="AN37" i="4"/>
  <c r="AO37" i="4"/>
  <c r="AG37" i="4"/>
  <c r="AI37" i="4"/>
  <c r="AF37" i="4"/>
  <c r="AH37" i="4"/>
  <c r="AC37" i="4"/>
  <c r="AA37" i="4"/>
  <c r="AE37" i="4"/>
  <c r="AD37" i="4"/>
  <c r="AB37" i="4"/>
  <c r="Z37" i="4"/>
  <c r="W37" i="4"/>
  <c r="R37" i="4"/>
  <c r="S37" i="4"/>
  <c r="M37" i="4"/>
  <c r="Y37" i="4"/>
  <c r="U37" i="4"/>
  <c r="Q37" i="4"/>
  <c r="AM49" i="4"/>
  <c r="AE49" i="4"/>
  <c r="T49" i="4"/>
  <c r="AN49" i="4"/>
  <c r="N49" i="4"/>
  <c r="P49" i="4"/>
  <c r="BD49" i="4"/>
  <c r="O49" i="4"/>
  <c r="BC49" i="4"/>
  <c r="AX49" i="4"/>
  <c r="AZ49" i="4"/>
  <c r="AY49" i="4"/>
  <c r="BB49" i="4"/>
  <c r="BA49" i="4"/>
  <c r="AV49" i="4"/>
  <c r="AU49" i="4"/>
  <c r="AW49" i="4"/>
  <c r="AS49" i="4"/>
  <c r="AP49" i="4"/>
  <c r="AQ49" i="4"/>
  <c r="AT49" i="4"/>
  <c r="AR49" i="4"/>
  <c r="AL49" i="4"/>
  <c r="AO49" i="4"/>
  <c r="AK49" i="4"/>
  <c r="AF49" i="4"/>
  <c r="AI49" i="4"/>
  <c r="AG49" i="4"/>
  <c r="AH49" i="4"/>
  <c r="AC49" i="4"/>
  <c r="AA49" i="4"/>
  <c r="AB49" i="4"/>
  <c r="AD49" i="4"/>
  <c r="Z49" i="4"/>
  <c r="U49" i="4"/>
  <c r="V49" i="4"/>
  <c r="Y49" i="4"/>
  <c r="W49" i="4"/>
  <c r="Q49" i="4"/>
  <c r="M49" i="4"/>
  <c r="R49" i="4"/>
  <c r="S49" i="4"/>
  <c r="AM61" i="4"/>
  <c r="T61" i="4"/>
  <c r="P61" i="4"/>
  <c r="N61" i="4"/>
  <c r="O61" i="4"/>
  <c r="BD61" i="4"/>
  <c r="BB61" i="4"/>
  <c r="BC61" i="4"/>
  <c r="AX61" i="4"/>
  <c r="AZ61" i="4"/>
  <c r="BA61" i="4"/>
  <c r="AV61" i="4"/>
  <c r="AY61" i="4"/>
  <c r="AU61" i="4"/>
  <c r="AW61" i="4"/>
  <c r="AS61" i="4"/>
  <c r="AQ61" i="4"/>
  <c r="AP61" i="4"/>
  <c r="AT61" i="4"/>
  <c r="AR61" i="4"/>
  <c r="AO61" i="4"/>
  <c r="AN61" i="4"/>
  <c r="AL61" i="4"/>
  <c r="AK61" i="4"/>
  <c r="AI61" i="4"/>
  <c r="AG61" i="4"/>
  <c r="AH61" i="4"/>
  <c r="AE61" i="4"/>
  <c r="AF61" i="4"/>
  <c r="AD61" i="4"/>
  <c r="AA61" i="4"/>
  <c r="AC61" i="4"/>
  <c r="V61" i="4"/>
  <c r="Y61" i="4"/>
  <c r="AB61" i="4"/>
  <c r="Z61" i="4"/>
  <c r="S61" i="4"/>
  <c r="W61" i="4"/>
  <c r="U61" i="4"/>
  <c r="Q61" i="4"/>
  <c r="R61" i="4"/>
  <c r="AM73" i="4"/>
  <c r="T73" i="4"/>
  <c r="P73" i="4"/>
  <c r="O73" i="4"/>
  <c r="BB73" i="4"/>
  <c r="BD73" i="4"/>
  <c r="N73" i="4"/>
  <c r="AZ73" i="4"/>
  <c r="AX73" i="4"/>
  <c r="BC73" i="4"/>
  <c r="BA73" i="4"/>
  <c r="AV73" i="4"/>
  <c r="AT73" i="4"/>
  <c r="AW73" i="4"/>
  <c r="AY73" i="4"/>
  <c r="AS73" i="4"/>
  <c r="AU73" i="4"/>
  <c r="AR73" i="4"/>
  <c r="AQ73" i="4"/>
  <c r="AL73" i="4"/>
  <c r="AN73" i="4"/>
  <c r="AP73" i="4"/>
  <c r="AO73" i="4"/>
  <c r="AH73" i="4"/>
  <c r="AF73" i="4"/>
  <c r="AG73" i="4"/>
  <c r="AK73" i="4"/>
  <c r="AI73" i="4"/>
  <c r="AA73" i="4"/>
  <c r="AE73" i="4"/>
  <c r="AB73" i="4"/>
  <c r="AC73" i="4"/>
  <c r="AD73" i="4"/>
  <c r="Z73" i="4"/>
  <c r="V73" i="4"/>
  <c r="U73" i="4"/>
  <c r="Y73" i="4"/>
  <c r="W73" i="4"/>
  <c r="Q73" i="4"/>
  <c r="R73" i="4"/>
  <c r="AM85" i="4"/>
  <c r="T85" i="4"/>
  <c r="AE85" i="4"/>
  <c r="O85" i="4"/>
  <c r="N85" i="4"/>
  <c r="P85" i="4"/>
  <c r="BD85" i="4"/>
  <c r="BC85" i="4"/>
  <c r="BB85" i="4"/>
  <c r="BA85" i="4"/>
  <c r="AZ85" i="4"/>
  <c r="AY85" i="4"/>
  <c r="AT85" i="4"/>
  <c r="AU85" i="4"/>
  <c r="AX85" i="4"/>
  <c r="AW85" i="4"/>
  <c r="AV85" i="4"/>
  <c r="AS85" i="4"/>
  <c r="AQ85" i="4"/>
  <c r="AR85" i="4"/>
  <c r="AL85" i="4"/>
  <c r="AN85" i="4"/>
  <c r="AP85" i="4"/>
  <c r="AO85" i="4"/>
  <c r="AG85" i="4"/>
  <c r="AH85" i="4"/>
  <c r="AK85" i="4"/>
  <c r="AI85" i="4"/>
  <c r="AD85" i="4"/>
  <c r="AB85" i="4"/>
  <c r="AC85" i="4"/>
  <c r="AF85" i="4"/>
  <c r="Y85" i="4"/>
  <c r="Z85" i="4"/>
  <c r="AA85" i="4"/>
  <c r="V85" i="4"/>
  <c r="W85" i="4"/>
  <c r="R85" i="4"/>
  <c r="M85" i="4"/>
  <c r="S85" i="4"/>
  <c r="U85" i="4"/>
  <c r="Q85" i="4"/>
  <c r="AM97" i="4"/>
  <c r="T97" i="4"/>
  <c r="N97" i="4"/>
  <c r="O97" i="4"/>
  <c r="P97" i="4"/>
  <c r="BA97" i="4"/>
  <c r="BB97" i="4"/>
  <c r="BD97" i="4"/>
  <c r="BC97" i="4"/>
  <c r="AY97" i="4"/>
  <c r="AZ97" i="4"/>
  <c r="AU97" i="4"/>
  <c r="AS97" i="4"/>
  <c r="AX97" i="4"/>
  <c r="AV97" i="4"/>
  <c r="AW97" i="4"/>
  <c r="AT97" i="4"/>
  <c r="AR97" i="4"/>
  <c r="AK97" i="4"/>
  <c r="AO97" i="4"/>
  <c r="AL97" i="4"/>
  <c r="AN97" i="4"/>
  <c r="AP97" i="4"/>
  <c r="AQ97" i="4"/>
  <c r="AF97" i="4"/>
  <c r="AE97" i="4"/>
  <c r="AI97" i="4"/>
  <c r="AH97" i="4"/>
  <c r="AG97" i="4"/>
  <c r="AA97" i="4"/>
  <c r="AB97" i="4"/>
  <c r="AD97" i="4"/>
  <c r="AC97" i="4"/>
  <c r="W97" i="4"/>
  <c r="V97" i="4"/>
  <c r="Z97" i="4"/>
  <c r="M97" i="4"/>
  <c r="Y97" i="4"/>
  <c r="U97" i="4"/>
  <c r="S97" i="4"/>
  <c r="R97" i="4"/>
  <c r="Q97" i="4"/>
  <c r="AM109" i="4"/>
  <c r="AD109" i="4"/>
  <c r="T109" i="4"/>
  <c r="P109" i="4"/>
  <c r="O109" i="4"/>
  <c r="BC109" i="4"/>
  <c r="BD109" i="4"/>
  <c r="BB109" i="4"/>
  <c r="N109" i="4"/>
  <c r="BA109" i="4"/>
  <c r="AX109" i="4"/>
  <c r="AY109" i="4"/>
  <c r="AZ109" i="4"/>
  <c r="AW109" i="4"/>
  <c r="AV109" i="4"/>
  <c r="AU109" i="4"/>
  <c r="AS109" i="4"/>
  <c r="AQ109" i="4"/>
  <c r="AT109" i="4"/>
  <c r="AR109" i="4"/>
  <c r="AP109" i="4"/>
  <c r="AN109" i="4"/>
  <c r="AK109" i="4"/>
  <c r="AO109" i="4"/>
  <c r="AL109" i="4"/>
  <c r="AI109" i="4"/>
  <c r="AH109" i="4"/>
  <c r="AF109" i="4"/>
  <c r="AA109" i="4"/>
  <c r="AG109" i="4"/>
  <c r="AB109" i="4"/>
  <c r="AC109" i="4"/>
  <c r="AE109" i="4"/>
  <c r="Y109" i="4"/>
  <c r="W109" i="4"/>
  <c r="V109" i="4"/>
  <c r="Z109" i="4"/>
  <c r="Q109" i="4"/>
  <c r="R109" i="4"/>
  <c r="S109" i="4"/>
  <c r="M109" i="4"/>
  <c r="U109" i="4"/>
  <c r="AM121" i="4"/>
  <c r="P121" i="4"/>
  <c r="BB121" i="4"/>
  <c r="T121" i="4"/>
  <c r="O121" i="4"/>
  <c r="AN121" i="4"/>
  <c r="N121" i="4"/>
  <c r="BD121" i="4"/>
  <c r="AY121" i="4"/>
  <c r="AX121" i="4"/>
  <c r="AZ121" i="4"/>
  <c r="BA121" i="4"/>
  <c r="BC121" i="4"/>
  <c r="AV121" i="4"/>
  <c r="AW121" i="4"/>
  <c r="AU121" i="4"/>
  <c r="AS121" i="4"/>
  <c r="AR121" i="4"/>
  <c r="AQ121" i="4"/>
  <c r="AT121" i="4"/>
  <c r="AL121" i="4"/>
  <c r="AK121" i="4"/>
  <c r="AP121" i="4"/>
  <c r="AO121" i="4"/>
  <c r="AI121" i="4"/>
  <c r="AH121" i="4"/>
  <c r="AG121" i="4"/>
  <c r="AF121" i="4"/>
  <c r="AB121" i="4"/>
  <c r="AE121" i="4"/>
  <c r="AD121" i="4"/>
  <c r="AC121" i="4"/>
  <c r="Y121" i="4"/>
  <c r="AA121" i="4"/>
  <c r="V121" i="4"/>
  <c r="Z121" i="4"/>
  <c r="W121" i="4"/>
  <c r="M121" i="4"/>
  <c r="Q121" i="4"/>
  <c r="U121" i="4"/>
  <c r="S121" i="4"/>
  <c r="R121" i="4"/>
  <c r="AM133" i="4"/>
  <c r="T133" i="4"/>
  <c r="O133" i="4"/>
  <c r="P133" i="4"/>
  <c r="BB133" i="4"/>
  <c r="N133" i="4"/>
  <c r="BD133" i="4"/>
  <c r="Y133" i="4"/>
  <c r="BC133" i="4"/>
  <c r="BA133" i="4"/>
  <c r="AY133" i="4"/>
  <c r="AZ133" i="4"/>
  <c r="AX133" i="4"/>
  <c r="AU133" i="4"/>
  <c r="AW133" i="4"/>
  <c r="AV133" i="4"/>
  <c r="AQ133" i="4"/>
  <c r="AP133" i="4"/>
  <c r="AT133" i="4"/>
  <c r="AS133" i="4"/>
  <c r="AR133" i="4"/>
  <c r="AI133" i="4"/>
  <c r="AL133" i="4"/>
  <c r="AK133" i="4"/>
  <c r="AO133" i="4"/>
  <c r="AN133" i="4"/>
  <c r="AE133" i="4"/>
  <c r="AG133" i="4"/>
  <c r="AH133" i="4"/>
  <c r="AD133" i="4"/>
  <c r="AB133" i="4"/>
  <c r="AC133" i="4"/>
  <c r="AA133" i="4"/>
  <c r="U133" i="4"/>
  <c r="W133" i="4"/>
  <c r="Z133" i="4"/>
  <c r="AF133" i="4"/>
  <c r="S133" i="4"/>
  <c r="Q133" i="4"/>
  <c r="V133" i="4"/>
  <c r="AM145" i="4"/>
  <c r="T145" i="4"/>
  <c r="AT145" i="4"/>
  <c r="AX145" i="4"/>
  <c r="P145" i="4"/>
  <c r="O145" i="4"/>
  <c r="BC145" i="4"/>
  <c r="BB145" i="4"/>
  <c r="N145" i="4"/>
  <c r="BD145" i="4"/>
  <c r="BA145" i="4"/>
  <c r="AY145" i="4"/>
  <c r="AZ145" i="4"/>
  <c r="AU145" i="4"/>
  <c r="AV145" i="4"/>
  <c r="AW145" i="4"/>
  <c r="AP145" i="4"/>
  <c r="AS145" i="4"/>
  <c r="AQ145" i="4"/>
  <c r="AR145" i="4"/>
  <c r="AL145" i="4"/>
  <c r="AO145" i="4"/>
  <c r="AK145" i="4"/>
  <c r="AN145" i="4"/>
  <c r="AH145" i="4"/>
  <c r="AG145" i="4"/>
  <c r="AE145" i="4"/>
  <c r="AF145" i="4"/>
  <c r="AI145" i="4"/>
  <c r="AD145" i="4"/>
  <c r="AA145" i="4"/>
  <c r="AC145" i="4"/>
  <c r="AB145" i="4"/>
  <c r="Z145" i="4"/>
  <c r="V145" i="4"/>
  <c r="Y145" i="4"/>
  <c r="W145" i="4"/>
  <c r="U145" i="4"/>
  <c r="S145" i="4"/>
  <c r="Q145" i="4"/>
  <c r="R145" i="4"/>
  <c r="AM157" i="4"/>
  <c r="P157" i="4"/>
  <c r="T157" i="4"/>
  <c r="N157" i="4"/>
  <c r="AK157" i="4"/>
  <c r="O157" i="4"/>
  <c r="BB157" i="4"/>
  <c r="BD157" i="4"/>
  <c r="BC157" i="4"/>
  <c r="BA157" i="4"/>
  <c r="AY157" i="4"/>
  <c r="AZ157" i="4"/>
  <c r="AV157" i="4"/>
  <c r="AU157" i="4"/>
  <c r="AW157" i="4"/>
  <c r="AX157" i="4"/>
  <c r="AT157" i="4"/>
  <c r="AR157" i="4"/>
  <c r="AQ157" i="4"/>
  <c r="AS157" i="4"/>
  <c r="AP157" i="4"/>
  <c r="AI157" i="4"/>
  <c r="AL157" i="4"/>
  <c r="AO157" i="4"/>
  <c r="AN157" i="4"/>
  <c r="AG157" i="4"/>
  <c r="AF157" i="4"/>
  <c r="AH157" i="4"/>
  <c r="AD157" i="4"/>
  <c r="AB157" i="4"/>
  <c r="AA157" i="4"/>
  <c r="AE157" i="4"/>
  <c r="W157" i="4"/>
  <c r="Y157" i="4"/>
  <c r="AC157" i="4"/>
  <c r="V157" i="4"/>
  <c r="M157" i="4"/>
  <c r="Z157" i="4"/>
  <c r="U157" i="4"/>
  <c r="S157" i="4"/>
  <c r="Q157" i="4"/>
  <c r="R157" i="4"/>
  <c r="AM169" i="4"/>
  <c r="T169" i="4"/>
  <c r="N169" i="4"/>
  <c r="P169" i="4"/>
  <c r="O169" i="4"/>
  <c r="BB169" i="4"/>
  <c r="Q169" i="4"/>
  <c r="BD169" i="4"/>
  <c r="BC169" i="4"/>
  <c r="AY169" i="4"/>
  <c r="AZ169" i="4"/>
  <c r="BA169" i="4"/>
  <c r="AT169" i="4"/>
  <c r="AW169" i="4"/>
  <c r="AX169" i="4"/>
  <c r="AV169" i="4"/>
  <c r="AU169" i="4"/>
  <c r="AR169" i="4"/>
  <c r="AS169" i="4"/>
  <c r="AP169" i="4"/>
  <c r="AQ169" i="4"/>
  <c r="AK169" i="4"/>
  <c r="AN169" i="4"/>
  <c r="AO169" i="4"/>
  <c r="AL169" i="4"/>
  <c r="AH169" i="4"/>
  <c r="AF169" i="4"/>
  <c r="AE169" i="4"/>
  <c r="AI169" i="4"/>
  <c r="AG169" i="4"/>
  <c r="AB169" i="4"/>
  <c r="AC169" i="4"/>
  <c r="AD169" i="4"/>
  <c r="Y169" i="4"/>
  <c r="V169" i="4"/>
  <c r="AA169" i="4"/>
  <c r="W169" i="4"/>
  <c r="U169" i="4"/>
  <c r="M169" i="4"/>
  <c r="S169" i="4"/>
  <c r="AM181" i="4"/>
  <c r="T181" i="4"/>
  <c r="O181" i="4"/>
  <c r="P181" i="4"/>
  <c r="Y181" i="4"/>
  <c r="BD181" i="4"/>
  <c r="BB181" i="4"/>
  <c r="N181" i="4"/>
  <c r="BC181" i="4"/>
  <c r="BA181" i="4"/>
  <c r="AY181" i="4"/>
  <c r="AZ181" i="4"/>
  <c r="AU181" i="4"/>
  <c r="AV181" i="4"/>
  <c r="AW181" i="4"/>
  <c r="AX181" i="4"/>
  <c r="AQ181" i="4"/>
  <c r="AT181" i="4"/>
  <c r="AS181" i="4"/>
  <c r="AR181" i="4"/>
  <c r="AP181" i="4"/>
  <c r="AO181" i="4"/>
  <c r="AK181" i="4"/>
  <c r="AN181" i="4"/>
  <c r="AL181" i="4"/>
  <c r="AH181" i="4"/>
  <c r="AE181" i="4"/>
  <c r="AI181" i="4"/>
  <c r="AG181" i="4"/>
  <c r="AD181" i="4"/>
  <c r="AA181" i="4"/>
  <c r="AF181" i="4"/>
  <c r="AC181" i="4"/>
  <c r="AB181" i="4"/>
  <c r="W181" i="4"/>
  <c r="Z181" i="4"/>
  <c r="V181" i="4"/>
  <c r="Q181" i="4"/>
  <c r="M181" i="4"/>
  <c r="U181" i="4"/>
  <c r="R181" i="4"/>
  <c r="AM193" i="4"/>
  <c r="T193" i="4"/>
  <c r="P193" i="4"/>
  <c r="AK193" i="4"/>
  <c r="BC193" i="4"/>
  <c r="BD193" i="4"/>
  <c r="O193" i="4"/>
  <c r="N193" i="4"/>
  <c r="AZ193" i="4"/>
  <c r="BB193" i="4"/>
  <c r="BA193" i="4"/>
  <c r="AY193" i="4"/>
  <c r="AU193" i="4"/>
  <c r="AV193" i="4"/>
  <c r="AW193" i="4"/>
  <c r="AX193" i="4"/>
  <c r="AP193" i="4"/>
  <c r="AS193" i="4"/>
  <c r="AT193" i="4"/>
  <c r="AR193" i="4"/>
  <c r="AQ193" i="4"/>
  <c r="AL193" i="4"/>
  <c r="AO193" i="4"/>
  <c r="AN193" i="4"/>
  <c r="AH193" i="4"/>
  <c r="AE193" i="4"/>
  <c r="AI193" i="4"/>
  <c r="AF193" i="4"/>
  <c r="AB193" i="4"/>
  <c r="AD193" i="4"/>
  <c r="AG193" i="4"/>
  <c r="AC193" i="4"/>
  <c r="AA193" i="4"/>
  <c r="U193" i="4"/>
  <c r="Z193" i="4"/>
  <c r="Y193" i="4"/>
  <c r="W193" i="4"/>
  <c r="Q193" i="4"/>
  <c r="M193" i="4"/>
  <c r="S193" i="4"/>
  <c r="V193" i="4"/>
  <c r="R193" i="4"/>
  <c r="AM205" i="4"/>
  <c r="T205" i="4"/>
  <c r="AN205" i="4"/>
  <c r="N205" i="4"/>
  <c r="P205" i="4"/>
  <c r="Q205" i="4"/>
  <c r="BB205" i="4"/>
  <c r="BA205" i="4"/>
  <c r="BD205" i="4"/>
  <c r="BC205" i="4"/>
  <c r="O205" i="4"/>
  <c r="AZ205" i="4"/>
  <c r="AV205" i="4"/>
  <c r="AW205" i="4"/>
  <c r="AX205" i="4"/>
  <c r="AU205" i="4"/>
  <c r="AY205" i="4"/>
  <c r="AT205" i="4"/>
  <c r="AR205" i="4"/>
  <c r="AQ205" i="4"/>
  <c r="AS205" i="4"/>
  <c r="AK205" i="4"/>
  <c r="AO205" i="4"/>
  <c r="AL205" i="4"/>
  <c r="AP205" i="4"/>
  <c r="AI205" i="4"/>
  <c r="AF205" i="4"/>
  <c r="AG205" i="4"/>
  <c r="AB205" i="4"/>
  <c r="AA205" i="4"/>
  <c r="AD205" i="4"/>
  <c r="AH205" i="4"/>
  <c r="AE205" i="4"/>
  <c r="AC205" i="4"/>
  <c r="W205" i="4"/>
  <c r="U205" i="4"/>
  <c r="R205" i="4"/>
  <c r="V205" i="4"/>
  <c r="Y205" i="4"/>
  <c r="Z205" i="4"/>
  <c r="S205" i="4"/>
  <c r="M205" i="4"/>
  <c r="AM217" i="4"/>
  <c r="AE217" i="4"/>
  <c r="T217" i="4"/>
  <c r="O217" i="4"/>
  <c r="P217" i="4"/>
  <c r="BD217" i="4"/>
  <c r="BC217" i="4"/>
  <c r="N217" i="4"/>
  <c r="BB217" i="4"/>
  <c r="AY217" i="4"/>
  <c r="BA217" i="4"/>
  <c r="AZ217" i="4"/>
  <c r="AU217" i="4"/>
  <c r="AV217" i="4"/>
  <c r="AW217" i="4"/>
  <c r="AT217" i="4"/>
  <c r="AX217" i="4"/>
  <c r="AS217" i="4"/>
  <c r="AP217" i="4"/>
  <c r="AQ217" i="4"/>
  <c r="AR217" i="4"/>
  <c r="AL217" i="4"/>
  <c r="AN217" i="4"/>
  <c r="AK217" i="4"/>
  <c r="AO217" i="4"/>
  <c r="AG217" i="4"/>
  <c r="AH217" i="4"/>
  <c r="AF217" i="4"/>
  <c r="AI217" i="4"/>
  <c r="AC217" i="4"/>
  <c r="AB217" i="4"/>
  <c r="AA217" i="4"/>
  <c r="AD217" i="4"/>
  <c r="W217" i="4"/>
  <c r="Z217" i="4"/>
  <c r="Y217" i="4"/>
  <c r="V217" i="4"/>
  <c r="Q217" i="4"/>
  <c r="S217" i="4"/>
  <c r="R217" i="4"/>
  <c r="M217" i="4"/>
  <c r="AM229" i="4"/>
  <c r="AE229" i="4"/>
  <c r="T229" i="4"/>
  <c r="N229" i="4"/>
  <c r="P229" i="4"/>
  <c r="O229" i="4"/>
  <c r="BB229" i="4"/>
  <c r="BC229" i="4"/>
  <c r="BD229" i="4"/>
  <c r="AX229" i="4"/>
  <c r="AZ229" i="4"/>
  <c r="AY229" i="4"/>
  <c r="BA229" i="4"/>
  <c r="AT229" i="4"/>
  <c r="AU229" i="4"/>
  <c r="AW229" i="4"/>
  <c r="AV229" i="4"/>
  <c r="AQ229" i="4"/>
  <c r="AS229" i="4"/>
  <c r="AR229" i="4"/>
  <c r="AP229" i="4"/>
  <c r="AI229" i="4"/>
  <c r="AK229" i="4"/>
  <c r="AO229" i="4"/>
  <c r="AL229" i="4"/>
  <c r="AN229" i="4"/>
  <c r="AF229" i="4"/>
  <c r="AH229" i="4"/>
  <c r="AC229" i="4"/>
  <c r="AB229" i="4"/>
  <c r="AD229" i="4"/>
  <c r="AG229" i="4"/>
  <c r="AA229" i="4"/>
  <c r="V229" i="4"/>
  <c r="Z229" i="4"/>
  <c r="Y229" i="4"/>
  <c r="U229" i="4"/>
  <c r="Q229" i="4"/>
  <c r="R229" i="4"/>
  <c r="W229" i="4"/>
  <c r="AM241" i="4"/>
  <c r="AE241" i="4"/>
  <c r="AN241" i="4"/>
  <c r="T241" i="4"/>
  <c r="O241" i="4"/>
  <c r="P241" i="4"/>
  <c r="BB241" i="4"/>
  <c r="BC241" i="4"/>
  <c r="BD241" i="4"/>
  <c r="N241" i="4"/>
  <c r="AZ241" i="4"/>
  <c r="BA241" i="4"/>
  <c r="AY241" i="4"/>
  <c r="AV241" i="4"/>
  <c r="AU241" i="4"/>
  <c r="AW241" i="4"/>
  <c r="AX241" i="4"/>
  <c r="AP241" i="4"/>
  <c r="AS241" i="4"/>
  <c r="AR241" i="4"/>
  <c r="AT241" i="4"/>
  <c r="AQ241" i="4"/>
  <c r="AK241" i="4"/>
  <c r="AL241" i="4"/>
  <c r="AO241" i="4"/>
  <c r="AI241" i="4"/>
  <c r="AH241" i="4"/>
  <c r="AG241" i="4"/>
  <c r="AF241" i="4"/>
  <c r="AC241" i="4"/>
  <c r="AA241" i="4"/>
  <c r="AB241" i="4"/>
  <c r="V241" i="4"/>
  <c r="AD241" i="4"/>
  <c r="W241" i="4"/>
  <c r="Y241" i="4"/>
  <c r="Z241" i="4"/>
  <c r="M241" i="4"/>
  <c r="S241" i="4"/>
  <c r="Q241" i="4"/>
  <c r="AM253" i="4"/>
  <c r="T253" i="4"/>
  <c r="AN253" i="4"/>
  <c r="P253" i="4"/>
  <c r="O253" i="4"/>
  <c r="BD253" i="4"/>
  <c r="BC253" i="4"/>
  <c r="N253" i="4"/>
  <c r="BA253" i="4"/>
  <c r="AY253" i="4"/>
  <c r="AX253" i="4"/>
  <c r="BB253" i="4"/>
  <c r="AZ253" i="4"/>
  <c r="AV253" i="4"/>
  <c r="AU253" i="4"/>
  <c r="AT253" i="4"/>
  <c r="AW253" i="4"/>
  <c r="AR253" i="4"/>
  <c r="AQ253" i="4"/>
  <c r="AS253" i="4"/>
  <c r="AO253" i="4"/>
  <c r="AK253" i="4"/>
  <c r="AP253" i="4"/>
  <c r="AL253" i="4"/>
  <c r="AI253" i="4"/>
  <c r="AH253" i="4"/>
  <c r="Z253" i="4"/>
  <c r="AE253" i="4"/>
  <c r="AA253" i="4"/>
  <c r="AG253" i="4"/>
  <c r="AD253" i="4"/>
  <c r="AC253" i="4"/>
  <c r="AB253" i="4"/>
  <c r="W253" i="4"/>
  <c r="AF253" i="4"/>
  <c r="V253" i="4"/>
  <c r="R253" i="4"/>
  <c r="U253" i="4"/>
  <c r="M253" i="4"/>
  <c r="S253" i="4"/>
  <c r="Q253" i="4"/>
  <c r="AM265" i="4"/>
  <c r="T265" i="4"/>
  <c r="O265" i="4"/>
  <c r="P265" i="4"/>
  <c r="N265" i="4"/>
  <c r="BB265" i="4"/>
  <c r="BC265" i="4"/>
  <c r="BD265" i="4"/>
  <c r="BA265" i="4"/>
  <c r="AY265" i="4"/>
  <c r="AZ265" i="4"/>
  <c r="AT265" i="4"/>
  <c r="AW265" i="4"/>
  <c r="AV265" i="4"/>
  <c r="AX265" i="4"/>
  <c r="AU265" i="4"/>
  <c r="AR265" i="4"/>
  <c r="AQ265" i="4"/>
  <c r="AS265" i="4"/>
  <c r="AK265" i="4"/>
  <c r="AO265" i="4"/>
  <c r="AL265" i="4"/>
  <c r="AP265" i="4"/>
  <c r="AN265" i="4"/>
  <c r="AF265" i="4"/>
  <c r="AI265" i="4"/>
  <c r="AH265" i="4"/>
  <c r="AG265" i="4"/>
  <c r="AC265" i="4"/>
  <c r="AE265" i="4"/>
  <c r="AA265" i="4"/>
  <c r="AD265" i="4"/>
  <c r="AB265" i="4"/>
  <c r="Z265" i="4"/>
  <c r="U265" i="4"/>
  <c r="W265" i="4"/>
  <c r="V265" i="4"/>
  <c r="Y265" i="4"/>
  <c r="R265" i="4"/>
  <c r="M265" i="4"/>
  <c r="Q265" i="4"/>
  <c r="AM277" i="4"/>
  <c r="AE277" i="4"/>
  <c r="P277" i="4"/>
  <c r="AD277" i="4"/>
  <c r="T277" i="4"/>
  <c r="O277" i="4"/>
  <c r="AV277" i="4"/>
  <c r="N277" i="4"/>
  <c r="BD277" i="4"/>
  <c r="BB277" i="4"/>
  <c r="AY277" i="4"/>
  <c r="BA277" i="4"/>
  <c r="AZ277" i="4"/>
  <c r="BC277" i="4"/>
  <c r="AT277" i="4"/>
  <c r="AX277" i="4"/>
  <c r="AU277" i="4"/>
  <c r="AW277" i="4"/>
  <c r="AR277" i="4"/>
  <c r="AQ277" i="4"/>
  <c r="AS277" i="4"/>
  <c r="AK277" i="4"/>
  <c r="AL277" i="4"/>
  <c r="AO277" i="4"/>
  <c r="AP277" i="4"/>
  <c r="AN277" i="4"/>
  <c r="AF277" i="4"/>
  <c r="AH277" i="4"/>
  <c r="AG277" i="4"/>
  <c r="AI277" i="4"/>
  <c r="AB277" i="4"/>
  <c r="AA277" i="4"/>
  <c r="AC277" i="4"/>
  <c r="W277" i="4"/>
  <c r="Z277" i="4"/>
  <c r="V277" i="4"/>
  <c r="Y277" i="4"/>
  <c r="U277" i="4"/>
  <c r="S277" i="4"/>
  <c r="R277" i="4"/>
  <c r="M277" i="4"/>
  <c r="Q277" i="4"/>
  <c r="AM289" i="4"/>
  <c r="P289" i="4"/>
  <c r="T289" i="4"/>
  <c r="N289" i="4"/>
  <c r="O289" i="4"/>
  <c r="BD289" i="4"/>
  <c r="BC289" i="4"/>
  <c r="AZ289" i="4"/>
  <c r="BB289" i="4"/>
  <c r="BA289" i="4"/>
  <c r="AY289" i="4"/>
  <c r="AU289" i="4"/>
  <c r="AT289" i="4"/>
  <c r="AW289" i="4"/>
  <c r="AV289" i="4"/>
  <c r="AX289" i="4"/>
  <c r="AS289" i="4"/>
  <c r="AR289" i="4"/>
  <c r="AP289" i="4"/>
  <c r="AO289" i="4"/>
  <c r="AL289" i="4"/>
  <c r="AK289" i="4"/>
  <c r="AQ289" i="4"/>
  <c r="AN289" i="4"/>
  <c r="AH289" i="4"/>
  <c r="AI289" i="4"/>
  <c r="AF289" i="4"/>
  <c r="AE289" i="4"/>
  <c r="AG289" i="4"/>
  <c r="AA289" i="4"/>
  <c r="AD289" i="4"/>
  <c r="AB289" i="4"/>
  <c r="AC289" i="4"/>
  <c r="Z289" i="4"/>
  <c r="V289" i="4"/>
  <c r="W289" i="4"/>
  <c r="U289" i="4"/>
  <c r="Q289" i="4"/>
  <c r="Y289" i="4"/>
  <c r="R289" i="4"/>
  <c r="S289" i="4"/>
  <c r="AM301" i="4"/>
  <c r="T301" i="4"/>
  <c r="P301" i="4"/>
  <c r="AN301" i="4"/>
  <c r="O301" i="4"/>
  <c r="BB301" i="4"/>
  <c r="BC301" i="4"/>
  <c r="BD301" i="4"/>
  <c r="N301" i="4"/>
  <c r="AZ301" i="4"/>
  <c r="BA301" i="4"/>
  <c r="AY301" i="4"/>
  <c r="AX301" i="4"/>
  <c r="AV301" i="4"/>
  <c r="AU301" i="4"/>
  <c r="AW301" i="4"/>
  <c r="AP301" i="4"/>
  <c r="AT301" i="4"/>
  <c r="AQ301" i="4"/>
  <c r="AS301" i="4"/>
  <c r="AR301" i="4"/>
  <c r="AO301" i="4"/>
  <c r="AL301" i="4"/>
  <c r="AK301" i="4"/>
  <c r="AF301" i="4"/>
  <c r="AH301" i="4"/>
  <c r="AG301" i="4"/>
  <c r="AI301" i="4"/>
  <c r="AD301" i="4"/>
  <c r="AC301" i="4"/>
  <c r="AE301" i="4"/>
  <c r="AB301" i="4"/>
  <c r="AA301" i="4"/>
  <c r="Z301" i="4"/>
  <c r="W301" i="4"/>
  <c r="V301" i="4"/>
  <c r="Q301" i="4"/>
  <c r="S301" i="4"/>
  <c r="U301" i="4"/>
  <c r="R301" i="4"/>
  <c r="M301" i="4"/>
  <c r="Y301" i="4"/>
  <c r="AM313" i="4"/>
  <c r="AE313" i="4"/>
  <c r="T313" i="4"/>
  <c r="AN313" i="4"/>
  <c r="O313" i="4"/>
  <c r="P313" i="4"/>
  <c r="N313" i="4"/>
  <c r="BB313" i="4"/>
  <c r="BC313" i="4"/>
  <c r="BD313" i="4"/>
  <c r="AZ313" i="4"/>
  <c r="BA313" i="4"/>
  <c r="AU313" i="4"/>
  <c r="AY313" i="4"/>
  <c r="AX313" i="4"/>
  <c r="AW313" i="4"/>
  <c r="AV313" i="4"/>
  <c r="AS313" i="4"/>
  <c r="AT313" i="4"/>
  <c r="AR313" i="4"/>
  <c r="AK313" i="4"/>
  <c r="AL313" i="4"/>
  <c r="AP313" i="4"/>
  <c r="AO313" i="4"/>
  <c r="AQ313" i="4"/>
  <c r="AF313" i="4"/>
  <c r="AI313" i="4"/>
  <c r="AH313" i="4"/>
  <c r="AB313" i="4"/>
  <c r="AG313" i="4"/>
  <c r="AC313" i="4"/>
  <c r="AD313" i="4"/>
  <c r="Z313" i="4"/>
  <c r="V313" i="4"/>
  <c r="Y313" i="4"/>
  <c r="AA313" i="4"/>
  <c r="W313" i="4"/>
  <c r="R313" i="4"/>
  <c r="M313" i="4"/>
  <c r="U313" i="4"/>
  <c r="S313" i="4"/>
  <c r="AM325" i="4"/>
  <c r="T325" i="4"/>
  <c r="P325" i="4"/>
  <c r="O325" i="4"/>
  <c r="N325" i="4"/>
  <c r="BB325" i="4"/>
  <c r="BD325" i="4"/>
  <c r="BC325" i="4"/>
  <c r="AZ325" i="4"/>
  <c r="BA325" i="4"/>
  <c r="AX325" i="4"/>
  <c r="AV325" i="4"/>
  <c r="AY325" i="4"/>
  <c r="AW325" i="4"/>
  <c r="AP325" i="4"/>
  <c r="AS325" i="4"/>
  <c r="AT325" i="4"/>
  <c r="AQ325" i="4"/>
  <c r="AR325" i="4"/>
  <c r="AU325" i="4"/>
  <c r="AO325" i="4"/>
  <c r="AK325" i="4"/>
  <c r="AL325" i="4"/>
  <c r="AN325" i="4"/>
  <c r="AI325" i="4"/>
  <c r="AG325" i="4"/>
  <c r="AE325" i="4"/>
  <c r="AF325" i="4"/>
  <c r="AH325" i="4"/>
  <c r="AC325" i="4"/>
  <c r="AB325" i="4"/>
  <c r="V325" i="4"/>
  <c r="W325" i="4"/>
  <c r="Z325" i="4"/>
  <c r="U325" i="4"/>
  <c r="AA325" i="4"/>
  <c r="Y325" i="4"/>
  <c r="Q325" i="4"/>
  <c r="R325" i="4"/>
  <c r="S325" i="4"/>
  <c r="AD325" i="4"/>
  <c r="AM337" i="4"/>
  <c r="T337" i="4"/>
  <c r="N337" i="4"/>
  <c r="O337" i="4"/>
  <c r="P337" i="4"/>
  <c r="BD337" i="4"/>
  <c r="BC337" i="4"/>
  <c r="AY337" i="4"/>
  <c r="BA337" i="4"/>
  <c r="AZ337" i="4"/>
  <c r="BB337" i="4"/>
  <c r="AS337" i="4"/>
  <c r="AU337" i="4"/>
  <c r="AV337" i="4"/>
  <c r="AW337" i="4"/>
  <c r="AX337" i="4"/>
  <c r="AR337" i="4"/>
  <c r="AP337" i="4"/>
  <c r="AT337" i="4"/>
  <c r="AN337" i="4"/>
  <c r="AL337" i="4"/>
  <c r="AO337" i="4"/>
  <c r="AQ337" i="4"/>
  <c r="AI337" i="4"/>
  <c r="AE337" i="4"/>
  <c r="AG337" i="4"/>
  <c r="AK337" i="4"/>
  <c r="AF337" i="4"/>
  <c r="AA337" i="4"/>
  <c r="AD337" i="4"/>
  <c r="AH337" i="4"/>
  <c r="Z337" i="4"/>
  <c r="AC337" i="4"/>
  <c r="AB337" i="4"/>
  <c r="W337" i="4"/>
  <c r="Y337" i="4"/>
  <c r="U337" i="4"/>
  <c r="S337" i="4"/>
  <c r="M337" i="4"/>
  <c r="V337" i="4"/>
  <c r="R337" i="4"/>
  <c r="AM349" i="4"/>
  <c r="AW349" i="4"/>
  <c r="P349" i="4"/>
  <c r="T349" i="4"/>
  <c r="O349" i="4"/>
  <c r="BD349" i="4"/>
  <c r="BC349" i="4"/>
  <c r="BB349" i="4"/>
  <c r="N349" i="4"/>
  <c r="AZ349" i="4"/>
  <c r="AX349" i="4"/>
  <c r="BA349" i="4"/>
  <c r="AY349" i="4"/>
  <c r="AV349" i="4"/>
  <c r="AU349" i="4"/>
  <c r="AT349" i="4"/>
  <c r="AR349" i="4"/>
  <c r="AP349" i="4"/>
  <c r="AO349" i="4"/>
  <c r="AS349" i="4"/>
  <c r="AQ349" i="4"/>
  <c r="AN349" i="4"/>
  <c r="AL349" i="4"/>
  <c r="AK349" i="4"/>
  <c r="AH349" i="4"/>
  <c r="AF349" i="4"/>
  <c r="AI349" i="4"/>
  <c r="AG349" i="4"/>
  <c r="AB349" i="4"/>
  <c r="AE349" i="4"/>
  <c r="AC349" i="4"/>
  <c r="AA349" i="4"/>
  <c r="AD349" i="4"/>
  <c r="V349" i="4"/>
  <c r="W349" i="4"/>
  <c r="Y349" i="4"/>
  <c r="U349" i="4"/>
  <c r="Z349" i="4"/>
  <c r="Q349" i="4"/>
  <c r="S349" i="4"/>
  <c r="M349" i="4"/>
  <c r="R349" i="4"/>
  <c r="AM361" i="4"/>
  <c r="T361" i="4"/>
  <c r="P361" i="4"/>
  <c r="BA361" i="4"/>
  <c r="BB361" i="4"/>
  <c r="N361" i="4"/>
  <c r="BD361" i="4"/>
  <c r="BC361" i="4"/>
  <c r="O361" i="4"/>
  <c r="AX361" i="4"/>
  <c r="AZ361" i="4"/>
  <c r="AY361" i="4"/>
  <c r="AW361" i="4"/>
  <c r="AV361" i="4"/>
  <c r="AT361" i="4"/>
  <c r="AR361" i="4"/>
  <c r="AS361" i="4"/>
  <c r="AU361" i="4"/>
  <c r="AO361" i="4"/>
  <c r="AP361" i="4"/>
  <c r="AL361" i="4"/>
  <c r="AN361" i="4"/>
  <c r="AQ361" i="4"/>
  <c r="AK361" i="4"/>
  <c r="AI361" i="4"/>
  <c r="AH361" i="4"/>
  <c r="AF361" i="4"/>
  <c r="AG361" i="4"/>
  <c r="AE361" i="4"/>
  <c r="AA361" i="4"/>
  <c r="AB361" i="4"/>
  <c r="AD361" i="4"/>
  <c r="AC361" i="4"/>
  <c r="W361" i="4"/>
  <c r="V361" i="4"/>
  <c r="Y361" i="4"/>
  <c r="Z361" i="4"/>
  <c r="Q361" i="4"/>
  <c r="M361" i="4"/>
  <c r="S361" i="4"/>
  <c r="R361" i="4"/>
  <c r="U361" i="4"/>
  <c r="AM373" i="4"/>
  <c r="AQ373" i="4"/>
  <c r="T373" i="4"/>
  <c r="N373" i="4"/>
  <c r="O373" i="4"/>
  <c r="P373" i="4"/>
  <c r="BC373" i="4"/>
  <c r="BD373" i="4"/>
  <c r="BA373" i="4"/>
  <c r="AZ373" i="4"/>
  <c r="AY373" i="4"/>
  <c r="BB373" i="4"/>
  <c r="AW373" i="4"/>
  <c r="AX373" i="4"/>
  <c r="AV373" i="4"/>
  <c r="AU373" i="4"/>
  <c r="AP373" i="4"/>
  <c r="AR373" i="4"/>
  <c r="AS373" i="4"/>
  <c r="AT373" i="4"/>
  <c r="AN373" i="4"/>
  <c r="AK373" i="4"/>
  <c r="AL373" i="4"/>
  <c r="AO373" i="4"/>
  <c r="AF373" i="4"/>
  <c r="AG373" i="4"/>
  <c r="AH373" i="4"/>
  <c r="AI373" i="4"/>
  <c r="AB373" i="4"/>
  <c r="AA373" i="4"/>
  <c r="AC373" i="4"/>
  <c r="AE373" i="4"/>
  <c r="Z373" i="4"/>
  <c r="AD373" i="4"/>
  <c r="Y373" i="4"/>
  <c r="U373" i="4"/>
  <c r="W373" i="4"/>
  <c r="V373" i="4"/>
  <c r="R373" i="4"/>
  <c r="M373" i="4"/>
  <c r="S373" i="4"/>
  <c r="Q373" i="4"/>
  <c r="AM385" i="4"/>
  <c r="AE385" i="4"/>
  <c r="T385" i="4"/>
  <c r="P385" i="4"/>
  <c r="N385" i="4"/>
  <c r="O385" i="4"/>
  <c r="BD385" i="4"/>
  <c r="BB385" i="4"/>
  <c r="BC385" i="4"/>
  <c r="AY385" i="4"/>
  <c r="AZ385" i="4"/>
  <c r="BA385" i="4"/>
  <c r="AT385" i="4"/>
  <c r="AW385" i="4"/>
  <c r="AX385" i="4"/>
  <c r="AV385" i="4"/>
  <c r="AR385" i="4"/>
  <c r="AS385" i="4"/>
  <c r="AU385" i="4"/>
  <c r="AP385" i="4"/>
  <c r="AN385" i="4"/>
  <c r="AK385" i="4"/>
  <c r="AO385" i="4"/>
  <c r="AQ385" i="4"/>
  <c r="AL385" i="4"/>
  <c r="AF385" i="4"/>
  <c r="AI385" i="4"/>
  <c r="AH385" i="4"/>
  <c r="AG385" i="4"/>
  <c r="AD385" i="4"/>
  <c r="AA385" i="4"/>
  <c r="AC385" i="4"/>
  <c r="AB385" i="4"/>
  <c r="V385" i="4"/>
  <c r="U385" i="4"/>
  <c r="Y385" i="4"/>
  <c r="Z385" i="4"/>
  <c r="W385" i="4"/>
  <c r="R385" i="4"/>
  <c r="S385" i="4"/>
  <c r="Q385" i="4"/>
  <c r="AM397" i="4"/>
  <c r="AH397" i="4"/>
  <c r="AN397" i="4"/>
  <c r="T397" i="4"/>
  <c r="P397" i="4"/>
  <c r="O397" i="4"/>
  <c r="BB397" i="4"/>
  <c r="BC397" i="4"/>
  <c r="N397" i="4"/>
  <c r="BD397" i="4"/>
  <c r="AY397" i="4"/>
  <c r="AX397" i="4"/>
  <c r="BA397" i="4"/>
  <c r="AZ397" i="4"/>
  <c r="AV397" i="4"/>
  <c r="AU397" i="4"/>
  <c r="AW397" i="4"/>
  <c r="AT397" i="4"/>
  <c r="AQ397" i="4"/>
  <c r="AS397" i="4"/>
  <c r="AR397" i="4"/>
  <c r="AK397" i="4"/>
  <c r="AO397" i="4"/>
  <c r="AP397" i="4"/>
  <c r="AI397" i="4"/>
  <c r="AG397" i="4"/>
  <c r="AL397" i="4"/>
  <c r="AF397" i="4"/>
  <c r="AE397" i="4"/>
  <c r="AD397" i="4"/>
  <c r="AC397" i="4"/>
  <c r="AB397" i="4"/>
  <c r="U397" i="4"/>
  <c r="Y397" i="4"/>
  <c r="V397" i="4"/>
  <c r="W397" i="4"/>
  <c r="AA397" i="4"/>
  <c r="Z397" i="4"/>
  <c r="Q397" i="4"/>
  <c r="R397" i="4"/>
  <c r="S397" i="4"/>
  <c r="M397" i="4"/>
  <c r="AM409" i="4"/>
  <c r="AE409" i="4"/>
  <c r="T409" i="4"/>
  <c r="O409" i="4"/>
  <c r="N409" i="4"/>
  <c r="P409" i="4"/>
  <c r="BB409" i="4"/>
  <c r="BD409" i="4"/>
  <c r="BC409" i="4"/>
  <c r="BA409" i="4"/>
  <c r="AY409" i="4"/>
  <c r="AZ409" i="4"/>
  <c r="AT409" i="4"/>
  <c r="AX409" i="4"/>
  <c r="AU409" i="4"/>
  <c r="AV409" i="4"/>
  <c r="AW409" i="4"/>
  <c r="AR409" i="4"/>
  <c r="AQ409" i="4"/>
  <c r="AS409" i="4"/>
  <c r="AK409" i="4"/>
  <c r="AP409" i="4"/>
  <c r="AN409" i="4"/>
  <c r="AL409" i="4"/>
  <c r="AO409" i="4"/>
  <c r="AG409" i="4"/>
  <c r="AI409" i="4"/>
  <c r="AH409" i="4"/>
  <c r="AF409" i="4"/>
  <c r="Z409" i="4"/>
  <c r="AB409" i="4"/>
  <c r="AA409" i="4"/>
  <c r="AD409" i="4"/>
  <c r="AC409" i="4"/>
  <c r="W409" i="4"/>
  <c r="Y409" i="4"/>
  <c r="V409" i="4"/>
  <c r="S409" i="4"/>
  <c r="Q409" i="4"/>
  <c r="M409" i="4"/>
  <c r="R409" i="4"/>
  <c r="U409" i="4"/>
  <c r="M31" i="4"/>
  <c r="M168" i="4"/>
  <c r="M160" i="4"/>
  <c r="M402" i="4"/>
  <c r="M13" i="4"/>
  <c r="M133" i="4"/>
  <c r="M244" i="4"/>
  <c r="M94" i="4"/>
  <c r="Q33" i="4"/>
  <c r="Q324" i="4"/>
  <c r="R215" i="4"/>
  <c r="R224" i="4"/>
  <c r="R259" i="4"/>
  <c r="S33" i="4"/>
  <c r="S279" i="4"/>
  <c r="S327" i="4"/>
  <c r="U18" i="4"/>
  <c r="U155" i="4"/>
  <c r="V37" i="4"/>
  <c r="AM14" i="4"/>
  <c r="AN14" i="4"/>
  <c r="T14" i="4"/>
  <c r="AW14" i="4"/>
  <c r="N14" i="4"/>
  <c r="P14" i="4"/>
  <c r="BD14" i="4"/>
  <c r="O14" i="4"/>
  <c r="BB14" i="4"/>
  <c r="AX14" i="4"/>
  <c r="BA14" i="4"/>
  <c r="AY14" i="4"/>
  <c r="BC14" i="4"/>
  <c r="AZ14" i="4"/>
  <c r="AU14" i="4"/>
  <c r="AT14" i="4"/>
  <c r="AV14" i="4"/>
  <c r="AR14" i="4"/>
  <c r="AP14" i="4"/>
  <c r="AS14" i="4"/>
  <c r="AO14" i="4"/>
  <c r="AK14" i="4"/>
  <c r="AQ14" i="4"/>
  <c r="AL14" i="4"/>
  <c r="AF14" i="4"/>
  <c r="AG14" i="4"/>
  <c r="AE14" i="4"/>
  <c r="AI14" i="4"/>
  <c r="AA14" i="4"/>
  <c r="AD14" i="4"/>
  <c r="AB14" i="4"/>
  <c r="AC14" i="4"/>
  <c r="AH14" i="4"/>
  <c r="V14" i="4"/>
  <c r="U14" i="4"/>
  <c r="Y14" i="4"/>
  <c r="W14" i="4"/>
  <c r="Z14" i="4"/>
  <c r="M14" i="4"/>
  <c r="R14" i="4"/>
  <c r="Q14" i="4"/>
  <c r="S14" i="4"/>
  <c r="AM26" i="4"/>
  <c r="AN26" i="4"/>
  <c r="T26" i="4"/>
  <c r="O26" i="4"/>
  <c r="N26" i="4"/>
  <c r="P26" i="4"/>
  <c r="BC26" i="4"/>
  <c r="BD26" i="4"/>
  <c r="AX26" i="4"/>
  <c r="AZ26" i="4"/>
  <c r="BB26" i="4"/>
  <c r="BA26" i="4"/>
  <c r="AW26" i="4"/>
  <c r="AV26" i="4"/>
  <c r="AT26" i="4"/>
  <c r="AY26" i="4"/>
  <c r="AP26" i="4"/>
  <c r="AQ26" i="4"/>
  <c r="AS26" i="4"/>
  <c r="AR26" i="4"/>
  <c r="AU26" i="4"/>
  <c r="AO26" i="4"/>
  <c r="AL26" i="4"/>
  <c r="AI26" i="4"/>
  <c r="AH26" i="4"/>
  <c r="AK26" i="4"/>
  <c r="AE26" i="4"/>
  <c r="AF26" i="4"/>
  <c r="AG26" i="4"/>
  <c r="AA26" i="4"/>
  <c r="AB26" i="4"/>
  <c r="AD26" i="4"/>
  <c r="AC26" i="4"/>
  <c r="Z26" i="4"/>
  <c r="W26" i="4"/>
  <c r="V26" i="4"/>
  <c r="Y26" i="4"/>
  <c r="M26" i="4"/>
  <c r="U26" i="4"/>
  <c r="Q26" i="4"/>
  <c r="S26" i="4"/>
  <c r="R26" i="4"/>
  <c r="AM38" i="4"/>
  <c r="P38" i="4"/>
  <c r="T38" i="4"/>
  <c r="N38" i="4"/>
  <c r="O38" i="4"/>
  <c r="BD38" i="4"/>
  <c r="BC38" i="4"/>
  <c r="BB38" i="4"/>
  <c r="AZ38" i="4"/>
  <c r="BA38" i="4"/>
  <c r="AY38" i="4"/>
  <c r="AV38" i="4"/>
  <c r="AU38" i="4"/>
  <c r="AX38" i="4"/>
  <c r="AW38" i="4"/>
  <c r="AS38" i="4"/>
  <c r="AR38" i="4"/>
  <c r="AQ38" i="4"/>
  <c r="AT38" i="4"/>
  <c r="AL38" i="4"/>
  <c r="AP38" i="4"/>
  <c r="AN38" i="4"/>
  <c r="AO38" i="4"/>
  <c r="AK38" i="4"/>
  <c r="AI38" i="4"/>
  <c r="AE38" i="4"/>
  <c r="AG38" i="4"/>
  <c r="AH38" i="4"/>
  <c r="AC38" i="4"/>
  <c r="AD38" i="4"/>
  <c r="AF38" i="4"/>
  <c r="AB38" i="4"/>
  <c r="AA38" i="4"/>
  <c r="Y38" i="4"/>
  <c r="Z38" i="4"/>
  <c r="W38" i="4"/>
  <c r="S38" i="4"/>
  <c r="U38" i="4"/>
  <c r="M38" i="4"/>
  <c r="R38" i="4"/>
  <c r="Q38" i="4"/>
  <c r="V38" i="4"/>
  <c r="AM50" i="4"/>
  <c r="AX50" i="4"/>
  <c r="T50" i="4"/>
  <c r="N50" i="4"/>
  <c r="P50" i="4"/>
  <c r="BC50" i="4"/>
  <c r="O50" i="4"/>
  <c r="BD50" i="4"/>
  <c r="BA50" i="4"/>
  <c r="AZ50" i="4"/>
  <c r="BB50" i="4"/>
  <c r="AT50" i="4"/>
  <c r="AW50" i="4"/>
  <c r="AV50" i="4"/>
  <c r="AY50" i="4"/>
  <c r="AQ50" i="4"/>
  <c r="AR50" i="4"/>
  <c r="AS50" i="4"/>
  <c r="AU50" i="4"/>
  <c r="AN50" i="4"/>
  <c r="AP50" i="4"/>
  <c r="AO50" i="4"/>
  <c r="AL50" i="4"/>
  <c r="AE50" i="4"/>
  <c r="AG50" i="4"/>
  <c r="AF50" i="4"/>
  <c r="AH50" i="4"/>
  <c r="AK50" i="4"/>
  <c r="AI50" i="4"/>
  <c r="AA50" i="4"/>
  <c r="AD50" i="4"/>
  <c r="AB50" i="4"/>
  <c r="AC50" i="4"/>
  <c r="V50" i="4"/>
  <c r="U50" i="4"/>
  <c r="Y50" i="4"/>
  <c r="Z50" i="4"/>
  <c r="W50" i="4"/>
  <c r="Q50" i="4"/>
  <c r="M50" i="4"/>
  <c r="R50" i="4"/>
  <c r="AM62" i="4"/>
  <c r="T62" i="4"/>
  <c r="AN62" i="4"/>
  <c r="P62" i="4"/>
  <c r="V62" i="4"/>
  <c r="O62" i="4"/>
  <c r="N62" i="4"/>
  <c r="BC62" i="4"/>
  <c r="BB62" i="4"/>
  <c r="BD62" i="4"/>
  <c r="BA62" i="4"/>
  <c r="AY62" i="4"/>
  <c r="AZ62" i="4"/>
  <c r="AV62" i="4"/>
  <c r="AX62" i="4"/>
  <c r="AT62" i="4"/>
  <c r="AU62" i="4"/>
  <c r="AW62" i="4"/>
  <c r="AS62" i="4"/>
  <c r="AR62" i="4"/>
  <c r="AP62" i="4"/>
  <c r="AQ62" i="4"/>
  <c r="AL62" i="4"/>
  <c r="AO62" i="4"/>
  <c r="AG62" i="4"/>
  <c r="AH62" i="4"/>
  <c r="AK62" i="4"/>
  <c r="AI62" i="4"/>
  <c r="AE62" i="4"/>
  <c r="AF62" i="4"/>
  <c r="AD62" i="4"/>
  <c r="AC62" i="4"/>
  <c r="AB62" i="4"/>
  <c r="AA62" i="4"/>
  <c r="Z62" i="4"/>
  <c r="Y62" i="4"/>
  <c r="W62" i="4"/>
  <c r="S62" i="4"/>
  <c r="R62" i="4"/>
  <c r="M62" i="4"/>
  <c r="U62" i="4"/>
  <c r="Q62" i="4"/>
  <c r="AM74" i="4"/>
  <c r="T74" i="4"/>
  <c r="N74" i="4"/>
  <c r="P74" i="4"/>
  <c r="BA74" i="4"/>
  <c r="O74" i="4"/>
  <c r="BD74" i="4"/>
  <c r="BC74" i="4"/>
  <c r="BB74" i="4"/>
  <c r="AZ74" i="4"/>
  <c r="AS74" i="4"/>
  <c r="AY74" i="4"/>
  <c r="AW74" i="4"/>
  <c r="AT74" i="4"/>
  <c r="AV74" i="4"/>
  <c r="AX74" i="4"/>
  <c r="AR74" i="4"/>
  <c r="AQ74" i="4"/>
  <c r="AU74" i="4"/>
  <c r="AL74" i="4"/>
  <c r="AO74" i="4"/>
  <c r="AP74" i="4"/>
  <c r="AN74" i="4"/>
  <c r="AK74" i="4"/>
  <c r="AF74" i="4"/>
  <c r="AG74" i="4"/>
  <c r="AE74" i="4"/>
  <c r="AI74" i="4"/>
  <c r="AH74" i="4"/>
  <c r="AB74" i="4"/>
  <c r="AC74" i="4"/>
  <c r="AA74" i="4"/>
  <c r="AD74" i="4"/>
  <c r="Y74" i="4"/>
  <c r="V74" i="4"/>
  <c r="U74" i="4"/>
  <c r="Z74" i="4"/>
  <c r="W74" i="4"/>
  <c r="S74" i="4"/>
  <c r="R74" i="4"/>
  <c r="Q74" i="4"/>
  <c r="M74" i="4"/>
  <c r="AM86" i="4"/>
  <c r="T86" i="4"/>
  <c r="P86" i="4"/>
  <c r="O86" i="4"/>
  <c r="N86" i="4"/>
  <c r="BD86" i="4"/>
  <c r="BC86" i="4"/>
  <c r="BB86" i="4"/>
  <c r="BA86" i="4"/>
  <c r="AZ86" i="4"/>
  <c r="AT86" i="4"/>
  <c r="AV86" i="4"/>
  <c r="AX86" i="4"/>
  <c r="AW86" i="4"/>
  <c r="AY86" i="4"/>
  <c r="AU86" i="4"/>
  <c r="AR86" i="4"/>
  <c r="AS86" i="4"/>
  <c r="AQ86" i="4"/>
  <c r="AP86" i="4"/>
  <c r="AN86" i="4"/>
  <c r="AK86" i="4"/>
  <c r="AO86" i="4"/>
  <c r="AL86" i="4"/>
  <c r="AI86" i="4"/>
  <c r="AF86" i="4"/>
  <c r="AE86" i="4"/>
  <c r="AH86" i="4"/>
  <c r="AA86" i="4"/>
  <c r="AB86" i="4"/>
  <c r="AG86" i="4"/>
  <c r="AD86" i="4"/>
  <c r="U86" i="4"/>
  <c r="Y86" i="4"/>
  <c r="W86" i="4"/>
  <c r="AC86" i="4"/>
  <c r="Z86" i="4"/>
  <c r="V86" i="4"/>
  <c r="S86" i="4"/>
  <c r="Q86" i="4"/>
  <c r="M86" i="4"/>
  <c r="AM98" i="4"/>
  <c r="AE98" i="4"/>
  <c r="T98" i="4"/>
  <c r="O98" i="4"/>
  <c r="AI98" i="4"/>
  <c r="P98" i="4"/>
  <c r="BA98" i="4"/>
  <c r="N98" i="4"/>
  <c r="BC98" i="4"/>
  <c r="BD98" i="4"/>
  <c r="BB98" i="4"/>
  <c r="AZ98" i="4"/>
  <c r="AY98" i="4"/>
  <c r="AW98" i="4"/>
  <c r="AV98" i="4"/>
  <c r="AU98" i="4"/>
  <c r="AX98" i="4"/>
  <c r="AR98" i="4"/>
  <c r="AT98" i="4"/>
  <c r="AQ98" i="4"/>
  <c r="AS98" i="4"/>
  <c r="AP98" i="4"/>
  <c r="AK98" i="4"/>
  <c r="AN98" i="4"/>
  <c r="AL98" i="4"/>
  <c r="AO98" i="4"/>
  <c r="AG98" i="4"/>
  <c r="AF98" i="4"/>
  <c r="AH98" i="4"/>
  <c r="AD98" i="4"/>
  <c r="AB98" i="4"/>
  <c r="AA98" i="4"/>
  <c r="AC98" i="4"/>
  <c r="W98" i="4"/>
  <c r="Z98" i="4"/>
  <c r="V98" i="4"/>
  <c r="Y98" i="4"/>
  <c r="R98" i="4"/>
  <c r="Q98" i="4"/>
  <c r="M98" i="4"/>
  <c r="U98" i="4"/>
  <c r="S98" i="4"/>
  <c r="AM110" i="4"/>
  <c r="P110" i="4"/>
  <c r="BA110" i="4"/>
  <c r="T110" i="4"/>
  <c r="N110" i="4"/>
  <c r="O110" i="4"/>
  <c r="BD110" i="4"/>
  <c r="BC110" i="4"/>
  <c r="AY110" i="4"/>
  <c r="AZ110" i="4"/>
  <c r="AX110" i="4"/>
  <c r="BB110" i="4"/>
  <c r="AW110" i="4"/>
  <c r="AV110" i="4"/>
  <c r="AU110" i="4"/>
  <c r="AT110" i="4"/>
  <c r="AS110" i="4"/>
  <c r="AR110" i="4"/>
  <c r="AQ110" i="4"/>
  <c r="AK110" i="4"/>
  <c r="AN110" i="4"/>
  <c r="AO110" i="4"/>
  <c r="AP110" i="4"/>
  <c r="AL110" i="4"/>
  <c r="AH110" i="4"/>
  <c r="AF110" i="4"/>
  <c r="AI110" i="4"/>
  <c r="AE110" i="4"/>
  <c r="AG110" i="4"/>
  <c r="AC110" i="4"/>
  <c r="AB110" i="4"/>
  <c r="V110" i="4"/>
  <c r="AA110" i="4"/>
  <c r="Z110" i="4"/>
  <c r="AD110" i="4"/>
  <c r="Y110" i="4"/>
  <c r="U110" i="4"/>
  <c r="W110" i="4"/>
  <c r="R110" i="4"/>
  <c r="M110" i="4"/>
  <c r="Q110" i="4"/>
  <c r="AM122" i="4"/>
  <c r="AE122" i="4"/>
  <c r="T122" i="4"/>
  <c r="N122" i="4"/>
  <c r="P122" i="4"/>
  <c r="O122" i="4"/>
  <c r="BB122" i="4"/>
  <c r="BD122" i="4"/>
  <c r="BC122" i="4"/>
  <c r="AX122" i="4"/>
  <c r="AY122" i="4"/>
  <c r="BA122" i="4"/>
  <c r="AZ122" i="4"/>
  <c r="AW122" i="4"/>
  <c r="AV122" i="4"/>
  <c r="AQ122" i="4"/>
  <c r="AS122" i="4"/>
  <c r="AR122" i="4"/>
  <c r="AT122" i="4"/>
  <c r="AU122" i="4"/>
  <c r="AL122" i="4"/>
  <c r="AO122" i="4"/>
  <c r="AN122" i="4"/>
  <c r="AP122" i="4"/>
  <c r="AK122" i="4"/>
  <c r="AH122" i="4"/>
  <c r="AG122" i="4"/>
  <c r="AF122" i="4"/>
  <c r="AC122" i="4"/>
  <c r="AB122" i="4"/>
  <c r="AI122" i="4"/>
  <c r="AD122" i="4"/>
  <c r="AA122" i="4"/>
  <c r="V122" i="4"/>
  <c r="W122" i="4"/>
  <c r="Z122" i="4"/>
  <c r="S122" i="4"/>
  <c r="U122" i="4"/>
  <c r="R122" i="4"/>
  <c r="Q122" i="4"/>
  <c r="M122" i="4"/>
  <c r="AM134" i="4"/>
  <c r="AD134" i="4"/>
  <c r="T134" i="4"/>
  <c r="P134" i="4"/>
  <c r="BA134" i="4"/>
  <c r="O134" i="4"/>
  <c r="N134" i="4"/>
  <c r="BB134" i="4"/>
  <c r="BD134" i="4"/>
  <c r="BC134" i="4"/>
  <c r="AY134" i="4"/>
  <c r="AZ134" i="4"/>
  <c r="AV134" i="4"/>
  <c r="AX134" i="4"/>
  <c r="AW134" i="4"/>
  <c r="AT134" i="4"/>
  <c r="AR134" i="4"/>
  <c r="AU134" i="4"/>
  <c r="AS134" i="4"/>
  <c r="AN134" i="4"/>
  <c r="AQ134" i="4"/>
  <c r="AO134" i="4"/>
  <c r="AP134" i="4"/>
  <c r="AL134" i="4"/>
  <c r="AK134" i="4"/>
  <c r="AI134" i="4"/>
  <c r="AF134" i="4"/>
  <c r="AE134" i="4"/>
  <c r="AH134" i="4"/>
  <c r="AG134" i="4"/>
  <c r="AB134" i="4"/>
  <c r="AC134" i="4"/>
  <c r="AA134" i="4"/>
  <c r="Y134" i="4"/>
  <c r="U134" i="4"/>
  <c r="W134" i="4"/>
  <c r="Z134" i="4"/>
  <c r="V134" i="4"/>
  <c r="R134" i="4"/>
  <c r="M134" i="4"/>
  <c r="S134" i="4"/>
  <c r="AM146" i="4"/>
  <c r="AX146" i="4"/>
  <c r="T146" i="4"/>
  <c r="AE146" i="4"/>
  <c r="P146" i="4"/>
  <c r="O146" i="4"/>
  <c r="AN146" i="4"/>
  <c r="BD146" i="4"/>
  <c r="N146" i="4"/>
  <c r="BC146" i="4"/>
  <c r="BB146" i="4"/>
  <c r="AZ146" i="4"/>
  <c r="AY146" i="4"/>
  <c r="BA146" i="4"/>
  <c r="AW146" i="4"/>
  <c r="AV146" i="4"/>
  <c r="AQ146" i="4"/>
  <c r="AU146" i="4"/>
  <c r="AR146" i="4"/>
  <c r="AT146" i="4"/>
  <c r="AS146" i="4"/>
  <c r="AK146" i="4"/>
  <c r="AL146" i="4"/>
  <c r="AP146" i="4"/>
  <c r="AO146" i="4"/>
  <c r="AH146" i="4"/>
  <c r="AF146" i="4"/>
  <c r="AG146" i="4"/>
  <c r="AC146" i="4"/>
  <c r="AB146" i="4"/>
  <c r="AA146" i="4"/>
  <c r="AI146" i="4"/>
  <c r="AD146" i="4"/>
  <c r="Z146" i="4"/>
  <c r="W146" i="4"/>
  <c r="Y146" i="4"/>
  <c r="V146" i="4"/>
  <c r="S146" i="4"/>
  <c r="M146" i="4"/>
  <c r="Q146" i="4"/>
  <c r="R146" i="4"/>
  <c r="U146" i="4"/>
  <c r="AM158" i="4"/>
  <c r="T158" i="4"/>
  <c r="P158" i="4"/>
  <c r="AK158" i="4"/>
  <c r="AB158" i="4"/>
  <c r="N158" i="4"/>
  <c r="O158" i="4"/>
  <c r="BB158" i="4"/>
  <c r="BA158" i="4"/>
  <c r="BD158" i="4"/>
  <c r="AZ158" i="4"/>
  <c r="AY158" i="4"/>
  <c r="BC158" i="4"/>
  <c r="AW158" i="4"/>
  <c r="AV158" i="4"/>
  <c r="AT158" i="4"/>
  <c r="AU158" i="4"/>
  <c r="AX158" i="4"/>
  <c r="AS158" i="4"/>
  <c r="AR158" i="4"/>
  <c r="AQ158" i="4"/>
  <c r="AO158" i="4"/>
  <c r="AN158" i="4"/>
  <c r="AL158" i="4"/>
  <c r="AP158" i="4"/>
  <c r="AF158" i="4"/>
  <c r="AG158" i="4"/>
  <c r="AI158" i="4"/>
  <c r="AH158" i="4"/>
  <c r="AD158" i="4"/>
  <c r="AA158" i="4"/>
  <c r="AC158" i="4"/>
  <c r="AE158" i="4"/>
  <c r="Y158" i="4"/>
  <c r="Z158" i="4"/>
  <c r="V158" i="4"/>
  <c r="W158" i="4"/>
  <c r="R158" i="4"/>
  <c r="M158" i="4"/>
  <c r="U158" i="4"/>
  <c r="S158" i="4"/>
  <c r="AM170" i="4"/>
  <c r="T170" i="4"/>
  <c r="P170" i="4"/>
  <c r="AZ170" i="4"/>
  <c r="N170" i="4"/>
  <c r="O170" i="4"/>
  <c r="Z170" i="4"/>
  <c r="BC170" i="4"/>
  <c r="BB170" i="4"/>
  <c r="BD170" i="4"/>
  <c r="AY170" i="4"/>
  <c r="BA170" i="4"/>
  <c r="AW170" i="4"/>
  <c r="AU170" i="4"/>
  <c r="AX170" i="4"/>
  <c r="AV170" i="4"/>
  <c r="AS170" i="4"/>
  <c r="AT170" i="4"/>
  <c r="AR170" i="4"/>
  <c r="AN170" i="4"/>
  <c r="AK170" i="4"/>
  <c r="AO170" i="4"/>
  <c r="AL170" i="4"/>
  <c r="AQ170" i="4"/>
  <c r="AP170" i="4"/>
  <c r="AI170" i="4"/>
  <c r="AG170" i="4"/>
  <c r="AH170" i="4"/>
  <c r="AF170" i="4"/>
  <c r="AC170" i="4"/>
  <c r="AE170" i="4"/>
  <c r="AD170" i="4"/>
  <c r="AB170" i="4"/>
  <c r="AA170" i="4"/>
  <c r="V170" i="4"/>
  <c r="R170" i="4"/>
  <c r="S170" i="4"/>
  <c r="Q170" i="4"/>
  <c r="W170" i="4"/>
  <c r="M170" i="4"/>
  <c r="U170" i="4"/>
  <c r="AM182" i="4"/>
  <c r="AE182" i="4"/>
  <c r="T182" i="4"/>
  <c r="P182" i="4"/>
  <c r="AN182" i="4"/>
  <c r="O182" i="4"/>
  <c r="BD182" i="4"/>
  <c r="N182" i="4"/>
  <c r="BC182" i="4"/>
  <c r="AY182" i="4"/>
  <c r="BA182" i="4"/>
  <c r="BB182" i="4"/>
  <c r="AZ182" i="4"/>
  <c r="AU182" i="4"/>
  <c r="AX182" i="4"/>
  <c r="AV182" i="4"/>
  <c r="AW182" i="4"/>
  <c r="AR182" i="4"/>
  <c r="AT182" i="4"/>
  <c r="AS182" i="4"/>
  <c r="AL182" i="4"/>
  <c r="AQ182" i="4"/>
  <c r="AP182" i="4"/>
  <c r="AO182" i="4"/>
  <c r="AI182" i="4"/>
  <c r="AH182" i="4"/>
  <c r="AG182" i="4"/>
  <c r="AK182" i="4"/>
  <c r="AF182" i="4"/>
  <c r="AA182" i="4"/>
  <c r="AD182" i="4"/>
  <c r="AC182" i="4"/>
  <c r="AB182" i="4"/>
  <c r="W182" i="4"/>
  <c r="V182" i="4"/>
  <c r="Y182" i="4"/>
  <c r="R182" i="4"/>
  <c r="S182" i="4"/>
  <c r="Q182" i="4"/>
  <c r="Z182" i="4"/>
  <c r="AM194" i="4"/>
  <c r="T194" i="4"/>
  <c r="P194" i="4"/>
  <c r="O194" i="4"/>
  <c r="BD194" i="4"/>
  <c r="N194" i="4"/>
  <c r="BC194" i="4"/>
  <c r="AX194" i="4"/>
  <c r="AZ194" i="4"/>
  <c r="AY194" i="4"/>
  <c r="BB194" i="4"/>
  <c r="BA194" i="4"/>
  <c r="AW194" i="4"/>
  <c r="AV194" i="4"/>
  <c r="AU194" i="4"/>
  <c r="AQ194" i="4"/>
  <c r="AT194" i="4"/>
  <c r="AS194" i="4"/>
  <c r="AR194" i="4"/>
  <c r="AP194" i="4"/>
  <c r="AN194" i="4"/>
  <c r="AO194" i="4"/>
  <c r="AK194" i="4"/>
  <c r="AL194" i="4"/>
  <c r="AH194" i="4"/>
  <c r="AI194" i="4"/>
  <c r="AG194" i="4"/>
  <c r="AE194" i="4"/>
  <c r="AF194" i="4"/>
  <c r="AD194" i="4"/>
  <c r="AC194" i="4"/>
  <c r="W194" i="4"/>
  <c r="AB194" i="4"/>
  <c r="Z194" i="4"/>
  <c r="V194" i="4"/>
  <c r="U194" i="4"/>
  <c r="AA194" i="4"/>
  <c r="R194" i="4"/>
  <c r="Y194" i="4"/>
  <c r="Q194" i="4"/>
  <c r="AM206" i="4"/>
  <c r="AE206" i="4"/>
  <c r="AL206" i="4"/>
  <c r="T206" i="4"/>
  <c r="P206" i="4"/>
  <c r="O206" i="4"/>
  <c r="BA206" i="4"/>
  <c r="BD206" i="4"/>
  <c r="BB206" i="4"/>
  <c r="N206" i="4"/>
  <c r="BC206" i="4"/>
  <c r="AY206" i="4"/>
  <c r="AZ206" i="4"/>
  <c r="AW206" i="4"/>
  <c r="AU206" i="4"/>
  <c r="AT206" i="4"/>
  <c r="AV206" i="4"/>
  <c r="AX206" i="4"/>
  <c r="AQ206" i="4"/>
  <c r="AS206" i="4"/>
  <c r="AR206" i="4"/>
  <c r="AP206" i="4"/>
  <c r="AN206" i="4"/>
  <c r="AO206" i="4"/>
  <c r="AK206" i="4"/>
  <c r="AH206" i="4"/>
  <c r="AI206" i="4"/>
  <c r="AF206" i="4"/>
  <c r="AG206" i="4"/>
  <c r="AD206" i="4"/>
  <c r="AC206" i="4"/>
  <c r="AA206" i="4"/>
  <c r="Y206" i="4"/>
  <c r="W206" i="4"/>
  <c r="AB206" i="4"/>
  <c r="V206" i="4"/>
  <c r="Z206" i="4"/>
  <c r="U206" i="4"/>
  <c r="M206" i="4"/>
  <c r="S206" i="4"/>
  <c r="Q206" i="4"/>
  <c r="R206" i="4"/>
  <c r="AM218" i="4"/>
  <c r="AN218" i="4"/>
  <c r="AH218" i="4"/>
  <c r="T218" i="4"/>
  <c r="P218" i="4"/>
  <c r="O218" i="4"/>
  <c r="BD218" i="4"/>
  <c r="BA218" i="4"/>
  <c r="BC218" i="4"/>
  <c r="N218" i="4"/>
  <c r="BB218" i="4"/>
  <c r="AY218" i="4"/>
  <c r="AX218" i="4"/>
  <c r="AZ218" i="4"/>
  <c r="AW218" i="4"/>
  <c r="AV218" i="4"/>
  <c r="AU218" i="4"/>
  <c r="AT218" i="4"/>
  <c r="AR218" i="4"/>
  <c r="AQ218" i="4"/>
  <c r="AP218" i="4"/>
  <c r="AS218" i="4"/>
  <c r="AL218" i="4"/>
  <c r="AO218" i="4"/>
  <c r="AK218" i="4"/>
  <c r="AF218" i="4"/>
  <c r="AG218" i="4"/>
  <c r="AI218" i="4"/>
  <c r="AD218" i="4"/>
  <c r="AA218" i="4"/>
  <c r="AB218" i="4"/>
  <c r="AE218" i="4"/>
  <c r="AC218" i="4"/>
  <c r="W218" i="4"/>
  <c r="Y218" i="4"/>
  <c r="Z218" i="4"/>
  <c r="Q218" i="4"/>
  <c r="U218" i="4"/>
  <c r="V218" i="4"/>
  <c r="R218" i="4"/>
  <c r="M218" i="4"/>
  <c r="S218" i="4"/>
  <c r="AM230" i="4"/>
  <c r="T230" i="4"/>
  <c r="O230" i="4"/>
  <c r="P230" i="4"/>
  <c r="N230" i="4"/>
  <c r="BC230" i="4"/>
  <c r="BB230" i="4"/>
  <c r="BD230" i="4"/>
  <c r="AY230" i="4"/>
  <c r="AZ230" i="4"/>
  <c r="BA230" i="4"/>
  <c r="AX230" i="4"/>
  <c r="AW230" i="4"/>
  <c r="AV230" i="4"/>
  <c r="AU230" i="4"/>
  <c r="AT230" i="4"/>
  <c r="AS230" i="4"/>
  <c r="AQ230" i="4"/>
  <c r="AR230" i="4"/>
  <c r="AN230" i="4"/>
  <c r="AP230" i="4"/>
  <c r="AL230" i="4"/>
  <c r="AK230" i="4"/>
  <c r="AO230" i="4"/>
  <c r="AF230" i="4"/>
  <c r="AE230" i="4"/>
  <c r="AI230" i="4"/>
  <c r="AH230" i="4"/>
  <c r="AG230" i="4"/>
  <c r="AB230" i="4"/>
  <c r="AD230" i="4"/>
  <c r="AC230" i="4"/>
  <c r="AA230" i="4"/>
  <c r="Z230" i="4"/>
  <c r="W230" i="4"/>
  <c r="Y230" i="4"/>
  <c r="V230" i="4"/>
  <c r="M230" i="4"/>
  <c r="S230" i="4"/>
  <c r="R230" i="4"/>
  <c r="U230" i="4"/>
  <c r="AM242" i="4"/>
  <c r="T242" i="4"/>
  <c r="P242" i="4"/>
  <c r="AX242" i="4"/>
  <c r="O242" i="4"/>
  <c r="N242" i="4"/>
  <c r="BC242" i="4"/>
  <c r="BB242" i="4"/>
  <c r="BD242" i="4"/>
  <c r="AY242" i="4"/>
  <c r="BA242" i="4"/>
  <c r="AZ242" i="4"/>
  <c r="AW242" i="4"/>
  <c r="AV242" i="4"/>
  <c r="AT242" i="4"/>
  <c r="AU242" i="4"/>
  <c r="AQ242" i="4"/>
  <c r="AR242" i="4"/>
  <c r="AS242" i="4"/>
  <c r="AI242" i="4"/>
  <c r="AP242" i="4"/>
  <c r="AN242" i="4"/>
  <c r="AO242" i="4"/>
  <c r="AL242" i="4"/>
  <c r="AG242" i="4"/>
  <c r="AF242" i="4"/>
  <c r="AE242" i="4"/>
  <c r="AH242" i="4"/>
  <c r="AK242" i="4"/>
  <c r="AD242" i="4"/>
  <c r="AA242" i="4"/>
  <c r="AC242" i="4"/>
  <c r="W242" i="4"/>
  <c r="Y242" i="4"/>
  <c r="Z242" i="4"/>
  <c r="AB242" i="4"/>
  <c r="V242" i="4"/>
  <c r="M242" i="4"/>
  <c r="R242" i="4"/>
  <c r="Q242" i="4"/>
  <c r="S242" i="4"/>
  <c r="U242" i="4"/>
  <c r="AM254" i="4"/>
  <c r="AN254" i="4"/>
  <c r="T254" i="4"/>
  <c r="P254" i="4"/>
  <c r="BC254" i="4"/>
  <c r="BB254" i="4"/>
  <c r="N254" i="4"/>
  <c r="BD254" i="4"/>
  <c r="O254" i="4"/>
  <c r="AY254" i="4"/>
  <c r="AX254" i="4"/>
  <c r="BA254" i="4"/>
  <c r="AZ254" i="4"/>
  <c r="AT254" i="4"/>
  <c r="AU254" i="4"/>
  <c r="AV254" i="4"/>
  <c r="AW254" i="4"/>
  <c r="AQ254" i="4"/>
  <c r="AR254" i="4"/>
  <c r="AS254" i="4"/>
  <c r="AP254" i="4"/>
  <c r="AK254" i="4"/>
  <c r="AO254" i="4"/>
  <c r="AL254" i="4"/>
  <c r="AH254" i="4"/>
  <c r="AI254" i="4"/>
  <c r="AG254" i="4"/>
  <c r="AF254" i="4"/>
  <c r="AE254" i="4"/>
  <c r="AD254" i="4"/>
  <c r="AB254" i="4"/>
  <c r="AA254" i="4"/>
  <c r="AC254" i="4"/>
  <c r="Y254" i="4"/>
  <c r="V254" i="4"/>
  <c r="Z254" i="4"/>
  <c r="W254" i="4"/>
  <c r="S254" i="4"/>
  <c r="Q254" i="4"/>
  <c r="M254" i="4"/>
  <c r="U254" i="4"/>
  <c r="R254" i="4"/>
  <c r="AM266" i="4"/>
  <c r="AZ266" i="4"/>
  <c r="AD266" i="4"/>
  <c r="BA266" i="4"/>
  <c r="T266" i="4"/>
  <c r="P266" i="4"/>
  <c r="N266" i="4"/>
  <c r="O266" i="4"/>
  <c r="BD266" i="4"/>
  <c r="BC266" i="4"/>
  <c r="BB266" i="4"/>
  <c r="AY266" i="4"/>
  <c r="AT266" i="4"/>
  <c r="AX266" i="4"/>
  <c r="AV266" i="4"/>
  <c r="AU266" i="4"/>
  <c r="AW266" i="4"/>
  <c r="AQ266" i="4"/>
  <c r="AS266" i="4"/>
  <c r="AR266" i="4"/>
  <c r="AO266" i="4"/>
  <c r="AK266" i="4"/>
  <c r="AP266" i="4"/>
  <c r="AI266" i="4"/>
  <c r="AG266" i="4"/>
  <c r="AH266" i="4"/>
  <c r="AL266" i="4"/>
  <c r="AN266" i="4"/>
  <c r="AF266" i="4"/>
  <c r="AC266" i="4"/>
  <c r="AE266" i="4"/>
  <c r="AA266" i="4"/>
  <c r="U266" i="4"/>
  <c r="Y266" i="4"/>
  <c r="W266" i="4"/>
  <c r="AB266" i="4"/>
  <c r="Z266" i="4"/>
  <c r="V266" i="4"/>
  <c r="Q266" i="4"/>
  <c r="M266" i="4"/>
  <c r="S266" i="4"/>
  <c r="R266" i="4"/>
  <c r="AM278" i="4"/>
  <c r="AE278" i="4"/>
  <c r="AX278" i="4"/>
  <c r="AF278" i="4"/>
  <c r="P278" i="4"/>
  <c r="AO278" i="4"/>
  <c r="O278" i="4"/>
  <c r="T278" i="4"/>
  <c r="BC278" i="4"/>
  <c r="N278" i="4"/>
  <c r="BD278" i="4"/>
  <c r="AY278" i="4"/>
  <c r="BB278" i="4"/>
  <c r="AZ278" i="4"/>
  <c r="BA278" i="4"/>
  <c r="AW278" i="4"/>
  <c r="AT278" i="4"/>
  <c r="AV278" i="4"/>
  <c r="AQ278" i="4"/>
  <c r="AS278" i="4"/>
  <c r="AU278" i="4"/>
  <c r="AR278" i="4"/>
  <c r="AP278" i="4"/>
  <c r="AI278" i="4"/>
  <c r="AN278" i="4"/>
  <c r="AL278" i="4"/>
  <c r="AK278" i="4"/>
  <c r="AH278" i="4"/>
  <c r="AG278" i="4"/>
  <c r="AD278" i="4"/>
  <c r="AC278" i="4"/>
  <c r="Y278" i="4"/>
  <c r="AB278" i="4"/>
  <c r="AA278" i="4"/>
  <c r="V278" i="4"/>
  <c r="U278" i="4"/>
  <c r="W278" i="4"/>
  <c r="Z278" i="4"/>
  <c r="S278" i="4"/>
  <c r="R278" i="4"/>
  <c r="Q278" i="4"/>
  <c r="M278" i="4"/>
  <c r="AM290" i="4"/>
  <c r="P290" i="4"/>
  <c r="T290" i="4"/>
  <c r="N290" i="4"/>
  <c r="O290" i="4"/>
  <c r="AA290" i="4"/>
  <c r="BA290" i="4"/>
  <c r="BD290" i="4"/>
  <c r="BC290" i="4"/>
  <c r="AX290" i="4"/>
  <c r="BB290" i="4"/>
  <c r="AY290" i="4"/>
  <c r="AZ290" i="4"/>
  <c r="AV290" i="4"/>
  <c r="AW290" i="4"/>
  <c r="AT290" i="4"/>
  <c r="AU290" i="4"/>
  <c r="AS290" i="4"/>
  <c r="AQ290" i="4"/>
  <c r="AR290" i="4"/>
  <c r="AI290" i="4"/>
  <c r="AL290" i="4"/>
  <c r="AK290" i="4"/>
  <c r="AO290" i="4"/>
  <c r="AN290" i="4"/>
  <c r="AP290" i="4"/>
  <c r="AG290" i="4"/>
  <c r="AH290" i="4"/>
  <c r="AF290" i="4"/>
  <c r="AE290" i="4"/>
  <c r="AC290" i="4"/>
  <c r="Z290" i="4"/>
  <c r="AB290" i="4"/>
  <c r="AD290" i="4"/>
  <c r="Y290" i="4"/>
  <c r="W290" i="4"/>
  <c r="S290" i="4"/>
  <c r="R290" i="4"/>
  <c r="M290" i="4"/>
  <c r="U290" i="4"/>
  <c r="Q290" i="4"/>
  <c r="AM302" i="4"/>
  <c r="AH302" i="4"/>
  <c r="AZ302" i="4"/>
  <c r="T302" i="4"/>
  <c r="O302" i="4"/>
  <c r="P302" i="4"/>
  <c r="BD302" i="4"/>
  <c r="BC302" i="4"/>
  <c r="BB302" i="4"/>
  <c r="N302" i="4"/>
  <c r="AY302" i="4"/>
  <c r="BA302" i="4"/>
  <c r="AX302" i="4"/>
  <c r="AU302" i="4"/>
  <c r="AW302" i="4"/>
  <c r="AV302" i="4"/>
  <c r="AT302" i="4"/>
  <c r="AS302" i="4"/>
  <c r="AP302" i="4"/>
  <c r="AQ302" i="4"/>
  <c r="AR302" i="4"/>
  <c r="AN302" i="4"/>
  <c r="AL302" i="4"/>
  <c r="AO302" i="4"/>
  <c r="AK302" i="4"/>
  <c r="AI302" i="4"/>
  <c r="AF302" i="4"/>
  <c r="AE302" i="4"/>
  <c r="AB302" i="4"/>
  <c r="AA302" i="4"/>
  <c r="AC302" i="4"/>
  <c r="AG302" i="4"/>
  <c r="AD302" i="4"/>
  <c r="U302" i="4"/>
  <c r="Z302" i="4"/>
  <c r="W302" i="4"/>
  <c r="Y302" i="4"/>
  <c r="S302" i="4"/>
  <c r="M302" i="4"/>
  <c r="R302" i="4"/>
  <c r="V302" i="4"/>
  <c r="Q302" i="4"/>
  <c r="AM314" i="4"/>
  <c r="AE314" i="4"/>
  <c r="P314" i="4"/>
  <c r="T314" i="4"/>
  <c r="O314" i="4"/>
  <c r="Z314" i="4"/>
  <c r="N314" i="4"/>
  <c r="BD314" i="4"/>
  <c r="BC314" i="4"/>
  <c r="AY314" i="4"/>
  <c r="BA314" i="4"/>
  <c r="AX314" i="4"/>
  <c r="BB314" i="4"/>
  <c r="AZ314" i="4"/>
  <c r="AT314" i="4"/>
  <c r="AU314" i="4"/>
  <c r="AV314" i="4"/>
  <c r="AW314" i="4"/>
  <c r="AR314" i="4"/>
  <c r="AQ314" i="4"/>
  <c r="AS314" i="4"/>
  <c r="AK314" i="4"/>
  <c r="AN314" i="4"/>
  <c r="AO314" i="4"/>
  <c r="AL314" i="4"/>
  <c r="AP314" i="4"/>
  <c r="AI314" i="4"/>
  <c r="AG314" i="4"/>
  <c r="AH314" i="4"/>
  <c r="AF314" i="4"/>
  <c r="AA314" i="4"/>
  <c r="AC314" i="4"/>
  <c r="AD314" i="4"/>
  <c r="AB314" i="4"/>
  <c r="U314" i="4"/>
  <c r="W314" i="4"/>
  <c r="V314" i="4"/>
  <c r="Y314" i="4"/>
  <c r="M314" i="4"/>
  <c r="R314" i="4"/>
  <c r="S314" i="4"/>
  <c r="Q314" i="4"/>
  <c r="AM326" i="4"/>
  <c r="T326" i="4"/>
  <c r="N326" i="4"/>
  <c r="P326" i="4"/>
  <c r="O326" i="4"/>
  <c r="BC326" i="4"/>
  <c r="BD326" i="4"/>
  <c r="BB326" i="4"/>
  <c r="AZ326" i="4"/>
  <c r="BA326" i="4"/>
  <c r="AY326" i="4"/>
  <c r="AW326" i="4"/>
  <c r="AV326" i="4"/>
  <c r="AX326" i="4"/>
  <c r="AS326" i="4"/>
  <c r="AQ326" i="4"/>
  <c r="AU326" i="4"/>
  <c r="AR326" i="4"/>
  <c r="AT326" i="4"/>
  <c r="AI326" i="4"/>
  <c r="AP326" i="4"/>
  <c r="AO326" i="4"/>
  <c r="AN326" i="4"/>
  <c r="AK326" i="4"/>
  <c r="AL326" i="4"/>
  <c r="AH326" i="4"/>
  <c r="AF326" i="4"/>
  <c r="AE326" i="4"/>
  <c r="AD326" i="4"/>
  <c r="AG326" i="4"/>
  <c r="AB326" i="4"/>
  <c r="AC326" i="4"/>
  <c r="Z326" i="4"/>
  <c r="V326" i="4"/>
  <c r="Y326" i="4"/>
  <c r="AA326" i="4"/>
  <c r="W326" i="4"/>
  <c r="R326" i="4"/>
  <c r="M326" i="4"/>
  <c r="U326" i="4"/>
  <c r="S326" i="4"/>
  <c r="Q326" i="4"/>
  <c r="AM338" i="4"/>
  <c r="AN338" i="4"/>
  <c r="T338" i="4"/>
  <c r="O338" i="4"/>
  <c r="P338" i="4"/>
  <c r="BB338" i="4"/>
  <c r="N338" i="4"/>
  <c r="BC338" i="4"/>
  <c r="BD338" i="4"/>
  <c r="BA338" i="4"/>
  <c r="AY338" i="4"/>
  <c r="AZ338" i="4"/>
  <c r="AV338" i="4"/>
  <c r="AU338" i="4"/>
  <c r="AT338" i="4"/>
  <c r="AS338" i="4"/>
  <c r="AX338" i="4"/>
  <c r="AW338" i="4"/>
  <c r="AR338" i="4"/>
  <c r="AQ338" i="4"/>
  <c r="AK338" i="4"/>
  <c r="AP338" i="4"/>
  <c r="AO338" i="4"/>
  <c r="AG338" i="4"/>
  <c r="AI338" i="4"/>
  <c r="AE338" i="4"/>
  <c r="AF338" i="4"/>
  <c r="AH338" i="4"/>
  <c r="AL338" i="4"/>
  <c r="AC338" i="4"/>
  <c r="AD338" i="4"/>
  <c r="AA338" i="4"/>
  <c r="AB338" i="4"/>
  <c r="Y338" i="4"/>
  <c r="W338" i="4"/>
  <c r="V338" i="4"/>
  <c r="Z338" i="4"/>
  <c r="M338" i="4"/>
  <c r="S338" i="4"/>
  <c r="U338" i="4"/>
  <c r="R338" i="4"/>
  <c r="Q338" i="4"/>
  <c r="AM350" i="4"/>
  <c r="AE350" i="4"/>
  <c r="AZ350" i="4"/>
  <c r="P350" i="4"/>
  <c r="AN350" i="4"/>
  <c r="AI350" i="4"/>
  <c r="T350" i="4"/>
  <c r="O350" i="4"/>
  <c r="N350" i="4"/>
  <c r="BD350" i="4"/>
  <c r="BC350" i="4"/>
  <c r="BA350" i="4"/>
  <c r="BB350" i="4"/>
  <c r="AV350" i="4"/>
  <c r="AW350" i="4"/>
  <c r="AU350" i="4"/>
  <c r="AY350" i="4"/>
  <c r="AX350" i="4"/>
  <c r="AP350" i="4"/>
  <c r="AS350" i="4"/>
  <c r="AT350" i="4"/>
  <c r="AR350" i="4"/>
  <c r="AQ350" i="4"/>
  <c r="AK350" i="4"/>
  <c r="AL350" i="4"/>
  <c r="AO350" i="4"/>
  <c r="AH350" i="4"/>
  <c r="AG350" i="4"/>
  <c r="AC350" i="4"/>
  <c r="AF350" i="4"/>
  <c r="AB350" i="4"/>
  <c r="AD350" i="4"/>
  <c r="V350" i="4"/>
  <c r="AA350" i="4"/>
  <c r="Y350" i="4"/>
  <c r="Z350" i="4"/>
  <c r="W350" i="4"/>
  <c r="S350" i="4"/>
  <c r="Q350" i="4"/>
  <c r="M350" i="4"/>
  <c r="U350" i="4"/>
  <c r="R350" i="4"/>
  <c r="AM362" i="4"/>
  <c r="T362" i="4"/>
  <c r="P362" i="4"/>
  <c r="N362" i="4"/>
  <c r="O362" i="4"/>
  <c r="BD362" i="4"/>
  <c r="BC362" i="4"/>
  <c r="AX362" i="4"/>
  <c r="BB362" i="4"/>
  <c r="BA362" i="4"/>
  <c r="AZ362" i="4"/>
  <c r="AV362" i="4"/>
  <c r="AU362" i="4"/>
  <c r="AT362" i="4"/>
  <c r="AY362" i="4"/>
  <c r="AW362" i="4"/>
  <c r="AS362" i="4"/>
  <c r="AR362" i="4"/>
  <c r="AQ362" i="4"/>
  <c r="AL362" i="4"/>
  <c r="AN362" i="4"/>
  <c r="AO362" i="4"/>
  <c r="AP362" i="4"/>
  <c r="AK362" i="4"/>
  <c r="AF362" i="4"/>
  <c r="AH362" i="4"/>
  <c r="AG362" i="4"/>
  <c r="AE362" i="4"/>
  <c r="AI362" i="4"/>
  <c r="AC362" i="4"/>
  <c r="AA362" i="4"/>
  <c r="Z362" i="4"/>
  <c r="AD362" i="4"/>
  <c r="AB362" i="4"/>
  <c r="W362" i="4"/>
  <c r="Y362" i="4"/>
  <c r="S362" i="4"/>
  <c r="Q362" i="4"/>
  <c r="R362" i="4"/>
  <c r="U362" i="4"/>
  <c r="V362" i="4"/>
  <c r="AM374" i="4"/>
  <c r="AE374" i="4"/>
  <c r="T374" i="4"/>
  <c r="O374" i="4"/>
  <c r="P374" i="4"/>
  <c r="BA374" i="4"/>
  <c r="BB374" i="4"/>
  <c r="N374" i="4"/>
  <c r="BC374" i="4"/>
  <c r="BD374" i="4"/>
  <c r="AX374" i="4"/>
  <c r="AZ374" i="4"/>
  <c r="AY374" i="4"/>
  <c r="AT374" i="4"/>
  <c r="AW374" i="4"/>
  <c r="AV374" i="4"/>
  <c r="AQ374" i="4"/>
  <c r="AP374" i="4"/>
  <c r="AU374" i="4"/>
  <c r="AR374" i="4"/>
  <c r="AS374" i="4"/>
  <c r="AK374" i="4"/>
  <c r="AL374" i="4"/>
  <c r="AN374" i="4"/>
  <c r="AO374" i="4"/>
  <c r="AF374" i="4"/>
  <c r="AH374" i="4"/>
  <c r="AG374" i="4"/>
  <c r="AI374" i="4"/>
  <c r="Z374" i="4"/>
  <c r="AA374" i="4"/>
  <c r="AB374" i="4"/>
  <c r="AC374" i="4"/>
  <c r="W374" i="4"/>
  <c r="AD374" i="4"/>
  <c r="Y374" i="4"/>
  <c r="U374" i="4"/>
  <c r="V374" i="4"/>
  <c r="M374" i="4"/>
  <c r="S374" i="4"/>
  <c r="R374" i="4"/>
  <c r="AM386" i="4"/>
  <c r="T386" i="4"/>
  <c r="P386" i="4"/>
  <c r="O386" i="4"/>
  <c r="N386" i="4"/>
  <c r="BD386" i="4"/>
  <c r="BC386" i="4"/>
  <c r="BB386" i="4"/>
  <c r="AY386" i="4"/>
  <c r="BA386" i="4"/>
  <c r="AZ386" i="4"/>
  <c r="AW386" i="4"/>
  <c r="AU386" i="4"/>
  <c r="AV386" i="4"/>
  <c r="AX386" i="4"/>
  <c r="AS386" i="4"/>
  <c r="AP386" i="4"/>
  <c r="AQ386" i="4"/>
  <c r="AT386" i="4"/>
  <c r="AR386" i="4"/>
  <c r="AO386" i="4"/>
  <c r="AK386" i="4"/>
  <c r="AN386" i="4"/>
  <c r="AF386" i="4"/>
  <c r="AL386" i="4"/>
  <c r="AG386" i="4"/>
  <c r="AI386" i="4"/>
  <c r="AA386" i="4"/>
  <c r="AC386" i="4"/>
  <c r="AB386" i="4"/>
  <c r="AE386" i="4"/>
  <c r="AH386" i="4"/>
  <c r="AD386" i="4"/>
  <c r="Z386" i="4"/>
  <c r="W386" i="4"/>
  <c r="V386" i="4"/>
  <c r="Y386" i="4"/>
  <c r="S386" i="4"/>
  <c r="U386" i="4"/>
  <c r="Q386" i="4"/>
  <c r="R386" i="4"/>
  <c r="AM398" i="4"/>
  <c r="T398" i="4"/>
  <c r="P398" i="4"/>
  <c r="N398" i="4"/>
  <c r="O398" i="4"/>
  <c r="BB398" i="4"/>
  <c r="BC398" i="4"/>
  <c r="BD398" i="4"/>
  <c r="AZ398" i="4"/>
  <c r="AY398" i="4"/>
  <c r="BA398" i="4"/>
  <c r="AW398" i="4"/>
  <c r="AV398" i="4"/>
  <c r="AX398" i="4"/>
  <c r="AU398" i="4"/>
  <c r="AQ398" i="4"/>
  <c r="AR398" i="4"/>
  <c r="AS398" i="4"/>
  <c r="AT398" i="4"/>
  <c r="AN398" i="4"/>
  <c r="AK398" i="4"/>
  <c r="AP398" i="4"/>
  <c r="AL398" i="4"/>
  <c r="AO398" i="4"/>
  <c r="AI398" i="4"/>
  <c r="AH398" i="4"/>
  <c r="AF398" i="4"/>
  <c r="AE398" i="4"/>
  <c r="AD398" i="4"/>
  <c r="AC398" i="4"/>
  <c r="AG398" i="4"/>
  <c r="AB398" i="4"/>
  <c r="V398" i="4"/>
  <c r="AA398" i="4"/>
  <c r="W398" i="4"/>
  <c r="U398" i="4"/>
  <c r="Y398" i="4"/>
  <c r="Z398" i="4"/>
  <c r="R398" i="4"/>
  <c r="S398" i="4"/>
  <c r="M398" i="4"/>
  <c r="Q398" i="4"/>
  <c r="AM410" i="4"/>
  <c r="T410" i="4"/>
  <c r="R410" i="4"/>
  <c r="O410" i="4"/>
  <c r="P410" i="4"/>
  <c r="AN410" i="4"/>
  <c r="N410" i="4"/>
  <c r="BC410" i="4"/>
  <c r="BD410" i="4"/>
  <c r="AY410" i="4"/>
  <c r="AZ410" i="4"/>
  <c r="BB410" i="4"/>
  <c r="BA410" i="4"/>
  <c r="AW410" i="4"/>
  <c r="AU410" i="4"/>
  <c r="AX410" i="4"/>
  <c r="AV410" i="4"/>
  <c r="AS410" i="4"/>
  <c r="AR410" i="4"/>
  <c r="AT410" i="4"/>
  <c r="AQ410" i="4"/>
  <c r="AO410" i="4"/>
  <c r="AP410" i="4"/>
  <c r="AE410" i="4"/>
  <c r="AI410" i="4"/>
  <c r="AL410" i="4"/>
  <c r="AK410" i="4"/>
  <c r="AH410" i="4"/>
  <c r="AG410" i="4"/>
  <c r="AA410" i="4"/>
  <c r="AD410" i="4"/>
  <c r="AB410" i="4"/>
  <c r="AC410" i="4"/>
  <c r="V410" i="4"/>
  <c r="Y410" i="4"/>
  <c r="W410" i="4"/>
  <c r="Z410" i="4"/>
  <c r="Q410" i="4"/>
  <c r="AF410" i="4"/>
  <c r="U410" i="4"/>
  <c r="S410" i="4"/>
  <c r="M401" i="4"/>
  <c r="M43" i="4"/>
  <c r="M128" i="4"/>
  <c r="M354" i="4"/>
  <c r="M414" i="4"/>
  <c r="M125" i="4"/>
  <c r="M236" i="4"/>
  <c r="M411" i="4"/>
  <c r="M78" i="4"/>
  <c r="Q48" i="4"/>
  <c r="Q261" i="4"/>
  <c r="Q268" i="4"/>
  <c r="R245" i="4"/>
  <c r="R334" i="4"/>
  <c r="R199" i="4"/>
  <c r="S259" i="4"/>
  <c r="S370" i="4"/>
  <c r="U139" i="4"/>
  <c r="U372" i="4"/>
  <c r="V270" i="4"/>
  <c r="W240" i="4"/>
  <c r="Z36" i="4"/>
  <c r="V53" i="2"/>
  <c r="N54" i="2"/>
  <c r="L53" i="2"/>
  <c r="AM23" i="2"/>
  <c r="AW45" i="2"/>
  <c r="AM21" i="2"/>
  <c r="AM29" i="2"/>
  <c r="AH37" i="2"/>
  <c r="AW13" i="2"/>
  <c r="AM37" i="2"/>
  <c r="AH13" i="2"/>
  <c r="AH45" i="2"/>
  <c r="AW21" i="2"/>
  <c r="AW29" i="2"/>
  <c r="AR15" i="2"/>
  <c r="AM31" i="2"/>
  <c r="G54" i="2"/>
  <c r="L54" i="2"/>
  <c r="Q54" i="2"/>
  <c r="I54" i="2"/>
  <c r="X54" i="2"/>
  <c r="AG52" i="2"/>
  <c r="AR16" i="2"/>
  <c r="AV52" i="2"/>
  <c r="AU33" i="2"/>
  <c r="AU14" i="2"/>
  <c r="AU22" i="2"/>
  <c r="AF25" i="2"/>
  <c r="AF46" i="2"/>
  <c r="AU16" i="2"/>
  <c r="AM48" i="2"/>
  <c r="AF16" i="2"/>
  <c r="AM32" i="2"/>
  <c r="H47" i="2"/>
  <c r="AR32" i="2"/>
  <c r="AK45" i="2"/>
  <c r="M47" i="2"/>
  <c r="AM16" i="2"/>
  <c r="AP24" i="2"/>
  <c r="AQ52" i="2"/>
  <c r="AF13" i="2"/>
  <c r="AK37" i="2"/>
  <c r="M48" i="2"/>
  <c r="H48" i="2"/>
  <c r="AU45" i="2"/>
  <c r="R48" i="2"/>
  <c r="AU21" i="2"/>
  <c r="AU13" i="2"/>
  <c r="AP12" i="2"/>
  <c r="AH49" i="2"/>
  <c r="AR12" i="2"/>
  <c r="AF21" i="2"/>
  <c r="AF29" i="2"/>
  <c r="AP32" i="2"/>
  <c r="AK29" i="2"/>
  <c r="AU38" i="2"/>
  <c r="R47" i="2"/>
  <c r="AM24" i="2"/>
  <c r="AU30" i="2"/>
  <c r="AU37" i="2"/>
  <c r="AR35" i="2"/>
  <c r="AN11" i="2"/>
  <c r="AH40" i="2"/>
  <c r="AM27" i="2"/>
  <c r="AU12" i="2"/>
  <c r="AM40" i="2"/>
  <c r="AM25" i="2"/>
  <c r="AR43" i="2"/>
  <c r="AM20" i="2"/>
  <c r="AM49" i="2"/>
  <c r="AH48" i="2"/>
  <c r="AW41" i="2"/>
  <c r="AM33" i="2"/>
  <c r="AW17" i="2"/>
  <c r="AW33" i="2"/>
  <c r="AH41" i="2"/>
  <c r="AR51" i="2"/>
  <c r="AH17" i="2"/>
  <c r="AW25" i="2"/>
  <c r="AH28" i="2"/>
  <c r="AH44" i="2"/>
  <c r="AR20" i="2"/>
  <c r="AR24" i="2"/>
  <c r="AM28" i="2"/>
  <c r="AH36" i="2"/>
  <c r="AM44" i="2"/>
  <c r="AW36" i="2"/>
  <c r="AM36" i="2"/>
  <c r="AM19" i="2"/>
  <c r="AM39" i="2"/>
  <c r="AM47" i="2"/>
  <c r="AK25" i="2"/>
  <c r="AU24" i="2"/>
  <c r="AF33" i="2"/>
  <c r="AK41" i="2"/>
  <c r="AU50" i="2"/>
  <c r="AU42" i="2"/>
  <c r="AK17" i="2"/>
  <c r="AK40" i="2"/>
  <c r="AP48" i="2"/>
  <c r="AP40" i="2"/>
  <c r="AF26" i="2"/>
  <c r="AU41" i="2"/>
  <c r="AF34" i="2"/>
  <c r="AU49" i="2"/>
  <c r="AU17" i="2"/>
  <c r="AK49" i="2"/>
  <c r="AU48" i="2"/>
  <c r="AP44" i="2"/>
  <c r="AK28" i="2"/>
  <c r="AU32" i="2"/>
  <c r="AK48" i="2"/>
  <c r="AU20" i="2"/>
  <c r="AF28" i="2"/>
  <c r="AK36" i="2"/>
  <c r="AP16" i="2"/>
  <c r="AU18" i="2"/>
  <c r="AF20" i="2"/>
  <c r="AP36" i="2"/>
  <c r="AF40" i="2"/>
  <c r="AP28" i="2"/>
  <c r="AK32" i="2"/>
  <c r="AU36" i="2"/>
  <c r="AK20" i="2"/>
  <c r="AF24" i="2"/>
  <c r="AF44" i="2"/>
  <c r="AU44" i="2"/>
  <c r="AH12" i="2"/>
  <c r="AF12" i="2"/>
  <c r="AX11" i="2"/>
  <c r="AH14" i="2"/>
  <c r="AW15" i="2"/>
  <c r="AH18" i="2"/>
  <c r="AW19" i="2"/>
  <c r="AH22" i="2"/>
  <c r="AW23" i="2"/>
  <c r="AH26" i="2"/>
  <c r="AW27" i="2"/>
  <c r="AH30" i="2"/>
  <c r="AW31" i="2"/>
  <c r="AH34" i="2"/>
  <c r="AW35" i="2"/>
  <c r="AH38" i="2"/>
  <c r="AW39" i="2"/>
  <c r="AH42" i="2"/>
  <c r="AW43" i="2"/>
  <c r="AH46" i="2"/>
  <c r="AW47" i="2"/>
  <c r="AH50" i="2"/>
  <c r="AW51" i="2"/>
  <c r="AV11" i="2"/>
  <c r="AW38" i="2"/>
  <c r="AU19" i="2"/>
  <c r="AU35" i="2"/>
  <c r="AU39" i="2"/>
  <c r="AU47" i="2"/>
  <c r="AU51" i="2"/>
  <c r="AF9" i="2"/>
  <c r="AF11" i="2"/>
  <c r="AP11" i="2"/>
  <c r="AP13" i="2"/>
  <c r="AK14" i="2"/>
  <c r="AF15" i="2"/>
  <c r="AP17" i="2"/>
  <c r="AK18" i="2"/>
  <c r="AF19" i="2"/>
  <c r="AP21" i="2"/>
  <c r="AK22" i="2"/>
  <c r="AF23" i="2"/>
  <c r="AP25" i="2"/>
  <c r="AK26" i="2"/>
  <c r="AF27" i="2"/>
  <c r="AP29" i="2"/>
  <c r="AK30" i="2"/>
  <c r="AF31" i="2"/>
  <c r="AP33" i="2"/>
  <c r="AK34" i="2"/>
  <c r="AF35" i="2"/>
  <c r="AP37" i="2"/>
  <c r="AK38" i="2"/>
  <c r="AF39" i="2"/>
  <c r="AP41" i="2"/>
  <c r="AK42" i="2"/>
  <c r="AF43" i="2"/>
  <c r="AP45" i="2"/>
  <c r="AK46" i="2"/>
  <c r="AF47" i="2"/>
  <c r="AP49" i="2"/>
  <c r="AK50" i="2"/>
  <c r="AF51" i="2"/>
  <c r="AW30" i="2"/>
  <c r="AW42" i="2"/>
  <c r="AW46" i="2"/>
  <c r="AW11" i="2"/>
  <c r="AK9" i="2"/>
  <c r="AG11" i="2"/>
  <c r="AQ11" i="2"/>
  <c r="AW12" i="2"/>
  <c r="AR13" i="2"/>
  <c r="AM14" i="2"/>
  <c r="AH15" i="2"/>
  <c r="AW16" i="2"/>
  <c r="AR17" i="2"/>
  <c r="AM18" i="2"/>
  <c r="AH19" i="2"/>
  <c r="AW20" i="2"/>
  <c r="AR21" i="2"/>
  <c r="AM22" i="2"/>
  <c r="AH23" i="2"/>
  <c r="AW24" i="2"/>
  <c r="AR25" i="2"/>
  <c r="AM26" i="2"/>
  <c r="AH27" i="2"/>
  <c r="AW28" i="2"/>
  <c r="AR29" i="2"/>
  <c r="AM30" i="2"/>
  <c r="AH31" i="2"/>
  <c r="AW32" i="2"/>
  <c r="AR33" i="2"/>
  <c r="AM34" i="2"/>
  <c r="AH35" i="2"/>
  <c r="AR37" i="2"/>
  <c r="AM38" i="2"/>
  <c r="AH39" i="2"/>
  <c r="AW40" i="2"/>
  <c r="AR41" i="2"/>
  <c r="AM42" i="2"/>
  <c r="AH43" i="2"/>
  <c r="AW44" i="2"/>
  <c r="AR45" i="2"/>
  <c r="AM46" i="2"/>
  <c r="AH47" i="2"/>
  <c r="AW48" i="2"/>
  <c r="AR49" i="2"/>
  <c r="AM50" i="2"/>
  <c r="AH51" i="2"/>
  <c r="AW14" i="2"/>
  <c r="AW18" i="2"/>
  <c r="AU23" i="2"/>
  <c r="AU31" i="2"/>
  <c r="AP9" i="2"/>
  <c r="AH11" i="2"/>
  <c r="AR11" i="2"/>
  <c r="AP14" i="2"/>
  <c r="AK15" i="2"/>
  <c r="AP18" i="2"/>
  <c r="AK19" i="2"/>
  <c r="AP22" i="2"/>
  <c r="AK23" i="2"/>
  <c r="AP26" i="2"/>
  <c r="AK27" i="2"/>
  <c r="AP30" i="2"/>
  <c r="AK31" i="2"/>
  <c r="AP34" i="2"/>
  <c r="AK35" i="2"/>
  <c r="AP38" i="2"/>
  <c r="AK39" i="2"/>
  <c r="AP42" i="2"/>
  <c r="AK43" i="2"/>
  <c r="AP46" i="2"/>
  <c r="AK47" i="2"/>
  <c r="AP50" i="2"/>
  <c r="AK51" i="2"/>
  <c r="AW26" i="2"/>
  <c r="AW34" i="2"/>
  <c r="AW50" i="2"/>
  <c r="AU15" i="2"/>
  <c r="AU27" i="2"/>
  <c r="AI11" i="2"/>
  <c r="AR22" i="2"/>
  <c r="AU43" i="2"/>
  <c r="AK11" i="2"/>
  <c r="B468" i="1"/>
  <c r="B471" i="1"/>
  <c r="B470" i="1"/>
  <c r="B469" i="1"/>
  <c r="AJ421" i="4" l="1"/>
  <c r="AJ429" i="4"/>
  <c r="AJ437" i="4"/>
  <c r="AJ445" i="4"/>
  <c r="AJ453" i="4"/>
  <c r="AJ461" i="4"/>
  <c r="AJ469" i="4"/>
  <c r="AJ422" i="4"/>
  <c r="AJ430" i="4"/>
  <c r="AJ438" i="4"/>
  <c r="AJ446" i="4"/>
  <c r="AJ454" i="4"/>
  <c r="AJ462" i="4"/>
  <c r="AJ470" i="4"/>
  <c r="AJ423" i="4"/>
  <c r="AJ431" i="4"/>
  <c r="AJ439" i="4"/>
  <c r="AJ447" i="4"/>
  <c r="AJ455" i="4"/>
  <c r="AJ463" i="4"/>
  <c r="AJ471" i="4"/>
  <c r="AJ424" i="4"/>
  <c r="AJ432" i="4"/>
  <c r="AJ440" i="4"/>
  <c r="AJ448" i="4"/>
  <c r="AJ456" i="4"/>
  <c r="AJ464" i="4"/>
  <c r="AJ472" i="4"/>
  <c r="AJ427" i="4"/>
  <c r="AJ435" i="4"/>
  <c r="AJ443" i="4"/>
  <c r="AJ451" i="4"/>
  <c r="AJ459" i="4"/>
  <c r="AJ467" i="4"/>
  <c r="AJ433" i="4"/>
  <c r="AJ452" i="4"/>
  <c r="AJ474" i="4"/>
  <c r="AJ434" i="4"/>
  <c r="AJ457" i="4"/>
  <c r="AJ436" i="4"/>
  <c r="AJ458" i="4"/>
  <c r="AJ441" i="4"/>
  <c r="AJ460" i="4"/>
  <c r="AJ420" i="4"/>
  <c r="AJ442" i="4"/>
  <c r="AJ465" i="4"/>
  <c r="AJ426" i="4"/>
  <c r="AJ449" i="4"/>
  <c r="AJ468" i="4"/>
  <c r="AJ425" i="4"/>
  <c r="AJ428" i="4"/>
  <c r="AJ444" i="4"/>
  <c r="AJ450" i="4"/>
  <c r="AJ466" i="4"/>
  <c r="AJ473" i="4"/>
  <c r="X425" i="4"/>
  <c r="X433" i="4"/>
  <c r="X441" i="4"/>
  <c r="X449" i="4"/>
  <c r="X457" i="4"/>
  <c r="X465" i="4"/>
  <c r="X473" i="4"/>
  <c r="X426" i="4"/>
  <c r="X434" i="4"/>
  <c r="X442" i="4"/>
  <c r="X450" i="4"/>
  <c r="X458" i="4"/>
  <c r="X466" i="4"/>
  <c r="X474" i="4"/>
  <c r="X427" i="4"/>
  <c r="X435" i="4"/>
  <c r="X443" i="4"/>
  <c r="X451" i="4"/>
  <c r="X459" i="4"/>
  <c r="X467" i="4"/>
  <c r="X420" i="4"/>
  <c r="X428" i="4"/>
  <c r="X436" i="4"/>
  <c r="X444" i="4"/>
  <c r="X452" i="4"/>
  <c r="X460" i="4"/>
  <c r="X468" i="4"/>
  <c r="X423" i="4"/>
  <c r="X431" i="4"/>
  <c r="X439" i="4"/>
  <c r="X447" i="4"/>
  <c r="X455" i="4"/>
  <c r="X463" i="4"/>
  <c r="X471" i="4"/>
  <c r="X429" i="4"/>
  <c r="J429" i="4" s="1"/>
  <c r="L429" i="4" s="1"/>
  <c r="K429" i="4" s="1"/>
  <c r="X448" i="4"/>
  <c r="J448" i="4" s="1"/>
  <c r="L448" i="4" s="1"/>
  <c r="K448" i="4" s="1"/>
  <c r="X470" i="4"/>
  <c r="X430" i="4"/>
  <c r="J430" i="4" s="1"/>
  <c r="L430" i="4" s="1"/>
  <c r="K430" i="4" s="1"/>
  <c r="X453" i="4"/>
  <c r="J453" i="4" s="1"/>
  <c r="L453" i="4" s="1"/>
  <c r="K453" i="4" s="1"/>
  <c r="X472" i="4"/>
  <c r="J472" i="4" s="1"/>
  <c r="L472" i="4" s="1"/>
  <c r="K472" i="4" s="1"/>
  <c r="X432" i="4"/>
  <c r="X454" i="4"/>
  <c r="X437" i="4"/>
  <c r="X456" i="4"/>
  <c r="X422" i="4"/>
  <c r="X445" i="4"/>
  <c r="X464" i="4"/>
  <c r="X462" i="4"/>
  <c r="X469" i="4"/>
  <c r="J469" i="4" s="1"/>
  <c r="L469" i="4" s="1"/>
  <c r="K469" i="4" s="1"/>
  <c r="X421" i="4"/>
  <c r="J421" i="4" s="1"/>
  <c r="L421" i="4" s="1"/>
  <c r="K421" i="4" s="1"/>
  <c r="X424" i="4"/>
  <c r="J424" i="4" s="1"/>
  <c r="L424" i="4" s="1"/>
  <c r="K424" i="4" s="1"/>
  <c r="X438" i="4"/>
  <c r="X446" i="4"/>
  <c r="X440" i="4"/>
  <c r="X461" i="4"/>
  <c r="AJ8" i="4"/>
  <c r="AJ16" i="4"/>
  <c r="AJ24" i="4"/>
  <c r="AJ32" i="4"/>
  <c r="AJ40" i="4"/>
  <c r="AJ48" i="4"/>
  <c r="AJ56" i="4"/>
  <c r="AJ64" i="4"/>
  <c r="AJ72" i="4"/>
  <c r="AJ80" i="4"/>
  <c r="AJ88" i="4"/>
  <c r="AJ96" i="4"/>
  <c r="AJ104" i="4"/>
  <c r="AJ112" i="4"/>
  <c r="AJ120" i="4"/>
  <c r="AJ128" i="4"/>
  <c r="AJ136" i="4"/>
  <c r="AJ144" i="4"/>
  <c r="AJ152" i="4"/>
  <c r="AJ160" i="4"/>
  <c r="AJ168" i="4"/>
  <c r="AJ176" i="4"/>
  <c r="AJ184" i="4"/>
  <c r="AJ192" i="4"/>
  <c r="AJ200" i="4"/>
  <c r="AJ208" i="4"/>
  <c r="AJ216" i="4"/>
  <c r="AJ224" i="4"/>
  <c r="AJ232" i="4"/>
  <c r="AJ240" i="4"/>
  <c r="AJ248" i="4"/>
  <c r="AJ256" i="4"/>
  <c r="AJ264" i="4"/>
  <c r="AJ272" i="4"/>
  <c r="AJ280" i="4"/>
  <c r="AJ288" i="4"/>
  <c r="AJ296" i="4"/>
  <c r="AJ304" i="4"/>
  <c r="AJ312" i="4"/>
  <c r="AJ320" i="4"/>
  <c r="AJ328" i="4"/>
  <c r="AJ336" i="4"/>
  <c r="AJ344" i="4"/>
  <c r="AJ352" i="4"/>
  <c r="AJ360" i="4"/>
  <c r="AJ368" i="4"/>
  <c r="AJ376" i="4"/>
  <c r="AJ384" i="4"/>
  <c r="AJ392" i="4"/>
  <c r="AJ400" i="4"/>
  <c r="AJ408" i="4"/>
  <c r="AJ416" i="4"/>
  <c r="AJ11" i="4"/>
  <c r="AJ20" i="4"/>
  <c r="AJ29" i="4"/>
  <c r="AJ38" i="4"/>
  <c r="AJ47" i="4"/>
  <c r="AJ57" i="4"/>
  <c r="AJ66" i="4"/>
  <c r="AJ75" i="4"/>
  <c r="AJ84" i="4"/>
  <c r="AJ93" i="4"/>
  <c r="AJ102" i="4"/>
  <c r="AJ111" i="4"/>
  <c r="AJ121" i="4"/>
  <c r="AJ130" i="4"/>
  <c r="AJ139" i="4"/>
  <c r="AJ148" i="4"/>
  <c r="AJ157" i="4"/>
  <c r="AJ166" i="4"/>
  <c r="AJ175" i="4"/>
  <c r="AJ185" i="4"/>
  <c r="AJ194" i="4"/>
  <c r="AJ203" i="4"/>
  <c r="AJ212" i="4"/>
  <c r="AJ221" i="4"/>
  <c r="AJ230" i="4"/>
  <c r="AJ239" i="4"/>
  <c r="AJ249" i="4"/>
  <c r="AJ258" i="4"/>
  <c r="AJ267" i="4"/>
  <c r="AJ276" i="4"/>
  <c r="AJ285" i="4"/>
  <c r="AJ294" i="4"/>
  <c r="AJ303" i="4"/>
  <c r="AJ313" i="4"/>
  <c r="AJ322" i="4"/>
  <c r="AJ331" i="4"/>
  <c r="AJ340" i="4"/>
  <c r="AJ349" i="4"/>
  <c r="AJ358" i="4"/>
  <c r="AJ367" i="4"/>
  <c r="AJ377" i="4"/>
  <c r="AJ386" i="4"/>
  <c r="AJ395" i="4"/>
  <c r="AJ404" i="4"/>
  <c r="AJ413" i="4"/>
  <c r="AJ12" i="4"/>
  <c r="AJ21" i="4"/>
  <c r="AJ13" i="4"/>
  <c r="AJ25" i="4"/>
  <c r="AJ35" i="4"/>
  <c r="AJ45" i="4"/>
  <c r="AJ55" i="4"/>
  <c r="AJ67" i="4"/>
  <c r="AJ77" i="4"/>
  <c r="AJ87" i="4"/>
  <c r="AJ98" i="4"/>
  <c r="AJ108" i="4"/>
  <c r="AJ118" i="4"/>
  <c r="AJ129" i="4"/>
  <c r="AJ14" i="4"/>
  <c r="AJ26" i="4"/>
  <c r="AJ36" i="4"/>
  <c r="AJ46" i="4"/>
  <c r="AJ58" i="4"/>
  <c r="AJ68" i="4"/>
  <c r="AJ78" i="4"/>
  <c r="AJ89" i="4"/>
  <c r="AJ99" i="4"/>
  <c r="AJ109" i="4"/>
  <c r="AJ119" i="4"/>
  <c r="AJ131" i="4"/>
  <c r="AJ141" i="4"/>
  <c r="AJ151" i="4"/>
  <c r="AJ162" i="4"/>
  <c r="AJ172" i="4"/>
  <c r="AJ182" i="4"/>
  <c r="AJ193" i="4"/>
  <c r="AJ204" i="4"/>
  <c r="AJ214" i="4"/>
  <c r="AJ225" i="4"/>
  <c r="AJ235" i="4"/>
  <c r="AJ245" i="4"/>
  <c r="AJ255" i="4"/>
  <c r="AJ266" i="4"/>
  <c r="AJ277" i="4"/>
  <c r="AJ287" i="4"/>
  <c r="AJ298" i="4"/>
  <c r="AJ308" i="4"/>
  <c r="AJ318" i="4"/>
  <c r="AJ329" i="4"/>
  <c r="AJ339" i="4"/>
  <c r="AJ350" i="4"/>
  <c r="AJ361" i="4"/>
  <c r="AJ371" i="4"/>
  <c r="AJ381" i="4"/>
  <c r="AJ391" i="4"/>
  <c r="AJ402" i="4"/>
  <c r="AJ412" i="4"/>
  <c r="AJ15" i="4"/>
  <c r="AJ37" i="4"/>
  <c r="AJ59" i="4"/>
  <c r="AJ79" i="4"/>
  <c r="AJ100" i="4"/>
  <c r="AJ122" i="4"/>
  <c r="AJ142" i="4"/>
  <c r="AJ163" i="4"/>
  <c r="AJ183" i="4"/>
  <c r="AJ215" i="4"/>
  <c r="AJ236" i="4"/>
  <c r="AJ257" i="4"/>
  <c r="AJ289" i="4"/>
  <c r="AJ309" i="4"/>
  <c r="AJ330" i="4"/>
  <c r="AJ351" i="4"/>
  <c r="AJ372" i="4"/>
  <c r="AJ393" i="4"/>
  <c r="AJ414" i="4"/>
  <c r="AJ27" i="4"/>
  <c r="AJ49" i="4"/>
  <c r="AJ69" i="4"/>
  <c r="AJ90" i="4"/>
  <c r="AJ110" i="4"/>
  <c r="AJ132" i="4"/>
  <c r="AJ153" i="4"/>
  <c r="AJ173" i="4"/>
  <c r="AJ195" i="4"/>
  <c r="AJ205" i="4"/>
  <c r="AJ226" i="4"/>
  <c r="AJ246" i="4"/>
  <c r="AJ268" i="4"/>
  <c r="AJ278" i="4"/>
  <c r="AJ299" i="4"/>
  <c r="AJ319" i="4"/>
  <c r="AJ341" i="4"/>
  <c r="AJ362" i="4"/>
  <c r="AJ382" i="4"/>
  <c r="AJ403" i="4"/>
  <c r="AJ9" i="4"/>
  <c r="AJ30" i="4"/>
  <c r="AJ44" i="4"/>
  <c r="AJ62" i="4"/>
  <c r="AJ81" i="4"/>
  <c r="AJ95" i="4"/>
  <c r="AJ114" i="4"/>
  <c r="AJ127" i="4"/>
  <c r="AJ145" i="4"/>
  <c r="AJ158" i="4"/>
  <c r="AJ171" i="4"/>
  <c r="AJ187" i="4"/>
  <c r="AJ199" i="4"/>
  <c r="AJ213" i="4"/>
  <c r="AJ228" i="4"/>
  <c r="AJ242" i="4"/>
  <c r="AJ254" i="4"/>
  <c r="AJ270" i="4"/>
  <c r="AJ283" i="4"/>
  <c r="AJ297" i="4"/>
  <c r="AJ311" i="4"/>
  <c r="AJ325" i="4"/>
  <c r="AJ338" i="4"/>
  <c r="AJ354" i="4"/>
  <c r="AJ366" i="4"/>
  <c r="AJ380" i="4"/>
  <c r="AJ396" i="4"/>
  <c r="AJ409" i="4"/>
  <c r="AJ10" i="4"/>
  <c r="AJ31" i="4"/>
  <c r="AJ50" i="4"/>
  <c r="AJ63" i="4"/>
  <c r="AJ82" i="4"/>
  <c r="AJ97" i="4"/>
  <c r="AJ115" i="4"/>
  <c r="AJ133" i="4"/>
  <c r="AJ146" i="4"/>
  <c r="AJ159" i="4"/>
  <c r="AJ174" i="4"/>
  <c r="AJ188" i="4"/>
  <c r="AJ201" i="4"/>
  <c r="AJ217" i="4"/>
  <c r="AJ229" i="4"/>
  <c r="AJ243" i="4"/>
  <c r="AJ259" i="4"/>
  <c r="AJ271" i="4"/>
  <c r="AJ284" i="4"/>
  <c r="AJ300" i="4"/>
  <c r="AJ314" i="4"/>
  <c r="AJ326" i="4"/>
  <c r="AJ342" i="4"/>
  <c r="AJ355" i="4"/>
  <c r="AJ369" i="4"/>
  <c r="AJ383" i="4"/>
  <c r="AJ397" i="4"/>
  <c r="AJ410" i="4"/>
  <c r="AJ17" i="4"/>
  <c r="AJ33" i="4"/>
  <c r="AJ51" i="4"/>
  <c r="AJ65" i="4"/>
  <c r="AJ83" i="4"/>
  <c r="AJ101" i="4"/>
  <c r="AJ116" i="4"/>
  <c r="AJ134" i="4"/>
  <c r="AJ147" i="4"/>
  <c r="AJ161" i="4"/>
  <c r="AJ177" i="4"/>
  <c r="AJ189" i="4"/>
  <c r="AJ202" i="4"/>
  <c r="AJ218" i="4"/>
  <c r="AJ231" i="4"/>
  <c r="AJ244" i="4"/>
  <c r="AJ260" i="4"/>
  <c r="AJ273" i="4"/>
  <c r="AJ286" i="4"/>
  <c r="AJ301" i="4"/>
  <c r="AJ315" i="4"/>
  <c r="AJ327" i="4"/>
  <c r="AJ343" i="4"/>
  <c r="AJ356" i="4"/>
  <c r="AJ370" i="4"/>
  <c r="AJ385" i="4"/>
  <c r="AJ398" i="4"/>
  <c r="AJ411" i="4"/>
  <c r="AJ39" i="4"/>
  <c r="AJ71" i="4"/>
  <c r="AJ105" i="4"/>
  <c r="AJ137" i="4"/>
  <c r="AJ165" i="4"/>
  <c r="AJ191" i="4"/>
  <c r="AJ220" i="4"/>
  <c r="AJ262" i="4"/>
  <c r="AJ291" i="4"/>
  <c r="AJ305" i="4"/>
  <c r="AJ333" i="4"/>
  <c r="AJ374" i="4"/>
  <c r="AJ401" i="4"/>
  <c r="AJ180" i="4"/>
  <c r="AJ237" i="4"/>
  <c r="AJ279" i="4"/>
  <c r="AJ306" i="4"/>
  <c r="AJ334" i="4"/>
  <c r="AJ347" i="4"/>
  <c r="AJ375" i="4"/>
  <c r="AJ405" i="4"/>
  <c r="AJ18" i="4"/>
  <c r="AJ34" i="4"/>
  <c r="AJ52" i="4"/>
  <c r="AJ70" i="4"/>
  <c r="AJ85" i="4"/>
  <c r="AJ103" i="4"/>
  <c r="AJ117" i="4"/>
  <c r="AJ135" i="4"/>
  <c r="AJ149" i="4"/>
  <c r="AJ164" i="4"/>
  <c r="AJ178" i="4"/>
  <c r="AJ190" i="4"/>
  <c r="AJ206" i="4"/>
  <c r="AJ219" i="4"/>
  <c r="AJ233" i="4"/>
  <c r="AJ247" i="4"/>
  <c r="AJ261" i="4"/>
  <c r="AJ274" i="4"/>
  <c r="AJ290" i="4"/>
  <c r="AJ302" i="4"/>
  <c r="AJ316" i="4"/>
  <c r="AJ332" i="4"/>
  <c r="AJ345" i="4"/>
  <c r="AJ357" i="4"/>
  <c r="AJ373" i="4"/>
  <c r="AJ387" i="4"/>
  <c r="AJ399" i="4"/>
  <c r="AJ415" i="4"/>
  <c r="AJ19" i="4"/>
  <c r="AJ53" i="4"/>
  <c r="AJ86" i="4"/>
  <c r="AJ123" i="4"/>
  <c r="AJ150" i="4"/>
  <c r="AJ179" i="4"/>
  <c r="AJ207" i="4"/>
  <c r="AJ234" i="4"/>
  <c r="AJ250" i="4"/>
  <c r="AJ275" i="4"/>
  <c r="AJ317" i="4"/>
  <c r="AJ346" i="4"/>
  <c r="AJ359" i="4"/>
  <c r="AJ388" i="4"/>
  <c r="AJ417" i="4"/>
  <c r="AJ22" i="4"/>
  <c r="AJ41" i="4"/>
  <c r="AJ54" i="4"/>
  <c r="AJ73" i="4"/>
  <c r="AJ91" i="4"/>
  <c r="AJ106" i="4"/>
  <c r="AJ124" i="4"/>
  <c r="AJ138" i="4"/>
  <c r="AJ154" i="4"/>
  <c r="AJ167" i="4"/>
  <c r="AJ196" i="4"/>
  <c r="AJ209" i="4"/>
  <c r="AJ222" i="4"/>
  <c r="AJ251" i="4"/>
  <c r="AJ263" i="4"/>
  <c r="AJ292" i="4"/>
  <c r="AJ321" i="4"/>
  <c r="AJ363" i="4"/>
  <c r="AJ389" i="4"/>
  <c r="AJ418" i="4"/>
  <c r="AJ23" i="4"/>
  <c r="AJ42" i="4"/>
  <c r="AJ60" i="4"/>
  <c r="AJ74" i="4"/>
  <c r="AJ92" i="4"/>
  <c r="AJ107" i="4"/>
  <c r="AJ125" i="4"/>
  <c r="AJ140" i="4"/>
  <c r="AJ155" i="4"/>
  <c r="AJ169" i="4"/>
  <c r="AJ181" i="4"/>
  <c r="AJ197" i="4"/>
  <c r="AJ210" i="4"/>
  <c r="AJ223" i="4"/>
  <c r="AJ238" i="4"/>
  <c r="AJ252" i="4"/>
  <c r="AJ265" i="4"/>
  <c r="AJ281" i="4"/>
  <c r="AJ293" i="4"/>
  <c r="AJ307" i="4"/>
  <c r="AJ323" i="4"/>
  <c r="AJ335" i="4"/>
  <c r="AJ348" i="4"/>
  <c r="AJ364" i="4"/>
  <c r="AJ378" i="4"/>
  <c r="AJ390" i="4"/>
  <c r="AJ406" i="4"/>
  <c r="AJ419" i="4"/>
  <c r="AJ7" i="4"/>
  <c r="AJ28" i="4"/>
  <c r="AJ43" i="4"/>
  <c r="AJ61" i="4"/>
  <c r="AJ76" i="4"/>
  <c r="AJ94" i="4"/>
  <c r="AJ113" i="4"/>
  <c r="AJ126" i="4"/>
  <c r="AJ143" i="4"/>
  <c r="AJ156" i="4"/>
  <c r="AJ170" i="4"/>
  <c r="AJ186" i="4"/>
  <c r="AJ198" i="4"/>
  <c r="AJ211" i="4"/>
  <c r="AJ227" i="4"/>
  <c r="AJ241" i="4"/>
  <c r="AJ253" i="4"/>
  <c r="AJ269" i="4"/>
  <c r="AJ282" i="4"/>
  <c r="AJ295" i="4"/>
  <c r="AJ310" i="4"/>
  <c r="AJ324" i="4"/>
  <c r="AJ337" i="4"/>
  <c r="AJ353" i="4"/>
  <c r="AJ365" i="4"/>
  <c r="AJ379" i="4"/>
  <c r="AJ394" i="4"/>
  <c r="AJ407" i="4"/>
  <c r="X10" i="4"/>
  <c r="X18" i="4"/>
  <c r="X26" i="4"/>
  <c r="X34" i="4"/>
  <c r="X42" i="4"/>
  <c r="X50" i="4"/>
  <c r="X58" i="4"/>
  <c r="X66" i="4"/>
  <c r="X74" i="4"/>
  <c r="X82" i="4"/>
  <c r="X90" i="4"/>
  <c r="X98" i="4"/>
  <c r="X106" i="4"/>
  <c r="X114" i="4"/>
  <c r="X122" i="4"/>
  <c r="X130" i="4"/>
  <c r="X138" i="4"/>
  <c r="X146" i="4"/>
  <c r="X154" i="4"/>
  <c r="X162" i="4"/>
  <c r="X170" i="4"/>
  <c r="X178" i="4"/>
  <c r="X186" i="4"/>
  <c r="X194" i="4"/>
  <c r="X202" i="4"/>
  <c r="X210" i="4"/>
  <c r="X218" i="4"/>
  <c r="X226" i="4"/>
  <c r="X234" i="4"/>
  <c r="X242" i="4"/>
  <c r="X250" i="4"/>
  <c r="X258" i="4"/>
  <c r="X266" i="4"/>
  <c r="X274" i="4"/>
  <c r="X282" i="4"/>
  <c r="X290" i="4"/>
  <c r="X298" i="4"/>
  <c r="X306" i="4"/>
  <c r="X314" i="4"/>
  <c r="X322" i="4"/>
  <c r="X330" i="4"/>
  <c r="X338" i="4"/>
  <c r="X346" i="4"/>
  <c r="X354" i="4"/>
  <c r="X362" i="4"/>
  <c r="X370" i="4"/>
  <c r="X378" i="4"/>
  <c r="X386" i="4"/>
  <c r="X394" i="4"/>
  <c r="X402" i="4"/>
  <c r="X410" i="4"/>
  <c r="X418" i="4"/>
  <c r="X14" i="4"/>
  <c r="X54" i="4"/>
  <c r="X62" i="4"/>
  <c r="X94" i="4"/>
  <c r="X126" i="4"/>
  <c r="X158" i="4"/>
  <c r="X190" i="4"/>
  <c r="X222" i="4"/>
  <c r="X246" i="4"/>
  <c r="X278" i="4"/>
  <c r="X318" i="4"/>
  <c r="X358" i="4"/>
  <c r="X390" i="4"/>
  <c r="X31" i="4"/>
  <c r="X87" i="4"/>
  <c r="X127" i="4"/>
  <c r="X159" i="4"/>
  <c r="X191" i="4"/>
  <c r="X223" i="4"/>
  <c r="X255" i="4"/>
  <c r="X279" i="4"/>
  <c r="X311" i="4"/>
  <c r="X343" i="4"/>
  <c r="X375" i="4"/>
  <c r="X407" i="4"/>
  <c r="X11" i="4"/>
  <c r="X19" i="4"/>
  <c r="X27" i="4"/>
  <c r="X35" i="4"/>
  <c r="X43" i="4"/>
  <c r="X51" i="4"/>
  <c r="X59" i="4"/>
  <c r="X67" i="4"/>
  <c r="X75" i="4"/>
  <c r="X83" i="4"/>
  <c r="X91" i="4"/>
  <c r="X99" i="4"/>
  <c r="X107" i="4"/>
  <c r="X115" i="4"/>
  <c r="X123" i="4"/>
  <c r="X131" i="4"/>
  <c r="X139" i="4"/>
  <c r="X147" i="4"/>
  <c r="X155" i="4"/>
  <c r="X163" i="4"/>
  <c r="X171" i="4"/>
  <c r="X179" i="4"/>
  <c r="X187" i="4"/>
  <c r="X195" i="4"/>
  <c r="X203" i="4"/>
  <c r="X211" i="4"/>
  <c r="X219" i="4"/>
  <c r="X227" i="4"/>
  <c r="X235" i="4"/>
  <c r="X243" i="4"/>
  <c r="X251" i="4"/>
  <c r="X259" i="4"/>
  <c r="X267" i="4"/>
  <c r="X275" i="4"/>
  <c r="X283" i="4"/>
  <c r="X291" i="4"/>
  <c r="X299" i="4"/>
  <c r="X307" i="4"/>
  <c r="X315" i="4"/>
  <c r="X323" i="4"/>
  <c r="X331" i="4"/>
  <c r="X339" i="4"/>
  <c r="X347" i="4"/>
  <c r="X355" i="4"/>
  <c r="X363" i="4"/>
  <c r="X371" i="4"/>
  <c r="X379" i="4"/>
  <c r="X387" i="4"/>
  <c r="X395" i="4"/>
  <c r="X403" i="4"/>
  <c r="X411" i="4"/>
  <c r="X419" i="4"/>
  <c r="X38" i="4"/>
  <c r="X78" i="4"/>
  <c r="X110" i="4"/>
  <c r="X142" i="4"/>
  <c r="X174" i="4"/>
  <c r="X206" i="4"/>
  <c r="X238" i="4"/>
  <c r="X270" i="4"/>
  <c r="X302" i="4"/>
  <c r="X334" i="4"/>
  <c r="X366" i="4"/>
  <c r="X398" i="4"/>
  <c r="X23" i="4"/>
  <c r="X63" i="4"/>
  <c r="X95" i="4"/>
  <c r="X119" i="4"/>
  <c r="X151" i="4"/>
  <c r="X183" i="4"/>
  <c r="X215" i="4"/>
  <c r="X247" i="4"/>
  <c r="X287" i="4"/>
  <c r="X319" i="4"/>
  <c r="X351" i="4"/>
  <c r="X383" i="4"/>
  <c r="X415" i="4"/>
  <c r="X12" i="4"/>
  <c r="X20" i="4"/>
  <c r="X28" i="4"/>
  <c r="X36" i="4"/>
  <c r="X44" i="4"/>
  <c r="X52" i="4"/>
  <c r="X60" i="4"/>
  <c r="X68" i="4"/>
  <c r="X76" i="4"/>
  <c r="X84" i="4"/>
  <c r="X92" i="4"/>
  <c r="X100" i="4"/>
  <c r="X108" i="4"/>
  <c r="X116" i="4"/>
  <c r="X124" i="4"/>
  <c r="X132" i="4"/>
  <c r="X140" i="4"/>
  <c r="X148" i="4"/>
  <c r="X156" i="4"/>
  <c r="X164" i="4"/>
  <c r="X172" i="4"/>
  <c r="X180" i="4"/>
  <c r="X188" i="4"/>
  <c r="X196" i="4"/>
  <c r="X204" i="4"/>
  <c r="X212" i="4"/>
  <c r="X220" i="4"/>
  <c r="X228" i="4"/>
  <c r="X236" i="4"/>
  <c r="X244" i="4"/>
  <c r="X252" i="4"/>
  <c r="X260" i="4"/>
  <c r="X268" i="4"/>
  <c r="X276" i="4"/>
  <c r="X284" i="4"/>
  <c r="X292" i="4"/>
  <c r="X300" i="4"/>
  <c r="X308" i="4"/>
  <c r="X316" i="4"/>
  <c r="X324" i="4"/>
  <c r="X332" i="4"/>
  <c r="X340" i="4"/>
  <c r="X348" i="4"/>
  <c r="X356" i="4"/>
  <c r="X364" i="4"/>
  <c r="X372" i="4"/>
  <c r="X380" i="4"/>
  <c r="X388" i="4"/>
  <c r="X396" i="4"/>
  <c r="X404" i="4"/>
  <c r="X412" i="4"/>
  <c r="X30" i="4"/>
  <c r="X46" i="4"/>
  <c r="X70" i="4"/>
  <c r="X86" i="4"/>
  <c r="X118" i="4"/>
  <c r="X150" i="4"/>
  <c r="X182" i="4"/>
  <c r="X214" i="4"/>
  <c r="X254" i="4"/>
  <c r="X286" i="4"/>
  <c r="X310" i="4"/>
  <c r="X342" i="4"/>
  <c r="X374" i="4"/>
  <c r="X406" i="4"/>
  <c r="X15" i="4"/>
  <c r="X55" i="4"/>
  <c r="X79" i="4"/>
  <c r="X111" i="4"/>
  <c r="X135" i="4"/>
  <c r="X167" i="4"/>
  <c r="X199" i="4"/>
  <c r="X231" i="4"/>
  <c r="X263" i="4"/>
  <c r="X295" i="4"/>
  <c r="X327" i="4"/>
  <c r="X359" i="4"/>
  <c r="X391" i="4"/>
  <c r="X13" i="4"/>
  <c r="X21" i="4"/>
  <c r="X29" i="4"/>
  <c r="X37" i="4"/>
  <c r="X45" i="4"/>
  <c r="X53" i="4"/>
  <c r="X61" i="4"/>
  <c r="X69" i="4"/>
  <c r="X77" i="4"/>
  <c r="X85" i="4"/>
  <c r="X93" i="4"/>
  <c r="X101" i="4"/>
  <c r="X109" i="4"/>
  <c r="X117" i="4"/>
  <c r="X125" i="4"/>
  <c r="X133" i="4"/>
  <c r="X141" i="4"/>
  <c r="X149" i="4"/>
  <c r="X157" i="4"/>
  <c r="X165" i="4"/>
  <c r="X173" i="4"/>
  <c r="X181" i="4"/>
  <c r="X189" i="4"/>
  <c r="X197" i="4"/>
  <c r="X205" i="4"/>
  <c r="X213" i="4"/>
  <c r="X221" i="4"/>
  <c r="X229" i="4"/>
  <c r="X237" i="4"/>
  <c r="X245" i="4"/>
  <c r="X253" i="4"/>
  <c r="X261" i="4"/>
  <c r="X269" i="4"/>
  <c r="X277" i="4"/>
  <c r="X285" i="4"/>
  <c r="X293" i="4"/>
  <c r="X301" i="4"/>
  <c r="X309" i="4"/>
  <c r="X317" i="4"/>
  <c r="X325" i="4"/>
  <c r="X333" i="4"/>
  <c r="X341" i="4"/>
  <c r="X349" i="4"/>
  <c r="X357" i="4"/>
  <c r="X365" i="4"/>
  <c r="X373" i="4"/>
  <c r="X381" i="4"/>
  <c r="X389" i="4"/>
  <c r="X397" i="4"/>
  <c r="X405" i="4"/>
  <c r="X413" i="4"/>
  <c r="X22" i="4"/>
  <c r="X102" i="4"/>
  <c r="X134" i="4"/>
  <c r="X166" i="4"/>
  <c r="X198" i="4"/>
  <c r="X230" i="4"/>
  <c r="X262" i="4"/>
  <c r="X294" i="4"/>
  <c r="X326" i="4"/>
  <c r="X350" i="4"/>
  <c r="X382" i="4"/>
  <c r="X414" i="4"/>
  <c r="X7" i="4"/>
  <c r="X47" i="4"/>
  <c r="X71" i="4"/>
  <c r="X103" i="4"/>
  <c r="X143" i="4"/>
  <c r="X175" i="4"/>
  <c r="X207" i="4"/>
  <c r="X239" i="4"/>
  <c r="X271" i="4"/>
  <c r="X303" i="4"/>
  <c r="X335" i="4"/>
  <c r="X367" i="4"/>
  <c r="X399" i="4"/>
  <c r="X9" i="4"/>
  <c r="X17" i="4"/>
  <c r="X25" i="4"/>
  <c r="X33" i="4"/>
  <c r="X41" i="4"/>
  <c r="X49" i="4"/>
  <c r="X57" i="4"/>
  <c r="X65" i="4"/>
  <c r="X73" i="4"/>
  <c r="X81" i="4"/>
  <c r="X89" i="4"/>
  <c r="X97" i="4"/>
  <c r="X105" i="4"/>
  <c r="X113" i="4"/>
  <c r="X121" i="4"/>
  <c r="X129" i="4"/>
  <c r="X137" i="4"/>
  <c r="X145" i="4"/>
  <c r="X153" i="4"/>
  <c r="X161" i="4"/>
  <c r="X169" i="4"/>
  <c r="X177" i="4"/>
  <c r="X185" i="4"/>
  <c r="X193" i="4"/>
  <c r="X201" i="4"/>
  <c r="X209" i="4"/>
  <c r="X217" i="4"/>
  <c r="X225" i="4"/>
  <c r="X233" i="4"/>
  <c r="X241" i="4"/>
  <c r="X249" i="4"/>
  <c r="X257" i="4"/>
  <c r="X265" i="4"/>
  <c r="X273" i="4"/>
  <c r="X281" i="4"/>
  <c r="X289" i="4"/>
  <c r="X297" i="4"/>
  <c r="X305" i="4"/>
  <c r="X313" i="4"/>
  <c r="X321" i="4"/>
  <c r="X329" i="4"/>
  <c r="X337" i="4"/>
  <c r="X345" i="4"/>
  <c r="X353" i="4"/>
  <c r="X361" i="4"/>
  <c r="X369" i="4"/>
  <c r="X377" i="4"/>
  <c r="X385" i="4"/>
  <c r="X393" i="4"/>
  <c r="X401" i="4"/>
  <c r="X409" i="4"/>
  <c r="X417" i="4"/>
  <c r="X39" i="4"/>
  <c r="X32" i="4"/>
  <c r="X96" i="4"/>
  <c r="X160" i="4"/>
  <c r="X224" i="4"/>
  <c r="X288" i="4"/>
  <c r="X352" i="4"/>
  <c r="X416" i="4"/>
  <c r="X40" i="4"/>
  <c r="X104" i="4"/>
  <c r="X168" i="4"/>
  <c r="X232" i="4"/>
  <c r="X296" i="4"/>
  <c r="X360" i="4"/>
  <c r="X48" i="4"/>
  <c r="X112" i="4"/>
  <c r="X176" i="4"/>
  <c r="X240" i="4"/>
  <c r="X304" i="4"/>
  <c r="X368" i="4"/>
  <c r="X336" i="4"/>
  <c r="X216" i="4"/>
  <c r="X280" i="4"/>
  <c r="X56" i="4"/>
  <c r="X120" i="4"/>
  <c r="X184" i="4"/>
  <c r="X248" i="4"/>
  <c r="X312" i="4"/>
  <c r="X376" i="4"/>
  <c r="X128" i="4"/>
  <c r="X88" i="4"/>
  <c r="X64" i="4"/>
  <c r="X192" i="4"/>
  <c r="X256" i="4"/>
  <c r="X320" i="4"/>
  <c r="X384" i="4"/>
  <c r="X24" i="4"/>
  <c r="X344" i="4"/>
  <c r="X8" i="4"/>
  <c r="X72" i="4"/>
  <c r="X136" i="4"/>
  <c r="X200" i="4"/>
  <c r="X264" i="4"/>
  <c r="X328" i="4"/>
  <c r="X392" i="4"/>
  <c r="X152" i="4"/>
  <c r="X16" i="4"/>
  <c r="X80" i="4"/>
  <c r="X144" i="4"/>
  <c r="X208" i="4"/>
  <c r="X272" i="4"/>
  <c r="X400" i="4"/>
  <c r="X408" i="4"/>
  <c r="Y1" i="2"/>
  <c r="X1" i="2"/>
  <c r="W1" i="2"/>
  <c r="V1" i="2"/>
  <c r="U1" i="2"/>
  <c r="T1" i="2"/>
  <c r="S1" i="2"/>
  <c r="R1" i="2"/>
  <c r="Q1" i="2"/>
  <c r="P1" i="2"/>
  <c r="O1" i="2"/>
  <c r="N1" i="2"/>
  <c r="M1" i="2"/>
  <c r="L1" i="2"/>
  <c r="K1" i="2"/>
  <c r="J1" i="2"/>
  <c r="I1" i="2"/>
  <c r="H1" i="2"/>
  <c r="G1" i="2"/>
  <c r="F1" i="2"/>
  <c r="E1" i="2"/>
  <c r="D1" i="2"/>
  <c r="U462" i="1"/>
  <c r="O462" i="1"/>
  <c r="I462" i="1"/>
  <c r="C462" i="1"/>
  <c r="U461" i="1"/>
  <c r="O461" i="1"/>
  <c r="I461" i="1"/>
  <c r="C461" i="1"/>
  <c r="U420" i="1"/>
  <c r="O420" i="1"/>
  <c r="I420" i="1"/>
  <c r="C420" i="1"/>
  <c r="U419" i="1"/>
  <c r="O419" i="1"/>
  <c r="I419" i="1"/>
  <c r="C419" i="1"/>
  <c r="U378" i="1"/>
  <c r="O378" i="1"/>
  <c r="I378" i="1"/>
  <c r="C378" i="1"/>
  <c r="U377" i="1"/>
  <c r="O377" i="1"/>
  <c r="I377" i="1"/>
  <c r="C377" i="1"/>
  <c r="U336" i="1"/>
  <c r="O336" i="1"/>
  <c r="I336" i="1"/>
  <c r="C336" i="1"/>
  <c r="U335" i="1"/>
  <c r="O335" i="1"/>
  <c r="I335" i="1"/>
  <c r="C335" i="1"/>
  <c r="U294" i="1"/>
  <c r="O294" i="1"/>
  <c r="I294" i="1"/>
  <c r="C294" i="1"/>
  <c r="U293" i="1"/>
  <c r="O293" i="1"/>
  <c r="I293" i="1"/>
  <c r="C293" i="1"/>
  <c r="U252" i="1"/>
  <c r="O252" i="1"/>
  <c r="I252" i="1"/>
  <c r="C252" i="1"/>
  <c r="U251" i="1"/>
  <c r="O251" i="1"/>
  <c r="I251" i="1"/>
  <c r="C251" i="1"/>
  <c r="U210" i="1"/>
  <c r="O210" i="1"/>
  <c r="I210" i="1"/>
  <c r="C210" i="1"/>
  <c r="U209" i="1"/>
  <c r="O209" i="1"/>
  <c r="I209" i="1"/>
  <c r="C209" i="1"/>
  <c r="U168" i="1"/>
  <c r="U167" i="1"/>
  <c r="U126" i="1"/>
  <c r="U125" i="1"/>
  <c r="U84" i="1"/>
  <c r="U83" i="1"/>
  <c r="U42" i="1"/>
  <c r="U41" i="1"/>
  <c r="O168" i="1"/>
  <c r="O167" i="1"/>
  <c r="I168" i="1"/>
  <c r="I167" i="1"/>
  <c r="J443" i="4" l="1"/>
  <c r="L443" i="4" s="1"/>
  <c r="K443" i="4" s="1"/>
  <c r="J462" i="4"/>
  <c r="L462" i="4" s="1"/>
  <c r="K462" i="4" s="1"/>
  <c r="J435" i="4"/>
  <c r="L435" i="4" s="1"/>
  <c r="K435" i="4" s="1"/>
  <c r="J470" i="4"/>
  <c r="L470" i="4" s="1"/>
  <c r="K470" i="4" s="1"/>
  <c r="J431" i="4"/>
  <c r="L431" i="4" s="1"/>
  <c r="K431" i="4" s="1"/>
  <c r="J474" i="4"/>
  <c r="L474" i="4" s="1"/>
  <c r="K474" i="4" s="1"/>
  <c r="J468" i="4"/>
  <c r="L468" i="4" s="1"/>
  <c r="K468" i="4" s="1"/>
  <c r="J427" i="4"/>
  <c r="L427" i="4" s="1"/>
  <c r="K427" i="4" s="1"/>
  <c r="J460" i="4"/>
  <c r="L460" i="4" s="1"/>
  <c r="K460" i="4" s="1"/>
  <c r="J438" i="4"/>
  <c r="L438" i="4" s="1"/>
  <c r="K438" i="4" s="1"/>
  <c r="J423" i="4"/>
  <c r="L423" i="4" s="1"/>
  <c r="K423" i="4" s="1"/>
  <c r="J417" i="4"/>
  <c r="L417" i="4" s="1"/>
  <c r="J464" i="4"/>
  <c r="L464" i="4" s="1"/>
  <c r="K464" i="4" s="1"/>
  <c r="J450" i="4"/>
  <c r="L450" i="4" s="1"/>
  <c r="K450" i="4" s="1"/>
  <c r="J425" i="4"/>
  <c r="L425" i="4" s="1"/>
  <c r="K425" i="4" s="1"/>
  <c r="J445" i="4"/>
  <c r="L445" i="4" s="1"/>
  <c r="K445" i="4" s="1"/>
  <c r="J456" i="4"/>
  <c r="L456" i="4" s="1"/>
  <c r="K456" i="4" s="1"/>
  <c r="J444" i="4"/>
  <c r="L444" i="4" s="1"/>
  <c r="K444" i="4" s="1"/>
  <c r="J458" i="4"/>
  <c r="L458" i="4" s="1"/>
  <c r="K458" i="4" s="1"/>
  <c r="J437" i="4"/>
  <c r="L437" i="4" s="1"/>
  <c r="K437" i="4" s="1"/>
  <c r="J441" i="4"/>
  <c r="L441" i="4" s="1"/>
  <c r="K441" i="4" s="1"/>
  <c r="J428" i="4"/>
  <c r="L428" i="4" s="1"/>
  <c r="K428" i="4" s="1"/>
  <c r="J419" i="4"/>
  <c r="L419" i="4" s="1"/>
  <c r="J434" i="4"/>
  <c r="L434" i="4" s="1"/>
  <c r="K434" i="4" s="1"/>
  <c r="J466" i="4"/>
  <c r="L466" i="4" s="1"/>
  <c r="K466" i="4" s="1"/>
  <c r="J439" i="4"/>
  <c r="L439" i="4" s="1"/>
  <c r="K439" i="4" s="1"/>
  <c r="J446" i="4"/>
  <c r="L446" i="4" s="1"/>
  <c r="K446" i="4" s="1"/>
  <c r="J432" i="4"/>
  <c r="L432" i="4" s="1"/>
  <c r="K432" i="4" s="1"/>
  <c r="J433" i="4"/>
  <c r="L433" i="4" s="1"/>
  <c r="K433" i="4" s="1"/>
  <c r="J452" i="4"/>
  <c r="L452" i="4" s="1"/>
  <c r="K452" i="4" s="1"/>
  <c r="J471" i="4"/>
  <c r="L471" i="4" s="1"/>
  <c r="K471" i="4" s="1"/>
  <c r="J442" i="4"/>
  <c r="L442" i="4" s="1"/>
  <c r="K442" i="4" s="1"/>
  <c r="J422" i="4"/>
  <c r="L422" i="4" s="1"/>
  <c r="K422" i="4" s="1"/>
  <c r="J463" i="4"/>
  <c r="L463" i="4" s="1"/>
  <c r="K463" i="4" s="1"/>
  <c r="J420" i="4"/>
  <c r="L420" i="4" s="1"/>
  <c r="K420" i="4" s="1"/>
  <c r="J455" i="4"/>
  <c r="L455" i="4" s="1"/>
  <c r="K455" i="4" s="1"/>
  <c r="J467" i="4"/>
  <c r="L467" i="4" s="1"/>
  <c r="K467" i="4" s="1"/>
  <c r="J426" i="4"/>
  <c r="L426" i="4" s="1"/>
  <c r="K426" i="4" s="1"/>
  <c r="J461" i="4"/>
  <c r="L461" i="4" s="1"/>
  <c r="K461" i="4" s="1"/>
  <c r="J447" i="4"/>
  <c r="L447" i="4" s="1"/>
  <c r="K447" i="4" s="1"/>
  <c r="J459" i="4"/>
  <c r="L459" i="4" s="1"/>
  <c r="K459" i="4" s="1"/>
  <c r="J440" i="4"/>
  <c r="L440" i="4" s="1"/>
  <c r="K440" i="4" s="1"/>
  <c r="J454" i="4"/>
  <c r="L454" i="4" s="1"/>
  <c r="K454" i="4" s="1"/>
  <c r="J436" i="4"/>
  <c r="L436" i="4" s="1"/>
  <c r="K436" i="4" s="1"/>
  <c r="J473" i="4"/>
  <c r="L473" i="4" s="1"/>
  <c r="K473" i="4" s="1"/>
  <c r="J465" i="4"/>
  <c r="L465" i="4" s="1"/>
  <c r="K465" i="4" s="1"/>
  <c r="J457" i="4"/>
  <c r="L457" i="4" s="1"/>
  <c r="K457" i="4" s="1"/>
  <c r="J449" i="4"/>
  <c r="L449" i="4" s="1"/>
  <c r="K449" i="4" s="1"/>
  <c r="J451" i="4"/>
  <c r="L451" i="4" s="1"/>
  <c r="K451" i="4" s="1"/>
  <c r="J418" i="4"/>
  <c r="L418" i="4" s="1"/>
  <c r="W334" i="1"/>
  <c r="W336" i="1" s="1"/>
  <c r="Q334" i="1"/>
  <c r="Q336" i="1" s="1"/>
  <c r="E334" i="1"/>
  <c r="E336" i="1" s="1"/>
  <c r="K376" i="1"/>
  <c r="K378" i="1" s="1"/>
  <c r="K250" i="1"/>
  <c r="K252" i="1" s="1"/>
  <c r="Q208" i="1"/>
  <c r="Q210" i="1" s="1"/>
  <c r="W460" i="1"/>
  <c r="W462" i="1" s="1"/>
  <c r="K460" i="1"/>
  <c r="K462" i="1" s="1"/>
  <c r="W418" i="1"/>
  <c r="W420" i="1" s="1"/>
  <c r="K418" i="1"/>
  <c r="K420" i="1" s="1"/>
  <c r="W376" i="1"/>
  <c r="W378" i="1" s="1"/>
  <c r="K334" i="1"/>
  <c r="K336" i="1" s="1"/>
  <c r="W292" i="1"/>
  <c r="W294" i="1" s="1"/>
  <c r="K292" i="1"/>
  <c r="K294" i="1" s="1"/>
  <c r="W250" i="1"/>
  <c r="W252" i="1" s="1"/>
  <c r="W124" i="1"/>
  <c r="W126" i="1" s="1"/>
  <c r="W82" i="1"/>
  <c r="W84" i="1" s="1"/>
  <c r="Q460" i="1"/>
  <c r="Q462" i="1" s="1"/>
  <c r="E460" i="1"/>
  <c r="E462" i="1" s="1"/>
  <c r="E418" i="1"/>
  <c r="E420" i="1" s="1"/>
  <c r="Q418" i="1"/>
  <c r="Q420" i="1" s="1"/>
  <c r="E376" i="1"/>
  <c r="E378" i="1" s="1"/>
  <c r="Q376" i="1"/>
  <c r="Q378" i="1" s="1"/>
  <c r="E292" i="1"/>
  <c r="E294" i="1" s="1"/>
  <c r="Q292" i="1"/>
  <c r="Q294" i="1" s="1"/>
  <c r="Q250" i="1"/>
  <c r="Q252" i="1" s="1"/>
  <c r="E250" i="1"/>
  <c r="E252" i="1" s="1"/>
  <c r="W208" i="1"/>
  <c r="W210" i="1" s="1"/>
  <c r="K208" i="1"/>
  <c r="K210" i="1" s="1"/>
  <c r="E208" i="1"/>
  <c r="E210" i="1" s="1"/>
  <c r="W40" i="1"/>
  <c r="W42" i="1" s="1"/>
  <c r="W166" i="1"/>
  <c r="W168" i="1" s="1"/>
  <c r="Q166" i="1"/>
  <c r="Q168" i="1" s="1"/>
  <c r="K166" i="1"/>
  <c r="K168" i="1" s="1"/>
  <c r="Z3" i="4" s="1"/>
  <c r="C487" i="1" l="1"/>
  <c r="E487" i="1" s="1"/>
  <c r="AF3" i="4"/>
  <c r="AF4" i="4" s="1"/>
  <c r="I474" i="1"/>
  <c r="K474" i="1" s="1"/>
  <c r="AO3" i="4"/>
  <c r="AO4" i="4" s="1"/>
  <c r="C488" i="1"/>
  <c r="E488" i="1" s="1"/>
  <c r="AG3" i="4"/>
  <c r="AG4" i="4" s="1"/>
  <c r="C475" i="1"/>
  <c r="E475" i="1" s="1"/>
  <c r="T3" i="4"/>
  <c r="T4" i="4" s="1"/>
  <c r="I476" i="1"/>
  <c r="K476" i="1" s="1"/>
  <c r="AQ3" i="4"/>
  <c r="AQ4" i="4" s="1"/>
  <c r="I478" i="1"/>
  <c r="K478" i="1" s="1"/>
  <c r="AS3" i="4"/>
  <c r="AS4" i="4" s="1"/>
  <c r="I469" i="1"/>
  <c r="K469" i="1" s="1"/>
  <c r="AJ3" i="4"/>
  <c r="AJ4" i="4" s="1"/>
  <c r="I487" i="1"/>
  <c r="K487" i="1" s="1"/>
  <c r="BB3" i="4"/>
  <c r="BB4" i="4" s="1"/>
  <c r="I489" i="1"/>
  <c r="K489" i="1" s="1"/>
  <c r="BD3" i="4"/>
  <c r="BD4" i="4" s="1"/>
  <c r="I480" i="1"/>
  <c r="K480" i="1" s="1"/>
  <c r="AU3" i="4"/>
  <c r="AU4" i="4" s="1"/>
  <c r="I473" i="1"/>
  <c r="K473" i="1" s="1"/>
  <c r="AN3" i="4"/>
  <c r="AN4" i="4" s="1"/>
  <c r="I475" i="1"/>
  <c r="K475" i="1" s="1"/>
  <c r="AP3" i="4"/>
  <c r="AP4" i="4" s="1"/>
  <c r="C486" i="1"/>
  <c r="E486" i="1" s="1"/>
  <c r="AE3" i="4"/>
  <c r="AE4" i="4" s="1"/>
  <c r="I488" i="1"/>
  <c r="K488" i="1" s="1"/>
  <c r="BC3" i="4"/>
  <c r="BC4" i="4" s="1"/>
  <c r="I481" i="1"/>
  <c r="K481" i="1" s="1"/>
  <c r="AV3" i="4"/>
  <c r="AV4" i="4" s="1"/>
  <c r="C471" i="1"/>
  <c r="E471" i="1" s="1"/>
  <c r="P3" i="4"/>
  <c r="P4" i="4" s="1"/>
  <c r="I483" i="1"/>
  <c r="K483" i="1" s="1"/>
  <c r="AX3" i="4"/>
  <c r="AX4" i="4" s="1"/>
  <c r="I479" i="1"/>
  <c r="K479" i="1" s="1"/>
  <c r="AT3" i="4"/>
  <c r="AT4" i="4" s="1"/>
  <c r="I468" i="1"/>
  <c r="K468" i="1" s="1"/>
  <c r="AI3" i="4"/>
  <c r="AI4" i="4" s="1"/>
  <c r="I472" i="1"/>
  <c r="K472" i="1" s="1"/>
  <c r="AM3" i="4"/>
  <c r="AM4" i="4" s="1"/>
  <c r="I470" i="1"/>
  <c r="K470" i="1" s="1"/>
  <c r="AK3" i="4"/>
  <c r="AK4" i="4" s="1"/>
  <c r="I484" i="1"/>
  <c r="K484" i="1" s="1"/>
  <c r="AY3" i="4"/>
  <c r="AY4" i="4" s="1"/>
  <c r="C489" i="1"/>
  <c r="E489" i="1" s="1"/>
  <c r="AH3" i="4"/>
  <c r="AH4" i="4" s="1"/>
  <c r="I486" i="1"/>
  <c r="K486" i="1" s="1"/>
  <c r="BA3" i="4"/>
  <c r="BA4" i="4" s="1"/>
  <c r="C483" i="1"/>
  <c r="E483" i="1" s="1"/>
  <c r="AB3" i="4"/>
  <c r="AB4" i="4" s="1"/>
  <c r="C484" i="1"/>
  <c r="E484" i="1" s="1"/>
  <c r="AC3" i="4"/>
  <c r="AC4" i="4" s="1"/>
  <c r="I485" i="1"/>
  <c r="K485" i="1" s="1"/>
  <c r="AZ3" i="4"/>
  <c r="AZ4" i="4" s="1"/>
  <c r="C479" i="1"/>
  <c r="E479" i="1" s="1"/>
  <c r="X3" i="4"/>
  <c r="X4" i="4" s="1"/>
  <c r="I477" i="1"/>
  <c r="K477" i="1" s="1"/>
  <c r="AR3" i="4"/>
  <c r="AR4" i="4" s="1"/>
  <c r="I471" i="1"/>
  <c r="K471" i="1" s="1"/>
  <c r="AL3" i="4"/>
  <c r="AL4" i="4" s="1"/>
  <c r="I482" i="1"/>
  <c r="K482" i="1" s="1"/>
  <c r="AW3" i="4"/>
  <c r="AW4" i="4" s="1"/>
  <c r="C481" i="1"/>
  <c r="E481" i="1" s="1"/>
  <c r="Z4" i="4"/>
  <c r="C482" i="1"/>
  <c r="E482" i="1" s="1"/>
  <c r="AA3" i="4"/>
  <c r="AA4" i="4" s="1"/>
  <c r="C485" i="1"/>
  <c r="E485" i="1" s="1"/>
  <c r="AD3" i="4"/>
  <c r="AD4" i="4" s="1"/>
  <c r="V9" i="2"/>
  <c r="Q9" i="2"/>
  <c r="L9" i="2"/>
  <c r="G9" i="2"/>
  <c r="B9" i="2"/>
  <c r="C10" i="2"/>
  <c r="W10" i="2" s="1"/>
  <c r="R10" i="2" l="1"/>
  <c r="H10" i="2"/>
  <c r="M10" i="2"/>
  <c r="C1" i="2" l="1"/>
  <c r="B1" i="2"/>
  <c r="A2" i="2" s="1"/>
  <c r="A4" i="2" s="1"/>
  <c r="A3" i="2" l="1"/>
  <c r="C168" i="1"/>
  <c r="C167" i="1"/>
  <c r="O126" i="1"/>
  <c r="O125" i="1"/>
  <c r="I126" i="1"/>
  <c r="I125" i="1"/>
  <c r="C126" i="1"/>
  <c r="C125" i="1"/>
  <c r="O84" i="1"/>
  <c r="O83" i="1"/>
  <c r="I84" i="1"/>
  <c r="I83" i="1"/>
  <c r="C84" i="1"/>
  <c r="C83" i="1"/>
  <c r="O42" i="1"/>
  <c r="O41" i="1"/>
  <c r="B20" i="2"/>
  <c r="V20" i="2" l="1"/>
  <c r="G20" i="2"/>
  <c r="Q20" i="2"/>
  <c r="L20" i="2"/>
  <c r="B45" i="1"/>
  <c r="B87" i="1" s="1"/>
  <c r="B129" i="1" s="1"/>
  <c r="B171" i="1" s="1"/>
  <c r="B213" i="1" s="1"/>
  <c r="B255" i="1" s="1"/>
  <c r="B297" i="1" s="1"/>
  <c r="B339" i="1" s="1"/>
  <c r="B381" i="1" s="1"/>
  <c r="B423" i="1" s="1"/>
  <c r="I42" i="1"/>
  <c r="C42" i="1"/>
  <c r="I41" i="1"/>
  <c r="C41" i="1"/>
  <c r="H3" i="1"/>
  <c r="H45" i="1" s="1"/>
  <c r="H87" i="1" s="1"/>
  <c r="H129" i="1" s="1"/>
  <c r="H171" i="1" s="1"/>
  <c r="H213" i="1" s="1"/>
  <c r="H255" i="1" s="1"/>
  <c r="H297" i="1" s="1"/>
  <c r="H339" i="1" s="1"/>
  <c r="H381" i="1" s="1"/>
  <c r="H423" i="1" s="1"/>
  <c r="E21" i="2"/>
  <c r="B35" i="2"/>
  <c r="E13" i="2"/>
  <c r="E23" i="2"/>
  <c r="C20" i="2"/>
  <c r="D25" i="2"/>
  <c r="C33" i="2"/>
  <c r="D14" i="2"/>
  <c r="E25" i="2"/>
  <c r="B32" i="2"/>
  <c r="E22" i="2"/>
  <c r="C17" i="2"/>
  <c r="D29" i="2"/>
  <c r="D35" i="2"/>
  <c r="C37" i="2"/>
  <c r="D40" i="2"/>
  <c r="D16" i="2"/>
  <c r="B25" i="2"/>
  <c r="E12" i="2"/>
  <c r="D34" i="2"/>
  <c r="D20" i="2"/>
  <c r="E26" i="2"/>
  <c r="C25" i="2"/>
  <c r="B39" i="2"/>
  <c r="C28" i="2"/>
  <c r="E45" i="2"/>
  <c r="B37" i="2"/>
  <c r="B40" i="2"/>
  <c r="E30" i="2"/>
  <c r="C18" i="2"/>
  <c r="E18" i="2"/>
  <c r="C16" i="2"/>
  <c r="C30" i="2"/>
  <c r="D45" i="2"/>
  <c r="D27" i="2"/>
  <c r="D44" i="2"/>
  <c r="D24" i="2"/>
  <c r="C19" i="2"/>
  <c r="B30" i="2"/>
  <c r="B36" i="2"/>
  <c r="B33" i="2"/>
  <c r="B26" i="2"/>
  <c r="C43" i="2"/>
  <c r="C35" i="2"/>
  <c r="C29" i="2"/>
  <c r="E32" i="2"/>
  <c r="E29" i="2"/>
  <c r="E44" i="2"/>
  <c r="C12" i="2"/>
  <c r="C13" i="2"/>
  <c r="D21" i="2"/>
  <c r="E17" i="2"/>
  <c r="E33" i="2"/>
  <c r="E31" i="2"/>
  <c r="D22" i="2"/>
  <c r="C40" i="2"/>
  <c r="D23" i="2"/>
  <c r="B17" i="2"/>
  <c r="E40" i="2"/>
  <c r="C34" i="2"/>
  <c r="C38" i="2"/>
  <c r="B45" i="2"/>
  <c r="B13" i="2"/>
  <c r="B29" i="2"/>
  <c r="C23" i="2"/>
  <c r="D28" i="2"/>
  <c r="E42" i="2"/>
  <c r="E36" i="2"/>
  <c r="B41" i="2"/>
  <c r="B16" i="2"/>
  <c r="D37" i="2"/>
  <c r="D12" i="2"/>
  <c r="D26" i="2"/>
  <c r="C14" i="2"/>
  <c r="E38" i="2"/>
  <c r="D31" i="2"/>
  <c r="B42" i="2"/>
  <c r="E15" i="2"/>
  <c r="D15" i="2"/>
  <c r="D38" i="2"/>
  <c r="E41" i="2"/>
  <c r="D42" i="2"/>
  <c r="C15" i="2"/>
  <c r="B38" i="2"/>
  <c r="B18" i="2"/>
  <c r="C27" i="2"/>
  <c r="D30" i="2"/>
  <c r="C45" i="2"/>
  <c r="B22" i="2"/>
  <c r="C39" i="2"/>
  <c r="B28" i="2"/>
  <c r="E27" i="2"/>
  <c r="D43" i="2"/>
  <c r="B23" i="2"/>
  <c r="C22" i="2"/>
  <c r="C32" i="2"/>
  <c r="D32" i="2"/>
  <c r="E14" i="2"/>
  <c r="D41" i="2"/>
  <c r="D39" i="2"/>
  <c r="E19" i="2"/>
  <c r="D36" i="2"/>
  <c r="E28" i="2"/>
  <c r="B15" i="2"/>
  <c r="B24" i="2"/>
  <c r="C26" i="2"/>
  <c r="C42" i="2"/>
  <c r="B43" i="2"/>
  <c r="E20" i="2"/>
  <c r="C21" i="2"/>
  <c r="B19" i="2"/>
  <c r="C31" i="2"/>
  <c r="C24" i="2"/>
  <c r="C36" i="2"/>
  <c r="D19" i="2"/>
  <c r="E24" i="2"/>
  <c r="B14" i="2"/>
  <c r="D18" i="2"/>
  <c r="E37" i="2"/>
  <c r="B21" i="2"/>
  <c r="B12" i="2"/>
  <c r="B27" i="2"/>
  <c r="B34" i="2"/>
  <c r="E34" i="2"/>
  <c r="B44" i="2"/>
  <c r="E43" i="2"/>
  <c r="D17" i="2"/>
  <c r="E39" i="2"/>
  <c r="D33" i="2"/>
  <c r="B31" i="2"/>
  <c r="C41" i="2"/>
  <c r="E16" i="2"/>
  <c r="D13" i="2"/>
  <c r="E35" i="2"/>
  <c r="C44" i="2"/>
  <c r="V27" i="2" l="1"/>
  <c r="Q27" i="2"/>
  <c r="L27" i="2"/>
  <c r="G27" i="2"/>
  <c r="L32" i="2"/>
  <c r="V32" i="2"/>
  <c r="G32" i="2"/>
  <c r="Q32" i="2"/>
  <c r="V16" i="2"/>
  <c r="L16" i="2"/>
  <c r="Q16" i="2"/>
  <c r="G16" i="2"/>
  <c r="V39" i="2"/>
  <c r="Q39" i="2"/>
  <c r="L39" i="2"/>
  <c r="G39" i="2"/>
  <c r="L41" i="2"/>
  <c r="V41" i="2"/>
  <c r="Q41" i="2"/>
  <c r="G41" i="2"/>
  <c r="V15" i="2"/>
  <c r="Q15" i="2"/>
  <c r="L15" i="2"/>
  <c r="G15" i="2"/>
  <c r="V23" i="2"/>
  <c r="L23" i="2"/>
  <c r="Q23" i="2"/>
  <c r="G23" i="2"/>
  <c r="V33" i="2"/>
  <c r="G33" i="2"/>
  <c r="Q33" i="2"/>
  <c r="L33" i="2"/>
  <c r="L21" i="2"/>
  <c r="Q21" i="2"/>
  <c r="G21" i="2"/>
  <c r="V21" i="2"/>
  <c r="V44" i="2"/>
  <c r="Q44" i="2"/>
  <c r="L44" i="2"/>
  <c r="G44" i="2"/>
  <c r="V40" i="2"/>
  <c r="Q40" i="2"/>
  <c r="L40" i="2"/>
  <c r="G40" i="2"/>
  <c r="V17" i="2"/>
  <c r="Q17" i="2"/>
  <c r="L17" i="2"/>
  <c r="G17" i="2"/>
  <c r="Q13" i="2"/>
  <c r="V13" i="2"/>
  <c r="G13" i="2"/>
  <c r="L13" i="2"/>
  <c r="Q18" i="2"/>
  <c r="G18" i="2"/>
  <c r="V18" i="2"/>
  <c r="L18" i="2"/>
  <c r="V22" i="2"/>
  <c r="G22" i="2"/>
  <c r="Q22" i="2"/>
  <c r="L22" i="2"/>
  <c r="Q14" i="2"/>
  <c r="G14" i="2"/>
  <c r="V14" i="2"/>
  <c r="L14" i="2"/>
  <c r="L36" i="2"/>
  <c r="V36" i="2"/>
  <c r="Q36" i="2"/>
  <c r="G36" i="2"/>
  <c r="V28" i="2"/>
  <c r="L28" i="2"/>
  <c r="G28" i="2"/>
  <c r="Q28" i="2"/>
  <c r="V31" i="2"/>
  <c r="Q31" i="2"/>
  <c r="L31" i="2"/>
  <c r="G31" i="2"/>
  <c r="V29" i="2"/>
  <c r="Q29" i="2"/>
  <c r="L29" i="2"/>
  <c r="G29" i="2"/>
  <c r="Q42" i="2"/>
  <c r="L42" i="2"/>
  <c r="G42" i="2"/>
  <c r="V42" i="2"/>
  <c r="Q24" i="2"/>
  <c r="G24" i="2"/>
  <c r="V24" i="2"/>
  <c r="L24" i="2"/>
  <c r="V38" i="2"/>
  <c r="Q38" i="2"/>
  <c r="L38" i="2"/>
  <c r="G38" i="2"/>
  <c r="V30" i="2"/>
  <c r="Q30" i="2"/>
  <c r="L30" i="2"/>
  <c r="G30" i="2"/>
  <c r="L26" i="2"/>
  <c r="G26" i="2"/>
  <c r="V26" i="2"/>
  <c r="Q26" i="2"/>
  <c r="Q45" i="2"/>
  <c r="L45" i="2"/>
  <c r="V45" i="2"/>
  <c r="G45" i="2"/>
  <c r="V43" i="2"/>
  <c r="L43" i="2"/>
  <c r="G43" i="2"/>
  <c r="Q43" i="2"/>
  <c r="Q19" i="2"/>
  <c r="L19" i="2"/>
  <c r="V19" i="2"/>
  <c r="G19" i="2"/>
  <c r="V35" i="2"/>
  <c r="L35" i="2"/>
  <c r="G35" i="2"/>
  <c r="Q35" i="2"/>
  <c r="Q37" i="2"/>
  <c r="G37" i="2"/>
  <c r="V37" i="2"/>
  <c r="L37" i="2"/>
  <c r="Q34" i="2"/>
  <c r="L34" i="2"/>
  <c r="V34" i="2"/>
  <c r="G34" i="2"/>
  <c r="Q12" i="2"/>
  <c r="G12" i="2"/>
  <c r="V12" i="2"/>
  <c r="L12" i="2"/>
  <c r="V25" i="2"/>
  <c r="Q25" i="2"/>
  <c r="L25" i="2"/>
  <c r="G25" i="2"/>
  <c r="W15" i="2"/>
  <c r="R15" i="2"/>
  <c r="M15" i="2"/>
  <c r="H15" i="2"/>
  <c r="W31" i="2"/>
  <c r="R31" i="2"/>
  <c r="M31" i="2"/>
  <c r="H31" i="2"/>
  <c r="H34" i="2"/>
  <c r="W34" i="2"/>
  <c r="M34" i="2"/>
  <c r="R34" i="2"/>
  <c r="H42" i="2"/>
  <c r="W42" i="2"/>
  <c r="R42" i="2"/>
  <c r="M42" i="2"/>
  <c r="W24" i="2"/>
  <c r="R24" i="2"/>
  <c r="H24" i="2"/>
  <c r="M24" i="2"/>
  <c r="W21" i="2"/>
  <c r="R21" i="2"/>
  <c r="M21" i="2"/>
  <c r="H21" i="2"/>
  <c r="R12" i="2"/>
  <c r="M12" i="2"/>
  <c r="W12" i="2"/>
  <c r="H12" i="2"/>
  <c r="H43" i="2"/>
  <c r="W43" i="2"/>
  <c r="R43" i="2"/>
  <c r="M43" i="2"/>
  <c r="W22" i="2"/>
  <c r="R22" i="2"/>
  <c r="M22" i="2"/>
  <c r="H22" i="2"/>
  <c r="M26" i="2"/>
  <c r="W26" i="2"/>
  <c r="R26" i="2"/>
  <c r="H26" i="2"/>
  <c r="R25" i="2"/>
  <c r="M25" i="2"/>
  <c r="W25" i="2"/>
  <c r="H25" i="2"/>
  <c r="H40" i="2"/>
  <c r="W40" i="2"/>
  <c r="M40" i="2"/>
  <c r="R40" i="2"/>
  <c r="H41" i="2"/>
  <c r="W41" i="2"/>
  <c r="R41" i="2"/>
  <c r="M41" i="2"/>
  <c r="H29" i="2"/>
  <c r="W29" i="2"/>
  <c r="R29" i="2"/>
  <c r="M29" i="2"/>
  <c r="M16" i="2"/>
  <c r="W16" i="2"/>
  <c r="R16" i="2"/>
  <c r="H16" i="2"/>
  <c r="W18" i="2"/>
  <c r="R18" i="2"/>
  <c r="H18" i="2"/>
  <c r="M18" i="2"/>
  <c r="H30" i="2"/>
  <c r="W30" i="2"/>
  <c r="R30" i="2"/>
  <c r="M30" i="2"/>
  <c r="W37" i="2"/>
  <c r="R37" i="2"/>
  <c r="H37" i="2"/>
  <c r="M37" i="2"/>
  <c r="W13" i="2"/>
  <c r="R13" i="2"/>
  <c r="M13" i="2"/>
  <c r="H13" i="2"/>
  <c r="H14" i="2"/>
  <c r="M14" i="2"/>
  <c r="R14" i="2"/>
  <c r="W14" i="2"/>
  <c r="H44" i="2"/>
  <c r="W44" i="2"/>
  <c r="R44" i="2"/>
  <c r="M44" i="2"/>
  <c r="H45" i="2"/>
  <c r="W45" i="2"/>
  <c r="R45" i="2"/>
  <c r="M45" i="2"/>
  <c r="H17" i="2"/>
  <c r="W17" i="2"/>
  <c r="R17" i="2"/>
  <c r="M17" i="2"/>
  <c r="H19" i="2"/>
  <c r="W19" i="2"/>
  <c r="M19" i="2"/>
  <c r="R19" i="2"/>
  <c r="H23" i="2"/>
  <c r="W23" i="2"/>
  <c r="R23" i="2"/>
  <c r="M23" i="2"/>
  <c r="W20" i="2"/>
  <c r="R20" i="2"/>
  <c r="M20" i="2"/>
  <c r="H20" i="2"/>
  <c r="H28" i="2"/>
  <c r="R28" i="2"/>
  <c r="M28" i="2"/>
  <c r="W28" i="2"/>
  <c r="W33" i="2"/>
  <c r="R33" i="2"/>
  <c r="M33" i="2"/>
  <c r="H33" i="2"/>
  <c r="H35" i="2"/>
  <c r="R35" i="2"/>
  <c r="M35" i="2"/>
  <c r="W35" i="2"/>
  <c r="W39" i="2"/>
  <c r="R39" i="2"/>
  <c r="H39" i="2"/>
  <c r="M39" i="2"/>
  <c r="W27" i="2"/>
  <c r="R27" i="2"/>
  <c r="M27" i="2"/>
  <c r="H27" i="2"/>
  <c r="H32" i="2"/>
  <c r="R32" i="2"/>
  <c r="W32" i="2"/>
  <c r="M32" i="2"/>
  <c r="W38" i="2"/>
  <c r="R38" i="2"/>
  <c r="M38" i="2"/>
  <c r="H38" i="2"/>
  <c r="W36" i="2"/>
  <c r="R36" i="2"/>
  <c r="M36" i="2"/>
  <c r="H36" i="2"/>
  <c r="N3" i="1"/>
  <c r="X13" i="2" l="1"/>
  <c r="N13" i="2"/>
  <c r="I13" i="2"/>
  <c r="S13" i="2"/>
  <c r="N31" i="2"/>
  <c r="X31" i="2"/>
  <c r="I31" i="2"/>
  <c r="S31" i="2"/>
  <c r="X12" i="2"/>
  <c r="N12" i="2"/>
  <c r="S12" i="2"/>
  <c r="I12" i="2"/>
  <c r="S24" i="2"/>
  <c r="I24" i="2"/>
  <c r="N24" i="2"/>
  <c r="X24" i="2"/>
  <c r="S19" i="2"/>
  <c r="I19" i="2"/>
  <c r="N19" i="2"/>
  <c r="X19" i="2"/>
  <c r="X28" i="2"/>
  <c r="N28" i="2"/>
  <c r="I28" i="2"/>
  <c r="S28" i="2"/>
  <c r="X29" i="2"/>
  <c r="N29" i="2"/>
  <c r="S29" i="2"/>
  <c r="I29" i="2"/>
  <c r="I40" i="2"/>
  <c r="X40" i="2"/>
  <c r="S40" i="2"/>
  <c r="N40" i="2"/>
  <c r="I35" i="2"/>
  <c r="N35" i="2"/>
  <c r="X35" i="2"/>
  <c r="S35" i="2"/>
  <c r="S41" i="2"/>
  <c r="N41" i="2"/>
  <c r="I41" i="2"/>
  <c r="X41" i="2"/>
  <c r="X45" i="2"/>
  <c r="S45" i="2"/>
  <c r="N45" i="2"/>
  <c r="I45" i="2"/>
  <c r="N27" i="2"/>
  <c r="X27" i="2"/>
  <c r="S27" i="2"/>
  <c r="I27" i="2"/>
  <c r="X38" i="2"/>
  <c r="S38" i="2"/>
  <c r="N38" i="2"/>
  <c r="I38" i="2"/>
  <c r="X26" i="2"/>
  <c r="N26" i="2"/>
  <c r="S26" i="2"/>
  <c r="I26" i="2"/>
  <c r="X43" i="2"/>
  <c r="S43" i="2"/>
  <c r="N43" i="2"/>
  <c r="I43" i="2"/>
  <c r="X16" i="2"/>
  <c r="N16" i="2"/>
  <c r="I16" i="2"/>
  <c r="S16" i="2"/>
  <c r="I17" i="2"/>
  <c r="S17" i="2"/>
  <c r="N17" i="2"/>
  <c r="X17" i="2"/>
  <c r="S21" i="2"/>
  <c r="I21" i="2"/>
  <c r="X21" i="2"/>
  <c r="N21" i="2"/>
  <c r="X36" i="2"/>
  <c r="S36" i="2"/>
  <c r="N36" i="2"/>
  <c r="I36" i="2"/>
  <c r="X44" i="2"/>
  <c r="S44" i="2"/>
  <c r="I44" i="2"/>
  <c r="N44" i="2"/>
  <c r="X22" i="2"/>
  <c r="N22" i="2"/>
  <c r="I22" i="2"/>
  <c r="S22" i="2"/>
  <c r="X39" i="2"/>
  <c r="S39" i="2"/>
  <c r="I39" i="2"/>
  <c r="N39" i="2"/>
  <c r="I37" i="2"/>
  <c r="N37" i="2"/>
  <c r="X37" i="2"/>
  <c r="S37" i="2"/>
  <c r="S30" i="2"/>
  <c r="I30" i="2"/>
  <c r="N30" i="2"/>
  <c r="X30" i="2"/>
  <c r="X18" i="2"/>
  <c r="N18" i="2"/>
  <c r="I18" i="2"/>
  <c r="S18" i="2"/>
  <c r="X34" i="2"/>
  <c r="S34" i="2"/>
  <c r="N34" i="2"/>
  <c r="I34" i="2"/>
  <c r="X42" i="2"/>
  <c r="S42" i="2"/>
  <c r="N42" i="2"/>
  <c r="I42" i="2"/>
  <c r="S23" i="2"/>
  <c r="I23" i="2"/>
  <c r="N23" i="2"/>
  <c r="X23" i="2"/>
  <c r="I32" i="2"/>
  <c r="X32" i="2"/>
  <c r="S32" i="2"/>
  <c r="N32" i="2"/>
  <c r="X33" i="2"/>
  <c r="S33" i="2"/>
  <c r="N33" i="2"/>
  <c r="I33" i="2"/>
  <c r="S25" i="2"/>
  <c r="I25" i="2"/>
  <c r="X25" i="2"/>
  <c r="N25" i="2"/>
  <c r="X14" i="2"/>
  <c r="N14" i="2"/>
  <c r="S14" i="2"/>
  <c r="I14" i="2"/>
  <c r="S15" i="2"/>
  <c r="I15" i="2"/>
  <c r="N15" i="2"/>
  <c r="X15" i="2"/>
  <c r="S20" i="2"/>
  <c r="I20" i="2"/>
  <c r="X20" i="2"/>
  <c r="N20" i="2"/>
  <c r="N45" i="1"/>
  <c r="N87" i="1" s="1"/>
  <c r="N129" i="1" s="1"/>
  <c r="N171" i="1" s="1"/>
  <c r="N213" i="1" s="1"/>
  <c r="N255" i="1" s="1"/>
  <c r="N297" i="1" s="1"/>
  <c r="N339" i="1" s="1"/>
  <c r="N381" i="1" s="1"/>
  <c r="N423" i="1" s="1"/>
  <c r="T3" i="1"/>
  <c r="T45" i="1" s="1"/>
  <c r="T87" i="1" s="1"/>
  <c r="T129" i="1" s="1"/>
  <c r="T171" i="1" s="1"/>
  <c r="T213" i="1" s="1"/>
  <c r="T255" i="1" s="1"/>
  <c r="T297" i="1" s="1"/>
  <c r="T339" i="1" s="1"/>
  <c r="T381" i="1" s="1"/>
  <c r="T423" i="1" s="1"/>
  <c r="E40" i="1"/>
  <c r="Q124" i="1"/>
  <c r="Q126" i="1" s="1"/>
  <c r="W3" i="4" s="1"/>
  <c r="K124" i="1"/>
  <c r="K126" i="1" s="1"/>
  <c r="V3" i="4" s="1"/>
  <c r="K40" i="1"/>
  <c r="E82" i="1"/>
  <c r="E84" i="1" s="1"/>
  <c r="E124" i="1"/>
  <c r="E126" i="1" s="1"/>
  <c r="Q40" i="1"/>
  <c r="Q42" i="1" s="1"/>
  <c r="K82" i="1"/>
  <c r="K84" i="1" s="1"/>
  <c r="E166" i="1"/>
  <c r="E168" i="1" s="1"/>
  <c r="Y3" i="4" s="1"/>
  <c r="Q82" i="1"/>
  <c r="Q84" i="1" s="1"/>
  <c r="D46" i="2"/>
  <c r="C472" i="1" l="1"/>
  <c r="E472" i="1" s="1"/>
  <c r="Q3" i="4"/>
  <c r="Q4" i="4" s="1"/>
  <c r="C474" i="1"/>
  <c r="E474" i="1" s="1"/>
  <c r="S3" i="4"/>
  <c r="S4" i="4" s="1"/>
  <c r="C470" i="1"/>
  <c r="E470" i="1" s="1"/>
  <c r="O3" i="4"/>
  <c r="O4" i="4" s="1"/>
  <c r="C477" i="1"/>
  <c r="E477" i="1" s="1"/>
  <c r="V4" i="4"/>
  <c r="C476" i="1"/>
  <c r="E476" i="1" s="1"/>
  <c r="U3" i="4"/>
  <c r="U4" i="4" s="1"/>
  <c r="C478" i="1"/>
  <c r="E478" i="1" s="1"/>
  <c r="W4" i="4"/>
  <c r="C480" i="1"/>
  <c r="Y4" i="4"/>
  <c r="C473" i="1"/>
  <c r="E473" i="1" s="1"/>
  <c r="R3" i="4"/>
  <c r="R4" i="4" s="1"/>
  <c r="X46" i="2"/>
  <c r="Y42" i="2"/>
  <c r="T42" i="2"/>
  <c r="O42" i="2"/>
  <c r="J42" i="2"/>
  <c r="J12" i="2"/>
  <c r="T12" i="2"/>
  <c r="Y12" i="2"/>
  <c r="O12" i="2"/>
  <c r="Y17" i="2"/>
  <c r="O17" i="2"/>
  <c r="T17" i="2"/>
  <c r="J17" i="2"/>
  <c r="T21" i="2"/>
  <c r="J21" i="2"/>
  <c r="Y21" i="2"/>
  <c r="O21" i="2"/>
  <c r="T28" i="2"/>
  <c r="J28" i="2"/>
  <c r="Y28" i="2"/>
  <c r="O28" i="2"/>
  <c r="Y43" i="2"/>
  <c r="T43" i="2"/>
  <c r="O43" i="2"/>
  <c r="J43" i="2"/>
  <c r="Y20" i="2"/>
  <c r="O20" i="2"/>
  <c r="T20" i="2"/>
  <c r="J20" i="2"/>
  <c r="J27" i="2"/>
  <c r="T27" i="2"/>
  <c r="Y27" i="2"/>
  <c r="O27" i="2"/>
  <c r="J37" i="2"/>
  <c r="Y37" i="2"/>
  <c r="T37" i="2"/>
  <c r="O37" i="2"/>
  <c r="J41" i="2"/>
  <c r="Y41" i="2"/>
  <c r="T41" i="2"/>
  <c r="O41" i="2"/>
  <c r="Y23" i="2"/>
  <c r="O23" i="2"/>
  <c r="T23" i="2"/>
  <c r="J23" i="2"/>
  <c r="T13" i="2"/>
  <c r="O13" i="2"/>
  <c r="J13" i="2"/>
  <c r="Y13" i="2"/>
  <c r="J38" i="2"/>
  <c r="T38" i="2"/>
  <c r="O38" i="2"/>
  <c r="Y38" i="2"/>
  <c r="O24" i="2"/>
  <c r="T24" i="2"/>
  <c r="J24" i="2"/>
  <c r="Y24" i="2"/>
  <c r="T33" i="2"/>
  <c r="Y33" i="2"/>
  <c r="O33" i="2"/>
  <c r="J33" i="2"/>
  <c r="T16" i="2"/>
  <c r="J16" i="2"/>
  <c r="Y16" i="2"/>
  <c r="O16" i="2"/>
  <c r="T26" i="2"/>
  <c r="J26" i="2"/>
  <c r="Y26" i="2"/>
  <c r="O26" i="2"/>
  <c r="T22" i="2"/>
  <c r="Y22" i="2"/>
  <c r="J22" i="2"/>
  <c r="O22" i="2"/>
  <c r="T15" i="2"/>
  <c r="J15" i="2"/>
  <c r="O15" i="2"/>
  <c r="Y15" i="2"/>
  <c r="Y14" i="2"/>
  <c r="O14" i="2"/>
  <c r="J14" i="2"/>
  <c r="T14" i="2"/>
  <c r="J35" i="2"/>
  <c r="Y35" i="2"/>
  <c r="T35" i="2"/>
  <c r="O35" i="2"/>
  <c r="Y36" i="2"/>
  <c r="T36" i="2"/>
  <c r="J36" i="2"/>
  <c r="O36" i="2"/>
  <c r="Y25" i="2"/>
  <c r="O25" i="2"/>
  <c r="T25" i="2"/>
  <c r="J25" i="2"/>
  <c r="J31" i="2"/>
  <c r="T31" i="2"/>
  <c r="Y31" i="2"/>
  <c r="O31" i="2"/>
  <c r="Y32" i="2"/>
  <c r="O32" i="2"/>
  <c r="J32" i="2"/>
  <c r="T32" i="2"/>
  <c r="J34" i="2"/>
  <c r="O34" i="2"/>
  <c r="Y34" i="2"/>
  <c r="T34" i="2"/>
  <c r="T40" i="2"/>
  <c r="J40" i="2"/>
  <c r="O40" i="2"/>
  <c r="Y40" i="2"/>
  <c r="J39" i="2"/>
  <c r="Y39" i="2"/>
  <c r="T39" i="2"/>
  <c r="O39" i="2"/>
  <c r="Y29" i="2"/>
  <c r="O29" i="2"/>
  <c r="T29" i="2"/>
  <c r="J29" i="2"/>
  <c r="Y44" i="2"/>
  <c r="O44" i="2"/>
  <c r="J44" i="2"/>
  <c r="T44" i="2"/>
  <c r="O19" i="2"/>
  <c r="Y19" i="2"/>
  <c r="J19" i="2"/>
  <c r="T19" i="2"/>
  <c r="J18" i="2"/>
  <c r="T18" i="2"/>
  <c r="Y18" i="2"/>
  <c r="O18" i="2"/>
  <c r="T30" i="2"/>
  <c r="J30" i="2"/>
  <c r="Y30" i="2"/>
  <c r="O30" i="2"/>
  <c r="J45" i="2"/>
  <c r="O45" i="2"/>
  <c r="Y45" i="2"/>
  <c r="T45" i="2"/>
  <c r="K42" i="1"/>
  <c r="E42" i="1"/>
  <c r="E480" i="1" l="1"/>
  <c r="C468" i="1"/>
  <c r="E468" i="1" s="1"/>
  <c r="M3" i="4"/>
  <c r="M4" i="4" s="1"/>
  <c r="C469" i="1"/>
  <c r="E469" i="1" s="1"/>
  <c r="N3" i="4"/>
  <c r="N4" i="4" s="1"/>
  <c r="N46" i="2"/>
  <c r="S46" i="2"/>
  <c r="I46" i="2"/>
  <c r="P465" i="1" l="1"/>
  <c r="V5" i="4"/>
  <c r="N5" i="4"/>
  <c r="P5" i="4"/>
  <c r="O5" i="4"/>
  <c r="T5" i="4"/>
  <c r="R5" i="4"/>
  <c r="S5" i="4"/>
  <c r="U5" i="4"/>
  <c r="Q5" i="4"/>
  <c r="P467" i="1"/>
  <c r="AW5" i="4"/>
  <c r="W5" i="4"/>
  <c r="AM5" i="4"/>
  <c r="AY5" i="4"/>
  <c r="Y5" i="4"/>
  <c r="AO5" i="4"/>
  <c r="AZ5" i="4"/>
  <c r="AP5" i="4"/>
  <c r="AT5" i="4"/>
  <c r="AE5" i="4"/>
  <c r="AH5" i="4"/>
  <c r="AL5" i="4"/>
  <c r="AX5" i="4"/>
  <c r="X5" i="4"/>
  <c r="AN5" i="4"/>
  <c r="Z5" i="4"/>
  <c r="AD5" i="4"/>
  <c r="AU5" i="4"/>
  <c r="AF5" i="4"/>
  <c r="AK5" i="4"/>
  <c r="BA5" i="4"/>
  <c r="AA5" i="4"/>
  <c r="AQ5" i="4"/>
  <c r="BB5" i="4"/>
  <c r="AB5" i="4"/>
  <c r="AR5" i="4"/>
  <c r="BC5" i="4"/>
  <c r="AC5" i="4"/>
  <c r="AS5" i="4"/>
  <c r="BD5" i="4"/>
  <c r="AV5" i="4"/>
  <c r="AG5" i="4"/>
  <c r="M5" i="4"/>
  <c r="AI5" i="4"/>
  <c r="AJ5" i="4"/>
  <c r="J58" i="4"/>
  <c r="L58" i="4" s="1"/>
  <c r="J389" i="4"/>
  <c r="L389" i="4" s="1"/>
  <c r="J306" i="4"/>
  <c r="L306" i="4" s="1"/>
  <c r="J281" i="4"/>
  <c r="L281" i="4" s="1"/>
  <c r="J50" i="4"/>
  <c r="L50" i="4" s="1"/>
  <c r="J277" i="4"/>
  <c r="L277" i="4" s="1"/>
  <c r="J386" i="4"/>
  <c r="L386" i="4" s="1"/>
  <c r="J274" i="4"/>
  <c r="L274" i="4" s="1"/>
  <c r="J197" i="4"/>
  <c r="L197" i="4" s="1"/>
  <c r="J257" i="4"/>
  <c r="L257" i="4" s="1"/>
  <c r="J395" i="4"/>
  <c r="L395" i="4" s="1"/>
  <c r="J190" i="4"/>
  <c r="L190" i="4" s="1"/>
  <c r="J384" i="4"/>
  <c r="L384" i="4" s="1"/>
  <c r="J227" i="4"/>
  <c r="L227" i="4" s="1"/>
  <c r="J404" i="4"/>
  <c r="L404" i="4" s="1"/>
  <c r="J307" i="4"/>
  <c r="L307" i="4" s="1"/>
  <c r="J249" i="4"/>
  <c r="L249" i="4" s="1"/>
  <c r="J360" i="4"/>
  <c r="L360" i="4" s="1"/>
  <c r="J275" i="4"/>
  <c r="L275" i="4" s="1"/>
  <c r="J234" i="4"/>
  <c r="L234" i="4" s="1"/>
  <c r="J254" i="4"/>
  <c r="L254" i="4" s="1"/>
  <c r="J269" i="4"/>
  <c r="L269" i="4" s="1"/>
  <c r="J317" i="4"/>
  <c r="L317" i="4" s="1"/>
  <c r="J148" i="4"/>
  <c r="L148" i="4" s="1"/>
  <c r="J125" i="4"/>
  <c r="L125" i="4" s="1"/>
  <c r="J316" i="4"/>
  <c r="L316" i="4" s="1"/>
  <c r="J253" i="4"/>
  <c r="L253" i="4" s="1"/>
  <c r="J202" i="4"/>
  <c r="L202" i="4" s="1"/>
  <c r="J293" i="4"/>
  <c r="L293" i="4" s="1"/>
  <c r="J181" i="4"/>
  <c r="L181" i="4" s="1"/>
  <c r="J27" i="4"/>
  <c r="L27" i="4" s="1"/>
  <c r="J186" i="4"/>
  <c r="L186" i="4" s="1"/>
  <c r="J34" i="4"/>
  <c r="L34" i="4" s="1"/>
  <c r="J385" i="4"/>
  <c r="L385" i="4" s="1"/>
  <c r="J114" i="4"/>
  <c r="L114" i="4" s="1"/>
  <c r="J39" i="4"/>
  <c r="L39" i="4" s="1"/>
  <c r="J400" i="4"/>
  <c r="L400" i="4" s="1"/>
  <c r="J155" i="4"/>
  <c r="L155" i="4" s="1"/>
  <c r="J65" i="4"/>
  <c r="L65" i="4" s="1"/>
  <c r="J170" i="4"/>
  <c r="L170" i="4" s="1"/>
  <c r="J158" i="4"/>
  <c r="L158" i="4" s="1"/>
  <c r="J402" i="4"/>
  <c r="L402" i="4" s="1"/>
  <c r="J381" i="4"/>
  <c r="L381" i="4" s="1"/>
  <c r="J397" i="4"/>
  <c r="L397" i="4" s="1"/>
  <c r="J8" i="4"/>
  <c r="L8" i="4" s="1"/>
  <c r="J406" i="4"/>
  <c r="L406" i="4" s="1"/>
  <c r="J209" i="4"/>
  <c r="L209" i="4" s="1"/>
  <c r="J230" i="4"/>
  <c r="L230" i="4" s="1"/>
  <c r="J396" i="4"/>
  <c r="L396" i="4" s="1"/>
  <c r="J42" i="4"/>
  <c r="L42" i="4" s="1"/>
  <c r="J179" i="4"/>
  <c r="L179" i="4" s="1"/>
  <c r="J182" i="4"/>
  <c r="L182" i="4" s="1"/>
  <c r="J364" i="4"/>
  <c r="L364" i="4" s="1"/>
  <c r="J115" i="4"/>
  <c r="L115" i="4" s="1"/>
  <c r="J205" i="4"/>
  <c r="L205" i="4" s="1"/>
  <c r="J398" i="4"/>
  <c r="L398" i="4" s="1"/>
  <c r="J166" i="4"/>
  <c r="L166" i="4" s="1"/>
  <c r="J334" i="4"/>
  <c r="L334" i="4" s="1"/>
  <c r="J178" i="4"/>
  <c r="L178" i="4" s="1"/>
  <c r="J387" i="4"/>
  <c r="L387" i="4" s="1"/>
  <c r="J43" i="4"/>
  <c r="L43" i="4" s="1"/>
  <c r="J410" i="4"/>
  <c r="L410" i="4" s="1"/>
  <c r="J268" i="4"/>
  <c r="L268" i="4" s="1"/>
  <c r="J319" i="4"/>
  <c r="L319" i="4" s="1"/>
  <c r="J52" i="4"/>
  <c r="L52" i="4" s="1"/>
  <c r="J403" i="4"/>
  <c r="L403" i="4" s="1"/>
  <c r="J353" i="4"/>
  <c r="L353" i="4" s="1"/>
  <c r="J107" i="4"/>
  <c r="L107" i="4" s="1"/>
  <c r="J409" i="4"/>
  <c r="L409" i="4" s="1"/>
  <c r="J411" i="4"/>
  <c r="L411" i="4" s="1"/>
  <c r="J54" i="4"/>
  <c r="L54" i="4" s="1"/>
  <c r="J315" i="4"/>
  <c r="L315" i="4" s="1"/>
  <c r="J123" i="4"/>
  <c r="L123" i="4" s="1"/>
  <c r="J266" i="4"/>
  <c r="L266" i="4" s="1"/>
  <c r="J243" i="4"/>
  <c r="L243" i="4" s="1"/>
  <c r="J371" i="4"/>
  <c r="L371" i="4" s="1"/>
  <c r="J149" i="4"/>
  <c r="L149" i="4" s="1"/>
  <c r="J377" i="4"/>
  <c r="L377" i="4" s="1"/>
  <c r="J325" i="4"/>
  <c r="L325" i="4" s="1"/>
  <c r="J173" i="4"/>
  <c r="L173" i="4" s="1"/>
  <c r="J121" i="4"/>
  <c r="L121" i="4" s="1"/>
  <c r="J355" i="4"/>
  <c r="L355" i="4" s="1"/>
  <c r="J251" i="4"/>
  <c r="L251" i="4" s="1"/>
  <c r="J346" i="4"/>
  <c r="L346" i="4" s="1"/>
  <c r="J219" i="4"/>
  <c r="L219" i="4" s="1"/>
  <c r="J146" i="4"/>
  <c r="L146" i="4" s="1"/>
  <c r="J357" i="4"/>
  <c r="L357" i="4" s="1"/>
  <c r="J26" i="4"/>
  <c r="L26" i="4" s="1"/>
  <c r="J91" i="4"/>
  <c r="L91" i="4" s="1"/>
  <c r="J388" i="4"/>
  <c r="L388" i="4" s="1"/>
  <c r="J87" i="4"/>
  <c r="L87" i="4" s="1"/>
  <c r="J350" i="4"/>
  <c r="L350" i="4" s="1"/>
  <c r="J238" i="4"/>
  <c r="L238" i="4" s="1"/>
  <c r="J133" i="4"/>
  <c r="L133" i="4" s="1"/>
  <c r="J165" i="4"/>
  <c r="L165" i="4" s="1"/>
  <c r="J309" i="4"/>
  <c r="L309" i="4" s="1"/>
  <c r="J380" i="4"/>
  <c r="L380" i="4" s="1"/>
  <c r="J66" i="4"/>
  <c r="L66" i="4" s="1"/>
  <c r="J407" i="4"/>
  <c r="L407" i="4" s="1"/>
  <c r="J154" i="4"/>
  <c r="L154" i="4" s="1"/>
  <c r="J44" i="4"/>
  <c r="L44" i="4" s="1"/>
  <c r="J94" i="4"/>
  <c r="L94" i="4" s="1"/>
  <c r="J212" i="4"/>
  <c r="L212" i="4" s="1"/>
  <c r="J213" i="4"/>
  <c r="L213" i="4" s="1"/>
  <c r="J97" i="4"/>
  <c r="L97" i="4" s="1"/>
  <c r="J187" i="4"/>
  <c r="L187" i="4" s="1"/>
  <c r="J300" i="4"/>
  <c r="L300" i="4" s="1"/>
  <c r="J361" i="4"/>
  <c r="L361" i="4" s="1"/>
  <c r="J347" i="4"/>
  <c r="L347" i="4" s="1"/>
  <c r="J302" i="4"/>
  <c r="L302" i="4" s="1"/>
  <c r="J278" i="4"/>
  <c r="L278" i="4" s="1"/>
  <c r="J310" i="4"/>
  <c r="L310" i="4" s="1"/>
  <c r="J11" i="4"/>
  <c r="L11" i="4" s="1"/>
  <c r="J318" i="4"/>
  <c r="L318" i="4" s="1"/>
  <c r="J374" i="4"/>
  <c r="L374" i="4" s="1"/>
  <c r="J276" i="4"/>
  <c r="L276" i="4" s="1"/>
  <c r="J260" i="4"/>
  <c r="L260" i="4" s="1"/>
  <c r="J358" i="4"/>
  <c r="L358" i="4" s="1"/>
  <c r="J70" i="4"/>
  <c r="L70" i="4" s="1"/>
  <c r="J101" i="4"/>
  <c r="L101" i="4" s="1"/>
  <c r="J174" i="4"/>
  <c r="L174" i="4" s="1"/>
  <c r="J57" i="4"/>
  <c r="L57" i="4" s="1"/>
  <c r="J372" i="4"/>
  <c r="L372" i="4" s="1"/>
  <c r="J138" i="4"/>
  <c r="L138" i="4" s="1"/>
  <c r="J89" i="4"/>
  <c r="L89" i="4" s="1"/>
  <c r="J67" i="4"/>
  <c r="L67" i="4" s="1"/>
  <c r="J171" i="4"/>
  <c r="L171" i="4" s="1"/>
  <c r="J157" i="4"/>
  <c r="L157" i="4" s="1"/>
  <c r="J245" i="4"/>
  <c r="L245" i="4" s="1"/>
  <c r="J203" i="4"/>
  <c r="L203" i="4" s="1"/>
  <c r="J229" i="4"/>
  <c r="L229" i="4" s="1"/>
  <c r="J284" i="4"/>
  <c r="L284" i="4" s="1"/>
  <c r="J198" i="4"/>
  <c r="L198" i="4" s="1"/>
  <c r="J118" i="4"/>
  <c r="L118" i="4" s="1"/>
  <c r="J345" i="4"/>
  <c r="L345" i="4" s="1"/>
  <c r="J356" i="4"/>
  <c r="L356" i="4" s="1"/>
  <c r="J63" i="4"/>
  <c r="L63" i="4" s="1"/>
  <c r="J392" i="4"/>
  <c r="L392" i="4" s="1"/>
  <c r="J267" i="4"/>
  <c r="L267" i="4" s="1"/>
  <c r="J206" i="4"/>
  <c r="L206" i="4" s="1"/>
  <c r="J62" i="4"/>
  <c r="L62" i="4" s="1"/>
  <c r="J264" i="4"/>
  <c r="L264" i="4" s="1"/>
  <c r="J134" i="4"/>
  <c r="L134" i="4" s="1"/>
  <c r="J112" i="4"/>
  <c r="L112" i="4" s="1"/>
  <c r="J64" i="4"/>
  <c r="L64" i="4" s="1"/>
  <c r="J359" i="4"/>
  <c r="L359" i="4" s="1"/>
  <c r="J199" i="4"/>
  <c r="L199" i="4" s="1"/>
  <c r="J333" i="4"/>
  <c r="L333" i="4" s="1"/>
  <c r="J163" i="4"/>
  <c r="L163" i="4" s="1"/>
  <c r="J272" i="4"/>
  <c r="L272" i="4" s="1"/>
  <c r="J382" i="4"/>
  <c r="L382" i="4" s="1"/>
  <c r="J214" i="4"/>
  <c r="L214" i="4" s="1"/>
  <c r="J235" i="4"/>
  <c r="L235" i="4" s="1"/>
  <c r="J98" i="4"/>
  <c r="L98" i="4" s="1"/>
  <c r="J390" i="4"/>
  <c r="L390" i="4" s="1"/>
  <c r="J78" i="4"/>
  <c r="L78" i="4" s="1"/>
  <c r="J339" i="4"/>
  <c r="L339" i="4" s="1"/>
  <c r="J126" i="4"/>
  <c r="L126" i="4" s="1"/>
  <c r="J250" i="4"/>
  <c r="L250" i="4" s="1"/>
  <c r="J308" i="4"/>
  <c r="L308" i="4" s="1"/>
  <c r="J326" i="4"/>
  <c r="L326" i="4" s="1"/>
  <c r="J286" i="4"/>
  <c r="L286" i="4" s="1"/>
  <c r="J237" i="4"/>
  <c r="L237" i="4" s="1"/>
  <c r="J342" i="4"/>
  <c r="L342" i="4" s="1"/>
  <c r="J291" i="4"/>
  <c r="L291" i="4" s="1"/>
  <c r="J211" i="4"/>
  <c r="L211" i="4" s="1"/>
  <c r="J252" i="4"/>
  <c r="L252" i="4" s="1"/>
  <c r="J299" i="4"/>
  <c r="L299" i="4" s="1"/>
  <c r="J17" i="4"/>
  <c r="L17" i="4" s="1"/>
  <c r="J373" i="4"/>
  <c r="L373" i="4" s="1"/>
  <c r="J301" i="4"/>
  <c r="L301" i="4" s="1"/>
  <c r="J110" i="4"/>
  <c r="L110" i="4" s="1"/>
  <c r="J61" i="4"/>
  <c r="L61" i="4" s="1"/>
  <c r="J412" i="4"/>
  <c r="L412" i="4" s="1"/>
  <c r="J30" i="4"/>
  <c r="L30" i="4" s="1"/>
  <c r="J405" i="4"/>
  <c r="L405" i="4" s="1"/>
  <c r="J294" i="4"/>
  <c r="L294" i="4" s="1"/>
  <c r="J169" i="4"/>
  <c r="L169" i="4" s="1"/>
  <c r="J130" i="4"/>
  <c r="L130" i="4" s="1"/>
  <c r="J414" i="4"/>
  <c r="L414" i="4" s="1"/>
  <c r="J261" i="4"/>
  <c r="L261" i="4" s="1"/>
  <c r="J22" i="4"/>
  <c r="L22" i="4" s="1"/>
  <c r="J105" i="4"/>
  <c r="L105" i="4" s="1"/>
  <c r="J376" i="4"/>
  <c r="L376" i="4" s="1"/>
  <c r="J304" i="4"/>
  <c r="L304" i="4" s="1"/>
  <c r="J77" i="4"/>
  <c r="L77" i="4" s="1"/>
  <c r="J36" i="4"/>
  <c r="L36" i="4" s="1"/>
  <c r="J244" i="4"/>
  <c r="L244" i="4" s="1"/>
  <c r="J31" i="4"/>
  <c r="L31" i="4" s="1"/>
  <c r="J139" i="4"/>
  <c r="L139" i="4" s="1"/>
  <c r="J75" i="4"/>
  <c r="L75" i="4" s="1"/>
  <c r="J194" i="4"/>
  <c r="L194" i="4" s="1"/>
  <c r="J313" i="4"/>
  <c r="L313" i="4" s="1"/>
  <c r="J331" i="4"/>
  <c r="L331" i="4" s="1"/>
  <c r="J53" i="4"/>
  <c r="L53" i="4" s="1"/>
  <c r="J95" i="4"/>
  <c r="L95" i="4" s="1"/>
  <c r="J221" i="4"/>
  <c r="L221" i="4" s="1"/>
  <c r="J362" i="4"/>
  <c r="L362" i="4" s="1"/>
  <c r="J270" i="4"/>
  <c r="L270" i="4" s="1"/>
  <c r="J224" i="4"/>
  <c r="L224" i="4" s="1"/>
  <c r="J195" i="4"/>
  <c r="L195" i="4" s="1"/>
  <c r="J324" i="4"/>
  <c r="L324" i="4" s="1"/>
  <c r="J369" i="4"/>
  <c r="L369" i="4" s="1"/>
  <c r="J150" i="4"/>
  <c r="L150" i="4" s="1"/>
  <c r="J323" i="4"/>
  <c r="L323" i="4" s="1"/>
  <c r="J348" i="4"/>
  <c r="L348" i="4" s="1"/>
  <c r="J222" i="4"/>
  <c r="L222" i="4" s="1"/>
  <c r="J189" i="4"/>
  <c r="L189" i="4" s="1"/>
  <c r="J370" i="4"/>
  <c r="L370" i="4" s="1"/>
  <c r="J288" i="4"/>
  <c r="L288" i="4" s="1"/>
  <c r="J172" i="4"/>
  <c r="L172" i="4" s="1"/>
  <c r="J193" i="4"/>
  <c r="L193" i="4" s="1"/>
  <c r="J240" i="4"/>
  <c r="L240" i="4" s="1"/>
  <c r="J399" i="4"/>
  <c r="L399" i="4" s="1"/>
  <c r="J282" i="4"/>
  <c r="L282" i="4" s="1"/>
  <c r="J341" i="4"/>
  <c r="L341" i="4" s="1"/>
  <c r="J290" i="4"/>
  <c r="L290" i="4" s="1"/>
  <c r="J218" i="4"/>
  <c r="L218" i="4" s="1"/>
  <c r="J285" i="4"/>
  <c r="L285" i="4" s="1"/>
  <c r="J354" i="4"/>
  <c r="L354" i="4" s="1"/>
  <c r="J314" i="4"/>
  <c r="L314" i="4" s="1"/>
  <c r="J378" i="4"/>
  <c r="L378" i="4" s="1"/>
  <c r="J83" i="4"/>
  <c r="L83" i="4" s="1"/>
  <c r="J106" i="4"/>
  <c r="L106" i="4" s="1"/>
  <c r="J279" i="4"/>
  <c r="L279" i="4" s="1"/>
  <c r="J200" i="4"/>
  <c r="L200" i="4" s="1"/>
  <c r="J287" i="4"/>
  <c r="L287" i="4" s="1"/>
  <c r="J207" i="4"/>
  <c r="L207" i="4" s="1"/>
  <c r="J383" i="4"/>
  <c r="L383" i="4" s="1"/>
  <c r="J220" i="4"/>
  <c r="L220" i="4" s="1"/>
  <c r="J215" i="4"/>
  <c r="L215" i="4" s="1"/>
  <c r="J180" i="4"/>
  <c r="L180" i="4" s="1"/>
  <c r="J292" i="4"/>
  <c r="L292" i="4" s="1"/>
  <c r="J413" i="4"/>
  <c r="L413" i="4" s="1"/>
  <c r="J162" i="4"/>
  <c r="L162" i="4" s="1"/>
  <c r="J137" i="4"/>
  <c r="L137" i="4" s="1"/>
  <c r="J147" i="4"/>
  <c r="L147" i="4" s="1"/>
  <c r="J379" i="4"/>
  <c r="L379" i="4" s="1"/>
  <c r="J366" i="4"/>
  <c r="L366" i="4" s="1"/>
  <c r="J283" i="4"/>
  <c r="L283" i="4" s="1"/>
  <c r="J338" i="4"/>
  <c r="L338" i="4" s="1"/>
  <c r="J141" i="4"/>
  <c r="L141" i="4" s="1"/>
  <c r="J349" i="4"/>
  <c r="L349" i="4" s="1"/>
  <c r="J226" i="4"/>
  <c r="L226" i="4" s="1"/>
  <c r="J35" i="4"/>
  <c r="L35" i="4" s="1"/>
  <c r="J365" i="4"/>
  <c r="L365" i="4" s="1"/>
  <c r="J51" i="4"/>
  <c r="L51" i="4" s="1"/>
  <c r="J10" i="4"/>
  <c r="L10" i="4" s="1"/>
  <c r="J59" i="4"/>
  <c r="L59" i="4" s="1"/>
  <c r="J330" i="4"/>
  <c r="L330" i="4" s="1"/>
  <c r="J394" i="4"/>
  <c r="L394" i="4" s="1"/>
  <c r="J340" i="4"/>
  <c r="L340" i="4" s="1"/>
  <c r="J19" i="4"/>
  <c r="L19" i="4" s="1"/>
  <c r="J298" i="4"/>
  <c r="L298" i="4" s="1"/>
  <c r="J122" i="4"/>
  <c r="L122" i="4" s="1"/>
  <c r="J185" i="4"/>
  <c r="L185" i="4" s="1"/>
  <c r="J90" i="4"/>
  <c r="L90" i="4" s="1"/>
  <c r="J93" i="4"/>
  <c r="L93" i="4" s="1"/>
  <c r="J352" i="4"/>
  <c r="L352" i="4" s="1"/>
  <c r="J351" i="4"/>
  <c r="L351" i="4" s="1"/>
  <c r="J297" i="4"/>
  <c r="L297" i="4" s="1"/>
  <c r="J28" i="4"/>
  <c r="L28" i="4" s="1"/>
  <c r="J295" i="4"/>
  <c r="L295" i="4" s="1"/>
  <c r="J168" i="4"/>
  <c r="L168" i="4" s="1"/>
  <c r="J225" i="4"/>
  <c r="L225" i="4" s="1"/>
  <c r="J246" i="4"/>
  <c r="L246" i="4" s="1"/>
  <c r="J336" i="4"/>
  <c r="L336" i="4" s="1"/>
  <c r="J332" i="4"/>
  <c r="L332" i="4" s="1"/>
  <c r="J82" i="4"/>
  <c r="L82" i="4" s="1"/>
  <c r="J38" i="4"/>
  <c r="L38" i="4" s="1"/>
  <c r="J259" i="4"/>
  <c r="L259" i="4" s="1"/>
  <c r="J102" i="4"/>
  <c r="L102" i="4" s="1"/>
  <c r="J184" i="4"/>
  <c r="L184" i="4" s="1"/>
  <c r="J69" i="4"/>
  <c r="L69" i="4" s="1"/>
  <c r="J76" i="4"/>
  <c r="L76" i="4" s="1"/>
  <c r="J135" i="4"/>
  <c r="L135" i="4" s="1"/>
  <c r="J329" i="4"/>
  <c r="L329" i="4" s="1"/>
  <c r="J191" i="4"/>
  <c r="L191" i="4" s="1"/>
  <c r="J12" i="4"/>
  <c r="L12" i="4" s="1"/>
  <c r="J79" i="4"/>
  <c r="L79" i="4" s="1"/>
  <c r="J56" i="4"/>
  <c r="L56" i="4" s="1"/>
  <c r="J320" i="4"/>
  <c r="L320" i="4" s="1"/>
  <c r="J208" i="4"/>
  <c r="L208" i="4" s="1"/>
  <c r="J145" i="4"/>
  <c r="L145" i="4" s="1"/>
  <c r="J153" i="4"/>
  <c r="L153" i="4" s="1"/>
  <c r="J152" i="4"/>
  <c r="L152" i="4" s="1"/>
  <c r="J13" i="4"/>
  <c r="L13" i="4" s="1"/>
  <c r="J46" i="4"/>
  <c r="L46" i="4" s="1"/>
  <c r="J217" i="4"/>
  <c r="L217" i="4" s="1"/>
  <c r="J140" i="4"/>
  <c r="L140" i="4" s="1"/>
  <c r="J80" i="4"/>
  <c r="L80" i="4" s="1"/>
  <c r="J183" i="4"/>
  <c r="L183" i="4" s="1"/>
  <c r="J262" i="4"/>
  <c r="L262" i="4" s="1"/>
  <c r="J363" i="4"/>
  <c r="L363" i="4" s="1"/>
  <c r="J393" i="4"/>
  <c r="L393" i="4" s="1"/>
  <c r="J18" i="4"/>
  <c r="L18" i="4" s="1"/>
  <c r="J131" i="4"/>
  <c r="L131" i="4" s="1"/>
  <c r="J337" i="4"/>
  <c r="L337" i="4" s="1"/>
  <c r="J73" i="4"/>
  <c r="L73" i="4" s="1"/>
  <c r="J210" i="4"/>
  <c r="L210" i="4" s="1"/>
  <c r="J99" i="4"/>
  <c r="L99" i="4" s="1"/>
  <c r="J322" i="4"/>
  <c r="L322" i="4" s="1"/>
  <c r="J14" i="4"/>
  <c r="L14" i="4" s="1"/>
  <c r="J201" i="4"/>
  <c r="L201" i="4" s="1"/>
  <c r="J289" i="4"/>
  <c r="L289" i="4" s="1"/>
  <c r="J88" i="4"/>
  <c r="L88" i="4" s="1"/>
  <c r="J74" i="4"/>
  <c r="L74" i="4" s="1"/>
  <c r="J263" i="4"/>
  <c r="L263" i="4" s="1"/>
  <c r="J192" i="4"/>
  <c r="L192" i="4" s="1"/>
  <c r="J196" i="4"/>
  <c r="L196" i="4" s="1"/>
  <c r="J129" i="4"/>
  <c r="L129" i="4" s="1"/>
  <c r="J72" i="4"/>
  <c r="L72" i="4" s="1"/>
  <c r="J242" i="4"/>
  <c r="L242" i="4" s="1"/>
  <c r="J280" i="4"/>
  <c r="L280" i="4" s="1"/>
  <c r="J231" i="4"/>
  <c r="L231" i="4" s="1"/>
  <c r="J256" i="4"/>
  <c r="L256" i="4" s="1"/>
  <c r="J33" i="4"/>
  <c r="L33" i="4" s="1"/>
  <c r="J241" i="4"/>
  <c r="L241" i="4" s="1"/>
  <c r="J16" i="4"/>
  <c r="L16" i="4" s="1"/>
  <c r="J151" i="4"/>
  <c r="L151" i="4" s="1"/>
  <c r="J103" i="4"/>
  <c r="L103" i="4" s="1"/>
  <c r="J113" i="4"/>
  <c r="L113" i="4" s="1"/>
  <c r="J156" i="4"/>
  <c r="L156" i="4" s="1"/>
  <c r="J232" i="4"/>
  <c r="L232" i="4" s="1"/>
  <c r="J271" i="4"/>
  <c r="L271" i="4" s="1"/>
  <c r="J321" i="4"/>
  <c r="L321" i="4" s="1"/>
  <c r="J120" i="4"/>
  <c r="L120" i="4" s="1"/>
  <c r="J96" i="4"/>
  <c r="L96" i="4" s="1"/>
  <c r="J273" i="4"/>
  <c r="L273" i="4" s="1"/>
  <c r="J109" i="4"/>
  <c r="L109" i="4" s="1"/>
  <c r="J29" i="4"/>
  <c r="L29" i="4" s="1"/>
  <c r="J312" i="4"/>
  <c r="L312" i="4" s="1"/>
  <c r="J311" i="4"/>
  <c r="L311" i="4" s="1"/>
  <c r="J104" i="4"/>
  <c r="L104" i="4" s="1"/>
  <c r="J9" i="4"/>
  <c r="L9" i="4" s="1"/>
  <c r="J175" i="4"/>
  <c r="L175" i="4" s="1"/>
  <c r="J86" i="4"/>
  <c r="L86" i="4" s="1"/>
  <c r="J247" i="4"/>
  <c r="L247" i="4" s="1"/>
  <c r="J48" i="4"/>
  <c r="L48" i="4" s="1"/>
  <c r="J343" i="4"/>
  <c r="L343" i="4" s="1"/>
  <c r="J328" i="4"/>
  <c r="L328" i="4" s="1"/>
  <c r="J408" i="4"/>
  <c r="L408" i="4" s="1"/>
  <c r="J25" i="4"/>
  <c r="L25" i="4" s="1"/>
  <c r="J47" i="4"/>
  <c r="L47" i="4" s="1"/>
  <c r="J204" i="4"/>
  <c r="L204" i="4" s="1"/>
  <c r="J37" i="4"/>
  <c r="L37" i="4" s="1"/>
  <c r="J100" i="4"/>
  <c r="L100" i="4" s="1"/>
  <c r="J136" i="4"/>
  <c r="L136" i="4" s="1"/>
  <c r="J161" i="4"/>
  <c r="L161" i="4" s="1"/>
  <c r="J258" i="4"/>
  <c r="L258" i="4" s="1"/>
  <c r="J368" i="4"/>
  <c r="L368" i="4" s="1"/>
  <c r="J177" i="4"/>
  <c r="L177" i="4" s="1"/>
  <c r="J92" i="4"/>
  <c r="L92" i="4" s="1"/>
  <c r="J164" i="4"/>
  <c r="L164" i="4" s="1"/>
  <c r="J327" i="4"/>
  <c r="L327" i="4" s="1"/>
  <c r="J176" i="4"/>
  <c r="L176" i="4" s="1"/>
  <c r="J41" i="4"/>
  <c r="L41" i="4" s="1"/>
  <c r="J85" i="4"/>
  <c r="L85" i="4" s="1"/>
  <c r="J305" i="4"/>
  <c r="L305" i="4" s="1"/>
  <c r="J265" i="4"/>
  <c r="L265" i="4" s="1"/>
  <c r="J296" i="4"/>
  <c r="L296" i="4" s="1"/>
  <c r="J160" i="4"/>
  <c r="L160" i="4" s="1"/>
  <c r="J233" i="4"/>
  <c r="L233" i="4" s="1"/>
  <c r="J117" i="4"/>
  <c r="L117" i="4" s="1"/>
  <c r="J223" i="4"/>
  <c r="L223" i="4" s="1"/>
  <c r="J111" i="4"/>
  <c r="L111" i="4" s="1"/>
  <c r="J49" i="4"/>
  <c r="L49" i="4" s="1"/>
  <c r="J142" i="4"/>
  <c r="L142" i="4" s="1"/>
  <c r="J128" i="4"/>
  <c r="L128" i="4" s="1"/>
  <c r="J81" i="4"/>
  <c r="L81" i="4" s="1"/>
  <c r="J401" i="4"/>
  <c r="L401" i="4" s="1"/>
  <c r="J416" i="4"/>
  <c r="L416" i="4" s="1"/>
  <c r="J55" i="4"/>
  <c r="L55" i="4" s="1"/>
  <c r="J84" i="4"/>
  <c r="L84" i="4" s="1"/>
  <c r="J132" i="4"/>
  <c r="L132" i="4" s="1"/>
  <c r="J391" i="4"/>
  <c r="L391" i="4" s="1"/>
  <c r="J303" i="4"/>
  <c r="L303" i="4" s="1"/>
  <c r="J23" i="4"/>
  <c r="L23" i="4" s="1"/>
  <c r="J167" i="4"/>
  <c r="L167" i="4" s="1"/>
  <c r="J236" i="4"/>
  <c r="L236" i="4" s="1"/>
  <c r="J144" i="4"/>
  <c r="L144" i="4" s="1"/>
  <c r="J21" i="4"/>
  <c r="L21" i="4" s="1"/>
  <c r="J248" i="4"/>
  <c r="L248" i="4" s="1"/>
  <c r="J60" i="4"/>
  <c r="L60" i="4" s="1"/>
  <c r="J127" i="4"/>
  <c r="L127" i="4" s="1"/>
  <c r="J239" i="4"/>
  <c r="L239" i="4" s="1"/>
  <c r="J228" i="4"/>
  <c r="L228" i="4" s="1"/>
  <c r="J375" i="4"/>
  <c r="L375" i="4" s="1"/>
  <c r="J68" i="4"/>
  <c r="L68" i="4" s="1"/>
  <c r="J20" i="4"/>
  <c r="L20" i="4" s="1"/>
  <c r="J335" i="4"/>
  <c r="L335" i="4" s="1"/>
  <c r="J45" i="4"/>
  <c r="L45" i="4" s="1"/>
  <c r="J415" i="4"/>
  <c r="L415" i="4" s="1"/>
  <c r="J15" i="4"/>
  <c r="L15" i="4" s="1"/>
  <c r="J124" i="4"/>
  <c r="L124" i="4" s="1"/>
  <c r="J216" i="4"/>
  <c r="L216" i="4" s="1"/>
  <c r="J255" i="4"/>
  <c r="L255" i="4" s="1"/>
  <c r="J367" i="4"/>
  <c r="L367" i="4" s="1"/>
  <c r="J24" i="4"/>
  <c r="L24" i="4" s="1"/>
  <c r="J143" i="4"/>
  <c r="L143" i="4" s="1"/>
  <c r="J159" i="4"/>
  <c r="L159" i="4" s="1"/>
  <c r="J188" i="4"/>
  <c r="L188" i="4" s="1"/>
  <c r="J119" i="4"/>
  <c r="L119" i="4" s="1"/>
  <c r="J32" i="4"/>
  <c r="L32" i="4" s="1"/>
  <c r="J40" i="4"/>
  <c r="L40" i="4" s="1"/>
  <c r="J108" i="4"/>
  <c r="L108" i="4" s="1"/>
  <c r="J71" i="4"/>
  <c r="L71" i="4" s="1"/>
  <c r="J344" i="4"/>
  <c r="L344" i="4" s="1"/>
  <c r="J116" i="4"/>
  <c r="L116" i="4" s="1"/>
  <c r="J7" i="4"/>
  <c r="L7" i="4" s="1"/>
  <c r="AQ3" i="3" l="1"/>
  <c r="AQ2" i="3" s="1"/>
  <c r="AE3" i="3"/>
  <c r="AE2" i="3" s="1"/>
  <c r="S3" i="3"/>
  <c r="S2" i="3" s="1"/>
  <c r="AY4" i="3"/>
  <c r="AM4" i="3"/>
  <c r="AA4" i="3"/>
  <c r="O4" i="3"/>
  <c r="I3" i="3"/>
  <c r="I2" i="3" s="1"/>
  <c r="AP3" i="3"/>
  <c r="AP2" i="3" s="1"/>
  <c r="AD3" i="3"/>
  <c r="AD2" i="3" s="1"/>
  <c r="R3" i="3"/>
  <c r="R2" i="3" s="1"/>
  <c r="AX4" i="3"/>
  <c r="AL4" i="3"/>
  <c r="Z4" i="3"/>
  <c r="N4" i="3"/>
  <c r="BA3" i="3"/>
  <c r="BA2" i="3" s="1"/>
  <c r="AO3" i="3"/>
  <c r="AO2" i="3" s="1"/>
  <c r="AC3" i="3"/>
  <c r="AC2" i="3" s="1"/>
  <c r="Q3" i="3"/>
  <c r="Q2" i="3" s="1"/>
  <c r="AW4" i="3"/>
  <c r="AK4" i="3"/>
  <c r="Y4" i="3"/>
  <c r="M4" i="3"/>
  <c r="AZ3" i="3"/>
  <c r="AZ2" i="3" s="1"/>
  <c r="AN3" i="3"/>
  <c r="AN2" i="3" s="1"/>
  <c r="AB3" i="3"/>
  <c r="AB2" i="3" s="1"/>
  <c r="P3" i="3"/>
  <c r="P2" i="3" s="1"/>
  <c r="AV4" i="3"/>
  <c r="AJ4" i="3"/>
  <c r="X4" i="3"/>
  <c r="L4" i="3"/>
  <c r="AY3" i="3"/>
  <c r="AY2" i="3" s="1"/>
  <c r="AM3" i="3"/>
  <c r="AM2" i="3" s="1"/>
  <c r="AA3" i="3"/>
  <c r="AA2" i="3" s="1"/>
  <c r="O3" i="3"/>
  <c r="O2" i="3" s="1"/>
  <c r="AU4" i="3"/>
  <c r="AI4" i="3"/>
  <c r="W4" i="3"/>
  <c r="K4" i="3"/>
  <c r="AX3" i="3"/>
  <c r="AX2" i="3" s="1"/>
  <c r="AL3" i="3"/>
  <c r="AL2" i="3" s="1"/>
  <c r="Z3" i="3"/>
  <c r="Z2" i="3" s="1"/>
  <c r="N3" i="3"/>
  <c r="N2" i="3" s="1"/>
  <c r="AT4" i="3"/>
  <c r="AH4" i="3"/>
  <c r="V4" i="3"/>
  <c r="J4" i="3"/>
  <c r="AW3" i="3"/>
  <c r="AW2" i="3" s="1"/>
  <c r="AK3" i="3"/>
  <c r="AK2" i="3" s="1"/>
  <c r="Y3" i="3"/>
  <c r="Y2" i="3" s="1"/>
  <c r="M3" i="3"/>
  <c r="M2" i="3" s="1"/>
  <c r="AS4" i="3"/>
  <c r="AG4" i="3"/>
  <c r="U4" i="3"/>
  <c r="I4" i="3"/>
  <c r="AV3" i="3"/>
  <c r="AV2" i="3" s="1"/>
  <c r="AJ3" i="3"/>
  <c r="AJ2" i="3" s="1"/>
  <c r="X3" i="3"/>
  <c r="X2" i="3" s="1"/>
  <c r="L3" i="3"/>
  <c r="L2" i="3" s="1"/>
  <c r="AR4" i="3"/>
  <c r="AF4" i="3"/>
  <c r="T4" i="3"/>
  <c r="AU3" i="3"/>
  <c r="AU2" i="3" s="1"/>
  <c r="AI3" i="3"/>
  <c r="AI2" i="3" s="1"/>
  <c r="W3" i="3"/>
  <c r="W2" i="3" s="1"/>
  <c r="K3" i="3"/>
  <c r="K2" i="3" s="1"/>
  <c r="AQ4" i="3"/>
  <c r="AE4" i="3"/>
  <c r="S4" i="3"/>
  <c r="AT3" i="3"/>
  <c r="AT2" i="3" s="1"/>
  <c r="AH3" i="3"/>
  <c r="AH2" i="3" s="1"/>
  <c r="V3" i="3"/>
  <c r="V2" i="3" s="1"/>
  <c r="J3" i="3"/>
  <c r="J2" i="3" s="1"/>
  <c r="AP4" i="3"/>
  <c r="AD4" i="3"/>
  <c r="R4" i="3"/>
  <c r="AS3" i="3"/>
  <c r="AS2" i="3" s="1"/>
  <c r="AG3" i="3"/>
  <c r="AG2" i="3" s="1"/>
  <c r="U3" i="3"/>
  <c r="U2" i="3" s="1"/>
  <c r="BA4" i="3"/>
  <c r="AO4" i="3"/>
  <c r="AC4" i="3"/>
  <c r="Q4" i="3"/>
  <c r="AR3" i="3"/>
  <c r="AR2" i="3" s="1"/>
  <c r="AF3" i="3"/>
  <c r="AF2" i="3" s="1"/>
  <c r="T3" i="3"/>
  <c r="T2" i="3" s="1"/>
  <c r="AZ4" i="3"/>
  <c r="AN4" i="3"/>
  <c r="AB4" i="3"/>
  <c r="P4" i="3"/>
  <c r="S7" i="3"/>
  <c r="K263" i="4"/>
  <c r="K276" i="4"/>
  <c r="K267" i="4"/>
  <c r="K251" i="4"/>
  <c r="K253" i="4"/>
  <c r="K275" i="4"/>
  <c r="K257" i="4"/>
  <c r="K274" i="4"/>
  <c r="K247" i="4"/>
  <c r="K249" i="4"/>
  <c r="K265" i="4"/>
  <c r="K248" i="4"/>
  <c r="K259" i="4"/>
  <c r="K270" i="4"/>
  <c r="K252" i="4"/>
  <c r="K250" i="4"/>
  <c r="K278" i="4"/>
  <c r="K268" i="4"/>
  <c r="K273" i="4"/>
  <c r="K258" i="4"/>
  <c r="K272" i="4"/>
  <c r="K264" i="4"/>
  <c r="K269" i="4"/>
  <c r="K277" i="4"/>
  <c r="K256" i="4"/>
  <c r="K246" i="4"/>
  <c r="K266" i="4"/>
  <c r="K245" i="4"/>
  <c r="K255" i="4"/>
  <c r="K271" i="4"/>
  <c r="K262" i="4"/>
  <c r="K261" i="4"/>
  <c r="K260" i="4"/>
  <c r="K254" i="4"/>
  <c r="K210" i="4"/>
  <c r="K193" i="4"/>
  <c r="K182" i="4"/>
  <c r="K208" i="4"/>
  <c r="K199" i="4"/>
  <c r="K178" i="4"/>
  <c r="K179" i="4"/>
  <c r="K207" i="4"/>
  <c r="K190" i="4"/>
  <c r="K187" i="4"/>
  <c r="K204" i="4"/>
  <c r="K184" i="4"/>
  <c r="K197" i="4"/>
  <c r="K192" i="4"/>
  <c r="K198" i="4"/>
  <c r="K206" i="4"/>
  <c r="K202" i="4"/>
  <c r="K201" i="4"/>
  <c r="K185" i="4"/>
  <c r="K180" i="4"/>
  <c r="K189" i="4"/>
  <c r="K194" i="4"/>
  <c r="K186" i="4"/>
  <c r="K200" i="4"/>
  <c r="K203" i="4"/>
  <c r="K205" i="4"/>
  <c r="K209" i="4"/>
  <c r="K183" i="4"/>
  <c r="K188" i="4"/>
  <c r="K196" i="4"/>
  <c r="K191" i="4"/>
  <c r="K181" i="4"/>
  <c r="K117" i="4"/>
  <c r="K110" i="4"/>
  <c r="K138" i="4"/>
  <c r="K119" i="4"/>
  <c r="K124" i="4"/>
  <c r="K130" i="4"/>
  <c r="K114" i="4"/>
  <c r="K135" i="4"/>
  <c r="K137" i="4"/>
  <c r="K113" i="4"/>
  <c r="K128" i="4"/>
  <c r="K131" i="4"/>
  <c r="K121" i="4"/>
  <c r="K125" i="4"/>
  <c r="K142" i="4"/>
  <c r="K112" i="4"/>
  <c r="K109" i="4"/>
  <c r="K140" i="4"/>
  <c r="K141" i="4"/>
  <c r="K116" i="4"/>
  <c r="K127" i="4"/>
  <c r="K123" i="4"/>
  <c r="K132" i="4"/>
  <c r="K120" i="4"/>
  <c r="K129" i="4"/>
  <c r="K122" i="4"/>
  <c r="K134" i="4"/>
  <c r="K136" i="4"/>
  <c r="K111" i="4"/>
  <c r="K139" i="4"/>
  <c r="K126" i="4"/>
  <c r="K118" i="4"/>
  <c r="K133" i="4"/>
  <c r="K115" i="4"/>
  <c r="K99" i="4"/>
  <c r="K78" i="4"/>
  <c r="K107" i="4"/>
  <c r="K100" i="4"/>
  <c r="K80" i="4"/>
  <c r="K76" i="4"/>
  <c r="K87" i="4"/>
  <c r="K82" i="4"/>
  <c r="K93" i="4"/>
  <c r="K77" i="4"/>
  <c r="K98" i="4"/>
  <c r="K92" i="4"/>
  <c r="K86" i="4"/>
  <c r="K103" i="4"/>
  <c r="K90" i="4"/>
  <c r="K97" i="4"/>
  <c r="K91" i="4"/>
  <c r="K96" i="4"/>
  <c r="K79" i="4"/>
  <c r="K102" i="4"/>
  <c r="K106" i="4"/>
  <c r="K101" i="4"/>
  <c r="K89" i="4"/>
  <c r="K95" i="4"/>
  <c r="K81" i="4"/>
  <c r="K88" i="4"/>
  <c r="K83" i="4"/>
  <c r="K75" i="4"/>
  <c r="K105" i="4"/>
  <c r="K108" i="4"/>
  <c r="K84" i="4"/>
  <c r="K85" i="4"/>
  <c r="K104" i="4"/>
  <c r="K94" i="4"/>
  <c r="K73" i="4"/>
  <c r="K53" i="4"/>
  <c r="K56" i="4"/>
  <c r="K59" i="4"/>
  <c r="K64" i="4"/>
  <c r="K63" i="4"/>
  <c r="K52" i="4"/>
  <c r="K58" i="4"/>
  <c r="K68" i="4"/>
  <c r="K61" i="4"/>
  <c r="K62" i="4"/>
  <c r="K69" i="4"/>
  <c r="K66" i="4"/>
  <c r="K60" i="4"/>
  <c r="K47" i="4"/>
  <c r="K72" i="4"/>
  <c r="K48" i="4"/>
  <c r="K57" i="4"/>
  <c r="K71" i="4"/>
  <c r="K49" i="4"/>
  <c r="K51" i="4"/>
  <c r="K70" i="4"/>
  <c r="K54" i="4"/>
  <c r="K65" i="4"/>
  <c r="K55" i="4"/>
  <c r="K50" i="4"/>
  <c r="K74" i="4"/>
  <c r="K67" i="4"/>
  <c r="K20" i="4"/>
  <c r="K21" i="4"/>
  <c r="K17" i="4"/>
  <c r="K19" i="4"/>
  <c r="K18" i="4"/>
  <c r="K16" i="4"/>
  <c r="K242" i="4"/>
  <c r="K217" i="4"/>
  <c r="K225" i="4"/>
  <c r="K235" i="4"/>
  <c r="K224" i="4"/>
  <c r="K214" i="4"/>
  <c r="K213" i="4"/>
  <c r="K230" i="4"/>
  <c r="K215" i="4"/>
  <c r="K222" i="4"/>
  <c r="K223" i="4"/>
  <c r="K240" i="4"/>
  <c r="K221" i="4"/>
  <c r="K238" i="4"/>
  <c r="K219" i="4"/>
  <c r="K211" i="4"/>
  <c r="K236" i="4"/>
  <c r="K232" i="4"/>
  <c r="K226" i="4"/>
  <c r="K244" i="4"/>
  <c r="K234" i="4"/>
  <c r="K220" i="4"/>
  <c r="K227" i="4"/>
  <c r="K228" i="4"/>
  <c r="K233" i="4"/>
  <c r="K231" i="4"/>
  <c r="K237" i="4"/>
  <c r="K229" i="4"/>
  <c r="K243" i="4"/>
  <c r="K212" i="4"/>
  <c r="K241" i="4"/>
  <c r="K216" i="4"/>
  <c r="K239" i="4"/>
  <c r="K218" i="4"/>
  <c r="K143" i="4"/>
  <c r="K177" i="4"/>
  <c r="K175" i="4"/>
  <c r="K173" i="4"/>
  <c r="K159" i="4"/>
  <c r="K174" i="4"/>
  <c r="K166" i="4"/>
  <c r="K158" i="4"/>
  <c r="K148" i="4"/>
  <c r="K152" i="4"/>
  <c r="K144" i="4"/>
  <c r="K161" i="4"/>
  <c r="K153" i="4"/>
  <c r="K147" i="4"/>
  <c r="K163" i="4"/>
  <c r="K149" i="4"/>
  <c r="K157" i="4"/>
  <c r="K170" i="4"/>
  <c r="K176" i="4"/>
  <c r="K145" i="4"/>
  <c r="K150" i="4"/>
  <c r="K154" i="4"/>
  <c r="K151" i="4"/>
  <c r="K168" i="4"/>
  <c r="K171" i="4"/>
  <c r="K165" i="4"/>
  <c r="K146" i="4"/>
  <c r="K167" i="4"/>
  <c r="K156" i="4"/>
  <c r="K162" i="4"/>
  <c r="K172" i="4"/>
  <c r="K155" i="4"/>
  <c r="K160" i="4"/>
  <c r="K164" i="4"/>
  <c r="K169" i="4"/>
  <c r="K380" i="4"/>
  <c r="K396" i="4"/>
  <c r="K391" i="4"/>
  <c r="K376" i="4"/>
  <c r="K405" i="4"/>
  <c r="K356" i="4"/>
  <c r="K398" i="4"/>
  <c r="K368" i="4"/>
  <c r="K408" i="4"/>
  <c r="K393" i="4"/>
  <c r="K382" i="4"/>
  <c r="K386" i="4"/>
  <c r="K379" i="4"/>
  <c r="K348" i="4"/>
  <c r="K412" i="4"/>
  <c r="K358" i="4"/>
  <c r="K410" i="4"/>
  <c r="K383" i="4"/>
  <c r="K347" i="4"/>
  <c r="K409" i="4"/>
  <c r="K364" i="4"/>
  <c r="K400" i="4"/>
  <c r="K384" i="4"/>
  <c r="K357" i="4"/>
  <c r="K399" i="4"/>
  <c r="K377" i="4"/>
  <c r="K375" i="4"/>
  <c r="K351" i="4"/>
  <c r="K354" i="4"/>
  <c r="K414" i="4"/>
  <c r="K361" i="4"/>
  <c r="K350" i="4"/>
  <c r="K371" i="4"/>
  <c r="K387" i="4"/>
  <c r="K397" i="4"/>
  <c r="K366" i="4"/>
  <c r="K404" i="4"/>
  <c r="K363" i="4"/>
  <c r="K365" i="4"/>
  <c r="K378" i="4"/>
  <c r="K362" i="4"/>
  <c r="K411" i="4"/>
  <c r="K406" i="4"/>
  <c r="K401" i="4"/>
  <c r="K352" i="4"/>
  <c r="K394" i="4"/>
  <c r="K349" i="4"/>
  <c r="K369" i="4"/>
  <c r="K390" i="4"/>
  <c r="K372" i="4"/>
  <c r="K374" i="4"/>
  <c r="K407" i="4"/>
  <c r="K353" i="4"/>
  <c r="K381" i="4"/>
  <c r="K395" i="4"/>
  <c r="K370" i="4"/>
  <c r="K367" i="4"/>
  <c r="K413" i="4"/>
  <c r="K373" i="4"/>
  <c r="K359" i="4"/>
  <c r="K392" i="4"/>
  <c r="K388" i="4"/>
  <c r="K355" i="4"/>
  <c r="K403" i="4"/>
  <c r="K402" i="4"/>
  <c r="K385" i="4"/>
  <c r="K360" i="4"/>
  <c r="K389" i="4"/>
  <c r="K313" i="4"/>
  <c r="K344" i="4"/>
  <c r="K341" i="4"/>
  <c r="K315" i="4"/>
  <c r="K319" i="4"/>
  <c r="K321" i="4"/>
  <c r="K322" i="4"/>
  <c r="K328" i="4"/>
  <c r="K329" i="4"/>
  <c r="K314" i="4"/>
  <c r="K323" i="4"/>
  <c r="K339" i="4"/>
  <c r="K325" i="4"/>
  <c r="K343" i="4"/>
  <c r="K332" i="4"/>
  <c r="K340" i="4"/>
  <c r="K342" i="4"/>
  <c r="K333" i="4"/>
  <c r="K346" i="4"/>
  <c r="K338" i="4"/>
  <c r="K335" i="4"/>
  <c r="K327" i="4"/>
  <c r="K336" i="4"/>
  <c r="K326" i="4"/>
  <c r="K345" i="4"/>
  <c r="K337" i="4"/>
  <c r="K320" i="4"/>
  <c r="K330" i="4"/>
  <c r="K324" i="4"/>
  <c r="K331" i="4"/>
  <c r="K318" i="4"/>
  <c r="K334" i="4"/>
  <c r="K316" i="4"/>
  <c r="K310" i="4"/>
  <c r="K309" i="4"/>
  <c r="K307" i="4"/>
  <c r="K305" i="4"/>
  <c r="K295" i="4"/>
  <c r="K282" i="4"/>
  <c r="K292" i="4"/>
  <c r="K294" i="4"/>
  <c r="K299" i="4"/>
  <c r="K311" i="4"/>
  <c r="K297" i="4"/>
  <c r="K291" i="4"/>
  <c r="K293" i="4"/>
  <c r="K302" i="4"/>
  <c r="K312" i="4"/>
  <c r="K284" i="4"/>
  <c r="K281" i="4"/>
  <c r="K303" i="4"/>
  <c r="K279" i="4"/>
  <c r="K304" i="4"/>
  <c r="K283" i="4"/>
  <c r="K308" i="4"/>
  <c r="K298" i="4"/>
  <c r="K287" i="4"/>
  <c r="K285" i="4"/>
  <c r="K301" i="4"/>
  <c r="K300" i="4"/>
  <c r="K306" i="4"/>
  <c r="K296" i="4"/>
  <c r="K289" i="4"/>
  <c r="K290" i="4"/>
  <c r="K280" i="4"/>
  <c r="K288" i="4"/>
  <c r="K286" i="4"/>
  <c r="K415" i="4"/>
  <c r="K416" i="4"/>
  <c r="K417" i="4"/>
  <c r="K418" i="4"/>
  <c r="K419" i="4"/>
  <c r="K195" i="4"/>
  <c r="K46" i="4"/>
  <c r="J7" i="3"/>
  <c r="Z7" i="3"/>
  <c r="AP7" i="3"/>
  <c r="K7" i="3"/>
  <c r="AA7" i="3"/>
  <c r="AQ7" i="3"/>
  <c r="I7" i="3"/>
  <c r="L7" i="3"/>
  <c r="M7" i="3"/>
  <c r="AC7" i="3"/>
  <c r="AS7" i="3"/>
  <c r="AD7" i="3"/>
  <c r="AT7" i="3"/>
  <c r="N7" i="3"/>
  <c r="O7" i="3"/>
  <c r="P7" i="3"/>
  <c r="AF7" i="3"/>
  <c r="AV7" i="3"/>
  <c r="Q7" i="3"/>
  <c r="AG7" i="3"/>
  <c r="AW7" i="3"/>
  <c r="R7" i="3"/>
  <c r="AH7" i="3"/>
  <c r="AX7" i="3"/>
  <c r="AI7" i="3"/>
  <c r="AY7" i="3"/>
  <c r="T7" i="3"/>
  <c r="AJ7" i="3"/>
  <c r="AZ7" i="3"/>
  <c r="U7" i="3"/>
  <c r="AK7" i="3"/>
  <c r="BA7" i="3"/>
  <c r="V7" i="3"/>
  <c r="AL7" i="3"/>
  <c r="W7" i="3"/>
  <c r="AM7" i="3"/>
  <c r="X7" i="3"/>
  <c r="AN7" i="3"/>
  <c r="Y7" i="3"/>
  <c r="AO7" i="3"/>
  <c r="AB7" i="3"/>
  <c r="AU7" i="3"/>
  <c r="AE7" i="3"/>
  <c r="AR7" i="3"/>
  <c r="K317" i="4"/>
  <c r="K27" i="4"/>
  <c r="K32" i="4"/>
  <c r="K31" i="4"/>
  <c r="K44" i="4"/>
  <c r="K43" i="4"/>
  <c r="K8" i="4"/>
  <c r="K40" i="4"/>
  <c r="K41" i="4"/>
  <c r="K29" i="4"/>
  <c r="K39" i="4"/>
  <c r="K38" i="4"/>
  <c r="K30" i="4"/>
  <c r="K37" i="4"/>
  <c r="K36" i="4"/>
  <c r="K7" i="4"/>
  <c r="K15" i="4"/>
  <c r="K23" i="4"/>
  <c r="K42" i="4"/>
  <c r="K33" i="4"/>
  <c r="K45" i="4"/>
  <c r="K10" i="4"/>
  <c r="K11" i="4"/>
  <c r="K34" i="4"/>
  <c r="K28" i="4"/>
  <c r="K35" i="4"/>
  <c r="K22" i="4"/>
  <c r="K24" i="4"/>
  <c r="K25" i="4"/>
  <c r="K9" i="4"/>
  <c r="K14" i="4"/>
  <c r="K13" i="4"/>
  <c r="K12" i="4"/>
  <c r="K26" i="4"/>
  <c r="B422" i="3" l="1"/>
  <c r="B428" i="3"/>
  <c r="B438" i="3"/>
  <c r="B443" i="3"/>
  <c r="I443" i="3" s="1"/>
  <c r="B448" i="3"/>
  <c r="B453" i="3"/>
  <c r="B423" i="3"/>
  <c r="B432" i="3"/>
  <c r="B435" i="3"/>
  <c r="B439" i="3"/>
  <c r="B444" i="3"/>
  <c r="AL444" i="3" s="1"/>
  <c r="B463" i="3"/>
  <c r="B467" i="3"/>
  <c r="B476" i="3"/>
  <c r="L476" i="3" s="1"/>
  <c r="B429" i="3"/>
  <c r="B440" i="3"/>
  <c r="B445" i="3"/>
  <c r="L445" i="3" s="1"/>
  <c r="B449" i="3"/>
  <c r="AL449" i="3" s="1"/>
  <c r="B457" i="3"/>
  <c r="V457" i="3" s="1"/>
  <c r="B460" i="3"/>
  <c r="B472" i="3"/>
  <c r="B424" i="3"/>
  <c r="B446" i="3"/>
  <c r="L446" i="3" s="1"/>
  <c r="B461" i="3"/>
  <c r="B464" i="3"/>
  <c r="B425" i="3"/>
  <c r="AM425" i="3" s="1"/>
  <c r="B433" i="3"/>
  <c r="B450" i="3"/>
  <c r="B454" i="3"/>
  <c r="B458" i="3"/>
  <c r="AP458" i="3" s="1"/>
  <c r="B465" i="3"/>
  <c r="B468" i="3"/>
  <c r="B473" i="3"/>
  <c r="B426" i="3"/>
  <c r="AY426" i="3" s="1"/>
  <c r="B442" i="3"/>
  <c r="X442" i="3" s="1"/>
  <c r="B451" i="3"/>
  <c r="AF451" i="3" s="1"/>
  <c r="B455" i="3"/>
  <c r="B459" i="3"/>
  <c r="B462" i="3"/>
  <c r="AY462" i="3" s="1"/>
  <c r="B466" i="3"/>
  <c r="B470" i="3"/>
  <c r="B474" i="3"/>
  <c r="T474" i="3" s="1"/>
  <c r="B427" i="3"/>
  <c r="AP427" i="3" s="1"/>
  <c r="B431" i="3"/>
  <c r="B434" i="3"/>
  <c r="B437" i="3"/>
  <c r="B452" i="3"/>
  <c r="AK452" i="3" s="1"/>
  <c r="B456" i="3"/>
  <c r="B471" i="3"/>
  <c r="L471" i="3" s="1"/>
  <c r="B475" i="3"/>
  <c r="V475" i="3" s="1"/>
  <c r="B430" i="3"/>
  <c r="Q430" i="3" s="1"/>
  <c r="B436" i="3"/>
  <c r="B469" i="3"/>
  <c r="B441" i="3"/>
  <c r="B447" i="3"/>
  <c r="AC447" i="3" s="1"/>
  <c r="L422" i="3"/>
  <c r="L428" i="3"/>
  <c r="L448" i="3"/>
  <c r="L453" i="3"/>
  <c r="L449" i="3"/>
  <c r="L438" i="3"/>
  <c r="L443" i="3"/>
  <c r="Q428" i="3"/>
  <c r="Q471" i="3"/>
  <c r="Q422" i="3"/>
  <c r="Q445" i="3"/>
  <c r="Q438" i="3"/>
  <c r="V422" i="3"/>
  <c r="V449" i="3"/>
  <c r="V453" i="3"/>
  <c r="V443" i="3"/>
  <c r="V438" i="3"/>
  <c r="V428" i="3"/>
  <c r="V448" i="3"/>
  <c r="AL422" i="3"/>
  <c r="AL438" i="3"/>
  <c r="AL445" i="3"/>
  <c r="AL428" i="3"/>
  <c r="AW422" i="3"/>
  <c r="AW438" i="3"/>
  <c r="AW449" i="3"/>
  <c r="AW445" i="3"/>
  <c r="AW455" i="3"/>
  <c r="AW448" i="3"/>
  <c r="AW428" i="3"/>
  <c r="U438" i="3"/>
  <c r="U443" i="3"/>
  <c r="U449" i="3"/>
  <c r="U445" i="3"/>
  <c r="U428" i="3"/>
  <c r="U422" i="3"/>
  <c r="M422" i="3"/>
  <c r="M448" i="3"/>
  <c r="M428" i="3"/>
  <c r="M438" i="3"/>
  <c r="M449" i="3"/>
  <c r="M445" i="3"/>
  <c r="AK422" i="3"/>
  <c r="AK448" i="3"/>
  <c r="AK428" i="3"/>
  <c r="AK445" i="3"/>
  <c r="AK438" i="3"/>
  <c r="AF453" i="3"/>
  <c r="AF449" i="3"/>
  <c r="AF471" i="3"/>
  <c r="AF457" i="3"/>
  <c r="AF460" i="3"/>
  <c r="AF438" i="3"/>
  <c r="AF428" i="3"/>
  <c r="AF422" i="3"/>
  <c r="K422" i="3"/>
  <c r="K428" i="3"/>
  <c r="K438" i="3"/>
  <c r="K449" i="3"/>
  <c r="K457" i="3"/>
  <c r="K448" i="3"/>
  <c r="K443" i="3"/>
  <c r="AR438" i="3"/>
  <c r="AR449" i="3"/>
  <c r="AR460" i="3"/>
  <c r="AR455" i="3"/>
  <c r="AR457" i="3"/>
  <c r="AR445" i="3"/>
  <c r="AR422" i="3"/>
  <c r="AR428" i="3"/>
  <c r="AE428" i="3"/>
  <c r="AE438" i="3"/>
  <c r="AE445" i="3"/>
  <c r="AE455" i="3"/>
  <c r="AE422" i="3"/>
  <c r="AE449" i="3"/>
  <c r="AV423" i="3"/>
  <c r="AV422" i="3"/>
  <c r="AV443" i="3"/>
  <c r="AV438" i="3"/>
  <c r="AV449" i="3"/>
  <c r="AV445" i="3"/>
  <c r="AV428" i="3"/>
  <c r="AV457" i="3"/>
  <c r="P445" i="3"/>
  <c r="P457" i="3"/>
  <c r="P428" i="3"/>
  <c r="P449" i="3"/>
  <c r="P422" i="3"/>
  <c r="P438" i="3"/>
  <c r="Y422" i="3"/>
  <c r="Y449" i="3"/>
  <c r="Y457" i="3"/>
  <c r="Y428" i="3"/>
  <c r="Y445" i="3"/>
  <c r="Y438" i="3"/>
  <c r="Y448" i="3"/>
  <c r="Y443" i="3"/>
  <c r="O422" i="3"/>
  <c r="O428" i="3"/>
  <c r="O438" i="3"/>
  <c r="O449" i="3"/>
  <c r="O443" i="3"/>
  <c r="O460" i="3"/>
  <c r="O445" i="3"/>
  <c r="AG422" i="3"/>
  <c r="AG449" i="3"/>
  <c r="AG471" i="3"/>
  <c r="AG445" i="3"/>
  <c r="AG438" i="3"/>
  <c r="AG457" i="3"/>
  <c r="AG428" i="3"/>
  <c r="AU422" i="3"/>
  <c r="AU438" i="3"/>
  <c r="AU449" i="3"/>
  <c r="AU471" i="3"/>
  <c r="AU457" i="3"/>
  <c r="AU428" i="3"/>
  <c r="AU445" i="3"/>
  <c r="AN428" i="3"/>
  <c r="AN438" i="3"/>
  <c r="AN443" i="3"/>
  <c r="AN422" i="3"/>
  <c r="AN445" i="3"/>
  <c r="AN449" i="3"/>
  <c r="AN457" i="3"/>
  <c r="R449" i="3"/>
  <c r="R457" i="3"/>
  <c r="R445" i="3"/>
  <c r="R438" i="3"/>
  <c r="R422" i="3"/>
  <c r="R428" i="3"/>
  <c r="BA428" i="3"/>
  <c r="BA438" i="3"/>
  <c r="BA457" i="3"/>
  <c r="BA449" i="3"/>
  <c r="BA445" i="3"/>
  <c r="BA430" i="3"/>
  <c r="BA422" i="3"/>
  <c r="I428" i="3"/>
  <c r="I438" i="3"/>
  <c r="I469" i="3"/>
  <c r="I449" i="3"/>
  <c r="I457" i="3"/>
  <c r="I430" i="3"/>
  <c r="I422" i="3"/>
  <c r="I445" i="3"/>
  <c r="AA422" i="3"/>
  <c r="AA428" i="3"/>
  <c r="AA438" i="3"/>
  <c r="AA445" i="3"/>
  <c r="AA460" i="3"/>
  <c r="AA430" i="3"/>
  <c r="AA449" i="3"/>
  <c r="AA457" i="3"/>
  <c r="AA455" i="3"/>
  <c r="AJ422" i="3"/>
  <c r="AJ445" i="3"/>
  <c r="AJ449" i="3"/>
  <c r="AJ455" i="3"/>
  <c r="AJ460" i="3"/>
  <c r="AJ457" i="3"/>
  <c r="AJ430" i="3"/>
  <c r="AJ428" i="3"/>
  <c r="AJ438" i="3"/>
  <c r="N422" i="3"/>
  <c r="N428" i="3"/>
  <c r="N443" i="3"/>
  <c r="N449" i="3"/>
  <c r="N457" i="3"/>
  <c r="N438" i="3"/>
  <c r="N445" i="3"/>
  <c r="AQ428" i="3"/>
  <c r="AQ438" i="3"/>
  <c r="AQ430" i="3"/>
  <c r="AQ453" i="3"/>
  <c r="AQ445" i="3"/>
  <c r="AQ457" i="3"/>
  <c r="AQ449" i="3"/>
  <c r="AQ422" i="3"/>
  <c r="AB428" i="3"/>
  <c r="AB471" i="3"/>
  <c r="AB445" i="3"/>
  <c r="AB430" i="3"/>
  <c r="AB457" i="3"/>
  <c r="AB460" i="3"/>
  <c r="AB449" i="3"/>
  <c r="AB422" i="3"/>
  <c r="AB448" i="3"/>
  <c r="AB438" i="3"/>
  <c r="S436" i="3"/>
  <c r="S438" i="3"/>
  <c r="S449" i="3"/>
  <c r="S445" i="3"/>
  <c r="S457" i="3"/>
  <c r="S471" i="3"/>
  <c r="S422" i="3"/>
  <c r="S428" i="3"/>
  <c r="T428" i="3"/>
  <c r="T436" i="3"/>
  <c r="T469" i="3"/>
  <c r="T449" i="3"/>
  <c r="T471" i="3"/>
  <c r="T430" i="3"/>
  <c r="T422" i="3"/>
  <c r="T460" i="3"/>
  <c r="T457" i="3"/>
  <c r="T445" i="3"/>
  <c r="T438" i="3"/>
  <c r="AP428" i="3"/>
  <c r="AP445" i="3"/>
  <c r="AP460" i="3"/>
  <c r="AP457" i="3"/>
  <c r="AP469" i="3"/>
  <c r="AP449" i="3"/>
  <c r="AP438" i="3"/>
  <c r="AP422" i="3"/>
  <c r="Z422" i="3"/>
  <c r="Z428" i="3"/>
  <c r="Z443" i="3"/>
  <c r="Z448" i="3"/>
  <c r="Z457" i="3"/>
  <c r="Z445" i="3"/>
  <c r="Z449" i="3"/>
  <c r="Z438" i="3"/>
  <c r="Z430" i="3"/>
  <c r="Z460" i="3"/>
  <c r="X422" i="3"/>
  <c r="X428" i="3"/>
  <c r="X443" i="3"/>
  <c r="X449" i="3"/>
  <c r="X462" i="3"/>
  <c r="X460" i="3"/>
  <c r="X455" i="3"/>
  <c r="X430" i="3"/>
  <c r="X457" i="3"/>
  <c r="X438" i="3"/>
  <c r="X445" i="3"/>
  <c r="AI422" i="3"/>
  <c r="AI436" i="3"/>
  <c r="AI438" i="3"/>
  <c r="AI428" i="3"/>
  <c r="AI445" i="3"/>
  <c r="AI449" i="3"/>
  <c r="AI455" i="3"/>
  <c r="AI471" i="3"/>
  <c r="AI475" i="3"/>
  <c r="AI469" i="3"/>
  <c r="AI457" i="3"/>
  <c r="AI430" i="3"/>
  <c r="J422" i="3"/>
  <c r="J449" i="3"/>
  <c r="J471" i="3"/>
  <c r="J445" i="3"/>
  <c r="J438" i="3"/>
  <c r="J457" i="3"/>
  <c r="J428" i="3"/>
  <c r="J430" i="3"/>
  <c r="AM422" i="3"/>
  <c r="AM428" i="3"/>
  <c r="AM430" i="3"/>
  <c r="AM469" i="3"/>
  <c r="AM449" i="3"/>
  <c r="AM475" i="3"/>
  <c r="AM457" i="3"/>
  <c r="AM445" i="3"/>
  <c r="AM460" i="3"/>
  <c r="AM438" i="3"/>
  <c r="AX422" i="3"/>
  <c r="AX428" i="3"/>
  <c r="AX438" i="3"/>
  <c r="AX455" i="3"/>
  <c r="AX471" i="3"/>
  <c r="AX475" i="3"/>
  <c r="AX448" i="3"/>
  <c r="AX445" i="3"/>
  <c r="AX457" i="3"/>
  <c r="AX449" i="3"/>
  <c r="AX443" i="3"/>
  <c r="AX430" i="3"/>
  <c r="AD430" i="3"/>
  <c r="AD438" i="3"/>
  <c r="AD443" i="3"/>
  <c r="AD449" i="3"/>
  <c r="AD448" i="3"/>
  <c r="AD457" i="3"/>
  <c r="AD460" i="3"/>
  <c r="AD445" i="3"/>
  <c r="AD422" i="3"/>
  <c r="AD428" i="3"/>
  <c r="AC428" i="3"/>
  <c r="AC438" i="3"/>
  <c r="AC460" i="3"/>
  <c r="AC457" i="3"/>
  <c r="AC469" i="3"/>
  <c r="AC436" i="3"/>
  <c r="AC445" i="3"/>
  <c r="AC449" i="3"/>
  <c r="AC430" i="3"/>
  <c r="AC422" i="3"/>
  <c r="AC443" i="3"/>
  <c r="AZ447" i="3"/>
  <c r="AZ457" i="3"/>
  <c r="AZ471" i="3"/>
  <c r="AZ438" i="3"/>
  <c r="AZ422" i="3"/>
  <c r="AZ428" i="3"/>
  <c r="AZ445" i="3"/>
  <c r="AZ430" i="3"/>
  <c r="AZ475" i="3"/>
  <c r="AZ449" i="3"/>
  <c r="AO428" i="3"/>
  <c r="AO475" i="3"/>
  <c r="AO449" i="3"/>
  <c r="AO471" i="3"/>
  <c r="AO469" i="3"/>
  <c r="AO445" i="3"/>
  <c r="AO430" i="3"/>
  <c r="AO457" i="3"/>
  <c r="AO438" i="3"/>
  <c r="AO460" i="3"/>
  <c r="AO422" i="3"/>
  <c r="AY422" i="3"/>
  <c r="AY471" i="3"/>
  <c r="AY449" i="3"/>
  <c r="AY445" i="3"/>
  <c r="AY448" i="3"/>
  <c r="AY475" i="3"/>
  <c r="AY438" i="3"/>
  <c r="AY457" i="3"/>
  <c r="AY428" i="3"/>
  <c r="AY430" i="3"/>
  <c r="AT422" i="3"/>
  <c r="AT449" i="3"/>
  <c r="AT445" i="3"/>
  <c r="AT471" i="3"/>
  <c r="AT475" i="3"/>
  <c r="AT457" i="3"/>
  <c r="AT469" i="3"/>
  <c r="AT438" i="3"/>
  <c r="AT436" i="3"/>
  <c r="AT430" i="3"/>
  <c r="AT428" i="3"/>
  <c r="W422" i="3"/>
  <c r="W469" i="3"/>
  <c r="W438" i="3"/>
  <c r="W430" i="3"/>
  <c r="W457" i="3"/>
  <c r="W441" i="3"/>
  <c r="W428" i="3"/>
  <c r="W449" i="3"/>
  <c r="W445" i="3"/>
  <c r="AH422" i="3"/>
  <c r="AH443" i="3"/>
  <c r="AH430" i="3"/>
  <c r="AH449" i="3"/>
  <c r="AH471" i="3"/>
  <c r="AH475" i="3"/>
  <c r="AH445" i="3"/>
  <c r="AH438" i="3"/>
  <c r="AH457" i="3"/>
  <c r="AH428" i="3"/>
  <c r="AS428" i="3"/>
  <c r="AS422" i="3"/>
  <c r="AS471" i="3"/>
  <c r="AS475" i="3"/>
  <c r="AS464" i="3"/>
  <c r="AS447" i="3"/>
  <c r="AS460" i="3"/>
  <c r="AS438" i="3"/>
  <c r="AS457" i="3"/>
  <c r="AS445" i="3"/>
  <c r="AS449" i="3"/>
  <c r="AS430" i="3"/>
  <c r="B17" i="3"/>
  <c r="Z17" i="3" s="1"/>
  <c r="B29" i="3"/>
  <c r="AJ29" i="3" s="1"/>
  <c r="B41" i="3"/>
  <c r="AW41" i="3" s="1"/>
  <c r="B53" i="3"/>
  <c r="B65" i="3"/>
  <c r="AD65" i="3" s="1"/>
  <c r="B77" i="3"/>
  <c r="Z77" i="3" s="1"/>
  <c r="B89" i="3"/>
  <c r="AZ89" i="3" s="1"/>
  <c r="B101" i="3"/>
  <c r="B113" i="3"/>
  <c r="B18" i="3"/>
  <c r="B30" i="3"/>
  <c r="B42" i="3"/>
  <c r="Q42" i="3" s="1"/>
  <c r="B54" i="3"/>
  <c r="B66" i="3"/>
  <c r="V66" i="3" s="1"/>
  <c r="B78" i="3"/>
  <c r="AU78" i="3" s="1"/>
  <c r="B90" i="3"/>
  <c r="AD90" i="3" s="1"/>
  <c r="B102" i="3"/>
  <c r="AH102" i="3" s="1"/>
  <c r="B19" i="3"/>
  <c r="AU19" i="3" s="1"/>
  <c r="B31" i="3"/>
  <c r="AS31" i="3" s="1"/>
  <c r="B43" i="3"/>
  <c r="AH43" i="3" s="1"/>
  <c r="B55" i="3"/>
  <c r="Y55" i="3" s="1"/>
  <c r="B67" i="3"/>
  <c r="B79" i="3"/>
  <c r="L79" i="3" s="1"/>
  <c r="B91" i="3"/>
  <c r="AK91" i="3" s="1"/>
  <c r="B103" i="3"/>
  <c r="B21" i="3"/>
  <c r="B33" i="3"/>
  <c r="U33" i="3" s="1"/>
  <c r="B45" i="3"/>
  <c r="B57" i="3"/>
  <c r="O57" i="3" s="1"/>
  <c r="B69" i="3"/>
  <c r="B81" i="3"/>
  <c r="AK81" i="3" s="1"/>
  <c r="B93" i="3"/>
  <c r="AH93" i="3" s="1"/>
  <c r="B105" i="3"/>
  <c r="Z105" i="3" s="1"/>
  <c r="B10" i="3"/>
  <c r="B22" i="3"/>
  <c r="B34" i="3"/>
  <c r="B11" i="3"/>
  <c r="B23" i="3"/>
  <c r="B35" i="3"/>
  <c r="B47" i="3"/>
  <c r="W47" i="3" s="1"/>
  <c r="B59" i="3"/>
  <c r="AL59" i="3" s="1"/>
  <c r="B71" i="3"/>
  <c r="AC71" i="3" s="1"/>
  <c r="B83" i="3"/>
  <c r="X83" i="3" s="1"/>
  <c r="B95" i="3"/>
  <c r="B107" i="3"/>
  <c r="B12" i="3"/>
  <c r="AU12" i="3" s="1"/>
  <c r="B24" i="3"/>
  <c r="Q24" i="3" s="1"/>
  <c r="B36" i="3"/>
  <c r="AM36" i="3" s="1"/>
  <c r="B48" i="3"/>
  <c r="AB48" i="3" s="1"/>
  <c r="B60" i="3"/>
  <c r="AZ60" i="3" s="1"/>
  <c r="B72" i="3"/>
  <c r="B84" i="3"/>
  <c r="B96" i="3"/>
  <c r="AL96" i="3" s="1"/>
  <c r="B108" i="3"/>
  <c r="B13" i="3"/>
  <c r="X13" i="3" s="1"/>
  <c r="B25" i="3"/>
  <c r="B37" i="3"/>
  <c r="B49" i="3"/>
  <c r="B61" i="3"/>
  <c r="B73" i="3"/>
  <c r="B85" i="3"/>
  <c r="B97" i="3"/>
  <c r="B109" i="3"/>
  <c r="B14" i="3"/>
  <c r="B26" i="3"/>
  <c r="K26" i="3" s="1"/>
  <c r="B38" i="3"/>
  <c r="AD38" i="3" s="1"/>
  <c r="B50" i="3"/>
  <c r="AM50" i="3" s="1"/>
  <c r="B15" i="3"/>
  <c r="X15" i="3" s="1"/>
  <c r="B56" i="3"/>
  <c r="B86" i="3"/>
  <c r="B112" i="3"/>
  <c r="B125" i="3"/>
  <c r="AD125" i="3" s="1"/>
  <c r="B137" i="3"/>
  <c r="B149" i="3"/>
  <c r="B161" i="3"/>
  <c r="Q161" i="3" s="1"/>
  <c r="B173" i="3"/>
  <c r="AC173" i="3" s="1"/>
  <c r="B185" i="3"/>
  <c r="AU185" i="3" s="1"/>
  <c r="B197" i="3"/>
  <c r="B209" i="3"/>
  <c r="AX209" i="3" s="1"/>
  <c r="B221" i="3"/>
  <c r="B233" i="3"/>
  <c r="AV233" i="3" s="1"/>
  <c r="B245" i="3"/>
  <c r="B257" i="3"/>
  <c r="AV257" i="3" s="1"/>
  <c r="B269" i="3"/>
  <c r="X269" i="3" s="1"/>
  <c r="B281" i="3"/>
  <c r="B293" i="3"/>
  <c r="AX293" i="3" s="1"/>
  <c r="B305" i="3"/>
  <c r="AK305" i="3" s="1"/>
  <c r="B317" i="3"/>
  <c r="B329" i="3"/>
  <c r="Z329" i="3" s="1"/>
  <c r="B341" i="3"/>
  <c r="AF341" i="3" s="1"/>
  <c r="B353" i="3"/>
  <c r="N353" i="3" s="1"/>
  <c r="B365" i="3"/>
  <c r="Y365" i="3" s="1"/>
  <c r="B377" i="3"/>
  <c r="B389" i="3"/>
  <c r="AR389" i="3" s="1"/>
  <c r="B401" i="3"/>
  <c r="AX401" i="3" s="1"/>
  <c r="B413" i="3"/>
  <c r="W413" i="3" s="1"/>
  <c r="B16" i="3"/>
  <c r="B58" i="3"/>
  <c r="Z58" i="3" s="1"/>
  <c r="B87" i="3"/>
  <c r="AK87" i="3" s="1"/>
  <c r="B114" i="3"/>
  <c r="W114" i="3" s="1"/>
  <c r="B126" i="3"/>
  <c r="Z126" i="3" s="1"/>
  <c r="B138" i="3"/>
  <c r="B150" i="3"/>
  <c r="AD150" i="3" s="1"/>
  <c r="B162" i="3"/>
  <c r="B174" i="3"/>
  <c r="B186" i="3"/>
  <c r="B198" i="3"/>
  <c r="B210" i="3"/>
  <c r="J210" i="3" s="1"/>
  <c r="B222" i="3"/>
  <c r="B234" i="3"/>
  <c r="B246" i="3"/>
  <c r="B258" i="3"/>
  <c r="M258" i="3" s="1"/>
  <c r="B270" i="3"/>
  <c r="AZ270" i="3" s="1"/>
  <c r="B282" i="3"/>
  <c r="X282" i="3" s="1"/>
  <c r="B294" i="3"/>
  <c r="B306" i="3"/>
  <c r="AT306" i="3" s="1"/>
  <c r="B318" i="3"/>
  <c r="AF318" i="3" s="1"/>
  <c r="B330" i="3"/>
  <c r="AX330" i="3" s="1"/>
  <c r="B342" i="3"/>
  <c r="B354" i="3"/>
  <c r="W354" i="3" s="1"/>
  <c r="B366" i="3"/>
  <c r="B378" i="3"/>
  <c r="B390" i="3"/>
  <c r="AK390" i="3" s="1"/>
  <c r="B402" i="3"/>
  <c r="Q402" i="3" s="1"/>
  <c r="B414" i="3"/>
  <c r="AD414" i="3" s="1"/>
  <c r="B20" i="3"/>
  <c r="AZ20" i="3" s="1"/>
  <c r="B62" i="3"/>
  <c r="V62" i="3" s="1"/>
  <c r="B88" i="3"/>
  <c r="B115" i="3"/>
  <c r="AD115" i="3" s="1"/>
  <c r="B127" i="3"/>
  <c r="B139" i="3"/>
  <c r="B151" i="3"/>
  <c r="B163" i="3"/>
  <c r="M163" i="3" s="1"/>
  <c r="B175" i="3"/>
  <c r="Z175" i="3" s="1"/>
  <c r="B187" i="3"/>
  <c r="W187" i="3" s="1"/>
  <c r="B199" i="3"/>
  <c r="B211" i="3"/>
  <c r="AX211" i="3" s="1"/>
  <c r="B223" i="3"/>
  <c r="B235" i="3"/>
  <c r="L235" i="3" s="1"/>
  <c r="B247" i="3"/>
  <c r="AC247" i="3" s="1"/>
  <c r="B259" i="3"/>
  <c r="B271" i="3"/>
  <c r="AW271" i="3" s="1"/>
  <c r="B283" i="3"/>
  <c r="AS283" i="3" s="1"/>
  <c r="B295" i="3"/>
  <c r="AH295" i="3" s="1"/>
  <c r="B307" i="3"/>
  <c r="AH307" i="3" s="1"/>
  <c r="B319" i="3"/>
  <c r="AJ319" i="3" s="1"/>
  <c r="B331" i="3"/>
  <c r="B343" i="3"/>
  <c r="B355" i="3"/>
  <c r="S355" i="3" s="1"/>
  <c r="B367" i="3"/>
  <c r="AD367" i="3" s="1"/>
  <c r="B379" i="3"/>
  <c r="AU379" i="3" s="1"/>
  <c r="B391" i="3"/>
  <c r="B403" i="3"/>
  <c r="B415" i="3"/>
  <c r="B27" i="3"/>
  <c r="B63" i="3"/>
  <c r="AK63" i="3" s="1"/>
  <c r="B92" i="3"/>
  <c r="B116" i="3"/>
  <c r="AP116" i="3" s="1"/>
  <c r="B128" i="3"/>
  <c r="U128" i="3" s="1"/>
  <c r="B140" i="3"/>
  <c r="J140" i="3" s="1"/>
  <c r="B152" i="3"/>
  <c r="T152" i="3" s="1"/>
  <c r="B164" i="3"/>
  <c r="B176" i="3"/>
  <c r="AH176" i="3" s="1"/>
  <c r="B188" i="3"/>
  <c r="P188" i="3" s="1"/>
  <c r="B200" i="3"/>
  <c r="X200" i="3" s="1"/>
  <c r="B212" i="3"/>
  <c r="B224" i="3"/>
  <c r="AJ224" i="3" s="1"/>
  <c r="B236" i="3"/>
  <c r="AS236" i="3" s="1"/>
  <c r="B248" i="3"/>
  <c r="B260" i="3"/>
  <c r="B272" i="3"/>
  <c r="AL272" i="3" s="1"/>
  <c r="B284" i="3"/>
  <c r="AX284" i="3" s="1"/>
  <c r="B296" i="3"/>
  <c r="AT296" i="3" s="1"/>
  <c r="B308" i="3"/>
  <c r="AV308" i="3" s="1"/>
  <c r="B320" i="3"/>
  <c r="J320" i="3" s="1"/>
  <c r="B332" i="3"/>
  <c r="B344" i="3"/>
  <c r="AJ344" i="3" s="1"/>
  <c r="B356" i="3"/>
  <c r="B368" i="3"/>
  <c r="AF368" i="3" s="1"/>
  <c r="B380" i="3"/>
  <c r="B392" i="3"/>
  <c r="B404" i="3"/>
  <c r="W404" i="3" s="1"/>
  <c r="B416" i="3"/>
  <c r="AF416" i="3" s="1"/>
  <c r="B28" i="3"/>
  <c r="B64" i="3"/>
  <c r="AV64" i="3" s="1"/>
  <c r="B94" i="3"/>
  <c r="B117" i="3"/>
  <c r="AS117" i="3" s="1"/>
  <c r="B129" i="3"/>
  <c r="N129" i="3" s="1"/>
  <c r="B141" i="3"/>
  <c r="B153" i="3"/>
  <c r="B165" i="3"/>
  <c r="B177" i="3"/>
  <c r="AM177" i="3" s="1"/>
  <c r="B189" i="3"/>
  <c r="R189" i="3" s="1"/>
  <c r="B201" i="3"/>
  <c r="W201" i="3" s="1"/>
  <c r="B213" i="3"/>
  <c r="Z213" i="3" s="1"/>
  <c r="B225" i="3"/>
  <c r="B237" i="3"/>
  <c r="N237" i="3" s="1"/>
  <c r="B249" i="3"/>
  <c r="S249" i="3" s="1"/>
  <c r="B261" i="3"/>
  <c r="AS261" i="3" s="1"/>
  <c r="B273" i="3"/>
  <c r="B285" i="3"/>
  <c r="B297" i="3"/>
  <c r="B309" i="3"/>
  <c r="B321" i="3"/>
  <c r="AR321" i="3" s="1"/>
  <c r="B333" i="3"/>
  <c r="B345" i="3"/>
  <c r="AY345" i="3" s="1"/>
  <c r="B357" i="3"/>
  <c r="B369" i="3"/>
  <c r="T369" i="3" s="1"/>
  <c r="B381" i="3"/>
  <c r="N381" i="3" s="1"/>
  <c r="B393" i="3"/>
  <c r="AM393" i="3" s="1"/>
  <c r="B405" i="3"/>
  <c r="S405" i="3" s="1"/>
  <c r="B417" i="3"/>
  <c r="W417" i="3" s="1"/>
  <c r="B32" i="3"/>
  <c r="AI32" i="3" s="1"/>
  <c r="B68" i="3"/>
  <c r="B98" i="3"/>
  <c r="B118" i="3"/>
  <c r="AT118" i="3" s="1"/>
  <c r="B130" i="3"/>
  <c r="AW130" i="3" s="1"/>
  <c r="B142" i="3"/>
  <c r="B154" i="3"/>
  <c r="AV154" i="3" s="1"/>
  <c r="B166" i="3"/>
  <c r="AJ166" i="3" s="1"/>
  <c r="B178" i="3"/>
  <c r="AH178" i="3" s="1"/>
  <c r="B190" i="3"/>
  <c r="AU190" i="3" s="1"/>
  <c r="B202" i="3"/>
  <c r="X202" i="3" s="1"/>
  <c r="B214" i="3"/>
  <c r="B226" i="3"/>
  <c r="B238" i="3"/>
  <c r="B250" i="3"/>
  <c r="AS250" i="3" s="1"/>
  <c r="B262" i="3"/>
  <c r="B274" i="3"/>
  <c r="B286" i="3"/>
  <c r="B298" i="3"/>
  <c r="B310" i="3"/>
  <c r="B322" i="3"/>
  <c r="AU322" i="3" s="1"/>
  <c r="B334" i="3"/>
  <c r="AC334" i="3" s="1"/>
  <c r="B346" i="3"/>
  <c r="AR346" i="3" s="1"/>
  <c r="B358" i="3"/>
  <c r="Z358" i="3" s="1"/>
  <c r="B370" i="3"/>
  <c r="B382" i="3"/>
  <c r="AY382" i="3" s="1"/>
  <c r="B394" i="3"/>
  <c r="B406" i="3"/>
  <c r="B418" i="3"/>
  <c r="AG418" i="3" s="1"/>
  <c r="B39" i="3"/>
  <c r="AO39" i="3" s="1"/>
  <c r="B70" i="3"/>
  <c r="B99" i="3"/>
  <c r="B119" i="3"/>
  <c r="AS119" i="3" s="1"/>
  <c r="B131" i="3"/>
  <c r="B143" i="3"/>
  <c r="AM143" i="3" s="1"/>
  <c r="B155" i="3"/>
  <c r="B167" i="3"/>
  <c r="B179" i="3"/>
  <c r="B191" i="3"/>
  <c r="B203" i="3"/>
  <c r="AU203" i="3" s="1"/>
  <c r="B215" i="3"/>
  <c r="B227" i="3"/>
  <c r="BA227" i="3" s="1"/>
  <c r="B239" i="3"/>
  <c r="BA239" i="3" s="1"/>
  <c r="B251" i="3"/>
  <c r="AA251" i="3" s="1"/>
  <c r="B263" i="3"/>
  <c r="AG263" i="3" s="1"/>
  <c r="B275" i="3"/>
  <c r="W275" i="3" s="1"/>
  <c r="B287" i="3"/>
  <c r="S287" i="3" s="1"/>
  <c r="B299" i="3"/>
  <c r="S299" i="3" s="1"/>
  <c r="B311" i="3"/>
  <c r="Q311" i="3" s="1"/>
  <c r="B323" i="3"/>
  <c r="B335" i="3"/>
  <c r="S335" i="3" s="1"/>
  <c r="B347" i="3"/>
  <c r="AY347" i="3" s="1"/>
  <c r="B359" i="3"/>
  <c r="AE359" i="3" s="1"/>
  <c r="B371" i="3"/>
  <c r="B383" i="3"/>
  <c r="AR383" i="3" s="1"/>
  <c r="B395" i="3"/>
  <c r="AL395" i="3" s="1"/>
  <c r="B407" i="3"/>
  <c r="W407" i="3" s="1"/>
  <c r="B419" i="3"/>
  <c r="AX419" i="3" s="1"/>
  <c r="B40" i="3"/>
  <c r="AH40" i="3" s="1"/>
  <c r="B74" i="3"/>
  <c r="B100" i="3"/>
  <c r="Z100" i="3" s="1"/>
  <c r="B120" i="3"/>
  <c r="B132" i="3"/>
  <c r="K132" i="3" s="1"/>
  <c r="B144" i="3"/>
  <c r="B156" i="3"/>
  <c r="B168" i="3"/>
  <c r="B180" i="3"/>
  <c r="B192" i="3"/>
  <c r="B204" i="3"/>
  <c r="S204" i="3" s="1"/>
  <c r="B216" i="3"/>
  <c r="B228" i="3"/>
  <c r="T228" i="3" s="1"/>
  <c r="B240" i="3"/>
  <c r="T240" i="3" s="1"/>
  <c r="B252" i="3"/>
  <c r="B264" i="3"/>
  <c r="O264" i="3" s="1"/>
  <c r="B276" i="3"/>
  <c r="B288" i="3"/>
  <c r="AM288" i="3" s="1"/>
  <c r="B300" i="3"/>
  <c r="B312" i="3"/>
  <c r="L312" i="3" s="1"/>
  <c r="B324" i="3"/>
  <c r="AI324" i="3" s="1"/>
  <c r="B336" i="3"/>
  <c r="T336" i="3" s="1"/>
  <c r="B348" i="3"/>
  <c r="S348" i="3" s="1"/>
  <c r="B360" i="3"/>
  <c r="B372" i="3"/>
  <c r="AM372" i="3" s="1"/>
  <c r="B384" i="3"/>
  <c r="AH384" i="3" s="1"/>
  <c r="B396" i="3"/>
  <c r="AP396" i="3" s="1"/>
  <c r="B408" i="3"/>
  <c r="B420" i="3"/>
  <c r="B44" i="3"/>
  <c r="AT44" i="3" s="1"/>
  <c r="B75" i="3"/>
  <c r="B104" i="3"/>
  <c r="B121" i="3"/>
  <c r="AD121" i="3" s="1"/>
  <c r="B133" i="3"/>
  <c r="AJ133" i="3" s="1"/>
  <c r="B145" i="3"/>
  <c r="O145" i="3" s="1"/>
  <c r="B157" i="3"/>
  <c r="B169" i="3"/>
  <c r="N169" i="3" s="1"/>
  <c r="B181" i="3"/>
  <c r="B193" i="3"/>
  <c r="AZ193" i="3" s="1"/>
  <c r="B205" i="3"/>
  <c r="B217" i="3"/>
  <c r="Z217" i="3" s="1"/>
  <c r="B229" i="3"/>
  <c r="B241" i="3"/>
  <c r="B253" i="3"/>
  <c r="B265" i="3"/>
  <c r="AB265" i="3" s="1"/>
  <c r="B277" i="3"/>
  <c r="T277" i="3" s="1"/>
  <c r="B289" i="3"/>
  <c r="AS289" i="3" s="1"/>
  <c r="B301" i="3"/>
  <c r="AD301" i="3" s="1"/>
  <c r="B313" i="3"/>
  <c r="B325" i="3"/>
  <c r="AH325" i="3" s="1"/>
  <c r="B337" i="3"/>
  <c r="AN337" i="3" s="1"/>
  <c r="B349" i="3"/>
  <c r="B361" i="3"/>
  <c r="AP361" i="3" s="1"/>
  <c r="B373" i="3"/>
  <c r="AU373" i="3" s="1"/>
  <c r="B385" i="3"/>
  <c r="B397" i="3"/>
  <c r="AM397" i="3" s="1"/>
  <c r="B409" i="3"/>
  <c r="AH409" i="3" s="1"/>
  <c r="B421" i="3"/>
  <c r="B46" i="3"/>
  <c r="AX46" i="3" s="1"/>
  <c r="B76" i="3"/>
  <c r="B106" i="3"/>
  <c r="AA106" i="3" s="1"/>
  <c r="B122" i="3"/>
  <c r="N122" i="3" s="1"/>
  <c r="B134" i="3"/>
  <c r="B146" i="3"/>
  <c r="P146" i="3" s="1"/>
  <c r="B158" i="3"/>
  <c r="AB158" i="3" s="1"/>
  <c r="B170" i="3"/>
  <c r="X170" i="3" s="1"/>
  <c r="B182" i="3"/>
  <c r="AT182" i="3" s="1"/>
  <c r="B194" i="3"/>
  <c r="Q194" i="3" s="1"/>
  <c r="B206" i="3"/>
  <c r="AH206" i="3" s="1"/>
  <c r="B218" i="3"/>
  <c r="B230" i="3"/>
  <c r="O230" i="3" s="1"/>
  <c r="B242" i="3"/>
  <c r="AU242" i="3" s="1"/>
  <c r="B254" i="3"/>
  <c r="Y254" i="3" s="1"/>
  <c r="B266" i="3"/>
  <c r="AH266" i="3" s="1"/>
  <c r="B278" i="3"/>
  <c r="B290" i="3"/>
  <c r="AO290" i="3" s="1"/>
  <c r="B302" i="3"/>
  <c r="AN302" i="3" s="1"/>
  <c r="B314" i="3"/>
  <c r="X314" i="3" s="1"/>
  <c r="B326" i="3"/>
  <c r="AW326" i="3" s="1"/>
  <c r="B338" i="3"/>
  <c r="O338" i="3" s="1"/>
  <c r="B350" i="3"/>
  <c r="AL350" i="3" s="1"/>
  <c r="B362" i="3"/>
  <c r="K362" i="3" s="1"/>
  <c r="B374" i="3"/>
  <c r="AS374" i="3" s="1"/>
  <c r="B386" i="3"/>
  <c r="AZ386" i="3" s="1"/>
  <c r="B398" i="3"/>
  <c r="U398" i="3" s="1"/>
  <c r="B410" i="3"/>
  <c r="P410" i="3" s="1"/>
  <c r="B9" i="3"/>
  <c r="AG9" i="3" s="1"/>
  <c r="B51" i="3"/>
  <c r="B80" i="3"/>
  <c r="B110" i="3"/>
  <c r="W110" i="3" s="1"/>
  <c r="B123" i="3"/>
  <c r="L123" i="3" s="1"/>
  <c r="B135" i="3"/>
  <c r="B147" i="3"/>
  <c r="AH147" i="3" s="1"/>
  <c r="B159" i="3"/>
  <c r="AY159" i="3" s="1"/>
  <c r="B171" i="3"/>
  <c r="N171" i="3" s="1"/>
  <c r="B183" i="3"/>
  <c r="N183" i="3" s="1"/>
  <c r="B195" i="3"/>
  <c r="S195" i="3" s="1"/>
  <c r="B207" i="3"/>
  <c r="B219" i="3"/>
  <c r="AX219" i="3" s="1"/>
  <c r="B231" i="3"/>
  <c r="B243" i="3"/>
  <c r="B255" i="3"/>
  <c r="AT255" i="3" s="1"/>
  <c r="B267" i="3"/>
  <c r="B279" i="3"/>
  <c r="B291" i="3"/>
  <c r="AV291" i="3" s="1"/>
  <c r="B303" i="3"/>
  <c r="T303" i="3" s="1"/>
  <c r="B315" i="3"/>
  <c r="S315" i="3" s="1"/>
  <c r="B327" i="3"/>
  <c r="P327" i="3" s="1"/>
  <c r="B339" i="3"/>
  <c r="J339" i="3" s="1"/>
  <c r="B351" i="3"/>
  <c r="AH351" i="3" s="1"/>
  <c r="B363" i="3"/>
  <c r="B375" i="3"/>
  <c r="B387" i="3"/>
  <c r="AS387" i="3" s="1"/>
  <c r="B399" i="3"/>
  <c r="B411" i="3"/>
  <c r="B52" i="3"/>
  <c r="AW52" i="3" s="1"/>
  <c r="B82" i="3"/>
  <c r="AP82" i="3" s="1"/>
  <c r="B111" i="3"/>
  <c r="AF111" i="3" s="1"/>
  <c r="B124" i="3"/>
  <c r="AZ124" i="3" s="1"/>
  <c r="B136" i="3"/>
  <c r="B148" i="3"/>
  <c r="W148" i="3" s="1"/>
  <c r="B160" i="3"/>
  <c r="W160" i="3" s="1"/>
  <c r="B172" i="3"/>
  <c r="B184" i="3"/>
  <c r="AC184" i="3" s="1"/>
  <c r="B196" i="3"/>
  <c r="B208" i="3"/>
  <c r="S208" i="3" s="1"/>
  <c r="B220" i="3"/>
  <c r="AW220" i="3" s="1"/>
  <c r="B232" i="3"/>
  <c r="AD232" i="3" s="1"/>
  <c r="B244" i="3"/>
  <c r="S244" i="3" s="1"/>
  <c r="B256" i="3"/>
  <c r="AY256" i="3" s="1"/>
  <c r="B268" i="3"/>
  <c r="AV268" i="3" s="1"/>
  <c r="B280" i="3"/>
  <c r="B292" i="3"/>
  <c r="AZ292" i="3" s="1"/>
  <c r="B304" i="3"/>
  <c r="B316" i="3"/>
  <c r="B328" i="3"/>
  <c r="B340" i="3"/>
  <c r="B352" i="3"/>
  <c r="X352" i="3" s="1"/>
  <c r="B364" i="3"/>
  <c r="AE364" i="3" s="1"/>
  <c r="B376" i="3"/>
  <c r="AW376" i="3" s="1"/>
  <c r="B388" i="3"/>
  <c r="AG388" i="3" s="1"/>
  <c r="B400" i="3"/>
  <c r="AY400" i="3" s="1"/>
  <c r="B412" i="3"/>
  <c r="AW49" i="3"/>
  <c r="AW30" i="3"/>
  <c r="AW37" i="3"/>
  <c r="AW85" i="3"/>
  <c r="AW103" i="3"/>
  <c r="AW92" i="3"/>
  <c r="AW142" i="3"/>
  <c r="AW113" i="3"/>
  <c r="AW167" i="3"/>
  <c r="AW259" i="3"/>
  <c r="AW248" i="3"/>
  <c r="AW260" i="3"/>
  <c r="AW366" i="3"/>
  <c r="AW370" i="3"/>
  <c r="AW378" i="3"/>
  <c r="AW319" i="3"/>
  <c r="AW377" i="3"/>
  <c r="AW371" i="3"/>
  <c r="AW415" i="3"/>
  <c r="R37" i="3"/>
  <c r="R92" i="3"/>
  <c r="R103" i="3"/>
  <c r="R107" i="3"/>
  <c r="R49" i="3"/>
  <c r="R113" i="3"/>
  <c r="R137" i="3"/>
  <c r="R130" i="3"/>
  <c r="R167" i="3"/>
  <c r="R174" i="3"/>
  <c r="R259" i="3"/>
  <c r="R285" i="3"/>
  <c r="R333" i="3"/>
  <c r="R403" i="3"/>
  <c r="L10" i="3"/>
  <c r="L18" i="3"/>
  <c r="L85" i="3"/>
  <c r="L61" i="3"/>
  <c r="L107" i="3"/>
  <c r="L103" i="3"/>
  <c r="L141" i="3"/>
  <c r="L149" i="3"/>
  <c r="L137" i="3"/>
  <c r="L130" i="3"/>
  <c r="L248" i="3"/>
  <c r="L260" i="3"/>
  <c r="L297" i="3"/>
  <c r="L366" i="3"/>
  <c r="L370" i="3"/>
  <c r="L403" i="3"/>
  <c r="I24" i="3"/>
  <c r="I32" i="3"/>
  <c r="I56" i="3"/>
  <c r="I49" i="3"/>
  <c r="I54" i="3"/>
  <c r="I61" i="3"/>
  <c r="I79" i="3"/>
  <c r="I130" i="3"/>
  <c r="I113" i="3"/>
  <c r="I103" i="3"/>
  <c r="I141" i="3"/>
  <c r="I248" i="3"/>
  <c r="I285" i="3"/>
  <c r="I297" i="3"/>
  <c r="I259" i="3"/>
  <c r="I233" i="3"/>
  <c r="I222" i="3"/>
  <c r="I311" i="3"/>
  <c r="I312" i="3"/>
  <c r="I274" i="3"/>
  <c r="I396" i="3"/>
  <c r="I366" i="3"/>
  <c r="I415" i="3"/>
  <c r="AC18" i="3"/>
  <c r="AC37" i="3"/>
  <c r="AC49" i="3"/>
  <c r="AC30" i="3"/>
  <c r="AC103" i="3"/>
  <c r="AC107" i="3"/>
  <c r="AC113" i="3"/>
  <c r="AC92" i="3"/>
  <c r="AC130" i="3"/>
  <c r="AC174" i="3"/>
  <c r="AC186" i="3"/>
  <c r="AC167" i="3"/>
  <c r="AC137" i="3"/>
  <c r="AC149" i="3"/>
  <c r="AC248" i="3"/>
  <c r="AC260" i="3"/>
  <c r="AC222" i="3"/>
  <c r="AC285" i="3"/>
  <c r="AC396" i="3"/>
  <c r="AC333" i="3"/>
  <c r="AC366" i="3"/>
  <c r="AC312" i="3"/>
  <c r="AC377" i="3"/>
  <c r="AC415" i="3"/>
  <c r="AC403" i="3"/>
  <c r="AA21" i="3"/>
  <c r="AA18" i="3"/>
  <c r="AA30" i="3"/>
  <c r="AA54" i="3"/>
  <c r="AA103" i="3"/>
  <c r="AA107" i="3"/>
  <c r="AA60" i="3"/>
  <c r="AA130" i="3"/>
  <c r="AA113" i="3"/>
  <c r="AA174" i="3"/>
  <c r="AA134" i="3"/>
  <c r="AA259" i="3"/>
  <c r="AA222" i="3"/>
  <c r="AA248" i="3"/>
  <c r="AA285" i="3"/>
  <c r="AA342" i="3"/>
  <c r="AA281" i="3"/>
  <c r="AA356" i="3"/>
  <c r="AA366" i="3"/>
  <c r="AA370" i="3"/>
  <c r="AA378" i="3"/>
  <c r="AE16" i="3"/>
  <c r="AE18" i="3"/>
  <c r="AE30" i="3"/>
  <c r="AE37" i="3"/>
  <c r="AE61" i="3"/>
  <c r="AE54" i="3"/>
  <c r="AE130" i="3"/>
  <c r="AE134" i="3"/>
  <c r="AE107" i="3"/>
  <c r="AE113" i="3"/>
  <c r="AE112" i="3"/>
  <c r="AE142" i="3"/>
  <c r="AE191" i="3"/>
  <c r="AE198" i="3"/>
  <c r="AE149" i="3"/>
  <c r="AE215" i="3"/>
  <c r="AE248" i="3"/>
  <c r="AE252" i="3"/>
  <c r="AE222" i="3"/>
  <c r="AE285" i="3"/>
  <c r="AE259" i="3"/>
  <c r="AE392" i="3"/>
  <c r="AE333" i="3"/>
  <c r="AE371" i="3"/>
  <c r="AE378" i="3"/>
  <c r="AE366" i="3"/>
  <c r="AE377" i="3"/>
  <c r="AE370" i="3"/>
  <c r="AQ11" i="3"/>
  <c r="AQ49" i="3"/>
  <c r="AQ18" i="3"/>
  <c r="AQ37" i="3"/>
  <c r="AQ61" i="3"/>
  <c r="AQ45" i="3"/>
  <c r="AQ92" i="3"/>
  <c r="AQ85" i="3"/>
  <c r="AQ113" i="3"/>
  <c r="AQ103" i="3"/>
  <c r="AQ139" i="3"/>
  <c r="AQ135" i="3"/>
  <c r="AQ167" i="3"/>
  <c r="AQ179" i="3"/>
  <c r="AQ219" i="3"/>
  <c r="AQ226" i="3"/>
  <c r="AQ222" i="3"/>
  <c r="AQ198" i="3"/>
  <c r="AQ215" i="3"/>
  <c r="AQ302" i="3"/>
  <c r="AQ366" i="3"/>
  <c r="AQ333" i="3"/>
  <c r="AQ377" i="3"/>
  <c r="AQ370" i="3"/>
  <c r="AQ408" i="3"/>
  <c r="AQ403" i="3"/>
  <c r="V18" i="3"/>
  <c r="V17" i="3"/>
  <c r="V21" i="3"/>
  <c r="V54" i="3"/>
  <c r="V27" i="3"/>
  <c r="V37" i="3"/>
  <c r="V85" i="3"/>
  <c r="V103" i="3"/>
  <c r="V113" i="3"/>
  <c r="V107" i="3"/>
  <c r="V137" i="3"/>
  <c r="V141" i="3"/>
  <c r="V149" i="3"/>
  <c r="V120" i="3"/>
  <c r="V200" i="3"/>
  <c r="V186" i="3"/>
  <c r="V142" i="3"/>
  <c r="V222" i="3"/>
  <c r="V285" i="3"/>
  <c r="V297" i="3"/>
  <c r="V259" i="3"/>
  <c r="V260" i="3"/>
  <c r="V319" i="3"/>
  <c r="V252" i="3"/>
  <c r="V377" i="3"/>
  <c r="V371" i="3"/>
  <c r="V366" i="3"/>
  <c r="V370" i="3"/>
  <c r="V415" i="3"/>
  <c r="Q27" i="3"/>
  <c r="Q18" i="3"/>
  <c r="Q37" i="3"/>
  <c r="Q61" i="3"/>
  <c r="Q54" i="3"/>
  <c r="Q55" i="3"/>
  <c r="Q32" i="3"/>
  <c r="Q92" i="3"/>
  <c r="Q142" i="3"/>
  <c r="Q130" i="3"/>
  <c r="Q149" i="3"/>
  <c r="Q174" i="3"/>
  <c r="Q137" i="3"/>
  <c r="Q135" i="3"/>
  <c r="Q222" i="3"/>
  <c r="Q259" i="3"/>
  <c r="Q253" i="3"/>
  <c r="Q250" i="3"/>
  <c r="Q335" i="3"/>
  <c r="Q281" i="3"/>
  <c r="Q318" i="3"/>
  <c r="Q359" i="3"/>
  <c r="Q333" i="3"/>
  <c r="Q377" i="3"/>
  <c r="Q378" i="3"/>
  <c r="Q403" i="3"/>
  <c r="AO16" i="3"/>
  <c r="AO37" i="3"/>
  <c r="AO30" i="3"/>
  <c r="AO61" i="3"/>
  <c r="AO49" i="3"/>
  <c r="AO107" i="3"/>
  <c r="AO92" i="3"/>
  <c r="AO112" i="3"/>
  <c r="AO98" i="3"/>
  <c r="AO130" i="3"/>
  <c r="AO142" i="3"/>
  <c r="AO134" i="3"/>
  <c r="AO174" i="3"/>
  <c r="AO186" i="3"/>
  <c r="AO137" i="3"/>
  <c r="AO141" i="3"/>
  <c r="AO198" i="3"/>
  <c r="AO222" i="3"/>
  <c r="AO215" i="3"/>
  <c r="AO250" i="3"/>
  <c r="AO267" i="3"/>
  <c r="AO253" i="3"/>
  <c r="AO319" i="3"/>
  <c r="AO335" i="3"/>
  <c r="AO281" i="3"/>
  <c r="AO396" i="3"/>
  <c r="AO359" i="3"/>
  <c r="AO366" i="3"/>
  <c r="AO370" i="3"/>
  <c r="AO285" i="3"/>
  <c r="AO333" i="3"/>
  <c r="AO377" i="3"/>
  <c r="AO378" i="3"/>
  <c r="AP9" i="3"/>
  <c r="AP47" i="3"/>
  <c r="AP18" i="3"/>
  <c r="AP37" i="3"/>
  <c r="AP30" i="3"/>
  <c r="AP54" i="3"/>
  <c r="AP61" i="3"/>
  <c r="AP49" i="3"/>
  <c r="AP92" i="3"/>
  <c r="AP135" i="3"/>
  <c r="AP137" i="3"/>
  <c r="AP222" i="3"/>
  <c r="AP238" i="3"/>
  <c r="AP163" i="3"/>
  <c r="AP167" i="3"/>
  <c r="AP260" i="3"/>
  <c r="AP224" i="3"/>
  <c r="AP193" i="3"/>
  <c r="AP215" i="3"/>
  <c r="AP191" i="3"/>
  <c r="AP335" i="3"/>
  <c r="AP359" i="3"/>
  <c r="AP371" i="3"/>
  <c r="AP377" i="3"/>
  <c r="AP408" i="3"/>
  <c r="AP403" i="3"/>
  <c r="AP415" i="3"/>
  <c r="M54" i="3"/>
  <c r="M37" i="3"/>
  <c r="M32" i="3"/>
  <c r="M61" i="3"/>
  <c r="M56" i="3"/>
  <c r="M49" i="3"/>
  <c r="M30" i="3"/>
  <c r="M85" i="3"/>
  <c r="M103" i="3"/>
  <c r="M141" i="3"/>
  <c r="M130" i="3"/>
  <c r="M201" i="3"/>
  <c r="M179" i="3"/>
  <c r="M167" i="3"/>
  <c r="M250" i="3"/>
  <c r="M222" i="3"/>
  <c r="M198" i="3"/>
  <c r="M186" i="3"/>
  <c r="M215" i="3"/>
  <c r="M278" i="3"/>
  <c r="M342" i="3"/>
  <c r="M285" i="3"/>
  <c r="M297" i="3"/>
  <c r="M309" i="3"/>
  <c r="M341" i="3"/>
  <c r="M302" i="3"/>
  <c r="M366" i="3"/>
  <c r="M370" i="3"/>
  <c r="M378" i="3"/>
  <c r="M415" i="3"/>
  <c r="M403" i="3"/>
  <c r="M371" i="3"/>
  <c r="M396" i="3"/>
  <c r="BA10" i="3"/>
  <c r="BA29" i="3"/>
  <c r="BA39" i="3"/>
  <c r="BA18" i="3"/>
  <c r="BA27" i="3"/>
  <c r="BA55" i="3"/>
  <c r="BA61" i="3"/>
  <c r="BA54" i="3"/>
  <c r="BA113" i="3"/>
  <c r="BA92" i="3"/>
  <c r="BA130" i="3"/>
  <c r="BA135" i="3"/>
  <c r="BA134" i="3"/>
  <c r="BA142" i="3"/>
  <c r="BA141" i="3"/>
  <c r="BA149" i="3"/>
  <c r="BA174" i="3"/>
  <c r="BA191" i="3"/>
  <c r="BA252" i="3"/>
  <c r="BA224" i="3"/>
  <c r="BA215" i="3"/>
  <c r="BA222" i="3"/>
  <c r="BA196" i="3"/>
  <c r="BA167" i="3"/>
  <c r="BA198" i="3"/>
  <c r="BA241" i="3"/>
  <c r="BA278" i="3"/>
  <c r="BA297" i="3"/>
  <c r="BA274" i="3"/>
  <c r="BA281" i="3"/>
  <c r="BA368" i="3"/>
  <c r="BA392" i="3"/>
  <c r="BA359" i="3"/>
  <c r="BA333" i="3"/>
  <c r="BA366" i="3"/>
  <c r="BA370" i="3"/>
  <c r="BA341" i="3"/>
  <c r="BA356" i="3"/>
  <c r="BA394" i="3"/>
  <c r="BA401" i="3"/>
  <c r="BA377" i="3"/>
  <c r="BA415" i="3"/>
  <c r="U21" i="3"/>
  <c r="U29" i="3"/>
  <c r="U32" i="3"/>
  <c r="U11" i="3"/>
  <c r="U27" i="3"/>
  <c r="U37" i="3"/>
  <c r="U16" i="3"/>
  <c r="U49" i="3"/>
  <c r="U61" i="3"/>
  <c r="U54" i="3"/>
  <c r="U79" i="3"/>
  <c r="U134" i="3"/>
  <c r="U103" i="3"/>
  <c r="U113" i="3"/>
  <c r="U107" i="3"/>
  <c r="U137" i="3"/>
  <c r="U141" i="3"/>
  <c r="U149" i="3"/>
  <c r="U142" i="3"/>
  <c r="U215" i="3"/>
  <c r="U200" i="3"/>
  <c r="U198" i="3"/>
  <c r="U132" i="3"/>
  <c r="U186" i="3"/>
  <c r="U179" i="3"/>
  <c r="U222" i="3"/>
  <c r="U233" i="3"/>
  <c r="U285" i="3"/>
  <c r="U309" i="3"/>
  <c r="U259" i="3"/>
  <c r="U260" i="3"/>
  <c r="U278" i="3"/>
  <c r="U377" i="3"/>
  <c r="U342" i="3"/>
  <c r="U359" i="3"/>
  <c r="U333" i="3"/>
  <c r="U378" i="3"/>
  <c r="U403" i="3"/>
  <c r="U420" i="3"/>
  <c r="U408" i="3"/>
  <c r="U415" i="3"/>
  <c r="AF18" i="3"/>
  <c r="AF10" i="3"/>
  <c r="AF42" i="3"/>
  <c r="AF61" i="3"/>
  <c r="AF54" i="3"/>
  <c r="AF56" i="3"/>
  <c r="AF66" i="3"/>
  <c r="AF92" i="3"/>
  <c r="AF49" i="3"/>
  <c r="AF79" i="3"/>
  <c r="AF107" i="3"/>
  <c r="AF85" i="3"/>
  <c r="AF134" i="3"/>
  <c r="AF135" i="3"/>
  <c r="AF149" i="3"/>
  <c r="AF142" i="3"/>
  <c r="AF167" i="3"/>
  <c r="AF179" i="3"/>
  <c r="AF137" i="3"/>
  <c r="AF130" i="3"/>
  <c r="AF129" i="3"/>
  <c r="AF174" i="3"/>
  <c r="AF200" i="3"/>
  <c r="AF215" i="3"/>
  <c r="AF252" i="3"/>
  <c r="AF222" i="3"/>
  <c r="AF285" i="3"/>
  <c r="AF312" i="3"/>
  <c r="AF274" i="3"/>
  <c r="AF278" i="3"/>
  <c r="AF319" i="3"/>
  <c r="AF364" i="3"/>
  <c r="AF333" i="3"/>
  <c r="AF359" i="3"/>
  <c r="AF371" i="3"/>
  <c r="AF378" i="3"/>
  <c r="AF420" i="3"/>
  <c r="AF366" i="3"/>
  <c r="AF370" i="3"/>
  <c r="AF415" i="3"/>
  <c r="AF403" i="3"/>
  <c r="Y18" i="3"/>
  <c r="Y30" i="3"/>
  <c r="Y21" i="3"/>
  <c r="Y39" i="3"/>
  <c r="Y37" i="3"/>
  <c r="Y45" i="3"/>
  <c r="Y54" i="3"/>
  <c r="Y85" i="3"/>
  <c r="Y60" i="3"/>
  <c r="Y61" i="3"/>
  <c r="Y135" i="3"/>
  <c r="Y92" i="3"/>
  <c r="Y103" i="3"/>
  <c r="Y75" i="3"/>
  <c r="Y142" i="3"/>
  <c r="Y107" i="3"/>
  <c r="Y130" i="3"/>
  <c r="Y141" i="3"/>
  <c r="Y149" i="3"/>
  <c r="Y113" i="3"/>
  <c r="Y191" i="3"/>
  <c r="Y174" i="3"/>
  <c r="Y222" i="3"/>
  <c r="Y215" i="3"/>
  <c r="Y198" i="3"/>
  <c r="Y307" i="3"/>
  <c r="Y311" i="3"/>
  <c r="Y248" i="3"/>
  <c r="Y252" i="3"/>
  <c r="Y278" i="3"/>
  <c r="Y318" i="3"/>
  <c r="Y309" i="3"/>
  <c r="Y333" i="3"/>
  <c r="Y260" i="3"/>
  <c r="Y312" i="3"/>
  <c r="Y366" i="3"/>
  <c r="Y370" i="3"/>
  <c r="Y378" i="3"/>
  <c r="Y377" i="3"/>
  <c r="Y285" i="3"/>
  <c r="Y297" i="3"/>
  <c r="Y371" i="3"/>
  <c r="Y403" i="3"/>
  <c r="Y392" i="3"/>
  <c r="Y396" i="3"/>
  <c r="Y420" i="3"/>
  <c r="AN10" i="3"/>
  <c r="AN21" i="3"/>
  <c r="AN18" i="3"/>
  <c r="AN30" i="3"/>
  <c r="AN27" i="3"/>
  <c r="AN54" i="3"/>
  <c r="AN61" i="3"/>
  <c r="AN49" i="3"/>
  <c r="AN58" i="3"/>
  <c r="AN79" i="3"/>
  <c r="AN85" i="3"/>
  <c r="AN113" i="3"/>
  <c r="AN92" i="3"/>
  <c r="AN112" i="3"/>
  <c r="AN103" i="3"/>
  <c r="AN107" i="3"/>
  <c r="AN135" i="3"/>
  <c r="AN142" i="3"/>
  <c r="AN134" i="3"/>
  <c r="AN174" i="3"/>
  <c r="AN186" i="3"/>
  <c r="AN198" i="3"/>
  <c r="AN137" i="3"/>
  <c r="AN149" i="3"/>
  <c r="AN141" i="3"/>
  <c r="AN167" i="3"/>
  <c r="AN179" i="3"/>
  <c r="AN193" i="3"/>
  <c r="AN127" i="3"/>
  <c r="AN196" i="3"/>
  <c r="AN215" i="3"/>
  <c r="AN191" i="3"/>
  <c r="AN248" i="3"/>
  <c r="AN252" i="3"/>
  <c r="AN253" i="3"/>
  <c r="AN259" i="3"/>
  <c r="AN319" i="3"/>
  <c r="AN309" i="3"/>
  <c r="AN342" i="3"/>
  <c r="AN311" i="3"/>
  <c r="AN278" i="3"/>
  <c r="AN260" i="3"/>
  <c r="AN285" i="3"/>
  <c r="AN359" i="3"/>
  <c r="AN371" i="3"/>
  <c r="AN403" i="3"/>
  <c r="AN366" i="3"/>
  <c r="AN370" i="3"/>
  <c r="AN378" i="3"/>
  <c r="AN333" i="3"/>
  <c r="AN297" i="3"/>
  <c r="AN408" i="3"/>
  <c r="AN396" i="3"/>
  <c r="AN356" i="3"/>
  <c r="AN377" i="3"/>
  <c r="AR9" i="3"/>
  <c r="AR11" i="3"/>
  <c r="AR18" i="3"/>
  <c r="AR27" i="3"/>
  <c r="AR21" i="3"/>
  <c r="AR37" i="3"/>
  <c r="AR30" i="3"/>
  <c r="AR60" i="3"/>
  <c r="AR54" i="3"/>
  <c r="AR49" i="3"/>
  <c r="AR92" i="3"/>
  <c r="AR75" i="3"/>
  <c r="AR58" i="3"/>
  <c r="AR79" i="3"/>
  <c r="AR85" i="3"/>
  <c r="AR113" i="3"/>
  <c r="AR103" i="3"/>
  <c r="AR107" i="3"/>
  <c r="AR167" i="3"/>
  <c r="AR179" i="3"/>
  <c r="AR134" i="3"/>
  <c r="AR174" i="3"/>
  <c r="AR186" i="3"/>
  <c r="AR137" i="3"/>
  <c r="AR142" i="3"/>
  <c r="AR149" i="3"/>
  <c r="AR198" i="3"/>
  <c r="AR141" i="3"/>
  <c r="AR253" i="3"/>
  <c r="AR252" i="3"/>
  <c r="AR172" i="3"/>
  <c r="AR222" i="3"/>
  <c r="AR191" i="3"/>
  <c r="AR259" i="3"/>
  <c r="AR260" i="3"/>
  <c r="AR297" i="3"/>
  <c r="AR215" i="3"/>
  <c r="AR276" i="3"/>
  <c r="AR302" i="3"/>
  <c r="AR278" i="3"/>
  <c r="AR333" i="3"/>
  <c r="AR377" i="3"/>
  <c r="AR401" i="3"/>
  <c r="AR368" i="3"/>
  <c r="AR392" i="3"/>
  <c r="AR396" i="3"/>
  <c r="AR359" i="3"/>
  <c r="AR371" i="3"/>
  <c r="AR326" i="3"/>
  <c r="AR378" i="3"/>
  <c r="AR366" i="3"/>
  <c r="AR370" i="3"/>
  <c r="AR420" i="3"/>
  <c r="AR408" i="3"/>
  <c r="AR403" i="3"/>
  <c r="AK27" i="3"/>
  <c r="AK18" i="3"/>
  <c r="AK21" i="3"/>
  <c r="AK30" i="3"/>
  <c r="AK29" i="3"/>
  <c r="AK54" i="3"/>
  <c r="AK58" i="3"/>
  <c r="AK49" i="3"/>
  <c r="AK61" i="3"/>
  <c r="AK85" i="3"/>
  <c r="AK39" i="3"/>
  <c r="AK75" i="3"/>
  <c r="AK92" i="3"/>
  <c r="AK103" i="3"/>
  <c r="AK107" i="3"/>
  <c r="AK113" i="3"/>
  <c r="AK130" i="3"/>
  <c r="AK134" i="3"/>
  <c r="AK137" i="3"/>
  <c r="AK141" i="3"/>
  <c r="AK193" i="3"/>
  <c r="AK201" i="3"/>
  <c r="AK149" i="3"/>
  <c r="AK167" i="3"/>
  <c r="AK174" i="3"/>
  <c r="AK186" i="3"/>
  <c r="AK191" i="3"/>
  <c r="AK198" i="3"/>
  <c r="AK215" i="3"/>
  <c r="AK196" i="3"/>
  <c r="AK267" i="3"/>
  <c r="AK253" i="3"/>
  <c r="AK259" i="3"/>
  <c r="AK281" i="3"/>
  <c r="AK302" i="3"/>
  <c r="AK248" i="3"/>
  <c r="AK333" i="3"/>
  <c r="AK260" i="3"/>
  <c r="AK285" i="3"/>
  <c r="AK297" i="3"/>
  <c r="AK252" i="3"/>
  <c r="AK366" i="3"/>
  <c r="AK370" i="3"/>
  <c r="AK377" i="3"/>
  <c r="AK309" i="3"/>
  <c r="AK408" i="3"/>
  <c r="AK392" i="3"/>
  <c r="AK396" i="3"/>
  <c r="AK403" i="3"/>
  <c r="AK371" i="3"/>
  <c r="AK359" i="3"/>
  <c r="AK420" i="3"/>
  <c r="AB18" i="3"/>
  <c r="AB56" i="3"/>
  <c r="AB60" i="3"/>
  <c r="AB39" i="3"/>
  <c r="AB27" i="3"/>
  <c r="AB37" i="3"/>
  <c r="AB45" i="3"/>
  <c r="AB21" i="3"/>
  <c r="AB30" i="3"/>
  <c r="AB61" i="3"/>
  <c r="AB54" i="3"/>
  <c r="AB49" i="3"/>
  <c r="AB75" i="3"/>
  <c r="AB85" i="3"/>
  <c r="AB107" i="3"/>
  <c r="AB113" i="3"/>
  <c r="AB120" i="3"/>
  <c r="AB103" i="3"/>
  <c r="AB92" i="3"/>
  <c r="AB127" i="3"/>
  <c r="AB142" i="3"/>
  <c r="AB130" i="3"/>
  <c r="AB135" i="3"/>
  <c r="AB174" i="3"/>
  <c r="AB141" i="3"/>
  <c r="AB149" i="3"/>
  <c r="AB167" i="3"/>
  <c r="AB179" i="3"/>
  <c r="AB201" i="3"/>
  <c r="AB137" i="3"/>
  <c r="AB134" i="3"/>
  <c r="AB191" i="3"/>
  <c r="AB222" i="3"/>
  <c r="AB215" i="3"/>
  <c r="AB260" i="3"/>
  <c r="AB248" i="3"/>
  <c r="AB252" i="3"/>
  <c r="AB278" i="3"/>
  <c r="AB335" i="3"/>
  <c r="AB253" i="3"/>
  <c r="AB285" i="3"/>
  <c r="AB297" i="3"/>
  <c r="AB309" i="3"/>
  <c r="AB259" i="3"/>
  <c r="AB290" i="3"/>
  <c r="AB333" i="3"/>
  <c r="AB359" i="3"/>
  <c r="AB371" i="3"/>
  <c r="AB403" i="3"/>
  <c r="AB366" i="3"/>
  <c r="AB370" i="3"/>
  <c r="AB378" i="3"/>
  <c r="AB420" i="3"/>
  <c r="AB377" i="3"/>
  <c r="AB415" i="3"/>
  <c r="AB408" i="3"/>
  <c r="AJ27" i="3"/>
  <c r="AJ18" i="3"/>
  <c r="AJ30" i="3"/>
  <c r="AJ24" i="3"/>
  <c r="AJ37" i="3"/>
  <c r="AJ71" i="3"/>
  <c r="AJ75" i="3"/>
  <c r="AJ79" i="3"/>
  <c r="AJ49" i="3"/>
  <c r="AJ54" i="3"/>
  <c r="AJ39" i="3"/>
  <c r="AJ21" i="3"/>
  <c r="AJ98" i="3"/>
  <c r="AJ85" i="3"/>
  <c r="AJ92" i="3"/>
  <c r="AJ61" i="3"/>
  <c r="AJ135" i="3"/>
  <c r="AJ103" i="3"/>
  <c r="AJ107" i="3"/>
  <c r="AJ113" i="3"/>
  <c r="AJ130" i="3"/>
  <c r="AJ142" i="3"/>
  <c r="AJ134" i="3"/>
  <c r="AJ137" i="3"/>
  <c r="AJ141" i="3"/>
  <c r="AJ149" i="3"/>
  <c r="AJ132" i="3"/>
  <c r="AJ167" i="3"/>
  <c r="AJ179" i="3"/>
  <c r="AJ174" i="3"/>
  <c r="AJ215" i="3"/>
  <c r="AJ198" i="3"/>
  <c r="AJ222" i="3"/>
  <c r="AJ238" i="3"/>
  <c r="AJ250" i="3"/>
  <c r="AJ243" i="3"/>
  <c r="AJ241" i="3"/>
  <c r="AJ173" i="3"/>
  <c r="AJ196" i="3"/>
  <c r="AJ253" i="3"/>
  <c r="AJ257" i="3"/>
  <c r="AJ274" i="3"/>
  <c r="AJ278" i="3"/>
  <c r="AJ259" i="3"/>
  <c r="AJ260" i="3"/>
  <c r="AJ248" i="3"/>
  <c r="AJ252" i="3"/>
  <c r="AJ333" i="3"/>
  <c r="AJ345" i="3"/>
  <c r="AJ312" i="3"/>
  <c r="AJ285" i="3"/>
  <c r="AJ297" i="3"/>
  <c r="AJ366" i="3"/>
  <c r="AJ370" i="3"/>
  <c r="AJ378" i="3"/>
  <c r="AJ365" i="3"/>
  <c r="AJ377" i="3"/>
  <c r="AJ309" i="3"/>
  <c r="AJ408" i="3"/>
  <c r="AJ415" i="3"/>
  <c r="AJ396" i="3"/>
  <c r="AJ403" i="3"/>
  <c r="AJ371" i="3"/>
  <c r="AJ359" i="3"/>
  <c r="AJ420" i="3"/>
  <c r="T30" i="3"/>
  <c r="T21" i="3"/>
  <c r="T11" i="3"/>
  <c r="T22" i="3"/>
  <c r="T27" i="3"/>
  <c r="T37" i="3"/>
  <c r="T18" i="3"/>
  <c r="T49" i="3"/>
  <c r="T61" i="3"/>
  <c r="T54" i="3"/>
  <c r="T45" i="3"/>
  <c r="T92" i="3"/>
  <c r="T75" i="3"/>
  <c r="T113" i="3"/>
  <c r="T107" i="3"/>
  <c r="T85" i="3"/>
  <c r="T112" i="3"/>
  <c r="T130" i="3"/>
  <c r="T135" i="3"/>
  <c r="T134" i="3"/>
  <c r="T141" i="3"/>
  <c r="T167" i="3"/>
  <c r="T179" i="3"/>
  <c r="T149" i="3"/>
  <c r="T142" i="3"/>
  <c r="T137" i="3"/>
  <c r="T158" i="3"/>
  <c r="T191" i="3"/>
  <c r="T200" i="3"/>
  <c r="T198" i="3"/>
  <c r="T196" i="3"/>
  <c r="T253" i="3"/>
  <c r="T241" i="3"/>
  <c r="T248" i="3"/>
  <c r="T252" i="3"/>
  <c r="T215" i="3"/>
  <c r="T285" i="3"/>
  <c r="T297" i="3"/>
  <c r="T259" i="3"/>
  <c r="T260" i="3"/>
  <c r="T222" i="3"/>
  <c r="T312" i="3"/>
  <c r="T290" i="3"/>
  <c r="T278" i="3"/>
  <c r="T377" i="3"/>
  <c r="T396" i="3"/>
  <c r="T302" i="3"/>
  <c r="T309" i="3"/>
  <c r="T342" i="3"/>
  <c r="T356" i="3"/>
  <c r="T359" i="3"/>
  <c r="T363" i="3"/>
  <c r="T371" i="3"/>
  <c r="T333" i="3"/>
  <c r="T378" i="3"/>
  <c r="T370" i="3"/>
  <c r="T420" i="3"/>
  <c r="T408" i="3"/>
  <c r="T415" i="3"/>
  <c r="AY27" i="3"/>
  <c r="AY10" i="3"/>
  <c r="AY29" i="3"/>
  <c r="AY30" i="3"/>
  <c r="AY18" i="3"/>
  <c r="AY21" i="3"/>
  <c r="AY75" i="3"/>
  <c r="AY37" i="3"/>
  <c r="AY54" i="3"/>
  <c r="AY103" i="3"/>
  <c r="AY107" i="3"/>
  <c r="AY61" i="3"/>
  <c r="AY85" i="3"/>
  <c r="AY112" i="3"/>
  <c r="AY132" i="3"/>
  <c r="AY127" i="3"/>
  <c r="AY92" i="3"/>
  <c r="AY135" i="3"/>
  <c r="AY139" i="3"/>
  <c r="AY163" i="3"/>
  <c r="AY134" i="3"/>
  <c r="AY142" i="3"/>
  <c r="AY113" i="3"/>
  <c r="AY137" i="3"/>
  <c r="AY172" i="3"/>
  <c r="AY241" i="3"/>
  <c r="AY186" i="3"/>
  <c r="AY193" i="3"/>
  <c r="AY167" i="3"/>
  <c r="AY141" i="3"/>
  <c r="AY149" i="3"/>
  <c r="AY224" i="3"/>
  <c r="AY259" i="3"/>
  <c r="AY215" i="3"/>
  <c r="AY222" i="3"/>
  <c r="AY174" i="3"/>
  <c r="AY227" i="3"/>
  <c r="AY179" i="3"/>
  <c r="AY198" i="3"/>
  <c r="AY245" i="3"/>
  <c r="AY253" i="3"/>
  <c r="AY278" i="3"/>
  <c r="AY243" i="3"/>
  <c r="AY248" i="3"/>
  <c r="AY252" i="3"/>
  <c r="AY302" i="3"/>
  <c r="AY318" i="3"/>
  <c r="AY342" i="3"/>
  <c r="AY285" i="3"/>
  <c r="AY297" i="3"/>
  <c r="AY260" i="3"/>
  <c r="AY359" i="3"/>
  <c r="AY363" i="3"/>
  <c r="AY371" i="3"/>
  <c r="AY333" i="3"/>
  <c r="AY309" i="3"/>
  <c r="AY366" i="3"/>
  <c r="AY370" i="3"/>
  <c r="AY378" i="3"/>
  <c r="AY319" i="3"/>
  <c r="AY340" i="3"/>
  <c r="AY335" i="3"/>
  <c r="AY392" i="3"/>
  <c r="AY396" i="3"/>
  <c r="AY420" i="3"/>
  <c r="AY403" i="3"/>
  <c r="AY408" i="3"/>
  <c r="AY377" i="3"/>
  <c r="AI10" i="3"/>
  <c r="AI37" i="3"/>
  <c r="AI30" i="3"/>
  <c r="AI22" i="3"/>
  <c r="AI18" i="3"/>
  <c r="AI27" i="3"/>
  <c r="AI21" i="3"/>
  <c r="AI49" i="3"/>
  <c r="AI66" i="3"/>
  <c r="AI61" i="3"/>
  <c r="AI54" i="3"/>
  <c r="AI85" i="3"/>
  <c r="AI80" i="3"/>
  <c r="AI92" i="3"/>
  <c r="AI75" i="3"/>
  <c r="AI115" i="3"/>
  <c r="AI103" i="3"/>
  <c r="AI107" i="3"/>
  <c r="AI113" i="3"/>
  <c r="AI135" i="3"/>
  <c r="AI134" i="3"/>
  <c r="AI137" i="3"/>
  <c r="AI141" i="3"/>
  <c r="AI149" i="3"/>
  <c r="AI130" i="3"/>
  <c r="AI142" i="3"/>
  <c r="AI167" i="3"/>
  <c r="AI179" i="3"/>
  <c r="AI174" i="3"/>
  <c r="AI215" i="3"/>
  <c r="AI186" i="3"/>
  <c r="AI191" i="3"/>
  <c r="AI198" i="3"/>
  <c r="AI241" i="3"/>
  <c r="AI253" i="3"/>
  <c r="AI201" i="3"/>
  <c r="AI214" i="3"/>
  <c r="AI173" i="3"/>
  <c r="AI278" i="3"/>
  <c r="AI222" i="3"/>
  <c r="AI281" i="3"/>
  <c r="AI259" i="3"/>
  <c r="AI260" i="3"/>
  <c r="AI248" i="3"/>
  <c r="AI252" i="3"/>
  <c r="AI333" i="3"/>
  <c r="AI285" i="3"/>
  <c r="AI297" i="3"/>
  <c r="AI366" i="3"/>
  <c r="AI370" i="3"/>
  <c r="AI378" i="3"/>
  <c r="AI377" i="3"/>
  <c r="AI342" i="3"/>
  <c r="AI318" i="3"/>
  <c r="AI302" i="3"/>
  <c r="AI309" i="3"/>
  <c r="AI319" i="3"/>
  <c r="AI408" i="3"/>
  <c r="AI415" i="3"/>
  <c r="AI396" i="3"/>
  <c r="AI403" i="3"/>
  <c r="AI371" i="3"/>
  <c r="AI359" i="3"/>
  <c r="AI420" i="3"/>
  <c r="AL21" i="3"/>
  <c r="AL29" i="3"/>
  <c r="AL37" i="3"/>
  <c r="AL32" i="3"/>
  <c r="AL39" i="3"/>
  <c r="AL47" i="3"/>
  <c r="AL30" i="3"/>
  <c r="AL22" i="3"/>
  <c r="AL18" i="3"/>
  <c r="AL49" i="3"/>
  <c r="AL27" i="3"/>
  <c r="AL61" i="3"/>
  <c r="AL85" i="3"/>
  <c r="AL97" i="3"/>
  <c r="AL54" i="3"/>
  <c r="AL60" i="3"/>
  <c r="AL75" i="3"/>
  <c r="AL92" i="3"/>
  <c r="AL112" i="3"/>
  <c r="AL116" i="3"/>
  <c r="AL103" i="3"/>
  <c r="AL107" i="3"/>
  <c r="AL113" i="3"/>
  <c r="AL130" i="3"/>
  <c r="AL135" i="3"/>
  <c r="AL142" i="3"/>
  <c r="AL134" i="3"/>
  <c r="AL137" i="3"/>
  <c r="AL141" i="3"/>
  <c r="AL149" i="3"/>
  <c r="AL167" i="3"/>
  <c r="AL163" i="3"/>
  <c r="AL179" i="3"/>
  <c r="AL193" i="3"/>
  <c r="AL174" i="3"/>
  <c r="AL200" i="3"/>
  <c r="AL186" i="3"/>
  <c r="AL191" i="3"/>
  <c r="AL259" i="3"/>
  <c r="AL222" i="3"/>
  <c r="AL198" i="3"/>
  <c r="AL215" i="3"/>
  <c r="AL241" i="3"/>
  <c r="AL243" i="3"/>
  <c r="AL283" i="3"/>
  <c r="AL245" i="3"/>
  <c r="AL253" i="3"/>
  <c r="AL257" i="3"/>
  <c r="AL274" i="3"/>
  <c r="AL278" i="3"/>
  <c r="AL309" i="3"/>
  <c r="AL281" i="3"/>
  <c r="AL302" i="3"/>
  <c r="AL248" i="3"/>
  <c r="AL333" i="3"/>
  <c r="AL260" i="3"/>
  <c r="AL285" i="3"/>
  <c r="AL297" i="3"/>
  <c r="AL252" i="3"/>
  <c r="AL359" i="3"/>
  <c r="AL371" i="3"/>
  <c r="AL403" i="3"/>
  <c r="AL335" i="3"/>
  <c r="AL366" i="3"/>
  <c r="AL370" i="3"/>
  <c r="AL378" i="3"/>
  <c r="AL420" i="3"/>
  <c r="AL408" i="3"/>
  <c r="AL415" i="3"/>
  <c r="AL396" i="3"/>
  <c r="AL377" i="3"/>
  <c r="AG18" i="3"/>
  <c r="AG22" i="3"/>
  <c r="AG30" i="3"/>
  <c r="AG21" i="3"/>
  <c r="AG29" i="3"/>
  <c r="AG32" i="3"/>
  <c r="AG27" i="3"/>
  <c r="AG37" i="3"/>
  <c r="AG61" i="3"/>
  <c r="AG54" i="3"/>
  <c r="AG49" i="3"/>
  <c r="AG85" i="3"/>
  <c r="AG80" i="3"/>
  <c r="AG92" i="3"/>
  <c r="AG75" i="3"/>
  <c r="AG103" i="3"/>
  <c r="AG130" i="3"/>
  <c r="AG134" i="3"/>
  <c r="AG107" i="3"/>
  <c r="AG113" i="3"/>
  <c r="AG95" i="3"/>
  <c r="AG135" i="3"/>
  <c r="AG137" i="3"/>
  <c r="AG141" i="3"/>
  <c r="AG149" i="3"/>
  <c r="AG156" i="3"/>
  <c r="AG123" i="3"/>
  <c r="AG142" i="3"/>
  <c r="AG167" i="3"/>
  <c r="AG174" i="3"/>
  <c r="AG182" i="3"/>
  <c r="AG127" i="3"/>
  <c r="AG215" i="3"/>
  <c r="AG186" i="3"/>
  <c r="AG191" i="3"/>
  <c r="AG198" i="3"/>
  <c r="AG179" i="3"/>
  <c r="AG196" i="3"/>
  <c r="AG194" i="3"/>
  <c r="AG241" i="3"/>
  <c r="AG245" i="3"/>
  <c r="AG253" i="3"/>
  <c r="AG197" i="3"/>
  <c r="AG222" i="3"/>
  <c r="AG285" i="3"/>
  <c r="AG297" i="3"/>
  <c r="AG309" i="3"/>
  <c r="AG259" i="3"/>
  <c r="AG260" i="3"/>
  <c r="AG248" i="3"/>
  <c r="AG252" i="3"/>
  <c r="AG250" i="3"/>
  <c r="AG278" i="3"/>
  <c r="AG341" i="3"/>
  <c r="AG377" i="3"/>
  <c r="AG326" i="3"/>
  <c r="AG333" i="3"/>
  <c r="AG302" i="3"/>
  <c r="AG359" i="3"/>
  <c r="AG370" i="3"/>
  <c r="AG403" i="3"/>
  <c r="AG371" i="3"/>
  <c r="AG378" i="3"/>
  <c r="AG386" i="3"/>
  <c r="AG366" i="3"/>
  <c r="AG415" i="3"/>
  <c r="AG396" i="3"/>
  <c r="AG420" i="3"/>
  <c r="AG408" i="3"/>
  <c r="AU10" i="3"/>
  <c r="AU37" i="3"/>
  <c r="AU18" i="3"/>
  <c r="AU27" i="3"/>
  <c r="AU21" i="3"/>
  <c r="AU30" i="3"/>
  <c r="AU66" i="3"/>
  <c r="AU60" i="3"/>
  <c r="AU53" i="3"/>
  <c r="AU63" i="3"/>
  <c r="AU54" i="3"/>
  <c r="AU61" i="3"/>
  <c r="AU71" i="3"/>
  <c r="AU49" i="3"/>
  <c r="AU73" i="3"/>
  <c r="AU85" i="3"/>
  <c r="AU92" i="3"/>
  <c r="AU75" i="3"/>
  <c r="AU107" i="3"/>
  <c r="AU94" i="3"/>
  <c r="AU95" i="3"/>
  <c r="AU86" i="3"/>
  <c r="AU113" i="3"/>
  <c r="AU120" i="3"/>
  <c r="AU137" i="3"/>
  <c r="AU141" i="3"/>
  <c r="AU149" i="3"/>
  <c r="AU103" i="3"/>
  <c r="AU135" i="3"/>
  <c r="AU134" i="3"/>
  <c r="AU167" i="3"/>
  <c r="AU179" i="3"/>
  <c r="AU130" i="3"/>
  <c r="AU174" i="3"/>
  <c r="AU186" i="3"/>
  <c r="AU142" i="3"/>
  <c r="AU193" i="3"/>
  <c r="AU191" i="3"/>
  <c r="AU215" i="3"/>
  <c r="AU198" i="3"/>
  <c r="AU194" i="3"/>
  <c r="AU241" i="3"/>
  <c r="AU245" i="3"/>
  <c r="AU253" i="3"/>
  <c r="AU182" i="3"/>
  <c r="AU278" i="3"/>
  <c r="AU231" i="3"/>
  <c r="AU259" i="3"/>
  <c r="AU238" i="3"/>
  <c r="AU248" i="3"/>
  <c r="AU252" i="3"/>
  <c r="AU260" i="3"/>
  <c r="AU222" i="3"/>
  <c r="AU285" i="3"/>
  <c r="AU293" i="3"/>
  <c r="AU297" i="3"/>
  <c r="AU333" i="3"/>
  <c r="AU341" i="3"/>
  <c r="AU309" i="3"/>
  <c r="AU326" i="3"/>
  <c r="AU366" i="3"/>
  <c r="AU370" i="3"/>
  <c r="AU378" i="3"/>
  <c r="AU319" i="3"/>
  <c r="AU377" i="3"/>
  <c r="AU385" i="3"/>
  <c r="AU393" i="3"/>
  <c r="AU334" i="3"/>
  <c r="AU356" i="3"/>
  <c r="AU302" i="3"/>
  <c r="AU371" i="3"/>
  <c r="AU403" i="3"/>
  <c r="AU415" i="3"/>
  <c r="AU359" i="3"/>
  <c r="AU401" i="3"/>
  <c r="AU396" i="3"/>
  <c r="AU408" i="3"/>
  <c r="AU420" i="3"/>
  <c r="AZ9" i="3"/>
  <c r="AZ11" i="3"/>
  <c r="AZ18" i="3"/>
  <c r="AZ30" i="3"/>
  <c r="AZ27" i="3"/>
  <c r="AZ21" i="3"/>
  <c r="AZ49" i="3"/>
  <c r="AZ38" i="3"/>
  <c r="AZ58" i="3"/>
  <c r="AZ37" i="3"/>
  <c r="AZ71" i="3"/>
  <c r="AZ61" i="3"/>
  <c r="AZ85" i="3"/>
  <c r="AZ54" i="3"/>
  <c r="AZ75" i="3"/>
  <c r="AZ113" i="3"/>
  <c r="AZ103" i="3"/>
  <c r="AZ107" i="3"/>
  <c r="AZ123" i="3"/>
  <c r="AZ101" i="3"/>
  <c r="AZ92" i="3"/>
  <c r="AZ130" i="3"/>
  <c r="AZ135" i="3"/>
  <c r="AZ134" i="3"/>
  <c r="AZ142" i="3"/>
  <c r="AZ127" i="3"/>
  <c r="AZ141" i="3"/>
  <c r="AZ149" i="3"/>
  <c r="AZ174" i="3"/>
  <c r="AZ186" i="3"/>
  <c r="AZ198" i="3"/>
  <c r="AZ173" i="3"/>
  <c r="AZ172" i="3"/>
  <c r="AZ156" i="3"/>
  <c r="AZ137" i="3"/>
  <c r="AZ179" i="3"/>
  <c r="AZ167" i="3"/>
  <c r="AZ216" i="3"/>
  <c r="AZ247" i="3"/>
  <c r="AZ215" i="3"/>
  <c r="AZ222" i="3"/>
  <c r="AZ191" i="3"/>
  <c r="AZ245" i="3"/>
  <c r="AZ253" i="3"/>
  <c r="AZ267" i="3"/>
  <c r="AZ259" i="3"/>
  <c r="AZ274" i="3"/>
  <c r="AZ241" i="3"/>
  <c r="AZ248" i="3"/>
  <c r="AZ252" i="3"/>
  <c r="AZ260" i="3"/>
  <c r="AZ278" i="3"/>
  <c r="AZ309" i="3"/>
  <c r="AZ302" i="3"/>
  <c r="AZ326" i="3"/>
  <c r="AZ338" i="3"/>
  <c r="AZ342" i="3"/>
  <c r="AZ285" i="3"/>
  <c r="AZ297" i="3"/>
  <c r="AZ281" i="3"/>
  <c r="AZ286" i="3"/>
  <c r="AZ359" i="3"/>
  <c r="AZ371" i="3"/>
  <c r="AZ403" i="3"/>
  <c r="AZ333" i="3"/>
  <c r="AZ366" i="3"/>
  <c r="AZ370" i="3"/>
  <c r="AZ378" i="3"/>
  <c r="AZ341" i="3"/>
  <c r="AZ389" i="3"/>
  <c r="AZ396" i="3"/>
  <c r="AZ420" i="3"/>
  <c r="AZ385" i="3"/>
  <c r="AZ408" i="3"/>
  <c r="AZ377" i="3"/>
  <c r="AZ415" i="3"/>
  <c r="AZ364" i="3"/>
  <c r="K27" i="3"/>
  <c r="K37" i="3"/>
  <c r="K18" i="3"/>
  <c r="K29" i="3"/>
  <c r="K21" i="3"/>
  <c r="K54" i="3"/>
  <c r="K49" i="3"/>
  <c r="K30" i="3"/>
  <c r="K75" i="3"/>
  <c r="K69" i="3"/>
  <c r="K77" i="3"/>
  <c r="K85" i="3"/>
  <c r="K60" i="3"/>
  <c r="K61" i="3"/>
  <c r="K92" i="3"/>
  <c r="K71" i="3"/>
  <c r="K123" i="3"/>
  <c r="K113" i="3"/>
  <c r="K103" i="3"/>
  <c r="K107" i="3"/>
  <c r="K141" i="3"/>
  <c r="K149" i="3"/>
  <c r="K153" i="3"/>
  <c r="K137" i="3"/>
  <c r="K130" i="3"/>
  <c r="K135" i="3"/>
  <c r="K172" i="3"/>
  <c r="K142" i="3"/>
  <c r="K179" i="3"/>
  <c r="K134" i="3"/>
  <c r="K167" i="3"/>
  <c r="K120" i="3"/>
  <c r="K174" i="3"/>
  <c r="K173" i="3"/>
  <c r="K215" i="3"/>
  <c r="K191" i="3"/>
  <c r="K222" i="3"/>
  <c r="K198" i="3"/>
  <c r="K220" i="3"/>
  <c r="K245" i="3"/>
  <c r="K253" i="3"/>
  <c r="K205" i="3"/>
  <c r="K217" i="3"/>
  <c r="K241" i="3"/>
  <c r="K186" i="3"/>
  <c r="K196" i="3"/>
  <c r="K278" i="3"/>
  <c r="K282" i="3"/>
  <c r="K248" i="3"/>
  <c r="K252" i="3"/>
  <c r="K260" i="3"/>
  <c r="K285" i="3"/>
  <c r="K293" i="3"/>
  <c r="K297" i="3"/>
  <c r="K309" i="3"/>
  <c r="K333" i="3"/>
  <c r="K341" i="3"/>
  <c r="K349" i="3"/>
  <c r="K259" i="3"/>
  <c r="K302" i="3"/>
  <c r="K366" i="3"/>
  <c r="K370" i="3"/>
  <c r="K378" i="3"/>
  <c r="K377" i="3"/>
  <c r="K326" i="3"/>
  <c r="K368" i="3"/>
  <c r="K318" i="3"/>
  <c r="K334" i="3"/>
  <c r="K335" i="3"/>
  <c r="K415" i="3"/>
  <c r="K359" i="3"/>
  <c r="K363" i="3"/>
  <c r="K408" i="3"/>
  <c r="K403" i="3"/>
  <c r="K371" i="3"/>
  <c r="K396" i="3"/>
  <c r="K420" i="3"/>
  <c r="Z33" i="3"/>
  <c r="Z37" i="3"/>
  <c r="Z19" i="3"/>
  <c r="Z22" i="3"/>
  <c r="Z39" i="3"/>
  <c r="Z27" i="3"/>
  <c r="Z21" i="3"/>
  <c r="Z18" i="3"/>
  <c r="Z30" i="3"/>
  <c r="Z54" i="3"/>
  <c r="Z49" i="3"/>
  <c r="Z75" i="3"/>
  <c r="Z69" i="3"/>
  <c r="Z85" i="3"/>
  <c r="Z97" i="3"/>
  <c r="Z71" i="3"/>
  <c r="Z61" i="3"/>
  <c r="Z120" i="3"/>
  <c r="Z123" i="3"/>
  <c r="Z92" i="3"/>
  <c r="Z103" i="3"/>
  <c r="Z142" i="3"/>
  <c r="Z107" i="3"/>
  <c r="Z130" i="3"/>
  <c r="Z135" i="3"/>
  <c r="Z137" i="3"/>
  <c r="Z141" i="3"/>
  <c r="Z173" i="3"/>
  <c r="Z149" i="3"/>
  <c r="Z113" i="3"/>
  <c r="Z167" i="3"/>
  <c r="Z134" i="3"/>
  <c r="Z174" i="3"/>
  <c r="Z197" i="3"/>
  <c r="Z259" i="3"/>
  <c r="Z191" i="3"/>
  <c r="Z201" i="3"/>
  <c r="Z179" i="3"/>
  <c r="Z222" i="3"/>
  <c r="Z238" i="3"/>
  <c r="Z196" i="3"/>
  <c r="Z234" i="3"/>
  <c r="Z194" i="3"/>
  <c r="Z215" i="3"/>
  <c r="Z186" i="3"/>
  <c r="Z198" i="3"/>
  <c r="Z283" i="3"/>
  <c r="Z248" i="3"/>
  <c r="Z252" i="3"/>
  <c r="Z278" i="3"/>
  <c r="Z241" i="3"/>
  <c r="Z245" i="3"/>
  <c r="Z253" i="3"/>
  <c r="Z285" i="3"/>
  <c r="Z297" i="3"/>
  <c r="Z326" i="3"/>
  <c r="Z309" i="3"/>
  <c r="Z302" i="3"/>
  <c r="Z333" i="3"/>
  <c r="Z341" i="3"/>
  <c r="Z290" i="3"/>
  <c r="Z260" i="3"/>
  <c r="Z281" i="3"/>
  <c r="Z359" i="3"/>
  <c r="Z371" i="3"/>
  <c r="Z403" i="3"/>
  <c r="Z349" i="3"/>
  <c r="Z366" i="3"/>
  <c r="Z370" i="3"/>
  <c r="Z378" i="3"/>
  <c r="Z420" i="3"/>
  <c r="Z377" i="3"/>
  <c r="Z415" i="3"/>
  <c r="Z408" i="3"/>
  <c r="Z389" i="3"/>
  <c r="Z392" i="3"/>
  <c r="Z396" i="3"/>
  <c r="Z385" i="3"/>
  <c r="J9" i="3"/>
  <c r="J10" i="3"/>
  <c r="J18" i="3"/>
  <c r="J22" i="3"/>
  <c r="J30" i="3"/>
  <c r="J21" i="3"/>
  <c r="J12" i="3"/>
  <c r="J54" i="3"/>
  <c r="J33" i="3"/>
  <c r="J45" i="3"/>
  <c r="J49" i="3"/>
  <c r="J61" i="3"/>
  <c r="J23" i="3"/>
  <c r="J37" i="3"/>
  <c r="J32" i="3"/>
  <c r="J19" i="3"/>
  <c r="J27" i="3"/>
  <c r="J55" i="3"/>
  <c r="J85" i="3"/>
  <c r="J92" i="3"/>
  <c r="J71" i="3"/>
  <c r="J123" i="3"/>
  <c r="J127" i="3"/>
  <c r="J135" i="3"/>
  <c r="J130" i="3"/>
  <c r="J134" i="3"/>
  <c r="J95" i="3"/>
  <c r="J113" i="3"/>
  <c r="J103" i="3"/>
  <c r="J75" i="3"/>
  <c r="J107" i="3"/>
  <c r="J141" i="3"/>
  <c r="J149" i="3"/>
  <c r="J153" i="3"/>
  <c r="J161" i="3"/>
  <c r="J137" i="3"/>
  <c r="J196" i="3"/>
  <c r="J142" i="3"/>
  <c r="J179" i="3"/>
  <c r="J167" i="3"/>
  <c r="J174" i="3"/>
  <c r="J193" i="3"/>
  <c r="J163" i="3"/>
  <c r="J191" i="3"/>
  <c r="J198" i="3"/>
  <c r="J222" i="3"/>
  <c r="J243" i="3"/>
  <c r="J245" i="3"/>
  <c r="J253" i="3"/>
  <c r="J241" i="3"/>
  <c r="J186" i="3"/>
  <c r="J215" i="3"/>
  <c r="J194" i="3"/>
  <c r="J278" i="3"/>
  <c r="J290" i="3"/>
  <c r="J302" i="3"/>
  <c r="J248" i="3"/>
  <c r="J252" i="3"/>
  <c r="J264" i="3"/>
  <c r="J285" i="3"/>
  <c r="J297" i="3"/>
  <c r="J259" i="3"/>
  <c r="J260" i="3"/>
  <c r="J309" i="3"/>
  <c r="J333" i="3"/>
  <c r="J341" i="3"/>
  <c r="J345" i="3"/>
  <c r="J349" i="3"/>
  <c r="J377" i="3"/>
  <c r="J389" i="3"/>
  <c r="J326" i="3"/>
  <c r="J368" i="3"/>
  <c r="J359" i="3"/>
  <c r="J366" i="3"/>
  <c r="J408" i="3"/>
  <c r="J356" i="3"/>
  <c r="J370" i="3"/>
  <c r="J403" i="3"/>
  <c r="J371" i="3"/>
  <c r="J378" i="3"/>
  <c r="J396" i="3"/>
  <c r="J415" i="3"/>
  <c r="J420" i="3"/>
  <c r="AX30" i="3"/>
  <c r="AX37" i="3"/>
  <c r="AX19" i="3"/>
  <c r="AX18" i="3"/>
  <c r="AX27" i="3"/>
  <c r="AX21" i="3"/>
  <c r="AX32" i="3"/>
  <c r="AX56" i="3"/>
  <c r="AX39" i="3"/>
  <c r="AX49" i="3"/>
  <c r="AX54" i="3"/>
  <c r="AX71" i="3"/>
  <c r="AX61" i="3"/>
  <c r="AX85" i="3"/>
  <c r="AX75" i="3"/>
  <c r="AX84" i="3"/>
  <c r="AX116" i="3"/>
  <c r="AX103" i="3"/>
  <c r="AX123" i="3"/>
  <c r="AX107" i="3"/>
  <c r="AX92" i="3"/>
  <c r="AX104" i="3"/>
  <c r="AX134" i="3"/>
  <c r="AX142" i="3"/>
  <c r="AX113" i="3"/>
  <c r="AX137" i="3"/>
  <c r="AX141" i="3"/>
  <c r="AX127" i="3"/>
  <c r="AX132" i="3"/>
  <c r="AX135" i="3"/>
  <c r="AX156" i="3"/>
  <c r="AX167" i="3"/>
  <c r="AX130" i="3"/>
  <c r="AX186" i="3"/>
  <c r="AX193" i="3"/>
  <c r="AX200" i="3"/>
  <c r="AX191" i="3"/>
  <c r="AX149" i="3"/>
  <c r="AX247" i="3"/>
  <c r="AX259" i="3"/>
  <c r="AX215" i="3"/>
  <c r="AX222" i="3"/>
  <c r="AX174" i="3"/>
  <c r="AX220" i="3"/>
  <c r="AX196" i="3"/>
  <c r="AX139" i="3"/>
  <c r="AX241" i="3"/>
  <c r="AX179" i="3"/>
  <c r="AX198" i="3"/>
  <c r="AX245" i="3"/>
  <c r="AX253" i="3"/>
  <c r="AX278" i="3"/>
  <c r="AX282" i="3"/>
  <c r="AX226" i="3"/>
  <c r="AX248" i="3"/>
  <c r="AX252" i="3"/>
  <c r="AX260" i="3"/>
  <c r="AX326" i="3"/>
  <c r="AX285" i="3"/>
  <c r="AX297" i="3"/>
  <c r="AX333" i="3"/>
  <c r="AX337" i="3"/>
  <c r="AX341" i="3"/>
  <c r="AX290" i="3"/>
  <c r="AX359" i="3"/>
  <c r="AX371" i="3"/>
  <c r="AX395" i="3"/>
  <c r="AX403" i="3"/>
  <c r="AX309" i="3"/>
  <c r="AX366" i="3"/>
  <c r="AX370" i="3"/>
  <c r="AX378" i="3"/>
  <c r="AX394" i="3"/>
  <c r="AX300" i="3"/>
  <c r="AX302" i="3"/>
  <c r="AX396" i="3"/>
  <c r="AX420" i="3"/>
  <c r="AX385" i="3"/>
  <c r="AX408" i="3"/>
  <c r="AX377" i="3"/>
  <c r="AX411" i="3"/>
  <c r="AX415" i="3"/>
  <c r="AV27" i="3"/>
  <c r="AV18" i="3"/>
  <c r="AV37" i="3"/>
  <c r="AV21" i="3"/>
  <c r="AV29" i="3"/>
  <c r="AV32" i="3"/>
  <c r="AV38" i="3"/>
  <c r="AV39" i="3"/>
  <c r="AV42" i="3"/>
  <c r="AV71" i="3"/>
  <c r="AV75" i="3"/>
  <c r="AV79" i="3"/>
  <c r="AV30" i="3"/>
  <c r="AV54" i="3"/>
  <c r="AV61" i="3"/>
  <c r="AV94" i="3"/>
  <c r="AV49" i="3"/>
  <c r="AV73" i="3"/>
  <c r="AV85" i="3"/>
  <c r="AV97" i="3"/>
  <c r="AV92" i="3"/>
  <c r="AV56" i="3"/>
  <c r="AV103" i="3"/>
  <c r="AV123" i="3"/>
  <c r="AV135" i="3"/>
  <c r="AV107" i="3"/>
  <c r="AV95" i="3"/>
  <c r="AV113" i="3"/>
  <c r="AV134" i="3"/>
  <c r="AV142" i="3"/>
  <c r="AV137" i="3"/>
  <c r="AV141" i="3"/>
  <c r="AV149" i="3"/>
  <c r="AV132" i="3"/>
  <c r="AV167" i="3"/>
  <c r="AV179" i="3"/>
  <c r="AV130" i="3"/>
  <c r="AV139" i="3"/>
  <c r="AV216" i="3"/>
  <c r="AV224" i="3"/>
  <c r="AV186" i="3"/>
  <c r="AV191" i="3"/>
  <c r="AV215" i="3"/>
  <c r="AV198" i="3"/>
  <c r="AV159" i="3"/>
  <c r="AV196" i="3"/>
  <c r="AV174" i="3"/>
  <c r="AV194" i="3"/>
  <c r="AV227" i="3"/>
  <c r="AV243" i="3"/>
  <c r="AV250" i="3"/>
  <c r="AV241" i="3"/>
  <c r="AV151" i="3"/>
  <c r="AV223" i="3"/>
  <c r="AV278" i="3"/>
  <c r="AV290" i="3"/>
  <c r="AV302" i="3"/>
  <c r="AV259" i="3"/>
  <c r="AV248" i="3"/>
  <c r="AV252" i="3"/>
  <c r="AV260" i="3"/>
  <c r="AV222" i="3"/>
  <c r="AV285" i="3"/>
  <c r="AV297" i="3"/>
  <c r="AV333" i="3"/>
  <c r="AV341" i="3"/>
  <c r="AV253" i="3"/>
  <c r="AV309" i="3"/>
  <c r="AV326" i="3"/>
  <c r="AV342" i="3"/>
  <c r="AV366" i="3"/>
  <c r="AV370" i="3"/>
  <c r="AV378" i="3"/>
  <c r="AV319" i="3"/>
  <c r="AV365" i="3"/>
  <c r="AV377" i="3"/>
  <c r="AV334" i="3"/>
  <c r="AV364" i="3"/>
  <c r="AV408" i="3"/>
  <c r="AV371" i="3"/>
  <c r="AV403" i="3"/>
  <c r="AV415" i="3"/>
  <c r="AV359" i="3"/>
  <c r="AV368" i="3"/>
  <c r="AV392" i="3"/>
  <c r="AV396" i="3"/>
  <c r="AV420" i="3"/>
  <c r="P12" i="3"/>
  <c r="P19" i="3"/>
  <c r="P18" i="3"/>
  <c r="P29" i="3"/>
  <c r="P30" i="3"/>
  <c r="P44" i="3"/>
  <c r="P21" i="3"/>
  <c r="P55" i="3"/>
  <c r="P38" i="3"/>
  <c r="P37" i="3"/>
  <c r="P27" i="3"/>
  <c r="P53" i="3"/>
  <c r="P61" i="3"/>
  <c r="P54" i="3"/>
  <c r="P49" i="3"/>
  <c r="P95" i="3"/>
  <c r="P75" i="3"/>
  <c r="P69" i="3"/>
  <c r="P85" i="3"/>
  <c r="P71" i="3"/>
  <c r="P103" i="3"/>
  <c r="P113" i="3"/>
  <c r="P107" i="3"/>
  <c r="P112" i="3"/>
  <c r="P120" i="3"/>
  <c r="P80" i="3"/>
  <c r="P92" i="3"/>
  <c r="P123" i="3"/>
  <c r="P94" i="3"/>
  <c r="P134" i="3"/>
  <c r="P142" i="3"/>
  <c r="P149" i="3"/>
  <c r="P153" i="3"/>
  <c r="P174" i="3"/>
  <c r="P186" i="3"/>
  <c r="P198" i="3"/>
  <c r="P144" i="3"/>
  <c r="P127" i="3"/>
  <c r="P137" i="3"/>
  <c r="P135" i="3"/>
  <c r="P141" i="3"/>
  <c r="P196" i="3"/>
  <c r="P130" i="3"/>
  <c r="P184" i="3"/>
  <c r="P179" i="3"/>
  <c r="P167" i="3"/>
  <c r="P215" i="3"/>
  <c r="P231" i="3"/>
  <c r="P222" i="3"/>
  <c r="P220" i="3"/>
  <c r="P191" i="3"/>
  <c r="P259" i="3"/>
  <c r="P253" i="3"/>
  <c r="P241" i="3"/>
  <c r="P260" i="3"/>
  <c r="P200" i="3"/>
  <c r="P267" i="3"/>
  <c r="P274" i="3"/>
  <c r="P248" i="3"/>
  <c r="P252" i="3"/>
  <c r="P223" i="3"/>
  <c r="P282" i="3"/>
  <c r="P319" i="3"/>
  <c r="P326" i="3"/>
  <c r="P278" i="3"/>
  <c r="P285" i="3"/>
  <c r="P297" i="3"/>
  <c r="P309" i="3"/>
  <c r="P302" i="3"/>
  <c r="P341" i="3"/>
  <c r="P359" i="3"/>
  <c r="P371" i="3"/>
  <c r="P403" i="3"/>
  <c r="P356" i="3"/>
  <c r="P366" i="3"/>
  <c r="P370" i="3"/>
  <c r="P378" i="3"/>
  <c r="P333" i="3"/>
  <c r="P290" i="3"/>
  <c r="P396" i="3"/>
  <c r="P420" i="3"/>
  <c r="P389" i="3"/>
  <c r="P368" i="3"/>
  <c r="P415" i="3"/>
  <c r="P385" i="3"/>
  <c r="P364" i="3"/>
  <c r="P408" i="3"/>
  <c r="P361" i="3"/>
  <c r="P365" i="3"/>
  <c r="P377" i="3"/>
  <c r="O27" i="3"/>
  <c r="O42" i="3"/>
  <c r="O18" i="3"/>
  <c r="O22" i="3"/>
  <c r="O29" i="3"/>
  <c r="O30" i="3"/>
  <c r="O44" i="3"/>
  <c r="O21" i="3"/>
  <c r="O39" i="3"/>
  <c r="O37" i="3"/>
  <c r="O80" i="3"/>
  <c r="O60" i="3"/>
  <c r="O61" i="3"/>
  <c r="O54" i="3"/>
  <c r="O71" i="3"/>
  <c r="O75" i="3"/>
  <c r="O49" i="3"/>
  <c r="O95" i="3"/>
  <c r="O103" i="3"/>
  <c r="O107" i="3"/>
  <c r="O94" i="3"/>
  <c r="O98" i="3"/>
  <c r="O85" i="3"/>
  <c r="O58" i="3"/>
  <c r="O116" i="3"/>
  <c r="O92" i="3"/>
  <c r="O97" i="3"/>
  <c r="O123" i="3"/>
  <c r="O127" i="3"/>
  <c r="O134" i="3"/>
  <c r="O167" i="3"/>
  <c r="O142" i="3"/>
  <c r="O141" i="3"/>
  <c r="O113" i="3"/>
  <c r="O173" i="3"/>
  <c r="O164" i="3"/>
  <c r="O137" i="3"/>
  <c r="O135" i="3"/>
  <c r="O130" i="3"/>
  <c r="O221" i="3"/>
  <c r="O241" i="3"/>
  <c r="O186" i="3"/>
  <c r="O149" i="3"/>
  <c r="O184" i="3"/>
  <c r="O197" i="3"/>
  <c r="O179" i="3"/>
  <c r="O153" i="3"/>
  <c r="O174" i="3"/>
  <c r="O196" i="3"/>
  <c r="O259" i="3"/>
  <c r="O222" i="3"/>
  <c r="O198" i="3"/>
  <c r="O220" i="3"/>
  <c r="O191" i="3"/>
  <c r="O253" i="3"/>
  <c r="O260" i="3"/>
  <c r="O275" i="3"/>
  <c r="O234" i="3"/>
  <c r="O278" i="3"/>
  <c r="O282" i="3"/>
  <c r="O250" i="3"/>
  <c r="O248" i="3"/>
  <c r="O252" i="3"/>
  <c r="O223" i="3"/>
  <c r="O215" i="3"/>
  <c r="O326" i="3"/>
  <c r="O334" i="3"/>
  <c r="O342" i="3"/>
  <c r="O354" i="3"/>
  <c r="O285" i="3"/>
  <c r="O297" i="3"/>
  <c r="O309" i="3"/>
  <c r="O302" i="3"/>
  <c r="O257" i="3"/>
  <c r="O277" i="3"/>
  <c r="O290" i="3"/>
  <c r="O359" i="3"/>
  <c r="O363" i="3"/>
  <c r="O371" i="3"/>
  <c r="O375" i="3"/>
  <c r="O356" i="3"/>
  <c r="O319" i="3"/>
  <c r="O366" i="3"/>
  <c r="O370" i="3"/>
  <c r="O378" i="3"/>
  <c r="O382" i="3"/>
  <c r="O333" i="3"/>
  <c r="O312" i="3"/>
  <c r="O349" i="3"/>
  <c r="O345" i="3"/>
  <c r="O365" i="3"/>
  <c r="O396" i="3"/>
  <c r="O420" i="3"/>
  <c r="O389" i="3"/>
  <c r="O415" i="3"/>
  <c r="O341" i="3"/>
  <c r="O385" i="3"/>
  <c r="O364" i="3"/>
  <c r="O393" i="3"/>
  <c r="O401" i="3"/>
  <c r="O408" i="3"/>
  <c r="O403" i="3"/>
  <c r="O377" i="3"/>
  <c r="N10" i="3"/>
  <c r="N27" i="3"/>
  <c r="N37" i="3"/>
  <c r="N18" i="3"/>
  <c r="N30" i="3"/>
  <c r="N44" i="3"/>
  <c r="N12" i="3"/>
  <c r="N21" i="3"/>
  <c r="N39" i="3"/>
  <c r="N19" i="3"/>
  <c r="N60" i="3"/>
  <c r="N61" i="3"/>
  <c r="N54" i="3"/>
  <c r="N66" i="3"/>
  <c r="N49" i="3"/>
  <c r="N75" i="3"/>
  <c r="N85" i="3"/>
  <c r="N97" i="3"/>
  <c r="N71" i="3"/>
  <c r="N79" i="3"/>
  <c r="N63" i="3"/>
  <c r="N112" i="3"/>
  <c r="N116" i="3"/>
  <c r="N120" i="3"/>
  <c r="N101" i="3"/>
  <c r="N107" i="3"/>
  <c r="N92" i="3"/>
  <c r="N123" i="3"/>
  <c r="N95" i="3"/>
  <c r="N142" i="3"/>
  <c r="N103" i="3"/>
  <c r="N141" i="3"/>
  <c r="N137" i="3"/>
  <c r="N113" i="3"/>
  <c r="N163" i="3"/>
  <c r="N181" i="3"/>
  <c r="N164" i="3"/>
  <c r="N168" i="3"/>
  <c r="N184" i="3"/>
  <c r="N135" i="3"/>
  <c r="N134" i="3"/>
  <c r="N130" i="3"/>
  <c r="N186" i="3"/>
  <c r="N194" i="3"/>
  <c r="N201" i="3"/>
  <c r="N149" i="3"/>
  <c r="N197" i="3"/>
  <c r="N179" i="3"/>
  <c r="N193" i="3"/>
  <c r="N167" i="3"/>
  <c r="N174" i="3"/>
  <c r="N196" i="3"/>
  <c r="N259" i="3"/>
  <c r="N222" i="3"/>
  <c r="N198" i="3"/>
  <c r="N220" i="3"/>
  <c r="N191" i="3"/>
  <c r="N245" i="3"/>
  <c r="N253" i="3"/>
  <c r="N260" i="3"/>
  <c r="N234" i="3"/>
  <c r="N241" i="3"/>
  <c r="N278" i="3"/>
  <c r="N248" i="3"/>
  <c r="N252" i="3"/>
  <c r="N264" i="3"/>
  <c r="N223" i="3"/>
  <c r="N215" i="3"/>
  <c r="N318" i="3"/>
  <c r="N326" i="3"/>
  <c r="N338" i="3"/>
  <c r="N285" i="3"/>
  <c r="N297" i="3"/>
  <c r="N309" i="3"/>
  <c r="N333" i="3"/>
  <c r="N341" i="3"/>
  <c r="N302" i="3"/>
  <c r="N290" i="3"/>
  <c r="N359" i="3"/>
  <c r="N371" i="3"/>
  <c r="N403" i="3"/>
  <c r="N356" i="3"/>
  <c r="N319" i="3"/>
  <c r="N366" i="3"/>
  <c r="N370" i="3"/>
  <c r="N378" i="3"/>
  <c r="N365" i="3"/>
  <c r="N396" i="3"/>
  <c r="N420" i="3"/>
  <c r="N389" i="3"/>
  <c r="N415" i="3"/>
  <c r="N385" i="3"/>
  <c r="N364" i="3"/>
  <c r="N401" i="3"/>
  <c r="N408" i="3"/>
  <c r="N418" i="3"/>
  <c r="N377" i="3"/>
  <c r="X9" i="3"/>
  <c r="X19" i="3"/>
  <c r="X27" i="3"/>
  <c r="X18" i="3"/>
  <c r="X33" i="3"/>
  <c r="X37" i="3"/>
  <c r="X21" i="3"/>
  <c r="X29" i="3"/>
  <c r="X43" i="3"/>
  <c r="X30" i="3"/>
  <c r="X67" i="3"/>
  <c r="X71" i="3"/>
  <c r="X75" i="3"/>
  <c r="X79" i="3"/>
  <c r="X49" i="3"/>
  <c r="X94" i="3"/>
  <c r="X85" i="3"/>
  <c r="X97" i="3"/>
  <c r="X54" i="3"/>
  <c r="X92" i="3"/>
  <c r="X60" i="3"/>
  <c r="X73" i="3"/>
  <c r="X61" i="3"/>
  <c r="X123" i="3"/>
  <c r="X135" i="3"/>
  <c r="X95" i="3"/>
  <c r="X103" i="3"/>
  <c r="X113" i="3"/>
  <c r="X107" i="3"/>
  <c r="X142" i="3"/>
  <c r="X116" i="3"/>
  <c r="X130" i="3"/>
  <c r="X137" i="3"/>
  <c r="X141" i="3"/>
  <c r="X149" i="3"/>
  <c r="X153" i="3"/>
  <c r="X134" i="3"/>
  <c r="X167" i="3"/>
  <c r="X179" i="3"/>
  <c r="X220" i="3"/>
  <c r="X197" i="3"/>
  <c r="X215" i="3"/>
  <c r="X191" i="3"/>
  <c r="X186" i="3"/>
  <c r="X139" i="3"/>
  <c r="X164" i="3"/>
  <c r="X184" i="3"/>
  <c r="X222" i="3"/>
  <c r="X196" i="3"/>
  <c r="X217" i="3"/>
  <c r="X194" i="3"/>
  <c r="X210" i="3"/>
  <c r="X241" i="3"/>
  <c r="X223" i="3"/>
  <c r="X198" i="3"/>
  <c r="X174" i="3"/>
  <c r="X248" i="3"/>
  <c r="X252" i="3"/>
  <c r="X278" i="3"/>
  <c r="X290" i="3"/>
  <c r="X302" i="3"/>
  <c r="X264" i="3"/>
  <c r="X257" i="3"/>
  <c r="X281" i="3"/>
  <c r="X245" i="3"/>
  <c r="X253" i="3"/>
  <c r="X247" i="3"/>
  <c r="X259" i="3"/>
  <c r="X309" i="3"/>
  <c r="X333" i="3"/>
  <c r="X341" i="3"/>
  <c r="X260" i="3"/>
  <c r="X285" i="3"/>
  <c r="X326" i="3"/>
  <c r="X366" i="3"/>
  <c r="X370" i="3"/>
  <c r="X378" i="3"/>
  <c r="X382" i="3"/>
  <c r="X340" i="3"/>
  <c r="X365" i="3"/>
  <c r="X373" i="3"/>
  <c r="X377" i="3"/>
  <c r="X385" i="3"/>
  <c r="X297" i="3"/>
  <c r="X308" i="3"/>
  <c r="X364" i="3"/>
  <c r="X415" i="3"/>
  <c r="X408" i="3"/>
  <c r="X371" i="3"/>
  <c r="X402" i="3"/>
  <c r="X387" i="3"/>
  <c r="X356" i="3"/>
  <c r="X368" i="3"/>
  <c r="X403" i="3"/>
  <c r="X359" i="3"/>
  <c r="X396" i="3"/>
  <c r="X420" i="3"/>
  <c r="X393" i="3"/>
  <c r="AT18" i="3"/>
  <c r="AT30" i="3"/>
  <c r="AT21" i="3"/>
  <c r="AT16" i="3"/>
  <c r="AT43" i="3"/>
  <c r="AT54" i="3"/>
  <c r="AT27" i="3"/>
  <c r="AT49" i="3"/>
  <c r="AT61" i="3"/>
  <c r="AT29" i="3"/>
  <c r="AT33" i="3"/>
  <c r="AT42" i="3"/>
  <c r="AT37" i="3"/>
  <c r="AT51" i="3"/>
  <c r="AT60" i="3"/>
  <c r="AT19" i="3"/>
  <c r="AT73" i="3"/>
  <c r="AT85" i="3"/>
  <c r="AT92" i="3"/>
  <c r="AT75" i="3"/>
  <c r="AT69" i="3"/>
  <c r="AT123" i="3"/>
  <c r="AT127" i="3"/>
  <c r="AT135" i="3"/>
  <c r="AT107" i="3"/>
  <c r="AT94" i="3"/>
  <c r="AT79" i="3"/>
  <c r="AT95" i="3"/>
  <c r="AT130" i="3"/>
  <c r="AT134" i="3"/>
  <c r="AT71" i="3"/>
  <c r="AT113" i="3"/>
  <c r="AT137" i="3"/>
  <c r="AT141" i="3"/>
  <c r="AT149" i="3"/>
  <c r="AT161" i="3"/>
  <c r="AT112" i="3"/>
  <c r="AT132" i="3"/>
  <c r="AT103" i="3"/>
  <c r="AT168" i="3"/>
  <c r="AT184" i="3"/>
  <c r="AT196" i="3"/>
  <c r="AT167" i="3"/>
  <c r="AT179" i="3"/>
  <c r="AT174" i="3"/>
  <c r="AT139" i="3"/>
  <c r="AT151" i="3"/>
  <c r="AT142" i="3"/>
  <c r="AT193" i="3"/>
  <c r="AT191" i="3"/>
  <c r="AT198" i="3"/>
  <c r="AT241" i="3"/>
  <c r="AT223" i="3"/>
  <c r="AT253" i="3"/>
  <c r="AT186" i="3"/>
  <c r="AT210" i="3"/>
  <c r="AT278" i="3"/>
  <c r="AT282" i="3"/>
  <c r="AT290" i="3"/>
  <c r="AT302" i="3"/>
  <c r="AT259" i="3"/>
  <c r="AT215" i="3"/>
  <c r="AT238" i="3"/>
  <c r="AT248" i="3"/>
  <c r="AT252" i="3"/>
  <c r="AT260" i="3"/>
  <c r="AT285" i="3"/>
  <c r="AT297" i="3"/>
  <c r="AT222" i="3"/>
  <c r="AT220" i="3"/>
  <c r="AT229" i="3"/>
  <c r="AT264" i="3"/>
  <c r="AT321" i="3"/>
  <c r="AT333" i="3"/>
  <c r="AT341" i="3"/>
  <c r="AT349" i="3"/>
  <c r="AT257" i="3"/>
  <c r="AT312" i="3"/>
  <c r="AT309" i="3"/>
  <c r="AT247" i="3"/>
  <c r="AT338" i="3"/>
  <c r="AT311" i="3"/>
  <c r="AT365" i="3"/>
  <c r="AT377" i="3"/>
  <c r="AT389" i="3"/>
  <c r="AT393" i="3"/>
  <c r="AT334" i="3"/>
  <c r="AT356" i="3"/>
  <c r="AT364" i="3"/>
  <c r="AT326" i="3"/>
  <c r="AT359" i="3"/>
  <c r="AT363" i="3"/>
  <c r="AT378" i="3"/>
  <c r="AT366" i="3"/>
  <c r="AT375" i="3"/>
  <c r="AT370" i="3"/>
  <c r="AT367" i="3"/>
  <c r="AT392" i="3"/>
  <c r="AT396" i="3"/>
  <c r="AT342" i="3"/>
  <c r="AT371" i="3"/>
  <c r="AT408" i="3"/>
  <c r="AT420" i="3"/>
  <c r="AT415" i="3"/>
  <c r="AT403" i="3"/>
  <c r="AM20" i="3"/>
  <c r="AM27" i="3"/>
  <c r="AM10" i="3"/>
  <c r="AM34" i="3"/>
  <c r="AM38" i="3"/>
  <c r="AM42" i="3"/>
  <c r="AM30" i="3"/>
  <c r="AM21" i="3"/>
  <c r="AM29" i="3"/>
  <c r="AM32" i="3"/>
  <c r="AM37" i="3"/>
  <c r="AM39" i="3"/>
  <c r="AM71" i="3"/>
  <c r="AM75" i="3"/>
  <c r="AM49" i="3"/>
  <c r="AM58" i="3"/>
  <c r="AM18" i="3"/>
  <c r="AM60" i="3"/>
  <c r="AM95" i="3"/>
  <c r="AM103" i="3"/>
  <c r="AM107" i="3"/>
  <c r="AM61" i="3"/>
  <c r="AM69" i="3"/>
  <c r="AM94" i="3"/>
  <c r="AM85" i="3"/>
  <c r="AM54" i="3"/>
  <c r="AM73" i="3"/>
  <c r="AM92" i="3"/>
  <c r="AM116" i="3"/>
  <c r="AM120" i="3"/>
  <c r="AM123" i="3"/>
  <c r="AM97" i="3"/>
  <c r="AM84" i="3"/>
  <c r="AM151" i="3"/>
  <c r="AM113" i="3"/>
  <c r="AM130" i="3"/>
  <c r="AM135" i="3"/>
  <c r="AM142" i="3"/>
  <c r="AM146" i="3"/>
  <c r="AM134" i="3"/>
  <c r="AM137" i="3"/>
  <c r="AM141" i="3"/>
  <c r="AM149" i="3"/>
  <c r="AM241" i="3"/>
  <c r="AM164" i="3"/>
  <c r="AM167" i="3"/>
  <c r="AM212" i="3"/>
  <c r="AM179" i="3"/>
  <c r="AM174" i="3"/>
  <c r="AM186" i="3"/>
  <c r="AM247" i="3"/>
  <c r="AM259" i="3"/>
  <c r="AM184" i="3"/>
  <c r="AM222" i="3"/>
  <c r="AM238" i="3"/>
  <c r="AM198" i="3"/>
  <c r="AM220" i="3"/>
  <c r="AM210" i="3"/>
  <c r="AM215" i="3"/>
  <c r="AM243" i="3"/>
  <c r="AM191" i="3"/>
  <c r="AM223" i="3"/>
  <c r="AM196" i="3"/>
  <c r="AM248" i="3"/>
  <c r="AM252" i="3"/>
  <c r="AM269" i="3"/>
  <c r="AM279" i="3"/>
  <c r="AM311" i="3"/>
  <c r="AM264" i="3"/>
  <c r="AM245" i="3"/>
  <c r="AM253" i="3"/>
  <c r="AM257" i="3"/>
  <c r="AM278" i="3"/>
  <c r="AM309" i="3"/>
  <c r="AM290" i="3"/>
  <c r="AM302" i="3"/>
  <c r="AM318" i="3"/>
  <c r="AM326" i="3"/>
  <c r="AM334" i="3"/>
  <c r="AM338" i="3"/>
  <c r="AM342" i="3"/>
  <c r="AM321" i="3"/>
  <c r="AM277" i="3"/>
  <c r="AM260" i="3"/>
  <c r="AM285" i="3"/>
  <c r="AM297" i="3"/>
  <c r="AM349" i="3"/>
  <c r="AM341" i="3"/>
  <c r="AM343" i="3"/>
  <c r="AM359" i="3"/>
  <c r="AM367" i="3"/>
  <c r="AM371" i="3"/>
  <c r="AM387" i="3"/>
  <c r="AM391" i="3"/>
  <c r="AM319" i="3"/>
  <c r="AM335" i="3"/>
  <c r="AM366" i="3"/>
  <c r="AM370" i="3"/>
  <c r="AM378" i="3"/>
  <c r="AM358" i="3"/>
  <c r="AM333" i="3"/>
  <c r="AM365" i="3"/>
  <c r="AM368" i="3"/>
  <c r="AM420" i="3"/>
  <c r="AM364" i="3"/>
  <c r="AM401" i="3"/>
  <c r="AM408" i="3"/>
  <c r="AM415" i="3"/>
  <c r="AM396" i="3"/>
  <c r="AM403" i="3"/>
  <c r="AM377" i="3"/>
  <c r="AM345" i="3"/>
  <c r="AD17" i="3"/>
  <c r="AD21" i="3"/>
  <c r="AD29" i="3"/>
  <c r="AD15" i="3"/>
  <c r="AD27" i="3"/>
  <c r="AD10" i="3"/>
  <c r="AD34" i="3"/>
  <c r="AD42" i="3"/>
  <c r="AD37" i="3"/>
  <c r="AD18" i="3"/>
  <c r="AD30" i="3"/>
  <c r="AD73" i="3"/>
  <c r="AD63" i="3"/>
  <c r="AD61" i="3"/>
  <c r="AD54" i="3"/>
  <c r="AD49" i="3"/>
  <c r="AD92" i="3"/>
  <c r="AD104" i="3"/>
  <c r="AD75" i="3"/>
  <c r="AD95" i="3"/>
  <c r="AD103" i="3"/>
  <c r="AD107" i="3"/>
  <c r="AD71" i="3"/>
  <c r="AD79" i="3"/>
  <c r="AD113" i="3"/>
  <c r="AD129" i="3"/>
  <c r="AD94" i="3"/>
  <c r="AD85" i="3"/>
  <c r="AD134" i="3"/>
  <c r="AD123" i="3"/>
  <c r="AD132" i="3"/>
  <c r="AD139" i="3"/>
  <c r="AD151" i="3"/>
  <c r="AD127" i="3"/>
  <c r="AD137" i="3"/>
  <c r="AD162" i="3"/>
  <c r="AD163" i="3"/>
  <c r="AD130" i="3"/>
  <c r="AD141" i="3"/>
  <c r="AD166" i="3"/>
  <c r="AD210" i="3"/>
  <c r="AD222" i="3"/>
  <c r="AD196" i="3"/>
  <c r="AD167" i="3"/>
  <c r="AD174" i="3"/>
  <c r="AD179" i="3"/>
  <c r="AD194" i="3"/>
  <c r="AD203" i="3"/>
  <c r="AD168" i="3"/>
  <c r="AD172" i="3"/>
  <c r="AD201" i="3"/>
  <c r="AD217" i="3"/>
  <c r="AD149" i="3"/>
  <c r="AD184" i="3"/>
  <c r="AD186" i="3"/>
  <c r="AD223" i="3"/>
  <c r="AD198" i="3"/>
  <c r="AD248" i="3"/>
  <c r="AD252" i="3"/>
  <c r="AD260" i="3"/>
  <c r="AD264" i="3"/>
  <c r="AD135" i="3"/>
  <c r="AD193" i="3"/>
  <c r="AD197" i="3"/>
  <c r="AD191" i="3"/>
  <c r="AD224" i="3"/>
  <c r="AD153" i="3"/>
  <c r="AD200" i="3"/>
  <c r="AD231" i="3"/>
  <c r="AD142" i="3"/>
  <c r="AD216" i="3"/>
  <c r="AD220" i="3"/>
  <c r="AD253" i="3"/>
  <c r="AD259" i="3"/>
  <c r="AD215" i="3"/>
  <c r="AD250" i="3"/>
  <c r="AD271" i="3"/>
  <c r="AD269" i="3"/>
  <c r="AD267" i="3"/>
  <c r="AD243" i="3"/>
  <c r="AD241" i="3"/>
  <c r="AD257" i="3"/>
  <c r="AD274" i="3"/>
  <c r="AD306" i="3"/>
  <c r="AD278" i="3"/>
  <c r="AD295" i="3"/>
  <c r="AD307" i="3"/>
  <c r="AD327" i="3"/>
  <c r="AD351" i="3"/>
  <c r="AD285" i="3"/>
  <c r="AD297" i="3"/>
  <c r="AD326" i="3"/>
  <c r="AD309" i="3"/>
  <c r="AD247" i="3"/>
  <c r="AD302" i="3"/>
  <c r="AD273" i="3"/>
  <c r="AD290" i="3"/>
  <c r="AD338" i="3"/>
  <c r="AD364" i="3"/>
  <c r="AD396" i="3"/>
  <c r="AD333" i="3"/>
  <c r="AD356" i="3"/>
  <c r="AD334" i="3"/>
  <c r="AD357" i="3"/>
  <c r="AD359" i="3"/>
  <c r="AD363" i="3"/>
  <c r="AD371" i="3"/>
  <c r="AD345" i="3"/>
  <c r="AD340" i="3"/>
  <c r="AD341" i="3"/>
  <c r="AD389" i="3"/>
  <c r="AD365" i="3"/>
  <c r="AD385" i="3"/>
  <c r="AD391" i="3"/>
  <c r="AD378" i="3"/>
  <c r="AD386" i="3"/>
  <c r="AD420" i="3"/>
  <c r="AD358" i="3"/>
  <c r="AD366" i="3"/>
  <c r="AD377" i="3"/>
  <c r="AD382" i="3"/>
  <c r="AD408" i="3"/>
  <c r="AD415" i="3"/>
  <c r="AD370" i="3"/>
  <c r="AD403" i="3"/>
  <c r="AD404" i="3"/>
  <c r="AD410" i="3"/>
  <c r="W9" i="3"/>
  <c r="W10" i="3"/>
  <c r="W37" i="3"/>
  <c r="W30" i="3"/>
  <c r="W19" i="3"/>
  <c r="W38" i="3"/>
  <c r="W22" i="3"/>
  <c r="W27" i="3"/>
  <c r="W21" i="3"/>
  <c r="W18" i="3"/>
  <c r="W34" i="3"/>
  <c r="W15" i="3"/>
  <c r="W49" i="3"/>
  <c r="W66" i="3"/>
  <c r="W16" i="3"/>
  <c r="W58" i="3"/>
  <c r="W42" i="3"/>
  <c r="W51" i="3"/>
  <c r="W60" i="3"/>
  <c r="W63" i="3"/>
  <c r="W69" i="3"/>
  <c r="W85" i="3"/>
  <c r="W97" i="3"/>
  <c r="W71" i="3"/>
  <c r="W54" i="3"/>
  <c r="W92" i="3"/>
  <c r="W73" i="3"/>
  <c r="W61" i="3"/>
  <c r="W91" i="3"/>
  <c r="W94" i="3"/>
  <c r="W123" i="3"/>
  <c r="W95" i="3"/>
  <c r="W104" i="3"/>
  <c r="W103" i="3"/>
  <c r="W113" i="3"/>
  <c r="W107" i="3"/>
  <c r="W75" i="3"/>
  <c r="W130" i="3"/>
  <c r="W137" i="3"/>
  <c r="W141" i="3"/>
  <c r="W149" i="3"/>
  <c r="W157" i="3"/>
  <c r="W120" i="3"/>
  <c r="W127" i="3"/>
  <c r="W135" i="3"/>
  <c r="W129" i="3"/>
  <c r="W134" i="3"/>
  <c r="W166" i="3"/>
  <c r="W172" i="3"/>
  <c r="W184" i="3"/>
  <c r="W167" i="3"/>
  <c r="W179" i="3"/>
  <c r="W174" i="3"/>
  <c r="W215" i="3"/>
  <c r="W191" i="3"/>
  <c r="W198" i="3"/>
  <c r="W186" i="3"/>
  <c r="W139" i="3"/>
  <c r="W164" i="3"/>
  <c r="W222" i="3"/>
  <c r="W238" i="3"/>
  <c r="W196" i="3"/>
  <c r="W220" i="3"/>
  <c r="W253" i="3"/>
  <c r="W194" i="3"/>
  <c r="W210" i="3"/>
  <c r="W241" i="3"/>
  <c r="W223" i="3"/>
  <c r="W142" i="3"/>
  <c r="W248" i="3"/>
  <c r="W252" i="3"/>
  <c r="W267" i="3"/>
  <c r="W274" i="3"/>
  <c r="W278" i="3"/>
  <c r="W290" i="3"/>
  <c r="W264" i="3"/>
  <c r="W257" i="3"/>
  <c r="W247" i="3"/>
  <c r="W259" i="3"/>
  <c r="W276" i="3"/>
  <c r="W302" i="3"/>
  <c r="W325" i="3"/>
  <c r="W333" i="3"/>
  <c r="W341" i="3"/>
  <c r="W260" i="3"/>
  <c r="W271" i="3"/>
  <c r="W311" i="3"/>
  <c r="W316" i="3"/>
  <c r="W285" i="3"/>
  <c r="W297" i="3"/>
  <c r="W240" i="3"/>
  <c r="W326" i="3"/>
  <c r="W366" i="3"/>
  <c r="W370" i="3"/>
  <c r="W378" i="3"/>
  <c r="W343" i="3"/>
  <c r="W334" i="3"/>
  <c r="W323" i="3"/>
  <c r="W335" i="3"/>
  <c r="W358" i="3"/>
  <c r="W365" i="3"/>
  <c r="W377" i="3"/>
  <c r="W308" i="3"/>
  <c r="W364" i="3"/>
  <c r="W309" i="3"/>
  <c r="W301" i="3"/>
  <c r="W356" i="3"/>
  <c r="W401" i="3"/>
  <c r="W415" i="3"/>
  <c r="W419" i="3"/>
  <c r="W408" i="3"/>
  <c r="W371" i="3"/>
  <c r="W403" i="3"/>
  <c r="W359" i="3"/>
  <c r="W363" i="3"/>
  <c r="W396" i="3"/>
  <c r="W375" i="3"/>
  <c r="W338" i="3"/>
  <c r="W420" i="3"/>
  <c r="AH9" i="3"/>
  <c r="AH18" i="3"/>
  <c r="AH30" i="3"/>
  <c r="AH21" i="3"/>
  <c r="AH20" i="3"/>
  <c r="AH54" i="3"/>
  <c r="AH58" i="3"/>
  <c r="AH49" i="3"/>
  <c r="AH61" i="3"/>
  <c r="AH19" i="3"/>
  <c r="AH27" i="3"/>
  <c r="AH33" i="3"/>
  <c r="AH37" i="3"/>
  <c r="AH63" i="3"/>
  <c r="AH42" i="3"/>
  <c r="AH29" i="3"/>
  <c r="AH55" i="3"/>
  <c r="AH71" i="3"/>
  <c r="AH79" i="3"/>
  <c r="AH85" i="3"/>
  <c r="AH73" i="3"/>
  <c r="AH92" i="3"/>
  <c r="AH75" i="3"/>
  <c r="AH69" i="3"/>
  <c r="AH123" i="3"/>
  <c r="AH135" i="3"/>
  <c r="AH103" i="3"/>
  <c r="AH118" i="3"/>
  <c r="AH130" i="3"/>
  <c r="AH134" i="3"/>
  <c r="AH91" i="3"/>
  <c r="AH107" i="3"/>
  <c r="AH113" i="3"/>
  <c r="AH94" i="3"/>
  <c r="AH97" i="3"/>
  <c r="AH95" i="3"/>
  <c r="AH90" i="3"/>
  <c r="AH129" i="3"/>
  <c r="AH137" i="3"/>
  <c r="AH141" i="3"/>
  <c r="AH149" i="3"/>
  <c r="AH153" i="3"/>
  <c r="AH157" i="3"/>
  <c r="AH116" i="3"/>
  <c r="AH120" i="3"/>
  <c r="AH168" i="3"/>
  <c r="AH172" i="3"/>
  <c r="AH184" i="3"/>
  <c r="AH188" i="3"/>
  <c r="AH196" i="3"/>
  <c r="AH142" i="3"/>
  <c r="AH167" i="3"/>
  <c r="AH179" i="3"/>
  <c r="AH104" i="3"/>
  <c r="AH174" i="3"/>
  <c r="AH193" i="3"/>
  <c r="AH186" i="3"/>
  <c r="AH191" i="3"/>
  <c r="AH198" i="3"/>
  <c r="AH189" i="3"/>
  <c r="AH194" i="3"/>
  <c r="AH146" i="3"/>
  <c r="AH210" i="3"/>
  <c r="AH220" i="3"/>
  <c r="AH183" i="3"/>
  <c r="AH190" i="3"/>
  <c r="AH215" i="3"/>
  <c r="AH241" i="3"/>
  <c r="AH245" i="3"/>
  <c r="AH253" i="3"/>
  <c r="AH201" i="3"/>
  <c r="AH223" i="3"/>
  <c r="AH205" i="3"/>
  <c r="AH212" i="3"/>
  <c r="AH278" i="3"/>
  <c r="AH290" i="3"/>
  <c r="AH302" i="3"/>
  <c r="AH247" i="3"/>
  <c r="AH222" i="3"/>
  <c r="AH285" i="3"/>
  <c r="AH297" i="3"/>
  <c r="AH259" i="3"/>
  <c r="AH260" i="3"/>
  <c r="AH248" i="3"/>
  <c r="AH252" i="3"/>
  <c r="AH321" i="3"/>
  <c r="AH333" i="3"/>
  <c r="AH341" i="3"/>
  <c r="AH349" i="3"/>
  <c r="AH267" i="3"/>
  <c r="AH279" i="3"/>
  <c r="AH312" i="3"/>
  <c r="AH271" i="3"/>
  <c r="AH308" i="3"/>
  <c r="AH264" i="3"/>
  <c r="AH358" i="3"/>
  <c r="AH361" i="3"/>
  <c r="AH365" i="3"/>
  <c r="AH377" i="3"/>
  <c r="AH385" i="3"/>
  <c r="AH393" i="3"/>
  <c r="AH397" i="3"/>
  <c r="AH342" i="3"/>
  <c r="AH354" i="3"/>
  <c r="AH326" i="3"/>
  <c r="AH338" i="3"/>
  <c r="AH364" i="3"/>
  <c r="AH309" i="3"/>
  <c r="AH334" i="3"/>
  <c r="AH383" i="3"/>
  <c r="AH392" i="3"/>
  <c r="AH396" i="3"/>
  <c r="AH370" i="3"/>
  <c r="AH403" i="3"/>
  <c r="AH404" i="3"/>
  <c r="AH367" i="3"/>
  <c r="AH390" i="3"/>
  <c r="AH371" i="3"/>
  <c r="AH359" i="3"/>
  <c r="AH363" i="3"/>
  <c r="AH378" i="3"/>
  <c r="AH366" i="3"/>
  <c r="AH382" i="3"/>
  <c r="AH415" i="3"/>
  <c r="AH420" i="3"/>
  <c r="AH408" i="3"/>
  <c r="AS9" i="3"/>
  <c r="AS10" i="3"/>
  <c r="AS18" i="3"/>
  <c r="AS30" i="3"/>
  <c r="AS21" i="3"/>
  <c r="AS25" i="3"/>
  <c r="AS27" i="3"/>
  <c r="AS38" i="3"/>
  <c r="AS16" i="3"/>
  <c r="AS39" i="3"/>
  <c r="AS42" i="3"/>
  <c r="AS20" i="3"/>
  <c r="AS37" i="3"/>
  <c r="AS66" i="3"/>
  <c r="AS60" i="3"/>
  <c r="AS43" i="3"/>
  <c r="AS53" i="3"/>
  <c r="AS63" i="3"/>
  <c r="AS73" i="3"/>
  <c r="AS54" i="3"/>
  <c r="AS61" i="3"/>
  <c r="AS56" i="3"/>
  <c r="AS49" i="3"/>
  <c r="AS85" i="3"/>
  <c r="AS97" i="3"/>
  <c r="AS92" i="3"/>
  <c r="AS104" i="3"/>
  <c r="AS75" i="3"/>
  <c r="AS76" i="3"/>
  <c r="AS71" i="3"/>
  <c r="AS107" i="3"/>
  <c r="AS94" i="3"/>
  <c r="AS79" i="3"/>
  <c r="AS95" i="3"/>
  <c r="AS130" i="3"/>
  <c r="AS134" i="3"/>
  <c r="AS86" i="3"/>
  <c r="AS113" i="3"/>
  <c r="AS72" i="3"/>
  <c r="AS103" i="3"/>
  <c r="AS137" i="3"/>
  <c r="AS141" i="3"/>
  <c r="AS149" i="3"/>
  <c r="AS153" i="3"/>
  <c r="AS161" i="3"/>
  <c r="AS144" i="3"/>
  <c r="AS156" i="3"/>
  <c r="AS127" i="3"/>
  <c r="AS131" i="3"/>
  <c r="AS139" i="3"/>
  <c r="AS116" i="3"/>
  <c r="AS123" i="3"/>
  <c r="AS135" i="3"/>
  <c r="AS146" i="3"/>
  <c r="AS154" i="3"/>
  <c r="AS167" i="3"/>
  <c r="AS174" i="3"/>
  <c r="AS129" i="3"/>
  <c r="AS151" i="3"/>
  <c r="AS142" i="3"/>
  <c r="AS188" i="3"/>
  <c r="AS191" i="3"/>
  <c r="AS200" i="3"/>
  <c r="AS215" i="3"/>
  <c r="AS223" i="3"/>
  <c r="AS227" i="3"/>
  <c r="AS198" i="3"/>
  <c r="AS196" i="3"/>
  <c r="AS210" i="3"/>
  <c r="AS184" i="3"/>
  <c r="AS194" i="3"/>
  <c r="AS201" i="3"/>
  <c r="AS181" i="3"/>
  <c r="AS190" i="3"/>
  <c r="AS241" i="3"/>
  <c r="AS245" i="3"/>
  <c r="AS249" i="3"/>
  <c r="AS253" i="3"/>
  <c r="AS208" i="3"/>
  <c r="AS186" i="3"/>
  <c r="AS172" i="3"/>
  <c r="AS242" i="3"/>
  <c r="AS179" i="3"/>
  <c r="AS216" i="3"/>
  <c r="AS222" i="3"/>
  <c r="AS197" i="3"/>
  <c r="AS259" i="3"/>
  <c r="AS248" i="3"/>
  <c r="AS252" i="3"/>
  <c r="AS260" i="3"/>
  <c r="AS285" i="3"/>
  <c r="AS293" i="3"/>
  <c r="AS297" i="3"/>
  <c r="AS301" i="3"/>
  <c r="AS309" i="3"/>
  <c r="AS234" i="3"/>
  <c r="AS240" i="3"/>
  <c r="AS220" i="3"/>
  <c r="AS247" i="3"/>
  <c r="AS308" i="3"/>
  <c r="AS282" i="3"/>
  <c r="AS319" i="3"/>
  <c r="AS323" i="3"/>
  <c r="AS279" i="3"/>
  <c r="AS286" i="3"/>
  <c r="AS290" i="3"/>
  <c r="AS302" i="3"/>
  <c r="AS264" i="3"/>
  <c r="AS271" i="3"/>
  <c r="AS278" i="3"/>
  <c r="AS333" i="3"/>
  <c r="AS365" i="3"/>
  <c r="AS377" i="3"/>
  <c r="AS389" i="3"/>
  <c r="AS393" i="3"/>
  <c r="AS334" i="3"/>
  <c r="AS364" i="3"/>
  <c r="AS368" i="3"/>
  <c r="AS380" i="3"/>
  <c r="AS330" i="3"/>
  <c r="AS345" i="3"/>
  <c r="AS321" i="3"/>
  <c r="AS341" i="3"/>
  <c r="AS359" i="3"/>
  <c r="AS363" i="3"/>
  <c r="AS326" i="3"/>
  <c r="AS338" i="3"/>
  <c r="AS378" i="3"/>
  <c r="AS366" i="3"/>
  <c r="AS375" i="3"/>
  <c r="AS417" i="3"/>
  <c r="AS370" i="3"/>
  <c r="AS382" i="3"/>
  <c r="AS396" i="3"/>
  <c r="AS371" i="3"/>
  <c r="AS358" i="3"/>
  <c r="AS420" i="3"/>
  <c r="AS415" i="3"/>
  <c r="AS419" i="3"/>
  <c r="AS403" i="3"/>
  <c r="AS408" i="3"/>
  <c r="S21" i="3"/>
  <c r="S12" i="3"/>
  <c r="S20" i="3"/>
  <c r="S10" i="3"/>
  <c r="S49" i="3"/>
  <c r="S61" i="3"/>
  <c r="S18" i="3"/>
  <c r="S30" i="3"/>
  <c r="S42" i="3"/>
  <c r="S33" i="3"/>
  <c r="S37" i="3"/>
  <c r="S63" i="3"/>
  <c r="S54" i="3"/>
  <c r="S55" i="3"/>
  <c r="S27" i="3"/>
  <c r="S67" i="3"/>
  <c r="S71" i="3"/>
  <c r="S79" i="3"/>
  <c r="S72" i="3"/>
  <c r="S80" i="3"/>
  <c r="S88" i="3"/>
  <c r="S92" i="3"/>
  <c r="S73" i="3"/>
  <c r="S75" i="3"/>
  <c r="S66" i="3"/>
  <c r="S69" i="3"/>
  <c r="S104" i="3"/>
  <c r="S130" i="3"/>
  <c r="S134" i="3"/>
  <c r="S103" i="3"/>
  <c r="S98" i="3"/>
  <c r="S113" i="3"/>
  <c r="S125" i="3"/>
  <c r="S129" i="3"/>
  <c r="S107" i="3"/>
  <c r="S85" i="3"/>
  <c r="S116" i="3"/>
  <c r="S94" i="3"/>
  <c r="S97" i="3"/>
  <c r="S127" i="3"/>
  <c r="S135" i="3"/>
  <c r="S156" i="3"/>
  <c r="S164" i="3"/>
  <c r="S139" i="3"/>
  <c r="S132" i="3"/>
  <c r="S95" i="3"/>
  <c r="S146" i="3"/>
  <c r="S167" i="3"/>
  <c r="S179" i="3"/>
  <c r="S191" i="3"/>
  <c r="S149" i="3"/>
  <c r="S153" i="3"/>
  <c r="S157" i="3"/>
  <c r="S174" i="3"/>
  <c r="S142" i="3"/>
  <c r="S137" i="3"/>
  <c r="S123" i="3"/>
  <c r="S168" i="3"/>
  <c r="S172" i="3"/>
  <c r="S198" i="3"/>
  <c r="S186" i="3"/>
  <c r="S196" i="3"/>
  <c r="S194" i="3"/>
  <c r="S141" i="3"/>
  <c r="S201" i="3"/>
  <c r="S190" i="3"/>
  <c r="S166" i="3"/>
  <c r="S216" i="3"/>
  <c r="S241" i="3"/>
  <c r="S210" i="3"/>
  <c r="S223" i="3"/>
  <c r="S248" i="3"/>
  <c r="S252" i="3"/>
  <c r="S215" i="3"/>
  <c r="S222" i="3"/>
  <c r="S184" i="3"/>
  <c r="S212" i="3"/>
  <c r="S197" i="3"/>
  <c r="S193" i="3"/>
  <c r="S227" i="3"/>
  <c r="S285" i="3"/>
  <c r="S297" i="3"/>
  <c r="S301" i="3"/>
  <c r="S309" i="3"/>
  <c r="S265" i="3"/>
  <c r="S220" i="3"/>
  <c r="S247" i="3"/>
  <c r="S259" i="3"/>
  <c r="S276" i="3"/>
  <c r="S300" i="3"/>
  <c r="S236" i="3"/>
  <c r="S243" i="3"/>
  <c r="S260" i="3"/>
  <c r="S231" i="3"/>
  <c r="S245" i="3"/>
  <c r="S253" i="3"/>
  <c r="S234" i="3"/>
  <c r="S271" i="3"/>
  <c r="S240" i="3"/>
  <c r="S283" i="3"/>
  <c r="S316" i="3"/>
  <c r="S328" i="3"/>
  <c r="S340" i="3"/>
  <c r="S356" i="3"/>
  <c r="S312" i="3"/>
  <c r="S269" i="3"/>
  <c r="S286" i="3"/>
  <c r="S290" i="3"/>
  <c r="S264" i="3"/>
  <c r="S307" i="3"/>
  <c r="S308" i="3"/>
  <c r="S250" i="3"/>
  <c r="S274" i="3"/>
  <c r="S278" i="3"/>
  <c r="S360" i="3"/>
  <c r="S364" i="3"/>
  <c r="S368" i="3"/>
  <c r="S380" i="3"/>
  <c r="S384" i="3"/>
  <c r="S396" i="3"/>
  <c r="S341" i="3"/>
  <c r="S302" i="3"/>
  <c r="S359" i="3"/>
  <c r="S363" i="3"/>
  <c r="S371" i="3"/>
  <c r="S375" i="3"/>
  <c r="S321" i="3"/>
  <c r="S311" i="3"/>
  <c r="S338" i="3"/>
  <c r="S326" i="3"/>
  <c r="S333" i="3"/>
  <c r="S334" i="3"/>
  <c r="S403" i="3"/>
  <c r="S382" i="3"/>
  <c r="S366" i="3"/>
  <c r="S377" i="3"/>
  <c r="S358" i="3"/>
  <c r="S370" i="3"/>
  <c r="S420" i="3"/>
  <c r="S389" i="3"/>
  <c r="S411" i="3"/>
  <c r="S345" i="3"/>
  <c r="S385" i="3"/>
  <c r="S393" i="3"/>
  <c r="S361" i="3"/>
  <c r="S365" i="3"/>
  <c r="S378" i="3"/>
  <c r="S408" i="3"/>
  <c r="S415" i="3"/>
  <c r="S419" i="3"/>
  <c r="E4" i="3"/>
  <c r="E3" i="3"/>
  <c r="Z467" i="3" l="1"/>
  <c r="AE467" i="3"/>
  <c r="AT155" i="3"/>
  <c r="AF155" i="3"/>
  <c r="U155" i="3"/>
  <c r="AH155" i="3"/>
  <c r="S155" i="3"/>
  <c r="AR273" i="3"/>
  <c r="AM273" i="3"/>
  <c r="AS273" i="3"/>
  <c r="AF391" i="3"/>
  <c r="AT391" i="3"/>
  <c r="AH391" i="3"/>
  <c r="O391" i="3"/>
  <c r="Q162" i="3"/>
  <c r="AT162" i="3"/>
  <c r="AS162" i="3"/>
  <c r="W162" i="3"/>
  <c r="AH162" i="3"/>
  <c r="AB25" i="3"/>
  <c r="AR25" i="3"/>
  <c r="O25" i="3"/>
  <c r="W25" i="3"/>
  <c r="P25" i="3"/>
  <c r="N25" i="3"/>
  <c r="X25" i="3"/>
  <c r="AA101" i="3"/>
  <c r="W101" i="3"/>
  <c r="AH101" i="3"/>
  <c r="AX101" i="3"/>
  <c r="AS101" i="3"/>
  <c r="J101" i="3"/>
  <c r="S101" i="3"/>
  <c r="AG101" i="3"/>
  <c r="O101" i="3"/>
  <c r="L467" i="3"/>
  <c r="AO47" i="3"/>
  <c r="L340" i="3"/>
  <c r="O340" i="3"/>
  <c r="AG340" i="3"/>
  <c r="AX340" i="3"/>
  <c r="AS340" i="3"/>
  <c r="AM340" i="3"/>
  <c r="AC80" i="3"/>
  <c r="V80" i="3"/>
  <c r="U80" i="3"/>
  <c r="AE80" i="3"/>
  <c r="AR80" i="3"/>
  <c r="AU80" i="3"/>
  <c r="Z80" i="3"/>
  <c r="AT80" i="3"/>
  <c r="AV80" i="3"/>
  <c r="N80" i="3"/>
  <c r="AM80" i="3"/>
  <c r="AS80" i="3"/>
  <c r="K80" i="3"/>
  <c r="J80" i="3"/>
  <c r="AQ98" i="3"/>
  <c r="BA98" i="3"/>
  <c r="AF98" i="3"/>
  <c r="V98" i="3"/>
  <c r="AR98" i="3"/>
  <c r="AE98" i="3"/>
  <c r="Q98" i="3"/>
  <c r="AP98" i="3"/>
  <c r="AG98" i="3"/>
  <c r="N98" i="3"/>
  <c r="K98" i="3"/>
  <c r="W98" i="3"/>
  <c r="AL98" i="3"/>
  <c r="AU98" i="3"/>
  <c r="J98" i="3"/>
  <c r="P98" i="3"/>
  <c r="X98" i="3"/>
  <c r="AN98" i="3"/>
  <c r="AV98" i="3"/>
  <c r="AT98" i="3"/>
  <c r="I98" i="3"/>
  <c r="AZ98" i="3"/>
  <c r="AS98" i="3"/>
  <c r="M98" i="3"/>
  <c r="AY98" i="3"/>
  <c r="AD98" i="3"/>
  <c r="U98" i="3"/>
  <c r="AX98" i="3"/>
  <c r="AM98" i="3"/>
  <c r="Y98" i="3"/>
  <c r="AK98" i="3"/>
  <c r="R342" i="3"/>
  <c r="L342" i="3"/>
  <c r="BA342" i="3"/>
  <c r="I342" i="3"/>
  <c r="AJ342" i="3"/>
  <c r="AF342" i="3"/>
  <c r="AQ342" i="3"/>
  <c r="Q342" i="3"/>
  <c r="AR342" i="3"/>
  <c r="P342" i="3"/>
  <c r="AS342" i="3"/>
  <c r="AL342" i="3"/>
  <c r="Z342" i="3"/>
  <c r="AD342" i="3"/>
  <c r="AP342" i="3"/>
  <c r="AO342" i="3"/>
  <c r="AK342" i="3"/>
  <c r="J342" i="3"/>
  <c r="K342" i="3"/>
  <c r="AW342" i="3"/>
  <c r="S342" i="3"/>
  <c r="R112" i="3"/>
  <c r="Q112" i="3"/>
  <c r="AC112" i="3"/>
  <c r="V112" i="3"/>
  <c r="AJ112" i="3"/>
  <c r="AP112" i="3"/>
  <c r="AF112" i="3"/>
  <c r="X112" i="3"/>
  <c r="S112" i="3"/>
  <c r="AU112" i="3"/>
  <c r="BA112" i="3"/>
  <c r="AI112" i="3"/>
  <c r="AQ112" i="3"/>
  <c r="AZ112" i="3"/>
  <c r="K112" i="3"/>
  <c r="O112" i="3"/>
  <c r="AS112" i="3"/>
  <c r="J112" i="3"/>
  <c r="Y112" i="3"/>
  <c r="AR112" i="3"/>
  <c r="AG112" i="3"/>
  <c r="AD112" i="3"/>
  <c r="AH112" i="3"/>
  <c r="W112" i="3"/>
  <c r="I112" i="3"/>
  <c r="M112" i="3"/>
  <c r="AK112" i="3"/>
  <c r="U112" i="3"/>
  <c r="Q35" i="3"/>
  <c r="AG35" i="3"/>
  <c r="AD35" i="3"/>
  <c r="AS391" i="3"/>
  <c r="AS155" i="3"/>
  <c r="AH98" i="3"/>
  <c r="W416" i="3"/>
  <c r="W391" i="3"/>
  <c r="AD47" i="3"/>
  <c r="N162" i="3"/>
  <c r="P340" i="3"/>
  <c r="AT328" i="3"/>
  <c r="AS328" i="3"/>
  <c r="AV51" i="3"/>
  <c r="AS51" i="3"/>
  <c r="S51" i="3"/>
  <c r="N205" i="3"/>
  <c r="AM205" i="3"/>
  <c r="AS205" i="3"/>
  <c r="S205" i="3"/>
  <c r="AD205" i="3"/>
  <c r="BA323" i="3"/>
  <c r="O323" i="3"/>
  <c r="X323" i="3"/>
  <c r="J323" i="3"/>
  <c r="AD323" i="3"/>
  <c r="Z323" i="3"/>
  <c r="N323" i="3"/>
  <c r="AX323" i="3"/>
  <c r="AH323" i="3"/>
  <c r="AY68" i="3"/>
  <c r="W68" i="3"/>
  <c r="S68" i="3"/>
  <c r="N68" i="3"/>
  <c r="AT68" i="3"/>
  <c r="AM68" i="3"/>
  <c r="O68" i="3"/>
  <c r="AB212" i="3"/>
  <c r="AT212" i="3"/>
  <c r="AS212" i="3"/>
  <c r="AI138" i="3"/>
  <c r="N138" i="3"/>
  <c r="O138" i="3"/>
  <c r="AT138" i="3"/>
  <c r="AS138" i="3"/>
  <c r="J138" i="3"/>
  <c r="Z138" i="3"/>
  <c r="S138" i="3"/>
  <c r="AY108" i="3"/>
  <c r="AZ108" i="3"/>
  <c r="J108" i="3"/>
  <c r="AD108" i="3"/>
  <c r="S108" i="3"/>
  <c r="W67" i="3"/>
  <c r="AD67" i="3"/>
  <c r="P67" i="3"/>
  <c r="AH67" i="3"/>
  <c r="AS67" i="3"/>
  <c r="AI464" i="3"/>
  <c r="AY464" i="3"/>
  <c r="AH464" i="3"/>
  <c r="W367" i="3"/>
  <c r="P217" i="3"/>
  <c r="Z112" i="3"/>
  <c r="AL80" i="3"/>
  <c r="BA316" i="3"/>
  <c r="AE316" i="3"/>
  <c r="U316" i="3"/>
  <c r="AM316" i="3"/>
  <c r="AX316" i="3"/>
  <c r="AD316" i="3"/>
  <c r="AS316" i="3"/>
  <c r="I267" i="3"/>
  <c r="X267" i="3"/>
  <c r="N267" i="3"/>
  <c r="AT267" i="3"/>
  <c r="K267" i="3"/>
  <c r="J267" i="3"/>
  <c r="AV267" i="3"/>
  <c r="AX267" i="3"/>
  <c r="T267" i="3"/>
  <c r="Z267" i="3"/>
  <c r="AS267" i="3"/>
  <c r="AW385" i="3"/>
  <c r="M385" i="3"/>
  <c r="AM385" i="3"/>
  <c r="AT385" i="3"/>
  <c r="AY385" i="3"/>
  <c r="AI385" i="3"/>
  <c r="AV385" i="3"/>
  <c r="J385" i="3"/>
  <c r="AR385" i="3"/>
  <c r="W385" i="3"/>
  <c r="AL385" i="3"/>
  <c r="K385" i="3"/>
  <c r="AW156" i="3"/>
  <c r="AF156" i="3"/>
  <c r="AC156" i="3"/>
  <c r="U156" i="3"/>
  <c r="BA156" i="3"/>
  <c r="AK156" i="3"/>
  <c r="AJ156" i="3"/>
  <c r="AV156" i="3"/>
  <c r="AM156" i="3"/>
  <c r="AD156" i="3"/>
  <c r="Y156" i="3"/>
  <c r="AR156" i="3"/>
  <c r="Z156" i="3"/>
  <c r="AT156" i="3"/>
  <c r="AB156" i="3"/>
  <c r="P156" i="3"/>
  <c r="AY156" i="3"/>
  <c r="K156" i="3"/>
  <c r="Q156" i="3"/>
  <c r="N156" i="3"/>
  <c r="O156" i="3"/>
  <c r="W156" i="3"/>
  <c r="AN156" i="3"/>
  <c r="T156" i="3"/>
  <c r="AW274" i="3"/>
  <c r="AQ274" i="3"/>
  <c r="AP274" i="3"/>
  <c r="AO274" i="3"/>
  <c r="AE274" i="3"/>
  <c r="AK274" i="3"/>
  <c r="T274" i="3"/>
  <c r="AY274" i="3"/>
  <c r="M274" i="3"/>
  <c r="AS274" i="3"/>
  <c r="X274" i="3"/>
  <c r="R274" i="3"/>
  <c r="Q274" i="3"/>
  <c r="AI274" i="3"/>
  <c r="Z274" i="3"/>
  <c r="V274" i="3"/>
  <c r="AG274" i="3"/>
  <c r="Y274" i="3"/>
  <c r="AR274" i="3"/>
  <c r="AM274" i="3"/>
  <c r="AB274" i="3"/>
  <c r="AV274" i="3"/>
  <c r="AH274" i="3"/>
  <c r="AU274" i="3"/>
  <c r="AA274" i="3"/>
  <c r="AX274" i="3"/>
  <c r="AT274" i="3"/>
  <c r="AC274" i="3"/>
  <c r="AF392" i="3"/>
  <c r="AW392" i="3"/>
  <c r="AB392" i="3"/>
  <c r="AN392" i="3"/>
  <c r="I392" i="3"/>
  <c r="AC392" i="3"/>
  <c r="V392" i="3"/>
  <c r="AP392" i="3"/>
  <c r="AM392" i="3"/>
  <c r="AA392" i="3"/>
  <c r="R392" i="3"/>
  <c r="Q392" i="3"/>
  <c r="L392" i="3"/>
  <c r="T392" i="3"/>
  <c r="P392" i="3"/>
  <c r="O392" i="3"/>
  <c r="U392" i="3"/>
  <c r="AI392" i="3"/>
  <c r="J392" i="3"/>
  <c r="S392" i="3"/>
  <c r="AD392" i="3"/>
  <c r="AJ392" i="3"/>
  <c r="K392" i="3"/>
  <c r="X392" i="3"/>
  <c r="AS392" i="3"/>
  <c r="AZ392" i="3"/>
  <c r="AX392" i="3"/>
  <c r="AL392" i="3"/>
  <c r="M392" i="3"/>
  <c r="AC56" i="3"/>
  <c r="AQ56" i="3"/>
  <c r="U56" i="3"/>
  <c r="Q56" i="3"/>
  <c r="V56" i="3"/>
  <c r="AK56" i="3"/>
  <c r="J56" i="3"/>
  <c r="AO56" i="3"/>
  <c r="K56" i="3"/>
  <c r="AH56" i="3"/>
  <c r="S56" i="3"/>
  <c r="Y56" i="3"/>
  <c r="R56" i="3"/>
  <c r="T56" i="3"/>
  <c r="W56" i="3"/>
  <c r="AP56" i="3"/>
  <c r="AL56" i="3"/>
  <c r="P56" i="3"/>
  <c r="AM56" i="3"/>
  <c r="AU56" i="3"/>
  <c r="L56" i="3"/>
  <c r="AZ56" i="3"/>
  <c r="Z56" i="3"/>
  <c r="N56" i="3"/>
  <c r="X56" i="3"/>
  <c r="AA56" i="3"/>
  <c r="AN56" i="3"/>
  <c r="AJ56" i="3"/>
  <c r="AW56" i="3"/>
  <c r="Q11" i="3"/>
  <c r="AO11" i="3"/>
  <c r="AP11" i="3"/>
  <c r="BA11" i="3"/>
  <c r="M11" i="3"/>
  <c r="AF11" i="3"/>
  <c r="V11" i="3"/>
  <c r="AW11" i="3"/>
  <c r="R11" i="3"/>
  <c r="AE11" i="3"/>
  <c r="AI11" i="3"/>
  <c r="AL11" i="3"/>
  <c r="AC11" i="3"/>
  <c r="AA11" i="3"/>
  <c r="J11" i="3"/>
  <c r="AX11" i="3"/>
  <c r="O11" i="3"/>
  <c r="AM11" i="3"/>
  <c r="AB11" i="3"/>
  <c r="AG11" i="3"/>
  <c r="AU11" i="3"/>
  <c r="P11" i="3"/>
  <c r="AH11" i="3"/>
  <c r="I11" i="3"/>
  <c r="N11" i="3"/>
  <c r="K11" i="3"/>
  <c r="AK11" i="3"/>
  <c r="AY11" i="3"/>
  <c r="Z11" i="3"/>
  <c r="AS11" i="3"/>
  <c r="W11" i="3"/>
  <c r="S11" i="3"/>
  <c r="Y11" i="3"/>
  <c r="AS68" i="3"/>
  <c r="O162" i="3"/>
  <c r="K163" i="3"/>
  <c r="T311" i="3"/>
  <c r="AK311" i="3"/>
  <c r="M224" i="3"/>
  <c r="AU218" i="3"/>
  <c r="AZ218" i="3"/>
  <c r="AY99" i="3"/>
  <c r="AT99" i="3"/>
  <c r="Y225" i="3"/>
  <c r="AZ225" i="3"/>
  <c r="AY343" i="3"/>
  <c r="X343" i="3"/>
  <c r="AV343" i="3"/>
  <c r="AH343" i="3"/>
  <c r="BA84" i="3"/>
  <c r="U84" i="3"/>
  <c r="AM53" i="3"/>
  <c r="AD53" i="3"/>
  <c r="AX53" i="3"/>
  <c r="W53" i="3"/>
  <c r="AD55" i="3"/>
  <c r="AM162" i="3"/>
  <c r="J274" i="3"/>
  <c r="K200" i="3"/>
  <c r="AJ335" i="3"/>
  <c r="AB47" i="3"/>
  <c r="AN274" i="3"/>
  <c r="U274" i="3"/>
  <c r="AR70" i="3"/>
  <c r="AD70" i="3"/>
  <c r="AB139" i="3"/>
  <c r="AN139" i="3"/>
  <c r="I139" i="3"/>
  <c r="AJ139" i="3"/>
  <c r="O139" i="3"/>
  <c r="U139" i="3"/>
  <c r="Y139" i="3"/>
  <c r="Z139" i="3"/>
  <c r="K139" i="3"/>
  <c r="AF139" i="3"/>
  <c r="J139" i="3"/>
  <c r="N139" i="3"/>
  <c r="AK139" i="3"/>
  <c r="AH139" i="3"/>
  <c r="P139" i="3"/>
  <c r="AI139" i="3"/>
  <c r="S99" i="3"/>
  <c r="AS193" i="3"/>
  <c r="AS47" i="3"/>
  <c r="AD293" i="3"/>
  <c r="AM112" i="3"/>
  <c r="X156" i="3"/>
  <c r="AX217" i="3"/>
  <c r="J156" i="3"/>
  <c r="Z330" i="3"/>
  <c r="AZ224" i="3"/>
  <c r="AU342" i="3"/>
  <c r="AU9" i="3"/>
  <c r="R32" i="3"/>
  <c r="X101" i="3"/>
  <c r="AV373" i="3"/>
  <c r="AI311" i="3"/>
  <c r="AR250" i="3"/>
  <c r="Y200" i="3"/>
  <c r="BA425" i="3"/>
  <c r="AS318" i="3"/>
  <c r="AH340" i="3"/>
  <c r="AD68" i="3"/>
  <c r="AM306" i="3"/>
  <c r="AT335" i="3"/>
  <c r="AT55" i="3"/>
  <c r="X391" i="3"/>
  <c r="N55" i="3"/>
  <c r="O267" i="3"/>
  <c r="O114" i="3"/>
  <c r="AV11" i="3"/>
  <c r="Z318" i="3"/>
  <c r="K340" i="3"/>
  <c r="K274" i="3"/>
  <c r="K35" i="3"/>
  <c r="AZ163" i="3"/>
  <c r="AU156" i="3"/>
  <c r="AG385" i="3"/>
  <c r="AG224" i="3"/>
  <c r="AG91" i="3"/>
  <c r="AI56" i="3"/>
  <c r="AY79" i="3"/>
  <c r="AJ11" i="3"/>
  <c r="AB342" i="3"/>
  <c r="AB193" i="3"/>
  <c r="AB98" i="3"/>
  <c r="Q79" i="3"/>
  <c r="AQ392" i="3"/>
  <c r="AA156" i="3"/>
  <c r="S465" i="3"/>
  <c r="J465" i="3"/>
  <c r="AT454" i="3"/>
  <c r="AY454" i="3"/>
  <c r="AM454" i="3"/>
  <c r="K421" i="3"/>
  <c r="AG421" i="3"/>
  <c r="N421" i="3"/>
  <c r="AG192" i="3"/>
  <c r="W192" i="3"/>
  <c r="AC310" i="3"/>
  <c r="AU310" i="3"/>
  <c r="AJ310" i="3"/>
  <c r="I28" i="3"/>
  <c r="P28" i="3"/>
  <c r="Y199" i="3"/>
  <c r="AY199" i="3"/>
  <c r="K199" i="3"/>
  <c r="BA317" i="3"/>
  <c r="AX317" i="3"/>
  <c r="Z317" i="3"/>
  <c r="R47" i="3"/>
  <c r="AM47" i="3"/>
  <c r="AV47" i="3"/>
  <c r="AI47" i="3"/>
  <c r="AH47" i="3"/>
  <c r="I433" i="3"/>
  <c r="AS433" i="3"/>
  <c r="AJ433" i="3"/>
  <c r="T433" i="3"/>
  <c r="AM310" i="3"/>
  <c r="AM101" i="3"/>
  <c r="AH180" i="3"/>
  <c r="W180" i="3"/>
  <c r="AH298" i="3"/>
  <c r="W298" i="3"/>
  <c r="AC187" i="3"/>
  <c r="AS187" i="3"/>
  <c r="O35" i="3"/>
  <c r="P125" i="3"/>
  <c r="AX112" i="3"/>
  <c r="J125" i="3"/>
  <c r="AJ217" i="3"/>
  <c r="AN335" i="3"/>
  <c r="AZ279" i="3"/>
  <c r="S279" i="3"/>
  <c r="Z279" i="3"/>
  <c r="W279" i="3"/>
  <c r="AD397" i="3"/>
  <c r="S397" i="3"/>
  <c r="AU168" i="3"/>
  <c r="AV168" i="3"/>
  <c r="AM168" i="3"/>
  <c r="AS168" i="3"/>
  <c r="AU286" i="3"/>
  <c r="AM286" i="3"/>
  <c r="K286" i="3"/>
  <c r="X286" i="3"/>
  <c r="AH286" i="3"/>
  <c r="AG404" i="3"/>
  <c r="AT404" i="3"/>
  <c r="O404" i="3"/>
  <c r="AU404" i="3"/>
  <c r="S404" i="3"/>
  <c r="X404" i="3"/>
  <c r="J175" i="3"/>
  <c r="N175" i="3"/>
  <c r="S175" i="3"/>
  <c r="AS175" i="3"/>
  <c r="AM175" i="3"/>
  <c r="P175" i="3"/>
  <c r="R23" i="3"/>
  <c r="N23" i="3"/>
  <c r="W23" i="3"/>
  <c r="AV23" i="3"/>
  <c r="AS23" i="3"/>
  <c r="X23" i="3"/>
  <c r="K23" i="3"/>
  <c r="W470" i="3"/>
  <c r="AP470" i="3"/>
  <c r="J470" i="3"/>
  <c r="Z470" i="3"/>
  <c r="AS217" i="3"/>
  <c r="AT340" i="3"/>
  <c r="AX342" i="3"/>
  <c r="T98" i="3"/>
  <c r="AK224" i="3"/>
  <c r="AC9" i="3"/>
  <c r="U9" i="3"/>
  <c r="AQ9" i="3"/>
  <c r="Y9" i="3"/>
  <c r="AA9" i="3"/>
  <c r="AX9" i="3"/>
  <c r="AY9" i="3"/>
  <c r="AF9" i="3"/>
  <c r="AB9" i="3"/>
  <c r="T9" i="3"/>
  <c r="AL9" i="3"/>
  <c r="K9" i="3"/>
  <c r="N9" i="3"/>
  <c r="O9" i="3"/>
  <c r="BA9" i="3"/>
  <c r="AI9" i="3"/>
  <c r="AK9" i="3"/>
  <c r="AM9" i="3"/>
  <c r="Z9" i="3"/>
  <c r="AD9" i="3"/>
  <c r="AO318" i="3"/>
  <c r="V318" i="3"/>
  <c r="U318" i="3"/>
  <c r="AK318" i="3"/>
  <c r="I318" i="3"/>
  <c r="AC318" i="3"/>
  <c r="AR318" i="3"/>
  <c r="AN318" i="3"/>
  <c r="AJ318" i="3"/>
  <c r="AE318" i="3"/>
  <c r="R318" i="3"/>
  <c r="L318" i="3"/>
  <c r="J318" i="3"/>
  <c r="AL318" i="3"/>
  <c r="W318" i="3"/>
  <c r="AQ318" i="3"/>
  <c r="O318" i="3"/>
  <c r="S318" i="3"/>
  <c r="AW318" i="3"/>
  <c r="AP318" i="3"/>
  <c r="AT318" i="3"/>
  <c r="P318" i="3"/>
  <c r="AU318" i="3"/>
  <c r="AV318" i="3"/>
  <c r="BA318" i="3"/>
  <c r="AZ318" i="3"/>
  <c r="AA318" i="3"/>
  <c r="M318" i="3"/>
  <c r="X318" i="3"/>
  <c r="AW281" i="3"/>
  <c r="AC281" i="3"/>
  <c r="U281" i="3"/>
  <c r="Y281" i="3"/>
  <c r="AN281" i="3"/>
  <c r="AJ281" i="3"/>
  <c r="AX281" i="3"/>
  <c r="AB281" i="3"/>
  <c r="AY281" i="3"/>
  <c r="AM281" i="3"/>
  <c r="K281" i="3"/>
  <c r="O281" i="3"/>
  <c r="AD281" i="3"/>
  <c r="AU281" i="3"/>
  <c r="AP281" i="3"/>
  <c r="AT281" i="3"/>
  <c r="AS281" i="3"/>
  <c r="AF281" i="3"/>
  <c r="P281" i="3"/>
  <c r="V281" i="3"/>
  <c r="AE281" i="3"/>
  <c r="I281" i="3"/>
  <c r="AQ281" i="3"/>
  <c r="J281" i="3"/>
  <c r="M281" i="3"/>
  <c r="N281" i="3"/>
  <c r="S267" i="3"/>
  <c r="S110" i="3"/>
  <c r="S9" i="3"/>
  <c r="W80" i="3"/>
  <c r="AD318" i="3"/>
  <c r="AM217" i="3"/>
  <c r="N274" i="3"/>
  <c r="O335" i="3"/>
  <c r="AG193" i="3"/>
  <c r="AE342" i="3"/>
  <c r="S144" i="3"/>
  <c r="W144" i="3"/>
  <c r="AV144" i="3"/>
  <c r="AT262" i="3"/>
  <c r="S262" i="3"/>
  <c r="P262" i="3"/>
  <c r="AH380" i="3"/>
  <c r="X380" i="3"/>
  <c r="AM380" i="3"/>
  <c r="AG151" i="3"/>
  <c r="AH151" i="3"/>
  <c r="X151" i="3"/>
  <c r="AK151" i="3"/>
  <c r="S151" i="3"/>
  <c r="AH269" i="3"/>
  <c r="AT269" i="3"/>
  <c r="AN269" i="3"/>
  <c r="AS269" i="3"/>
  <c r="AX269" i="3"/>
  <c r="AB34" i="3"/>
  <c r="AS34" i="3"/>
  <c r="AT34" i="3"/>
  <c r="X34" i="3"/>
  <c r="AV34" i="3"/>
  <c r="AJ425" i="3"/>
  <c r="AH156" i="3"/>
  <c r="AH34" i="3"/>
  <c r="W151" i="3"/>
  <c r="X80" i="3"/>
  <c r="J340" i="3"/>
  <c r="J43" i="3"/>
  <c r="AG281" i="3"/>
  <c r="AY217" i="3"/>
  <c r="AJ311" i="3"/>
  <c r="AB200" i="3"/>
  <c r="AN243" i="3"/>
  <c r="M243" i="3"/>
  <c r="K243" i="3"/>
  <c r="W243" i="3"/>
  <c r="AZ243" i="3"/>
  <c r="AX243" i="3"/>
  <c r="O243" i="3"/>
  <c r="AS243" i="3"/>
  <c r="AH243" i="3"/>
  <c r="AT243" i="3"/>
  <c r="P243" i="3"/>
  <c r="X243" i="3"/>
  <c r="U361" i="3"/>
  <c r="AX361" i="3"/>
  <c r="AT361" i="3"/>
  <c r="N361" i="3"/>
  <c r="AI361" i="3"/>
  <c r="W361" i="3"/>
  <c r="AS361" i="3"/>
  <c r="AM361" i="3"/>
  <c r="Z361" i="3"/>
  <c r="AR361" i="3"/>
  <c r="AD361" i="3"/>
  <c r="M132" i="3"/>
  <c r="AO132" i="3"/>
  <c r="AP132" i="3"/>
  <c r="AF132" i="3"/>
  <c r="Y132" i="3"/>
  <c r="AM132" i="3"/>
  <c r="AH132" i="3"/>
  <c r="W132" i="3"/>
  <c r="AS132" i="3"/>
  <c r="AU132" i="3"/>
  <c r="AK132" i="3"/>
  <c r="AK250" i="3"/>
  <c r="AP250" i="3"/>
  <c r="T250" i="3"/>
  <c r="AM250" i="3"/>
  <c r="AB250" i="3"/>
  <c r="N250" i="3"/>
  <c r="AX250" i="3"/>
  <c r="AF250" i="3"/>
  <c r="X250" i="3"/>
  <c r="AT250" i="3"/>
  <c r="BA250" i="3"/>
  <c r="AH250" i="3"/>
  <c r="W281" i="3"/>
  <c r="AD101" i="3"/>
  <c r="AT56" i="3"/>
  <c r="AZ80" i="3"/>
  <c r="AB224" i="3"/>
  <c r="V342" i="3"/>
  <c r="L11" i="3"/>
  <c r="AW112" i="3"/>
  <c r="S23" i="3"/>
  <c r="AH293" i="3"/>
  <c r="W273" i="3"/>
  <c r="AD80" i="3"/>
  <c r="X397" i="3"/>
  <c r="X162" i="3"/>
  <c r="N293" i="3"/>
  <c r="N15" i="3"/>
  <c r="AX311" i="3"/>
  <c r="J200" i="3"/>
  <c r="AZ114" i="3"/>
  <c r="T55" i="3"/>
  <c r="M156" i="3"/>
  <c r="L281" i="3"/>
  <c r="S281" i="3"/>
  <c r="S15" i="3"/>
  <c r="AS404" i="3"/>
  <c r="AS224" i="3"/>
  <c r="AS125" i="3"/>
  <c r="AH328" i="3"/>
  <c r="AH281" i="3"/>
  <c r="AH80" i="3"/>
  <c r="W392" i="3"/>
  <c r="W269" i="3"/>
  <c r="W205" i="3"/>
  <c r="W175" i="3"/>
  <c r="AT101" i="3"/>
  <c r="AT25" i="3"/>
  <c r="X342" i="3"/>
  <c r="X138" i="3"/>
  <c r="N243" i="3"/>
  <c r="N67" i="3"/>
  <c r="AV361" i="3"/>
  <c r="AV281" i="3"/>
  <c r="AV9" i="3"/>
  <c r="J176" i="3"/>
  <c r="K316" i="3"/>
  <c r="AZ139" i="3"/>
  <c r="AU55" i="3"/>
  <c r="AG392" i="3"/>
  <c r="AL55" i="3"/>
  <c r="AI156" i="3"/>
  <c r="AJ9" i="3"/>
  <c r="AB318" i="3"/>
  <c r="AB55" i="3"/>
  <c r="AK84" i="3"/>
  <c r="AN11" i="3"/>
  <c r="BA56" i="3"/>
  <c r="L274" i="3"/>
  <c r="AR429" i="3"/>
  <c r="T429" i="3"/>
  <c r="AM229" i="3"/>
  <c r="J229" i="3"/>
  <c r="K347" i="3"/>
  <c r="S347" i="3"/>
  <c r="AH347" i="3"/>
  <c r="X347" i="3"/>
  <c r="AM347" i="3"/>
  <c r="AD118" i="3"/>
  <c r="AS118" i="3"/>
  <c r="J236" i="3"/>
  <c r="AH236" i="3"/>
  <c r="S354" i="3"/>
  <c r="X354" i="3"/>
  <c r="AS354" i="3"/>
  <c r="AD354" i="3"/>
  <c r="AT354" i="3"/>
  <c r="AI125" i="3"/>
  <c r="AT125" i="3"/>
  <c r="AM125" i="3"/>
  <c r="AH125" i="3"/>
  <c r="X125" i="3"/>
  <c r="AV125" i="3"/>
  <c r="N125" i="3"/>
  <c r="AT91" i="3"/>
  <c r="AS91" i="3"/>
  <c r="AD91" i="3"/>
  <c r="P91" i="3"/>
  <c r="S91" i="3"/>
  <c r="AV91" i="3"/>
  <c r="AM91" i="3"/>
  <c r="AX25" i="3"/>
  <c r="AR91" i="3"/>
  <c r="R217" i="3"/>
  <c r="Y217" i="3"/>
  <c r="AN217" i="3"/>
  <c r="AK217" i="3"/>
  <c r="J217" i="3"/>
  <c r="AT217" i="3"/>
  <c r="AZ217" i="3"/>
  <c r="AF217" i="3"/>
  <c r="W217" i="3"/>
  <c r="AV217" i="3"/>
  <c r="AR217" i="3"/>
  <c r="T217" i="3"/>
  <c r="AI217" i="3"/>
  <c r="AH217" i="3"/>
  <c r="S217" i="3"/>
  <c r="AL217" i="3"/>
  <c r="O217" i="3"/>
  <c r="N217" i="3"/>
  <c r="L335" i="3"/>
  <c r="M335" i="3"/>
  <c r="AF335" i="3"/>
  <c r="AR335" i="3"/>
  <c r="BA335" i="3"/>
  <c r="AS335" i="3"/>
  <c r="J335" i="3"/>
  <c r="AV335" i="3"/>
  <c r="AK335" i="3"/>
  <c r="AX335" i="3"/>
  <c r="X335" i="3"/>
  <c r="AU335" i="3"/>
  <c r="P335" i="3"/>
  <c r="AD335" i="3"/>
  <c r="N335" i="3"/>
  <c r="AZ335" i="3"/>
  <c r="Z335" i="3"/>
  <c r="T335" i="3"/>
  <c r="AG335" i="3"/>
  <c r="Y335" i="3"/>
  <c r="R224" i="3"/>
  <c r="V224" i="3"/>
  <c r="AA224" i="3"/>
  <c r="Q224" i="3"/>
  <c r="AN224" i="3"/>
  <c r="AW224" i="3"/>
  <c r="AO224" i="3"/>
  <c r="AI224" i="3"/>
  <c r="AL224" i="3"/>
  <c r="Z224" i="3"/>
  <c r="J224" i="3"/>
  <c r="N224" i="3"/>
  <c r="AH224" i="3"/>
  <c r="P224" i="3"/>
  <c r="AF224" i="3"/>
  <c r="T224" i="3"/>
  <c r="U224" i="3"/>
  <c r="AQ224" i="3"/>
  <c r="O224" i="3"/>
  <c r="AE224" i="3"/>
  <c r="Y224" i="3"/>
  <c r="K224" i="3"/>
  <c r="AX224" i="3"/>
  <c r="AT224" i="3"/>
  <c r="S224" i="3"/>
  <c r="AR224" i="3"/>
  <c r="AC224" i="3"/>
  <c r="AU224" i="3"/>
  <c r="W224" i="3"/>
  <c r="X224" i="3"/>
  <c r="AM224" i="3"/>
  <c r="R79" i="3"/>
  <c r="AQ79" i="3"/>
  <c r="AO79" i="3"/>
  <c r="AP79" i="3"/>
  <c r="AC79" i="3"/>
  <c r="Y79" i="3"/>
  <c r="AK79" i="3"/>
  <c r="AB79" i="3"/>
  <c r="BA79" i="3"/>
  <c r="T79" i="3"/>
  <c r="AU79" i="3"/>
  <c r="P79" i="3"/>
  <c r="W79" i="3"/>
  <c r="Z79" i="3"/>
  <c r="M79" i="3"/>
  <c r="AL79" i="3"/>
  <c r="J79" i="3"/>
  <c r="AA79" i="3"/>
  <c r="AI79" i="3"/>
  <c r="K79" i="3"/>
  <c r="AX79" i="3"/>
  <c r="AG79" i="3"/>
  <c r="AE79" i="3"/>
  <c r="O79" i="3"/>
  <c r="I425" i="3"/>
  <c r="W425" i="3"/>
  <c r="AS425" i="3"/>
  <c r="AA425" i="3"/>
  <c r="S25" i="3"/>
  <c r="AM25" i="3"/>
  <c r="T360" i="3"/>
  <c r="AS360" i="3"/>
  <c r="Z131" i="3"/>
  <c r="S131" i="3"/>
  <c r="AH131" i="3"/>
  <c r="AZ249" i="3"/>
  <c r="AT249" i="3"/>
  <c r="P249" i="3"/>
  <c r="Z367" i="3"/>
  <c r="S367" i="3"/>
  <c r="AS367" i="3"/>
  <c r="AB330" i="3"/>
  <c r="W330" i="3"/>
  <c r="S330" i="3"/>
  <c r="AT330" i="3"/>
  <c r="K86" i="3"/>
  <c r="X86" i="3"/>
  <c r="AT86" i="3"/>
  <c r="S86" i="3"/>
  <c r="O86" i="3"/>
  <c r="Z86" i="3"/>
  <c r="W86" i="3"/>
  <c r="AT77" i="3"/>
  <c r="S77" i="3"/>
  <c r="AH77" i="3"/>
  <c r="AM77" i="3"/>
  <c r="AS77" i="3"/>
  <c r="S118" i="3"/>
  <c r="AS397" i="3"/>
  <c r="AH330" i="3"/>
  <c r="W125" i="3"/>
  <c r="AU217" i="3"/>
  <c r="AB217" i="3"/>
  <c r="U335" i="3"/>
  <c r="L193" i="3"/>
  <c r="V193" i="3"/>
  <c r="I193" i="3"/>
  <c r="U193" i="3"/>
  <c r="BA193" i="3"/>
  <c r="AF193" i="3"/>
  <c r="W193" i="3"/>
  <c r="AI193" i="3"/>
  <c r="Y193" i="3"/>
  <c r="AR193" i="3"/>
  <c r="AJ193" i="3"/>
  <c r="AV193" i="3"/>
  <c r="AM193" i="3"/>
  <c r="Z193" i="3"/>
  <c r="AC193" i="3"/>
  <c r="AQ193" i="3"/>
  <c r="O193" i="3"/>
  <c r="AW311" i="3"/>
  <c r="AQ311" i="3"/>
  <c r="AP311" i="3"/>
  <c r="R311" i="3"/>
  <c r="AO311" i="3"/>
  <c r="BA311" i="3"/>
  <c r="AY311" i="3"/>
  <c r="AB311" i="3"/>
  <c r="AG311" i="3"/>
  <c r="K311" i="3"/>
  <c r="AE311" i="3"/>
  <c r="AH311" i="3"/>
  <c r="U311" i="3"/>
  <c r="AU311" i="3"/>
  <c r="Z311" i="3"/>
  <c r="AD311" i="3"/>
  <c r="AF311" i="3"/>
  <c r="AR311" i="3"/>
  <c r="J311" i="3"/>
  <c r="L311" i="3"/>
  <c r="AL311" i="3"/>
  <c r="N311" i="3"/>
  <c r="X311" i="3"/>
  <c r="AS311" i="3"/>
  <c r="AZ311" i="3"/>
  <c r="BA32" i="3"/>
  <c r="AA32" i="3"/>
  <c r="AE32" i="3"/>
  <c r="AP32" i="3"/>
  <c r="AF32" i="3"/>
  <c r="AN32" i="3"/>
  <c r="AJ32" i="3"/>
  <c r="L32" i="3"/>
  <c r="AQ32" i="3"/>
  <c r="Z32" i="3"/>
  <c r="O32" i="3"/>
  <c r="P32" i="3"/>
  <c r="AH32" i="3"/>
  <c r="AC32" i="3"/>
  <c r="AY32" i="3"/>
  <c r="X32" i="3"/>
  <c r="Y32" i="3"/>
  <c r="AK32" i="3"/>
  <c r="AB32" i="3"/>
  <c r="AZ32" i="3"/>
  <c r="AT32" i="3"/>
  <c r="W32" i="3"/>
  <c r="AS32" i="3"/>
  <c r="AW32" i="3"/>
  <c r="T32" i="3"/>
  <c r="N32" i="3"/>
  <c r="AU32" i="3"/>
  <c r="V32" i="3"/>
  <c r="AO32" i="3"/>
  <c r="AR32" i="3"/>
  <c r="K32" i="3"/>
  <c r="AD32" i="3"/>
  <c r="S32" i="3"/>
  <c r="AQ200" i="3"/>
  <c r="L200" i="3"/>
  <c r="Q200" i="3"/>
  <c r="AW200" i="3"/>
  <c r="AC200" i="3"/>
  <c r="R200" i="3"/>
  <c r="AY200" i="3"/>
  <c r="AA200" i="3"/>
  <c r="AP200" i="3"/>
  <c r="AO200" i="3"/>
  <c r="BA200" i="3"/>
  <c r="AU200" i="3"/>
  <c r="AI200" i="3"/>
  <c r="AR200" i="3"/>
  <c r="Z200" i="3"/>
  <c r="O200" i="3"/>
  <c r="AT200" i="3"/>
  <c r="S200" i="3"/>
  <c r="I200" i="3"/>
  <c r="W200" i="3"/>
  <c r="AH200" i="3"/>
  <c r="AN200" i="3"/>
  <c r="M200" i="3"/>
  <c r="AV200" i="3"/>
  <c r="AK200" i="3"/>
  <c r="AE200" i="3"/>
  <c r="AJ200" i="3"/>
  <c r="AG200" i="3"/>
  <c r="AM200" i="3"/>
  <c r="V163" i="3"/>
  <c r="AO163" i="3"/>
  <c r="AE163" i="3"/>
  <c r="AW163" i="3"/>
  <c r="L163" i="3"/>
  <c r="BA163" i="3"/>
  <c r="AA163" i="3"/>
  <c r="AQ163" i="3"/>
  <c r="AN163" i="3"/>
  <c r="AC163" i="3"/>
  <c r="AI163" i="3"/>
  <c r="AX163" i="3"/>
  <c r="AH163" i="3"/>
  <c r="AK163" i="3"/>
  <c r="AV163" i="3"/>
  <c r="AG163" i="3"/>
  <c r="O163" i="3"/>
  <c r="I163" i="3"/>
  <c r="Q163" i="3"/>
  <c r="T163" i="3"/>
  <c r="U163" i="3"/>
  <c r="AM163" i="3"/>
  <c r="P163" i="3"/>
  <c r="AT163" i="3"/>
  <c r="R163" i="3"/>
  <c r="AU163" i="3"/>
  <c r="AR163" i="3"/>
  <c r="W163" i="3"/>
  <c r="AS163" i="3"/>
  <c r="AC55" i="3"/>
  <c r="AW55" i="3"/>
  <c r="AN55" i="3"/>
  <c r="I55" i="3"/>
  <c r="AO55" i="3"/>
  <c r="M55" i="3"/>
  <c r="AR55" i="3"/>
  <c r="AK55" i="3"/>
  <c r="AA55" i="3"/>
  <c r="AJ55" i="3"/>
  <c r="K55" i="3"/>
  <c r="R55" i="3"/>
  <c r="W55" i="3"/>
  <c r="L55" i="3"/>
  <c r="Z55" i="3"/>
  <c r="X55" i="3"/>
  <c r="AX55" i="3"/>
  <c r="AG55" i="3"/>
  <c r="AV55" i="3"/>
  <c r="AM55" i="3"/>
  <c r="AE55" i="3"/>
  <c r="AI55" i="3"/>
  <c r="AZ55" i="3"/>
  <c r="AQ55" i="3"/>
  <c r="V55" i="3"/>
  <c r="AY55" i="3"/>
  <c r="AS55" i="3"/>
  <c r="AH335" i="3"/>
  <c r="W342" i="3"/>
  <c r="AD56" i="3"/>
  <c r="P193" i="3"/>
  <c r="T193" i="3"/>
  <c r="AF163" i="3"/>
  <c r="AF55" i="3"/>
  <c r="J304" i="3"/>
  <c r="S304" i="3"/>
  <c r="Y181" i="3"/>
  <c r="W181" i="3"/>
  <c r="AD299" i="3"/>
  <c r="W299" i="3"/>
  <c r="AS299" i="3"/>
  <c r="X417" i="3"/>
  <c r="AH417" i="3"/>
  <c r="S417" i="3"/>
  <c r="AD417" i="3"/>
  <c r="T188" i="3"/>
  <c r="AM188" i="3"/>
  <c r="W188" i="3"/>
  <c r="AD188" i="3"/>
  <c r="S188" i="3"/>
  <c r="N306" i="3"/>
  <c r="AH306" i="3"/>
  <c r="AS306" i="3"/>
  <c r="AV306" i="3"/>
  <c r="S306" i="3"/>
  <c r="X306" i="3"/>
  <c r="W306" i="3"/>
  <c r="V15" i="3"/>
  <c r="P15" i="3"/>
  <c r="J15" i="3"/>
  <c r="O15" i="3"/>
  <c r="AM15" i="3"/>
  <c r="AS15" i="3"/>
  <c r="AH15" i="3"/>
  <c r="AT15" i="3"/>
  <c r="AM43" i="3"/>
  <c r="S43" i="3"/>
  <c r="AD43" i="3"/>
  <c r="N43" i="3"/>
  <c r="O43" i="3"/>
  <c r="W43" i="3"/>
  <c r="AV43" i="3"/>
  <c r="S163" i="3"/>
  <c r="AH249" i="3"/>
  <c r="AD11" i="3"/>
  <c r="AT11" i="3"/>
  <c r="X163" i="3"/>
  <c r="Z163" i="3"/>
  <c r="AZ200" i="3"/>
  <c r="AB163" i="3"/>
  <c r="Y163" i="3"/>
  <c r="AB368" i="3"/>
  <c r="Y368" i="3"/>
  <c r="AW368" i="3"/>
  <c r="AC368" i="3"/>
  <c r="Q368" i="3"/>
  <c r="AH368" i="3"/>
  <c r="AQ368" i="3"/>
  <c r="AK368" i="3"/>
  <c r="AU368" i="3"/>
  <c r="AY368" i="3"/>
  <c r="O368" i="3"/>
  <c r="N368" i="3"/>
  <c r="AD368" i="3"/>
  <c r="AE331" i="3"/>
  <c r="AS331" i="3"/>
  <c r="AD331" i="3"/>
  <c r="S391" i="3"/>
  <c r="S162" i="3"/>
  <c r="AS385" i="3"/>
  <c r="AH25" i="3"/>
  <c r="W138" i="3"/>
  <c r="AM79" i="3"/>
  <c r="AT368" i="3"/>
  <c r="N392" i="3"/>
  <c r="O56" i="3"/>
  <c r="AV112" i="3"/>
  <c r="AX318" i="3"/>
  <c r="AX80" i="3"/>
  <c r="K193" i="3"/>
  <c r="AU392" i="3"/>
  <c r="AG318" i="3"/>
  <c r="AI98" i="3"/>
  <c r="AR56" i="3"/>
  <c r="S293" i="3"/>
  <c r="AS347" i="3"/>
  <c r="AS108" i="3"/>
  <c r="AH299" i="3"/>
  <c r="W368" i="3"/>
  <c r="W249" i="3"/>
  <c r="AD25" i="3"/>
  <c r="N340" i="3"/>
  <c r="O274" i="3"/>
  <c r="O55" i="3"/>
  <c r="P77" i="3"/>
  <c r="AV311" i="3"/>
  <c r="AZ79" i="3"/>
  <c r="AG342" i="3"/>
  <c r="AG217" i="3"/>
  <c r="AG56" i="3"/>
  <c r="T318" i="3"/>
  <c r="AE56" i="3"/>
  <c r="S323" i="3"/>
  <c r="S273" i="3"/>
  <c r="S34" i="3"/>
  <c r="AH318" i="3"/>
  <c r="AH316" i="3"/>
  <c r="AH273" i="3"/>
  <c r="W340" i="3"/>
  <c r="W250" i="3"/>
  <c r="AM305" i="3"/>
  <c r="AM267" i="3"/>
  <c r="AT188" i="3"/>
  <c r="AT9" i="3"/>
  <c r="X193" i="3"/>
  <c r="X132" i="3"/>
  <c r="X11" i="3"/>
  <c r="N342" i="3"/>
  <c r="N200" i="3"/>
  <c r="O397" i="3"/>
  <c r="O311" i="3"/>
  <c r="P311" i="3"/>
  <c r="P9" i="3"/>
  <c r="AV340" i="3"/>
  <c r="AX368" i="3"/>
  <c r="J417" i="3"/>
  <c r="Z293" i="3"/>
  <c r="Z98" i="3"/>
  <c r="K67" i="3"/>
  <c r="AZ250" i="3"/>
  <c r="AG361" i="3"/>
  <c r="AG132" i="3"/>
  <c r="AL156" i="3"/>
  <c r="AI335" i="3"/>
  <c r="AY56" i="3"/>
  <c r="T281" i="3"/>
  <c r="AJ163" i="3"/>
  <c r="AB112" i="3"/>
  <c r="AR281" i="3"/>
  <c r="AN9" i="3"/>
  <c r="Y342" i="3"/>
  <c r="U55" i="3"/>
  <c r="AP55" i="3"/>
  <c r="AO392" i="3"/>
  <c r="Q125" i="3"/>
  <c r="V311" i="3"/>
  <c r="V79" i="3"/>
  <c r="AA112" i="3"/>
  <c r="L112" i="3"/>
  <c r="R281" i="3"/>
  <c r="I22" i="3"/>
  <c r="V22" i="3"/>
  <c r="M22" i="3"/>
  <c r="AB22" i="3"/>
  <c r="AH22" i="3"/>
  <c r="AS22" i="3"/>
  <c r="AU22" i="3"/>
  <c r="N22" i="3"/>
  <c r="AT22" i="3"/>
  <c r="AM22" i="3"/>
  <c r="U423" i="3"/>
  <c r="AT423" i="3"/>
  <c r="AS423" i="3"/>
  <c r="N423" i="3"/>
  <c r="T423" i="3"/>
  <c r="BA423" i="3"/>
  <c r="AJ423" i="3"/>
  <c r="AN423" i="3"/>
  <c r="I423" i="3"/>
  <c r="AX423" i="3"/>
  <c r="AX22" i="3"/>
  <c r="AF22" i="3"/>
  <c r="AT231" i="3"/>
  <c r="AV231" i="3"/>
  <c r="N231" i="3"/>
  <c r="X231" i="3"/>
  <c r="AM231" i="3"/>
  <c r="AJ349" i="3"/>
  <c r="T349" i="3"/>
  <c r="AZ349" i="3"/>
  <c r="P349" i="3"/>
  <c r="S349" i="3"/>
  <c r="W349" i="3"/>
  <c r="N349" i="3"/>
  <c r="AD349" i="3"/>
  <c r="AO120" i="3"/>
  <c r="AA120" i="3"/>
  <c r="M120" i="3"/>
  <c r="Q120" i="3"/>
  <c r="AF120" i="3"/>
  <c r="Y120" i="3"/>
  <c r="L120" i="3"/>
  <c r="AP120" i="3"/>
  <c r="U120" i="3"/>
  <c r="AX120" i="3"/>
  <c r="I120" i="3"/>
  <c r="AS120" i="3"/>
  <c r="AZ120" i="3"/>
  <c r="S120" i="3"/>
  <c r="U238" i="3"/>
  <c r="AE238" i="3"/>
  <c r="M238" i="3"/>
  <c r="AG238" i="3"/>
  <c r="K238" i="3"/>
  <c r="AY238" i="3"/>
  <c r="AD238" i="3"/>
  <c r="AC356" i="3"/>
  <c r="R356" i="3"/>
  <c r="AF356" i="3"/>
  <c r="AE356" i="3"/>
  <c r="AV356" i="3"/>
  <c r="AH356" i="3"/>
  <c r="Y356" i="3"/>
  <c r="AZ356" i="3"/>
  <c r="K356" i="3"/>
  <c r="AX356" i="3"/>
  <c r="AC127" i="3"/>
  <c r="U127" i="3"/>
  <c r="AA127" i="3"/>
  <c r="I127" i="3"/>
  <c r="AE127" i="3"/>
  <c r="AK127" i="3"/>
  <c r="Q127" i="3"/>
  <c r="AV127" i="3"/>
  <c r="AM127" i="3"/>
  <c r="Q245" i="3"/>
  <c r="U245" i="3"/>
  <c r="AN245" i="3"/>
  <c r="V245" i="3"/>
  <c r="AV245" i="3"/>
  <c r="AD245" i="3"/>
  <c r="O245" i="3"/>
  <c r="M245" i="3"/>
  <c r="W245" i="3"/>
  <c r="I10" i="3"/>
  <c r="AW10" i="3"/>
  <c r="AQ10" i="3"/>
  <c r="Y10" i="3"/>
  <c r="AT10" i="3"/>
  <c r="K10" i="3"/>
  <c r="AR10" i="3"/>
  <c r="AX10" i="3"/>
  <c r="Z423" i="3"/>
  <c r="AK462" i="3"/>
  <c r="AB453" i="3"/>
  <c r="AC453" i="3"/>
  <c r="AO453" i="3"/>
  <c r="Q453" i="3"/>
  <c r="AR453" i="3"/>
  <c r="J453" i="3"/>
  <c r="BA453" i="3"/>
  <c r="P453" i="3"/>
  <c r="Y453" i="3"/>
  <c r="AH453" i="3"/>
  <c r="W393" i="3"/>
  <c r="AT120" i="3"/>
  <c r="J238" i="3"/>
  <c r="J38" i="3"/>
  <c r="BA127" i="3"/>
  <c r="AD453" i="3"/>
  <c r="R448" i="3"/>
  <c r="N448" i="3"/>
  <c r="T448" i="3"/>
  <c r="AI448" i="3"/>
  <c r="AH448" i="3"/>
  <c r="AG448" i="3"/>
  <c r="S448" i="3"/>
  <c r="AL448" i="3"/>
  <c r="AS448" i="3"/>
  <c r="U448" i="3"/>
  <c r="Q448" i="3"/>
  <c r="P448" i="3"/>
  <c r="O448" i="3"/>
  <c r="AR448" i="3"/>
  <c r="BA448" i="3"/>
  <c r="X448" i="3"/>
  <c r="AF448" i="3"/>
  <c r="AN448" i="3"/>
  <c r="AV448" i="3"/>
  <c r="AP448" i="3"/>
  <c r="AM448" i="3"/>
  <c r="AC448" i="3"/>
  <c r="AJ448" i="3"/>
  <c r="AA448" i="3"/>
  <c r="AU448" i="3"/>
  <c r="AO448" i="3"/>
  <c r="AZ448" i="3"/>
  <c r="I448" i="3"/>
  <c r="W448" i="3"/>
  <c r="AH282" i="3"/>
  <c r="AH127" i="3"/>
  <c r="P245" i="3"/>
  <c r="AU312" i="3"/>
  <c r="AL312" i="3"/>
  <c r="AB349" i="3"/>
  <c r="AP60" i="3"/>
  <c r="AA245" i="3"/>
  <c r="AS87" i="3"/>
  <c r="AV349" i="3"/>
  <c r="T245" i="3"/>
  <c r="L29" i="3"/>
  <c r="J448" i="3"/>
  <c r="O453" i="3"/>
  <c r="U72" i="3"/>
  <c r="O72" i="3"/>
  <c r="AY194" i="3"/>
  <c r="U194" i="3"/>
  <c r="V194" i="3"/>
  <c r="AK194" i="3"/>
  <c r="AY312" i="3"/>
  <c r="M312" i="3"/>
  <c r="U312" i="3"/>
  <c r="AE312" i="3"/>
  <c r="Q312" i="3"/>
  <c r="AB312" i="3"/>
  <c r="AR312" i="3"/>
  <c r="AG312" i="3"/>
  <c r="K312" i="3"/>
  <c r="AX312" i="3"/>
  <c r="N312" i="3"/>
  <c r="AS312" i="3"/>
  <c r="R39" i="3"/>
  <c r="AA39" i="3"/>
  <c r="AP39" i="3"/>
  <c r="AW39" i="3"/>
  <c r="AQ39" i="3"/>
  <c r="T39" i="3"/>
  <c r="M39" i="3"/>
  <c r="P39" i="3"/>
  <c r="AH39" i="3"/>
  <c r="X39" i="3"/>
  <c r="AF39" i="3"/>
  <c r="AD39" i="3"/>
  <c r="V39" i="3"/>
  <c r="AT39" i="3"/>
  <c r="AW201" i="3"/>
  <c r="V201" i="3"/>
  <c r="AA201" i="3"/>
  <c r="AX201" i="3"/>
  <c r="X201" i="3"/>
  <c r="T201" i="3"/>
  <c r="AG201" i="3"/>
  <c r="O201" i="3"/>
  <c r="AE201" i="3"/>
  <c r="U319" i="3"/>
  <c r="AQ319" i="3"/>
  <c r="Z319" i="3"/>
  <c r="W319" i="3"/>
  <c r="AZ319" i="3"/>
  <c r="AD319" i="3"/>
  <c r="AK319" i="3"/>
  <c r="S319" i="3"/>
  <c r="M58" i="3"/>
  <c r="L58" i="3"/>
  <c r="AE58" i="3"/>
  <c r="AX58" i="3"/>
  <c r="AV58" i="3"/>
  <c r="P58" i="3"/>
  <c r="U58" i="3"/>
  <c r="AB58" i="3"/>
  <c r="I60" i="3"/>
  <c r="AF60" i="3"/>
  <c r="BA60" i="3"/>
  <c r="AD60" i="3"/>
  <c r="J60" i="3"/>
  <c r="V60" i="3"/>
  <c r="M60" i="3"/>
  <c r="AX60" i="3"/>
  <c r="S60" i="3"/>
  <c r="AO60" i="3"/>
  <c r="AV60" i="3"/>
  <c r="AV19" i="3"/>
  <c r="AS19" i="3"/>
  <c r="O19" i="3"/>
  <c r="AM19" i="3"/>
  <c r="AS356" i="3"/>
  <c r="AH238" i="3"/>
  <c r="X22" i="3"/>
  <c r="N58" i="3"/>
  <c r="P60" i="3"/>
  <c r="AI120" i="3"/>
  <c r="AF238" i="3"/>
  <c r="AO194" i="3"/>
  <c r="R201" i="3"/>
  <c r="Q469" i="3"/>
  <c r="AB469" i="3"/>
  <c r="S469" i="3"/>
  <c r="Z469" i="3"/>
  <c r="X469" i="3"/>
  <c r="AZ469" i="3"/>
  <c r="AD469" i="3"/>
  <c r="AH469" i="3"/>
  <c r="AX469" i="3"/>
  <c r="AS469" i="3"/>
  <c r="J469" i="3"/>
  <c r="X312" i="3"/>
  <c r="X58" i="3"/>
  <c r="N257" i="3"/>
  <c r="AI238" i="3"/>
  <c r="AI245" i="3"/>
  <c r="AN60" i="3"/>
  <c r="AC60" i="3"/>
  <c r="L319" i="3"/>
  <c r="AD447" i="3"/>
  <c r="AE448" i="3"/>
  <c r="S238" i="3"/>
  <c r="S22" i="3"/>
  <c r="AS349" i="3"/>
  <c r="AS231" i="3"/>
  <c r="AD120" i="3"/>
  <c r="AM282" i="3"/>
  <c r="AM201" i="3"/>
  <c r="AT319" i="3"/>
  <c r="X238" i="3"/>
  <c r="X10" i="3"/>
  <c r="N238" i="3"/>
  <c r="O10" i="3"/>
  <c r="P22" i="3"/>
  <c r="K127" i="3"/>
  <c r="K41" i="3"/>
  <c r="AU349" i="3"/>
  <c r="S275" i="3"/>
  <c r="S39" i="3"/>
  <c r="AH60" i="3"/>
  <c r="AD312" i="3"/>
  <c r="AD22" i="3"/>
  <c r="AT201" i="3"/>
  <c r="P312" i="3"/>
  <c r="AX319" i="3"/>
  <c r="AX231" i="3"/>
  <c r="T319" i="3"/>
  <c r="AQ448" i="3"/>
  <c r="Y257" i="3"/>
  <c r="BA257" i="3"/>
  <c r="AQ257" i="3"/>
  <c r="AR257" i="3"/>
  <c r="AG257" i="3"/>
  <c r="S257" i="3"/>
  <c r="K257" i="3"/>
  <c r="Z462" i="3"/>
  <c r="AN462" i="3"/>
  <c r="AT462" i="3"/>
  <c r="AH462" i="3"/>
  <c r="AI72" i="3"/>
  <c r="AG157" i="3"/>
  <c r="AM157" i="3"/>
  <c r="AS275" i="3"/>
  <c r="AH275" i="3"/>
  <c r="AF393" i="3"/>
  <c r="Z393" i="3"/>
  <c r="AD393" i="3"/>
  <c r="AH164" i="3"/>
  <c r="AS164" i="3"/>
  <c r="AD164" i="3"/>
  <c r="AD282" i="3"/>
  <c r="N282" i="3"/>
  <c r="W282" i="3"/>
  <c r="S282" i="3"/>
  <c r="AX38" i="3"/>
  <c r="AT38" i="3"/>
  <c r="X38" i="3"/>
  <c r="AF29" i="3"/>
  <c r="Q29" i="3"/>
  <c r="AO29" i="3"/>
  <c r="AE29" i="3"/>
  <c r="T29" i="3"/>
  <c r="I29" i="3"/>
  <c r="AZ29" i="3"/>
  <c r="AX29" i="3"/>
  <c r="Z29" i="3"/>
  <c r="W29" i="3"/>
  <c r="AP441" i="3"/>
  <c r="X441" i="3"/>
  <c r="AO441" i="3"/>
  <c r="AZ459" i="3"/>
  <c r="AO459" i="3"/>
  <c r="AD459" i="3"/>
  <c r="S19" i="3"/>
  <c r="AT164" i="3"/>
  <c r="N29" i="3"/>
  <c r="K19" i="3"/>
  <c r="AB257" i="3"/>
  <c r="AN29" i="3"/>
  <c r="Q238" i="3"/>
  <c r="AN453" i="3"/>
  <c r="V423" i="3"/>
  <c r="O455" i="3"/>
  <c r="K455" i="3"/>
  <c r="AL455" i="3"/>
  <c r="AB455" i="3"/>
  <c r="AC455" i="3"/>
  <c r="AZ455" i="3"/>
  <c r="AM455" i="3"/>
  <c r="AS455" i="3"/>
  <c r="S58" i="3"/>
  <c r="AH231" i="3"/>
  <c r="W231" i="3"/>
  <c r="AD58" i="3"/>
  <c r="AM312" i="3"/>
  <c r="N127" i="3"/>
  <c r="O38" i="3"/>
  <c r="AJ41" i="3"/>
  <c r="S38" i="3"/>
  <c r="S29" i="3"/>
  <c r="AS238" i="3"/>
  <c r="AS257" i="3"/>
  <c r="AS58" i="3"/>
  <c r="AS29" i="3"/>
  <c r="AH319" i="3"/>
  <c r="AH257" i="3"/>
  <c r="AH38" i="3"/>
  <c r="AH10" i="3"/>
  <c r="W312" i="3"/>
  <c r="W39" i="3"/>
  <c r="AD19" i="3"/>
  <c r="AM356" i="3"/>
  <c r="AM72" i="3"/>
  <c r="AT58" i="3"/>
  <c r="X319" i="3"/>
  <c r="X349" i="3"/>
  <c r="X120" i="3"/>
  <c r="X127" i="3"/>
  <c r="N38" i="3"/>
  <c r="P10" i="3"/>
  <c r="AV201" i="3"/>
  <c r="Z127" i="3"/>
  <c r="AI127" i="3"/>
  <c r="AY60" i="3"/>
  <c r="T127" i="3"/>
  <c r="AJ127" i="3"/>
  <c r="AK349" i="3"/>
  <c r="Y349" i="3"/>
  <c r="U201" i="3"/>
  <c r="BA245" i="3"/>
  <c r="AA238" i="3"/>
  <c r="AA29" i="3"/>
  <c r="AW245" i="3"/>
  <c r="AT448" i="3"/>
  <c r="AY469" i="3"/>
  <c r="L436" i="3"/>
  <c r="W436" i="3"/>
  <c r="Z436" i="3"/>
  <c r="AX436" i="3"/>
  <c r="AH436" i="3"/>
  <c r="AD436" i="3"/>
  <c r="AL460" i="3"/>
  <c r="AV460" i="3"/>
  <c r="Y460" i="3"/>
  <c r="AU460" i="3"/>
  <c r="BA460" i="3"/>
  <c r="S460" i="3"/>
  <c r="R460" i="3"/>
  <c r="W460" i="3"/>
  <c r="AN460" i="3"/>
  <c r="AI460" i="3"/>
  <c r="N460" i="3"/>
  <c r="AG460" i="3"/>
  <c r="AX460" i="3"/>
  <c r="AZ460" i="3"/>
  <c r="J460" i="3"/>
  <c r="AH460" i="3"/>
  <c r="R196" i="3"/>
  <c r="AR196" i="3"/>
  <c r="AW420" i="3"/>
  <c r="AN420" i="3"/>
  <c r="BA420" i="3"/>
  <c r="I191" i="3"/>
  <c r="M191" i="3"/>
  <c r="AF191" i="3"/>
  <c r="AQ191" i="3"/>
  <c r="AO191" i="3"/>
  <c r="U191" i="3"/>
  <c r="AJ191" i="3"/>
  <c r="AY191" i="3"/>
  <c r="AC309" i="3"/>
  <c r="Q309" i="3"/>
  <c r="R309" i="3"/>
  <c r="AO309" i="3"/>
  <c r="BA309" i="3"/>
  <c r="AF309" i="3"/>
  <c r="AR309" i="3"/>
  <c r="V309" i="3"/>
  <c r="AW27" i="3"/>
  <c r="M27" i="3"/>
  <c r="AQ27" i="3"/>
  <c r="AP27" i="3"/>
  <c r="AA27" i="3"/>
  <c r="Y27" i="3"/>
  <c r="AF27" i="3"/>
  <c r="AA198" i="3"/>
  <c r="V198" i="3"/>
  <c r="Q198" i="3"/>
  <c r="AF198" i="3"/>
  <c r="AB198" i="3"/>
  <c r="AA61" i="3"/>
  <c r="AR61" i="3"/>
  <c r="BA30" i="3"/>
  <c r="V30" i="3"/>
  <c r="R30" i="3"/>
  <c r="U30" i="3"/>
  <c r="AF30" i="3"/>
  <c r="L30" i="3"/>
  <c r="I30" i="3"/>
  <c r="AY443" i="3"/>
  <c r="AA443" i="3"/>
  <c r="Q443" i="3"/>
  <c r="AG443" i="3"/>
  <c r="AJ443" i="3"/>
  <c r="AO443" i="3"/>
  <c r="AS443" i="3"/>
  <c r="BA443" i="3"/>
  <c r="AB443" i="3"/>
  <c r="AI443" i="3"/>
  <c r="AZ443" i="3"/>
  <c r="AK443" i="3"/>
  <c r="AE443" i="3"/>
  <c r="AT443" i="3"/>
  <c r="W443" i="3"/>
  <c r="AL443" i="3"/>
  <c r="AU443" i="3"/>
  <c r="AP443" i="3"/>
  <c r="M443" i="3"/>
  <c r="S443" i="3"/>
  <c r="AW443" i="3"/>
  <c r="AF443" i="3"/>
  <c r="AP123" i="3"/>
  <c r="V135" i="3"/>
  <c r="U135" i="3"/>
  <c r="AC135" i="3"/>
  <c r="M135" i="3"/>
  <c r="AR135" i="3"/>
  <c r="AK135" i="3"/>
  <c r="AQ253" i="3"/>
  <c r="BA253" i="3"/>
  <c r="M253" i="3"/>
  <c r="U253" i="3"/>
  <c r="AA253" i="3"/>
  <c r="V253" i="3"/>
  <c r="AP253" i="3"/>
  <c r="AF253" i="3"/>
  <c r="Y253" i="3"/>
  <c r="AW408" i="3"/>
  <c r="BA408" i="3"/>
  <c r="AF408" i="3"/>
  <c r="Y408" i="3"/>
  <c r="M408" i="3"/>
  <c r="R371" i="3"/>
  <c r="Q371" i="3"/>
  <c r="U371" i="3"/>
  <c r="AQ371" i="3"/>
  <c r="Q179" i="3"/>
  <c r="BA179" i="3"/>
  <c r="AK179" i="3"/>
  <c r="Y179" i="3"/>
  <c r="I142" i="3"/>
  <c r="M142" i="3"/>
  <c r="AK142" i="3"/>
  <c r="AC142" i="3"/>
  <c r="AF297" i="3"/>
  <c r="Q297" i="3"/>
  <c r="AA297" i="3"/>
  <c r="AP297" i="3"/>
  <c r="U297" i="3"/>
  <c r="I260" i="3"/>
  <c r="AA260" i="3"/>
  <c r="AF260" i="3"/>
  <c r="AE260" i="3"/>
  <c r="BA260" i="3"/>
  <c r="M260" i="3"/>
  <c r="R260" i="3"/>
  <c r="AA415" i="3"/>
  <c r="AQ415" i="3"/>
  <c r="AR415" i="3"/>
  <c r="AK415" i="3"/>
  <c r="Y415" i="3"/>
  <c r="AN415" i="3"/>
  <c r="AY415" i="3"/>
  <c r="L378" i="3"/>
  <c r="AP378" i="3"/>
  <c r="BA378" i="3"/>
  <c r="AK378" i="3"/>
  <c r="AF186" i="3"/>
  <c r="R186" i="3"/>
  <c r="AQ186" i="3"/>
  <c r="AP186" i="3"/>
  <c r="Y186" i="3"/>
  <c r="AW186" i="3"/>
  <c r="BA186" i="3"/>
  <c r="AB186" i="3"/>
  <c r="AJ186" i="3"/>
  <c r="T186" i="3"/>
  <c r="L186" i="3"/>
  <c r="M149" i="3"/>
  <c r="R149" i="3"/>
  <c r="AO149" i="3"/>
  <c r="L49" i="3"/>
  <c r="AE49" i="3"/>
  <c r="Y49" i="3"/>
  <c r="BA49" i="3"/>
  <c r="AY49" i="3"/>
  <c r="AP21" i="3"/>
  <c r="AF21" i="3"/>
  <c r="Q21" i="3"/>
  <c r="L21" i="3"/>
  <c r="AQ21" i="3"/>
  <c r="M21" i="3"/>
  <c r="BA21" i="3"/>
  <c r="R21" i="3"/>
  <c r="I21" i="3"/>
  <c r="R18" i="3"/>
  <c r="AO18" i="3"/>
  <c r="U18" i="3"/>
  <c r="AW18" i="3"/>
  <c r="AS436" i="3"/>
  <c r="AT460" i="3"/>
  <c r="AY460" i="3"/>
  <c r="AM443" i="3"/>
  <c r="T443" i="3"/>
  <c r="AQ460" i="3"/>
  <c r="R443" i="3"/>
  <c r="P443" i="3"/>
  <c r="V278" i="3"/>
  <c r="AQ278" i="3"/>
  <c r="AK278" i="3"/>
  <c r="L241" i="3"/>
  <c r="AC241" i="3"/>
  <c r="Y241" i="3"/>
  <c r="R396" i="3"/>
  <c r="BA396" i="3"/>
  <c r="U396" i="3"/>
  <c r="AF396" i="3"/>
  <c r="Q396" i="3"/>
  <c r="AB396" i="3"/>
  <c r="AW359" i="3"/>
  <c r="Y359" i="3"/>
  <c r="AQ359" i="3"/>
  <c r="M359" i="3"/>
  <c r="AA167" i="3"/>
  <c r="I167" i="3"/>
  <c r="AO167" i="3"/>
  <c r="U167" i="3"/>
  <c r="AE167" i="3"/>
  <c r="Q167" i="3"/>
  <c r="L167" i="3"/>
  <c r="Y167" i="3"/>
  <c r="V167" i="3"/>
  <c r="AQ130" i="3"/>
  <c r="V130" i="3"/>
  <c r="AP130" i="3"/>
  <c r="AN130" i="3"/>
  <c r="U130" i="3"/>
  <c r="AR130" i="3"/>
  <c r="AY130" i="3"/>
  <c r="AW285" i="3"/>
  <c r="Q285" i="3"/>
  <c r="L285" i="3"/>
  <c r="AQ285" i="3"/>
  <c r="BA285" i="3"/>
  <c r="AR285" i="3"/>
  <c r="AP285" i="3"/>
  <c r="M248" i="3"/>
  <c r="V248" i="3"/>
  <c r="AQ248" i="3"/>
  <c r="Q248" i="3"/>
  <c r="AO248" i="3"/>
  <c r="AP248" i="3"/>
  <c r="BA248" i="3"/>
  <c r="AF248" i="3"/>
  <c r="AR248" i="3"/>
  <c r="R248" i="3"/>
  <c r="U248" i="3"/>
  <c r="AE403" i="3"/>
  <c r="AA403" i="3"/>
  <c r="AW403" i="3"/>
  <c r="V403" i="3"/>
  <c r="BA403" i="3"/>
  <c r="T403" i="3"/>
  <c r="I403" i="3"/>
  <c r="AO403" i="3"/>
  <c r="U366" i="3"/>
  <c r="R366" i="3"/>
  <c r="Q366" i="3"/>
  <c r="AP366" i="3"/>
  <c r="T366" i="3"/>
  <c r="L174" i="3"/>
  <c r="AP174" i="3"/>
  <c r="M174" i="3"/>
  <c r="I174" i="3"/>
  <c r="AE174" i="3"/>
  <c r="U174" i="3"/>
  <c r="T174" i="3"/>
  <c r="AW174" i="3"/>
  <c r="AQ174" i="3"/>
  <c r="V174" i="3"/>
  <c r="AW137" i="3"/>
  <c r="AE137" i="3"/>
  <c r="BA137" i="3"/>
  <c r="Y137" i="3"/>
  <c r="AA137" i="3"/>
  <c r="I137" i="3"/>
  <c r="M137" i="3"/>
  <c r="AQ137" i="3"/>
  <c r="AA37" i="3"/>
  <c r="BA37" i="3"/>
  <c r="AF37" i="3"/>
  <c r="I37" i="3"/>
  <c r="AK37" i="3"/>
  <c r="L37" i="3"/>
  <c r="AN37" i="3"/>
  <c r="AP103" i="3"/>
  <c r="AF103" i="3"/>
  <c r="AO103" i="3"/>
  <c r="Q103" i="3"/>
  <c r="BA103" i="3"/>
  <c r="T103" i="3"/>
  <c r="AE103" i="3"/>
  <c r="AO113" i="3"/>
  <c r="L113" i="3"/>
  <c r="Q113" i="3"/>
  <c r="AP113" i="3"/>
  <c r="AF113" i="3"/>
  <c r="M113" i="3"/>
  <c r="J443" i="3"/>
  <c r="AQ443" i="3"/>
  <c r="AR443" i="3"/>
  <c r="AQ134" i="3"/>
  <c r="Y134" i="3"/>
  <c r="AE75" i="3"/>
  <c r="V75" i="3"/>
  <c r="BA75" i="3"/>
  <c r="M252" i="3"/>
  <c r="U252" i="3"/>
  <c r="U370" i="3"/>
  <c r="I370" i="3"/>
  <c r="AW333" i="3"/>
  <c r="I333" i="3"/>
  <c r="V333" i="3"/>
  <c r="M333" i="3"/>
  <c r="L333" i="3"/>
  <c r="AC141" i="3"/>
  <c r="AW141" i="3"/>
  <c r="AF141" i="3"/>
  <c r="R141" i="3"/>
  <c r="Q141" i="3"/>
  <c r="AE92" i="3"/>
  <c r="V92" i="3"/>
  <c r="U92" i="3"/>
  <c r="I92" i="3"/>
  <c r="AA92" i="3"/>
  <c r="M92" i="3"/>
  <c r="L92" i="3"/>
  <c r="AC259" i="3"/>
  <c r="AF259" i="3"/>
  <c r="AP259" i="3"/>
  <c r="BA259" i="3"/>
  <c r="Y259" i="3"/>
  <c r="AO259" i="3"/>
  <c r="M259" i="3"/>
  <c r="R222" i="3"/>
  <c r="AN222" i="3"/>
  <c r="AK222" i="3"/>
  <c r="R377" i="3"/>
  <c r="AA377" i="3"/>
  <c r="I377" i="3"/>
  <c r="M377" i="3"/>
  <c r="L377" i="3"/>
  <c r="AF377" i="3"/>
  <c r="Q85" i="3"/>
  <c r="I85" i="3"/>
  <c r="AO85" i="3"/>
  <c r="BA85" i="3"/>
  <c r="R85" i="3"/>
  <c r="U85" i="3"/>
  <c r="AP107" i="3"/>
  <c r="M107" i="3"/>
  <c r="AQ107" i="3"/>
  <c r="Q107" i="3"/>
  <c r="BA107" i="3"/>
  <c r="AC54" i="3"/>
  <c r="AO54" i="3"/>
  <c r="AC45" i="3"/>
  <c r="AA45" i="3"/>
  <c r="AN45" i="3"/>
  <c r="AA300" i="3"/>
  <c r="V300" i="3"/>
  <c r="AR300" i="3"/>
  <c r="BA300" i="3"/>
  <c r="AK300" i="3"/>
  <c r="AJ300" i="3"/>
  <c r="AV300" i="3"/>
  <c r="AN300" i="3"/>
  <c r="AB300" i="3"/>
  <c r="AL300" i="3"/>
  <c r="Y300" i="3"/>
  <c r="X300" i="3"/>
  <c r="Z300" i="3"/>
  <c r="AY300" i="3"/>
  <c r="AS300" i="3"/>
  <c r="P300" i="3"/>
  <c r="AU300" i="3"/>
  <c r="W300" i="3"/>
  <c r="AM300" i="3"/>
  <c r="T300" i="3"/>
  <c r="R226" i="3"/>
  <c r="AP226" i="3"/>
  <c r="Q226" i="3"/>
  <c r="L226" i="3"/>
  <c r="Y226" i="3"/>
  <c r="U226" i="3"/>
  <c r="AU226" i="3"/>
  <c r="M226" i="3"/>
  <c r="AE226" i="3"/>
  <c r="AI226" i="3"/>
  <c r="I226" i="3"/>
  <c r="J226" i="3"/>
  <c r="AF226" i="3"/>
  <c r="AN226" i="3"/>
  <c r="W226" i="3"/>
  <c r="AC226" i="3"/>
  <c r="AS226" i="3"/>
  <c r="V226" i="3"/>
  <c r="AO226" i="3"/>
  <c r="AG226" i="3"/>
  <c r="AV226" i="3"/>
  <c r="AH226" i="3"/>
  <c r="AM226" i="3"/>
  <c r="AD226" i="3"/>
  <c r="S226" i="3"/>
  <c r="BA226" i="3"/>
  <c r="AJ226" i="3"/>
  <c r="AB226" i="3"/>
  <c r="R16" i="3"/>
  <c r="Q16" i="3"/>
  <c r="AB16" i="3"/>
  <c r="Y16" i="3"/>
  <c r="AR16" i="3"/>
  <c r="AN16" i="3"/>
  <c r="AJ16" i="3"/>
  <c r="T16" i="3"/>
  <c r="J16" i="3"/>
  <c r="Z16" i="3"/>
  <c r="AM16" i="3"/>
  <c r="AD16" i="3"/>
  <c r="L16" i="3"/>
  <c r="AQ16" i="3"/>
  <c r="AI16" i="3"/>
  <c r="AW16" i="3"/>
  <c r="AC16" i="3"/>
  <c r="AF16" i="3"/>
  <c r="K16" i="3"/>
  <c r="X16" i="3"/>
  <c r="AK16" i="3"/>
  <c r="AZ16" i="3"/>
  <c r="N16" i="3"/>
  <c r="O16" i="3"/>
  <c r="V16" i="3"/>
  <c r="AL16" i="3"/>
  <c r="AP16" i="3"/>
  <c r="M16" i="3"/>
  <c r="AX16" i="3"/>
  <c r="AV16" i="3"/>
  <c r="T226" i="3"/>
  <c r="AE344" i="3"/>
  <c r="O406" i="3"/>
  <c r="W406" i="3"/>
  <c r="AR406" i="3"/>
  <c r="N332" i="3"/>
  <c r="AS332" i="3"/>
  <c r="AD332" i="3"/>
  <c r="AM332" i="3"/>
  <c r="W332" i="3"/>
  <c r="AZ332" i="3"/>
  <c r="AG88" i="3"/>
  <c r="AD88" i="3"/>
  <c r="W88" i="3"/>
  <c r="AM88" i="3"/>
  <c r="AS88" i="3"/>
  <c r="M14" i="3"/>
  <c r="K14" i="3"/>
  <c r="AH14" i="3"/>
  <c r="W14" i="3"/>
  <c r="L458" i="3"/>
  <c r="O458" i="3"/>
  <c r="R458" i="3"/>
  <c r="AQ458" i="3"/>
  <c r="AM458" i="3"/>
  <c r="AH458" i="3"/>
  <c r="AT458" i="3"/>
  <c r="AE458" i="3"/>
  <c r="BA458" i="3"/>
  <c r="N458" i="3"/>
  <c r="Z458" i="3"/>
  <c r="T458" i="3"/>
  <c r="AZ458" i="3"/>
  <c r="Y458" i="3"/>
  <c r="AD458" i="3"/>
  <c r="J458" i="3"/>
  <c r="AN458" i="3"/>
  <c r="I458" i="3"/>
  <c r="AA458" i="3"/>
  <c r="AI458" i="3"/>
  <c r="AO458" i="3"/>
  <c r="AG458" i="3"/>
  <c r="AB458" i="3"/>
  <c r="AJ458" i="3"/>
  <c r="X458" i="3"/>
  <c r="AS458" i="3"/>
  <c r="P458" i="3"/>
  <c r="AY458" i="3"/>
  <c r="T219" i="3"/>
  <c r="Y418" i="3"/>
  <c r="AW276" i="3"/>
  <c r="AQ276" i="3"/>
  <c r="Y276" i="3"/>
  <c r="AL276" i="3"/>
  <c r="M276" i="3"/>
  <c r="AX276" i="3"/>
  <c r="J276" i="3"/>
  <c r="P276" i="3"/>
  <c r="AN276" i="3"/>
  <c r="AB276" i="3"/>
  <c r="AF276" i="3"/>
  <c r="AI276" i="3"/>
  <c r="O276" i="3"/>
  <c r="AM276" i="3"/>
  <c r="AY276" i="3"/>
  <c r="AU276" i="3"/>
  <c r="Q276" i="3"/>
  <c r="U276" i="3"/>
  <c r="AJ276" i="3"/>
  <c r="T276" i="3"/>
  <c r="AW394" i="3"/>
  <c r="AO394" i="3"/>
  <c r="AN394" i="3"/>
  <c r="AF394" i="3"/>
  <c r="AB394" i="3"/>
  <c r="Y394" i="3"/>
  <c r="Z394" i="3"/>
  <c r="Q394" i="3"/>
  <c r="AU394" i="3"/>
  <c r="U394" i="3"/>
  <c r="AA394" i="3"/>
  <c r="T394" i="3"/>
  <c r="AZ394" i="3"/>
  <c r="O394" i="3"/>
  <c r="AP394" i="3"/>
  <c r="S394" i="3"/>
  <c r="K394" i="3"/>
  <c r="M394" i="3"/>
  <c r="AL394" i="3"/>
  <c r="V394" i="3"/>
  <c r="AK394" i="3"/>
  <c r="AY394" i="3"/>
  <c r="P394" i="3"/>
  <c r="W394" i="3"/>
  <c r="AH394" i="3"/>
  <c r="AI394" i="3"/>
  <c r="N394" i="3"/>
  <c r="R165" i="3"/>
  <c r="AE165" i="3"/>
  <c r="Q165" i="3"/>
  <c r="AQ165" i="3"/>
  <c r="AN165" i="3"/>
  <c r="AA165" i="3"/>
  <c r="T165" i="3"/>
  <c r="AI165" i="3"/>
  <c r="Y165" i="3"/>
  <c r="AB165" i="3"/>
  <c r="AJ165" i="3"/>
  <c r="AL165" i="3"/>
  <c r="AG165" i="3"/>
  <c r="I165" i="3"/>
  <c r="J165" i="3"/>
  <c r="AV165" i="3"/>
  <c r="X165" i="3"/>
  <c r="AK165" i="3"/>
  <c r="AX165" i="3"/>
  <c r="U165" i="3"/>
  <c r="AH165" i="3"/>
  <c r="M165" i="3"/>
  <c r="AR165" i="3"/>
  <c r="AM165" i="3"/>
  <c r="AP165" i="3"/>
  <c r="K165" i="3"/>
  <c r="AY165" i="3"/>
  <c r="N165" i="3"/>
  <c r="AS165" i="3"/>
  <c r="AF165" i="3"/>
  <c r="BA165" i="3"/>
  <c r="S165" i="3"/>
  <c r="BA109" i="3"/>
  <c r="W109" i="3"/>
  <c r="S93" i="3"/>
  <c r="W295" i="3"/>
  <c r="W36" i="3"/>
  <c r="AM115" i="3"/>
  <c r="AT100" i="3"/>
  <c r="Z226" i="3"/>
  <c r="AU387" i="3"/>
  <c r="T337" i="3"/>
  <c r="AX458" i="3"/>
  <c r="S406" i="3"/>
  <c r="S100" i="3"/>
  <c r="S24" i="3"/>
  <c r="AS115" i="3"/>
  <c r="W48" i="3"/>
  <c r="O105" i="3"/>
  <c r="Z387" i="3"/>
  <c r="L427" i="3"/>
  <c r="AI427" i="3"/>
  <c r="J427" i="3"/>
  <c r="AM427" i="3"/>
  <c r="AX427" i="3"/>
  <c r="AH427" i="3"/>
  <c r="S427" i="3"/>
  <c r="T427" i="3"/>
  <c r="X427" i="3"/>
  <c r="AD427" i="3"/>
  <c r="AC427" i="3"/>
  <c r="AZ427" i="3"/>
  <c r="W427" i="3"/>
  <c r="Z427" i="3"/>
  <c r="AT427" i="3"/>
  <c r="AY427" i="3"/>
  <c r="AS427" i="3"/>
  <c r="W165" i="3"/>
  <c r="J24" i="3"/>
  <c r="K105" i="3"/>
  <c r="AZ233" i="3"/>
  <c r="AZ105" i="3"/>
  <c r="AG387" i="3"/>
  <c r="AG16" i="3"/>
  <c r="AI300" i="3"/>
  <c r="AK226" i="3"/>
  <c r="AK48" i="3"/>
  <c r="U48" i="3"/>
  <c r="AW226" i="3"/>
  <c r="AD467" i="3"/>
  <c r="X467" i="3"/>
  <c r="AP474" i="3"/>
  <c r="AQ429" i="3"/>
  <c r="AA429" i="3"/>
  <c r="L429" i="3"/>
  <c r="W93" i="3"/>
  <c r="AM158" i="3"/>
  <c r="O219" i="3"/>
  <c r="AG233" i="3"/>
  <c r="AN170" i="3"/>
  <c r="AG429" i="3"/>
  <c r="AD165" i="3"/>
  <c r="AT165" i="3"/>
  <c r="O165" i="3"/>
  <c r="Z401" i="3"/>
  <c r="K276" i="3"/>
  <c r="AL158" i="3"/>
  <c r="V165" i="3"/>
  <c r="AA100" i="3"/>
  <c r="AC458" i="3"/>
  <c r="Z465" i="3"/>
  <c r="AF429" i="3"/>
  <c r="AM283" i="3"/>
  <c r="AT219" i="3"/>
  <c r="P158" i="3"/>
  <c r="AX158" i="3"/>
  <c r="AZ165" i="3"/>
  <c r="AY226" i="3"/>
  <c r="AS276" i="3"/>
  <c r="AD105" i="3"/>
  <c r="AM170" i="3"/>
  <c r="AM105" i="3"/>
  <c r="X394" i="3"/>
  <c r="P226" i="3"/>
  <c r="AX332" i="3"/>
  <c r="AX189" i="3"/>
  <c r="J109" i="3"/>
  <c r="Z90" i="3"/>
  <c r="AZ276" i="3"/>
  <c r="AL189" i="3"/>
  <c r="AI283" i="3"/>
  <c r="AJ394" i="3"/>
  <c r="AK418" i="3"/>
  <c r="AN189" i="3"/>
  <c r="AW283" i="3"/>
  <c r="J454" i="3"/>
  <c r="BA474" i="3"/>
  <c r="S158" i="3"/>
  <c r="AS17" i="3"/>
  <c r="AH300" i="3"/>
  <c r="AH17" i="3"/>
  <c r="X226" i="3"/>
  <c r="N219" i="3"/>
  <c r="O300" i="3"/>
  <c r="P401" i="3"/>
  <c r="P219" i="3"/>
  <c r="AV276" i="3"/>
  <c r="J300" i="3"/>
  <c r="Z24" i="3"/>
  <c r="AG300" i="3"/>
  <c r="AB17" i="3"/>
  <c r="AR17" i="3"/>
  <c r="AN233" i="3"/>
  <c r="BA16" i="3"/>
  <c r="V307" i="3"/>
  <c r="R48" i="3"/>
  <c r="S458" i="3"/>
  <c r="AB433" i="3"/>
  <c r="L411" i="3"/>
  <c r="J411" i="3"/>
  <c r="AU411" i="3"/>
  <c r="W411" i="3"/>
  <c r="AM411" i="3"/>
  <c r="AH411" i="3"/>
  <c r="O411" i="3"/>
  <c r="N411" i="3"/>
  <c r="AT411" i="3"/>
  <c r="X411" i="3"/>
  <c r="AZ411" i="3"/>
  <c r="AD300" i="3"/>
  <c r="AV411" i="3"/>
  <c r="Z115" i="3"/>
  <c r="AU307" i="3"/>
  <c r="AU48" i="3"/>
  <c r="AU16" i="3"/>
  <c r="AG394" i="3"/>
  <c r="AI387" i="3"/>
  <c r="AY387" i="3"/>
  <c r="AY189" i="3"/>
  <c r="BA276" i="3"/>
  <c r="AE48" i="3"/>
  <c r="AA226" i="3"/>
  <c r="AO427" i="3"/>
  <c r="S476" i="3"/>
  <c r="AB427" i="3"/>
  <c r="AE219" i="3"/>
  <c r="Q219" i="3"/>
  <c r="AJ219" i="3"/>
  <c r="AZ219" i="3"/>
  <c r="AL219" i="3"/>
  <c r="U219" i="3"/>
  <c r="Z219" i="3"/>
  <c r="AI219" i="3"/>
  <c r="AB219" i="3"/>
  <c r="AY219" i="3"/>
  <c r="AU219" i="3"/>
  <c r="BA219" i="3"/>
  <c r="AK219" i="3"/>
  <c r="AH219" i="3"/>
  <c r="W219" i="3"/>
  <c r="S219" i="3"/>
  <c r="AG219" i="3"/>
  <c r="AS219" i="3"/>
  <c r="Y219" i="3"/>
  <c r="K219" i="3"/>
  <c r="J219" i="3"/>
  <c r="X219" i="3"/>
  <c r="AN219" i="3"/>
  <c r="AV219" i="3"/>
  <c r="L418" i="3"/>
  <c r="AA418" i="3"/>
  <c r="V418" i="3"/>
  <c r="AQ418" i="3"/>
  <c r="AO418" i="3"/>
  <c r="AP418" i="3"/>
  <c r="AU418" i="3"/>
  <c r="R418" i="3"/>
  <c r="AE418" i="3"/>
  <c r="M418" i="3"/>
  <c r="T418" i="3"/>
  <c r="Q418" i="3"/>
  <c r="AF418" i="3"/>
  <c r="AI418" i="3"/>
  <c r="AB418" i="3"/>
  <c r="J418" i="3"/>
  <c r="S418" i="3"/>
  <c r="I418" i="3"/>
  <c r="K418" i="3"/>
  <c r="AT418" i="3"/>
  <c r="AD418" i="3"/>
  <c r="W418" i="3"/>
  <c r="AH418" i="3"/>
  <c r="AM418" i="3"/>
  <c r="BA418" i="3"/>
  <c r="AY418" i="3"/>
  <c r="AV418" i="3"/>
  <c r="AR418" i="3"/>
  <c r="P418" i="3"/>
  <c r="AN418" i="3"/>
  <c r="I344" i="3"/>
  <c r="Q344" i="3"/>
  <c r="AG344" i="3"/>
  <c r="L344" i="3"/>
  <c r="BA344" i="3"/>
  <c r="AW344" i="3"/>
  <c r="AA344" i="3"/>
  <c r="AQ344" i="3"/>
  <c r="AN344" i="3"/>
  <c r="AZ344" i="3"/>
  <c r="M344" i="3"/>
  <c r="AX344" i="3"/>
  <c r="K344" i="3"/>
  <c r="AY344" i="3"/>
  <c r="N344" i="3"/>
  <c r="Z344" i="3"/>
  <c r="O344" i="3"/>
  <c r="AD344" i="3"/>
  <c r="AP344" i="3"/>
  <c r="AI344" i="3"/>
  <c r="V344" i="3"/>
  <c r="AT344" i="3"/>
  <c r="AK344" i="3"/>
  <c r="AV344" i="3"/>
  <c r="AM344" i="3"/>
  <c r="W344" i="3"/>
  <c r="AL344" i="3"/>
  <c r="L233" i="3"/>
  <c r="V233" i="3"/>
  <c r="Q233" i="3"/>
  <c r="AO233" i="3"/>
  <c r="R233" i="3"/>
  <c r="AP233" i="3"/>
  <c r="T233" i="3"/>
  <c r="AT233" i="3"/>
  <c r="AW233" i="3"/>
  <c r="AE233" i="3"/>
  <c r="M233" i="3"/>
  <c r="AR233" i="3"/>
  <c r="O233" i="3"/>
  <c r="N233" i="3"/>
  <c r="AD233" i="3"/>
  <c r="Y233" i="3"/>
  <c r="AF233" i="3"/>
  <c r="AL233" i="3"/>
  <c r="AU233" i="3"/>
  <c r="AS233" i="3"/>
  <c r="AY233" i="3"/>
  <c r="X233" i="3"/>
  <c r="AH233" i="3"/>
  <c r="S233" i="3"/>
  <c r="BA233" i="3"/>
  <c r="AI233" i="3"/>
  <c r="AC233" i="3"/>
  <c r="AK233" i="3"/>
  <c r="AX233" i="3"/>
  <c r="J233" i="3"/>
  <c r="AO17" i="3"/>
  <c r="AA17" i="3"/>
  <c r="R17" i="3"/>
  <c r="AQ17" i="3"/>
  <c r="BA17" i="3"/>
  <c r="AJ17" i="3"/>
  <c r="AL17" i="3"/>
  <c r="AU17" i="3"/>
  <c r="AF17" i="3"/>
  <c r="AP17" i="3"/>
  <c r="AX17" i="3"/>
  <c r="U17" i="3"/>
  <c r="AK17" i="3"/>
  <c r="AY17" i="3"/>
  <c r="AE17" i="3"/>
  <c r="Q17" i="3"/>
  <c r="T17" i="3"/>
  <c r="AZ17" i="3"/>
  <c r="AM17" i="3"/>
  <c r="I17" i="3"/>
  <c r="J17" i="3"/>
  <c r="P17" i="3"/>
  <c r="N17" i="3"/>
  <c r="K17" i="3"/>
  <c r="AW17" i="3"/>
  <c r="AC17" i="3"/>
  <c r="S17" i="3"/>
  <c r="AG17" i="3"/>
  <c r="L17" i="3"/>
  <c r="M17" i="3"/>
  <c r="AD48" i="3"/>
  <c r="X418" i="3"/>
  <c r="X115" i="3"/>
  <c r="X17" i="3"/>
  <c r="M189" i="3"/>
  <c r="I16" i="3"/>
  <c r="W399" i="3"/>
  <c r="AV399" i="3"/>
  <c r="AT399" i="3"/>
  <c r="AJ74" i="3"/>
  <c r="S74" i="3"/>
  <c r="AD74" i="3"/>
  <c r="T295" i="3"/>
  <c r="AS295" i="3"/>
  <c r="AK221" i="3"/>
  <c r="AY221" i="3"/>
  <c r="N221" i="3"/>
  <c r="S221" i="3"/>
  <c r="AH221" i="3"/>
  <c r="AV221" i="3"/>
  <c r="AM221" i="3"/>
  <c r="W221" i="3"/>
  <c r="AD221" i="3"/>
  <c r="X221" i="3"/>
  <c r="I90" i="3"/>
  <c r="AC90" i="3"/>
  <c r="AF90" i="3"/>
  <c r="T90" i="3"/>
  <c r="P90" i="3"/>
  <c r="AZ90" i="3"/>
  <c r="AU344" i="3"/>
  <c r="AW158" i="3"/>
  <c r="AK158" i="3"/>
  <c r="AJ158" i="3"/>
  <c r="Y158" i="3"/>
  <c r="Q158" i="3"/>
  <c r="AY158" i="3"/>
  <c r="Z158" i="3"/>
  <c r="O158" i="3"/>
  <c r="X158" i="3"/>
  <c r="AI158" i="3"/>
  <c r="K158" i="3"/>
  <c r="AG158" i="3"/>
  <c r="J158" i="3"/>
  <c r="AT158" i="3"/>
  <c r="AV158" i="3"/>
  <c r="W158" i="3"/>
  <c r="AZ158" i="3"/>
  <c r="AU158" i="3"/>
  <c r="AS158" i="3"/>
  <c r="AH158" i="3"/>
  <c r="AO357" i="3"/>
  <c r="AH357" i="3"/>
  <c r="L283" i="3"/>
  <c r="AO283" i="3"/>
  <c r="V283" i="3"/>
  <c r="AE283" i="3"/>
  <c r="AA283" i="3"/>
  <c r="AF283" i="3"/>
  <c r="AJ283" i="3"/>
  <c r="U283" i="3"/>
  <c r="Y283" i="3"/>
  <c r="AK283" i="3"/>
  <c r="K283" i="3"/>
  <c r="AZ283" i="3"/>
  <c r="T283" i="3"/>
  <c r="AR283" i="3"/>
  <c r="AU283" i="3"/>
  <c r="J283" i="3"/>
  <c r="AN283" i="3"/>
  <c r="AT283" i="3"/>
  <c r="BA283" i="3"/>
  <c r="AQ283" i="3"/>
  <c r="W283" i="3"/>
  <c r="X283" i="3"/>
  <c r="AP283" i="3"/>
  <c r="AD283" i="3"/>
  <c r="I283" i="3"/>
  <c r="M283" i="3"/>
  <c r="AB283" i="3"/>
  <c r="AG283" i="3"/>
  <c r="AX283" i="3"/>
  <c r="Q283" i="3"/>
  <c r="AV283" i="3"/>
  <c r="AH283" i="3"/>
  <c r="AQ24" i="3"/>
  <c r="V24" i="3"/>
  <c r="R24" i="3"/>
  <c r="AC24" i="3"/>
  <c r="BA24" i="3"/>
  <c r="AU24" i="3"/>
  <c r="AA24" i="3"/>
  <c r="AE24" i="3"/>
  <c r="AK24" i="3"/>
  <c r="AY24" i="3"/>
  <c r="AO24" i="3"/>
  <c r="AI24" i="3"/>
  <c r="AB24" i="3"/>
  <c r="K24" i="3"/>
  <c r="AF24" i="3"/>
  <c r="P24" i="3"/>
  <c r="T24" i="3"/>
  <c r="AN24" i="3"/>
  <c r="AX24" i="3"/>
  <c r="N24" i="3"/>
  <c r="AT24" i="3"/>
  <c r="AS24" i="3"/>
  <c r="O24" i="3"/>
  <c r="AW24" i="3"/>
  <c r="AR24" i="3"/>
  <c r="L24" i="3"/>
  <c r="AZ24" i="3"/>
  <c r="X24" i="3"/>
  <c r="AD24" i="3"/>
  <c r="M24" i="3"/>
  <c r="AH24" i="3"/>
  <c r="AP24" i="3"/>
  <c r="AV24" i="3"/>
  <c r="AM24" i="3"/>
  <c r="Y24" i="3"/>
  <c r="AY465" i="3"/>
  <c r="V454" i="3"/>
  <c r="W454" i="3"/>
  <c r="AS454" i="3"/>
  <c r="I454" i="3"/>
  <c r="K454" i="3"/>
  <c r="BA454" i="3"/>
  <c r="AN454" i="3"/>
  <c r="AH454" i="3"/>
  <c r="AF454" i="3"/>
  <c r="AQ454" i="3"/>
  <c r="AJ454" i="3"/>
  <c r="S454" i="3"/>
  <c r="AP454" i="3"/>
  <c r="X454" i="3"/>
  <c r="AI454" i="3"/>
  <c r="AD454" i="3"/>
  <c r="AO454" i="3"/>
  <c r="M454" i="3"/>
  <c r="N454" i="3"/>
  <c r="AZ454" i="3"/>
  <c r="AA454" i="3"/>
  <c r="AX454" i="3"/>
  <c r="Y454" i="3"/>
  <c r="AU454" i="3"/>
  <c r="AV454" i="3"/>
  <c r="O454" i="3"/>
  <c r="AE454" i="3"/>
  <c r="R454" i="3"/>
  <c r="AB454" i="3"/>
  <c r="Z454" i="3"/>
  <c r="AH182" i="3"/>
  <c r="U431" i="3"/>
  <c r="AX431" i="3"/>
  <c r="AY431" i="3"/>
  <c r="AD431" i="3"/>
  <c r="AI431" i="3"/>
  <c r="N431" i="3"/>
  <c r="AH431" i="3"/>
  <c r="AC431" i="3"/>
  <c r="AM431" i="3"/>
  <c r="X431" i="3"/>
  <c r="W431" i="3"/>
  <c r="AO431" i="3"/>
  <c r="J431" i="3"/>
  <c r="AP431" i="3"/>
  <c r="AS431" i="3"/>
  <c r="Z431" i="3"/>
  <c r="AT88" i="3"/>
  <c r="X48" i="3"/>
  <c r="O226" i="3"/>
  <c r="K182" i="3"/>
  <c r="AG276" i="3"/>
  <c r="AN48" i="3"/>
  <c r="U24" i="3"/>
  <c r="AO344" i="3"/>
  <c r="AO165" i="3"/>
  <c r="L433" i="3"/>
  <c r="AH36" i="3"/>
  <c r="AD401" i="3"/>
  <c r="AT93" i="3"/>
  <c r="O100" i="3"/>
  <c r="AX48" i="3"/>
  <c r="J394" i="3"/>
  <c r="J93" i="3"/>
  <c r="V474" i="3"/>
  <c r="Z474" i="3"/>
  <c r="AY474" i="3"/>
  <c r="W474" i="3"/>
  <c r="AM474" i="3"/>
  <c r="AZ474" i="3"/>
  <c r="AH474" i="3"/>
  <c r="AX474" i="3"/>
  <c r="R474" i="3"/>
  <c r="AI474" i="3"/>
  <c r="J474" i="3"/>
  <c r="AC474" i="3"/>
  <c r="AO474" i="3"/>
  <c r="AB474" i="3"/>
  <c r="X474" i="3"/>
  <c r="AQ474" i="3"/>
  <c r="AT474" i="3"/>
  <c r="S474" i="3"/>
  <c r="AD474" i="3"/>
  <c r="AH276" i="3"/>
  <c r="AH16" i="3"/>
  <c r="O307" i="3"/>
  <c r="AZ226" i="3"/>
  <c r="AJ189" i="3"/>
  <c r="AK276" i="3"/>
  <c r="AF105" i="3"/>
  <c r="AT431" i="3"/>
  <c r="X276" i="3"/>
  <c r="P165" i="3"/>
  <c r="AX221" i="3"/>
  <c r="AG189" i="3"/>
  <c r="AY16" i="3"/>
  <c r="Y344" i="3"/>
  <c r="U418" i="3"/>
  <c r="AF219" i="3"/>
  <c r="AW307" i="3"/>
  <c r="AF433" i="3"/>
  <c r="AH332" i="3"/>
  <c r="AT276" i="3"/>
  <c r="AT221" i="3"/>
  <c r="N387" i="3"/>
  <c r="N283" i="3"/>
  <c r="N128" i="3"/>
  <c r="S295" i="3"/>
  <c r="AD337" i="3"/>
  <c r="S344" i="3"/>
  <c r="AS411" i="3"/>
  <c r="AS307" i="3"/>
  <c r="AH413" i="3"/>
  <c r="W233" i="3"/>
  <c r="AD276" i="3"/>
  <c r="AM337" i="3"/>
  <c r="AM233" i="3"/>
  <c r="X344" i="3"/>
  <c r="N300" i="3"/>
  <c r="N307" i="3"/>
  <c r="O418" i="3"/>
  <c r="P307" i="3"/>
  <c r="AV394" i="3"/>
  <c r="AX307" i="3"/>
  <c r="J344" i="3"/>
  <c r="AZ418" i="3"/>
  <c r="AU165" i="3"/>
  <c r="AL182" i="3"/>
  <c r="AJ418" i="3"/>
  <c r="AR226" i="3"/>
  <c r="AF344" i="3"/>
  <c r="AA16" i="3"/>
  <c r="R344" i="3"/>
  <c r="AP433" i="3"/>
  <c r="AE337" i="3"/>
  <c r="L337" i="3"/>
  <c r="AW337" i="3"/>
  <c r="AY337" i="3"/>
  <c r="AC337" i="3"/>
  <c r="M337" i="3"/>
  <c r="U337" i="3"/>
  <c r="AJ337" i="3"/>
  <c r="AI337" i="3"/>
  <c r="AR337" i="3"/>
  <c r="Z337" i="3"/>
  <c r="AF337" i="3"/>
  <c r="AK337" i="3"/>
  <c r="AB337" i="3"/>
  <c r="AU337" i="3"/>
  <c r="AV337" i="3"/>
  <c r="O337" i="3"/>
  <c r="X337" i="3"/>
  <c r="AH337" i="3"/>
  <c r="AL337" i="3"/>
  <c r="AO337" i="3"/>
  <c r="J337" i="3"/>
  <c r="AS337" i="3"/>
  <c r="K337" i="3"/>
  <c r="BA337" i="3"/>
  <c r="AZ337" i="3"/>
  <c r="N337" i="3"/>
  <c r="AA189" i="3"/>
  <c r="AQ189" i="3"/>
  <c r="L189" i="3"/>
  <c r="AC189" i="3"/>
  <c r="AE189" i="3"/>
  <c r="AF189" i="3"/>
  <c r="AR189" i="3"/>
  <c r="AI189" i="3"/>
  <c r="AU189" i="3"/>
  <c r="AO189" i="3"/>
  <c r="BA189" i="3"/>
  <c r="K189" i="3"/>
  <c r="AP189" i="3"/>
  <c r="J189" i="3"/>
  <c r="Y189" i="3"/>
  <c r="AB189" i="3"/>
  <c r="Z189" i="3"/>
  <c r="AD189" i="3"/>
  <c r="S189" i="3"/>
  <c r="Q189" i="3"/>
  <c r="I189" i="3"/>
  <c r="U189" i="3"/>
  <c r="AW189" i="3"/>
  <c r="T189" i="3"/>
  <c r="X189" i="3"/>
  <c r="AM189" i="3"/>
  <c r="P189" i="3"/>
  <c r="AT189" i="3"/>
  <c r="O189" i="3"/>
  <c r="N189" i="3"/>
  <c r="V189" i="3"/>
  <c r="AK189" i="3"/>
  <c r="AZ189" i="3"/>
  <c r="AW115" i="3"/>
  <c r="L115" i="3"/>
  <c r="AO115" i="3"/>
  <c r="V115" i="3"/>
  <c r="AR115" i="3"/>
  <c r="AZ115" i="3"/>
  <c r="AY115" i="3"/>
  <c r="AN115" i="3"/>
  <c r="AB115" i="3"/>
  <c r="R115" i="3"/>
  <c r="Q115" i="3"/>
  <c r="AP115" i="3"/>
  <c r="AL115" i="3"/>
  <c r="Y115" i="3"/>
  <c r="AG115" i="3"/>
  <c r="AE115" i="3"/>
  <c r="I115" i="3"/>
  <c r="BA115" i="3"/>
  <c r="AQ115" i="3"/>
  <c r="K115" i="3"/>
  <c r="O115" i="3"/>
  <c r="AC115" i="3"/>
  <c r="AA115" i="3"/>
  <c r="AF115" i="3"/>
  <c r="AJ115" i="3"/>
  <c r="AT115" i="3"/>
  <c r="S115" i="3"/>
  <c r="T115" i="3"/>
  <c r="AU115" i="3"/>
  <c r="AX115" i="3"/>
  <c r="N115" i="3"/>
  <c r="J115" i="3"/>
  <c r="AH115" i="3"/>
  <c r="M115" i="3"/>
  <c r="AV115" i="3"/>
  <c r="AQ105" i="3"/>
  <c r="V105" i="3"/>
  <c r="AC105" i="3"/>
  <c r="AW105" i="3"/>
  <c r="AP105" i="3"/>
  <c r="M105" i="3"/>
  <c r="AB105" i="3"/>
  <c r="AK105" i="3"/>
  <c r="AJ105" i="3"/>
  <c r="L105" i="3"/>
  <c r="AE105" i="3"/>
  <c r="AX105" i="3"/>
  <c r="U105" i="3"/>
  <c r="Y105" i="3"/>
  <c r="J105" i="3"/>
  <c r="Q105" i="3"/>
  <c r="AU105" i="3"/>
  <c r="AA105" i="3"/>
  <c r="AO105" i="3"/>
  <c r="P105" i="3"/>
  <c r="AT105" i="3"/>
  <c r="S105" i="3"/>
  <c r="AG105" i="3"/>
  <c r="AI105" i="3"/>
  <c r="T105" i="3"/>
  <c r="AR105" i="3"/>
  <c r="AL105" i="3"/>
  <c r="AV105" i="3"/>
  <c r="N105" i="3"/>
  <c r="R105" i="3"/>
  <c r="I105" i="3"/>
  <c r="AS105" i="3"/>
  <c r="BA105" i="3"/>
  <c r="AY105" i="3"/>
  <c r="X105" i="3"/>
  <c r="AH105" i="3"/>
  <c r="L465" i="3"/>
  <c r="AQ465" i="3"/>
  <c r="W465" i="3"/>
  <c r="AH465" i="3"/>
  <c r="AP465" i="3"/>
  <c r="AC465" i="3"/>
  <c r="AO465" i="3"/>
  <c r="AI465" i="3"/>
  <c r="Y465" i="3"/>
  <c r="T465" i="3"/>
  <c r="AX465" i="3"/>
  <c r="N465" i="3"/>
  <c r="AT465" i="3"/>
  <c r="AJ465" i="3"/>
  <c r="AN465" i="3"/>
  <c r="I465" i="3"/>
  <c r="AA465" i="3"/>
  <c r="X465" i="3"/>
  <c r="AM465" i="3"/>
  <c r="AU465" i="3"/>
  <c r="AB465" i="3"/>
  <c r="AS465" i="3"/>
  <c r="AZ465" i="3"/>
  <c r="AT17" i="3"/>
  <c r="AV17" i="3"/>
  <c r="AI177" i="3"/>
  <c r="W177" i="3"/>
  <c r="S177" i="3"/>
  <c r="AS177" i="3"/>
  <c r="T36" i="3"/>
  <c r="X36" i="3"/>
  <c r="S36" i="3"/>
  <c r="P36" i="3"/>
  <c r="AJ36" i="3"/>
  <c r="AX36" i="3"/>
  <c r="AT36" i="3"/>
  <c r="N36" i="3"/>
  <c r="AO36" i="3"/>
  <c r="AS36" i="3"/>
  <c r="AL476" i="3"/>
  <c r="AA476" i="3"/>
  <c r="N476" i="3"/>
  <c r="V476" i="3"/>
  <c r="AB476" i="3"/>
  <c r="AM476" i="3"/>
  <c r="M476" i="3"/>
  <c r="P476" i="3"/>
  <c r="AD476" i="3"/>
  <c r="AV476" i="3"/>
  <c r="Y476" i="3"/>
  <c r="X476" i="3"/>
  <c r="J476" i="3"/>
  <c r="U476" i="3"/>
  <c r="O476" i="3"/>
  <c r="AX476" i="3"/>
  <c r="AS476" i="3"/>
  <c r="AR476" i="3"/>
  <c r="AN476" i="3"/>
  <c r="BA476" i="3"/>
  <c r="W476" i="3"/>
  <c r="AF476" i="3"/>
  <c r="K476" i="3"/>
  <c r="AT476" i="3"/>
  <c r="AI476" i="3"/>
  <c r="AW476" i="3"/>
  <c r="AG476" i="3"/>
  <c r="I476" i="3"/>
  <c r="AQ476" i="3"/>
  <c r="AU476" i="3"/>
  <c r="R476" i="3"/>
  <c r="AE476" i="3"/>
  <c r="AY476" i="3"/>
  <c r="AH476" i="3"/>
  <c r="T476" i="3"/>
  <c r="AC476" i="3"/>
  <c r="AP476" i="3"/>
  <c r="Q476" i="3"/>
  <c r="AZ476" i="3"/>
  <c r="AO476" i="3"/>
  <c r="AJ476" i="3"/>
  <c r="AD36" i="3"/>
  <c r="O17" i="3"/>
  <c r="AV100" i="3"/>
  <c r="AB307" i="3"/>
  <c r="R387" i="3"/>
  <c r="AZ387" i="3"/>
  <c r="M387" i="3"/>
  <c r="O387" i="3"/>
  <c r="AL387" i="3"/>
  <c r="AD387" i="3"/>
  <c r="AX387" i="3"/>
  <c r="AH387" i="3"/>
  <c r="W387" i="3"/>
  <c r="P387" i="3"/>
  <c r="K387" i="3"/>
  <c r="AV387" i="3"/>
  <c r="S387" i="3"/>
  <c r="J387" i="3"/>
  <c r="AT387" i="3"/>
  <c r="AW401" i="3"/>
  <c r="Q401" i="3"/>
  <c r="U401" i="3"/>
  <c r="L401" i="3"/>
  <c r="V401" i="3"/>
  <c r="I401" i="3"/>
  <c r="AF401" i="3"/>
  <c r="Y401" i="3"/>
  <c r="AL401" i="3"/>
  <c r="AJ401" i="3"/>
  <c r="AI401" i="3"/>
  <c r="AC401" i="3"/>
  <c r="AA401" i="3"/>
  <c r="T401" i="3"/>
  <c r="AY401" i="3"/>
  <c r="AK401" i="3"/>
  <c r="AO401" i="3"/>
  <c r="AN401" i="3"/>
  <c r="AG401" i="3"/>
  <c r="AH401" i="3"/>
  <c r="J401" i="3"/>
  <c r="AQ401" i="3"/>
  <c r="AB401" i="3"/>
  <c r="AZ401" i="3"/>
  <c r="AE401" i="3"/>
  <c r="AS401" i="3"/>
  <c r="AT401" i="3"/>
  <c r="X401" i="3"/>
  <c r="AP401" i="3"/>
  <c r="S401" i="3"/>
  <c r="AV401" i="3"/>
  <c r="AF78" i="3"/>
  <c r="AZ78" i="3"/>
  <c r="AG78" i="3"/>
  <c r="AE78" i="3"/>
  <c r="Z78" i="3"/>
  <c r="V467" i="3"/>
  <c r="AT467" i="3"/>
  <c r="AV467" i="3"/>
  <c r="Y467" i="3"/>
  <c r="AO467" i="3"/>
  <c r="AU467" i="3"/>
  <c r="AQ467" i="3"/>
  <c r="AC467" i="3"/>
  <c r="Q467" i="3"/>
  <c r="U467" i="3"/>
  <c r="AP467" i="3"/>
  <c r="R467" i="3"/>
  <c r="AY467" i="3"/>
  <c r="AF467" i="3"/>
  <c r="AR467" i="3"/>
  <c r="AJ467" i="3"/>
  <c r="N467" i="3"/>
  <c r="AM467" i="3"/>
  <c r="AW467" i="3"/>
  <c r="K467" i="3"/>
  <c r="P467" i="3"/>
  <c r="AI467" i="3"/>
  <c r="AN467" i="3"/>
  <c r="T467" i="3"/>
  <c r="O467" i="3"/>
  <c r="M467" i="3"/>
  <c r="AG467" i="3"/>
  <c r="BA467" i="3"/>
  <c r="AS467" i="3"/>
  <c r="S467" i="3"/>
  <c r="J467" i="3"/>
  <c r="AK467" i="3"/>
  <c r="AB467" i="3"/>
  <c r="I467" i="3"/>
  <c r="AZ467" i="3"/>
  <c r="AL467" i="3"/>
  <c r="W467" i="3"/>
  <c r="AX467" i="3"/>
  <c r="AH467" i="3"/>
  <c r="AS394" i="3"/>
  <c r="AS221" i="3"/>
  <c r="AD411" i="3"/>
  <c r="AT177" i="3"/>
  <c r="P100" i="3"/>
  <c r="AG24" i="3"/>
  <c r="AI17" i="3"/>
  <c r="U115" i="3"/>
  <c r="Z476" i="3"/>
  <c r="P454" i="3"/>
  <c r="AG337" i="3"/>
  <c r="Y337" i="3"/>
  <c r="V433" i="3"/>
  <c r="AE433" i="3"/>
  <c r="S433" i="3"/>
  <c r="AZ433" i="3"/>
  <c r="AO433" i="3"/>
  <c r="X433" i="3"/>
  <c r="N433" i="3"/>
  <c r="AC433" i="3"/>
  <c r="AG433" i="3"/>
  <c r="J433" i="3"/>
  <c r="AX433" i="3"/>
  <c r="AM433" i="3"/>
  <c r="O433" i="3"/>
  <c r="AD433" i="3"/>
  <c r="AK433" i="3"/>
  <c r="Y433" i="3"/>
  <c r="AI433" i="3"/>
  <c r="K433" i="3"/>
  <c r="AT433" i="3"/>
  <c r="P433" i="3"/>
  <c r="Z433" i="3"/>
  <c r="AH433" i="3"/>
  <c r="AQ433" i="3"/>
  <c r="W433" i="3"/>
  <c r="AU433" i="3"/>
  <c r="AR433" i="3"/>
  <c r="M433" i="3"/>
  <c r="AN433" i="3"/>
  <c r="AY433" i="3"/>
  <c r="W24" i="3"/>
  <c r="AT226" i="3"/>
  <c r="AD177" i="3"/>
  <c r="AT337" i="3"/>
  <c r="X182" i="3"/>
  <c r="P115" i="3"/>
  <c r="K233" i="3"/>
  <c r="M401" i="3"/>
  <c r="AS189" i="3"/>
  <c r="O283" i="3"/>
  <c r="P283" i="3"/>
  <c r="K401" i="3"/>
  <c r="K226" i="3"/>
  <c r="T344" i="3"/>
  <c r="AK115" i="3"/>
  <c r="AN17" i="3"/>
  <c r="AC344" i="3"/>
  <c r="R401" i="3"/>
  <c r="AG425" i="3"/>
  <c r="W189" i="3"/>
  <c r="W115" i="3"/>
  <c r="AD158" i="3"/>
  <c r="P233" i="3"/>
  <c r="AH406" i="3"/>
  <c r="W337" i="3"/>
  <c r="AD258" i="3"/>
  <c r="AT394" i="3"/>
  <c r="AT300" i="3"/>
  <c r="N276" i="3"/>
  <c r="P344" i="3"/>
  <c r="AX418" i="3"/>
  <c r="Z233" i="3"/>
  <c r="Z165" i="3"/>
  <c r="AY283" i="3"/>
  <c r="AB344" i="3"/>
  <c r="AR344" i="3"/>
  <c r="AR219" i="3"/>
  <c r="Y17" i="3"/>
  <c r="AS474" i="3"/>
  <c r="W458" i="3"/>
  <c r="T425" i="3"/>
  <c r="AA467" i="3"/>
  <c r="BA433" i="3"/>
  <c r="R182" i="3"/>
  <c r="AP182" i="3"/>
  <c r="Z182" i="3"/>
  <c r="AX182" i="3"/>
  <c r="P182" i="3"/>
  <c r="AZ182" i="3"/>
  <c r="Y182" i="3"/>
  <c r="J182" i="3"/>
  <c r="AM182" i="3"/>
  <c r="S182" i="3"/>
  <c r="AD182" i="3"/>
  <c r="AV182" i="3"/>
  <c r="W182" i="3"/>
  <c r="N182" i="3"/>
  <c r="O182" i="3"/>
  <c r="R100" i="3"/>
  <c r="L100" i="3"/>
  <c r="AL100" i="3"/>
  <c r="AU100" i="3"/>
  <c r="AR100" i="3"/>
  <c r="AZ100" i="3"/>
  <c r="AF100" i="3"/>
  <c r="Y100" i="3"/>
  <c r="AI100" i="3"/>
  <c r="AG100" i="3"/>
  <c r="J100" i="3"/>
  <c r="BA100" i="3"/>
  <c r="AJ100" i="3"/>
  <c r="AK100" i="3"/>
  <c r="AB100" i="3"/>
  <c r="W100" i="3"/>
  <c r="AS100" i="3"/>
  <c r="V100" i="3"/>
  <c r="AH100" i="3"/>
  <c r="N100" i="3"/>
  <c r="AX100" i="3"/>
  <c r="K100" i="3"/>
  <c r="U100" i="3"/>
  <c r="AM100" i="3"/>
  <c r="T100" i="3"/>
  <c r="AY100" i="3"/>
  <c r="AD100" i="3"/>
  <c r="AC307" i="3"/>
  <c r="Q307" i="3"/>
  <c r="I307" i="3"/>
  <c r="AR307" i="3"/>
  <c r="AO307" i="3"/>
  <c r="L307" i="3"/>
  <c r="AA307" i="3"/>
  <c r="AI307" i="3"/>
  <c r="M307" i="3"/>
  <c r="AG307" i="3"/>
  <c r="U307" i="3"/>
  <c r="AY307" i="3"/>
  <c r="AK307" i="3"/>
  <c r="AE307" i="3"/>
  <c r="X307" i="3"/>
  <c r="AN307" i="3"/>
  <c r="AQ307" i="3"/>
  <c r="AJ307" i="3"/>
  <c r="AF307" i="3"/>
  <c r="AM307" i="3"/>
  <c r="W307" i="3"/>
  <c r="R307" i="3"/>
  <c r="J307" i="3"/>
  <c r="AT307" i="3"/>
  <c r="BA307" i="3"/>
  <c r="K307" i="3"/>
  <c r="Z307" i="3"/>
  <c r="AZ307" i="3"/>
  <c r="AP307" i="3"/>
  <c r="AV307" i="3"/>
  <c r="AL307" i="3"/>
  <c r="Q48" i="3"/>
  <c r="AO48" i="3"/>
  <c r="AI48" i="3"/>
  <c r="I48" i="3"/>
  <c r="AQ48" i="3"/>
  <c r="L48" i="3"/>
  <c r="M48" i="3"/>
  <c r="AG48" i="3"/>
  <c r="AC48" i="3"/>
  <c r="AR48" i="3"/>
  <c r="AL48" i="3"/>
  <c r="AP48" i="3"/>
  <c r="Z48" i="3"/>
  <c r="AW48" i="3"/>
  <c r="AA48" i="3"/>
  <c r="AZ48" i="3"/>
  <c r="N48" i="3"/>
  <c r="AM48" i="3"/>
  <c r="O48" i="3"/>
  <c r="BA48" i="3"/>
  <c r="T48" i="3"/>
  <c r="AY48" i="3"/>
  <c r="AH48" i="3"/>
  <c r="V48" i="3"/>
  <c r="AJ48" i="3"/>
  <c r="K48" i="3"/>
  <c r="S48" i="3"/>
  <c r="AF48" i="3"/>
  <c r="Y48" i="3"/>
  <c r="P48" i="3"/>
  <c r="AV48" i="3"/>
  <c r="AT48" i="3"/>
  <c r="J48" i="3"/>
  <c r="Y429" i="3"/>
  <c r="AK429" i="3"/>
  <c r="K429" i="3"/>
  <c r="AP429" i="3"/>
  <c r="BA429" i="3"/>
  <c r="AY429" i="3"/>
  <c r="AT429" i="3"/>
  <c r="AS429" i="3"/>
  <c r="AN429" i="3"/>
  <c r="R429" i="3"/>
  <c r="AZ429" i="3"/>
  <c r="W429" i="3"/>
  <c r="O429" i="3"/>
  <c r="P429" i="3"/>
  <c r="AE429" i="3"/>
  <c r="AI429" i="3"/>
  <c r="AO429" i="3"/>
  <c r="AH429" i="3"/>
  <c r="U429" i="3"/>
  <c r="AU429" i="3"/>
  <c r="S429" i="3"/>
  <c r="AV429" i="3"/>
  <c r="AB429" i="3"/>
  <c r="AM429" i="3"/>
  <c r="AD429" i="3"/>
  <c r="AX429" i="3"/>
  <c r="AW429" i="3"/>
  <c r="AL429" i="3"/>
  <c r="AC429" i="3"/>
  <c r="M429" i="3"/>
  <c r="N429" i="3"/>
  <c r="Z429" i="3"/>
  <c r="AJ429" i="3"/>
  <c r="I429" i="3"/>
  <c r="X429" i="3"/>
  <c r="S337" i="3"/>
  <c r="AB233" i="3"/>
  <c r="AM207" i="3"/>
  <c r="X207" i="3"/>
  <c r="P214" i="3"/>
  <c r="AS214" i="3"/>
  <c r="W214" i="3"/>
  <c r="S214" i="3"/>
  <c r="L140" i="3"/>
  <c r="AH140" i="3"/>
  <c r="AX140" i="3"/>
  <c r="AS413" i="3"/>
  <c r="X413" i="3"/>
  <c r="S413" i="3"/>
  <c r="AV93" i="3"/>
  <c r="O93" i="3"/>
  <c r="AS93" i="3"/>
  <c r="AD93" i="3"/>
  <c r="P93" i="3"/>
  <c r="X93" i="3"/>
  <c r="AM93" i="3"/>
  <c r="Z93" i="3"/>
  <c r="N93" i="3"/>
  <c r="AM413" i="3"/>
  <c r="X100" i="3"/>
  <c r="P16" i="3"/>
  <c r="T307" i="3"/>
  <c r="AN105" i="3"/>
  <c r="AO246" i="3"/>
  <c r="O246" i="3"/>
  <c r="AM246" i="3"/>
  <c r="W105" i="3"/>
  <c r="AT413" i="3"/>
  <c r="AN100" i="3"/>
  <c r="Y387" i="3"/>
  <c r="AD465" i="3"/>
  <c r="Q450" i="3"/>
  <c r="AN450" i="3"/>
  <c r="AC450" i="3"/>
  <c r="AX450" i="3"/>
  <c r="AZ450" i="3"/>
  <c r="AG450" i="3"/>
  <c r="R450" i="3"/>
  <c r="AQ450" i="3"/>
  <c r="P450" i="3"/>
  <c r="I450" i="3"/>
  <c r="AJ450" i="3"/>
  <c r="AE450" i="3"/>
  <c r="N450" i="3"/>
  <c r="X450" i="3"/>
  <c r="AI450" i="3"/>
  <c r="W450" i="3"/>
  <c r="AV450" i="3"/>
  <c r="AD450" i="3"/>
  <c r="O450" i="3"/>
  <c r="AO450" i="3"/>
  <c r="AU450" i="3"/>
  <c r="AY450" i="3"/>
  <c r="AS450" i="3"/>
  <c r="AT450" i="3"/>
  <c r="AA450" i="3"/>
  <c r="AB450" i="3"/>
  <c r="AM450" i="3"/>
  <c r="AH450" i="3"/>
  <c r="J450" i="3"/>
  <c r="Y450" i="3"/>
  <c r="Z450" i="3"/>
  <c r="S16" i="3"/>
  <c r="AD413" i="3"/>
  <c r="Z418" i="3"/>
  <c r="AR394" i="3"/>
  <c r="AS182" i="3"/>
  <c r="AF425" i="3"/>
  <c r="R425" i="3"/>
  <c r="AI425" i="3"/>
  <c r="AX425" i="3"/>
  <c r="AN425" i="3"/>
  <c r="X425" i="3"/>
  <c r="AO425" i="3"/>
  <c r="K425" i="3"/>
  <c r="Z425" i="3"/>
  <c r="AZ425" i="3"/>
  <c r="AP425" i="3"/>
  <c r="AL425" i="3"/>
  <c r="Y425" i="3"/>
  <c r="S425" i="3"/>
  <c r="AQ425" i="3"/>
  <c r="AB425" i="3"/>
  <c r="J425" i="3"/>
  <c r="AD425" i="3"/>
  <c r="AT425" i="3"/>
  <c r="AH425" i="3"/>
  <c r="N425" i="3"/>
  <c r="AE425" i="3"/>
  <c r="AY425" i="3"/>
  <c r="AR425" i="3"/>
  <c r="AC425" i="3"/>
  <c r="W17" i="3"/>
  <c r="N158" i="3"/>
  <c r="AV189" i="3"/>
  <c r="K300" i="3"/>
  <c r="AL24" i="3"/>
  <c r="AJ233" i="3"/>
  <c r="U344" i="3"/>
  <c r="AC454" i="3"/>
  <c r="AS170" i="3"/>
  <c r="AH344" i="3"/>
  <c r="X88" i="3"/>
  <c r="N226" i="3"/>
  <c r="AZ300" i="3"/>
  <c r="AH88" i="3"/>
  <c r="AD219" i="3"/>
  <c r="X295" i="3"/>
  <c r="S332" i="3"/>
  <c r="AS418" i="3"/>
  <c r="AS344" i="3"/>
  <c r="AS48" i="3"/>
  <c r="AH214" i="3"/>
  <c r="AH177" i="3"/>
  <c r="AD394" i="3"/>
  <c r="AM394" i="3"/>
  <c r="AM219" i="3"/>
  <c r="P411" i="3"/>
  <c r="P337" i="3"/>
  <c r="Z276" i="3"/>
  <c r="AL418" i="3"/>
  <c r="AL226" i="3"/>
  <c r="AQ233" i="3"/>
  <c r="AA233" i="3"/>
  <c r="J429" i="3"/>
  <c r="T454" i="3"/>
  <c r="T431" i="3"/>
  <c r="P435" i="3"/>
  <c r="AA435" i="3"/>
  <c r="AU423" i="3"/>
  <c r="O464" i="3"/>
  <c r="Y423" i="3"/>
  <c r="Q447" i="3"/>
  <c r="AH447" i="3"/>
  <c r="AM447" i="3"/>
  <c r="X447" i="3"/>
  <c r="AT447" i="3"/>
  <c r="W447" i="3"/>
  <c r="AX447" i="3"/>
  <c r="J447" i="3"/>
  <c r="AY447" i="3"/>
  <c r="Q441" i="3"/>
  <c r="AD441" i="3"/>
  <c r="J441" i="3"/>
  <c r="AX441" i="3"/>
  <c r="AT441" i="3"/>
  <c r="AS441" i="3"/>
  <c r="AZ441" i="3"/>
  <c r="AY441" i="3"/>
  <c r="AM441" i="3"/>
  <c r="AC441" i="3"/>
  <c r="AI441" i="3"/>
  <c r="AH441" i="3"/>
  <c r="L459" i="3"/>
  <c r="AP459" i="3"/>
  <c r="W459" i="3"/>
  <c r="AH459" i="3"/>
  <c r="AS459" i="3"/>
  <c r="AQ459" i="3"/>
  <c r="AT459" i="3"/>
  <c r="AM459" i="3"/>
  <c r="T459" i="3"/>
  <c r="X459" i="3"/>
  <c r="S459" i="3"/>
  <c r="AA459" i="3"/>
  <c r="AB459" i="3"/>
  <c r="AC459" i="3"/>
  <c r="N459" i="3"/>
  <c r="AX459" i="3"/>
  <c r="Z459" i="3"/>
  <c r="AV453" i="3"/>
  <c r="AL453" i="3"/>
  <c r="T453" i="3"/>
  <c r="AZ453" i="3"/>
  <c r="AY453" i="3"/>
  <c r="U453" i="3"/>
  <c r="I453" i="3"/>
  <c r="R453" i="3"/>
  <c r="S453" i="3"/>
  <c r="N453" i="3"/>
  <c r="AI453" i="3"/>
  <c r="K453" i="3"/>
  <c r="AP453" i="3"/>
  <c r="AK453" i="3"/>
  <c r="AX453" i="3"/>
  <c r="AM453" i="3"/>
  <c r="AW453" i="3"/>
  <c r="X453" i="3"/>
  <c r="AE453" i="3"/>
  <c r="AJ453" i="3"/>
  <c r="AS453" i="3"/>
  <c r="AU453" i="3"/>
  <c r="W453" i="3"/>
  <c r="M453" i="3"/>
  <c r="Z453" i="3"/>
  <c r="AT194" i="3"/>
  <c r="X361" i="3"/>
  <c r="O120" i="3"/>
  <c r="P257" i="3"/>
  <c r="AV312" i="3"/>
  <c r="AV238" i="3"/>
  <c r="AV120" i="3"/>
  <c r="AV22" i="3"/>
  <c r="AX238" i="3"/>
  <c r="Z312" i="3"/>
  <c r="Z250" i="3"/>
  <c r="Z132" i="3"/>
  <c r="K361" i="3"/>
  <c r="K22" i="3"/>
  <c r="AZ238" i="3"/>
  <c r="AU250" i="3"/>
  <c r="AL139" i="3"/>
  <c r="T194" i="3"/>
  <c r="T10" i="3"/>
  <c r="AB245" i="3"/>
  <c r="AR52" i="3"/>
  <c r="AP58" i="3"/>
  <c r="AQ22" i="3"/>
  <c r="AY459" i="3"/>
  <c r="X110" i="3"/>
  <c r="J361" i="3"/>
  <c r="J132" i="3"/>
  <c r="Q470" i="3"/>
  <c r="AQ470" i="3"/>
  <c r="X470" i="3"/>
  <c r="AD470" i="3"/>
  <c r="AO470" i="3"/>
  <c r="AX470" i="3"/>
  <c r="AY470" i="3"/>
  <c r="AE470" i="3"/>
  <c r="BA470" i="3"/>
  <c r="S470" i="3"/>
  <c r="AJ470" i="3"/>
  <c r="N470" i="3"/>
  <c r="AT470" i="3"/>
  <c r="AS470" i="3"/>
  <c r="AB470" i="3"/>
  <c r="AZ470" i="3"/>
  <c r="AH470" i="3"/>
  <c r="I470" i="3"/>
  <c r="AA470" i="3"/>
  <c r="AC470" i="3"/>
  <c r="R470" i="3"/>
  <c r="AM470" i="3"/>
  <c r="M462" i="3"/>
  <c r="Y462" i="3"/>
  <c r="AU462" i="3"/>
  <c r="AP462" i="3"/>
  <c r="AJ462" i="3"/>
  <c r="T462" i="3"/>
  <c r="AB462" i="3"/>
  <c r="BA462" i="3"/>
  <c r="S462" i="3"/>
  <c r="AX462" i="3"/>
  <c r="AD462" i="3"/>
  <c r="AC462" i="3"/>
  <c r="AO462" i="3"/>
  <c r="R462" i="3"/>
  <c r="AM462" i="3"/>
  <c r="AS462" i="3"/>
  <c r="AR462" i="3"/>
  <c r="AZ462" i="3"/>
  <c r="W462" i="3"/>
  <c r="AI462" i="3"/>
  <c r="AU292" i="3"/>
  <c r="AO380" i="3"/>
  <c r="U380" i="3"/>
  <c r="V306" i="3"/>
  <c r="AY306" i="3"/>
  <c r="AN114" i="3"/>
  <c r="AG114" i="3"/>
  <c r="AK114" i="3"/>
  <c r="AJ269" i="3"/>
  <c r="O269" i="3"/>
  <c r="AY15" i="3"/>
  <c r="AL15" i="3"/>
  <c r="R84" i="3"/>
  <c r="AQ84" i="3"/>
  <c r="AB84" i="3"/>
  <c r="AN84" i="3"/>
  <c r="L53" i="3"/>
  <c r="M53" i="3"/>
  <c r="AO447" i="3"/>
  <c r="J459" i="3"/>
  <c r="I459" i="3"/>
  <c r="AI470" i="3"/>
  <c r="V464" i="3"/>
  <c r="AX464" i="3"/>
  <c r="AV464" i="3"/>
  <c r="AG464" i="3"/>
  <c r="BA464" i="3"/>
  <c r="R464" i="3"/>
  <c r="N464" i="3"/>
  <c r="AT464" i="3"/>
  <c r="X464" i="3"/>
  <c r="AC464" i="3"/>
  <c r="AB464" i="3"/>
  <c r="L423" i="3"/>
  <c r="AL423" i="3"/>
  <c r="X423" i="3"/>
  <c r="S423" i="3"/>
  <c r="AI423" i="3"/>
  <c r="AM423" i="3"/>
  <c r="AZ423" i="3"/>
  <c r="AG423" i="3"/>
  <c r="J423" i="3"/>
  <c r="AK423" i="3"/>
  <c r="O423" i="3"/>
  <c r="AA423" i="3"/>
  <c r="AD423" i="3"/>
  <c r="AC423" i="3"/>
  <c r="AO423" i="3"/>
  <c r="AQ423" i="3"/>
  <c r="W423" i="3"/>
  <c r="P423" i="3"/>
  <c r="AH423" i="3"/>
  <c r="AW423" i="3"/>
  <c r="AF423" i="3"/>
  <c r="K423" i="3"/>
  <c r="AB423" i="3"/>
  <c r="R243" i="3"/>
  <c r="AU243" i="3"/>
  <c r="AG243" i="3"/>
  <c r="Z243" i="3"/>
  <c r="AW361" i="3"/>
  <c r="AJ361" i="3"/>
  <c r="AL361" i="3"/>
  <c r="AU361" i="3"/>
  <c r="AF361" i="3"/>
  <c r="AK361" i="3"/>
  <c r="T361" i="3"/>
  <c r="AY361" i="3"/>
  <c r="O361" i="3"/>
  <c r="AZ361" i="3"/>
  <c r="AB361" i="3"/>
  <c r="L132" i="3"/>
  <c r="AB132" i="3"/>
  <c r="AI132" i="3"/>
  <c r="AN132" i="3"/>
  <c r="AL132" i="3"/>
  <c r="AR132" i="3"/>
  <c r="AZ132" i="3"/>
  <c r="P132" i="3"/>
  <c r="BA132" i="3"/>
  <c r="O132" i="3"/>
  <c r="N132" i="3"/>
  <c r="V132" i="3"/>
  <c r="T132" i="3"/>
  <c r="I250" i="3"/>
  <c r="R250" i="3"/>
  <c r="AW250" i="3"/>
  <c r="AI250" i="3"/>
  <c r="AE250" i="3"/>
  <c r="AN250" i="3"/>
  <c r="AY250" i="3"/>
  <c r="U250" i="3"/>
  <c r="AL250" i="3"/>
  <c r="P250" i="3"/>
  <c r="Y250" i="3"/>
  <c r="J250" i="3"/>
  <c r="K250" i="3"/>
  <c r="L368" i="3"/>
  <c r="AA368" i="3"/>
  <c r="U368" i="3"/>
  <c r="AI368" i="3"/>
  <c r="AG368" i="3"/>
  <c r="M368" i="3"/>
  <c r="AJ368" i="3"/>
  <c r="AL368" i="3"/>
  <c r="V368" i="3"/>
  <c r="Z368" i="3"/>
  <c r="AO368" i="3"/>
  <c r="AZ368" i="3"/>
  <c r="T368" i="3"/>
  <c r="AP368" i="3"/>
  <c r="AN368" i="3"/>
  <c r="R139" i="3"/>
  <c r="AO139" i="3"/>
  <c r="M139" i="3"/>
  <c r="T139" i="3"/>
  <c r="AR139" i="3"/>
  <c r="BA139" i="3"/>
  <c r="AG139" i="3"/>
  <c r="V139" i="3"/>
  <c r="AU139" i="3"/>
  <c r="AP139" i="3"/>
  <c r="AM139" i="3"/>
  <c r="AE139" i="3"/>
  <c r="Q139" i="3"/>
  <c r="R257" i="3"/>
  <c r="AO257" i="3"/>
  <c r="L257" i="3"/>
  <c r="U257" i="3"/>
  <c r="AU257" i="3"/>
  <c r="I257" i="3"/>
  <c r="AN257" i="3"/>
  <c r="V257" i="3"/>
  <c r="AP257" i="3"/>
  <c r="AC257" i="3"/>
  <c r="Q257" i="3"/>
  <c r="AK257" i="3"/>
  <c r="AE257" i="3"/>
  <c r="AX257" i="3"/>
  <c r="T257" i="3"/>
  <c r="Z257" i="3"/>
  <c r="J257" i="3"/>
  <c r="AY257" i="3"/>
  <c r="AI257" i="3"/>
  <c r="AZ257" i="3"/>
  <c r="AA257" i="3"/>
  <c r="M257" i="3"/>
  <c r="AF257" i="3"/>
  <c r="AW22" i="3"/>
  <c r="AA22" i="3"/>
  <c r="AP22" i="3"/>
  <c r="AC22" i="3"/>
  <c r="AE22" i="3"/>
  <c r="AO22" i="3"/>
  <c r="Y22" i="3"/>
  <c r="AZ22" i="3"/>
  <c r="Q22" i="3"/>
  <c r="BA22" i="3"/>
  <c r="U22" i="3"/>
  <c r="AR22" i="3"/>
  <c r="R22" i="3"/>
  <c r="AY22" i="3"/>
  <c r="AK22" i="3"/>
  <c r="AN22" i="3"/>
  <c r="AJ22" i="3"/>
  <c r="AT453" i="3"/>
  <c r="AY423" i="3"/>
  <c r="AO464" i="3"/>
  <c r="AE423" i="3"/>
  <c r="AR423" i="3"/>
  <c r="M423" i="3"/>
  <c r="I231" i="3"/>
  <c r="AJ231" i="3"/>
  <c r="T231" i="3"/>
  <c r="O231" i="3"/>
  <c r="R194" i="3"/>
  <c r="AC194" i="3"/>
  <c r="L194" i="3"/>
  <c r="AP194" i="3"/>
  <c r="BA194" i="3"/>
  <c r="AN194" i="3"/>
  <c r="AB194" i="3"/>
  <c r="AF194" i="3"/>
  <c r="AE194" i="3"/>
  <c r="AI194" i="3"/>
  <c r="K194" i="3"/>
  <c r="AR194" i="3"/>
  <c r="AX194" i="3"/>
  <c r="P194" i="3"/>
  <c r="O194" i="3"/>
  <c r="AM194" i="3"/>
  <c r="AZ194" i="3"/>
  <c r="M194" i="3"/>
  <c r="Y194" i="3"/>
  <c r="AJ194" i="3"/>
  <c r="AL194" i="3"/>
  <c r="AC349" i="3"/>
  <c r="AO349" i="3"/>
  <c r="AF349" i="3"/>
  <c r="AN349" i="3"/>
  <c r="AP349" i="3"/>
  <c r="AR349" i="3"/>
  <c r="AY349" i="3"/>
  <c r="AX349" i="3"/>
  <c r="AI349" i="3"/>
  <c r="AL349" i="3"/>
  <c r="AG349" i="3"/>
  <c r="U349" i="3"/>
  <c r="R312" i="3"/>
  <c r="AO312" i="3"/>
  <c r="V312" i="3"/>
  <c r="AN312" i="3"/>
  <c r="AP312" i="3"/>
  <c r="AA312" i="3"/>
  <c r="AK312" i="3"/>
  <c r="AZ312" i="3"/>
  <c r="J312" i="3"/>
  <c r="AQ312" i="3"/>
  <c r="BA312" i="3"/>
  <c r="AI312" i="3"/>
  <c r="AW120" i="3"/>
  <c r="AQ120" i="3"/>
  <c r="AN120" i="3"/>
  <c r="AY120" i="3"/>
  <c r="AR120" i="3"/>
  <c r="AK120" i="3"/>
  <c r="AL120" i="3"/>
  <c r="AG120" i="3"/>
  <c r="AJ120" i="3"/>
  <c r="J120" i="3"/>
  <c r="BA120" i="3"/>
  <c r="T120" i="3"/>
  <c r="AE39" i="3"/>
  <c r="I39" i="3"/>
  <c r="Q39" i="3"/>
  <c r="AY39" i="3"/>
  <c r="AZ39" i="3"/>
  <c r="U39" i="3"/>
  <c r="AC39" i="3"/>
  <c r="AN39" i="3"/>
  <c r="AG39" i="3"/>
  <c r="K39" i="3"/>
  <c r="AI39" i="3"/>
  <c r="J39" i="3"/>
  <c r="AU39" i="3"/>
  <c r="L39" i="3"/>
  <c r="AR39" i="3"/>
  <c r="AW238" i="3"/>
  <c r="AQ238" i="3"/>
  <c r="AN238" i="3"/>
  <c r="AK238" i="3"/>
  <c r="AB238" i="3"/>
  <c r="T238" i="3"/>
  <c r="AL238" i="3"/>
  <c r="AC238" i="3"/>
  <c r="Y238" i="3"/>
  <c r="P238" i="3"/>
  <c r="V238" i="3"/>
  <c r="O238" i="3"/>
  <c r="AO238" i="3"/>
  <c r="BA238" i="3"/>
  <c r="AR238" i="3"/>
  <c r="AO201" i="3"/>
  <c r="AC201" i="3"/>
  <c r="BA201" i="3"/>
  <c r="AY201" i="3"/>
  <c r="AZ201" i="3"/>
  <c r="I201" i="3"/>
  <c r="AQ201" i="3"/>
  <c r="AP201" i="3"/>
  <c r="AF201" i="3"/>
  <c r="AR201" i="3"/>
  <c r="P201" i="3"/>
  <c r="Q201" i="3"/>
  <c r="AJ201" i="3"/>
  <c r="AU201" i="3"/>
  <c r="K201" i="3"/>
  <c r="L201" i="3"/>
  <c r="AN201" i="3"/>
  <c r="J201" i="3"/>
  <c r="AL201" i="3"/>
  <c r="Y201" i="3"/>
  <c r="AW356" i="3"/>
  <c r="I356" i="3"/>
  <c r="Q356" i="3"/>
  <c r="AR356" i="3"/>
  <c r="AB356" i="3"/>
  <c r="AY356" i="3"/>
  <c r="AO356" i="3"/>
  <c r="U356" i="3"/>
  <c r="V356" i="3"/>
  <c r="AL356" i="3"/>
  <c r="Z356" i="3"/>
  <c r="AG356" i="3"/>
  <c r="M356" i="3"/>
  <c r="AK356" i="3"/>
  <c r="AI356" i="3"/>
  <c r="L356" i="3"/>
  <c r="AQ356" i="3"/>
  <c r="AP356" i="3"/>
  <c r="AJ356" i="3"/>
  <c r="AE319" i="3"/>
  <c r="Q319" i="3"/>
  <c r="AP319" i="3"/>
  <c r="AC319" i="3"/>
  <c r="R319" i="3"/>
  <c r="I319" i="3"/>
  <c r="BA319" i="3"/>
  <c r="Y319" i="3"/>
  <c r="AR319" i="3"/>
  <c r="AB319" i="3"/>
  <c r="AA319" i="3"/>
  <c r="AL319" i="3"/>
  <c r="K319" i="3"/>
  <c r="M319" i="3"/>
  <c r="J319" i="3"/>
  <c r="AG319" i="3"/>
  <c r="AW127" i="3"/>
  <c r="L127" i="3"/>
  <c r="AO127" i="3"/>
  <c r="R127" i="3"/>
  <c r="V127" i="3"/>
  <c r="AQ127" i="3"/>
  <c r="M127" i="3"/>
  <c r="AL127" i="3"/>
  <c r="AP127" i="3"/>
  <c r="AF127" i="3"/>
  <c r="AR127" i="3"/>
  <c r="Y127" i="3"/>
  <c r="AU127" i="3"/>
  <c r="Z282" i="3"/>
  <c r="AV282" i="3"/>
  <c r="AW58" i="3"/>
  <c r="AA58" i="3"/>
  <c r="AO58" i="3"/>
  <c r="Q58" i="3"/>
  <c r="BA58" i="3"/>
  <c r="V58" i="3"/>
  <c r="AF58" i="3"/>
  <c r="AY58" i="3"/>
  <c r="AI58" i="3"/>
  <c r="AL58" i="3"/>
  <c r="K58" i="3"/>
  <c r="AJ58" i="3"/>
  <c r="Y58" i="3"/>
  <c r="T58" i="3"/>
  <c r="R58" i="3"/>
  <c r="AQ58" i="3"/>
  <c r="AG58" i="3"/>
  <c r="J58" i="3"/>
  <c r="I58" i="3"/>
  <c r="AC58" i="3"/>
  <c r="AU58" i="3"/>
  <c r="R245" i="3"/>
  <c r="AO245" i="3"/>
  <c r="L245" i="3"/>
  <c r="I245" i="3"/>
  <c r="AP245" i="3"/>
  <c r="AE245" i="3"/>
  <c r="AQ245" i="3"/>
  <c r="AC245" i="3"/>
  <c r="AK245" i="3"/>
  <c r="AJ245" i="3"/>
  <c r="Y245" i="3"/>
  <c r="AF245" i="3"/>
  <c r="AT245" i="3"/>
  <c r="AR245" i="3"/>
  <c r="AP38" i="3"/>
  <c r="AU38" i="3"/>
  <c r="Z38" i="3"/>
  <c r="K38" i="3"/>
  <c r="R60" i="3"/>
  <c r="AE60" i="3"/>
  <c r="U60" i="3"/>
  <c r="AW60" i="3"/>
  <c r="AQ60" i="3"/>
  <c r="AI60" i="3"/>
  <c r="AK60" i="3"/>
  <c r="L60" i="3"/>
  <c r="Q60" i="3"/>
  <c r="AJ60" i="3"/>
  <c r="T60" i="3"/>
  <c r="Z60" i="3"/>
  <c r="AG60" i="3"/>
  <c r="AA10" i="3"/>
  <c r="AP10" i="3"/>
  <c r="V10" i="3"/>
  <c r="AO10" i="3"/>
  <c r="AC10" i="3"/>
  <c r="AE10" i="3"/>
  <c r="U10" i="3"/>
  <c r="Q10" i="3"/>
  <c r="R10" i="3"/>
  <c r="M10" i="3"/>
  <c r="AB10" i="3"/>
  <c r="Z10" i="3"/>
  <c r="AK10" i="3"/>
  <c r="AZ10" i="3"/>
  <c r="AJ10" i="3"/>
  <c r="AV10" i="3"/>
  <c r="AL10" i="3"/>
  <c r="AG10" i="3"/>
  <c r="BA19" i="3"/>
  <c r="M19" i="3"/>
  <c r="AI19" i="3"/>
  <c r="AZ19" i="3"/>
  <c r="AC29" i="3"/>
  <c r="AW29" i="3"/>
  <c r="R29" i="3"/>
  <c r="AQ29" i="3"/>
  <c r="AR29" i="3"/>
  <c r="AU29" i="3"/>
  <c r="AI29" i="3"/>
  <c r="J29" i="3"/>
  <c r="AB29" i="3"/>
  <c r="V29" i="3"/>
  <c r="M29" i="3"/>
  <c r="AP29" i="3"/>
  <c r="Y29" i="3"/>
  <c r="J462" i="3"/>
  <c r="AI459" i="3"/>
  <c r="AP423" i="3"/>
  <c r="AA453" i="3"/>
  <c r="R423" i="3"/>
  <c r="AG453" i="3"/>
  <c r="AF104" i="3"/>
  <c r="AU104" i="3"/>
  <c r="R75" i="3"/>
  <c r="Q75" i="3"/>
  <c r="AW215" i="3"/>
  <c r="Q215" i="3"/>
  <c r="R370" i="3"/>
  <c r="AC370" i="3"/>
  <c r="Q370" i="3"/>
  <c r="AP370" i="3"/>
  <c r="AA333" i="3"/>
  <c r="AP333" i="3"/>
  <c r="AE141" i="3"/>
  <c r="AA141" i="3"/>
  <c r="AP141" i="3"/>
  <c r="AQ141" i="3"/>
  <c r="L259" i="3"/>
  <c r="AQ259" i="3"/>
  <c r="AW222" i="3"/>
  <c r="L222" i="3"/>
  <c r="AP85" i="3"/>
  <c r="AC85" i="3"/>
  <c r="AA85" i="3"/>
  <c r="AE85" i="3"/>
  <c r="AW107" i="3"/>
  <c r="I107" i="3"/>
  <c r="AW54" i="3"/>
  <c r="R54" i="3"/>
  <c r="L54" i="3"/>
  <c r="AQ54" i="3"/>
  <c r="L302" i="3"/>
  <c r="V302" i="3"/>
  <c r="AW309" i="3"/>
  <c r="AA309" i="3"/>
  <c r="AP309" i="3"/>
  <c r="L27" i="3"/>
  <c r="I27" i="3"/>
  <c r="AE27" i="3"/>
  <c r="AO27" i="3"/>
  <c r="R198" i="3"/>
  <c r="AW198" i="3"/>
  <c r="I198" i="3"/>
  <c r="AP198" i="3"/>
  <c r="R61" i="3"/>
  <c r="V61" i="3"/>
  <c r="AC61" i="3"/>
  <c r="AQ30" i="3"/>
  <c r="Q30" i="3"/>
  <c r="L135" i="3"/>
  <c r="AO135" i="3"/>
  <c r="L253" i="3"/>
  <c r="AC253" i="3"/>
  <c r="AE253" i="3"/>
  <c r="AC371" i="3"/>
  <c r="L371" i="3"/>
  <c r="I371" i="3"/>
  <c r="AA371" i="3"/>
  <c r="AO371" i="3"/>
  <c r="AE179" i="3"/>
  <c r="AP179" i="3"/>
  <c r="V179" i="3"/>
  <c r="AO179" i="3"/>
  <c r="AQ142" i="3"/>
  <c r="AP142" i="3"/>
  <c r="R142" i="3"/>
  <c r="R297" i="3"/>
  <c r="AW297" i="3"/>
  <c r="AE297" i="3"/>
  <c r="AQ297" i="3"/>
  <c r="Q260" i="3"/>
  <c r="AQ260" i="3"/>
  <c r="AO260" i="3"/>
  <c r="AE415" i="3"/>
  <c r="R415" i="3"/>
  <c r="AO415" i="3"/>
  <c r="V378" i="3"/>
  <c r="AQ378" i="3"/>
  <c r="I378" i="3"/>
  <c r="R378" i="3"/>
  <c r="AC378" i="3"/>
  <c r="Q186" i="3"/>
  <c r="I186" i="3"/>
  <c r="AA186" i="3"/>
  <c r="AE186" i="3"/>
  <c r="AW149" i="3"/>
  <c r="AQ149" i="3"/>
  <c r="AP149" i="3"/>
  <c r="I149" i="3"/>
  <c r="AA149" i="3"/>
  <c r="AA49" i="3"/>
  <c r="V49" i="3"/>
  <c r="Q49" i="3"/>
  <c r="AC21" i="3"/>
  <c r="AO21" i="3"/>
  <c r="AW21" i="3"/>
  <c r="AE21" i="3"/>
  <c r="M18" i="3"/>
  <c r="I18" i="3"/>
  <c r="BA371" i="3"/>
  <c r="AO297" i="3"/>
  <c r="Q415" i="3"/>
  <c r="AA142" i="3"/>
  <c r="I253" i="3"/>
  <c r="L415" i="3"/>
  <c r="L142" i="3"/>
  <c r="AD117" i="3"/>
  <c r="AT235" i="3"/>
  <c r="Z340" i="3"/>
  <c r="AY80" i="3"/>
  <c r="AK243" i="3"/>
  <c r="AF158" i="3"/>
  <c r="BA217" i="3"/>
  <c r="AP387" i="3"/>
  <c r="AQ209" i="3"/>
  <c r="AQ80" i="3"/>
  <c r="AA420" i="3"/>
  <c r="AS176" i="3"/>
  <c r="AD398" i="3"/>
  <c r="AU196" i="3"/>
  <c r="AY196" i="3"/>
  <c r="AJ387" i="3"/>
  <c r="AR340" i="3"/>
  <c r="U158" i="3"/>
  <c r="AP80" i="3"/>
  <c r="Q420" i="3"/>
  <c r="N209" i="3"/>
  <c r="AZ196" i="3"/>
  <c r="AL196" i="3"/>
  <c r="AI340" i="3"/>
  <c r="T340" i="3"/>
  <c r="AJ340" i="3"/>
  <c r="AJ80" i="3"/>
  <c r="AB302" i="3"/>
  <c r="AB243" i="3"/>
  <c r="AO361" i="3"/>
  <c r="AW132" i="3"/>
  <c r="AZ340" i="3"/>
  <c r="AU340" i="3"/>
  <c r="AB196" i="3"/>
  <c r="AR243" i="3"/>
  <c r="AN361" i="3"/>
  <c r="Y80" i="3"/>
  <c r="U217" i="3"/>
  <c r="BA302" i="3"/>
  <c r="M196" i="3"/>
  <c r="AO80" i="3"/>
  <c r="Q132" i="3"/>
  <c r="AQ361" i="3"/>
  <c r="AX292" i="3"/>
  <c r="AL340" i="3"/>
  <c r="T243" i="3"/>
  <c r="AB387" i="3"/>
  <c r="AK387" i="3"/>
  <c r="AN387" i="3"/>
  <c r="AN158" i="3"/>
  <c r="AF340" i="3"/>
  <c r="BA117" i="3"/>
  <c r="AO420" i="3"/>
  <c r="Q340" i="3"/>
  <c r="R361" i="3"/>
  <c r="Y228" i="3"/>
  <c r="AR387" i="3"/>
  <c r="AN379" i="3"/>
  <c r="AF196" i="3"/>
  <c r="U340" i="3"/>
  <c r="U196" i="3"/>
  <c r="AI243" i="3"/>
  <c r="AK340" i="3"/>
  <c r="Y361" i="3"/>
  <c r="Y243" i="3"/>
  <c r="AF302" i="3"/>
  <c r="AE276" i="3"/>
  <c r="X436" i="3"/>
  <c r="AK405" i="3"/>
  <c r="AQ436" i="3"/>
  <c r="AY320" i="3"/>
  <c r="T80" i="3"/>
  <c r="AJ302" i="3"/>
  <c r="AB80" i="3"/>
  <c r="AK80" i="3"/>
  <c r="AR158" i="3"/>
  <c r="AN340" i="3"/>
  <c r="Y302" i="3"/>
  <c r="AF387" i="3"/>
  <c r="BA361" i="3"/>
  <c r="M420" i="3"/>
  <c r="N436" i="3"/>
  <c r="P169" i="3"/>
  <c r="AV379" i="3"/>
  <c r="AI196" i="3"/>
  <c r="T387" i="3"/>
  <c r="AB340" i="3"/>
  <c r="AN80" i="3"/>
  <c r="Q361" i="3"/>
  <c r="V361" i="3"/>
  <c r="I276" i="3"/>
  <c r="AO436" i="3"/>
  <c r="N430" i="3"/>
  <c r="V408" i="3"/>
  <c r="BA349" i="3"/>
  <c r="AO408" i="3"/>
  <c r="L179" i="3"/>
  <c r="L349" i="3"/>
  <c r="M349" i="3"/>
  <c r="AK292" i="3"/>
  <c r="AE408" i="3"/>
  <c r="Z441" i="3"/>
  <c r="AJ474" i="3"/>
  <c r="AE120" i="3"/>
  <c r="T441" i="3"/>
  <c r="AA474" i="3"/>
  <c r="I474" i="3"/>
  <c r="Q408" i="3"/>
  <c r="AI447" i="3"/>
  <c r="AA431" i="3"/>
  <c r="AN474" i="3"/>
  <c r="AU474" i="3"/>
  <c r="AD317" i="3"/>
  <c r="X173" i="3"/>
  <c r="AH192" i="3"/>
  <c r="W225" i="3"/>
  <c r="AD45" i="3"/>
  <c r="X140" i="3"/>
  <c r="AV258" i="3"/>
  <c r="AX57" i="3"/>
  <c r="Z53" i="3"/>
  <c r="AS284" i="3"/>
  <c r="AS90" i="3"/>
  <c r="AD402" i="3"/>
  <c r="AT284" i="3"/>
  <c r="S362" i="3"/>
  <c r="S284" i="3"/>
  <c r="S225" i="3"/>
  <c r="S28" i="3"/>
  <c r="AS310" i="3"/>
  <c r="AH28" i="3"/>
  <c r="W199" i="3"/>
  <c r="W45" i="3"/>
  <c r="AD284" i="3"/>
  <c r="AD114" i="3"/>
  <c r="AD28" i="3"/>
  <c r="AM199" i="3"/>
  <c r="AM45" i="3"/>
  <c r="AT400" i="3"/>
  <c r="AT114" i="3"/>
  <c r="AT45" i="3"/>
  <c r="X284" i="3"/>
  <c r="X310" i="3"/>
  <c r="X53" i="3"/>
  <c r="N140" i="3"/>
  <c r="N114" i="3"/>
  <c r="N47" i="3"/>
  <c r="O343" i="3"/>
  <c r="O218" i="3"/>
  <c r="O53" i="3"/>
  <c r="P395" i="3"/>
  <c r="P173" i="3"/>
  <c r="AV53" i="3"/>
  <c r="K84" i="3"/>
  <c r="AU258" i="3"/>
  <c r="AU84" i="3"/>
  <c r="AU45" i="3"/>
  <c r="AG284" i="3"/>
  <c r="AG45" i="3"/>
  <c r="AL90" i="3"/>
  <c r="AY317" i="3"/>
  <c r="Y84" i="3"/>
  <c r="AP411" i="3"/>
  <c r="AO45" i="3"/>
  <c r="Q123" i="3"/>
  <c r="AC53" i="3"/>
  <c r="S251" i="3"/>
  <c r="S90" i="3"/>
  <c r="AS258" i="3"/>
  <c r="AS225" i="3"/>
  <c r="AS173" i="3"/>
  <c r="AS114" i="3"/>
  <c r="AS28" i="3"/>
  <c r="AH317" i="3"/>
  <c r="AH166" i="3"/>
  <c r="AH133" i="3"/>
  <c r="AH114" i="3"/>
  <c r="AH45" i="3"/>
  <c r="AD369" i="3"/>
  <c r="AD173" i="3"/>
  <c r="AM225" i="3"/>
  <c r="AT402" i="3"/>
  <c r="AT369" i="3"/>
  <c r="AT317" i="3"/>
  <c r="AT159" i="3"/>
  <c r="AT140" i="3"/>
  <c r="AT28" i="3"/>
  <c r="N84" i="3"/>
  <c r="O395" i="3"/>
  <c r="O284" i="3"/>
  <c r="O140" i="3"/>
  <c r="O28" i="3"/>
  <c r="P284" i="3"/>
  <c r="P140" i="3"/>
  <c r="AV225" i="3"/>
  <c r="AX402" i="3"/>
  <c r="J317" i="3"/>
  <c r="Z258" i="3"/>
  <c r="Z199" i="3"/>
  <c r="K258" i="3"/>
  <c r="K45" i="3"/>
  <c r="AZ343" i="3"/>
  <c r="AZ258" i="3"/>
  <c r="AU402" i="3"/>
  <c r="AU90" i="3"/>
  <c r="AL53" i="3"/>
  <c r="AI53" i="3"/>
  <c r="AI45" i="3"/>
  <c r="AY258" i="3"/>
  <c r="AY90" i="3"/>
  <c r="T173" i="3"/>
  <c r="AJ114" i="3"/>
  <c r="AB90" i="3"/>
  <c r="AR53" i="3"/>
  <c r="U47" i="3"/>
  <c r="BA47" i="3"/>
  <c r="M220" i="3"/>
  <c r="Q241" i="3"/>
  <c r="Q90" i="3"/>
  <c r="Q53" i="3"/>
  <c r="V53" i="3"/>
  <c r="W402" i="3"/>
  <c r="AM362" i="3"/>
  <c r="AI84" i="3"/>
  <c r="AJ317" i="3"/>
  <c r="Y47" i="3"/>
  <c r="AP90" i="3"/>
  <c r="V90" i="3"/>
  <c r="AD225" i="3"/>
  <c r="X28" i="3"/>
  <c r="AU114" i="3"/>
  <c r="AT199" i="3"/>
  <c r="P14" i="3"/>
  <c r="K114" i="3"/>
  <c r="AL402" i="3"/>
  <c r="AL84" i="3"/>
  <c r="AL28" i="3"/>
  <c r="T53" i="3"/>
  <c r="AJ90" i="3"/>
  <c r="AK45" i="3"/>
  <c r="Y90" i="3"/>
  <c r="U14" i="3"/>
  <c r="AE90" i="3"/>
  <c r="L47" i="3"/>
  <c r="W258" i="3"/>
  <c r="AG14" i="3"/>
  <c r="Z14" i="3"/>
  <c r="AL258" i="3"/>
  <c r="AI343" i="3"/>
  <c r="AN90" i="3"/>
  <c r="U90" i="3"/>
  <c r="AP53" i="3"/>
  <c r="S258" i="3"/>
  <c r="AS421" i="3"/>
  <c r="AS369" i="3"/>
  <c r="AS251" i="3"/>
  <c r="AS45" i="3"/>
  <c r="AS14" i="3"/>
  <c r="AH284" i="3"/>
  <c r="AH173" i="3"/>
  <c r="AH84" i="3"/>
  <c r="W284" i="3"/>
  <c r="W173" i="3"/>
  <c r="W140" i="3"/>
  <c r="AT343" i="3"/>
  <c r="AT173" i="3"/>
  <c r="AT53" i="3"/>
  <c r="X47" i="3"/>
  <c r="X14" i="3"/>
  <c r="N225" i="3"/>
  <c r="O317" i="3"/>
  <c r="P343" i="3"/>
  <c r="P84" i="3"/>
  <c r="P47" i="3"/>
  <c r="AV402" i="3"/>
  <c r="AV173" i="3"/>
  <c r="AX47" i="3"/>
  <c r="Z402" i="3"/>
  <c r="Z45" i="3"/>
  <c r="K317" i="3"/>
  <c r="K47" i="3"/>
  <c r="AZ421" i="3"/>
  <c r="AZ317" i="3"/>
  <c r="AZ84" i="3"/>
  <c r="AG402" i="3"/>
  <c r="AG90" i="3"/>
  <c r="AL317" i="3"/>
  <c r="AB411" i="3"/>
  <c r="AK90" i="3"/>
  <c r="AR84" i="3"/>
  <c r="AN53" i="3"/>
  <c r="M90" i="3"/>
  <c r="AQ90" i="3"/>
  <c r="AQ53" i="3"/>
  <c r="AE53" i="3"/>
  <c r="AC195" i="3"/>
  <c r="AD199" i="3"/>
  <c r="X258" i="3"/>
  <c r="S317" i="3"/>
  <c r="N402" i="3"/>
  <c r="S45" i="3"/>
  <c r="AS199" i="3"/>
  <c r="AS99" i="3"/>
  <c r="AH258" i="3"/>
  <c r="AH199" i="3"/>
  <c r="W369" i="3"/>
  <c r="W111" i="3"/>
  <c r="AD140" i="3"/>
  <c r="AM284" i="3"/>
  <c r="AM28" i="3"/>
  <c r="AT336" i="3"/>
  <c r="AT47" i="3"/>
  <c r="N258" i="3"/>
  <c r="P258" i="3"/>
  <c r="AV45" i="3"/>
  <c r="AX199" i="3"/>
  <c r="J14" i="3"/>
  <c r="Z343" i="3"/>
  <c r="Z47" i="3"/>
  <c r="K369" i="3"/>
  <c r="AZ402" i="3"/>
  <c r="AZ14" i="3"/>
  <c r="AL114" i="3"/>
  <c r="AI114" i="3"/>
  <c r="T317" i="3"/>
  <c r="T84" i="3"/>
  <c r="AJ258" i="3"/>
  <c r="AJ123" i="3"/>
  <c r="AK47" i="3"/>
  <c r="AR47" i="3"/>
  <c r="AN47" i="3"/>
  <c r="AF411" i="3"/>
  <c r="AF47" i="3"/>
  <c r="U45" i="3"/>
  <c r="M45" i="3"/>
  <c r="AP45" i="3"/>
  <c r="AO84" i="3"/>
  <c r="Q84" i="3"/>
  <c r="V182" i="3"/>
  <c r="I53" i="3"/>
  <c r="I45" i="3"/>
  <c r="AT84" i="3"/>
  <c r="X303" i="3"/>
  <c r="AV192" i="3"/>
  <c r="J199" i="3"/>
  <c r="Z114" i="3"/>
  <c r="AS166" i="3"/>
  <c r="AM317" i="3"/>
  <c r="P251" i="3"/>
  <c r="AH369" i="3"/>
  <c r="AH225" i="3"/>
  <c r="AM14" i="3"/>
  <c r="AT14" i="3"/>
  <c r="X225" i="3"/>
  <c r="X84" i="3"/>
  <c r="N343" i="3"/>
  <c r="O402" i="3"/>
  <c r="O45" i="3"/>
  <c r="O14" i="3"/>
  <c r="P317" i="3"/>
  <c r="AV317" i="3"/>
  <c r="AV90" i="3"/>
  <c r="J258" i="3"/>
  <c r="J310" i="3"/>
  <c r="J225" i="3"/>
  <c r="J114" i="3"/>
  <c r="J47" i="3"/>
  <c r="K90" i="3"/>
  <c r="AZ199" i="3"/>
  <c r="AZ96" i="3"/>
  <c r="AZ53" i="3"/>
  <c r="AU199" i="3"/>
  <c r="AG317" i="3"/>
  <c r="AG47" i="3"/>
  <c r="AL173" i="3"/>
  <c r="AY173" i="3"/>
  <c r="AY53" i="3"/>
  <c r="AN364" i="3"/>
  <c r="AN326" i="3"/>
  <c r="AF53" i="3"/>
  <c r="BA90" i="3"/>
  <c r="AO123" i="3"/>
  <c r="V45" i="3"/>
  <c r="AA53" i="3"/>
  <c r="I47" i="3"/>
  <c r="R427" i="3"/>
  <c r="W26" i="3"/>
  <c r="AD343" i="3"/>
  <c r="AM369" i="3"/>
  <c r="AM173" i="3"/>
  <c r="X199" i="3"/>
  <c r="AX114" i="3"/>
  <c r="AX14" i="3"/>
  <c r="K343" i="3"/>
  <c r="AU343" i="3"/>
  <c r="AU47" i="3"/>
  <c r="AI369" i="3"/>
  <c r="T114" i="3"/>
  <c r="O84" i="3"/>
  <c r="J343" i="3"/>
  <c r="S310" i="3"/>
  <c r="AT90" i="3"/>
  <c r="S173" i="3"/>
  <c r="S199" i="3"/>
  <c r="S47" i="3"/>
  <c r="S26" i="3"/>
  <c r="AS343" i="3"/>
  <c r="AS84" i="3"/>
  <c r="W317" i="3"/>
  <c r="AD84" i="3"/>
  <c r="AM258" i="3"/>
  <c r="N28" i="3"/>
  <c r="O90" i="3"/>
  <c r="O47" i="3"/>
  <c r="P402" i="3"/>
  <c r="AV369" i="3"/>
  <c r="AV140" i="3"/>
  <c r="AX343" i="3"/>
  <c r="AX90" i="3"/>
  <c r="J251" i="3"/>
  <c r="Z111" i="3"/>
  <c r="AZ133" i="3"/>
  <c r="AZ45" i="3"/>
  <c r="AZ47" i="3"/>
  <c r="AU173" i="3"/>
  <c r="AG225" i="3"/>
  <c r="AG84" i="3"/>
  <c r="AG53" i="3"/>
  <c r="AL220" i="3"/>
  <c r="AI364" i="3"/>
  <c r="AI317" i="3"/>
  <c r="AI140" i="3"/>
  <c r="AY114" i="3"/>
  <c r="AY14" i="3"/>
  <c r="T47" i="3"/>
  <c r="AB53" i="3"/>
  <c r="AK53" i="3"/>
  <c r="BA45" i="3"/>
  <c r="AO53" i="3"/>
  <c r="AA90" i="3"/>
  <c r="AM114" i="3"/>
  <c r="AX45" i="3"/>
  <c r="J84" i="3"/>
  <c r="S395" i="3"/>
  <c r="AH402" i="3"/>
  <c r="S140" i="3"/>
  <c r="S114" i="3"/>
  <c r="S84" i="3"/>
  <c r="S53" i="3"/>
  <c r="AS402" i="3"/>
  <c r="AH310" i="3"/>
  <c r="AH53" i="3"/>
  <c r="W310" i="3"/>
  <c r="W90" i="3"/>
  <c r="W28" i="3"/>
  <c r="AD14" i="3"/>
  <c r="AM90" i="3"/>
  <c r="X317" i="3"/>
  <c r="X90" i="3"/>
  <c r="N395" i="3"/>
  <c r="N284" i="3"/>
  <c r="N173" i="3"/>
  <c r="N90" i="3"/>
  <c r="N45" i="3"/>
  <c r="N14" i="3"/>
  <c r="AV84" i="3"/>
  <c r="AX258" i="3"/>
  <c r="AX192" i="3"/>
  <c r="Z140" i="3"/>
  <c r="AU317" i="3"/>
  <c r="AG258" i="3"/>
  <c r="AG173" i="3"/>
  <c r="AI14" i="3"/>
  <c r="AY84" i="3"/>
  <c r="AY45" i="3"/>
  <c r="T14" i="3"/>
  <c r="AJ53" i="3"/>
  <c r="AJ47" i="3"/>
  <c r="Y53" i="3"/>
  <c r="AF220" i="3"/>
  <c r="U53" i="3"/>
  <c r="M47" i="3"/>
  <c r="AO90" i="3"/>
  <c r="N199" i="3"/>
  <c r="AX173" i="3"/>
  <c r="AJ402" i="3"/>
  <c r="S343" i="3"/>
  <c r="AS140" i="3"/>
  <c r="AM99" i="3"/>
  <c r="O258" i="3"/>
  <c r="P45" i="3"/>
  <c r="J402" i="3"/>
  <c r="Z84" i="3"/>
  <c r="S402" i="3"/>
  <c r="S369" i="3"/>
  <c r="S14" i="3"/>
  <c r="AS317" i="3"/>
  <c r="W84" i="3"/>
  <c r="AD111" i="3"/>
  <c r="AM402" i="3"/>
  <c r="AM140" i="3"/>
  <c r="AT258" i="3"/>
  <c r="AT225" i="3"/>
  <c r="X421" i="3"/>
  <c r="X114" i="3"/>
  <c r="X45" i="3"/>
  <c r="N317" i="3"/>
  <c r="N53" i="3"/>
  <c r="O199" i="3"/>
  <c r="P199" i="3"/>
  <c r="P114" i="3"/>
  <c r="AV400" i="3"/>
  <c r="AV284" i="3"/>
  <c r="AV199" i="3"/>
  <c r="AV114" i="3"/>
  <c r="AV14" i="3"/>
  <c r="AX277" i="3"/>
  <c r="J173" i="3"/>
  <c r="J90" i="3"/>
  <c r="J53" i="3"/>
  <c r="Z251" i="3"/>
  <c r="Z166" i="3"/>
  <c r="K402" i="3"/>
  <c r="K178" i="3"/>
  <c r="K166" i="3"/>
  <c r="K53" i="3"/>
  <c r="AU14" i="3"/>
  <c r="AL322" i="3"/>
  <c r="AL45" i="3"/>
  <c r="AL14" i="3"/>
  <c r="AI258" i="3"/>
  <c r="AI90" i="3"/>
  <c r="AY47" i="3"/>
  <c r="AJ84" i="3"/>
  <c r="AJ45" i="3"/>
  <c r="AR90" i="3"/>
  <c r="AR45" i="3"/>
  <c r="Y173" i="3"/>
  <c r="AF84" i="3"/>
  <c r="AF45" i="3"/>
  <c r="BA53" i="3"/>
  <c r="Q45" i="3"/>
  <c r="BA465" i="3"/>
  <c r="AE459" i="3"/>
  <c r="AR458" i="3"/>
  <c r="S102" i="3"/>
  <c r="W59" i="3"/>
  <c r="S277" i="3"/>
  <c r="AS303" i="3"/>
  <c r="AH400" i="3"/>
  <c r="AH277" i="3"/>
  <c r="AH99" i="3"/>
  <c r="AH96" i="3"/>
  <c r="AH59" i="3"/>
  <c r="W421" i="3"/>
  <c r="W256" i="3"/>
  <c r="W64" i="3"/>
  <c r="AD310" i="3"/>
  <c r="AM400" i="3"/>
  <c r="AT166" i="3"/>
  <c r="X400" i="3"/>
  <c r="X256" i="3"/>
  <c r="X218" i="3"/>
  <c r="N310" i="3"/>
  <c r="N133" i="3"/>
  <c r="P225" i="3"/>
  <c r="AV362" i="3"/>
  <c r="AX369" i="3"/>
  <c r="AX303" i="3"/>
  <c r="AX225" i="3"/>
  <c r="J336" i="3"/>
  <c r="Z284" i="3"/>
  <c r="Z310" i="3"/>
  <c r="K284" i="3"/>
  <c r="K251" i="3"/>
  <c r="K192" i="3"/>
  <c r="AZ310" i="3"/>
  <c r="AU421" i="3"/>
  <c r="AU284" i="3"/>
  <c r="AG343" i="3"/>
  <c r="AI192" i="3"/>
  <c r="AY395" i="3"/>
  <c r="AY192" i="3"/>
  <c r="T402" i="3"/>
  <c r="AJ369" i="3"/>
  <c r="AJ199" i="3"/>
  <c r="AF317" i="3"/>
  <c r="BA402" i="3"/>
  <c r="AE45" i="3"/>
  <c r="L90" i="3"/>
  <c r="S329" i="3"/>
  <c r="S133" i="3"/>
  <c r="S57" i="3"/>
  <c r="AS270" i="3"/>
  <c r="AS102" i="3"/>
  <c r="W362" i="3"/>
  <c r="W133" i="3"/>
  <c r="AD192" i="3"/>
  <c r="AD159" i="3"/>
  <c r="AM133" i="3"/>
  <c r="AT421" i="3"/>
  <c r="X369" i="3"/>
  <c r="X251" i="3"/>
  <c r="X204" i="3"/>
  <c r="X111" i="3"/>
  <c r="N218" i="3"/>
  <c r="N192" i="3"/>
  <c r="N159" i="3"/>
  <c r="N99" i="3"/>
  <c r="O369" i="3"/>
  <c r="O192" i="3"/>
  <c r="P400" i="3"/>
  <c r="AV251" i="3"/>
  <c r="AV218" i="3"/>
  <c r="AV185" i="3"/>
  <c r="AV133" i="3"/>
  <c r="AV28" i="3"/>
  <c r="AX421" i="3"/>
  <c r="AX251" i="3"/>
  <c r="AX133" i="3"/>
  <c r="J284" i="3"/>
  <c r="J166" i="3"/>
  <c r="J99" i="3"/>
  <c r="J28" i="3"/>
  <c r="AZ28" i="3"/>
  <c r="AU395" i="3"/>
  <c r="AU251" i="3"/>
  <c r="AU225" i="3"/>
  <c r="AI166" i="3"/>
  <c r="AY310" i="3"/>
  <c r="T65" i="3"/>
  <c r="AJ343" i="3"/>
  <c r="Y251" i="3"/>
  <c r="AF102" i="3"/>
  <c r="BA251" i="3"/>
  <c r="AP84" i="3"/>
  <c r="AZ59" i="3"/>
  <c r="S421" i="3"/>
  <c r="S256" i="3"/>
  <c r="S192" i="3"/>
  <c r="S111" i="3"/>
  <c r="AS362" i="3"/>
  <c r="AH395" i="3"/>
  <c r="AH256" i="3"/>
  <c r="AH251" i="3"/>
  <c r="W336" i="3"/>
  <c r="W251" i="3"/>
  <c r="AM421" i="3"/>
  <c r="AM336" i="3"/>
  <c r="AM256" i="3"/>
  <c r="AM166" i="3"/>
  <c r="X362" i="3"/>
  <c r="O310" i="3"/>
  <c r="O166" i="3"/>
  <c r="O133" i="3"/>
  <c r="P99" i="3"/>
  <c r="AV26" i="3"/>
  <c r="J395" i="3"/>
  <c r="Z225" i="3"/>
  <c r="K225" i="3"/>
  <c r="K28" i="3"/>
  <c r="AZ140" i="3"/>
  <c r="AZ99" i="3"/>
  <c r="AU192" i="3"/>
  <c r="AU133" i="3"/>
  <c r="AG199" i="3"/>
  <c r="AL277" i="3"/>
  <c r="AL192" i="3"/>
  <c r="AI402" i="3"/>
  <c r="AI199" i="3"/>
  <c r="T343" i="3"/>
  <c r="T258" i="3"/>
  <c r="T28" i="3"/>
  <c r="AP173" i="3"/>
  <c r="Q47" i="3"/>
  <c r="L45" i="3"/>
  <c r="AM64" i="3"/>
  <c r="S230" i="3"/>
  <c r="AS218" i="3"/>
  <c r="W329" i="3"/>
  <c r="AD407" i="3"/>
  <c r="AM111" i="3"/>
  <c r="X322" i="3"/>
  <c r="N336" i="3"/>
  <c r="N251" i="3"/>
  <c r="N166" i="3"/>
  <c r="O251" i="3"/>
  <c r="P421" i="3"/>
  <c r="P133" i="3"/>
  <c r="AX336" i="3"/>
  <c r="AX111" i="3"/>
  <c r="J348" i="3"/>
  <c r="Z336" i="3"/>
  <c r="Z362" i="3"/>
  <c r="Z303" i="3"/>
  <c r="Z256" i="3"/>
  <c r="Z218" i="3"/>
  <c r="Z159" i="3"/>
  <c r="K133" i="3"/>
  <c r="AG166" i="3"/>
  <c r="AI185" i="3"/>
  <c r="AY402" i="3"/>
  <c r="AY140" i="3"/>
  <c r="T199" i="3"/>
  <c r="AJ225" i="3"/>
  <c r="V114" i="3"/>
  <c r="R53" i="3"/>
  <c r="AW53" i="3"/>
  <c r="AM126" i="3"/>
  <c r="S159" i="3"/>
  <c r="S59" i="3"/>
  <c r="AH362" i="3"/>
  <c r="AH348" i="3"/>
  <c r="W395" i="3"/>
  <c r="W270" i="3"/>
  <c r="W159" i="3"/>
  <c r="AD395" i="3"/>
  <c r="AD256" i="3"/>
  <c r="AD230" i="3"/>
  <c r="AM159" i="3"/>
  <c r="AM59" i="3"/>
  <c r="AT303" i="3"/>
  <c r="P336" i="3"/>
  <c r="P166" i="3"/>
  <c r="AV395" i="3"/>
  <c r="AV336" i="3"/>
  <c r="AV310" i="3"/>
  <c r="AV166" i="3"/>
  <c r="J133" i="3"/>
  <c r="Z414" i="3"/>
  <c r="Z192" i="3"/>
  <c r="K65" i="3"/>
  <c r="AZ395" i="3"/>
  <c r="AU111" i="3"/>
  <c r="AG185" i="3"/>
  <c r="AG140" i="3"/>
  <c r="AL251" i="3"/>
  <c r="AY284" i="3"/>
  <c r="AJ140" i="3"/>
  <c r="BA114" i="3"/>
  <c r="L84" i="3"/>
  <c r="AW45" i="3"/>
  <c r="AV126" i="3"/>
  <c r="AZ152" i="3"/>
  <c r="S414" i="3"/>
  <c r="S303" i="3"/>
  <c r="AS395" i="3"/>
  <c r="AS277" i="3"/>
  <c r="AS111" i="3"/>
  <c r="AS133" i="3"/>
  <c r="AH263" i="3"/>
  <c r="AH336" i="3"/>
  <c r="AH159" i="3"/>
  <c r="W277" i="3"/>
  <c r="W218" i="3"/>
  <c r="W126" i="3"/>
  <c r="AD336" i="3"/>
  <c r="AD277" i="3"/>
  <c r="AM395" i="3"/>
  <c r="AT362" i="3"/>
  <c r="AT57" i="3"/>
  <c r="X289" i="3"/>
  <c r="X192" i="3"/>
  <c r="X159" i="3"/>
  <c r="N362" i="3"/>
  <c r="N57" i="3"/>
  <c r="O159" i="3"/>
  <c r="AV237" i="3"/>
  <c r="AV59" i="3"/>
  <c r="J192" i="3"/>
  <c r="Z369" i="3"/>
  <c r="Z277" i="3"/>
  <c r="K336" i="3"/>
  <c r="AZ166" i="3"/>
  <c r="AU362" i="3"/>
  <c r="AU99" i="3"/>
  <c r="AG204" i="3"/>
  <c r="AG119" i="3"/>
  <c r="AG28" i="3"/>
  <c r="AL225" i="3"/>
  <c r="AL140" i="3"/>
  <c r="AY133" i="3"/>
  <c r="AR140" i="3"/>
  <c r="BA225" i="3"/>
  <c r="V317" i="3"/>
  <c r="V47" i="3"/>
  <c r="S218" i="3"/>
  <c r="AS336" i="3"/>
  <c r="AS256" i="3"/>
  <c r="AH381" i="3"/>
  <c r="AH218" i="3"/>
  <c r="W400" i="3"/>
  <c r="W96" i="3"/>
  <c r="W57" i="3"/>
  <c r="AD362" i="3"/>
  <c r="AD57" i="3"/>
  <c r="AM303" i="3"/>
  <c r="AT395" i="3"/>
  <c r="AT256" i="3"/>
  <c r="AT310" i="3"/>
  <c r="AT218" i="3"/>
  <c r="X348" i="3"/>
  <c r="X329" i="3"/>
  <c r="X277" i="3"/>
  <c r="N400" i="3"/>
  <c r="P369" i="3"/>
  <c r="P362" i="3"/>
  <c r="P277" i="3"/>
  <c r="P218" i="3"/>
  <c r="AV421" i="3"/>
  <c r="AX166" i="3"/>
  <c r="AX28" i="3"/>
  <c r="J277" i="3"/>
  <c r="Z395" i="3"/>
  <c r="Z133" i="3"/>
  <c r="Z28" i="3"/>
  <c r="K159" i="3"/>
  <c r="AZ369" i="3"/>
  <c r="AU277" i="3"/>
  <c r="AU140" i="3"/>
  <c r="AG310" i="3"/>
  <c r="AL369" i="3"/>
  <c r="AL199" i="3"/>
  <c r="S270" i="3"/>
  <c r="S400" i="3"/>
  <c r="S289" i="3"/>
  <c r="AS192" i="3"/>
  <c r="AH421" i="3"/>
  <c r="AD400" i="3"/>
  <c r="AD303" i="3"/>
  <c r="AD218" i="3"/>
  <c r="AM218" i="3"/>
  <c r="AM192" i="3"/>
  <c r="AM26" i="3"/>
  <c r="AT251" i="3"/>
  <c r="AT192" i="3"/>
  <c r="X133" i="3"/>
  <c r="X166" i="3"/>
  <c r="X99" i="3"/>
  <c r="N369" i="3"/>
  <c r="N185" i="3"/>
  <c r="O362" i="3"/>
  <c r="O336" i="3"/>
  <c r="O99" i="3"/>
  <c r="P192" i="3"/>
  <c r="J400" i="3"/>
  <c r="K395" i="3"/>
  <c r="K310" i="3"/>
  <c r="K140" i="3"/>
  <c r="K99" i="3"/>
  <c r="AU369" i="3"/>
  <c r="AU28" i="3"/>
  <c r="AL343" i="3"/>
  <c r="AI225" i="3"/>
  <c r="AY126" i="3"/>
  <c r="AQ47" i="3"/>
  <c r="AA47" i="3"/>
  <c r="AC47" i="3"/>
  <c r="O381" i="3"/>
  <c r="S336" i="3"/>
  <c r="AS159" i="3"/>
  <c r="AH303" i="3"/>
  <c r="W303" i="3"/>
  <c r="W99" i="3"/>
  <c r="AD133" i="3"/>
  <c r="AT277" i="3"/>
  <c r="AT133" i="3"/>
  <c r="AT111" i="3"/>
  <c r="X395" i="3"/>
  <c r="N303" i="3"/>
  <c r="O421" i="3"/>
  <c r="O303" i="3"/>
  <c r="O225" i="3"/>
  <c r="P303" i="3"/>
  <c r="P111" i="3"/>
  <c r="AV277" i="3"/>
  <c r="AV111" i="3"/>
  <c r="AX310" i="3"/>
  <c r="AX99" i="3"/>
  <c r="J159" i="3"/>
  <c r="Z421" i="3"/>
  <c r="Z99" i="3"/>
  <c r="AZ277" i="3"/>
  <c r="AZ284" i="3"/>
  <c r="AZ251" i="3"/>
  <c r="AZ192" i="3"/>
  <c r="AG369" i="3"/>
  <c r="AL284" i="3"/>
  <c r="AI284" i="3"/>
  <c r="AA14" i="3"/>
  <c r="AD126" i="3"/>
  <c r="S381" i="3"/>
  <c r="AS400" i="3"/>
  <c r="AH111" i="3"/>
  <c r="AD421" i="3"/>
  <c r="AD251" i="3"/>
  <c r="AD99" i="3"/>
  <c r="AM251" i="3"/>
  <c r="X336" i="3"/>
  <c r="X59" i="3"/>
  <c r="N407" i="3"/>
  <c r="N277" i="3"/>
  <c r="N256" i="3"/>
  <c r="N111" i="3"/>
  <c r="O400" i="3"/>
  <c r="P310" i="3"/>
  <c r="P263" i="3"/>
  <c r="AV99" i="3"/>
  <c r="AX26" i="3"/>
  <c r="J369" i="3"/>
  <c r="J59" i="3"/>
  <c r="AU166" i="3"/>
  <c r="AG336" i="3"/>
  <c r="AI310" i="3"/>
  <c r="AI218" i="3"/>
  <c r="AI28" i="3"/>
  <c r="AY225" i="3"/>
  <c r="AK99" i="3"/>
  <c r="BA14" i="3"/>
  <c r="M84" i="3"/>
  <c r="V84" i="3"/>
  <c r="AE47" i="3"/>
  <c r="AG305" i="3"/>
  <c r="AY33" i="3"/>
  <c r="AK78" i="3"/>
  <c r="S70" i="3"/>
  <c r="AS383" i="3"/>
  <c r="W305" i="3"/>
  <c r="S272" i="3"/>
  <c r="S239" i="3"/>
  <c r="S187" i="3"/>
  <c r="AS35" i="3"/>
  <c r="AH331" i="3"/>
  <c r="AH239" i="3"/>
  <c r="AH161" i="3"/>
  <c r="AH72" i="3"/>
  <c r="W154" i="3"/>
  <c r="W33" i="3"/>
  <c r="AD298" i="3"/>
  <c r="AD128" i="3"/>
  <c r="AD33" i="3"/>
  <c r="AM35" i="3"/>
  <c r="N41" i="3"/>
  <c r="N35" i="3"/>
  <c r="O78" i="3"/>
  <c r="AZ291" i="3"/>
  <c r="AZ41" i="3"/>
  <c r="AI109" i="3"/>
  <c r="AB78" i="3"/>
  <c r="J475" i="3"/>
  <c r="S350" i="3"/>
  <c r="S180" i="3"/>
  <c r="AS324" i="3"/>
  <c r="AS180" i="3"/>
  <c r="AH246" i="3"/>
  <c r="AD416" i="3"/>
  <c r="AD246" i="3"/>
  <c r="AM239" i="3"/>
  <c r="AV41" i="3"/>
  <c r="AX109" i="3"/>
  <c r="AX78" i="3"/>
  <c r="Z383" i="3"/>
  <c r="K33" i="3"/>
  <c r="AZ109" i="3"/>
  <c r="AZ35" i="3"/>
  <c r="AL33" i="3"/>
  <c r="T475" i="3"/>
  <c r="Y475" i="3"/>
  <c r="S390" i="3"/>
  <c r="S78" i="3"/>
  <c r="AS78" i="3"/>
  <c r="AH416" i="3"/>
  <c r="AH78" i="3"/>
  <c r="W128" i="3"/>
  <c r="AT305" i="3"/>
  <c r="O41" i="3"/>
  <c r="P41" i="3"/>
  <c r="P35" i="3"/>
  <c r="AX41" i="3"/>
  <c r="K305" i="3"/>
  <c r="AU109" i="3"/>
  <c r="AL41" i="3"/>
  <c r="AY78" i="3"/>
  <c r="AJ35" i="3"/>
  <c r="BA41" i="3"/>
  <c r="M72" i="3"/>
  <c r="N475" i="3"/>
  <c r="AS121" i="3"/>
  <c r="AS33" i="3"/>
  <c r="AD109" i="3"/>
  <c r="AV33" i="3"/>
  <c r="Z35" i="3"/>
  <c r="AL35" i="3"/>
  <c r="AI305" i="3"/>
  <c r="M109" i="3"/>
  <c r="S383" i="3"/>
  <c r="S213" i="3"/>
  <c r="AD390" i="3"/>
  <c r="AD213" i="3"/>
  <c r="AD161" i="3"/>
  <c r="O305" i="3"/>
  <c r="AU305" i="3"/>
  <c r="S154" i="3"/>
  <c r="AS416" i="3"/>
  <c r="AS409" i="3"/>
  <c r="AS213" i="3"/>
  <c r="AH272" i="3"/>
  <c r="AH187" i="3"/>
  <c r="AH70" i="3"/>
  <c r="AH87" i="3"/>
  <c r="AH41" i="3"/>
  <c r="W357" i="3"/>
  <c r="W78" i="3"/>
  <c r="W41" i="3"/>
  <c r="AD305" i="3"/>
  <c r="AM187" i="3"/>
  <c r="AM109" i="3"/>
  <c r="AM33" i="3"/>
  <c r="AT416" i="3"/>
  <c r="X357" i="3"/>
  <c r="X161" i="3"/>
  <c r="X35" i="3"/>
  <c r="N305" i="3"/>
  <c r="N33" i="3"/>
  <c r="O161" i="3"/>
  <c r="P331" i="3"/>
  <c r="P161" i="3"/>
  <c r="AV187" i="3"/>
  <c r="AV78" i="3"/>
  <c r="AX305" i="3"/>
  <c r="AX33" i="3"/>
  <c r="J305" i="3"/>
  <c r="J72" i="3"/>
  <c r="Z305" i="3"/>
  <c r="Z41" i="3"/>
  <c r="AB41" i="3"/>
  <c r="AK41" i="3"/>
  <c r="BA475" i="3"/>
  <c r="S357" i="3"/>
  <c r="S298" i="3"/>
  <c r="AS272" i="3"/>
  <c r="W161" i="3"/>
  <c r="AD388" i="3"/>
  <c r="AD41" i="3"/>
  <c r="AM87" i="3"/>
  <c r="AT35" i="3"/>
  <c r="P109" i="3"/>
  <c r="Z161" i="3"/>
  <c r="K78" i="3"/>
  <c r="AS246" i="3"/>
  <c r="AS109" i="3"/>
  <c r="AH109" i="3"/>
  <c r="AH35" i="3"/>
  <c r="W272" i="3"/>
  <c r="W70" i="3"/>
  <c r="AD272" i="3"/>
  <c r="AD154" i="3"/>
  <c r="AM161" i="3"/>
  <c r="AM78" i="3"/>
  <c r="X41" i="3"/>
  <c r="N357" i="3"/>
  <c r="N161" i="3"/>
  <c r="P72" i="3"/>
  <c r="P87" i="3"/>
  <c r="AV305" i="3"/>
  <c r="AV161" i="3"/>
  <c r="AU33" i="3"/>
  <c r="AI78" i="3"/>
  <c r="AI33" i="3"/>
  <c r="AY72" i="3"/>
  <c r="T35" i="3"/>
  <c r="AJ78" i="3"/>
  <c r="W475" i="3"/>
  <c r="S324" i="3"/>
  <c r="AS70" i="3"/>
  <c r="W324" i="3"/>
  <c r="W239" i="3"/>
  <c r="W35" i="3"/>
  <c r="X72" i="3"/>
  <c r="J35" i="3"/>
  <c r="AU41" i="3"/>
  <c r="AG33" i="3"/>
  <c r="AL78" i="3"/>
  <c r="S87" i="3"/>
  <c r="S416" i="3"/>
  <c r="S161" i="3"/>
  <c r="S35" i="3"/>
  <c r="AS298" i="3"/>
  <c r="AS128" i="3"/>
  <c r="AS41" i="3"/>
  <c r="AH324" i="3"/>
  <c r="AH154" i="3"/>
  <c r="W383" i="3"/>
  <c r="W390" i="3"/>
  <c r="W72" i="3"/>
  <c r="AD78" i="3"/>
  <c r="AT78" i="3"/>
  <c r="AT72" i="3"/>
  <c r="X78" i="3"/>
  <c r="N72" i="3"/>
  <c r="P305" i="3"/>
  <c r="P272" i="3"/>
  <c r="AV72" i="3"/>
  <c r="AX72" i="3"/>
  <c r="AX35" i="3"/>
  <c r="Z72" i="3"/>
  <c r="K161" i="3"/>
  <c r="AU35" i="3"/>
  <c r="AG109" i="3"/>
  <c r="AG41" i="3"/>
  <c r="T78" i="3"/>
  <c r="T33" i="3"/>
  <c r="AR161" i="3"/>
  <c r="AR41" i="3"/>
  <c r="Y35" i="3"/>
  <c r="AC475" i="3"/>
  <c r="X475" i="3"/>
  <c r="S431" i="3"/>
  <c r="AR450" i="3"/>
  <c r="AD475" i="3"/>
  <c r="S246" i="3"/>
  <c r="S206" i="3"/>
  <c r="S121" i="3"/>
  <c r="AS265" i="3"/>
  <c r="AS305" i="3"/>
  <c r="AS239" i="3"/>
  <c r="AH213" i="3"/>
  <c r="AH128" i="3"/>
  <c r="W213" i="3"/>
  <c r="AD72" i="3"/>
  <c r="X109" i="3"/>
  <c r="O213" i="3"/>
  <c r="P390" i="3"/>
  <c r="AV109" i="3"/>
  <c r="AX161" i="3"/>
  <c r="J78" i="3"/>
  <c r="Z109" i="3"/>
  <c r="K87" i="3"/>
  <c r="AZ72" i="3"/>
  <c r="AU161" i="3"/>
  <c r="AU72" i="3"/>
  <c r="AG161" i="3"/>
  <c r="AG72" i="3"/>
  <c r="AL109" i="3"/>
  <c r="AL87" i="3"/>
  <c r="AI41" i="3"/>
  <c r="AY41" i="3"/>
  <c r="AP305" i="3"/>
  <c r="I41" i="3"/>
  <c r="S475" i="3"/>
  <c r="AQ475" i="3"/>
  <c r="N109" i="3"/>
  <c r="W206" i="3"/>
  <c r="AT154" i="3"/>
  <c r="AT41" i="3"/>
  <c r="X305" i="3"/>
  <c r="O109" i="3"/>
  <c r="O33" i="3"/>
  <c r="P78" i="3"/>
  <c r="AV246" i="3"/>
  <c r="AV35" i="3"/>
  <c r="J187" i="3"/>
  <c r="Z187" i="3"/>
  <c r="AZ161" i="3"/>
  <c r="AL72" i="3"/>
  <c r="AJ33" i="3"/>
  <c r="AT357" i="3"/>
  <c r="AN35" i="3"/>
  <c r="S409" i="3"/>
  <c r="S128" i="3"/>
  <c r="S41" i="3"/>
  <c r="AS390" i="3"/>
  <c r="S331" i="3"/>
  <c r="S305" i="3"/>
  <c r="S109" i="3"/>
  <c r="AS357" i="3"/>
  <c r="AH305" i="3"/>
  <c r="W331" i="3"/>
  <c r="W246" i="3"/>
  <c r="W87" i="3"/>
  <c r="AD187" i="3"/>
  <c r="AM41" i="3"/>
  <c r="AT109" i="3"/>
  <c r="N78" i="3"/>
  <c r="O390" i="3"/>
  <c r="O272" i="3"/>
  <c r="P33" i="3"/>
  <c r="AV390" i="3"/>
  <c r="AV128" i="3"/>
  <c r="J41" i="3"/>
  <c r="K109" i="3"/>
  <c r="K72" i="3"/>
  <c r="AZ305" i="3"/>
  <c r="AZ33" i="3"/>
  <c r="AL161" i="3"/>
  <c r="AI35" i="3"/>
  <c r="AY35" i="3"/>
  <c r="T41" i="3"/>
  <c r="AK109" i="3"/>
  <c r="U161" i="3"/>
  <c r="U110" i="3"/>
  <c r="AY436" i="3"/>
  <c r="AZ431" i="3"/>
  <c r="AZ436" i="3"/>
  <c r="AM436" i="3"/>
  <c r="J436" i="3"/>
  <c r="Z447" i="3"/>
  <c r="AP450" i="3"/>
  <c r="T450" i="3"/>
  <c r="S450" i="3"/>
  <c r="AB441" i="3"/>
  <c r="AG465" i="3"/>
  <c r="K450" i="3"/>
  <c r="AK457" i="3"/>
  <c r="L463" i="3"/>
  <c r="AI463" i="3"/>
  <c r="AD463" i="3"/>
  <c r="T463" i="3"/>
  <c r="AD374" i="3"/>
  <c r="S263" i="3"/>
  <c r="AS204" i="3"/>
  <c r="AS152" i="3"/>
  <c r="AS46" i="3"/>
  <c r="W348" i="3"/>
  <c r="AT355" i="3"/>
  <c r="AT211" i="3"/>
  <c r="X230" i="3"/>
  <c r="X119" i="3"/>
  <c r="N322" i="3"/>
  <c r="O46" i="3"/>
  <c r="AV407" i="3"/>
  <c r="J315" i="3"/>
  <c r="AS315" i="3"/>
  <c r="AS263" i="3"/>
  <c r="AM211" i="3"/>
  <c r="N348" i="3"/>
  <c r="AX152" i="3"/>
  <c r="AX119" i="3"/>
  <c r="Z322" i="3"/>
  <c r="AZ211" i="3"/>
  <c r="X46" i="3"/>
  <c r="N152" i="3"/>
  <c r="J64" i="3"/>
  <c r="AZ374" i="3"/>
  <c r="AZ322" i="3"/>
  <c r="AH64" i="3"/>
  <c r="S407" i="3"/>
  <c r="AD263" i="3"/>
  <c r="AD152" i="3"/>
  <c r="AX329" i="3"/>
  <c r="J126" i="3"/>
  <c r="Z355" i="3"/>
  <c r="AS124" i="3"/>
  <c r="W381" i="3"/>
  <c r="W124" i="3"/>
  <c r="AD145" i="3"/>
  <c r="AT263" i="3"/>
  <c r="AV296" i="3"/>
  <c r="AX185" i="3"/>
  <c r="J185" i="3"/>
  <c r="K414" i="3"/>
  <c r="AU64" i="3"/>
  <c r="S296" i="3"/>
  <c r="S237" i="3"/>
  <c r="AT145" i="3"/>
  <c r="N315" i="3"/>
  <c r="AB355" i="3"/>
  <c r="W152" i="3"/>
  <c r="AX381" i="3"/>
  <c r="AX263" i="3"/>
  <c r="Z64" i="3"/>
  <c r="AL414" i="3"/>
  <c r="AM296" i="3"/>
  <c r="AT381" i="3"/>
  <c r="AV315" i="3"/>
  <c r="K315" i="3"/>
  <c r="X315" i="3"/>
  <c r="AM315" i="3"/>
  <c r="AT315" i="3"/>
  <c r="W315" i="3"/>
  <c r="AH315" i="3"/>
  <c r="O315" i="3"/>
  <c r="Z315" i="3"/>
  <c r="AD315" i="3"/>
  <c r="AU374" i="3"/>
  <c r="J374" i="3"/>
  <c r="O374" i="3"/>
  <c r="AT374" i="3"/>
  <c r="AM374" i="3"/>
  <c r="W374" i="3"/>
  <c r="N374" i="3"/>
  <c r="X374" i="3"/>
  <c r="AH374" i="3"/>
  <c r="K374" i="3"/>
  <c r="AZ46" i="3"/>
  <c r="W46" i="3"/>
  <c r="K46" i="3"/>
  <c r="AM46" i="3"/>
  <c r="AT46" i="3"/>
  <c r="AH46" i="3"/>
  <c r="S46" i="3"/>
  <c r="AZ145" i="3"/>
  <c r="X145" i="3"/>
  <c r="AM145" i="3"/>
  <c r="K145" i="3"/>
  <c r="P145" i="3"/>
  <c r="AS145" i="3"/>
  <c r="Z145" i="3"/>
  <c r="N145" i="3"/>
  <c r="S145" i="3"/>
  <c r="W145" i="3"/>
  <c r="AX145" i="3"/>
  <c r="AH145" i="3"/>
  <c r="AU204" i="3"/>
  <c r="Z204" i="3"/>
  <c r="P204" i="3"/>
  <c r="AZ204" i="3"/>
  <c r="T204" i="3"/>
  <c r="AD204" i="3"/>
  <c r="W204" i="3"/>
  <c r="AV204" i="3"/>
  <c r="O204" i="3"/>
  <c r="AY204" i="3"/>
  <c r="J204" i="3"/>
  <c r="N204" i="3"/>
  <c r="AT204" i="3"/>
  <c r="AH204" i="3"/>
  <c r="AM204" i="3"/>
  <c r="AU263" i="3"/>
  <c r="AY263" i="3"/>
  <c r="W263" i="3"/>
  <c r="AV263" i="3"/>
  <c r="X263" i="3"/>
  <c r="T263" i="3"/>
  <c r="K263" i="3"/>
  <c r="O263" i="3"/>
  <c r="N263" i="3"/>
  <c r="AM263" i="3"/>
  <c r="J263" i="3"/>
  <c r="AX322" i="3"/>
  <c r="AT322" i="3"/>
  <c r="AD322" i="3"/>
  <c r="W322" i="3"/>
  <c r="AS322" i="3"/>
  <c r="P322" i="3"/>
  <c r="AH322" i="3"/>
  <c r="AV322" i="3"/>
  <c r="AM322" i="3"/>
  <c r="O322" i="3"/>
  <c r="O178" i="3"/>
  <c r="N178" i="3"/>
  <c r="S178" i="3"/>
  <c r="AX178" i="3"/>
  <c r="U178" i="3"/>
  <c r="AU178" i="3"/>
  <c r="AV178" i="3"/>
  <c r="P178" i="3"/>
  <c r="W178" i="3"/>
  <c r="AD178" i="3"/>
  <c r="AZ178" i="3"/>
  <c r="J178" i="3"/>
  <c r="AM178" i="3"/>
  <c r="AS178" i="3"/>
  <c r="Z178" i="3"/>
  <c r="AT178" i="3"/>
  <c r="AL237" i="3"/>
  <c r="AO237" i="3"/>
  <c r="AU237" i="3"/>
  <c r="AT237" i="3"/>
  <c r="AH237" i="3"/>
  <c r="AS237" i="3"/>
  <c r="X237" i="3"/>
  <c r="P237" i="3"/>
  <c r="AM237" i="3"/>
  <c r="AG237" i="3"/>
  <c r="J237" i="3"/>
  <c r="AX237" i="3"/>
  <c r="O237" i="3"/>
  <c r="AZ237" i="3"/>
  <c r="W237" i="3"/>
  <c r="K237" i="3"/>
  <c r="AD237" i="3"/>
  <c r="Z237" i="3"/>
  <c r="AX64" i="3"/>
  <c r="O64" i="3"/>
  <c r="X64" i="3"/>
  <c r="S64" i="3"/>
  <c r="P64" i="3"/>
  <c r="AD64" i="3"/>
  <c r="N64" i="3"/>
  <c r="AP64" i="3"/>
  <c r="AT64" i="3"/>
  <c r="AS64" i="3"/>
  <c r="K296" i="3"/>
  <c r="Z296" i="3"/>
  <c r="AD296" i="3"/>
  <c r="W296" i="3"/>
  <c r="AU296" i="3"/>
  <c r="AZ296" i="3"/>
  <c r="O296" i="3"/>
  <c r="X296" i="3"/>
  <c r="AH296" i="3"/>
  <c r="U296" i="3"/>
  <c r="J296" i="3"/>
  <c r="AS296" i="3"/>
  <c r="AX296" i="3"/>
  <c r="P296" i="3"/>
  <c r="N296" i="3"/>
  <c r="AM152" i="3"/>
  <c r="K152" i="3"/>
  <c r="AV152" i="3"/>
  <c r="X152" i="3"/>
  <c r="Z152" i="3"/>
  <c r="AH152" i="3"/>
  <c r="S152" i="3"/>
  <c r="AU152" i="3"/>
  <c r="J152" i="3"/>
  <c r="P152" i="3"/>
  <c r="O152" i="3"/>
  <c r="AT152" i="3"/>
  <c r="P211" i="3"/>
  <c r="O211" i="3"/>
  <c r="AD211" i="3"/>
  <c r="AU211" i="3"/>
  <c r="K211" i="3"/>
  <c r="AK211" i="3"/>
  <c r="N211" i="3"/>
  <c r="AH211" i="3"/>
  <c r="Z211" i="3"/>
  <c r="S211" i="3"/>
  <c r="AY211" i="3"/>
  <c r="AG211" i="3"/>
  <c r="AV211" i="3"/>
  <c r="W211" i="3"/>
  <c r="AS211" i="3"/>
  <c r="AI211" i="3"/>
  <c r="J211" i="3"/>
  <c r="AZ414" i="3"/>
  <c r="J414" i="3"/>
  <c r="AT414" i="3"/>
  <c r="W414" i="3"/>
  <c r="AS414" i="3"/>
  <c r="AU414" i="3"/>
  <c r="AX414" i="3"/>
  <c r="P414" i="3"/>
  <c r="AM414" i="3"/>
  <c r="O414" i="3"/>
  <c r="AH414" i="3"/>
  <c r="N414" i="3"/>
  <c r="X414" i="3"/>
  <c r="AG414" i="3"/>
  <c r="AV414" i="3"/>
  <c r="AX270" i="3"/>
  <c r="AG270" i="3"/>
  <c r="AV270" i="3"/>
  <c r="AM270" i="3"/>
  <c r="P270" i="3"/>
  <c r="N270" i="3"/>
  <c r="AD270" i="3"/>
  <c r="AU270" i="3"/>
  <c r="K270" i="3"/>
  <c r="Z270" i="3"/>
  <c r="X270" i="3"/>
  <c r="J270" i="3"/>
  <c r="AT270" i="3"/>
  <c r="AH270" i="3"/>
  <c r="O270" i="3"/>
  <c r="O126" i="3"/>
  <c r="AH126" i="3"/>
  <c r="K126" i="3"/>
  <c r="P126" i="3"/>
  <c r="AT126" i="3"/>
  <c r="AU126" i="3"/>
  <c r="S126" i="3"/>
  <c r="AZ126" i="3"/>
  <c r="AX126" i="3"/>
  <c r="AS126" i="3"/>
  <c r="X126" i="3"/>
  <c r="N126" i="3"/>
  <c r="AG126" i="3"/>
  <c r="I329" i="3"/>
  <c r="AZ329" i="3"/>
  <c r="AU329" i="3"/>
  <c r="AS329" i="3"/>
  <c r="J329" i="3"/>
  <c r="AD329" i="3"/>
  <c r="AI329" i="3"/>
  <c r="K329" i="3"/>
  <c r="O329" i="3"/>
  <c r="AT329" i="3"/>
  <c r="AM329" i="3"/>
  <c r="AH329" i="3"/>
  <c r="AG329" i="3"/>
  <c r="AV329" i="3"/>
  <c r="P329" i="3"/>
  <c r="N329" i="3"/>
  <c r="AM185" i="3"/>
  <c r="S185" i="3"/>
  <c r="O185" i="3"/>
  <c r="AY185" i="3"/>
  <c r="AL185" i="3"/>
  <c r="K185" i="3"/>
  <c r="AZ185" i="3"/>
  <c r="AS185" i="3"/>
  <c r="P185" i="3"/>
  <c r="AT185" i="3"/>
  <c r="W185" i="3"/>
  <c r="Z185" i="3"/>
  <c r="X185" i="3"/>
  <c r="AD185" i="3"/>
  <c r="AH185" i="3"/>
  <c r="X26" i="3"/>
  <c r="Z26" i="3"/>
  <c r="N26" i="3"/>
  <c r="AH26" i="3"/>
  <c r="AD26" i="3"/>
  <c r="AS26" i="3"/>
  <c r="P26" i="3"/>
  <c r="AT26" i="3"/>
  <c r="T26" i="3"/>
  <c r="AC26" i="3"/>
  <c r="J26" i="3"/>
  <c r="O26" i="3"/>
  <c r="AK26" i="3"/>
  <c r="AZ26" i="3"/>
  <c r="K96" i="3"/>
  <c r="Z96" i="3"/>
  <c r="AX96" i="3"/>
  <c r="N96" i="3"/>
  <c r="AT96" i="3"/>
  <c r="AG96" i="3"/>
  <c r="AU96" i="3"/>
  <c r="J96" i="3"/>
  <c r="P96" i="3"/>
  <c r="AB96" i="3"/>
  <c r="X96" i="3"/>
  <c r="AK96" i="3"/>
  <c r="AV96" i="3"/>
  <c r="O96" i="3"/>
  <c r="AD96" i="3"/>
  <c r="AS96" i="3"/>
  <c r="S96" i="3"/>
  <c r="AM96" i="3"/>
  <c r="K59" i="3"/>
  <c r="N59" i="3"/>
  <c r="AX59" i="3"/>
  <c r="AU59" i="3"/>
  <c r="Z59" i="3"/>
  <c r="AD59" i="3"/>
  <c r="AJ59" i="3"/>
  <c r="T59" i="3"/>
  <c r="AG59" i="3"/>
  <c r="O59" i="3"/>
  <c r="AS59" i="3"/>
  <c r="AI59" i="3"/>
  <c r="AT59" i="3"/>
  <c r="P59" i="3"/>
  <c r="AM57" i="3"/>
  <c r="AR57" i="3"/>
  <c r="AG57" i="3"/>
  <c r="AU57" i="3"/>
  <c r="Z57" i="3"/>
  <c r="J57" i="3"/>
  <c r="AV57" i="3"/>
  <c r="R57" i="3"/>
  <c r="X57" i="3"/>
  <c r="AH57" i="3"/>
  <c r="AZ57" i="3"/>
  <c r="P57" i="3"/>
  <c r="AS57" i="3"/>
  <c r="AL57" i="3"/>
  <c r="K57" i="3"/>
  <c r="AR102" i="3"/>
  <c r="Z102" i="3"/>
  <c r="AK102" i="3"/>
  <c r="AG102" i="3"/>
  <c r="AZ102" i="3"/>
  <c r="AX102" i="3"/>
  <c r="O102" i="3"/>
  <c r="AD102" i="3"/>
  <c r="W102" i="3"/>
  <c r="AV102" i="3"/>
  <c r="P102" i="3"/>
  <c r="J102" i="3"/>
  <c r="X102" i="3"/>
  <c r="AT102" i="3"/>
  <c r="N102" i="3"/>
  <c r="AM102" i="3"/>
  <c r="AI102" i="3"/>
  <c r="AU102" i="3"/>
  <c r="K102" i="3"/>
  <c r="AB65" i="3"/>
  <c r="AT65" i="3"/>
  <c r="AM65" i="3"/>
  <c r="AP65" i="3"/>
  <c r="AZ65" i="3"/>
  <c r="Z65" i="3"/>
  <c r="N65" i="3"/>
  <c r="AS65" i="3"/>
  <c r="J65" i="3"/>
  <c r="W65" i="3"/>
  <c r="S65" i="3"/>
  <c r="V65" i="3"/>
  <c r="L65" i="3"/>
  <c r="AX65" i="3"/>
  <c r="AV65" i="3"/>
  <c r="O65" i="3"/>
  <c r="X65" i="3"/>
  <c r="AH65" i="3"/>
  <c r="AU65" i="3"/>
  <c r="P65" i="3"/>
  <c r="AS451" i="3"/>
  <c r="AL412" i="3"/>
  <c r="AT412" i="3"/>
  <c r="N124" i="3"/>
  <c r="S124" i="3"/>
  <c r="AG124" i="3"/>
  <c r="AD124" i="3"/>
  <c r="AH124" i="3"/>
  <c r="J124" i="3"/>
  <c r="AM124" i="3"/>
  <c r="K124" i="3"/>
  <c r="AY171" i="3"/>
  <c r="AX171" i="3"/>
  <c r="P171" i="3"/>
  <c r="AD171" i="3"/>
  <c r="AH171" i="3"/>
  <c r="Z171" i="3"/>
  <c r="AS171" i="3"/>
  <c r="AT171" i="3"/>
  <c r="AL171" i="3"/>
  <c r="W171" i="3"/>
  <c r="O171" i="3"/>
  <c r="X171" i="3"/>
  <c r="AM171" i="3"/>
  <c r="S171" i="3"/>
  <c r="AU230" i="3"/>
  <c r="AM230" i="3"/>
  <c r="W230" i="3"/>
  <c r="N230" i="3"/>
  <c r="AZ230" i="3"/>
  <c r="AV230" i="3"/>
  <c r="AT230" i="3"/>
  <c r="AH230" i="3"/>
  <c r="AS230" i="3"/>
  <c r="J289" i="3"/>
  <c r="Z289" i="3"/>
  <c r="AM289" i="3"/>
  <c r="AH289" i="3"/>
  <c r="K289" i="3"/>
  <c r="AG289" i="3"/>
  <c r="AV289" i="3"/>
  <c r="N289" i="3"/>
  <c r="AX289" i="3"/>
  <c r="AT289" i="3"/>
  <c r="W289" i="3"/>
  <c r="AD289" i="3"/>
  <c r="AL289" i="3"/>
  <c r="P289" i="3"/>
  <c r="Z348" i="3"/>
  <c r="T348" i="3"/>
  <c r="AX348" i="3"/>
  <c r="AV348" i="3"/>
  <c r="O348" i="3"/>
  <c r="P348" i="3"/>
  <c r="AD348" i="3"/>
  <c r="AT348" i="3"/>
  <c r="K348" i="3"/>
  <c r="AM348" i="3"/>
  <c r="AS348" i="3"/>
  <c r="AG407" i="3"/>
  <c r="Z407" i="3"/>
  <c r="AX407" i="3"/>
  <c r="AM407" i="3"/>
  <c r="P407" i="3"/>
  <c r="AU407" i="3"/>
  <c r="O407" i="3"/>
  <c r="AT407" i="3"/>
  <c r="AH407" i="3"/>
  <c r="AS407" i="3"/>
  <c r="X407" i="3"/>
  <c r="AY119" i="3"/>
  <c r="P119" i="3"/>
  <c r="AT119" i="3"/>
  <c r="AM119" i="3"/>
  <c r="W119" i="3"/>
  <c r="N119" i="3"/>
  <c r="AH119" i="3"/>
  <c r="O119" i="3"/>
  <c r="AD119" i="3"/>
  <c r="S119" i="3"/>
  <c r="J119" i="3"/>
  <c r="AV119" i="3"/>
  <c r="AR381" i="3"/>
  <c r="U381" i="3"/>
  <c r="AG381" i="3"/>
  <c r="P381" i="3"/>
  <c r="AJ381" i="3"/>
  <c r="AV381" i="3"/>
  <c r="K381" i="3"/>
  <c r="AZ381" i="3"/>
  <c r="J381" i="3"/>
  <c r="AD381" i="3"/>
  <c r="AS381" i="3"/>
  <c r="X381" i="3"/>
  <c r="Z381" i="3"/>
  <c r="AM381" i="3"/>
  <c r="P355" i="3"/>
  <c r="N355" i="3"/>
  <c r="AM355" i="3"/>
  <c r="AS355" i="3"/>
  <c r="K355" i="3"/>
  <c r="AX355" i="3"/>
  <c r="AZ355" i="3"/>
  <c r="AD355" i="3"/>
  <c r="AG355" i="3"/>
  <c r="AU355" i="3"/>
  <c r="J355" i="3"/>
  <c r="AO355" i="3"/>
  <c r="X355" i="3"/>
  <c r="AH355" i="3"/>
  <c r="AV355" i="3"/>
  <c r="O355" i="3"/>
  <c r="W355" i="3"/>
  <c r="S374" i="3"/>
  <c r="S322" i="3"/>
  <c r="AD46" i="3"/>
  <c r="X178" i="3"/>
  <c r="X211" i="3"/>
  <c r="O289" i="3"/>
  <c r="J407" i="3"/>
  <c r="Z263" i="3"/>
  <c r="AU26" i="3"/>
  <c r="K364" i="3"/>
  <c r="AG411" i="3"/>
  <c r="AL411" i="3"/>
  <c r="AY326" i="3"/>
  <c r="T123" i="3"/>
  <c r="T182" i="3"/>
  <c r="AK385" i="3"/>
  <c r="AK220" i="3"/>
  <c r="AR267" i="3"/>
  <c r="AN267" i="3"/>
  <c r="AN182" i="3"/>
  <c r="AN123" i="3"/>
  <c r="AF326" i="3"/>
  <c r="U411" i="3"/>
  <c r="U326" i="3"/>
  <c r="BA364" i="3"/>
  <c r="AP385" i="3"/>
  <c r="AP220" i="3"/>
  <c r="Q385" i="3"/>
  <c r="AE385" i="3"/>
  <c r="AA385" i="3"/>
  <c r="R300" i="3"/>
  <c r="AW300" i="3"/>
  <c r="Z220" i="3"/>
  <c r="AL123" i="3"/>
  <c r="AI326" i="3"/>
  <c r="AK123" i="3"/>
  <c r="AN220" i="3"/>
  <c r="AF123" i="3"/>
  <c r="BA385" i="3"/>
  <c r="M241" i="3"/>
  <c r="AO326" i="3"/>
  <c r="AO241" i="3"/>
  <c r="I156" i="3"/>
  <c r="L215" i="3"/>
  <c r="R359" i="3"/>
  <c r="AZ220" i="3"/>
  <c r="AU123" i="3"/>
  <c r="AG364" i="3"/>
  <c r="AL326" i="3"/>
  <c r="AI411" i="3"/>
  <c r="AY182" i="3"/>
  <c r="AJ364" i="3"/>
  <c r="AN385" i="3"/>
  <c r="AF75" i="3"/>
  <c r="U300" i="3"/>
  <c r="U220" i="3"/>
  <c r="M411" i="3"/>
  <c r="M326" i="3"/>
  <c r="AO300" i="3"/>
  <c r="Q411" i="3"/>
  <c r="Q326" i="3"/>
  <c r="Q300" i="3"/>
  <c r="V359" i="3"/>
  <c r="AE241" i="3"/>
  <c r="AA326" i="3"/>
  <c r="I300" i="3"/>
  <c r="L359" i="3"/>
  <c r="AG267" i="3"/>
  <c r="AL364" i="3"/>
  <c r="AY123" i="3"/>
  <c r="T411" i="3"/>
  <c r="AJ326" i="3"/>
  <c r="AJ182" i="3"/>
  <c r="BA220" i="3"/>
  <c r="AP326" i="3"/>
  <c r="AO385" i="3"/>
  <c r="AO182" i="3"/>
  <c r="V385" i="3"/>
  <c r="AQ123" i="3"/>
  <c r="AA241" i="3"/>
  <c r="AC385" i="3"/>
  <c r="L300" i="3"/>
  <c r="AU364" i="3"/>
  <c r="AI123" i="3"/>
  <c r="AY220" i="3"/>
  <c r="T326" i="3"/>
  <c r="AB241" i="3"/>
  <c r="AK411" i="3"/>
  <c r="AR220" i="3"/>
  <c r="AR123" i="3"/>
  <c r="U267" i="3"/>
  <c r="BA326" i="3"/>
  <c r="BA182" i="3"/>
  <c r="M300" i="3"/>
  <c r="AO75" i="3"/>
  <c r="V156" i="3"/>
  <c r="AQ267" i="3"/>
  <c r="AC300" i="3"/>
  <c r="I215" i="3"/>
  <c r="L156" i="3"/>
  <c r="R215" i="3"/>
  <c r="AW418" i="3"/>
  <c r="AJ411" i="3"/>
  <c r="AB326" i="3"/>
  <c r="AN411" i="3"/>
  <c r="AN241" i="3"/>
  <c r="AF385" i="3"/>
  <c r="U123" i="3"/>
  <c r="U182" i="3"/>
  <c r="AP267" i="3"/>
  <c r="Q220" i="3"/>
  <c r="AQ241" i="3"/>
  <c r="AE411" i="3"/>
  <c r="AE326" i="3"/>
  <c r="AA215" i="3"/>
  <c r="AC215" i="3"/>
  <c r="AC75" i="3"/>
  <c r="I359" i="3"/>
  <c r="K411" i="3"/>
  <c r="AG220" i="3"/>
  <c r="AI267" i="3"/>
  <c r="AY364" i="3"/>
  <c r="AY267" i="3"/>
  <c r="T364" i="3"/>
  <c r="AJ385" i="3"/>
  <c r="AK241" i="3"/>
  <c r="AK182" i="3"/>
  <c r="AR364" i="3"/>
  <c r="AR241" i="3"/>
  <c r="AF241" i="3"/>
  <c r="U364" i="3"/>
  <c r="BA267" i="3"/>
  <c r="AP241" i="3"/>
  <c r="AP156" i="3"/>
  <c r="AO411" i="3"/>
  <c r="AO220" i="3"/>
  <c r="AO156" i="3"/>
  <c r="Q182" i="3"/>
  <c r="V267" i="3"/>
  <c r="AQ300" i="3"/>
  <c r="AE156" i="3"/>
  <c r="AA359" i="3"/>
  <c r="AA220" i="3"/>
  <c r="AA182" i="3"/>
  <c r="I241" i="3"/>
  <c r="AV220" i="3"/>
  <c r="AL267" i="3"/>
  <c r="AJ267" i="3"/>
  <c r="AB364" i="3"/>
  <c r="AB385" i="3"/>
  <c r="AB267" i="3"/>
  <c r="AB182" i="3"/>
  <c r="AR182" i="3"/>
  <c r="Y385" i="3"/>
  <c r="AF267" i="3"/>
  <c r="AF182" i="3"/>
  <c r="U385" i="3"/>
  <c r="U241" i="3"/>
  <c r="U75" i="3"/>
  <c r="M123" i="3"/>
  <c r="M75" i="3"/>
  <c r="AP300" i="3"/>
  <c r="AP75" i="3"/>
  <c r="AO364" i="3"/>
  <c r="V326" i="3"/>
  <c r="V123" i="3"/>
  <c r="AC123" i="3"/>
  <c r="R156" i="3"/>
  <c r="AX364" i="3"/>
  <c r="J364" i="3"/>
  <c r="AU220" i="3"/>
  <c r="AI182" i="3"/>
  <c r="AY411" i="3"/>
  <c r="T385" i="3"/>
  <c r="AB220" i="3"/>
  <c r="AB123" i="3"/>
  <c r="AK364" i="3"/>
  <c r="AR411" i="3"/>
  <c r="Y364" i="3"/>
  <c r="Y411" i="3"/>
  <c r="Y267" i="3"/>
  <c r="AF300" i="3"/>
  <c r="BA123" i="3"/>
  <c r="Q267" i="3"/>
  <c r="V411" i="3"/>
  <c r="V215" i="3"/>
  <c r="AQ326" i="3"/>
  <c r="AQ182" i="3"/>
  <c r="AQ156" i="3"/>
  <c r="AE300" i="3"/>
  <c r="AC418" i="3"/>
  <c r="AC359" i="3"/>
  <c r="I385" i="3"/>
  <c r="I75" i="3"/>
  <c r="AQ431" i="3"/>
  <c r="J220" i="3"/>
  <c r="Z364" i="3"/>
  <c r="Z411" i="3"/>
  <c r="AU267" i="3"/>
  <c r="AI220" i="3"/>
  <c r="T220" i="3"/>
  <c r="AJ220" i="3"/>
  <c r="AK326" i="3"/>
  <c r="AN75" i="3"/>
  <c r="Y326" i="3"/>
  <c r="Y220" i="3"/>
  <c r="Y123" i="3"/>
  <c r="BA411" i="3"/>
  <c r="M364" i="3"/>
  <c r="M267" i="3"/>
  <c r="M182" i="3"/>
  <c r="AP364" i="3"/>
  <c r="V241" i="3"/>
  <c r="AQ385" i="3"/>
  <c r="AQ75" i="3"/>
  <c r="AE182" i="3"/>
  <c r="AA75" i="3"/>
  <c r="AP475" i="3"/>
  <c r="T470" i="3"/>
  <c r="S430" i="3"/>
  <c r="AB431" i="3"/>
  <c r="N474" i="3"/>
  <c r="AA462" i="3"/>
  <c r="I460" i="3"/>
  <c r="BA436" i="3"/>
  <c r="R459" i="3"/>
  <c r="AU458" i="3"/>
  <c r="AG454" i="3"/>
  <c r="O457" i="3"/>
  <c r="O462" i="3"/>
  <c r="AV433" i="3"/>
  <c r="K445" i="3"/>
  <c r="AF445" i="3"/>
  <c r="AK476" i="3"/>
  <c r="Q429" i="3"/>
  <c r="P470" i="3"/>
  <c r="AZ272" i="3"/>
  <c r="AN161" i="3"/>
  <c r="AN72" i="3"/>
  <c r="Y161" i="3"/>
  <c r="Y33" i="3"/>
  <c r="AF109" i="3"/>
  <c r="U78" i="3"/>
  <c r="BA331" i="3"/>
  <c r="BA187" i="3"/>
  <c r="Q41" i="3"/>
  <c r="W388" i="3"/>
  <c r="AZ416" i="3"/>
  <c r="AZ213" i="3"/>
  <c r="AZ121" i="3"/>
  <c r="AJ109" i="3"/>
  <c r="AJ72" i="3"/>
  <c r="AB161" i="3"/>
  <c r="AR72" i="3"/>
  <c r="Y41" i="3"/>
  <c r="AF33" i="3"/>
  <c r="U35" i="3"/>
  <c r="BA161" i="3"/>
  <c r="BA72" i="3"/>
  <c r="AP161" i="3"/>
  <c r="AW78" i="3"/>
  <c r="AT409" i="3"/>
  <c r="K383" i="3"/>
  <c r="AY305" i="3"/>
  <c r="AJ305" i="3"/>
  <c r="AJ161" i="3"/>
  <c r="AK357" i="3"/>
  <c r="AK35" i="3"/>
  <c r="AN305" i="3"/>
  <c r="AN78" i="3"/>
  <c r="Y305" i="3"/>
  <c r="U41" i="3"/>
  <c r="M35" i="3"/>
  <c r="V72" i="3"/>
  <c r="L33" i="3"/>
  <c r="AD244" i="3"/>
  <c r="AV121" i="3"/>
  <c r="T390" i="3"/>
  <c r="T187" i="3"/>
  <c r="AR78" i="3"/>
  <c r="Y72" i="3"/>
  <c r="BA305" i="3"/>
  <c r="BA33" i="3"/>
  <c r="BA35" i="3"/>
  <c r="M78" i="3"/>
  <c r="AP109" i="3"/>
  <c r="AA41" i="3"/>
  <c r="AA33" i="3"/>
  <c r="AC33" i="3"/>
  <c r="S82" i="3"/>
  <c r="P121" i="3"/>
  <c r="AL416" i="3"/>
  <c r="AY109" i="3"/>
  <c r="AB109" i="3"/>
  <c r="AF161" i="3"/>
  <c r="AF41" i="3"/>
  <c r="BA78" i="3"/>
  <c r="Q33" i="3"/>
  <c r="AE72" i="3"/>
  <c r="W265" i="3"/>
  <c r="AU206" i="3"/>
  <c r="AY161" i="3"/>
  <c r="AJ331" i="3"/>
  <c r="AR33" i="3"/>
  <c r="AN41" i="3"/>
  <c r="M41" i="3"/>
  <c r="V161" i="3"/>
  <c r="AH388" i="3"/>
  <c r="AH265" i="3"/>
  <c r="AM409" i="3"/>
  <c r="N350" i="3"/>
  <c r="J383" i="3"/>
  <c r="K121" i="3"/>
  <c r="AL305" i="3"/>
  <c r="T305" i="3"/>
  <c r="AB35" i="3"/>
  <c r="AB33" i="3"/>
  <c r="AK161" i="3"/>
  <c r="Y78" i="3"/>
  <c r="AF305" i="3"/>
  <c r="I72" i="3"/>
  <c r="L35" i="3"/>
  <c r="AD324" i="3"/>
  <c r="X70" i="3"/>
  <c r="AI272" i="3"/>
  <c r="AI128" i="3"/>
  <c r="AB72" i="3"/>
  <c r="U109" i="3"/>
  <c r="AP78" i="3"/>
  <c r="V305" i="3"/>
  <c r="AS350" i="3"/>
  <c r="AD409" i="3"/>
  <c r="AM383" i="3"/>
  <c r="AG239" i="3"/>
  <c r="T161" i="3"/>
  <c r="T72" i="3"/>
  <c r="AB305" i="3"/>
  <c r="AR305" i="3"/>
  <c r="AN109" i="3"/>
  <c r="AN33" i="3"/>
  <c r="Y390" i="3"/>
  <c r="AP33" i="3"/>
  <c r="R72" i="3"/>
  <c r="AH291" i="3"/>
  <c r="J357" i="3"/>
  <c r="AI161" i="3"/>
  <c r="AY357" i="3"/>
  <c r="T109" i="3"/>
  <c r="AJ265" i="3"/>
  <c r="Y109" i="3"/>
  <c r="AF72" i="3"/>
  <c r="V33" i="3"/>
  <c r="S291" i="3"/>
  <c r="W82" i="3"/>
  <c r="P324" i="3"/>
  <c r="AZ331" i="3"/>
  <c r="AU331" i="3"/>
  <c r="AU121" i="3"/>
  <c r="AK72" i="3"/>
  <c r="AK33" i="3"/>
  <c r="AR246" i="3"/>
  <c r="AR109" i="3"/>
  <c r="AR35" i="3"/>
  <c r="AF35" i="3"/>
  <c r="AO41" i="3"/>
  <c r="K458" i="3"/>
  <c r="T447" i="3"/>
  <c r="AJ427" i="3"/>
  <c r="S441" i="3"/>
  <c r="AQ469" i="3"/>
  <c r="N427" i="3"/>
  <c r="R465" i="3"/>
  <c r="AE460" i="3"/>
  <c r="AA254" i="3"/>
  <c r="AN254" i="3"/>
  <c r="AY254" i="3"/>
  <c r="V254" i="3"/>
  <c r="Q254" i="3"/>
  <c r="AR254" i="3"/>
  <c r="AG254" i="3"/>
  <c r="AP254" i="3"/>
  <c r="M254" i="3"/>
  <c r="BA254" i="3"/>
  <c r="AF254" i="3"/>
  <c r="T254" i="3"/>
  <c r="AO254" i="3"/>
  <c r="U254" i="3"/>
  <c r="AE254" i="3"/>
  <c r="AL254" i="3"/>
  <c r="AT254" i="3"/>
  <c r="W254" i="3"/>
  <c r="AJ254" i="3"/>
  <c r="AI254" i="3"/>
  <c r="AH254" i="3"/>
  <c r="AV254" i="3"/>
  <c r="P254" i="3"/>
  <c r="AD254" i="3"/>
  <c r="AS254" i="3"/>
  <c r="Z254" i="3"/>
  <c r="AZ254" i="3"/>
  <c r="O254" i="3"/>
  <c r="N254" i="3"/>
  <c r="AM254" i="3"/>
  <c r="X254" i="3"/>
  <c r="AQ254" i="3"/>
  <c r="AK254" i="3"/>
  <c r="AL202" i="3"/>
  <c r="I202" i="3"/>
  <c r="AE202" i="3"/>
  <c r="AI202" i="3"/>
  <c r="AO202" i="3"/>
  <c r="L202" i="3"/>
  <c r="AA202" i="3"/>
  <c r="AB202" i="3"/>
  <c r="AG202" i="3"/>
  <c r="AW202" i="3"/>
  <c r="AQ202" i="3"/>
  <c r="Q202" i="3"/>
  <c r="BA202" i="3"/>
  <c r="Y202" i="3"/>
  <c r="AN202" i="3"/>
  <c r="AR202" i="3"/>
  <c r="AC202" i="3"/>
  <c r="M202" i="3"/>
  <c r="AJ202" i="3"/>
  <c r="AP202" i="3"/>
  <c r="R202" i="3"/>
  <c r="AY202" i="3"/>
  <c r="AH202" i="3"/>
  <c r="W202" i="3"/>
  <c r="AF202" i="3"/>
  <c r="T202" i="3"/>
  <c r="AT202" i="3"/>
  <c r="AM202" i="3"/>
  <c r="V202" i="3"/>
  <c r="U202" i="3"/>
  <c r="AU202" i="3"/>
  <c r="AV202" i="3"/>
  <c r="AS202" i="3"/>
  <c r="AK202" i="3"/>
  <c r="AZ202" i="3"/>
  <c r="P202" i="3"/>
  <c r="O202" i="3"/>
  <c r="AC294" i="3"/>
  <c r="M294" i="3"/>
  <c r="AB294" i="3"/>
  <c r="I294" i="3"/>
  <c r="Q294" i="3"/>
  <c r="Y294" i="3"/>
  <c r="AY294" i="3"/>
  <c r="AA294" i="3"/>
  <c r="BA294" i="3"/>
  <c r="L294" i="3"/>
  <c r="U294" i="3"/>
  <c r="AP294" i="3"/>
  <c r="AR294" i="3"/>
  <c r="AI294" i="3"/>
  <c r="AW294" i="3"/>
  <c r="R294" i="3"/>
  <c r="V294" i="3"/>
  <c r="AO294" i="3"/>
  <c r="AK294" i="3"/>
  <c r="AL294" i="3"/>
  <c r="T294" i="3"/>
  <c r="AT294" i="3"/>
  <c r="AV294" i="3"/>
  <c r="P294" i="3"/>
  <c r="AD294" i="3"/>
  <c r="S294" i="3"/>
  <c r="Z294" i="3"/>
  <c r="O294" i="3"/>
  <c r="W294" i="3"/>
  <c r="AE294" i="3"/>
  <c r="AN294" i="3"/>
  <c r="J294" i="3"/>
  <c r="X294" i="3"/>
  <c r="AS294" i="3"/>
  <c r="AZ294" i="3"/>
  <c r="AH294" i="3"/>
  <c r="AQ294" i="3"/>
  <c r="AG294" i="3"/>
  <c r="AU294" i="3"/>
  <c r="N294" i="3"/>
  <c r="AC31" i="3"/>
  <c r="Q31" i="3"/>
  <c r="AE31" i="3"/>
  <c r="V31" i="3"/>
  <c r="L31" i="3"/>
  <c r="AA31" i="3"/>
  <c r="M31" i="3"/>
  <c r="AR31" i="3"/>
  <c r="BA31" i="3"/>
  <c r="T31" i="3"/>
  <c r="AJ31" i="3"/>
  <c r="AY31" i="3"/>
  <c r="AU31" i="3"/>
  <c r="R31" i="3"/>
  <c r="AW31" i="3"/>
  <c r="I31" i="3"/>
  <c r="AG31" i="3"/>
  <c r="AH31" i="3"/>
  <c r="AL31" i="3"/>
  <c r="AZ31" i="3"/>
  <c r="Z31" i="3"/>
  <c r="J31" i="3"/>
  <c r="AV31" i="3"/>
  <c r="N31" i="3"/>
  <c r="AM31" i="3"/>
  <c r="S31" i="3"/>
  <c r="AF31" i="3"/>
  <c r="AP31" i="3"/>
  <c r="AN31" i="3"/>
  <c r="X31" i="3"/>
  <c r="AT31" i="3"/>
  <c r="W31" i="3"/>
  <c r="AB31" i="3"/>
  <c r="K31" i="3"/>
  <c r="O31" i="3"/>
  <c r="Y31" i="3"/>
  <c r="AI31" i="3"/>
  <c r="S320" i="3"/>
  <c r="AD202" i="3"/>
  <c r="AM292" i="3"/>
  <c r="S339" i="3"/>
  <c r="AS320" i="3"/>
  <c r="X320" i="3"/>
  <c r="O292" i="3"/>
  <c r="P89" i="3"/>
  <c r="AV339" i="3"/>
  <c r="Z261" i="3"/>
  <c r="K346" i="3"/>
  <c r="K143" i="3"/>
  <c r="AL405" i="3"/>
  <c r="AI339" i="3"/>
  <c r="Y195" i="3"/>
  <c r="AQ31" i="3"/>
  <c r="AW148" i="3"/>
  <c r="AN148" i="3"/>
  <c r="AY148" i="3"/>
  <c r="AU148" i="3"/>
  <c r="AF148" i="3"/>
  <c r="AJ148" i="3"/>
  <c r="AP148" i="3"/>
  <c r="M148" i="3"/>
  <c r="AG148" i="3"/>
  <c r="AO148" i="3"/>
  <c r="AK148" i="3"/>
  <c r="T148" i="3"/>
  <c r="BA148" i="3"/>
  <c r="Q148" i="3"/>
  <c r="AR148" i="3"/>
  <c r="AI148" i="3"/>
  <c r="AL148" i="3"/>
  <c r="AB148" i="3"/>
  <c r="AH148" i="3"/>
  <c r="S148" i="3"/>
  <c r="Z148" i="3"/>
  <c r="AT148" i="3"/>
  <c r="AZ148" i="3"/>
  <c r="U148" i="3"/>
  <c r="O148" i="3"/>
  <c r="Y148" i="3"/>
  <c r="AD148" i="3"/>
  <c r="AX148" i="3"/>
  <c r="N148" i="3"/>
  <c r="X148" i="3"/>
  <c r="J148" i="3"/>
  <c r="AV148" i="3"/>
  <c r="AW40" i="3"/>
  <c r="AQ40" i="3"/>
  <c r="U40" i="3"/>
  <c r="AR40" i="3"/>
  <c r="AJ40" i="3"/>
  <c r="R40" i="3"/>
  <c r="AO40" i="3"/>
  <c r="V40" i="3"/>
  <c r="Q40" i="3"/>
  <c r="AL40" i="3"/>
  <c r="M40" i="3"/>
  <c r="AC40" i="3"/>
  <c r="BA40" i="3"/>
  <c r="AF40" i="3"/>
  <c r="AI40" i="3"/>
  <c r="AU40" i="3"/>
  <c r="AE40" i="3"/>
  <c r="I40" i="3"/>
  <c r="AN40" i="3"/>
  <c r="AB40" i="3"/>
  <c r="AG40" i="3"/>
  <c r="AA40" i="3"/>
  <c r="Z40" i="3"/>
  <c r="K40" i="3"/>
  <c r="P40" i="3"/>
  <c r="W40" i="3"/>
  <c r="S40" i="3"/>
  <c r="AX40" i="3"/>
  <c r="AS40" i="3"/>
  <c r="T40" i="3"/>
  <c r="J40" i="3"/>
  <c r="N40" i="3"/>
  <c r="AK40" i="3"/>
  <c r="AP40" i="3"/>
  <c r="AV40" i="3"/>
  <c r="AD40" i="3"/>
  <c r="Y40" i="3"/>
  <c r="AI353" i="3"/>
  <c r="AF353" i="3"/>
  <c r="AG353" i="3"/>
  <c r="Q353" i="3"/>
  <c r="AW353" i="3"/>
  <c r="M353" i="3"/>
  <c r="Y353" i="3"/>
  <c r="AE353" i="3"/>
  <c r="AN353" i="3"/>
  <c r="R353" i="3"/>
  <c r="AA353" i="3"/>
  <c r="V353" i="3"/>
  <c r="AP353" i="3"/>
  <c r="BA353" i="3"/>
  <c r="AR353" i="3"/>
  <c r="L353" i="3"/>
  <c r="AC353" i="3"/>
  <c r="AO353" i="3"/>
  <c r="U353" i="3"/>
  <c r="AK353" i="3"/>
  <c r="AY353" i="3"/>
  <c r="AL353" i="3"/>
  <c r="X353" i="3"/>
  <c r="AH353" i="3"/>
  <c r="AB353" i="3"/>
  <c r="AZ353" i="3"/>
  <c r="P353" i="3"/>
  <c r="AJ353" i="3"/>
  <c r="AD353" i="3"/>
  <c r="AQ353" i="3"/>
  <c r="T353" i="3"/>
  <c r="AU353" i="3"/>
  <c r="J353" i="3"/>
  <c r="AT353" i="3"/>
  <c r="K353" i="3"/>
  <c r="O353" i="3"/>
  <c r="S353" i="3"/>
  <c r="AS353" i="3"/>
  <c r="AM353" i="3"/>
  <c r="I353" i="3"/>
  <c r="W353" i="3"/>
  <c r="X176" i="3"/>
  <c r="Z81" i="3"/>
  <c r="AZ136" i="3"/>
  <c r="AH136" i="3"/>
  <c r="S136" i="3"/>
  <c r="X195" i="3"/>
  <c r="X40" i="3"/>
  <c r="N405" i="3"/>
  <c r="N261" i="3"/>
  <c r="N89" i="3"/>
  <c r="O320" i="3"/>
  <c r="P148" i="3"/>
  <c r="AU398" i="3"/>
  <c r="AY398" i="3"/>
  <c r="AR143" i="3"/>
  <c r="AC339" i="3"/>
  <c r="AA339" i="3"/>
  <c r="AK339" i="3"/>
  <c r="M339" i="3"/>
  <c r="AR339" i="3"/>
  <c r="T339" i="3"/>
  <c r="AP339" i="3"/>
  <c r="AO339" i="3"/>
  <c r="Q339" i="3"/>
  <c r="U339" i="3"/>
  <c r="Y339" i="3"/>
  <c r="V339" i="3"/>
  <c r="AF339" i="3"/>
  <c r="BA339" i="3"/>
  <c r="AB339" i="3"/>
  <c r="AY339" i="3"/>
  <c r="AU339" i="3"/>
  <c r="Z339" i="3"/>
  <c r="P339" i="3"/>
  <c r="AG339" i="3"/>
  <c r="AZ339" i="3"/>
  <c r="K339" i="3"/>
  <c r="AD339" i="3"/>
  <c r="AN339" i="3"/>
  <c r="AJ339" i="3"/>
  <c r="AS339" i="3"/>
  <c r="AL339" i="3"/>
  <c r="N339" i="3"/>
  <c r="AT339" i="3"/>
  <c r="W339" i="3"/>
  <c r="AQ339" i="3"/>
  <c r="AX339" i="3"/>
  <c r="X339" i="3"/>
  <c r="AW228" i="3"/>
  <c r="L228" i="3"/>
  <c r="AC228" i="3"/>
  <c r="Q228" i="3"/>
  <c r="U228" i="3"/>
  <c r="AA228" i="3"/>
  <c r="AL228" i="3"/>
  <c r="AG228" i="3"/>
  <c r="V228" i="3"/>
  <c r="BA228" i="3"/>
  <c r="I228" i="3"/>
  <c r="AE228" i="3"/>
  <c r="AJ228" i="3"/>
  <c r="AP228" i="3"/>
  <c r="R228" i="3"/>
  <c r="M228" i="3"/>
  <c r="AQ228" i="3"/>
  <c r="AR228" i="3"/>
  <c r="AY228" i="3"/>
  <c r="AO228" i="3"/>
  <c r="AF228" i="3"/>
  <c r="AV228" i="3"/>
  <c r="AM228" i="3"/>
  <c r="N228" i="3"/>
  <c r="AB228" i="3"/>
  <c r="Z228" i="3"/>
  <c r="AI228" i="3"/>
  <c r="J228" i="3"/>
  <c r="P228" i="3"/>
  <c r="AZ228" i="3"/>
  <c r="AX228" i="3"/>
  <c r="X228" i="3"/>
  <c r="AH228" i="3"/>
  <c r="AS228" i="3"/>
  <c r="AT228" i="3"/>
  <c r="AD228" i="3"/>
  <c r="AN117" i="3"/>
  <c r="AB117" i="3"/>
  <c r="AW117" i="3"/>
  <c r="AA117" i="3"/>
  <c r="AQ117" i="3"/>
  <c r="V117" i="3"/>
  <c r="AE117" i="3"/>
  <c r="AF117" i="3"/>
  <c r="AL117" i="3"/>
  <c r="I117" i="3"/>
  <c r="R117" i="3"/>
  <c r="Q117" i="3"/>
  <c r="AK117" i="3"/>
  <c r="AC117" i="3"/>
  <c r="AP117" i="3"/>
  <c r="L117" i="3"/>
  <c r="AR117" i="3"/>
  <c r="J117" i="3"/>
  <c r="AJ117" i="3"/>
  <c r="AG117" i="3"/>
  <c r="AZ117" i="3"/>
  <c r="AV117" i="3"/>
  <c r="N117" i="3"/>
  <c r="K117" i="3"/>
  <c r="AM117" i="3"/>
  <c r="M117" i="3"/>
  <c r="P117" i="3"/>
  <c r="Y117" i="3"/>
  <c r="T117" i="3"/>
  <c r="U117" i="3"/>
  <c r="O117" i="3"/>
  <c r="X117" i="3"/>
  <c r="AO117" i="3"/>
  <c r="AU117" i="3"/>
  <c r="AX117" i="3"/>
  <c r="AA150" i="3"/>
  <c r="AF150" i="3"/>
  <c r="AK150" i="3"/>
  <c r="L150" i="3"/>
  <c r="AW150" i="3"/>
  <c r="AE150" i="3"/>
  <c r="AO150" i="3"/>
  <c r="AN150" i="3"/>
  <c r="T150" i="3"/>
  <c r="AG150" i="3"/>
  <c r="AQ150" i="3"/>
  <c r="BA150" i="3"/>
  <c r="R150" i="3"/>
  <c r="Y150" i="3"/>
  <c r="Q150" i="3"/>
  <c r="AR150" i="3"/>
  <c r="AU150" i="3"/>
  <c r="I150" i="3"/>
  <c r="AJ150" i="3"/>
  <c r="AP150" i="3"/>
  <c r="M150" i="3"/>
  <c r="AI150" i="3"/>
  <c r="AX150" i="3"/>
  <c r="AY150" i="3"/>
  <c r="AV150" i="3"/>
  <c r="X150" i="3"/>
  <c r="V150" i="3"/>
  <c r="AB150" i="3"/>
  <c r="P150" i="3"/>
  <c r="AS150" i="3"/>
  <c r="AT150" i="3"/>
  <c r="AC150" i="3"/>
  <c r="K150" i="3"/>
  <c r="Z150" i="3"/>
  <c r="N150" i="3"/>
  <c r="AL150" i="3"/>
  <c r="J150" i="3"/>
  <c r="S150" i="3"/>
  <c r="AM150" i="3"/>
  <c r="AH150" i="3"/>
  <c r="AW209" i="3"/>
  <c r="R209" i="3"/>
  <c r="U209" i="3"/>
  <c r="AG209" i="3"/>
  <c r="AA209" i="3"/>
  <c r="AE209" i="3"/>
  <c r="AN209" i="3"/>
  <c r="AL209" i="3"/>
  <c r="AP209" i="3"/>
  <c r="L209" i="3"/>
  <c r="V209" i="3"/>
  <c r="AK209" i="3"/>
  <c r="T209" i="3"/>
  <c r="Q209" i="3"/>
  <c r="AC209" i="3"/>
  <c r="I209" i="3"/>
  <c r="AO209" i="3"/>
  <c r="AJ209" i="3"/>
  <c r="AI209" i="3"/>
  <c r="AB209" i="3"/>
  <c r="M209" i="3"/>
  <c r="AR209" i="3"/>
  <c r="AU209" i="3"/>
  <c r="J209" i="3"/>
  <c r="W209" i="3"/>
  <c r="AY209" i="3"/>
  <c r="Z209" i="3"/>
  <c r="X209" i="3"/>
  <c r="AV209" i="3"/>
  <c r="BA209" i="3"/>
  <c r="Y209" i="3"/>
  <c r="P209" i="3"/>
  <c r="AM209" i="3"/>
  <c r="K209" i="3"/>
  <c r="AT209" i="3"/>
  <c r="AF209" i="3"/>
  <c r="O209" i="3"/>
  <c r="AD209" i="3"/>
  <c r="AH209" i="3"/>
  <c r="S202" i="3"/>
  <c r="S62" i="3"/>
  <c r="O339" i="3"/>
  <c r="O40" i="3"/>
  <c r="T183" i="3"/>
  <c r="S183" i="3"/>
  <c r="O183" i="3"/>
  <c r="AS398" i="3"/>
  <c r="AS50" i="3"/>
  <c r="AH292" i="3"/>
  <c r="S261" i="3"/>
  <c r="AH117" i="3"/>
  <c r="X50" i="3"/>
  <c r="N346" i="3"/>
  <c r="O398" i="3"/>
  <c r="P346" i="3"/>
  <c r="J405" i="3"/>
  <c r="Z117" i="3"/>
  <c r="K202" i="3"/>
  <c r="AJ346" i="3"/>
  <c r="AJ294" i="3"/>
  <c r="AF294" i="3"/>
  <c r="U31" i="3"/>
  <c r="AA261" i="3"/>
  <c r="R235" i="3"/>
  <c r="R50" i="3"/>
  <c r="AW195" i="3"/>
  <c r="T195" i="3"/>
  <c r="AI195" i="3"/>
  <c r="AY195" i="3"/>
  <c r="AP195" i="3"/>
  <c r="BA195" i="3"/>
  <c r="U195" i="3"/>
  <c r="AA195" i="3"/>
  <c r="AR195" i="3"/>
  <c r="AB195" i="3"/>
  <c r="M195" i="3"/>
  <c r="AJ195" i="3"/>
  <c r="AO195" i="3"/>
  <c r="AF195" i="3"/>
  <c r="AN195" i="3"/>
  <c r="AZ195" i="3"/>
  <c r="W195" i="3"/>
  <c r="P195" i="3"/>
  <c r="AT195" i="3"/>
  <c r="AQ195" i="3"/>
  <c r="V195" i="3"/>
  <c r="Q195" i="3"/>
  <c r="AU195" i="3"/>
  <c r="AL195" i="3"/>
  <c r="AS195" i="3"/>
  <c r="AK195" i="3"/>
  <c r="AG195" i="3"/>
  <c r="AX195" i="3"/>
  <c r="O195" i="3"/>
  <c r="AH195" i="3"/>
  <c r="Z195" i="3"/>
  <c r="AD195" i="3"/>
  <c r="K195" i="3"/>
  <c r="J195" i="3"/>
  <c r="AV195" i="3"/>
  <c r="N195" i="3"/>
  <c r="Q287" i="3"/>
  <c r="R287" i="3"/>
  <c r="AP287" i="3"/>
  <c r="AJ287" i="3"/>
  <c r="AI287" i="3"/>
  <c r="AO287" i="3"/>
  <c r="AN287" i="3"/>
  <c r="AG287" i="3"/>
  <c r="AW287" i="3"/>
  <c r="I287" i="3"/>
  <c r="AC287" i="3"/>
  <c r="V287" i="3"/>
  <c r="AF287" i="3"/>
  <c r="AQ287" i="3"/>
  <c r="BA287" i="3"/>
  <c r="M287" i="3"/>
  <c r="T287" i="3"/>
  <c r="AL287" i="3"/>
  <c r="AK287" i="3"/>
  <c r="AA287" i="3"/>
  <c r="AB287" i="3"/>
  <c r="Z287" i="3"/>
  <c r="O287" i="3"/>
  <c r="X287" i="3"/>
  <c r="AX287" i="3"/>
  <c r="U287" i="3"/>
  <c r="K287" i="3"/>
  <c r="P287" i="3"/>
  <c r="AH287" i="3"/>
  <c r="AY287" i="3"/>
  <c r="AD287" i="3"/>
  <c r="AR287" i="3"/>
  <c r="AZ287" i="3"/>
  <c r="AT287" i="3"/>
  <c r="W287" i="3"/>
  <c r="L287" i="3"/>
  <c r="AE287" i="3"/>
  <c r="Y287" i="3"/>
  <c r="J287" i="3"/>
  <c r="N287" i="3"/>
  <c r="AA320" i="3"/>
  <c r="Q320" i="3"/>
  <c r="AO320" i="3"/>
  <c r="M320" i="3"/>
  <c r="U320" i="3"/>
  <c r="AW320" i="3"/>
  <c r="AQ320" i="3"/>
  <c r="AC320" i="3"/>
  <c r="Y320" i="3"/>
  <c r="R320" i="3"/>
  <c r="AE320" i="3"/>
  <c r="AK320" i="3"/>
  <c r="AL320" i="3"/>
  <c r="I320" i="3"/>
  <c r="AN320" i="3"/>
  <c r="AR320" i="3"/>
  <c r="AP320" i="3"/>
  <c r="BA320" i="3"/>
  <c r="AJ320" i="3"/>
  <c r="AI320" i="3"/>
  <c r="AG320" i="3"/>
  <c r="L320" i="3"/>
  <c r="AF320" i="3"/>
  <c r="AB320" i="3"/>
  <c r="AX320" i="3"/>
  <c r="AM320" i="3"/>
  <c r="AV320" i="3"/>
  <c r="AU320" i="3"/>
  <c r="AZ320" i="3"/>
  <c r="V320" i="3"/>
  <c r="AD320" i="3"/>
  <c r="N320" i="3"/>
  <c r="AH320" i="3"/>
  <c r="T320" i="3"/>
  <c r="K320" i="3"/>
  <c r="AP83" i="3"/>
  <c r="U83" i="3"/>
  <c r="BA83" i="3"/>
  <c r="AC83" i="3"/>
  <c r="Q83" i="3"/>
  <c r="AO83" i="3"/>
  <c r="R83" i="3"/>
  <c r="Y83" i="3"/>
  <c r="AR83" i="3"/>
  <c r="AQ83" i="3"/>
  <c r="V83" i="3"/>
  <c r="AN83" i="3"/>
  <c r="AG83" i="3"/>
  <c r="I83" i="3"/>
  <c r="AE83" i="3"/>
  <c r="AU83" i="3"/>
  <c r="AI83" i="3"/>
  <c r="AW83" i="3"/>
  <c r="AA83" i="3"/>
  <c r="M83" i="3"/>
  <c r="Z83" i="3"/>
  <c r="AD83" i="3"/>
  <c r="AH83" i="3"/>
  <c r="AZ83" i="3"/>
  <c r="AX83" i="3"/>
  <c r="S83" i="3"/>
  <c r="AF83" i="3"/>
  <c r="AK83" i="3"/>
  <c r="P83" i="3"/>
  <c r="AT83" i="3"/>
  <c r="AB83" i="3"/>
  <c r="AY83" i="3"/>
  <c r="AL83" i="3"/>
  <c r="J83" i="3"/>
  <c r="O83" i="3"/>
  <c r="AM83" i="3"/>
  <c r="W83" i="3"/>
  <c r="N83" i="3"/>
  <c r="L83" i="3"/>
  <c r="AJ83" i="3"/>
  <c r="T83" i="3"/>
  <c r="AV83" i="3"/>
  <c r="AG280" i="3"/>
  <c r="S280" i="3"/>
  <c r="P280" i="3"/>
  <c r="AM280" i="3"/>
  <c r="AV280" i="3"/>
  <c r="AL280" i="3"/>
  <c r="AS183" i="3"/>
  <c r="AH339" i="3"/>
  <c r="S379" i="3"/>
  <c r="AS209" i="3"/>
  <c r="AH379" i="3"/>
  <c r="AM148" i="3"/>
  <c r="AM195" i="3"/>
  <c r="AT117" i="3"/>
  <c r="X106" i="3"/>
  <c r="O228" i="3"/>
  <c r="P31" i="3"/>
  <c r="AV287" i="3"/>
  <c r="J202" i="3"/>
  <c r="Z169" i="3"/>
  <c r="AU235" i="3"/>
  <c r="AG176" i="3"/>
  <c r="AI143" i="3"/>
  <c r="AI117" i="3"/>
  <c r="AR235" i="3"/>
  <c r="AO346" i="3"/>
  <c r="R313" i="3"/>
  <c r="AC313" i="3"/>
  <c r="AN313" i="3"/>
  <c r="V313" i="3"/>
  <c r="AO313" i="3"/>
  <c r="L313" i="3"/>
  <c r="AA313" i="3"/>
  <c r="AR313" i="3"/>
  <c r="AE313" i="3"/>
  <c r="AY313" i="3"/>
  <c r="Q313" i="3"/>
  <c r="M313" i="3"/>
  <c r="Y313" i="3"/>
  <c r="U313" i="3"/>
  <c r="AG313" i="3"/>
  <c r="AP313" i="3"/>
  <c r="AK313" i="3"/>
  <c r="AB313" i="3"/>
  <c r="AJ313" i="3"/>
  <c r="T313" i="3"/>
  <c r="AI313" i="3"/>
  <c r="AF313" i="3"/>
  <c r="O313" i="3"/>
  <c r="AV313" i="3"/>
  <c r="AU313" i="3"/>
  <c r="P313" i="3"/>
  <c r="AM313" i="3"/>
  <c r="W313" i="3"/>
  <c r="AW313" i="3"/>
  <c r="AH313" i="3"/>
  <c r="AD313" i="3"/>
  <c r="AQ313" i="3"/>
  <c r="BA313" i="3"/>
  <c r="X313" i="3"/>
  <c r="K313" i="3"/>
  <c r="N313" i="3"/>
  <c r="S313" i="3"/>
  <c r="AZ313" i="3"/>
  <c r="Z313" i="3"/>
  <c r="J313" i="3"/>
  <c r="AT313" i="3"/>
  <c r="I405" i="3"/>
  <c r="AP405" i="3"/>
  <c r="AN405" i="3"/>
  <c r="Y405" i="3"/>
  <c r="AJ405" i="3"/>
  <c r="AY405" i="3"/>
  <c r="AW405" i="3"/>
  <c r="AE405" i="3"/>
  <c r="AB405" i="3"/>
  <c r="AQ405" i="3"/>
  <c r="Q405" i="3"/>
  <c r="T405" i="3"/>
  <c r="AO405" i="3"/>
  <c r="U405" i="3"/>
  <c r="AR405" i="3"/>
  <c r="R405" i="3"/>
  <c r="AC405" i="3"/>
  <c r="AF405" i="3"/>
  <c r="L405" i="3"/>
  <c r="M405" i="3"/>
  <c r="BA405" i="3"/>
  <c r="AS405" i="3"/>
  <c r="AM405" i="3"/>
  <c r="AA405" i="3"/>
  <c r="V405" i="3"/>
  <c r="O405" i="3"/>
  <c r="AU405" i="3"/>
  <c r="K405" i="3"/>
  <c r="Z405" i="3"/>
  <c r="P405" i="3"/>
  <c r="W405" i="3"/>
  <c r="AG405" i="3"/>
  <c r="AX405" i="3"/>
  <c r="AV405" i="3"/>
  <c r="X405" i="3"/>
  <c r="AZ405" i="3"/>
  <c r="AD405" i="3"/>
  <c r="AT405" i="3"/>
  <c r="AH405" i="3"/>
  <c r="R379" i="3"/>
  <c r="AQ379" i="3"/>
  <c r="BA379" i="3"/>
  <c r="T379" i="3"/>
  <c r="AE379" i="3"/>
  <c r="AY379" i="3"/>
  <c r="AC379" i="3"/>
  <c r="AP379" i="3"/>
  <c r="AO379" i="3"/>
  <c r="Q379" i="3"/>
  <c r="M379" i="3"/>
  <c r="I379" i="3"/>
  <c r="L379" i="3"/>
  <c r="V379" i="3"/>
  <c r="AF379" i="3"/>
  <c r="AI379" i="3"/>
  <c r="AK379" i="3"/>
  <c r="U379" i="3"/>
  <c r="AB379" i="3"/>
  <c r="AW379" i="3"/>
  <c r="AA379" i="3"/>
  <c r="K379" i="3"/>
  <c r="AR379" i="3"/>
  <c r="AT379" i="3"/>
  <c r="AM379" i="3"/>
  <c r="AD379" i="3"/>
  <c r="AL379" i="3"/>
  <c r="AX379" i="3"/>
  <c r="N379" i="3"/>
  <c r="W379" i="3"/>
  <c r="Y379" i="3"/>
  <c r="Z379" i="3"/>
  <c r="AG379" i="3"/>
  <c r="P379" i="3"/>
  <c r="AJ379" i="3"/>
  <c r="AZ379" i="3"/>
  <c r="AS379" i="3"/>
  <c r="AG13" i="3"/>
  <c r="AW13" i="3"/>
  <c r="AA13" i="3"/>
  <c r="I13" i="3"/>
  <c r="AO13" i="3"/>
  <c r="AF13" i="3"/>
  <c r="AK13" i="3"/>
  <c r="AL13" i="3"/>
  <c r="Q13" i="3"/>
  <c r="AQ13" i="3"/>
  <c r="AP13" i="3"/>
  <c r="AR13" i="3"/>
  <c r="R13" i="3"/>
  <c r="L13" i="3"/>
  <c r="U13" i="3"/>
  <c r="AB13" i="3"/>
  <c r="V13" i="3"/>
  <c r="M13" i="3"/>
  <c r="AJ13" i="3"/>
  <c r="T13" i="3"/>
  <c r="Y13" i="3"/>
  <c r="AN13" i="3"/>
  <c r="AZ13" i="3"/>
  <c r="J13" i="3"/>
  <c r="AC13" i="3"/>
  <c r="AE13" i="3"/>
  <c r="O13" i="3"/>
  <c r="AD13" i="3"/>
  <c r="Z13" i="3"/>
  <c r="W13" i="3"/>
  <c r="AI13" i="3"/>
  <c r="K13" i="3"/>
  <c r="N13" i="3"/>
  <c r="BA13" i="3"/>
  <c r="P13" i="3"/>
  <c r="AY13" i="3"/>
  <c r="AS13" i="3"/>
  <c r="AX13" i="3"/>
  <c r="AT13" i="3"/>
  <c r="J50" i="3"/>
  <c r="K148" i="3"/>
  <c r="AX327" i="3"/>
  <c r="AI327" i="3"/>
  <c r="AL327" i="3"/>
  <c r="W327" i="3"/>
  <c r="AV327" i="3"/>
  <c r="X327" i="3"/>
  <c r="S327" i="3"/>
  <c r="AM13" i="3"/>
  <c r="AT398" i="3"/>
  <c r="P320" i="3"/>
  <c r="J379" i="3"/>
  <c r="K294" i="3"/>
  <c r="K254" i="3"/>
  <c r="AU228" i="3"/>
  <c r="AU254" i="3"/>
  <c r="AY40" i="3"/>
  <c r="AW106" i="3"/>
  <c r="AG106" i="3"/>
  <c r="U106" i="3"/>
  <c r="AB106" i="3"/>
  <c r="AY106" i="3"/>
  <c r="AP106" i="3"/>
  <c r="AE106" i="3"/>
  <c r="AF106" i="3"/>
  <c r="AL106" i="3"/>
  <c r="AO106" i="3"/>
  <c r="BA106" i="3"/>
  <c r="AK106" i="3"/>
  <c r="AR106" i="3"/>
  <c r="AJ106" i="3"/>
  <c r="V106" i="3"/>
  <c r="Q106" i="3"/>
  <c r="M106" i="3"/>
  <c r="AI106" i="3"/>
  <c r="J106" i="3"/>
  <c r="AV106" i="3"/>
  <c r="P106" i="3"/>
  <c r="O106" i="3"/>
  <c r="AU106" i="3"/>
  <c r="AT106" i="3"/>
  <c r="S106" i="3"/>
  <c r="AH106" i="3"/>
  <c r="AD106" i="3"/>
  <c r="W106" i="3"/>
  <c r="N106" i="3"/>
  <c r="K106" i="3"/>
  <c r="AX106" i="3"/>
  <c r="AZ106" i="3"/>
  <c r="Z106" i="3"/>
  <c r="AM106" i="3"/>
  <c r="AS106" i="3"/>
  <c r="AQ106" i="3"/>
  <c r="AF346" i="3"/>
  <c r="I346" i="3"/>
  <c r="AA346" i="3"/>
  <c r="Q346" i="3"/>
  <c r="M346" i="3"/>
  <c r="V346" i="3"/>
  <c r="T346" i="3"/>
  <c r="L346" i="3"/>
  <c r="BA346" i="3"/>
  <c r="AE346" i="3"/>
  <c r="AW346" i="3"/>
  <c r="AN346" i="3"/>
  <c r="AP346" i="3"/>
  <c r="AK346" i="3"/>
  <c r="R346" i="3"/>
  <c r="AG346" i="3"/>
  <c r="AZ346" i="3"/>
  <c r="AY346" i="3"/>
  <c r="AL346" i="3"/>
  <c r="AU346" i="3"/>
  <c r="J346" i="3"/>
  <c r="W346" i="3"/>
  <c r="AH346" i="3"/>
  <c r="AQ346" i="3"/>
  <c r="Z346" i="3"/>
  <c r="S346" i="3"/>
  <c r="AC346" i="3"/>
  <c r="Y346" i="3"/>
  <c r="AI346" i="3"/>
  <c r="AX346" i="3"/>
  <c r="AS346" i="3"/>
  <c r="U346" i="3"/>
  <c r="AB346" i="3"/>
  <c r="X346" i="3"/>
  <c r="O346" i="3"/>
  <c r="AT346" i="3"/>
  <c r="AD346" i="3"/>
  <c r="AM346" i="3"/>
  <c r="AE62" i="3"/>
  <c r="Q62" i="3"/>
  <c r="AF62" i="3"/>
  <c r="R62" i="3"/>
  <c r="AA62" i="3"/>
  <c r="AQ62" i="3"/>
  <c r="AP62" i="3"/>
  <c r="M62" i="3"/>
  <c r="AG62" i="3"/>
  <c r="AC62" i="3"/>
  <c r="Y62" i="3"/>
  <c r="AO62" i="3"/>
  <c r="AJ62" i="3"/>
  <c r="AL62" i="3"/>
  <c r="BA62" i="3"/>
  <c r="AB62" i="3"/>
  <c r="AU62" i="3"/>
  <c r="I62" i="3"/>
  <c r="AI62" i="3"/>
  <c r="L62" i="3"/>
  <c r="U62" i="3"/>
  <c r="AK62" i="3"/>
  <c r="AY62" i="3"/>
  <c r="AN62" i="3"/>
  <c r="AR62" i="3"/>
  <c r="N62" i="3"/>
  <c r="AT62" i="3"/>
  <c r="J62" i="3"/>
  <c r="AX62" i="3"/>
  <c r="W62" i="3"/>
  <c r="P62" i="3"/>
  <c r="AZ62" i="3"/>
  <c r="AH62" i="3"/>
  <c r="Z62" i="3"/>
  <c r="AD62" i="3"/>
  <c r="X62" i="3"/>
  <c r="AW62" i="3"/>
  <c r="O62" i="3"/>
  <c r="AS62" i="3"/>
  <c r="AP89" i="3"/>
  <c r="AF89" i="3"/>
  <c r="AJ89" i="3"/>
  <c r="AI89" i="3"/>
  <c r="AE89" i="3"/>
  <c r="M89" i="3"/>
  <c r="U89" i="3"/>
  <c r="AW89" i="3"/>
  <c r="Q89" i="3"/>
  <c r="AO89" i="3"/>
  <c r="AU89" i="3"/>
  <c r="AC89" i="3"/>
  <c r="V89" i="3"/>
  <c r="AY89" i="3"/>
  <c r="I89" i="3"/>
  <c r="AQ89" i="3"/>
  <c r="BA89" i="3"/>
  <c r="AB89" i="3"/>
  <c r="AL89" i="3"/>
  <c r="L89" i="3"/>
  <c r="AA89" i="3"/>
  <c r="T89" i="3"/>
  <c r="K89" i="3"/>
  <c r="Y89" i="3"/>
  <c r="AX89" i="3"/>
  <c r="X89" i="3"/>
  <c r="AG89" i="3"/>
  <c r="Z89" i="3"/>
  <c r="AR89" i="3"/>
  <c r="O89" i="3"/>
  <c r="R89" i="3"/>
  <c r="AK89" i="3"/>
  <c r="S89" i="3"/>
  <c r="J89" i="3"/>
  <c r="AT89" i="3"/>
  <c r="AD89" i="3"/>
  <c r="AH89" i="3"/>
  <c r="AS89" i="3"/>
  <c r="AV89" i="3"/>
  <c r="AS143" i="3"/>
  <c r="O379" i="3"/>
  <c r="AX202" i="3"/>
  <c r="AX81" i="3"/>
  <c r="J143" i="3"/>
  <c r="AU143" i="3"/>
  <c r="AU176" i="3"/>
  <c r="AB50" i="3"/>
  <c r="AO31" i="3"/>
  <c r="S398" i="3"/>
  <c r="AS327" i="3"/>
  <c r="AS287" i="3"/>
  <c r="W228" i="3"/>
  <c r="AD31" i="3"/>
  <c r="AM398" i="3"/>
  <c r="AM339" i="3"/>
  <c r="AM287" i="3"/>
  <c r="AM40" i="3"/>
  <c r="X379" i="3"/>
  <c r="P398" i="3"/>
  <c r="AV353" i="3"/>
  <c r="K228" i="3"/>
  <c r="AZ150" i="3"/>
  <c r="U150" i="3"/>
  <c r="AW292" i="3"/>
  <c r="M292" i="3"/>
  <c r="AP292" i="3"/>
  <c r="Y292" i="3"/>
  <c r="T292" i="3"/>
  <c r="AY292" i="3"/>
  <c r="AR292" i="3"/>
  <c r="Q292" i="3"/>
  <c r="AO292" i="3"/>
  <c r="AN292" i="3"/>
  <c r="BA292" i="3"/>
  <c r="AI292" i="3"/>
  <c r="AG292" i="3"/>
  <c r="U292" i="3"/>
  <c r="AJ292" i="3"/>
  <c r="AF292" i="3"/>
  <c r="N292" i="3"/>
  <c r="AT292" i="3"/>
  <c r="AS292" i="3"/>
  <c r="S292" i="3"/>
  <c r="AL292" i="3"/>
  <c r="K292" i="3"/>
  <c r="P292" i="3"/>
  <c r="AB292" i="3"/>
  <c r="W292" i="3"/>
  <c r="Z292" i="3"/>
  <c r="J292" i="3"/>
  <c r="AV292" i="3"/>
  <c r="X292" i="3"/>
  <c r="AD292" i="3"/>
  <c r="L169" i="3"/>
  <c r="AC169" i="3"/>
  <c r="V169" i="3"/>
  <c r="AG169" i="3"/>
  <c r="I169" i="3"/>
  <c r="BA169" i="3"/>
  <c r="AQ169" i="3"/>
  <c r="AP169" i="3"/>
  <c r="Q169" i="3"/>
  <c r="AF169" i="3"/>
  <c r="AJ169" i="3"/>
  <c r="AI169" i="3"/>
  <c r="AL169" i="3"/>
  <c r="AE169" i="3"/>
  <c r="M169" i="3"/>
  <c r="AA169" i="3"/>
  <c r="U169" i="3"/>
  <c r="AK169" i="3"/>
  <c r="AR169" i="3"/>
  <c r="AY169" i="3"/>
  <c r="AO169" i="3"/>
  <c r="T169" i="3"/>
  <c r="Y169" i="3"/>
  <c r="AX169" i="3"/>
  <c r="AH169" i="3"/>
  <c r="AS169" i="3"/>
  <c r="S169" i="3"/>
  <c r="AV169" i="3"/>
  <c r="AU169" i="3"/>
  <c r="K169" i="3"/>
  <c r="J169" i="3"/>
  <c r="AD169" i="3"/>
  <c r="X169" i="3"/>
  <c r="AT169" i="3"/>
  <c r="AN169" i="3"/>
  <c r="AB169" i="3"/>
  <c r="O169" i="3"/>
  <c r="AM169" i="3"/>
  <c r="W169" i="3"/>
  <c r="AZ169" i="3"/>
  <c r="AC261" i="3"/>
  <c r="AP261" i="3"/>
  <c r="BA261" i="3"/>
  <c r="AW261" i="3"/>
  <c r="I261" i="3"/>
  <c r="AY261" i="3"/>
  <c r="L261" i="3"/>
  <c r="AI261" i="3"/>
  <c r="AO261" i="3"/>
  <c r="AN261" i="3"/>
  <c r="AQ261" i="3"/>
  <c r="R261" i="3"/>
  <c r="AB261" i="3"/>
  <c r="V261" i="3"/>
  <c r="AF261" i="3"/>
  <c r="U261" i="3"/>
  <c r="AK261" i="3"/>
  <c r="Q261" i="3"/>
  <c r="Y261" i="3"/>
  <c r="AJ261" i="3"/>
  <c r="AM261" i="3"/>
  <c r="AR261" i="3"/>
  <c r="K261" i="3"/>
  <c r="AV261" i="3"/>
  <c r="AG261" i="3"/>
  <c r="W261" i="3"/>
  <c r="AH261" i="3"/>
  <c r="T261" i="3"/>
  <c r="AZ261" i="3"/>
  <c r="P261" i="3"/>
  <c r="X261" i="3"/>
  <c r="M261" i="3"/>
  <c r="O261" i="3"/>
  <c r="AU261" i="3"/>
  <c r="J261" i="3"/>
  <c r="AL261" i="3"/>
  <c r="AT261" i="3"/>
  <c r="I235" i="3"/>
  <c r="AJ235" i="3"/>
  <c r="AO235" i="3"/>
  <c r="U235" i="3"/>
  <c r="AW235" i="3"/>
  <c r="AC235" i="3"/>
  <c r="AQ235" i="3"/>
  <c r="Q235" i="3"/>
  <c r="AL235" i="3"/>
  <c r="AA235" i="3"/>
  <c r="AE235" i="3"/>
  <c r="M235" i="3"/>
  <c r="BA235" i="3"/>
  <c r="Y235" i="3"/>
  <c r="T235" i="3"/>
  <c r="AI235" i="3"/>
  <c r="V235" i="3"/>
  <c r="AB235" i="3"/>
  <c r="AY235" i="3"/>
  <c r="AG235" i="3"/>
  <c r="AK235" i="3"/>
  <c r="J235" i="3"/>
  <c r="AD235" i="3"/>
  <c r="AM235" i="3"/>
  <c r="Z235" i="3"/>
  <c r="O235" i="3"/>
  <c r="AF235" i="3"/>
  <c r="S235" i="3"/>
  <c r="N235" i="3"/>
  <c r="AP235" i="3"/>
  <c r="AZ235" i="3"/>
  <c r="AV235" i="3"/>
  <c r="AX235" i="3"/>
  <c r="AS235" i="3"/>
  <c r="P235" i="3"/>
  <c r="X235" i="3"/>
  <c r="AH235" i="3"/>
  <c r="AN235" i="3"/>
  <c r="I50" i="3"/>
  <c r="M50" i="3"/>
  <c r="T50" i="3"/>
  <c r="Y50" i="3"/>
  <c r="AR50" i="3"/>
  <c r="L50" i="3"/>
  <c r="AP50" i="3"/>
  <c r="AA50" i="3"/>
  <c r="V50" i="3"/>
  <c r="U50" i="3"/>
  <c r="BA50" i="3"/>
  <c r="AC50" i="3"/>
  <c r="AE50" i="3"/>
  <c r="AG50" i="3"/>
  <c r="AW50" i="3"/>
  <c r="AO50" i="3"/>
  <c r="AJ50" i="3"/>
  <c r="AL50" i="3"/>
  <c r="AK50" i="3"/>
  <c r="AX50" i="3"/>
  <c r="P50" i="3"/>
  <c r="AN50" i="3"/>
  <c r="AY50" i="3"/>
  <c r="K50" i="3"/>
  <c r="O50" i="3"/>
  <c r="AI50" i="3"/>
  <c r="AZ50" i="3"/>
  <c r="AT50" i="3"/>
  <c r="Q50" i="3"/>
  <c r="AH50" i="3"/>
  <c r="AV50" i="3"/>
  <c r="W50" i="3"/>
  <c r="S50" i="3"/>
  <c r="Z50" i="3"/>
  <c r="N50" i="3"/>
  <c r="W235" i="3"/>
  <c r="W117" i="3"/>
  <c r="W89" i="3"/>
  <c r="AM62" i="3"/>
  <c r="AV13" i="3"/>
  <c r="AX261" i="3"/>
  <c r="AX313" i="3"/>
  <c r="K235" i="3"/>
  <c r="AL313" i="3"/>
  <c r="AB254" i="3"/>
  <c r="AK31" i="3"/>
  <c r="AN89" i="3"/>
  <c r="S254" i="3"/>
  <c r="S228" i="3"/>
  <c r="S117" i="3"/>
  <c r="AS81" i="3"/>
  <c r="S13" i="3"/>
  <c r="W150" i="3"/>
  <c r="AM294" i="3"/>
  <c r="AV62" i="3"/>
  <c r="AX254" i="3"/>
  <c r="J254" i="3"/>
  <c r="Z353" i="3"/>
  <c r="Z320" i="3"/>
  <c r="K83" i="3"/>
  <c r="K62" i="3"/>
  <c r="AZ40" i="3"/>
  <c r="AY117" i="3"/>
  <c r="T62" i="3"/>
  <c r="AN106" i="3"/>
  <c r="Y106" i="3"/>
  <c r="AE261" i="3"/>
  <c r="L372" i="3"/>
  <c r="V372" i="3"/>
  <c r="AY372" i="3"/>
  <c r="AK372" i="3"/>
  <c r="M372" i="3"/>
  <c r="BA372" i="3"/>
  <c r="Y372" i="3"/>
  <c r="AI372" i="3"/>
  <c r="AF372" i="3"/>
  <c r="AG372" i="3"/>
  <c r="AW372" i="3"/>
  <c r="R372" i="3"/>
  <c r="AP372" i="3"/>
  <c r="AC372" i="3"/>
  <c r="AE372" i="3"/>
  <c r="AQ372" i="3"/>
  <c r="AO372" i="3"/>
  <c r="I372" i="3"/>
  <c r="T372" i="3"/>
  <c r="U372" i="3"/>
  <c r="AR372" i="3"/>
  <c r="AB372" i="3"/>
  <c r="AU372" i="3"/>
  <c r="P372" i="3"/>
  <c r="AD372" i="3"/>
  <c r="AX372" i="3"/>
  <c r="AA372" i="3"/>
  <c r="AV372" i="3"/>
  <c r="AS372" i="3"/>
  <c r="S372" i="3"/>
  <c r="AJ372" i="3"/>
  <c r="AZ372" i="3"/>
  <c r="N372" i="3"/>
  <c r="AT372" i="3"/>
  <c r="J372" i="3"/>
  <c r="Q372" i="3"/>
  <c r="AN372" i="3"/>
  <c r="AL372" i="3"/>
  <c r="K372" i="3"/>
  <c r="Z372" i="3"/>
  <c r="X372" i="3"/>
  <c r="W372" i="3"/>
  <c r="O372" i="3"/>
  <c r="AH372" i="3"/>
  <c r="AN228" i="3"/>
  <c r="I398" i="3"/>
  <c r="AB398" i="3"/>
  <c r="Y398" i="3"/>
  <c r="T398" i="3"/>
  <c r="AN398" i="3"/>
  <c r="AR398" i="3"/>
  <c r="AG398" i="3"/>
  <c r="Q398" i="3"/>
  <c r="AO398" i="3"/>
  <c r="AJ398" i="3"/>
  <c r="AL398" i="3"/>
  <c r="AE398" i="3"/>
  <c r="AQ398" i="3"/>
  <c r="V398" i="3"/>
  <c r="AK398" i="3"/>
  <c r="AF398" i="3"/>
  <c r="AP398" i="3"/>
  <c r="BA398" i="3"/>
  <c r="AH398" i="3"/>
  <c r="AA398" i="3"/>
  <c r="X398" i="3"/>
  <c r="W398" i="3"/>
  <c r="K398" i="3"/>
  <c r="J398" i="3"/>
  <c r="AX398" i="3"/>
  <c r="N398" i="3"/>
  <c r="AI398" i="3"/>
  <c r="AV398" i="3"/>
  <c r="AZ398" i="3"/>
  <c r="Z398" i="3"/>
  <c r="AQ143" i="3"/>
  <c r="BA143" i="3"/>
  <c r="AK143" i="3"/>
  <c r="R143" i="3"/>
  <c r="AC143" i="3"/>
  <c r="I143" i="3"/>
  <c r="U143" i="3"/>
  <c r="Y143" i="3"/>
  <c r="AB143" i="3"/>
  <c r="AE143" i="3"/>
  <c r="V143" i="3"/>
  <c r="Q143" i="3"/>
  <c r="AN143" i="3"/>
  <c r="AW143" i="3"/>
  <c r="L143" i="3"/>
  <c r="AP143" i="3"/>
  <c r="AJ143" i="3"/>
  <c r="AF143" i="3"/>
  <c r="AY143" i="3"/>
  <c r="AT143" i="3"/>
  <c r="AD143" i="3"/>
  <c r="X143" i="3"/>
  <c r="M143" i="3"/>
  <c r="AZ143" i="3"/>
  <c r="O143" i="3"/>
  <c r="AX143" i="3"/>
  <c r="AH143" i="3"/>
  <c r="W143" i="3"/>
  <c r="AO143" i="3"/>
  <c r="AV143" i="3"/>
  <c r="P143" i="3"/>
  <c r="N143" i="3"/>
  <c r="Z143" i="3"/>
  <c r="S143" i="3"/>
  <c r="AA143" i="3"/>
  <c r="T143" i="3"/>
  <c r="AL143" i="3"/>
  <c r="AG143" i="3"/>
  <c r="AE176" i="3"/>
  <c r="V176" i="3"/>
  <c r="Q176" i="3"/>
  <c r="AB176" i="3"/>
  <c r="R176" i="3"/>
  <c r="BA176" i="3"/>
  <c r="AF176" i="3"/>
  <c r="AN176" i="3"/>
  <c r="AO176" i="3"/>
  <c r="U176" i="3"/>
  <c r="AQ176" i="3"/>
  <c r="AP176" i="3"/>
  <c r="AC176" i="3"/>
  <c r="AA176" i="3"/>
  <c r="M176" i="3"/>
  <c r="Y176" i="3"/>
  <c r="AR176" i="3"/>
  <c r="AJ176" i="3"/>
  <c r="AY176" i="3"/>
  <c r="AI176" i="3"/>
  <c r="AL176" i="3"/>
  <c r="AM176" i="3"/>
  <c r="S176" i="3"/>
  <c r="AW176" i="3"/>
  <c r="T176" i="3"/>
  <c r="K176" i="3"/>
  <c r="L176" i="3"/>
  <c r="AZ176" i="3"/>
  <c r="O176" i="3"/>
  <c r="I176" i="3"/>
  <c r="Z176" i="3"/>
  <c r="AD176" i="3"/>
  <c r="W176" i="3"/>
  <c r="AX176" i="3"/>
  <c r="AT176" i="3"/>
  <c r="AV176" i="3"/>
  <c r="P176" i="3"/>
  <c r="N176" i="3"/>
  <c r="AW81" i="3"/>
  <c r="R81" i="3"/>
  <c r="AA81" i="3"/>
  <c r="AL81" i="3"/>
  <c r="AE81" i="3"/>
  <c r="AO81" i="3"/>
  <c r="AQ81" i="3"/>
  <c r="AP81" i="3"/>
  <c r="AF81" i="3"/>
  <c r="AJ81" i="3"/>
  <c r="AY81" i="3"/>
  <c r="AI81" i="3"/>
  <c r="BA81" i="3"/>
  <c r="Q81" i="3"/>
  <c r="U81" i="3"/>
  <c r="AC81" i="3"/>
  <c r="T81" i="3"/>
  <c r="M81" i="3"/>
  <c r="AN81" i="3"/>
  <c r="L81" i="3"/>
  <c r="V81" i="3"/>
  <c r="AG81" i="3"/>
  <c r="I81" i="3"/>
  <c r="K81" i="3"/>
  <c r="AH81" i="3"/>
  <c r="AB81" i="3"/>
  <c r="X81" i="3"/>
  <c r="AD81" i="3"/>
  <c r="W81" i="3"/>
  <c r="O81" i="3"/>
  <c r="AM81" i="3"/>
  <c r="J81" i="3"/>
  <c r="AU81" i="3"/>
  <c r="AT81" i="3"/>
  <c r="Y81" i="3"/>
  <c r="AZ81" i="3"/>
  <c r="AV81" i="3"/>
  <c r="N81" i="3"/>
  <c r="AR81" i="3"/>
  <c r="P81" i="3"/>
  <c r="S81" i="3"/>
  <c r="S209" i="3"/>
  <c r="AM89" i="3"/>
  <c r="AX353" i="3"/>
  <c r="AX294" i="3"/>
  <c r="AX31" i="3"/>
  <c r="Z202" i="3"/>
  <c r="AU13" i="3"/>
  <c r="AI405" i="3"/>
  <c r="AS313" i="3"/>
  <c r="AS148" i="3"/>
  <c r="AS83" i="3"/>
  <c r="AH13" i="3"/>
  <c r="W320" i="3"/>
  <c r="AD261" i="3"/>
  <c r="AD50" i="3"/>
  <c r="AT320" i="3"/>
  <c r="AT40" i="3"/>
  <c r="N202" i="3"/>
  <c r="O150" i="3"/>
  <c r="AV346" i="3"/>
  <c r="AZ209" i="3"/>
  <c r="AU287" i="3"/>
  <c r="AU50" i="3"/>
  <c r="T106" i="3"/>
  <c r="AK228" i="3"/>
  <c r="AK176" i="3"/>
  <c r="AF50" i="3"/>
  <c r="M398" i="3"/>
  <c r="AQ50" i="3"/>
  <c r="N386" i="3"/>
  <c r="AY386" i="3"/>
  <c r="K76" i="3"/>
  <c r="AK76" i="3"/>
  <c r="Z157" i="3"/>
  <c r="AU157" i="3"/>
  <c r="V157" i="3"/>
  <c r="AY216" i="3"/>
  <c r="V216" i="3"/>
  <c r="AG216" i="3"/>
  <c r="AB216" i="3"/>
  <c r="AW275" i="3"/>
  <c r="AI275" i="3"/>
  <c r="AG275" i="3"/>
  <c r="AG393" i="3"/>
  <c r="AJ393" i="3"/>
  <c r="AN393" i="3"/>
  <c r="K94" i="3"/>
  <c r="AG94" i="3"/>
  <c r="R164" i="3"/>
  <c r="AW164" i="3"/>
  <c r="Q164" i="3"/>
  <c r="AL164" i="3"/>
  <c r="AR223" i="3"/>
  <c r="M223" i="3"/>
  <c r="R223" i="3"/>
  <c r="Y223" i="3"/>
  <c r="AP282" i="3"/>
  <c r="AK282" i="3"/>
  <c r="AH76" i="3"/>
  <c r="AT275" i="3"/>
  <c r="AT157" i="3"/>
  <c r="N334" i="3"/>
  <c r="AX308" i="3"/>
  <c r="J393" i="3"/>
  <c r="J223" i="3"/>
  <c r="J94" i="3"/>
  <c r="AZ301" i="3"/>
  <c r="AI164" i="3"/>
  <c r="AB393" i="3"/>
  <c r="AM275" i="3"/>
  <c r="AM216" i="3"/>
  <c r="AT301" i="3"/>
  <c r="AT242" i="3"/>
  <c r="AT216" i="3"/>
  <c r="O76" i="3"/>
  <c r="P393" i="3"/>
  <c r="AU282" i="3"/>
  <c r="W360" i="3"/>
  <c r="AM386" i="3"/>
  <c r="X334" i="3"/>
  <c r="P386" i="3"/>
  <c r="AX216" i="3"/>
  <c r="AX164" i="3"/>
  <c r="T164" i="3"/>
  <c r="AM301" i="3"/>
  <c r="AX157" i="3"/>
  <c r="S242" i="3"/>
  <c r="AS386" i="3"/>
  <c r="AS157" i="3"/>
  <c r="AH216" i="3"/>
  <c r="AD275" i="3"/>
  <c r="X76" i="3"/>
  <c r="AX386" i="3"/>
  <c r="AX223" i="3"/>
  <c r="AX76" i="3"/>
  <c r="J282" i="3"/>
  <c r="Z223" i="3"/>
  <c r="Z216" i="3"/>
  <c r="K223" i="3"/>
  <c r="S386" i="3"/>
  <c r="S76" i="3"/>
  <c r="W242" i="3"/>
  <c r="N249" i="3"/>
  <c r="N190" i="3"/>
  <c r="AV393" i="3"/>
  <c r="AV164" i="3"/>
  <c r="AX393" i="3"/>
  <c r="AX94" i="3"/>
  <c r="AZ282" i="3"/>
  <c r="AZ223" i="3"/>
  <c r="W216" i="3"/>
  <c r="AD157" i="3"/>
  <c r="X275" i="3"/>
  <c r="X190" i="3"/>
  <c r="N94" i="3"/>
  <c r="O131" i="3"/>
  <c r="P419" i="3"/>
  <c r="P275" i="3"/>
  <c r="AX190" i="3"/>
  <c r="J386" i="3"/>
  <c r="J157" i="3"/>
  <c r="Z76" i="3"/>
  <c r="X157" i="3"/>
  <c r="P164" i="3"/>
  <c r="AZ164" i="3"/>
  <c r="AZ94" i="3"/>
  <c r="AH386" i="3"/>
  <c r="AH242" i="3"/>
  <c r="W386" i="3"/>
  <c r="AD419" i="3"/>
  <c r="N393" i="3"/>
  <c r="N157" i="3"/>
  <c r="O419" i="3"/>
  <c r="AV157" i="3"/>
  <c r="AU275" i="3"/>
  <c r="AU76" i="3"/>
  <c r="AI76" i="3"/>
  <c r="AR38" i="3"/>
  <c r="L341" i="3"/>
  <c r="L71" i="3"/>
  <c r="AU138" i="3"/>
  <c r="AI341" i="3"/>
  <c r="Q71" i="3"/>
  <c r="V341" i="3"/>
  <c r="AQ38" i="3"/>
  <c r="I341" i="3"/>
  <c r="AG470" i="3"/>
  <c r="AQ427" i="3"/>
  <c r="AJ431" i="3"/>
  <c r="Y430" i="3"/>
  <c r="AV458" i="3"/>
  <c r="AE457" i="3"/>
  <c r="AO451" i="3"/>
  <c r="S463" i="3"/>
  <c r="AG431" i="3"/>
  <c r="Z231" i="3"/>
  <c r="K184" i="3"/>
  <c r="AG231" i="3"/>
  <c r="AK290" i="3"/>
  <c r="BA290" i="3"/>
  <c r="Z51" i="3"/>
  <c r="K290" i="3"/>
  <c r="AY231" i="3"/>
  <c r="J231" i="3"/>
  <c r="AB231" i="3"/>
  <c r="AZ290" i="3"/>
  <c r="AZ231" i="3"/>
  <c r="AK231" i="3"/>
  <c r="AR290" i="3"/>
  <c r="AG290" i="3"/>
  <c r="AL290" i="3"/>
  <c r="M290" i="3"/>
  <c r="Q290" i="3"/>
  <c r="K231" i="3"/>
  <c r="AY290" i="3"/>
  <c r="AN290" i="3"/>
  <c r="I290" i="3"/>
  <c r="AG184" i="3"/>
  <c r="AI231" i="3"/>
  <c r="AI290" i="3"/>
  <c r="AJ469" i="3"/>
  <c r="Y470" i="3"/>
  <c r="P474" i="3"/>
  <c r="J328" i="3"/>
  <c r="AU290" i="3"/>
  <c r="AJ290" i="3"/>
  <c r="Y290" i="3"/>
  <c r="J184" i="3"/>
  <c r="AL231" i="3"/>
  <c r="U290" i="3"/>
  <c r="Y231" i="3"/>
  <c r="AF290" i="3"/>
  <c r="AP290" i="3"/>
  <c r="BA469" i="3"/>
  <c r="AU470" i="3"/>
  <c r="AR454" i="3"/>
  <c r="W314" i="3"/>
  <c r="AD314" i="3"/>
  <c r="AD110" i="3"/>
  <c r="AD44" i="3"/>
  <c r="AM110" i="3"/>
  <c r="X262" i="3"/>
  <c r="P321" i="3"/>
  <c r="AU236" i="3"/>
  <c r="AJ177" i="3"/>
  <c r="AJ236" i="3"/>
  <c r="AJ151" i="3"/>
  <c r="AF210" i="3"/>
  <c r="M380" i="3"/>
  <c r="AS314" i="3"/>
  <c r="AS229" i="3"/>
  <c r="AS110" i="3"/>
  <c r="AH203" i="3"/>
  <c r="AH144" i="3"/>
  <c r="W255" i="3"/>
  <c r="W262" i="3"/>
  <c r="W118" i="3"/>
  <c r="AD262" i="3"/>
  <c r="AM399" i="3"/>
  <c r="AM373" i="3"/>
  <c r="AT288" i="3"/>
  <c r="AT110" i="3"/>
  <c r="J380" i="3"/>
  <c r="AZ288" i="3"/>
  <c r="AY295" i="3"/>
  <c r="AB236" i="3"/>
  <c r="Y151" i="3"/>
  <c r="BA125" i="3"/>
  <c r="M63" i="3"/>
  <c r="S352" i="3"/>
  <c r="S203" i="3"/>
  <c r="AH314" i="3"/>
  <c r="AH229" i="3"/>
  <c r="AH110" i="3"/>
  <c r="AT406" i="3"/>
  <c r="AT203" i="3"/>
  <c r="X399" i="3"/>
  <c r="X177" i="3"/>
  <c r="AX210" i="3"/>
  <c r="AY177" i="3"/>
  <c r="W373" i="3"/>
  <c r="W288" i="3"/>
  <c r="AD373" i="3"/>
  <c r="AM352" i="3"/>
  <c r="AM262" i="3"/>
  <c r="AM203" i="3"/>
  <c r="AT314" i="3"/>
  <c r="P288" i="3"/>
  <c r="AU177" i="3"/>
  <c r="AG321" i="3"/>
  <c r="AI314" i="3"/>
  <c r="AJ373" i="3"/>
  <c r="AB208" i="3"/>
  <c r="P208" i="3"/>
  <c r="AU208" i="3"/>
  <c r="AX208" i="3"/>
  <c r="K208" i="3"/>
  <c r="N208" i="3"/>
  <c r="AL399" i="3"/>
  <c r="AR399" i="3"/>
  <c r="AG399" i="3"/>
  <c r="AX255" i="3"/>
  <c r="AV255" i="3"/>
  <c r="K255" i="3"/>
  <c r="AJ255" i="3"/>
  <c r="AZ255" i="3"/>
  <c r="O255" i="3"/>
  <c r="AV110" i="3"/>
  <c r="Y110" i="3"/>
  <c r="AY110" i="3"/>
  <c r="N110" i="3"/>
  <c r="AK110" i="3"/>
  <c r="AJ110" i="3"/>
  <c r="P170" i="3"/>
  <c r="AC170" i="3"/>
  <c r="K170" i="3"/>
  <c r="J170" i="3"/>
  <c r="AV170" i="3"/>
  <c r="AQ170" i="3"/>
  <c r="AN144" i="3"/>
  <c r="N144" i="3"/>
  <c r="U144" i="3"/>
  <c r="AI144" i="3"/>
  <c r="AK144" i="3"/>
  <c r="T144" i="3"/>
  <c r="AZ144" i="3"/>
  <c r="K144" i="3"/>
  <c r="BA144" i="3"/>
  <c r="O144" i="3"/>
  <c r="AL144" i="3"/>
  <c r="AU144" i="3"/>
  <c r="Z144" i="3"/>
  <c r="J144" i="3"/>
  <c r="AX144" i="3"/>
  <c r="AB347" i="3"/>
  <c r="AZ347" i="3"/>
  <c r="P347" i="3"/>
  <c r="AN347" i="3"/>
  <c r="AK347" i="3"/>
  <c r="AI347" i="3"/>
  <c r="AU347" i="3"/>
  <c r="N347" i="3"/>
  <c r="AO347" i="3"/>
  <c r="J347" i="3"/>
  <c r="AR347" i="3"/>
  <c r="Y347" i="3"/>
  <c r="AG347" i="3"/>
  <c r="T347" i="3"/>
  <c r="Z347" i="3"/>
  <c r="AJ347" i="3"/>
  <c r="AL347" i="3"/>
  <c r="AX347" i="3"/>
  <c r="AV347" i="3"/>
  <c r="AI406" i="3"/>
  <c r="AZ406" i="3"/>
  <c r="Z406" i="3"/>
  <c r="J406" i="3"/>
  <c r="AV406" i="3"/>
  <c r="U406" i="3"/>
  <c r="AY406" i="3"/>
  <c r="Y406" i="3"/>
  <c r="AL406" i="3"/>
  <c r="K406" i="3"/>
  <c r="AG406" i="3"/>
  <c r="AU406" i="3"/>
  <c r="Q406" i="3"/>
  <c r="T406" i="3"/>
  <c r="AN406" i="3"/>
  <c r="N406" i="3"/>
  <c r="AB406" i="3"/>
  <c r="AK262" i="3"/>
  <c r="AY262" i="3"/>
  <c r="AG262" i="3"/>
  <c r="N262" i="3"/>
  <c r="T262" i="3"/>
  <c r="Q262" i="3"/>
  <c r="AJ262" i="3"/>
  <c r="AL262" i="3"/>
  <c r="M262" i="3"/>
  <c r="U262" i="3"/>
  <c r="AB262" i="3"/>
  <c r="AZ262" i="3"/>
  <c r="O262" i="3"/>
  <c r="K262" i="3"/>
  <c r="Y262" i="3"/>
  <c r="AU262" i="3"/>
  <c r="AV262" i="3"/>
  <c r="AN262" i="3"/>
  <c r="AI262" i="3"/>
  <c r="J262" i="3"/>
  <c r="AF262" i="3"/>
  <c r="AI118" i="3"/>
  <c r="AK118" i="3"/>
  <c r="AJ118" i="3"/>
  <c r="T118" i="3"/>
  <c r="AX118" i="3"/>
  <c r="AZ118" i="3"/>
  <c r="AR118" i="3"/>
  <c r="AN118" i="3"/>
  <c r="M118" i="3"/>
  <c r="AY118" i="3"/>
  <c r="AL118" i="3"/>
  <c r="J118" i="3"/>
  <c r="P118" i="3"/>
  <c r="Y118" i="3"/>
  <c r="AG118" i="3"/>
  <c r="K118" i="3"/>
  <c r="X118" i="3"/>
  <c r="AU118" i="3"/>
  <c r="AB118" i="3"/>
  <c r="Z118" i="3"/>
  <c r="N118" i="3"/>
  <c r="AK321" i="3"/>
  <c r="AJ321" i="3"/>
  <c r="AV321" i="3"/>
  <c r="N321" i="3"/>
  <c r="AB321" i="3"/>
  <c r="AY321" i="3"/>
  <c r="K321" i="3"/>
  <c r="J321" i="3"/>
  <c r="Q321" i="3"/>
  <c r="AL321" i="3"/>
  <c r="Y321" i="3"/>
  <c r="M321" i="3"/>
  <c r="U321" i="3"/>
  <c r="AN321" i="3"/>
  <c r="AE321" i="3"/>
  <c r="AU321" i="3"/>
  <c r="AI321" i="3"/>
  <c r="AZ321" i="3"/>
  <c r="AX321" i="3"/>
  <c r="AA177" i="3"/>
  <c r="AF177" i="3"/>
  <c r="AL177" i="3"/>
  <c r="Z177" i="3"/>
  <c r="BA177" i="3"/>
  <c r="AB177" i="3"/>
  <c r="P177" i="3"/>
  <c r="AN177" i="3"/>
  <c r="AX177" i="3"/>
  <c r="AE177" i="3"/>
  <c r="N177" i="3"/>
  <c r="I177" i="3"/>
  <c r="Y177" i="3"/>
  <c r="AV177" i="3"/>
  <c r="O177" i="3"/>
  <c r="AO177" i="3"/>
  <c r="AW177" i="3"/>
  <c r="Q177" i="3"/>
  <c r="U177" i="3"/>
  <c r="T177" i="3"/>
  <c r="AZ177" i="3"/>
  <c r="AK177" i="3"/>
  <c r="K177" i="3"/>
  <c r="J177" i="3"/>
  <c r="I380" i="3"/>
  <c r="Y380" i="3"/>
  <c r="AI380" i="3"/>
  <c r="AX380" i="3"/>
  <c r="N380" i="3"/>
  <c r="AL380" i="3"/>
  <c r="AV380" i="3"/>
  <c r="AF380" i="3"/>
  <c r="AN380" i="3"/>
  <c r="P380" i="3"/>
  <c r="O380" i="3"/>
  <c r="L380" i="3"/>
  <c r="AB380" i="3"/>
  <c r="AY380" i="3"/>
  <c r="AG380" i="3"/>
  <c r="AJ380" i="3"/>
  <c r="AU380" i="3"/>
  <c r="Q380" i="3"/>
  <c r="K380" i="3"/>
  <c r="AA236" i="3"/>
  <c r="BA236" i="3"/>
  <c r="AY236" i="3"/>
  <c r="AF236" i="3"/>
  <c r="AI236" i="3"/>
  <c r="Z236" i="3"/>
  <c r="AX236" i="3"/>
  <c r="AV236" i="3"/>
  <c r="AK236" i="3"/>
  <c r="AQ236" i="3"/>
  <c r="AL236" i="3"/>
  <c r="K236" i="3"/>
  <c r="AN236" i="3"/>
  <c r="R236" i="3"/>
  <c r="AO236" i="3"/>
  <c r="AP236" i="3"/>
  <c r="AR236" i="3"/>
  <c r="T236" i="3"/>
  <c r="AG236" i="3"/>
  <c r="Y236" i="3"/>
  <c r="U236" i="3"/>
  <c r="AZ236" i="3"/>
  <c r="I63" i="3"/>
  <c r="AB63" i="3"/>
  <c r="O63" i="3"/>
  <c r="V63" i="3"/>
  <c r="BA63" i="3"/>
  <c r="AA63" i="3"/>
  <c r="AN63" i="3"/>
  <c r="AR63" i="3"/>
  <c r="AZ63" i="3"/>
  <c r="J63" i="3"/>
  <c r="P63" i="3"/>
  <c r="Y63" i="3"/>
  <c r="AG63" i="3"/>
  <c r="Q63" i="3"/>
  <c r="AL63" i="3"/>
  <c r="K63" i="3"/>
  <c r="X63" i="3"/>
  <c r="AI63" i="3"/>
  <c r="U63" i="3"/>
  <c r="AJ63" i="3"/>
  <c r="AX63" i="3"/>
  <c r="AF63" i="3"/>
  <c r="AV63" i="3"/>
  <c r="I295" i="3"/>
  <c r="AA295" i="3"/>
  <c r="AI295" i="3"/>
  <c r="AE295" i="3"/>
  <c r="V295" i="3"/>
  <c r="AN295" i="3"/>
  <c r="AR295" i="3"/>
  <c r="J295" i="3"/>
  <c r="P295" i="3"/>
  <c r="AP295" i="3"/>
  <c r="M295" i="3"/>
  <c r="AJ295" i="3"/>
  <c r="AZ295" i="3"/>
  <c r="AC295" i="3"/>
  <c r="AO295" i="3"/>
  <c r="AK295" i="3"/>
  <c r="N295" i="3"/>
  <c r="AW295" i="3"/>
  <c r="Q295" i="3"/>
  <c r="AB295" i="3"/>
  <c r="AL295" i="3"/>
  <c r="AG295" i="3"/>
  <c r="AV295" i="3"/>
  <c r="BA295" i="3"/>
  <c r="U295" i="3"/>
  <c r="AF295" i="3"/>
  <c r="Y295" i="3"/>
  <c r="K295" i="3"/>
  <c r="Z295" i="3"/>
  <c r="AX295" i="3"/>
  <c r="O295" i="3"/>
  <c r="R151" i="3"/>
  <c r="M151" i="3"/>
  <c r="J151" i="3"/>
  <c r="AU151" i="3"/>
  <c r="Z151" i="3"/>
  <c r="AY151" i="3"/>
  <c r="O151" i="3"/>
  <c r="AW151" i="3"/>
  <c r="AO151" i="3"/>
  <c r="K151" i="3"/>
  <c r="P151" i="3"/>
  <c r="AB151" i="3"/>
  <c r="AR151" i="3"/>
  <c r="AL151" i="3"/>
  <c r="AA151" i="3"/>
  <c r="AP151" i="3"/>
  <c r="U151" i="3"/>
  <c r="V151" i="3"/>
  <c r="AN151" i="3"/>
  <c r="T151" i="3"/>
  <c r="N151" i="3"/>
  <c r="BA151" i="3"/>
  <c r="AE151" i="3"/>
  <c r="AZ151" i="3"/>
  <c r="AX151" i="3"/>
  <c r="R354" i="3"/>
  <c r="I354" i="3"/>
  <c r="Y354" i="3"/>
  <c r="AI354" i="3"/>
  <c r="AV354" i="3"/>
  <c r="M354" i="3"/>
  <c r="BA354" i="3"/>
  <c r="AO354" i="3"/>
  <c r="AL354" i="3"/>
  <c r="AQ354" i="3"/>
  <c r="AA354" i="3"/>
  <c r="Q354" i="3"/>
  <c r="AF354" i="3"/>
  <c r="AB354" i="3"/>
  <c r="AY354" i="3"/>
  <c r="V354" i="3"/>
  <c r="AP354" i="3"/>
  <c r="AK354" i="3"/>
  <c r="N354" i="3"/>
  <c r="AR354" i="3"/>
  <c r="AE354" i="3"/>
  <c r="AN354" i="3"/>
  <c r="AJ354" i="3"/>
  <c r="AG354" i="3"/>
  <c r="P354" i="3"/>
  <c r="AU354" i="3"/>
  <c r="U354" i="3"/>
  <c r="T354" i="3"/>
  <c r="K354" i="3"/>
  <c r="L210" i="3"/>
  <c r="AQ210" i="3"/>
  <c r="AV210" i="3"/>
  <c r="AC210" i="3"/>
  <c r="Y210" i="3"/>
  <c r="AE210" i="3"/>
  <c r="U210" i="3"/>
  <c r="T210" i="3"/>
  <c r="I210" i="3"/>
  <c r="AA210" i="3"/>
  <c r="V210" i="3"/>
  <c r="Q210" i="3"/>
  <c r="AK210" i="3"/>
  <c r="O210" i="3"/>
  <c r="BA210" i="3"/>
  <c r="AR210" i="3"/>
  <c r="AG210" i="3"/>
  <c r="AZ210" i="3"/>
  <c r="AN210" i="3"/>
  <c r="AB210" i="3"/>
  <c r="AJ210" i="3"/>
  <c r="AY210" i="3"/>
  <c r="AL210" i="3"/>
  <c r="R210" i="3"/>
  <c r="AP210" i="3"/>
  <c r="M210" i="3"/>
  <c r="N210" i="3"/>
  <c r="AO210" i="3"/>
  <c r="Z210" i="3"/>
  <c r="AW210" i="3"/>
  <c r="AW413" i="3"/>
  <c r="AA413" i="3"/>
  <c r="V413" i="3"/>
  <c r="M413" i="3"/>
  <c r="Z413" i="3"/>
  <c r="AQ413" i="3"/>
  <c r="Q413" i="3"/>
  <c r="AI413" i="3"/>
  <c r="AG413" i="3"/>
  <c r="J413" i="3"/>
  <c r="AX413" i="3"/>
  <c r="AK413" i="3"/>
  <c r="AZ413" i="3"/>
  <c r="K413" i="3"/>
  <c r="AP413" i="3"/>
  <c r="BA413" i="3"/>
  <c r="AF413" i="3"/>
  <c r="AR413" i="3"/>
  <c r="AL413" i="3"/>
  <c r="Y413" i="3"/>
  <c r="AB413" i="3"/>
  <c r="AY413" i="3"/>
  <c r="AU413" i="3"/>
  <c r="N413" i="3"/>
  <c r="L413" i="3"/>
  <c r="I413" i="3"/>
  <c r="U413" i="3"/>
  <c r="AN413" i="3"/>
  <c r="AO413" i="3"/>
  <c r="AJ413" i="3"/>
  <c r="AW269" i="3"/>
  <c r="BA269" i="3"/>
  <c r="AU269" i="3"/>
  <c r="AR269" i="3"/>
  <c r="AG269" i="3"/>
  <c r="AQ269" i="3"/>
  <c r="U269" i="3"/>
  <c r="AK269" i="3"/>
  <c r="Z269" i="3"/>
  <c r="N269" i="3"/>
  <c r="L269" i="3"/>
  <c r="AA269" i="3"/>
  <c r="I269" i="3"/>
  <c r="AE269" i="3"/>
  <c r="AV269" i="3"/>
  <c r="P269" i="3"/>
  <c r="V269" i="3"/>
  <c r="Q269" i="3"/>
  <c r="AP269" i="3"/>
  <c r="T269" i="3"/>
  <c r="AL269" i="3"/>
  <c r="M269" i="3"/>
  <c r="AO269" i="3"/>
  <c r="K269" i="3"/>
  <c r="J269" i="3"/>
  <c r="AC269" i="3"/>
  <c r="AF269" i="3"/>
  <c r="AB269" i="3"/>
  <c r="AY269" i="3"/>
  <c r="AZ269" i="3"/>
  <c r="U125" i="3"/>
  <c r="AN125" i="3"/>
  <c r="AU125" i="3"/>
  <c r="I125" i="3"/>
  <c r="AE125" i="3"/>
  <c r="AW125" i="3"/>
  <c r="AQ125" i="3"/>
  <c r="Y125" i="3"/>
  <c r="V125" i="3"/>
  <c r="L125" i="3"/>
  <c r="AC125" i="3"/>
  <c r="Z125" i="3"/>
  <c r="R125" i="3"/>
  <c r="AK125" i="3"/>
  <c r="AJ125" i="3"/>
  <c r="AG125" i="3"/>
  <c r="AP125" i="3"/>
  <c r="M125" i="3"/>
  <c r="AY125" i="3"/>
  <c r="T125" i="3"/>
  <c r="AL125" i="3"/>
  <c r="K125" i="3"/>
  <c r="AX125" i="3"/>
  <c r="O125" i="3"/>
  <c r="AA125" i="3"/>
  <c r="AR125" i="3"/>
  <c r="AB125" i="3"/>
  <c r="AF73" i="3"/>
  <c r="AZ73" i="3"/>
  <c r="L73" i="3"/>
  <c r="AC73" i="3"/>
  <c r="AJ73" i="3"/>
  <c r="N73" i="3"/>
  <c r="AR73" i="3"/>
  <c r="AB73" i="3"/>
  <c r="AL73" i="3"/>
  <c r="AG73" i="3"/>
  <c r="I73" i="3"/>
  <c r="P73" i="3"/>
  <c r="AA73" i="3"/>
  <c r="M73" i="3"/>
  <c r="U73" i="3"/>
  <c r="AK73" i="3"/>
  <c r="T73" i="3"/>
  <c r="AY73" i="3"/>
  <c r="Q73" i="3"/>
  <c r="Z73" i="3"/>
  <c r="R73" i="3"/>
  <c r="AQ73" i="3"/>
  <c r="AN73" i="3"/>
  <c r="AE73" i="3"/>
  <c r="V73" i="3"/>
  <c r="AO73" i="3"/>
  <c r="BA73" i="3"/>
  <c r="O73" i="3"/>
  <c r="L36" i="3"/>
  <c r="AQ36" i="3"/>
  <c r="AF36" i="3"/>
  <c r="Z36" i="3"/>
  <c r="J36" i="3"/>
  <c r="AC36" i="3"/>
  <c r="O36" i="3"/>
  <c r="AV36" i="3"/>
  <c r="AY36" i="3"/>
  <c r="Q36" i="3"/>
  <c r="AP36" i="3"/>
  <c r="AR36" i="3"/>
  <c r="AL36" i="3"/>
  <c r="K36" i="3"/>
  <c r="AA36" i="3"/>
  <c r="AE36" i="3"/>
  <c r="AN36" i="3"/>
  <c r="AI36" i="3"/>
  <c r="V36" i="3"/>
  <c r="M36" i="3"/>
  <c r="Y36" i="3"/>
  <c r="AG36" i="3"/>
  <c r="AW36" i="3"/>
  <c r="BA36" i="3"/>
  <c r="U36" i="3"/>
  <c r="AB36" i="3"/>
  <c r="R36" i="3"/>
  <c r="I36" i="3"/>
  <c r="AK36" i="3"/>
  <c r="AZ36" i="3"/>
  <c r="BA34" i="3"/>
  <c r="AF34" i="3"/>
  <c r="AN34" i="3"/>
  <c r="AY34" i="3"/>
  <c r="P34" i="3"/>
  <c r="N34" i="3"/>
  <c r="AP34" i="3"/>
  <c r="AL34" i="3"/>
  <c r="O34" i="3"/>
  <c r="R34" i="3"/>
  <c r="V34" i="3"/>
  <c r="AG34" i="3"/>
  <c r="J34" i="3"/>
  <c r="AE34" i="3"/>
  <c r="I34" i="3"/>
  <c r="AA34" i="3"/>
  <c r="Q34" i="3"/>
  <c r="AI34" i="3"/>
  <c r="M34" i="3"/>
  <c r="U34" i="3"/>
  <c r="AJ34" i="3"/>
  <c r="AU34" i="3"/>
  <c r="L34" i="3"/>
  <c r="AO34" i="3"/>
  <c r="AW34" i="3"/>
  <c r="AQ34" i="3"/>
  <c r="AK34" i="3"/>
  <c r="AZ34" i="3"/>
  <c r="K34" i="3"/>
  <c r="AC34" i="3"/>
  <c r="AR34" i="3"/>
  <c r="AX34" i="3"/>
  <c r="AA91" i="3"/>
  <c r="U91" i="3"/>
  <c r="K91" i="3"/>
  <c r="J91" i="3"/>
  <c r="AX91" i="3"/>
  <c r="BA91" i="3"/>
  <c r="AI91" i="3"/>
  <c r="O91" i="3"/>
  <c r="AE91" i="3"/>
  <c r="AQ91" i="3"/>
  <c r="Y91" i="3"/>
  <c r="AJ91" i="3"/>
  <c r="AZ91" i="3"/>
  <c r="Z91" i="3"/>
  <c r="N91" i="3"/>
  <c r="AW91" i="3"/>
  <c r="AO91" i="3"/>
  <c r="L91" i="3"/>
  <c r="AC91" i="3"/>
  <c r="V91" i="3"/>
  <c r="AP91" i="3"/>
  <c r="AF91" i="3"/>
  <c r="M91" i="3"/>
  <c r="AL91" i="3"/>
  <c r="AY91" i="3"/>
  <c r="X91" i="3"/>
  <c r="R91" i="3"/>
  <c r="I91" i="3"/>
  <c r="Q91" i="3"/>
  <c r="AB91" i="3"/>
  <c r="T91" i="3"/>
  <c r="AU91" i="3"/>
  <c r="AN91" i="3"/>
  <c r="AL42" i="3"/>
  <c r="X42" i="3"/>
  <c r="AO42" i="3"/>
  <c r="AP42" i="3"/>
  <c r="AY42" i="3"/>
  <c r="P42" i="3"/>
  <c r="N42" i="3"/>
  <c r="AW42" i="3"/>
  <c r="U42" i="3"/>
  <c r="K42" i="3"/>
  <c r="Z42" i="3"/>
  <c r="R42" i="3"/>
  <c r="T42" i="3"/>
  <c r="AX42" i="3"/>
  <c r="AQ42" i="3"/>
  <c r="M42" i="3"/>
  <c r="AK42" i="3"/>
  <c r="L42" i="3"/>
  <c r="AC42" i="3"/>
  <c r="AA42" i="3"/>
  <c r="BA42" i="3"/>
  <c r="AG42" i="3"/>
  <c r="AZ42" i="3"/>
  <c r="Y42" i="3"/>
  <c r="AR42" i="3"/>
  <c r="AE42" i="3"/>
  <c r="AN42" i="3"/>
  <c r="AI42" i="3"/>
  <c r="AU42" i="3"/>
  <c r="J42" i="3"/>
  <c r="V42" i="3"/>
  <c r="AJ42" i="3"/>
  <c r="AK203" i="3"/>
  <c r="AR203" i="3"/>
  <c r="AY203" i="3"/>
  <c r="AZ203" i="3"/>
  <c r="AI203" i="3"/>
  <c r="AJ203" i="3"/>
  <c r="T203" i="3"/>
  <c r="AX203" i="3"/>
  <c r="P203" i="3"/>
  <c r="AN203" i="3"/>
  <c r="AB203" i="3"/>
  <c r="K203" i="3"/>
  <c r="U203" i="3"/>
  <c r="AG203" i="3"/>
  <c r="AV203" i="3"/>
  <c r="J203" i="3"/>
  <c r="S229" i="3"/>
  <c r="S170" i="3"/>
  <c r="S44" i="3"/>
  <c r="AH373" i="3"/>
  <c r="W321" i="3"/>
  <c r="W203" i="3"/>
  <c r="AM314" i="3"/>
  <c r="AT380" i="3"/>
  <c r="AT63" i="3"/>
  <c r="X144" i="3"/>
  <c r="N236" i="3"/>
  <c r="AX406" i="3"/>
  <c r="AX73" i="3"/>
  <c r="Z380" i="3"/>
  <c r="AZ354" i="3"/>
  <c r="AU288" i="3"/>
  <c r="AU295" i="3"/>
  <c r="AI73" i="3"/>
  <c r="AR177" i="3"/>
  <c r="Y269" i="3"/>
  <c r="AP73" i="3"/>
  <c r="AC413" i="3"/>
  <c r="AL44" i="3"/>
  <c r="J44" i="3"/>
  <c r="Y44" i="3"/>
  <c r="X44" i="3"/>
  <c r="AN44" i="3"/>
  <c r="AI44" i="3"/>
  <c r="K44" i="3"/>
  <c r="Z44" i="3"/>
  <c r="AV44" i="3"/>
  <c r="AX44" i="3"/>
  <c r="AU44" i="3"/>
  <c r="S288" i="3"/>
  <c r="AH262" i="3"/>
  <c r="AH255" i="3"/>
  <c r="AH170" i="3"/>
  <c r="W44" i="3"/>
  <c r="AD406" i="3"/>
  <c r="AD144" i="3"/>
  <c r="AT170" i="3"/>
  <c r="AT144" i="3"/>
  <c r="X406" i="3"/>
  <c r="X203" i="3"/>
  <c r="X236" i="3"/>
  <c r="N203" i="3"/>
  <c r="O347" i="3"/>
  <c r="O321" i="3"/>
  <c r="O203" i="3"/>
  <c r="P210" i="3"/>
  <c r="AV118" i="3"/>
  <c r="AX354" i="3"/>
  <c r="AX262" i="3"/>
  <c r="K73" i="3"/>
  <c r="AZ380" i="3"/>
  <c r="AG144" i="3"/>
  <c r="AY399" i="3"/>
  <c r="T34" i="3"/>
  <c r="AK406" i="3"/>
  <c r="AR262" i="3"/>
  <c r="Y34" i="3"/>
  <c r="U352" i="3"/>
  <c r="O352" i="3"/>
  <c r="AI352" i="3"/>
  <c r="AC352" i="3"/>
  <c r="K352" i="3"/>
  <c r="Y288" i="3"/>
  <c r="AR288" i="3"/>
  <c r="J288" i="3"/>
  <c r="R288" i="3"/>
  <c r="AF288" i="3"/>
  <c r="AJ288" i="3"/>
  <c r="AG288" i="3"/>
  <c r="AV288" i="3"/>
  <c r="N288" i="3"/>
  <c r="AK288" i="3"/>
  <c r="AX288" i="3"/>
  <c r="Z288" i="3"/>
  <c r="O288" i="3"/>
  <c r="K288" i="3"/>
  <c r="AS399" i="3"/>
  <c r="S373" i="3"/>
  <c r="AS373" i="3"/>
  <c r="AS255" i="3"/>
  <c r="AH288" i="3"/>
  <c r="AH44" i="3"/>
  <c r="W347" i="3"/>
  <c r="W236" i="3"/>
  <c r="AD236" i="3"/>
  <c r="AM255" i="3"/>
  <c r="AM208" i="3"/>
  <c r="AT295" i="3"/>
  <c r="AT236" i="3"/>
  <c r="X255" i="3"/>
  <c r="O170" i="3"/>
  <c r="O118" i="3"/>
  <c r="AX399" i="3"/>
  <c r="J314" i="3"/>
  <c r="AZ44" i="3"/>
  <c r="AL203" i="3"/>
  <c r="T288" i="3"/>
  <c r="T63" i="3"/>
  <c r="AK380" i="3"/>
  <c r="Y203" i="3"/>
  <c r="AF125" i="3"/>
  <c r="AW73" i="3"/>
  <c r="N373" i="3"/>
  <c r="R373" i="3"/>
  <c r="AX373" i="3"/>
  <c r="P373" i="3"/>
  <c r="AI373" i="3"/>
  <c r="K373" i="3"/>
  <c r="J373" i="3"/>
  <c r="AS288" i="3"/>
  <c r="AS352" i="3"/>
  <c r="AS203" i="3"/>
  <c r="AH399" i="3"/>
  <c r="AD321" i="3"/>
  <c r="AD208" i="3"/>
  <c r="AM236" i="3"/>
  <c r="AM144" i="3"/>
  <c r="AM44" i="3"/>
  <c r="N170" i="3"/>
  <c r="O314" i="3"/>
  <c r="Z321" i="3"/>
  <c r="Z262" i="3"/>
  <c r="Z255" i="3"/>
  <c r="Z63" i="3"/>
  <c r="AU210" i="3"/>
  <c r="AG177" i="3"/>
  <c r="AI151" i="3"/>
  <c r="T352" i="3"/>
  <c r="AB42" i="3"/>
  <c r="AR380" i="3"/>
  <c r="Y73" i="3"/>
  <c r="AF151" i="3"/>
  <c r="AO125" i="3"/>
  <c r="AE413" i="3"/>
  <c r="L354" i="3"/>
  <c r="AX229" i="3"/>
  <c r="AN229" i="3"/>
  <c r="T229" i="3"/>
  <c r="K229" i="3"/>
  <c r="AG229" i="3"/>
  <c r="AU229" i="3"/>
  <c r="O229" i="3"/>
  <c r="AY229" i="3"/>
  <c r="AI229" i="3"/>
  <c r="N229" i="3"/>
  <c r="P229" i="3"/>
  <c r="AV229" i="3"/>
  <c r="S255" i="3"/>
  <c r="AS406" i="3"/>
  <c r="AS262" i="3"/>
  <c r="W380" i="3"/>
  <c r="AD347" i="3"/>
  <c r="AD288" i="3"/>
  <c r="AM354" i="3"/>
  <c r="AM295" i="3"/>
  <c r="X288" i="3"/>
  <c r="X229" i="3"/>
  <c r="O373" i="3"/>
  <c r="O236" i="3"/>
  <c r="AV413" i="3"/>
  <c r="J352" i="3"/>
  <c r="Z203" i="3"/>
  <c r="AZ125" i="3"/>
  <c r="AU36" i="3"/>
  <c r="AY255" i="3"/>
  <c r="AY63" i="3"/>
  <c r="AB255" i="3"/>
  <c r="AK170" i="3"/>
  <c r="I42" i="3"/>
  <c r="AL314" i="3"/>
  <c r="P314" i="3"/>
  <c r="AQ314" i="3"/>
  <c r="BA314" i="3"/>
  <c r="Y314" i="3"/>
  <c r="AV314" i="3"/>
  <c r="N314" i="3"/>
  <c r="Z314" i="3"/>
  <c r="S399" i="3"/>
  <c r="S314" i="3"/>
  <c r="AS44" i="3"/>
  <c r="W229" i="3"/>
  <c r="W170" i="3"/>
  <c r="AD380" i="3"/>
  <c r="AD255" i="3"/>
  <c r="AD229" i="3"/>
  <c r="AD170" i="3"/>
  <c r="AM406" i="3"/>
  <c r="AM118" i="3"/>
  <c r="AM63" i="3"/>
  <c r="AT347" i="3"/>
  <c r="AT373" i="3"/>
  <c r="X321" i="3"/>
  <c r="O413" i="3"/>
  <c r="P413" i="3"/>
  <c r="P406" i="3"/>
  <c r="P236" i="3"/>
  <c r="J354" i="3"/>
  <c r="J73" i="3"/>
  <c r="Z354" i="3"/>
  <c r="Z34" i="3"/>
  <c r="K210" i="3"/>
  <c r="AG373" i="3"/>
  <c r="AI269" i="3"/>
  <c r="AI210" i="3"/>
  <c r="T413" i="3"/>
  <c r="T321" i="3"/>
  <c r="T380" i="3"/>
  <c r="T208" i="3"/>
  <c r="AJ406" i="3"/>
  <c r="M177" i="3"/>
  <c r="R413" i="3"/>
  <c r="R269" i="3"/>
  <c r="AG374" i="3"/>
  <c r="AI289" i="3"/>
  <c r="AE292" i="3"/>
  <c r="AZ171" i="3"/>
  <c r="V292" i="3"/>
  <c r="S447" i="3"/>
  <c r="AV465" i="3"/>
  <c r="BA431" i="3"/>
  <c r="O465" i="3"/>
  <c r="W410" i="3"/>
  <c r="AD266" i="3"/>
  <c r="AM410" i="3"/>
  <c r="X325" i="3"/>
  <c r="O384" i="3"/>
  <c r="O299" i="3"/>
  <c r="P240" i="3"/>
  <c r="AX391" i="3"/>
  <c r="AG240" i="3"/>
  <c r="AL129" i="3"/>
  <c r="AB417" i="3"/>
  <c r="AN358" i="3"/>
  <c r="W304" i="3"/>
  <c r="AD207" i="3"/>
  <c r="AD155" i="3"/>
  <c r="AM155" i="3"/>
  <c r="AM74" i="3"/>
  <c r="AT299" i="3"/>
  <c r="AT273" i="3"/>
  <c r="AT160" i="3"/>
  <c r="N214" i="3"/>
  <c r="O214" i="3"/>
  <c r="O74" i="3"/>
  <c r="P273" i="3"/>
  <c r="AV417" i="3"/>
  <c r="AY358" i="3"/>
  <c r="AB188" i="3"/>
  <c r="AB240" i="3"/>
  <c r="W351" i="3"/>
  <c r="AH181" i="3"/>
  <c r="AM214" i="3"/>
  <c r="AM240" i="3"/>
  <c r="AT384" i="3"/>
  <c r="AT304" i="3"/>
  <c r="X384" i="3"/>
  <c r="X358" i="3"/>
  <c r="X266" i="3"/>
  <c r="X188" i="3"/>
  <c r="X240" i="3"/>
  <c r="N155" i="3"/>
  <c r="O273" i="3"/>
  <c r="O188" i="3"/>
  <c r="O155" i="3"/>
  <c r="Z188" i="3"/>
  <c r="T221" i="3"/>
  <c r="T15" i="3"/>
  <c r="AO365" i="3"/>
  <c r="AE15" i="3"/>
  <c r="S122" i="3"/>
  <c r="S351" i="3"/>
  <c r="S181" i="3"/>
  <c r="AD240" i="3"/>
  <c r="AD181" i="3"/>
  <c r="AM384" i="3"/>
  <c r="AM266" i="3"/>
  <c r="AM129" i="3"/>
  <c r="AT266" i="3"/>
  <c r="X410" i="3"/>
  <c r="N358" i="3"/>
  <c r="N391" i="3"/>
  <c r="N325" i="3"/>
  <c r="N74" i="3"/>
  <c r="O325" i="3"/>
  <c r="AV88" i="3"/>
  <c r="AX88" i="3"/>
  <c r="J410" i="3"/>
  <c r="J358" i="3"/>
  <c r="S325" i="3"/>
  <c r="AS410" i="3"/>
  <c r="AS351" i="3"/>
  <c r="AS384" i="3"/>
  <c r="AS325" i="3"/>
  <c r="W266" i="3"/>
  <c r="AD304" i="3"/>
  <c r="AM351" i="3"/>
  <c r="AT122" i="3"/>
  <c r="N351" i="3"/>
  <c r="AG122" i="3"/>
  <c r="AW304" i="3"/>
  <c r="V304" i="3"/>
  <c r="AV304" i="3"/>
  <c r="AI304" i="3"/>
  <c r="BA304" i="3"/>
  <c r="AU304" i="3"/>
  <c r="K304" i="3"/>
  <c r="J160" i="3"/>
  <c r="M160" i="3"/>
  <c r="AU160" i="3"/>
  <c r="Z160" i="3"/>
  <c r="P160" i="3"/>
  <c r="L181" i="3"/>
  <c r="AZ181" i="3"/>
  <c r="AG181" i="3"/>
  <c r="Q181" i="3"/>
  <c r="AE181" i="3"/>
  <c r="Z181" i="3"/>
  <c r="AK181" i="3"/>
  <c r="AJ181" i="3"/>
  <c r="P181" i="3"/>
  <c r="I181" i="3"/>
  <c r="J181" i="3"/>
  <c r="U181" i="3"/>
  <c r="AI181" i="3"/>
  <c r="AW384" i="3"/>
  <c r="AK384" i="3"/>
  <c r="AX384" i="3"/>
  <c r="AY384" i="3"/>
  <c r="AF384" i="3"/>
  <c r="AL384" i="3"/>
  <c r="Z384" i="3"/>
  <c r="AA384" i="3"/>
  <c r="J384" i="3"/>
  <c r="R240" i="3"/>
  <c r="AC240" i="3"/>
  <c r="AR240" i="3"/>
  <c r="Z240" i="3"/>
  <c r="L240" i="3"/>
  <c r="U240" i="3"/>
  <c r="AJ240" i="3"/>
  <c r="V240" i="3"/>
  <c r="AP240" i="3"/>
  <c r="AQ240" i="3"/>
  <c r="BA240" i="3"/>
  <c r="AI240" i="3"/>
  <c r="AU240" i="3"/>
  <c r="AE240" i="3"/>
  <c r="M240" i="3"/>
  <c r="AL240" i="3"/>
  <c r="AX240" i="3"/>
  <c r="AN240" i="3"/>
  <c r="AZ240" i="3"/>
  <c r="AW240" i="3"/>
  <c r="I240" i="3"/>
  <c r="AA240" i="3"/>
  <c r="AF240" i="3"/>
  <c r="Y240" i="3"/>
  <c r="K240" i="3"/>
  <c r="Q240" i="3"/>
  <c r="AO240" i="3"/>
  <c r="AK240" i="3"/>
  <c r="J240" i="3"/>
  <c r="V74" i="3"/>
  <c r="AG74" i="3"/>
  <c r="AX74" i="3"/>
  <c r="AP74" i="3"/>
  <c r="AN74" i="3"/>
  <c r="AZ74" i="3"/>
  <c r="Z74" i="3"/>
  <c r="K74" i="3"/>
  <c r="R74" i="3"/>
  <c r="AC74" i="3"/>
  <c r="M74" i="3"/>
  <c r="AF74" i="3"/>
  <c r="AR74" i="3"/>
  <c r="AA74" i="3"/>
  <c r="AQ74" i="3"/>
  <c r="Y74" i="3"/>
  <c r="BA74" i="3"/>
  <c r="U74" i="3"/>
  <c r="AI74" i="3"/>
  <c r="AE74" i="3"/>
  <c r="I74" i="3"/>
  <c r="AL74" i="3"/>
  <c r="T74" i="3"/>
  <c r="P74" i="3"/>
  <c r="AK74" i="3"/>
  <c r="J74" i="3"/>
  <c r="L74" i="3"/>
  <c r="AO74" i="3"/>
  <c r="AB74" i="3"/>
  <c r="AE299" i="3"/>
  <c r="AL299" i="3"/>
  <c r="AX299" i="3"/>
  <c r="R299" i="3"/>
  <c r="U299" i="3"/>
  <c r="T299" i="3"/>
  <c r="AZ299" i="3"/>
  <c r="AV299" i="3"/>
  <c r="P299" i="3"/>
  <c r="AA299" i="3"/>
  <c r="AN299" i="3"/>
  <c r="AB299" i="3"/>
  <c r="AU299" i="3"/>
  <c r="AJ299" i="3"/>
  <c r="AY299" i="3"/>
  <c r="I299" i="3"/>
  <c r="M299" i="3"/>
  <c r="AR299" i="3"/>
  <c r="AW299" i="3"/>
  <c r="AC299" i="3"/>
  <c r="AO299" i="3"/>
  <c r="BA299" i="3"/>
  <c r="AK299" i="3"/>
  <c r="AI299" i="3"/>
  <c r="AG299" i="3"/>
  <c r="L299" i="3"/>
  <c r="AQ299" i="3"/>
  <c r="V299" i="3"/>
  <c r="Y299" i="3"/>
  <c r="Q299" i="3"/>
  <c r="AF299" i="3"/>
  <c r="Z299" i="3"/>
  <c r="AW155" i="3"/>
  <c r="AA155" i="3"/>
  <c r="V155" i="3"/>
  <c r="Q155" i="3"/>
  <c r="T155" i="3"/>
  <c r="AV155" i="3"/>
  <c r="AP155" i="3"/>
  <c r="AR155" i="3"/>
  <c r="AK155" i="3"/>
  <c r="AJ155" i="3"/>
  <c r="AG155" i="3"/>
  <c r="AC155" i="3"/>
  <c r="AN155" i="3"/>
  <c r="AZ155" i="3"/>
  <c r="AB155" i="3"/>
  <c r="AL155" i="3"/>
  <c r="L155" i="3"/>
  <c r="AE155" i="3"/>
  <c r="AQ155" i="3"/>
  <c r="BA155" i="3"/>
  <c r="K155" i="3"/>
  <c r="J155" i="3"/>
  <c r="AY155" i="3"/>
  <c r="AO155" i="3"/>
  <c r="M155" i="3"/>
  <c r="AU155" i="3"/>
  <c r="Z155" i="3"/>
  <c r="AX155" i="3"/>
  <c r="P155" i="3"/>
  <c r="R155" i="3"/>
  <c r="Y155" i="3"/>
  <c r="I358" i="3"/>
  <c r="AK358" i="3"/>
  <c r="AW358" i="3"/>
  <c r="V358" i="3"/>
  <c r="AR358" i="3"/>
  <c r="AV358" i="3"/>
  <c r="AA358" i="3"/>
  <c r="AO358" i="3"/>
  <c r="Y358" i="3"/>
  <c r="AJ358" i="3"/>
  <c r="BA358" i="3"/>
  <c r="AF358" i="3"/>
  <c r="AQ358" i="3"/>
  <c r="AB358" i="3"/>
  <c r="AL358" i="3"/>
  <c r="AE358" i="3"/>
  <c r="AZ358" i="3"/>
  <c r="M358" i="3"/>
  <c r="AG358" i="3"/>
  <c r="U358" i="3"/>
  <c r="T358" i="3"/>
  <c r="AX358" i="3"/>
  <c r="Q358" i="3"/>
  <c r="AU358" i="3"/>
  <c r="R358" i="3"/>
  <c r="L358" i="3"/>
  <c r="AI358" i="3"/>
  <c r="L214" i="3"/>
  <c r="AB214" i="3"/>
  <c r="AZ214" i="3"/>
  <c r="AO214" i="3"/>
  <c r="M214" i="3"/>
  <c r="AR214" i="3"/>
  <c r="AQ214" i="3"/>
  <c r="V214" i="3"/>
  <c r="AP214" i="3"/>
  <c r="AL214" i="3"/>
  <c r="AF214" i="3"/>
  <c r="Y214" i="3"/>
  <c r="AY214" i="3"/>
  <c r="AU214" i="3"/>
  <c r="K214" i="3"/>
  <c r="AC214" i="3"/>
  <c r="AE214" i="3"/>
  <c r="R214" i="3"/>
  <c r="BA214" i="3"/>
  <c r="U214" i="3"/>
  <c r="I214" i="3"/>
  <c r="Q214" i="3"/>
  <c r="AG214" i="3"/>
  <c r="AX214" i="3"/>
  <c r="AJ214" i="3"/>
  <c r="AA214" i="3"/>
  <c r="AK214" i="3"/>
  <c r="T214" i="3"/>
  <c r="Z214" i="3"/>
  <c r="J214" i="3"/>
  <c r="M417" i="3"/>
  <c r="AI417" i="3"/>
  <c r="L417" i="3"/>
  <c r="AA417" i="3"/>
  <c r="Z417" i="3"/>
  <c r="AX417" i="3"/>
  <c r="U417" i="3"/>
  <c r="AU417" i="3"/>
  <c r="Y417" i="3"/>
  <c r="AR417" i="3"/>
  <c r="AJ417" i="3"/>
  <c r="AY417" i="3"/>
  <c r="AG417" i="3"/>
  <c r="I417" i="3"/>
  <c r="AC417" i="3"/>
  <c r="AK417" i="3"/>
  <c r="AQ417" i="3"/>
  <c r="V417" i="3"/>
  <c r="AO417" i="3"/>
  <c r="AN417" i="3"/>
  <c r="Q417" i="3"/>
  <c r="AL417" i="3"/>
  <c r="BA417" i="3"/>
  <c r="AF417" i="3"/>
  <c r="AZ417" i="3"/>
  <c r="AE417" i="3"/>
  <c r="AP417" i="3"/>
  <c r="K417" i="3"/>
  <c r="AU273" i="3"/>
  <c r="AZ273" i="3"/>
  <c r="U273" i="3"/>
  <c r="AK273" i="3"/>
  <c r="L273" i="3"/>
  <c r="AC273" i="3"/>
  <c r="AQ273" i="3"/>
  <c r="Q273" i="3"/>
  <c r="AO273" i="3"/>
  <c r="V273" i="3"/>
  <c r="BA273" i="3"/>
  <c r="Y273" i="3"/>
  <c r="J273" i="3"/>
  <c r="AW273" i="3"/>
  <c r="I273" i="3"/>
  <c r="AP273" i="3"/>
  <c r="AX273" i="3"/>
  <c r="AN273" i="3"/>
  <c r="AB273" i="3"/>
  <c r="AY273" i="3"/>
  <c r="AI273" i="3"/>
  <c r="K273" i="3"/>
  <c r="R273" i="3"/>
  <c r="AE273" i="3"/>
  <c r="M273" i="3"/>
  <c r="AG273" i="3"/>
  <c r="AV273" i="3"/>
  <c r="T273" i="3"/>
  <c r="AL273" i="3"/>
  <c r="AA273" i="3"/>
  <c r="AJ273" i="3"/>
  <c r="Z273" i="3"/>
  <c r="I129" i="3"/>
  <c r="AC129" i="3"/>
  <c r="AO129" i="3"/>
  <c r="U129" i="3"/>
  <c r="AJ129" i="3"/>
  <c r="AY129" i="3"/>
  <c r="Y129" i="3"/>
  <c r="AN129" i="3"/>
  <c r="AQ129" i="3"/>
  <c r="V129" i="3"/>
  <c r="M129" i="3"/>
  <c r="AI129" i="3"/>
  <c r="AV129" i="3"/>
  <c r="P129" i="3"/>
  <c r="AW129" i="3"/>
  <c r="AB129" i="3"/>
  <c r="J129" i="3"/>
  <c r="AU129" i="3"/>
  <c r="BA129" i="3"/>
  <c r="AK129" i="3"/>
  <c r="L129" i="3"/>
  <c r="T129" i="3"/>
  <c r="AG129" i="3"/>
  <c r="AE129" i="3"/>
  <c r="Q129" i="3"/>
  <c r="Z129" i="3"/>
  <c r="R129" i="3"/>
  <c r="AA129" i="3"/>
  <c r="K129" i="3"/>
  <c r="AC332" i="3"/>
  <c r="AP332" i="3"/>
  <c r="AV332" i="3"/>
  <c r="AB332" i="3"/>
  <c r="L332" i="3"/>
  <c r="AE332" i="3"/>
  <c r="AO332" i="3"/>
  <c r="BA332" i="3"/>
  <c r="AF332" i="3"/>
  <c r="K332" i="3"/>
  <c r="R332" i="3"/>
  <c r="V332" i="3"/>
  <c r="Y332" i="3"/>
  <c r="I332" i="3"/>
  <c r="AL332" i="3"/>
  <c r="AK332" i="3"/>
  <c r="T332" i="3"/>
  <c r="AA332" i="3"/>
  <c r="AQ332" i="3"/>
  <c r="AY332" i="3"/>
  <c r="AU332" i="3"/>
  <c r="Z332" i="3"/>
  <c r="J332" i="3"/>
  <c r="U332" i="3"/>
  <c r="AR332" i="3"/>
  <c r="AG332" i="3"/>
  <c r="Q332" i="3"/>
  <c r="M332" i="3"/>
  <c r="AN332" i="3"/>
  <c r="AJ332" i="3"/>
  <c r="Q188" i="3"/>
  <c r="AV188" i="3"/>
  <c r="AK188" i="3"/>
  <c r="M188" i="3"/>
  <c r="Y188" i="3"/>
  <c r="AG188" i="3"/>
  <c r="AO188" i="3"/>
  <c r="BA188" i="3"/>
  <c r="AR188" i="3"/>
  <c r="AC188" i="3"/>
  <c r="AA188" i="3"/>
  <c r="V188" i="3"/>
  <c r="AI188" i="3"/>
  <c r="L188" i="3"/>
  <c r="AE188" i="3"/>
  <c r="AJ188" i="3"/>
  <c r="AZ188" i="3"/>
  <c r="K188" i="3"/>
  <c r="AP188" i="3"/>
  <c r="AL188" i="3"/>
  <c r="AW188" i="3"/>
  <c r="R188" i="3"/>
  <c r="AQ188" i="3"/>
  <c r="U188" i="3"/>
  <c r="AN188" i="3"/>
  <c r="AY188" i="3"/>
  <c r="J188" i="3"/>
  <c r="I188" i="3"/>
  <c r="AF188" i="3"/>
  <c r="AU188" i="3"/>
  <c r="I391" i="3"/>
  <c r="AQ391" i="3"/>
  <c r="AK391" i="3"/>
  <c r="R391" i="3"/>
  <c r="M391" i="3"/>
  <c r="AY391" i="3"/>
  <c r="AI391" i="3"/>
  <c r="AE391" i="3"/>
  <c r="AP391" i="3"/>
  <c r="AN391" i="3"/>
  <c r="AJ391" i="3"/>
  <c r="AW391" i="3"/>
  <c r="Q391" i="3"/>
  <c r="T391" i="3"/>
  <c r="AA391" i="3"/>
  <c r="BA391" i="3"/>
  <c r="AL391" i="3"/>
  <c r="AG391" i="3"/>
  <c r="K391" i="3"/>
  <c r="AC391" i="3"/>
  <c r="AO391" i="3"/>
  <c r="U391" i="3"/>
  <c r="Y391" i="3"/>
  <c r="AU391" i="3"/>
  <c r="L391" i="3"/>
  <c r="AR391" i="3"/>
  <c r="AB391" i="3"/>
  <c r="AZ391" i="3"/>
  <c r="V391" i="3"/>
  <c r="AQ247" i="3"/>
  <c r="AO247" i="3"/>
  <c r="AK247" i="3"/>
  <c r="AY247" i="3"/>
  <c r="I247" i="3"/>
  <c r="Z247" i="3"/>
  <c r="J247" i="3"/>
  <c r="AR247" i="3"/>
  <c r="AG247" i="3"/>
  <c r="AI247" i="3"/>
  <c r="R247" i="3"/>
  <c r="L247" i="3"/>
  <c r="Q247" i="3"/>
  <c r="AA247" i="3"/>
  <c r="AE247" i="3"/>
  <c r="BA247" i="3"/>
  <c r="Y247" i="3"/>
  <c r="AP247" i="3"/>
  <c r="U247" i="3"/>
  <c r="AB247" i="3"/>
  <c r="AL247" i="3"/>
  <c r="K247" i="3"/>
  <c r="AW247" i="3"/>
  <c r="V247" i="3"/>
  <c r="M247" i="3"/>
  <c r="AF247" i="3"/>
  <c r="AN247" i="3"/>
  <c r="AJ247" i="3"/>
  <c r="AU247" i="3"/>
  <c r="P247" i="3"/>
  <c r="AV247" i="3"/>
  <c r="AF88" i="3"/>
  <c r="AU88" i="3"/>
  <c r="AZ88" i="3"/>
  <c r="K88" i="3"/>
  <c r="J88" i="3"/>
  <c r="AO88" i="3"/>
  <c r="AJ88" i="3"/>
  <c r="I88" i="3"/>
  <c r="AI88" i="3"/>
  <c r="AE88" i="3"/>
  <c r="AP88" i="3"/>
  <c r="AL88" i="3"/>
  <c r="AW88" i="3"/>
  <c r="M88" i="3"/>
  <c r="BA88" i="3"/>
  <c r="U88" i="3"/>
  <c r="Y88" i="3"/>
  <c r="AR88" i="3"/>
  <c r="AB88" i="3"/>
  <c r="AY88" i="3"/>
  <c r="AQ88" i="3"/>
  <c r="Z88" i="3"/>
  <c r="L88" i="3"/>
  <c r="AA88" i="3"/>
  <c r="V88" i="3"/>
  <c r="P88" i="3"/>
  <c r="R88" i="3"/>
  <c r="AN88" i="3"/>
  <c r="AK88" i="3"/>
  <c r="AC88" i="3"/>
  <c r="T88" i="3"/>
  <c r="AO306" i="3"/>
  <c r="AL306" i="3"/>
  <c r="BA306" i="3"/>
  <c r="AC306" i="3"/>
  <c r="AA306" i="3"/>
  <c r="Q306" i="3"/>
  <c r="AI306" i="3"/>
  <c r="AG306" i="3"/>
  <c r="AU306" i="3"/>
  <c r="P306" i="3"/>
  <c r="I306" i="3"/>
  <c r="AQ306" i="3"/>
  <c r="M306" i="3"/>
  <c r="AJ306" i="3"/>
  <c r="Z306" i="3"/>
  <c r="AN306" i="3"/>
  <c r="AR306" i="3"/>
  <c r="AB306" i="3"/>
  <c r="K306" i="3"/>
  <c r="AP306" i="3"/>
  <c r="AF306" i="3"/>
  <c r="J306" i="3"/>
  <c r="R306" i="3"/>
  <c r="U306" i="3"/>
  <c r="T306" i="3"/>
  <c r="AZ306" i="3"/>
  <c r="AX306" i="3"/>
  <c r="AW306" i="3"/>
  <c r="AE306" i="3"/>
  <c r="Y306" i="3"/>
  <c r="L306" i="3"/>
  <c r="R162" i="3"/>
  <c r="AQ162" i="3"/>
  <c r="AY162" i="3"/>
  <c r="AI162" i="3"/>
  <c r="P162" i="3"/>
  <c r="BA162" i="3"/>
  <c r="K162" i="3"/>
  <c r="AC162" i="3"/>
  <c r="V162" i="3"/>
  <c r="U162" i="3"/>
  <c r="AX162" i="3"/>
  <c r="AO162" i="3"/>
  <c r="AA162" i="3"/>
  <c r="T162" i="3"/>
  <c r="AG162" i="3"/>
  <c r="J162" i="3"/>
  <c r="AP162" i="3"/>
  <c r="AK162" i="3"/>
  <c r="AL162" i="3"/>
  <c r="AU162" i="3"/>
  <c r="AW162" i="3"/>
  <c r="AF162" i="3"/>
  <c r="I162" i="3"/>
  <c r="AE162" i="3"/>
  <c r="M162" i="3"/>
  <c r="Y162" i="3"/>
  <c r="AN162" i="3"/>
  <c r="L162" i="3"/>
  <c r="AJ162" i="3"/>
  <c r="Z162" i="3"/>
  <c r="AE365" i="3"/>
  <c r="AX365" i="3"/>
  <c r="AQ365" i="3"/>
  <c r="AN365" i="3"/>
  <c r="AL365" i="3"/>
  <c r="AG365" i="3"/>
  <c r="AI365" i="3"/>
  <c r="V365" i="3"/>
  <c r="AP365" i="3"/>
  <c r="AC365" i="3"/>
  <c r="AA365" i="3"/>
  <c r="AU365" i="3"/>
  <c r="J365" i="3"/>
  <c r="R365" i="3"/>
  <c r="AR365" i="3"/>
  <c r="AW365" i="3"/>
  <c r="Q365" i="3"/>
  <c r="L365" i="3"/>
  <c r="I365" i="3"/>
  <c r="M365" i="3"/>
  <c r="AY365" i="3"/>
  <c r="K365" i="3"/>
  <c r="BA365" i="3"/>
  <c r="AF365" i="3"/>
  <c r="AK365" i="3"/>
  <c r="AB365" i="3"/>
  <c r="Z365" i="3"/>
  <c r="AW221" i="3"/>
  <c r="M221" i="3"/>
  <c r="K221" i="3"/>
  <c r="AC221" i="3"/>
  <c r="Q221" i="3"/>
  <c r="Y221" i="3"/>
  <c r="V221" i="3"/>
  <c r="AP221" i="3"/>
  <c r="AB221" i="3"/>
  <c r="Z221" i="3"/>
  <c r="U221" i="3"/>
  <c r="AN221" i="3"/>
  <c r="AQ221" i="3"/>
  <c r="AG221" i="3"/>
  <c r="AE221" i="3"/>
  <c r="L221" i="3"/>
  <c r="AL221" i="3"/>
  <c r="AF221" i="3"/>
  <c r="AZ221" i="3"/>
  <c r="R221" i="3"/>
  <c r="AO221" i="3"/>
  <c r="AJ221" i="3"/>
  <c r="I221" i="3"/>
  <c r="BA221" i="3"/>
  <c r="AR221" i="3"/>
  <c r="AI221" i="3"/>
  <c r="AU221" i="3"/>
  <c r="AC15" i="3"/>
  <c r="Q15" i="3"/>
  <c r="AG15" i="3"/>
  <c r="U15" i="3"/>
  <c r="Y15" i="3"/>
  <c r="AQ15" i="3"/>
  <c r="AU15" i="3"/>
  <c r="AJ15" i="3"/>
  <c r="I15" i="3"/>
  <c r="AI15" i="3"/>
  <c r="AZ15" i="3"/>
  <c r="AO15" i="3"/>
  <c r="AK15" i="3"/>
  <c r="AV15" i="3"/>
  <c r="AP15" i="3"/>
  <c r="M15" i="3"/>
  <c r="AF15" i="3"/>
  <c r="AX15" i="3"/>
  <c r="AW15" i="3"/>
  <c r="BA15" i="3"/>
  <c r="AN15" i="3"/>
  <c r="Z15" i="3"/>
  <c r="R15" i="3"/>
  <c r="L15" i="3"/>
  <c r="AR15" i="3"/>
  <c r="AB15" i="3"/>
  <c r="K15" i="3"/>
  <c r="AC25" i="3"/>
  <c r="Q25" i="3"/>
  <c r="Y25" i="3"/>
  <c r="K25" i="3"/>
  <c r="AV25" i="3"/>
  <c r="I25" i="3"/>
  <c r="AL25" i="3"/>
  <c r="AZ25" i="3"/>
  <c r="R25" i="3"/>
  <c r="L25" i="3"/>
  <c r="AO25" i="3"/>
  <c r="AI25" i="3"/>
  <c r="M25" i="3"/>
  <c r="T25" i="3"/>
  <c r="J25" i="3"/>
  <c r="AG25" i="3"/>
  <c r="AU25" i="3"/>
  <c r="Z25" i="3"/>
  <c r="AE25" i="3"/>
  <c r="AW25" i="3"/>
  <c r="AA25" i="3"/>
  <c r="V25" i="3"/>
  <c r="BA25" i="3"/>
  <c r="AQ25" i="3"/>
  <c r="AF25" i="3"/>
  <c r="AK25" i="3"/>
  <c r="AY25" i="3"/>
  <c r="AP25" i="3"/>
  <c r="U25" i="3"/>
  <c r="AJ25" i="3"/>
  <c r="R95" i="3"/>
  <c r="AA95" i="3"/>
  <c r="AR95" i="3"/>
  <c r="AI95" i="3"/>
  <c r="AZ95" i="3"/>
  <c r="AE95" i="3"/>
  <c r="M95" i="3"/>
  <c r="K95" i="3"/>
  <c r="AO95" i="3"/>
  <c r="U95" i="3"/>
  <c r="AK95" i="3"/>
  <c r="AB95" i="3"/>
  <c r="BA95" i="3"/>
  <c r="L95" i="3"/>
  <c r="AX95" i="3"/>
  <c r="AC95" i="3"/>
  <c r="AF95" i="3"/>
  <c r="Y95" i="3"/>
  <c r="AJ95" i="3"/>
  <c r="V95" i="3"/>
  <c r="Q95" i="3"/>
  <c r="T95" i="3"/>
  <c r="Z95" i="3"/>
  <c r="AQ95" i="3"/>
  <c r="AP95" i="3"/>
  <c r="AY95" i="3"/>
  <c r="AW95" i="3"/>
  <c r="AN95" i="3"/>
  <c r="AL95" i="3"/>
  <c r="AE93" i="3"/>
  <c r="AL93" i="3"/>
  <c r="Q93" i="3"/>
  <c r="AO93" i="3"/>
  <c r="M93" i="3"/>
  <c r="BA93" i="3"/>
  <c r="AY93" i="3"/>
  <c r="L93" i="3"/>
  <c r="T93" i="3"/>
  <c r="AQ93" i="3"/>
  <c r="V93" i="3"/>
  <c r="AK93" i="3"/>
  <c r="AZ93" i="3"/>
  <c r="AP93" i="3"/>
  <c r="AN93" i="3"/>
  <c r="AJ93" i="3"/>
  <c r="AC93" i="3"/>
  <c r="AR93" i="3"/>
  <c r="AI93" i="3"/>
  <c r="K93" i="3"/>
  <c r="R93" i="3"/>
  <c r="AF93" i="3"/>
  <c r="Y93" i="3"/>
  <c r="AU93" i="3"/>
  <c r="AA93" i="3"/>
  <c r="AW93" i="3"/>
  <c r="AB93" i="3"/>
  <c r="AG93" i="3"/>
  <c r="I93" i="3"/>
  <c r="U93" i="3"/>
  <c r="AX93" i="3"/>
  <c r="V43" i="3"/>
  <c r="AR43" i="3"/>
  <c r="AG43" i="3"/>
  <c r="L43" i="3"/>
  <c r="BA43" i="3"/>
  <c r="Y43" i="3"/>
  <c r="AK43" i="3"/>
  <c r="AP43" i="3"/>
  <c r="AF43" i="3"/>
  <c r="P43" i="3"/>
  <c r="AA43" i="3"/>
  <c r="M43" i="3"/>
  <c r="AN43" i="3"/>
  <c r="T43" i="3"/>
  <c r="AZ43" i="3"/>
  <c r="AQ43" i="3"/>
  <c r="Q43" i="3"/>
  <c r="AB43" i="3"/>
  <c r="AX43" i="3"/>
  <c r="AW43" i="3"/>
  <c r="AC43" i="3"/>
  <c r="AJ43" i="3"/>
  <c r="AO43" i="3"/>
  <c r="U43" i="3"/>
  <c r="AI43" i="3"/>
  <c r="AL43" i="3"/>
  <c r="AU43" i="3"/>
  <c r="I43" i="3"/>
  <c r="AE43" i="3"/>
  <c r="K43" i="3"/>
  <c r="Z43" i="3"/>
  <c r="I101" i="3"/>
  <c r="M101" i="3"/>
  <c r="U101" i="3"/>
  <c r="P101" i="3"/>
  <c r="AL101" i="3"/>
  <c r="R101" i="3"/>
  <c r="Q101" i="3"/>
  <c r="Y101" i="3"/>
  <c r="T101" i="3"/>
  <c r="L101" i="3"/>
  <c r="AP101" i="3"/>
  <c r="Z101" i="3"/>
  <c r="AO101" i="3"/>
  <c r="AF101" i="3"/>
  <c r="AC101" i="3"/>
  <c r="V101" i="3"/>
  <c r="AB101" i="3"/>
  <c r="AJ101" i="3"/>
  <c r="AN101" i="3"/>
  <c r="AK101" i="3"/>
  <c r="AI101" i="3"/>
  <c r="K101" i="3"/>
  <c r="AW101" i="3"/>
  <c r="BA101" i="3"/>
  <c r="AU101" i="3"/>
  <c r="AQ101" i="3"/>
  <c r="AR101" i="3"/>
  <c r="AY101" i="3"/>
  <c r="AV101" i="3"/>
  <c r="AI207" i="3"/>
  <c r="BA207" i="3"/>
  <c r="AN207" i="3"/>
  <c r="AR207" i="3"/>
  <c r="AU207" i="3"/>
  <c r="T207" i="3"/>
  <c r="AP207" i="3"/>
  <c r="J207" i="3"/>
  <c r="AB207" i="3"/>
  <c r="S266" i="3"/>
  <c r="AS266" i="3"/>
  <c r="AS160" i="3"/>
  <c r="AS122" i="3"/>
  <c r="AH74" i="3"/>
  <c r="W155" i="3"/>
  <c r="W122" i="3"/>
  <c r="AD384" i="3"/>
  <c r="AM417" i="3"/>
  <c r="AT351" i="3"/>
  <c r="X299" i="3"/>
  <c r="X273" i="3"/>
  <c r="N266" i="3"/>
  <c r="O247" i="3"/>
  <c r="P391" i="3"/>
  <c r="AX188" i="3"/>
  <c r="J221" i="3"/>
  <c r="Z391" i="3"/>
  <c r="K358" i="3"/>
  <c r="AY240" i="3"/>
  <c r="U365" i="3"/>
  <c r="I95" i="3"/>
  <c r="AW332" i="3"/>
  <c r="AW214" i="3"/>
  <c r="Q122" i="3"/>
  <c r="AJ122" i="3"/>
  <c r="Z122" i="3"/>
  <c r="AE122" i="3"/>
  <c r="T122" i="3"/>
  <c r="AQ122" i="3"/>
  <c r="P122" i="3"/>
  <c r="U122" i="3"/>
  <c r="AU122" i="3"/>
  <c r="BA122" i="3"/>
  <c r="Y122" i="3"/>
  <c r="AS207" i="3"/>
  <c r="AH160" i="3"/>
  <c r="AH122" i="3"/>
  <c r="W207" i="3"/>
  <c r="AT129" i="3"/>
  <c r="AT74" i="3"/>
  <c r="X304" i="3"/>
  <c r="N88" i="3"/>
  <c r="O129" i="3"/>
  <c r="AV74" i="3"/>
  <c r="K299" i="3"/>
  <c r="AZ365" i="3"/>
  <c r="AI155" i="3"/>
  <c r="AP299" i="3"/>
  <c r="AE101" i="3"/>
  <c r="R417" i="3"/>
  <c r="AW417" i="3"/>
  <c r="Y410" i="3"/>
  <c r="AB410" i="3"/>
  <c r="AP410" i="3"/>
  <c r="AA410" i="3"/>
  <c r="AL410" i="3"/>
  <c r="AX410" i="3"/>
  <c r="Z410" i="3"/>
  <c r="S160" i="3"/>
  <c r="AH304" i="3"/>
  <c r="W384" i="3"/>
  <c r="AD214" i="3"/>
  <c r="AM122" i="3"/>
  <c r="AM160" i="3"/>
  <c r="AT417" i="3"/>
  <c r="AT332" i="3"/>
  <c r="X332" i="3"/>
  <c r="X129" i="3"/>
  <c r="N384" i="3"/>
  <c r="N299" i="3"/>
  <c r="N240" i="3"/>
  <c r="N247" i="3"/>
  <c r="O358" i="3"/>
  <c r="AU74" i="3"/>
  <c r="T417" i="3"/>
  <c r="T365" i="3"/>
  <c r="AN214" i="3"/>
  <c r="AN25" i="3"/>
  <c r="Q88" i="3"/>
  <c r="Q74" i="3"/>
  <c r="I155" i="3"/>
  <c r="R43" i="3"/>
  <c r="AB266" i="3"/>
  <c r="AR266" i="3"/>
  <c r="AG266" i="3"/>
  <c r="J266" i="3"/>
  <c r="AW266" i="3"/>
  <c r="Z266" i="3"/>
  <c r="AI266" i="3"/>
  <c r="Y266" i="3"/>
  <c r="AY266" i="3"/>
  <c r="V266" i="3"/>
  <c r="U266" i="3"/>
  <c r="AH207" i="3"/>
  <c r="W74" i="3"/>
  <c r="AD122" i="3"/>
  <c r="AD160" i="3"/>
  <c r="AM181" i="3"/>
  <c r="AT207" i="3"/>
  <c r="X122" i="3"/>
  <c r="O351" i="3"/>
  <c r="O332" i="3"/>
  <c r="O306" i="3"/>
  <c r="O240" i="3"/>
  <c r="P384" i="3"/>
  <c r="P358" i="3"/>
  <c r="P332" i="3"/>
  <c r="AV391" i="3"/>
  <c r="AV240" i="3"/>
  <c r="AV160" i="3"/>
  <c r="AV162" i="3"/>
  <c r="AX129" i="3"/>
  <c r="AZ162" i="3"/>
  <c r="T247" i="3"/>
  <c r="AK306" i="3"/>
  <c r="AP129" i="3"/>
  <c r="AW74" i="3"/>
  <c r="U325" i="3"/>
  <c r="AJ325" i="3"/>
  <c r="AI325" i="3"/>
  <c r="BA325" i="3"/>
  <c r="AZ325" i="3"/>
  <c r="AX325" i="3"/>
  <c r="AV325" i="3"/>
  <c r="AC325" i="3"/>
  <c r="AW325" i="3"/>
  <c r="T325" i="3"/>
  <c r="AU325" i="3"/>
  <c r="AO325" i="3"/>
  <c r="K325" i="3"/>
  <c r="S410" i="3"/>
  <c r="S207" i="3"/>
  <c r="AS74" i="3"/>
  <c r="AH410" i="3"/>
  <c r="AH240" i="3"/>
  <c r="AD325" i="3"/>
  <c r="AM325" i="3"/>
  <c r="AM299" i="3"/>
  <c r="AT410" i="3"/>
  <c r="X214" i="3"/>
  <c r="X155" i="3"/>
  <c r="N188" i="3"/>
  <c r="P417" i="3"/>
  <c r="J391" i="3"/>
  <c r="AY43" i="3"/>
  <c r="AF273" i="3"/>
  <c r="AA221" i="3"/>
  <c r="M351" i="3"/>
  <c r="AA351" i="3"/>
  <c r="BA351" i="3"/>
  <c r="AB351" i="3"/>
  <c r="AS304" i="3"/>
  <c r="AT358" i="3"/>
  <c r="AT325" i="3"/>
  <c r="AT240" i="3"/>
  <c r="AT181" i="3"/>
  <c r="AT214" i="3"/>
  <c r="X181" i="3"/>
  <c r="X74" i="3"/>
  <c r="N417" i="3"/>
  <c r="N273" i="3"/>
  <c r="O417" i="3"/>
  <c r="O304" i="3"/>
  <c r="O88" i="3"/>
  <c r="P221" i="3"/>
  <c r="AV351" i="3"/>
  <c r="AV214" i="3"/>
  <c r="AX122" i="3"/>
  <c r="J299" i="3"/>
  <c r="AZ129" i="3"/>
  <c r="AI351" i="3"/>
  <c r="AI332" i="3"/>
  <c r="AY74" i="3"/>
  <c r="AB162" i="3"/>
  <c r="AR129" i="3"/>
  <c r="AR162" i="3"/>
  <c r="AP358" i="3"/>
  <c r="AA15" i="3"/>
  <c r="AC358" i="3"/>
  <c r="R253" i="3"/>
  <c r="AW312" i="3"/>
  <c r="AE135" i="3"/>
  <c r="AA135" i="3"/>
  <c r="AW253" i="3"/>
  <c r="AA194" i="3"/>
  <c r="AW194" i="3"/>
  <c r="AW135" i="3"/>
  <c r="R135" i="3"/>
  <c r="I194" i="3"/>
  <c r="I135" i="3"/>
  <c r="N451" i="3"/>
  <c r="AG474" i="3"/>
  <c r="AK465" i="3"/>
  <c r="AQ194" i="3"/>
  <c r="AK458" i="3"/>
  <c r="I436" i="3"/>
  <c r="BA441" i="3"/>
  <c r="BA427" i="3"/>
  <c r="Q449" i="3"/>
  <c r="AN431" i="3"/>
  <c r="M457" i="3"/>
  <c r="U457" i="3"/>
  <c r="U460" i="3"/>
  <c r="AA469" i="3"/>
  <c r="R469" i="3"/>
  <c r="AQ386" i="3"/>
  <c r="L157" i="3"/>
  <c r="R76" i="3"/>
  <c r="AC386" i="3"/>
  <c r="AQ451" i="3"/>
  <c r="N469" i="3"/>
  <c r="O470" i="3"/>
  <c r="AF470" i="3"/>
  <c r="I431" i="3"/>
  <c r="P460" i="3"/>
  <c r="V445" i="3"/>
  <c r="Q454" i="3"/>
  <c r="AN469" i="3"/>
  <c r="AN470" i="3"/>
  <c r="AU427" i="3"/>
  <c r="U454" i="3"/>
  <c r="AW454" i="3"/>
  <c r="AQ336" i="3"/>
  <c r="AN395" i="3"/>
  <c r="AC84" i="3"/>
  <c r="AW90" i="3"/>
  <c r="W463" i="3"/>
  <c r="AY463" i="3"/>
  <c r="AX451" i="3"/>
  <c r="AI451" i="3"/>
  <c r="X463" i="3"/>
  <c r="AB463" i="3"/>
  <c r="I471" i="3"/>
  <c r="BA455" i="3"/>
  <c r="BA471" i="3"/>
  <c r="AN455" i="3"/>
  <c r="P471" i="3"/>
  <c r="AF455" i="3"/>
  <c r="AK455" i="3"/>
  <c r="V455" i="3"/>
  <c r="AG362" i="3"/>
  <c r="AL218" i="3"/>
  <c r="AW47" i="3"/>
  <c r="W455" i="3"/>
  <c r="W471" i="3"/>
  <c r="AY455" i="3"/>
  <c r="AZ463" i="3"/>
  <c r="AD471" i="3"/>
  <c r="X451" i="3"/>
  <c r="AP471" i="3"/>
  <c r="S464" i="3"/>
  <c r="AQ455" i="3"/>
  <c r="N455" i="3"/>
  <c r="I455" i="3"/>
  <c r="R455" i="3"/>
  <c r="R463" i="3"/>
  <c r="P463" i="3"/>
  <c r="P455" i="3"/>
  <c r="AR464" i="3"/>
  <c r="M464" i="3"/>
  <c r="AG218" i="3"/>
  <c r="AA84" i="3"/>
  <c r="AW199" i="3"/>
  <c r="AT451" i="3"/>
  <c r="AM451" i="3"/>
  <c r="J464" i="3"/>
  <c r="Z464" i="3"/>
  <c r="AP463" i="3"/>
  <c r="AQ464" i="3"/>
  <c r="AJ464" i="3"/>
  <c r="AA464" i="3"/>
  <c r="I463" i="3"/>
  <c r="AV471" i="3"/>
  <c r="K471" i="3"/>
  <c r="AL464" i="3"/>
  <c r="Q464" i="3"/>
  <c r="L464" i="3"/>
  <c r="AU400" i="3"/>
  <c r="AB277" i="3"/>
  <c r="AX463" i="3"/>
  <c r="BA463" i="3"/>
  <c r="R471" i="3"/>
  <c r="AU455" i="3"/>
  <c r="Y464" i="3"/>
  <c r="M471" i="3"/>
  <c r="U455" i="3"/>
  <c r="AL471" i="3"/>
  <c r="V471" i="3"/>
  <c r="AI303" i="3"/>
  <c r="R45" i="3"/>
  <c r="AW84" i="3"/>
  <c r="AY451" i="3"/>
  <c r="AD451" i="3"/>
  <c r="J451" i="3"/>
  <c r="X471" i="3"/>
  <c r="Z451" i="3"/>
  <c r="AP455" i="3"/>
  <c r="N463" i="3"/>
  <c r="AJ471" i="3"/>
  <c r="AN471" i="3"/>
  <c r="AG463" i="3"/>
  <c r="AV455" i="3"/>
  <c r="AE464" i="3"/>
  <c r="K464" i="3"/>
  <c r="L455" i="3"/>
  <c r="R90" i="3"/>
  <c r="W464" i="3"/>
  <c r="AO463" i="3"/>
  <c r="AC463" i="3"/>
  <c r="Z471" i="3"/>
  <c r="T451" i="3"/>
  <c r="AQ441" i="3"/>
  <c r="N471" i="3"/>
  <c r="AJ441" i="3"/>
  <c r="I464" i="3"/>
  <c r="AN427" i="3"/>
  <c r="AE471" i="3"/>
  <c r="M455" i="3"/>
  <c r="AQ14" i="3"/>
  <c r="AE84" i="3"/>
  <c r="L14" i="3"/>
  <c r="AH455" i="3"/>
  <c r="AO455" i="3"/>
  <c r="AD455" i="3"/>
  <c r="AM464" i="3"/>
  <c r="AM471" i="3"/>
  <c r="J463" i="3"/>
  <c r="Z455" i="3"/>
  <c r="AP447" i="3"/>
  <c r="T464" i="3"/>
  <c r="AB447" i="3"/>
  <c r="AB451" i="3"/>
  <c r="AJ463" i="3"/>
  <c r="AA447" i="3"/>
  <c r="I441" i="3"/>
  <c r="AN463" i="3"/>
  <c r="AU464" i="3"/>
  <c r="AG455" i="3"/>
  <c r="O471" i="3"/>
  <c r="Y455" i="3"/>
  <c r="AR471" i="3"/>
  <c r="AK464" i="3"/>
  <c r="U471" i="3"/>
  <c r="AW464" i="3"/>
  <c r="AG256" i="3"/>
  <c r="AS463" i="3"/>
  <c r="AC471" i="3"/>
  <c r="AD464" i="3"/>
  <c r="J455" i="3"/>
  <c r="Z463" i="3"/>
  <c r="AP451" i="3"/>
  <c r="T455" i="3"/>
  <c r="S455" i="3"/>
  <c r="AA471" i="3"/>
  <c r="AN464" i="3"/>
  <c r="P464" i="3"/>
  <c r="AV463" i="3"/>
  <c r="AF464" i="3"/>
  <c r="Q455" i="3"/>
  <c r="T218" i="3"/>
  <c r="AJ256" i="3"/>
  <c r="I84" i="3"/>
  <c r="AH451" i="3"/>
  <c r="AH463" i="3"/>
  <c r="W451" i="3"/>
  <c r="AT455" i="3"/>
  <c r="AT463" i="3"/>
  <c r="AZ451" i="3"/>
  <c r="AZ464" i="3"/>
  <c r="AC451" i="3"/>
  <c r="AM463" i="3"/>
  <c r="AP464" i="3"/>
  <c r="AQ471" i="3"/>
  <c r="Y471" i="3"/>
  <c r="AK471" i="3"/>
  <c r="U464" i="3"/>
  <c r="AQ463" i="3"/>
  <c r="AA463" i="3"/>
  <c r="Y463" i="3"/>
  <c r="O469" i="3"/>
  <c r="N447" i="3"/>
  <c r="AU441" i="3"/>
  <c r="AJ451" i="3"/>
  <c r="AF463" i="3"/>
  <c r="AM268" i="3"/>
  <c r="AT268" i="3"/>
  <c r="AH412" i="3"/>
  <c r="W268" i="3"/>
  <c r="AS412" i="3"/>
  <c r="AM412" i="3"/>
  <c r="X268" i="3"/>
  <c r="AG430" i="3"/>
  <c r="AE462" i="3"/>
  <c r="AH268" i="3"/>
  <c r="P268" i="3"/>
  <c r="AZ268" i="3"/>
  <c r="AU412" i="3"/>
  <c r="P462" i="3"/>
  <c r="AW433" i="3"/>
  <c r="S268" i="3"/>
  <c r="AD268" i="3"/>
  <c r="AU268" i="3"/>
  <c r="AU430" i="3"/>
  <c r="AL433" i="3"/>
  <c r="AS268" i="3"/>
  <c r="S412" i="3"/>
  <c r="AX412" i="3"/>
  <c r="AN124" i="3"/>
  <c r="W412" i="3"/>
  <c r="P412" i="3"/>
  <c r="J268" i="3"/>
  <c r="K412" i="3"/>
  <c r="AA268" i="3"/>
  <c r="V462" i="3"/>
  <c r="O268" i="3"/>
  <c r="AP430" i="3"/>
  <c r="AA441" i="3"/>
  <c r="R430" i="3"/>
  <c r="R441" i="3"/>
  <c r="AN441" i="3"/>
  <c r="P430" i="3"/>
  <c r="M458" i="3"/>
  <c r="V429" i="3"/>
  <c r="AD412" i="3"/>
  <c r="X412" i="3"/>
  <c r="AV412" i="3"/>
  <c r="AG462" i="3"/>
  <c r="O474" i="3"/>
  <c r="Y474" i="3"/>
  <c r="AV462" i="3"/>
  <c r="AR430" i="3"/>
  <c r="K462" i="3"/>
  <c r="AQ462" i="3"/>
  <c r="N441" i="3"/>
  <c r="N462" i="3"/>
  <c r="AA427" i="3"/>
  <c r="AA433" i="3"/>
  <c r="I462" i="3"/>
  <c r="R433" i="3"/>
  <c r="AN430" i="3"/>
  <c r="O430" i="3"/>
  <c r="AR465" i="3"/>
  <c r="AK449" i="3"/>
  <c r="U433" i="3"/>
  <c r="AU436" i="3"/>
  <c r="AL459" i="3"/>
  <c r="AJ436" i="3"/>
  <c r="Y459" i="3"/>
  <c r="K436" i="3"/>
  <c r="AB436" i="3"/>
  <c r="R436" i="3"/>
  <c r="AG436" i="3"/>
  <c r="AG459" i="3"/>
  <c r="AK450" i="3"/>
  <c r="M450" i="3"/>
  <c r="U450" i="3"/>
  <c r="AL450" i="3"/>
  <c r="AB475" i="3"/>
  <c r="BA450" i="3"/>
  <c r="AU459" i="3"/>
  <c r="O436" i="3"/>
  <c r="AV427" i="3"/>
  <c r="L450" i="3"/>
  <c r="AP436" i="3"/>
  <c r="AA436" i="3"/>
  <c r="AU425" i="3"/>
  <c r="AM327" i="3"/>
  <c r="O216" i="3"/>
  <c r="AX315" i="3"/>
  <c r="J46" i="3"/>
  <c r="Z124" i="3"/>
  <c r="K393" i="3"/>
  <c r="K171" i="3"/>
  <c r="AU315" i="3"/>
  <c r="AU289" i="3"/>
  <c r="AG412" i="3"/>
  <c r="AG315" i="3"/>
  <c r="AL348" i="3"/>
  <c r="AJ263" i="3"/>
  <c r="AB334" i="3"/>
  <c r="AK223" i="3"/>
  <c r="AK157" i="3"/>
  <c r="AP171" i="3"/>
  <c r="Q334" i="3"/>
  <c r="AQ327" i="3"/>
  <c r="AE94" i="3"/>
  <c r="R38" i="3"/>
  <c r="R437" i="3"/>
  <c r="AO437" i="3"/>
  <c r="AJ437" i="3"/>
  <c r="W437" i="3"/>
  <c r="AA437" i="3"/>
  <c r="AH437" i="3"/>
  <c r="L424" i="3"/>
  <c r="W424" i="3"/>
  <c r="AA424" i="3"/>
  <c r="AX424" i="3"/>
  <c r="AC424" i="3"/>
  <c r="AZ424" i="3"/>
  <c r="AZ76" i="3"/>
  <c r="AU386" i="3"/>
  <c r="AJ157" i="3"/>
  <c r="AB280" i="3"/>
  <c r="AO216" i="3"/>
  <c r="AO157" i="3"/>
  <c r="I157" i="3"/>
  <c r="I94" i="3"/>
  <c r="N437" i="3"/>
  <c r="L439" i="3"/>
  <c r="R439" i="3"/>
  <c r="T439" i="3"/>
  <c r="AT439" i="3"/>
  <c r="AD439" i="3"/>
  <c r="AR439" i="3"/>
  <c r="AP439" i="3"/>
  <c r="Y439" i="3"/>
  <c r="AC439" i="3"/>
  <c r="O439" i="3"/>
  <c r="W280" i="3"/>
  <c r="AT280" i="3"/>
  <c r="X242" i="3"/>
  <c r="O157" i="3"/>
  <c r="P315" i="3"/>
  <c r="P124" i="3"/>
  <c r="P76" i="3"/>
  <c r="P46" i="3"/>
  <c r="AV124" i="3"/>
  <c r="AX275" i="3"/>
  <c r="J327" i="3"/>
  <c r="Z327" i="3"/>
  <c r="Z230" i="3"/>
  <c r="Z190" i="3"/>
  <c r="K386" i="3"/>
  <c r="K280" i="3"/>
  <c r="K119" i="3"/>
  <c r="AZ334" i="3"/>
  <c r="AU164" i="3"/>
  <c r="AJ171" i="3"/>
  <c r="AR230" i="3"/>
  <c r="AN94" i="3"/>
  <c r="U275" i="3"/>
  <c r="V282" i="3"/>
  <c r="AE280" i="3"/>
  <c r="AE230" i="3"/>
  <c r="L315" i="3"/>
  <c r="V426" i="3"/>
  <c r="X426" i="3"/>
  <c r="S426" i="3"/>
  <c r="AI426" i="3"/>
  <c r="AN426" i="3"/>
  <c r="AQ426" i="3"/>
  <c r="AD280" i="3"/>
  <c r="N360" i="3"/>
  <c r="N412" i="3"/>
  <c r="N136" i="3"/>
  <c r="O327" i="3"/>
  <c r="AV171" i="3"/>
  <c r="J334" i="3"/>
  <c r="Z280" i="3"/>
  <c r="Z119" i="3"/>
  <c r="K275" i="3"/>
  <c r="AG334" i="3"/>
  <c r="AG138" i="3"/>
  <c r="AL381" i="3"/>
  <c r="AJ38" i="3"/>
  <c r="AB381" i="3"/>
  <c r="AB275" i="3"/>
  <c r="AP275" i="3"/>
  <c r="T437" i="3"/>
  <c r="AW280" i="3"/>
  <c r="AA280" i="3"/>
  <c r="AC280" i="3"/>
  <c r="V280" i="3"/>
  <c r="M280" i="3"/>
  <c r="U280" i="3"/>
  <c r="AP280" i="3"/>
  <c r="AN280" i="3"/>
  <c r="AR280" i="3"/>
  <c r="L280" i="3"/>
  <c r="AY280" i="3"/>
  <c r="AI280" i="3"/>
  <c r="AF280" i="3"/>
  <c r="T280" i="3"/>
  <c r="Q280" i="3"/>
  <c r="BA280" i="3"/>
  <c r="Y280" i="3"/>
  <c r="AK280" i="3"/>
  <c r="AJ280" i="3"/>
  <c r="I280" i="3"/>
  <c r="AO280" i="3"/>
  <c r="AW327" i="3"/>
  <c r="Q327" i="3"/>
  <c r="AP327" i="3"/>
  <c r="R327" i="3"/>
  <c r="AA327" i="3"/>
  <c r="BA327" i="3"/>
  <c r="U327" i="3"/>
  <c r="AF327" i="3"/>
  <c r="AR327" i="3"/>
  <c r="AK327" i="3"/>
  <c r="AC327" i="3"/>
  <c r="Y327" i="3"/>
  <c r="L327" i="3"/>
  <c r="M327" i="3"/>
  <c r="T327" i="3"/>
  <c r="AY327" i="3"/>
  <c r="AO327" i="3"/>
  <c r="AJ327" i="3"/>
  <c r="AN327" i="3"/>
  <c r="AB327" i="3"/>
  <c r="AE327" i="3"/>
  <c r="V327" i="3"/>
  <c r="Q386" i="3"/>
  <c r="AF386" i="3"/>
  <c r="Y386" i="3"/>
  <c r="AA386" i="3"/>
  <c r="R386" i="3"/>
  <c r="AP386" i="3"/>
  <c r="AN386" i="3"/>
  <c r="AL386" i="3"/>
  <c r="AO386" i="3"/>
  <c r="L386" i="3"/>
  <c r="AI386" i="3"/>
  <c r="AE386" i="3"/>
  <c r="AB386" i="3"/>
  <c r="V386" i="3"/>
  <c r="AR386" i="3"/>
  <c r="AW386" i="3"/>
  <c r="AK386" i="3"/>
  <c r="I386" i="3"/>
  <c r="BA386" i="3"/>
  <c r="U386" i="3"/>
  <c r="T386" i="3"/>
  <c r="M386" i="3"/>
  <c r="AJ386" i="3"/>
  <c r="AO76" i="3"/>
  <c r="AA76" i="3"/>
  <c r="L76" i="3"/>
  <c r="AQ76" i="3"/>
  <c r="U76" i="3"/>
  <c r="T76" i="3"/>
  <c r="AP76" i="3"/>
  <c r="M76" i="3"/>
  <c r="AJ76" i="3"/>
  <c r="AL76" i="3"/>
  <c r="AC76" i="3"/>
  <c r="AE76" i="3"/>
  <c r="V76" i="3"/>
  <c r="Q76" i="3"/>
  <c r="AF76" i="3"/>
  <c r="BA76" i="3"/>
  <c r="I76" i="3"/>
  <c r="AN76" i="3"/>
  <c r="AY76" i="3"/>
  <c r="AW76" i="3"/>
  <c r="Y76" i="3"/>
  <c r="AR76" i="3"/>
  <c r="AB76" i="3"/>
  <c r="J301" i="3"/>
  <c r="AI301" i="3"/>
  <c r="AL157" i="3"/>
  <c r="AC157" i="3"/>
  <c r="U157" i="3"/>
  <c r="AR157" i="3"/>
  <c r="T157" i="3"/>
  <c r="AI157" i="3"/>
  <c r="R157" i="3"/>
  <c r="AB157" i="3"/>
  <c r="AE157" i="3"/>
  <c r="BA157" i="3"/>
  <c r="AN157" i="3"/>
  <c r="AY157" i="3"/>
  <c r="M157" i="3"/>
  <c r="AW157" i="3"/>
  <c r="AF157" i="3"/>
  <c r="AA157" i="3"/>
  <c r="AP157" i="3"/>
  <c r="Q157" i="3"/>
  <c r="U216" i="3"/>
  <c r="AK216" i="3"/>
  <c r="AW216" i="3"/>
  <c r="Y216" i="3"/>
  <c r="AR216" i="3"/>
  <c r="R216" i="3"/>
  <c r="I216" i="3"/>
  <c r="AP216" i="3"/>
  <c r="AF216" i="3"/>
  <c r="AC216" i="3"/>
  <c r="AA216" i="3"/>
  <c r="AQ216" i="3"/>
  <c r="BA216" i="3"/>
  <c r="AJ216" i="3"/>
  <c r="AL216" i="3"/>
  <c r="T216" i="3"/>
  <c r="M216" i="3"/>
  <c r="AN216" i="3"/>
  <c r="AI216" i="3"/>
  <c r="AE216" i="3"/>
  <c r="V275" i="3"/>
  <c r="Q275" i="3"/>
  <c r="BA275" i="3"/>
  <c r="AJ275" i="3"/>
  <c r="AY275" i="3"/>
  <c r="L275" i="3"/>
  <c r="AN275" i="3"/>
  <c r="AR275" i="3"/>
  <c r="AQ275" i="3"/>
  <c r="AC275" i="3"/>
  <c r="AA275" i="3"/>
  <c r="AE275" i="3"/>
  <c r="M275" i="3"/>
  <c r="Y275" i="3"/>
  <c r="R275" i="3"/>
  <c r="I275" i="3"/>
  <c r="AO275" i="3"/>
  <c r="AL275" i="3"/>
  <c r="AF275" i="3"/>
  <c r="AK275" i="3"/>
  <c r="T275" i="3"/>
  <c r="AL334" i="3"/>
  <c r="AP334" i="3"/>
  <c r="Y334" i="3"/>
  <c r="AA334" i="3"/>
  <c r="AE334" i="3"/>
  <c r="BA334" i="3"/>
  <c r="U334" i="3"/>
  <c r="AJ334" i="3"/>
  <c r="R334" i="3"/>
  <c r="AR334" i="3"/>
  <c r="V334" i="3"/>
  <c r="AO334" i="3"/>
  <c r="T334" i="3"/>
  <c r="I334" i="3"/>
  <c r="AK334" i="3"/>
  <c r="AQ334" i="3"/>
  <c r="AF334" i="3"/>
  <c r="M334" i="3"/>
  <c r="AY334" i="3"/>
  <c r="L334" i="3"/>
  <c r="AC393" i="3"/>
  <c r="AO393" i="3"/>
  <c r="BA393" i="3"/>
  <c r="I393" i="3"/>
  <c r="Q393" i="3"/>
  <c r="AR393" i="3"/>
  <c r="R393" i="3"/>
  <c r="AQ393" i="3"/>
  <c r="L393" i="3"/>
  <c r="AA393" i="3"/>
  <c r="T393" i="3"/>
  <c r="AW393" i="3"/>
  <c r="AP393" i="3"/>
  <c r="M393" i="3"/>
  <c r="Y393" i="3"/>
  <c r="AY393" i="3"/>
  <c r="AE393" i="3"/>
  <c r="AL393" i="3"/>
  <c r="V393" i="3"/>
  <c r="U393" i="3"/>
  <c r="AA94" i="3"/>
  <c r="U94" i="3"/>
  <c r="T94" i="3"/>
  <c r="AY94" i="3"/>
  <c r="AW94" i="3"/>
  <c r="L94" i="3"/>
  <c r="Y94" i="3"/>
  <c r="AQ94" i="3"/>
  <c r="AI94" i="3"/>
  <c r="M94" i="3"/>
  <c r="AK94" i="3"/>
  <c r="R94" i="3"/>
  <c r="Q94" i="3"/>
  <c r="AF94" i="3"/>
  <c r="AB94" i="3"/>
  <c r="V94" i="3"/>
  <c r="BA94" i="3"/>
  <c r="AC94" i="3"/>
  <c r="AO94" i="3"/>
  <c r="AY308" i="3"/>
  <c r="AK308" i="3"/>
  <c r="AA164" i="3"/>
  <c r="Y164" i="3"/>
  <c r="AR164" i="3"/>
  <c r="AB164" i="3"/>
  <c r="I164" i="3"/>
  <c r="V164" i="3"/>
  <c r="U164" i="3"/>
  <c r="AC164" i="3"/>
  <c r="AE164" i="3"/>
  <c r="AN164" i="3"/>
  <c r="AY164" i="3"/>
  <c r="L164" i="3"/>
  <c r="AP164" i="3"/>
  <c r="AF164" i="3"/>
  <c r="BA164" i="3"/>
  <c r="M164" i="3"/>
  <c r="AQ164" i="3"/>
  <c r="AK164" i="3"/>
  <c r="AJ164" i="3"/>
  <c r="AO164" i="3"/>
  <c r="AY367" i="3"/>
  <c r="AJ367" i="3"/>
  <c r="AC223" i="3"/>
  <c r="AN223" i="3"/>
  <c r="T223" i="3"/>
  <c r="AL223" i="3"/>
  <c r="BA223" i="3"/>
  <c r="I223" i="3"/>
  <c r="Q223" i="3"/>
  <c r="AY223" i="3"/>
  <c r="AW223" i="3"/>
  <c r="L223" i="3"/>
  <c r="AO223" i="3"/>
  <c r="AF223" i="3"/>
  <c r="AQ223" i="3"/>
  <c r="AP223" i="3"/>
  <c r="U223" i="3"/>
  <c r="AA223" i="3"/>
  <c r="AE223" i="3"/>
  <c r="V223" i="3"/>
  <c r="AB223" i="3"/>
  <c r="AI223" i="3"/>
  <c r="AI20" i="3"/>
  <c r="AY20" i="3"/>
  <c r="R282" i="3"/>
  <c r="L282" i="3"/>
  <c r="AR282" i="3"/>
  <c r="AY282" i="3"/>
  <c r="AC282" i="3"/>
  <c r="U282" i="3"/>
  <c r="AF282" i="3"/>
  <c r="AA282" i="3"/>
  <c r="AB282" i="3"/>
  <c r="AE282" i="3"/>
  <c r="AO282" i="3"/>
  <c r="T282" i="3"/>
  <c r="M282" i="3"/>
  <c r="AI282" i="3"/>
  <c r="AW282" i="3"/>
  <c r="AN282" i="3"/>
  <c r="I282" i="3"/>
  <c r="AQ282" i="3"/>
  <c r="AL282" i="3"/>
  <c r="BA282" i="3"/>
  <c r="Y282" i="3"/>
  <c r="AJ282" i="3"/>
  <c r="AO341" i="3"/>
  <c r="AQ341" i="3"/>
  <c r="AP341" i="3"/>
  <c r="Y341" i="3"/>
  <c r="AA341" i="3"/>
  <c r="AB341" i="3"/>
  <c r="AJ341" i="3"/>
  <c r="R341" i="3"/>
  <c r="Q341" i="3"/>
  <c r="U341" i="3"/>
  <c r="AR341" i="3"/>
  <c r="T341" i="3"/>
  <c r="AL341" i="3"/>
  <c r="AE341" i="3"/>
  <c r="AW341" i="3"/>
  <c r="AY341" i="3"/>
  <c r="AC341" i="3"/>
  <c r="AN341" i="3"/>
  <c r="AK341" i="3"/>
  <c r="AL197" i="3"/>
  <c r="AW197" i="3"/>
  <c r="AI197" i="3"/>
  <c r="AY38" i="3"/>
  <c r="AL38" i="3"/>
  <c r="AW38" i="3"/>
  <c r="V38" i="3"/>
  <c r="AO38" i="3"/>
  <c r="BA38" i="3"/>
  <c r="AG38" i="3"/>
  <c r="AK38" i="3"/>
  <c r="L38" i="3"/>
  <c r="AF38" i="3"/>
  <c r="AB38" i="3"/>
  <c r="T38" i="3"/>
  <c r="AA38" i="3"/>
  <c r="AE38" i="3"/>
  <c r="M38" i="3"/>
  <c r="AI38" i="3"/>
  <c r="AN38" i="3"/>
  <c r="U38" i="3"/>
  <c r="I38" i="3"/>
  <c r="AC38" i="3"/>
  <c r="I71" i="3"/>
  <c r="R71" i="3"/>
  <c r="U71" i="3"/>
  <c r="AI71" i="3"/>
  <c r="BA71" i="3"/>
  <c r="AN71" i="3"/>
  <c r="AL71" i="3"/>
  <c r="AG71" i="3"/>
  <c r="AB71" i="3"/>
  <c r="AP71" i="3"/>
  <c r="AR71" i="3"/>
  <c r="AA71" i="3"/>
  <c r="AQ71" i="3"/>
  <c r="V71" i="3"/>
  <c r="Y71" i="3"/>
  <c r="AK71" i="3"/>
  <c r="AY71" i="3"/>
  <c r="M71" i="3"/>
  <c r="AF71" i="3"/>
  <c r="T71" i="3"/>
  <c r="AW19" i="3"/>
  <c r="L19" i="3"/>
  <c r="Q19" i="3"/>
  <c r="AG19" i="3"/>
  <c r="R19" i="3"/>
  <c r="AA19" i="3"/>
  <c r="U19" i="3"/>
  <c r="AF19" i="3"/>
  <c r="AQ19" i="3"/>
  <c r="AN19" i="3"/>
  <c r="AB19" i="3"/>
  <c r="AL19" i="3"/>
  <c r="Y19" i="3"/>
  <c r="T19" i="3"/>
  <c r="AC19" i="3"/>
  <c r="AE19" i="3"/>
  <c r="V19" i="3"/>
  <c r="AR19" i="3"/>
  <c r="I19" i="3"/>
  <c r="AP19" i="3"/>
  <c r="AK19" i="3"/>
  <c r="AY19" i="3"/>
  <c r="AO19" i="3"/>
  <c r="AJ19" i="3"/>
  <c r="AL77" i="3"/>
  <c r="T77" i="3"/>
  <c r="AC412" i="3"/>
  <c r="AN412" i="3"/>
  <c r="AK412" i="3"/>
  <c r="L412" i="3"/>
  <c r="Q412" i="3"/>
  <c r="Q268" i="3"/>
  <c r="BA268" i="3"/>
  <c r="AR268" i="3"/>
  <c r="AK268" i="3"/>
  <c r="Y268" i="3"/>
  <c r="AC124" i="3"/>
  <c r="AO124" i="3"/>
  <c r="AL124" i="3"/>
  <c r="AF124" i="3"/>
  <c r="M315" i="3"/>
  <c r="AR315" i="3"/>
  <c r="AC315" i="3"/>
  <c r="AO315" i="3"/>
  <c r="AI315" i="3"/>
  <c r="BA171" i="3"/>
  <c r="Q171" i="3"/>
  <c r="U171" i="3"/>
  <c r="BA374" i="3"/>
  <c r="AL374" i="3"/>
  <c r="AF374" i="3"/>
  <c r="Q374" i="3"/>
  <c r="AK374" i="3"/>
  <c r="AO230" i="3"/>
  <c r="AI230" i="3"/>
  <c r="AL230" i="3"/>
  <c r="U230" i="3"/>
  <c r="AN230" i="3"/>
  <c r="BA230" i="3"/>
  <c r="AY230" i="3"/>
  <c r="Y230" i="3"/>
  <c r="AJ230" i="3"/>
  <c r="AB46" i="3"/>
  <c r="AG46" i="3"/>
  <c r="AL46" i="3"/>
  <c r="AK46" i="3"/>
  <c r="R46" i="3"/>
  <c r="Y46" i="3"/>
  <c r="I46" i="3"/>
  <c r="T46" i="3"/>
  <c r="V46" i="3"/>
  <c r="AI46" i="3"/>
  <c r="AF289" i="3"/>
  <c r="AY289" i="3"/>
  <c r="AK289" i="3"/>
  <c r="AJ289" i="3"/>
  <c r="AA145" i="3"/>
  <c r="T145" i="3"/>
  <c r="AI145" i="3"/>
  <c r="AL145" i="3"/>
  <c r="R348" i="3"/>
  <c r="AI348" i="3"/>
  <c r="AA348" i="3"/>
  <c r="U348" i="3"/>
  <c r="AB348" i="3"/>
  <c r="Y348" i="3"/>
  <c r="AY348" i="3"/>
  <c r="AP348" i="3"/>
  <c r="U204" i="3"/>
  <c r="AB204" i="3"/>
  <c r="AJ204" i="3"/>
  <c r="AI204" i="3"/>
  <c r="AL204" i="3"/>
  <c r="AQ407" i="3"/>
  <c r="AR407" i="3"/>
  <c r="AO407" i="3"/>
  <c r="T407" i="3"/>
  <c r="AK407" i="3"/>
  <c r="AL407" i="3"/>
  <c r="AJ407" i="3"/>
  <c r="AY407" i="3"/>
  <c r="AI407" i="3"/>
  <c r="V263" i="3"/>
  <c r="AK263" i="3"/>
  <c r="AL263" i="3"/>
  <c r="AF263" i="3"/>
  <c r="AP263" i="3"/>
  <c r="AR263" i="3"/>
  <c r="AB263" i="3"/>
  <c r="AW119" i="3"/>
  <c r="I119" i="3"/>
  <c r="AL119" i="3"/>
  <c r="AB119" i="3"/>
  <c r="AJ119" i="3"/>
  <c r="T119" i="3"/>
  <c r="AQ322" i="3"/>
  <c r="BA322" i="3"/>
  <c r="AO322" i="3"/>
  <c r="AK322" i="3"/>
  <c r="AY322" i="3"/>
  <c r="AR322" i="3"/>
  <c r="AB322" i="3"/>
  <c r="AJ322" i="3"/>
  <c r="AW322" i="3"/>
  <c r="AI322" i="3"/>
  <c r="AE178" i="3"/>
  <c r="AJ178" i="3"/>
  <c r="AQ178" i="3"/>
  <c r="AO178" i="3"/>
  <c r="AB178" i="3"/>
  <c r="AR178" i="3"/>
  <c r="T178" i="3"/>
  <c r="AI178" i="3"/>
  <c r="AF178" i="3"/>
  <c r="AL178" i="3"/>
  <c r="AK178" i="3"/>
  <c r="AY178" i="3"/>
  <c r="M381" i="3"/>
  <c r="T381" i="3"/>
  <c r="AY381" i="3"/>
  <c r="AA381" i="3"/>
  <c r="Q381" i="3"/>
  <c r="AN381" i="3"/>
  <c r="AI381" i="3"/>
  <c r="Y381" i="3"/>
  <c r="M237" i="3"/>
  <c r="AR237" i="3"/>
  <c r="AI237" i="3"/>
  <c r="Y237" i="3"/>
  <c r="AB237" i="3"/>
  <c r="T237" i="3"/>
  <c r="AY237" i="3"/>
  <c r="L237" i="3"/>
  <c r="AK237" i="3"/>
  <c r="BA237" i="3"/>
  <c r="AN237" i="3"/>
  <c r="AO64" i="3"/>
  <c r="Y64" i="3"/>
  <c r="AB64" i="3"/>
  <c r="AK64" i="3"/>
  <c r="AY64" i="3"/>
  <c r="AI64" i="3"/>
  <c r="AG64" i="3"/>
  <c r="M64" i="3"/>
  <c r="AL64" i="3"/>
  <c r="AR64" i="3"/>
  <c r="AN64" i="3"/>
  <c r="AQ296" i="3"/>
  <c r="AF296" i="3"/>
  <c r="AY296" i="3"/>
  <c r="AI296" i="3"/>
  <c r="AK296" i="3"/>
  <c r="AB296" i="3"/>
  <c r="T296" i="3"/>
  <c r="AN296" i="3"/>
  <c r="AJ296" i="3"/>
  <c r="M296" i="3"/>
  <c r="AL296" i="3"/>
  <c r="L296" i="3"/>
  <c r="AR296" i="3"/>
  <c r="AC152" i="3"/>
  <c r="AP152" i="3"/>
  <c r="AA152" i="3"/>
  <c r="AN152" i="3"/>
  <c r="AR152" i="3"/>
  <c r="AK152" i="3"/>
  <c r="AY152" i="3"/>
  <c r="AL152" i="3"/>
  <c r="Y152" i="3"/>
  <c r="AI152" i="3"/>
  <c r="AJ152" i="3"/>
  <c r="AW355" i="3"/>
  <c r="AN355" i="3"/>
  <c r="Y355" i="3"/>
  <c r="AI355" i="3"/>
  <c r="AL355" i="3"/>
  <c r="AF355" i="3"/>
  <c r="AR355" i="3"/>
  <c r="AY355" i="3"/>
  <c r="U355" i="3"/>
  <c r="AJ355" i="3"/>
  <c r="T355" i="3"/>
  <c r="AK355" i="3"/>
  <c r="I211" i="3"/>
  <c r="AF211" i="3"/>
  <c r="AB211" i="3"/>
  <c r="L211" i="3"/>
  <c r="AR211" i="3"/>
  <c r="U211" i="3"/>
  <c r="T211" i="3"/>
  <c r="AN211" i="3"/>
  <c r="AJ211" i="3"/>
  <c r="AL211" i="3"/>
  <c r="Y211" i="3"/>
  <c r="AW414" i="3"/>
  <c r="M414" i="3"/>
  <c r="AN414" i="3"/>
  <c r="AK414" i="3"/>
  <c r="AB414" i="3"/>
  <c r="AJ414" i="3"/>
  <c r="T414" i="3"/>
  <c r="AI414" i="3"/>
  <c r="AR414" i="3"/>
  <c r="AF414" i="3"/>
  <c r="Y414" i="3"/>
  <c r="BA414" i="3"/>
  <c r="V414" i="3"/>
  <c r="AY414" i="3"/>
  <c r="AQ270" i="3"/>
  <c r="AL270" i="3"/>
  <c r="BA270" i="3"/>
  <c r="AN270" i="3"/>
  <c r="AY270" i="3"/>
  <c r="Y270" i="3"/>
  <c r="AJ270" i="3"/>
  <c r="AP270" i="3"/>
  <c r="AI270" i="3"/>
  <c r="AF270" i="3"/>
  <c r="U270" i="3"/>
  <c r="AK270" i="3"/>
  <c r="T270" i="3"/>
  <c r="AR270" i="3"/>
  <c r="AB270" i="3"/>
  <c r="AQ126" i="3"/>
  <c r="AA126" i="3"/>
  <c r="AF126" i="3"/>
  <c r="AR126" i="3"/>
  <c r="AN126" i="3"/>
  <c r="AJ126" i="3"/>
  <c r="V126" i="3"/>
  <c r="AL126" i="3"/>
  <c r="I126" i="3"/>
  <c r="Y126" i="3"/>
  <c r="AB126" i="3"/>
  <c r="AI126" i="3"/>
  <c r="M126" i="3"/>
  <c r="U126" i="3"/>
  <c r="T126" i="3"/>
  <c r="AJ329" i="3"/>
  <c r="T329" i="3"/>
  <c r="AQ329" i="3"/>
  <c r="AP329" i="3"/>
  <c r="AF329" i="3"/>
  <c r="AL329" i="3"/>
  <c r="AW329" i="3"/>
  <c r="AR329" i="3"/>
  <c r="Q329" i="3"/>
  <c r="M329" i="3"/>
  <c r="AB329" i="3"/>
  <c r="BA329" i="3"/>
  <c r="AK329" i="3"/>
  <c r="AO329" i="3"/>
  <c r="Y329" i="3"/>
  <c r="AY329" i="3"/>
  <c r="R185" i="3"/>
  <c r="BA185" i="3"/>
  <c r="AN185" i="3"/>
  <c r="AR185" i="3"/>
  <c r="U185" i="3"/>
  <c r="Y185" i="3"/>
  <c r="AJ185" i="3"/>
  <c r="AK185" i="3"/>
  <c r="V185" i="3"/>
  <c r="I185" i="3"/>
  <c r="T185" i="3"/>
  <c r="Q185" i="3"/>
  <c r="AP185" i="3"/>
  <c r="AF185" i="3"/>
  <c r="AB185" i="3"/>
  <c r="I26" i="3"/>
  <c r="AY26" i="3"/>
  <c r="AI26" i="3"/>
  <c r="AL26" i="3"/>
  <c r="AW26" i="3"/>
  <c r="U26" i="3"/>
  <c r="AJ26" i="3"/>
  <c r="AF26" i="3"/>
  <c r="BA26" i="3"/>
  <c r="AB26" i="3"/>
  <c r="AG26" i="3"/>
  <c r="AN26" i="3"/>
  <c r="M26" i="3"/>
  <c r="Y26" i="3"/>
  <c r="Q26" i="3"/>
  <c r="AR26" i="3"/>
  <c r="AY96" i="3"/>
  <c r="L96" i="3"/>
  <c r="AW96" i="3"/>
  <c r="AQ96" i="3"/>
  <c r="AN96" i="3"/>
  <c r="AO96" i="3"/>
  <c r="AJ96" i="3"/>
  <c r="AI96" i="3"/>
  <c r="T96" i="3"/>
  <c r="AR96" i="3"/>
  <c r="V96" i="3"/>
  <c r="AP96" i="3"/>
  <c r="BA96" i="3"/>
  <c r="Y96" i="3"/>
  <c r="R96" i="3"/>
  <c r="U96" i="3"/>
  <c r="AF96" i="3"/>
  <c r="R59" i="3"/>
  <c r="U59" i="3"/>
  <c r="Q59" i="3"/>
  <c r="M59" i="3"/>
  <c r="BA59" i="3"/>
  <c r="Y59" i="3"/>
  <c r="AA59" i="3"/>
  <c r="AN59" i="3"/>
  <c r="AK59" i="3"/>
  <c r="AB59" i="3"/>
  <c r="AR59" i="3"/>
  <c r="AF59" i="3"/>
  <c r="AY59" i="3"/>
  <c r="AN57" i="3"/>
  <c r="BA57" i="3"/>
  <c r="AF57" i="3"/>
  <c r="AY57" i="3"/>
  <c r="AA57" i="3"/>
  <c r="AJ57" i="3"/>
  <c r="AB57" i="3"/>
  <c r="AC57" i="3"/>
  <c r="AQ57" i="3"/>
  <c r="Y57" i="3"/>
  <c r="T57" i="3"/>
  <c r="U57" i="3"/>
  <c r="AK57" i="3"/>
  <c r="V57" i="3"/>
  <c r="AI57" i="3"/>
  <c r="AB102" i="3"/>
  <c r="AA102" i="3"/>
  <c r="L102" i="3"/>
  <c r="BA102" i="3"/>
  <c r="Y102" i="3"/>
  <c r="AY102" i="3"/>
  <c r="AC102" i="3"/>
  <c r="AE102" i="3"/>
  <c r="T102" i="3"/>
  <c r="AW102" i="3"/>
  <c r="M102" i="3"/>
  <c r="I102" i="3"/>
  <c r="U102" i="3"/>
  <c r="AP102" i="3"/>
  <c r="AN102" i="3"/>
  <c r="AJ102" i="3"/>
  <c r="AL102" i="3"/>
  <c r="AL65" i="3"/>
  <c r="AO65" i="3"/>
  <c r="BA65" i="3"/>
  <c r="U65" i="3"/>
  <c r="AR65" i="3"/>
  <c r="AF65" i="3"/>
  <c r="AG65" i="3"/>
  <c r="AA65" i="3"/>
  <c r="Q65" i="3"/>
  <c r="AI65" i="3"/>
  <c r="Y65" i="3"/>
  <c r="AN65" i="3"/>
  <c r="AK65" i="3"/>
  <c r="AY65" i="3"/>
  <c r="AJ65" i="3"/>
  <c r="AH327" i="3"/>
  <c r="AD76" i="3"/>
  <c r="AT124" i="3"/>
  <c r="AT76" i="3"/>
  <c r="X216" i="3"/>
  <c r="X124" i="3"/>
  <c r="N280" i="3"/>
  <c r="AV275" i="3"/>
  <c r="AX374" i="3"/>
  <c r="AX280" i="3"/>
  <c r="AX124" i="3"/>
  <c r="J412" i="3"/>
  <c r="J171" i="3"/>
  <c r="K327" i="3"/>
  <c r="AZ348" i="3"/>
  <c r="AZ275" i="3"/>
  <c r="AZ280" i="3"/>
  <c r="AZ157" i="3"/>
  <c r="AZ119" i="3"/>
  <c r="AU327" i="3"/>
  <c r="AU280" i="3"/>
  <c r="AU171" i="3"/>
  <c r="AG296" i="3"/>
  <c r="AG230" i="3"/>
  <c r="AG145" i="3"/>
  <c r="AI263" i="3"/>
  <c r="T322" i="3"/>
  <c r="T64" i="3"/>
  <c r="AJ237" i="3"/>
  <c r="AR204" i="3"/>
  <c r="Y296" i="3"/>
  <c r="AO59" i="3"/>
  <c r="AQ157" i="3"/>
  <c r="AE57" i="3"/>
  <c r="I263" i="3"/>
  <c r="L216" i="3"/>
  <c r="AW334" i="3"/>
  <c r="AW59" i="3"/>
  <c r="AT386" i="3"/>
  <c r="N275" i="3"/>
  <c r="O360" i="3"/>
  <c r="O301" i="3"/>
  <c r="O280" i="3"/>
  <c r="O124" i="3"/>
  <c r="P374" i="3"/>
  <c r="P157" i="3"/>
  <c r="AV386" i="3"/>
  <c r="AV145" i="3"/>
  <c r="AX334" i="3"/>
  <c r="J280" i="3"/>
  <c r="J230" i="3"/>
  <c r="J164" i="3"/>
  <c r="Z412" i="3"/>
  <c r="Z386" i="3"/>
  <c r="Z268" i="3"/>
  <c r="K407" i="3"/>
  <c r="K268" i="3"/>
  <c r="K164" i="3"/>
  <c r="K204" i="3"/>
  <c r="K64" i="3"/>
  <c r="AZ393" i="3"/>
  <c r="AZ327" i="3"/>
  <c r="AU381" i="3"/>
  <c r="AU308" i="3"/>
  <c r="AU216" i="3"/>
  <c r="AU145" i="3"/>
  <c r="AG223" i="3"/>
  <c r="AG178" i="3"/>
  <c r="AG76" i="3"/>
  <c r="AL268" i="3"/>
  <c r="AI334" i="3"/>
  <c r="AJ64" i="3"/>
  <c r="AB108" i="3"/>
  <c r="AK393" i="3"/>
  <c r="AN329" i="3"/>
  <c r="Y157" i="3"/>
  <c r="U329" i="3"/>
  <c r="BA126" i="3"/>
  <c r="AP94" i="3"/>
  <c r="Q216" i="3"/>
  <c r="V119" i="3"/>
  <c r="AQ280" i="3"/>
  <c r="AW71" i="3"/>
  <c r="AS280" i="3"/>
  <c r="AS136" i="3"/>
  <c r="AH280" i="3"/>
  <c r="W76" i="3"/>
  <c r="AT327" i="3"/>
  <c r="N327" i="3"/>
  <c r="N268" i="3"/>
  <c r="N216" i="3"/>
  <c r="N46" i="3"/>
  <c r="O386" i="3"/>
  <c r="P230" i="3"/>
  <c r="AV76" i="3"/>
  <c r="AX204" i="3"/>
  <c r="J322" i="3"/>
  <c r="J275" i="3"/>
  <c r="J216" i="3"/>
  <c r="J145" i="3"/>
  <c r="Z334" i="3"/>
  <c r="Z275" i="3"/>
  <c r="Z46" i="3"/>
  <c r="K322" i="3"/>
  <c r="K230" i="3"/>
  <c r="AZ407" i="3"/>
  <c r="AZ412" i="3"/>
  <c r="AZ289" i="3"/>
  <c r="AU348" i="3"/>
  <c r="AU223" i="3"/>
  <c r="AU46" i="3"/>
  <c r="AG322" i="3"/>
  <c r="AG327" i="3"/>
  <c r="AG348" i="3"/>
  <c r="AG152" i="3"/>
  <c r="AI119" i="3"/>
  <c r="AJ223" i="3"/>
  <c r="AB152" i="3"/>
  <c r="AK381" i="3"/>
  <c r="AR94" i="3"/>
  <c r="AN374" i="3"/>
  <c r="AN334" i="3"/>
  <c r="Y38" i="3"/>
  <c r="U414" i="3"/>
  <c r="Q282" i="3"/>
  <c r="I327" i="3"/>
  <c r="AM76" i="3"/>
  <c r="X386" i="3"/>
  <c r="X280" i="3"/>
  <c r="N131" i="3"/>
  <c r="N76" i="3"/>
  <c r="O412" i="3"/>
  <c r="P334" i="3"/>
  <c r="P216" i="3"/>
  <c r="AV374" i="3"/>
  <c r="AV46" i="3"/>
  <c r="AX268" i="3"/>
  <c r="AX230" i="3"/>
  <c r="J76" i="3"/>
  <c r="Z374" i="3"/>
  <c r="Z164" i="3"/>
  <c r="Z94" i="3"/>
  <c r="K216" i="3"/>
  <c r="K157" i="3"/>
  <c r="AZ315" i="3"/>
  <c r="AZ263" i="3"/>
  <c r="AZ64" i="3"/>
  <c r="AU119" i="3"/>
  <c r="AG282" i="3"/>
  <c r="AG164" i="3"/>
  <c r="AL94" i="3"/>
  <c r="AI393" i="3"/>
  <c r="AJ94" i="3"/>
  <c r="AK126" i="3"/>
  <c r="U374" i="3"/>
  <c r="M152" i="3"/>
  <c r="AO71" i="3"/>
  <c r="Q38" i="3"/>
  <c r="AE71" i="3"/>
  <c r="I65" i="3"/>
  <c r="L230" i="3"/>
  <c r="AA451" i="3"/>
  <c r="AN436" i="3"/>
  <c r="Y441" i="3"/>
  <c r="AE465" i="3"/>
  <c r="K470" i="3"/>
  <c r="AR459" i="3"/>
  <c r="AF459" i="3"/>
  <c r="U425" i="3"/>
  <c r="AA475" i="3"/>
  <c r="AN459" i="3"/>
  <c r="AU475" i="3"/>
  <c r="O475" i="3"/>
  <c r="K459" i="3"/>
  <c r="BA459" i="3"/>
  <c r="O459" i="3"/>
  <c r="M436" i="3"/>
  <c r="AW425" i="3"/>
  <c r="I475" i="3"/>
  <c r="AG475" i="3"/>
  <c r="P459" i="3"/>
  <c r="AK459" i="3"/>
  <c r="L425" i="3"/>
  <c r="AJ459" i="3"/>
  <c r="O425" i="3"/>
  <c r="P475" i="3"/>
  <c r="AV459" i="3"/>
  <c r="AK425" i="3"/>
  <c r="U475" i="3"/>
  <c r="V425" i="3"/>
  <c r="Q459" i="3"/>
  <c r="AV475" i="3"/>
  <c r="AE475" i="3"/>
  <c r="M425" i="3"/>
  <c r="Z475" i="3"/>
  <c r="R475" i="3"/>
  <c r="AN475" i="3"/>
  <c r="P425" i="3"/>
  <c r="AR475" i="3"/>
  <c r="AF475" i="3"/>
  <c r="Q425" i="3"/>
  <c r="AJ475" i="3"/>
  <c r="AV425" i="3"/>
  <c r="AE123" i="3"/>
  <c r="AC182" i="3"/>
  <c r="L267" i="3"/>
  <c r="AQ220" i="3"/>
  <c r="AE220" i="3"/>
  <c r="AA123" i="3"/>
  <c r="AC267" i="3"/>
  <c r="R326" i="3"/>
  <c r="AQ364" i="3"/>
  <c r="AC220" i="3"/>
  <c r="V364" i="3"/>
  <c r="AA267" i="3"/>
  <c r="L182" i="3"/>
  <c r="AW241" i="3"/>
  <c r="V220" i="3"/>
  <c r="L385" i="3"/>
  <c r="R241" i="3"/>
  <c r="AQ411" i="3"/>
  <c r="L220" i="3"/>
  <c r="R411" i="3"/>
  <c r="AA411" i="3"/>
  <c r="I411" i="3"/>
  <c r="AW75" i="3"/>
  <c r="K465" i="3"/>
  <c r="AE267" i="3"/>
  <c r="I364" i="3"/>
  <c r="AW411" i="3"/>
  <c r="AW123" i="3"/>
  <c r="AK463" i="3"/>
  <c r="M470" i="3"/>
  <c r="Q364" i="3"/>
  <c r="I123" i="3"/>
  <c r="R123" i="3"/>
  <c r="AC326" i="3"/>
  <c r="R267" i="3"/>
  <c r="AW267" i="3"/>
  <c r="AL457" i="3"/>
  <c r="BA451" i="3"/>
  <c r="Y469" i="3"/>
  <c r="AE474" i="3"/>
  <c r="I451" i="3"/>
  <c r="AW471" i="3"/>
  <c r="AJ447" i="3"/>
  <c r="AU469" i="3"/>
  <c r="AV470" i="3"/>
  <c r="V450" i="3"/>
  <c r="AK475" i="3"/>
  <c r="P469" i="3"/>
  <c r="M459" i="3"/>
  <c r="AW459" i="3"/>
  <c r="L426" i="3"/>
  <c r="AQ447" i="3"/>
  <c r="I427" i="3"/>
  <c r="I447" i="3"/>
  <c r="BA447" i="3"/>
  <c r="BA426" i="3"/>
  <c r="AU431" i="3"/>
  <c r="O463" i="3"/>
  <c r="AV469" i="3"/>
  <c r="AE469" i="3"/>
  <c r="AK430" i="3"/>
  <c r="M460" i="3"/>
  <c r="S451" i="3"/>
  <c r="R431" i="3"/>
  <c r="AU451" i="3"/>
  <c r="AU463" i="3"/>
  <c r="O427" i="3"/>
  <c r="Y436" i="3"/>
  <c r="P465" i="3"/>
  <c r="AF458" i="3"/>
  <c r="AK460" i="3"/>
  <c r="U462" i="3"/>
  <c r="Q423" i="3"/>
  <c r="Q475" i="3"/>
  <c r="AF469" i="3"/>
  <c r="U459" i="3"/>
  <c r="AE441" i="3"/>
  <c r="Y451" i="3"/>
  <c r="K474" i="3"/>
  <c r="AV474" i="3"/>
  <c r="AV426" i="3"/>
  <c r="AG441" i="3"/>
  <c r="U458" i="3"/>
  <c r="T412" i="3"/>
  <c r="T171" i="3"/>
  <c r="AJ374" i="3"/>
  <c r="AK124" i="3"/>
  <c r="AF412" i="3"/>
  <c r="AF348" i="3"/>
  <c r="AF204" i="3"/>
  <c r="AF145" i="3"/>
  <c r="AF119" i="3"/>
  <c r="BA145" i="3"/>
  <c r="BA46" i="3"/>
  <c r="M322" i="3"/>
  <c r="M263" i="3"/>
  <c r="AO263" i="3"/>
  <c r="Q322" i="3"/>
  <c r="Q204" i="3"/>
  <c r="AQ124" i="3"/>
  <c r="AA119" i="3"/>
  <c r="AA46" i="3"/>
  <c r="I414" i="3"/>
  <c r="I348" i="3"/>
  <c r="I268" i="3"/>
  <c r="R289" i="3"/>
  <c r="M416" i="3"/>
  <c r="AQ416" i="3"/>
  <c r="AJ87" i="3"/>
  <c r="AQ87" i="3"/>
  <c r="AA87" i="3"/>
  <c r="R305" i="3"/>
  <c r="AE305" i="3"/>
  <c r="AQ305" i="3"/>
  <c r="L305" i="3"/>
  <c r="AW305" i="3"/>
  <c r="AC161" i="3"/>
  <c r="AW161" i="3"/>
  <c r="R161" i="3"/>
  <c r="L161" i="3"/>
  <c r="AA161" i="3"/>
  <c r="AQ109" i="3"/>
  <c r="V109" i="3"/>
  <c r="AA109" i="3"/>
  <c r="AW109" i="3"/>
  <c r="L109" i="3"/>
  <c r="AE109" i="3"/>
  <c r="AC72" i="3"/>
  <c r="Q72" i="3"/>
  <c r="AO72" i="3"/>
  <c r="AA72" i="3"/>
  <c r="AQ72" i="3"/>
  <c r="AE35" i="3"/>
  <c r="AO35" i="3"/>
  <c r="AC35" i="3"/>
  <c r="AA35" i="3"/>
  <c r="AW35" i="3"/>
  <c r="R35" i="3"/>
  <c r="V35" i="3"/>
  <c r="AP35" i="3"/>
  <c r="I35" i="3"/>
  <c r="AW33" i="3"/>
  <c r="M33" i="3"/>
  <c r="R33" i="3"/>
  <c r="I33" i="3"/>
  <c r="Q78" i="3"/>
  <c r="AO78" i="3"/>
  <c r="L78" i="3"/>
  <c r="I78" i="3"/>
  <c r="AA78" i="3"/>
  <c r="R78" i="3"/>
  <c r="AQ78" i="3"/>
  <c r="AE41" i="3"/>
  <c r="V41" i="3"/>
  <c r="AQ41" i="3"/>
  <c r="R41" i="3"/>
  <c r="AP41" i="3"/>
  <c r="T374" i="3"/>
  <c r="AJ412" i="3"/>
  <c r="AB171" i="3"/>
  <c r="AB124" i="3"/>
  <c r="AK348" i="3"/>
  <c r="AK145" i="3"/>
  <c r="AN46" i="3"/>
  <c r="Y263" i="3"/>
  <c r="U268" i="3"/>
  <c r="BA381" i="3"/>
  <c r="BA296" i="3"/>
  <c r="M412" i="3"/>
  <c r="AP412" i="3"/>
  <c r="AO305" i="3"/>
  <c r="AO204" i="3"/>
  <c r="V211" i="3"/>
  <c r="V171" i="3"/>
  <c r="AQ161" i="3"/>
  <c r="AE355" i="3"/>
  <c r="AC407" i="3"/>
  <c r="AC211" i="3"/>
  <c r="AC268" i="3"/>
  <c r="I171" i="3"/>
  <c r="L72" i="3"/>
  <c r="R315" i="3"/>
  <c r="R178" i="3"/>
  <c r="T268" i="3"/>
  <c r="AJ124" i="3"/>
  <c r="AB315" i="3"/>
  <c r="AN268" i="3"/>
  <c r="U46" i="3"/>
  <c r="BA348" i="3"/>
  <c r="M348" i="3"/>
  <c r="M268" i="3"/>
  <c r="M204" i="3"/>
  <c r="AP374" i="3"/>
  <c r="AO171" i="3"/>
  <c r="V412" i="3"/>
  <c r="AQ289" i="3"/>
  <c r="AE322" i="3"/>
  <c r="AE348" i="3"/>
  <c r="AE171" i="3"/>
  <c r="AC296" i="3"/>
  <c r="I305" i="3"/>
  <c r="R152" i="3"/>
  <c r="AW270" i="3"/>
  <c r="AW204" i="3"/>
  <c r="U434" i="3"/>
  <c r="AM434" i="3"/>
  <c r="AC434" i="3"/>
  <c r="AS434" i="3"/>
  <c r="BA434" i="3"/>
  <c r="I434" i="3"/>
  <c r="AY434" i="3"/>
  <c r="AH434" i="3"/>
  <c r="AA434" i="3"/>
  <c r="N434" i="3"/>
  <c r="AZ434" i="3"/>
  <c r="W434" i="3"/>
  <c r="P434" i="3"/>
  <c r="J434" i="3"/>
  <c r="AD434" i="3"/>
  <c r="T434" i="3"/>
  <c r="S434" i="3"/>
  <c r="AI434" i="3"/>
  <c r="AJ434" i="3"/>
  <c r="AP434" i="3"/>
  <c r="AX434" i="3"/>
  <c r="AO434" i="3"/>
  <c r="AL473" i="3"/>
  <c r="AY473" i="3"/>
  <c r="W473" i="3"/>
  <c r="R473" i="3"/>
  <c r="AJ473" i="3"/>
  <c r="AP473" i="3"/>
  <c r="AC473" i="3"/>
  <c r="AN473" i="3"/>
  <c r="I473" i="3"/>
  <c r="AA473" i="3"/>
  <c r="T473" i="3"/>
  <c r="AO473" i="3"/>
  <c r="BA473" i="3"/>
  <c r="AM473" i="3"/>
  <c r="AT473" i="3"/>
  <c r="X473" i="3"/>
  <c r="AZ473" i="3"/>
  <c r="O473" i="3"/>
  <c r="AB473" i="3"/>
  <c r="AI473" i="3"/>
  <c r="AX473" i="3"/>
  <c r="AD473" i="3"/>
  <c r="J473" i="3"/>
  <c r="AH473" i="3"/>
  <c r="N473" i="3"/>
  <c r="AQ473" i="3"/>
  <c r="S473" i="3"/>
  <c r="AG473" i="3"/>
  <c r="AL472" i="3"/>
  <c r="W472" i="3"/>
  <c r="Y472" i="3"/>
  <c r="AG472" i="3"/>
  <c r="AS472" i="3"/>
  <c r="U472" i="3"/>
  <c r="AJ472" i="3"/>
  <c r="X472" i="3"/>
  <c r="R472" i="3"/>
  <c r="N472" i="3"/>
  <c r="AZ472" i="3"/>
  <c r="AN472" i="3"/>
  <c r="T472" i="3"/>
  <c r="AH472" i="3"/>
  <c r="O472" i="3"/>
  <c r="AM472" i="3"/>
  <c r="AX472" i="3"/>
  <c r="AA472" i="3"/>
  <c r="AQ472" i="3"/>
  <c r="AI472" i="3"/>
  <c r="AB472" i="3"/>
  <c r="AT472" i="3"/>
  <c r="AU472" i="3"/>
  <c r="I472" i="3"/>
  <c r="AP472" i="3"/>
  <c r="Z472" i="3"/>
  <c r="P472" i="3"/>
  <c r="J472" i="3"/>
  <c r="AD472" i="3"/>
  <c r="AO472" i="3"/>
  <c r="AV472" i="3"/>
  <c r="BA472" i="3"/>
  <c r="S472" i="3"/>
  <c r="AC472" i="3"/>
  <c r="L435" i="3"/>
  <c r="AN435" i="3"/>
  <c r="AZ435" i="3"/>
  <c r="AO435" i="3"/>
  <c r="AH435" i="3"/>
  <c r="AC435" i="3"/>
  <c r="O435" i="3"/>
  <c r="AP435" i="3"/>
  <c r="AM435" i="3"/>
  <c r="AS435" i="3"/>
  <c r="Q435" i="3"/>
  <c r="AF435" i="3"/>
  <c r="AB435" i="3"/>
  <c r="X435" i="3"/>
  <c r="AL435" i="3"/>
  <c r="Z435" i="3"/>
  <c r="AE435" i="3"/>
  <c r="AG435" i="3"/>
  <c r="I435" i="3"/>
  <c r="AJ435" i="3"/>
  <c r="AW435" i="3"/>
  <c r="R435" i="3"/>
  <c r="AQ435" i="3"/>
  <c r="AI435" i="3"/>
  <c r="W435" i="3"/>
  <c r="AK435" i="3"/>
  <c r="K435" i="3"/>
  <c r="AR435" i="3"/>
  <c r="AU435" i="3"/>
  <c r="Y435" i="3"/>
  <c r="N435" i="3"/>
  <c r="AY435" i="3"/>
  <c r="U435" i="3"/>
  <c r="M435" i="3"/>
  <c r="AV435" i="3"/>
  <c r="BA435" i="3"/>
  <c r="S435" i="3"/>
  <c r="T435" i="3"/>
  <c r="AD435" i="3"/>
  <c r="AU124" i="3"/>
  <c r="AG171" i="3"/>
  <c r="AY124" i="3"/>
  <c r="T230" i="3"/>
  <c r="AJ348" i="3"/>
  <c r="AJ268" i="3"/>
  <c r="AJ145" i="3"/>
  <c r="AB374" i="3"/>
  <c r="AB289" i="3"/>
  <c r="AK230" i="3"/>
  <c r="AK171" i="3"/>
  <c r="AR145" i="3"/>
  <c r="AR46" i="3"/>
  <c r="AN178" i="3"/>
  <c r="AN119" i="3"/>
  <c r="Y289" i="3"/>
  <c r="Y204" i="3"/>
  <c r="Y124" i="3"/>
  <c r="AF322" i="3"/>
  <c r="AF315" i="3"/>
  <c r="AF171" i="3"/>
  <c r="AF64" i="3"/>
  <c r="BA124" i="3"/>
  <c r="M211" i="3"/>
  <c r="AP296" i="3"/>
  <c r="AP219" i="3"/>
  <c r="Q296" i="3"/>
  <c r="Q178" i="3"/>
  <c r="V270" i="3"/>
  <c r="V230" i="3"/>
  <c r="V152" i="3"/>
  <c r="V9" i="3"/>
  <c r="AQ64" i="3"/>
  <c r="AE407" i="3"/>
  <c r="AA230" i="3"/>
  <c r="AA187" i="3"/>
  <c r="AC322" i="3"/>
  <c r="AC278" i="3"/>
  <c r="I322" i="3"/>
  <c r="I381" i="3"/>
  <c r="I237" i="3"/>
  <c r="I161" i="3"/>
  <c r="R26" i="3"/>
  <c r="AW64" i="3"/>
  <c r="AX435" i="3"/>
  <c r="J435" i="3"/>
  <c r="AR412" i="3"/>
  <c r="AN348" i="3"/>
  <c r="AN263" i="3"/>
  <c r="AN204" i="3"/>
  <c r="Y412" i="3"/>
  <c r="Y178" i="3"/>
  <c r="AF407" i="3"/>
  <c r="AF237" i="3"/>
  <c r="BA204" i="3"/>
  <c r="BA64" i="3"/>
  <c r="M305" i="3"/>
  <c r="M374" i="3"/>
  <c r="M145" i="3"/>
  <c r="AP211" i="3"/>
  <c r="AO296" i="3"/>
  <c r="AO152" i="3"/>
  <c r="Q263" i="3"/>
  <c r="Q237" i="3"/>
  <c r="AQ237" i="3"/>
  <c r="AQ35" i="3"/>
  <c r="AE161" i="3"/>
  <c r="AA193" i="3"/>
  <c r="AA124" i="3"/>
  <c r="AC237" i="3"/>
  <c r="AC109" i="3"/>
  <c r="I289" i="3"/>
  <c r="I109" i="3"/>
  <c r="L64" i="3"/>
  <c r="R296" i="3"/>
  <c r="R109" i="3"/>
  <c r="AW72" i="3"/>
  <c r="AL315" i="3"/>
  <c r="AY374" i="3"/>
  <c r="AY268" i="3"/>
  <c r="AY145" i="3"/>
  <c r="AB268" i="3"/>
  <c r="AB145" i="3"/>
  <c r="AK315" i="3"/>
  <c r="AK119" i="3"/>
  <c r="AR374" i="3"/>
  <c r="AR348" i="3"/>
  <c r="AR239" i="3"/>
  <c r="AN407" i="3"/>
  <c r="AN171" i="3"/>
  <c r="Y407" i="3"/>
  <c r="Y374" i="3"/>
  <c r="Y322" i="3"/>
  <c r="Y145" i="3"/>
  <c r="AF268" i="3"/>
  <c r="AF46" i="3"/>
  <c r="U263" i="3"/>
  <c r="U305" i="3"/>
  <c r="BA407" i="3"/>
  <c r="BA315" i="3"/>
  <c r="BA263" i="3"/>
  <c r="BA119" i="3"/>
  <c r="M270" i="3"/>
  <c r="M161" i="3"/>
  <c r="M124" i="3"/>
  <c r="AO161" i="3"/>
  <c r="Q348" i="3"/>
  <c r="Q230" i="3"/>
  <c r="V289" i="3"/>
  <c r="AQ263" i="3"/>
  <c r="AE296" i="3"/>
  <c r="AA270" i="3"/>
  <c r="AC289" i="3"/>
  <c r="AC230" i="3"/>
  <c r="AC145" i="3"/>
  <c r="I407" i="3"/>
  <c r="L263" i="3"/>
  <c r="AW171" i="3"/>
  <c r="AR124" i="3"/>
  <c r="AF230" i="3"/>
  <c r="U124" i="3"/>
  <c r="AA322" i="3"/>
  <c r="AC119" i="3"/>
  <c r="AC46" i="3"/>
  <c r="L178" i="3"/>
  <c r="R64" i="3"/>
  <c r="AW289" i="3"/>
  <c r="AW230" i="3"/>
  <c r="AQ316" i="3"/>
  <c r="AP316" i="3"/>
  <c r="AW363" i="3"/>
  <c r="AP363" i="3"/>
  <c r="R219" i="3"/>
  <c r="AO219" i="3"/>
  <c r="AA219" i="3"/>
  <c r="V219" i="3"/>
  <c r="AC219" i="3"/>
  <c r="M219" i="3"/>
  <c r="AW9" i="3"/>
  <c r="I9" i="3"/>
  <c r="R9" i="3"/>
  <c r="AE9" i="3"/>
  <c r="AW278" i="3"/>
  <c r="I278" i="3"/>
  <c r="AA278" i="3"/>
  <c r="L278" i="3"/>
  <c r="Q278" i="3"/>
  <c r="R278" i="3"/>
  <c r="AP278" i="3"/>
  <c r="AW134" i="3"/>
  <c r="R134" i="3"/>
  <c r="L134" i="3"/>
  <c r="V134" i="3"/>
  <c r="M134" i="3"/>
  <c r="Q134" i="3"/>
  <c r="I337" i="3"/>
  <c r="AP337" i="3"/>
  <c r="AA337" i="3"/>
  <c r="V337" i="3"/>
  <c r="Q337" i="3"/>
  <c r="R337" i="3"/>
  <c r="AE193" i="3"/>
  <c r="AW193" i="3"/>
  <c r="Q193" i="3"/>
  <c r="M193" i="3"/>
  <c r="AO193" i="3"/>
  <c r="AW396" i="3"/>
  <c r="L396" i="3"/>
  <c r="AA396" i="3"/>
  <c r="V396" i="3"/>
  <c r="AQ396" i="3"/>
  <c r="AC252" i="3"/>
  <c r="R252" i="3"/>
  <c r="L252" i="3"/>
  <c r="AQ252" i="3"/>
  <c r="AW252" i="3"/>
  <c r="Q252" i="3"/>
  <c r="AO252" i="3"/>
  <c r="AP252" i="3"/>
  <c r="AW100" i="3"/>
  <c r="AE100" i="3"/>
  <c r="AO100" i="3"/>
  <c r="AP100" i="3"/>
  <c r="M100" i="3"/>
  <c r="Q100" i="3"/>
  <c r="AC100" i="3"/>
  <c r="AQ100" i="3"/>
  <c r="AY472" i="3"/>
  <c r="AI124" i="3"/>
  <c r="T124" i="3"/>
  <c r="AJ46" i="3"/>
  <c r="AB230" i="3"/>
  <c r="AK204" i="3"/>
  <c r="AN322" i="3"/>
  <c r="U407" i="3"/>
  <c r="U322" i="3"/>
  <c r="U289" i="3"/>
  <c r="U237" i="3"/>
  <c r="U145" i="3"/>
  <c r="U64" i="3"/>
  <c r="BA211" i="3"/>
  <c r="M355" i="3"/>
  <c r="M9" i="3"/>
  <c r="AO278" i="3"/>
  <c r="AO268" i="3"/>
  <c r="AO109" i="3"/>
  <c r="AO9" i="3"/>
  <c r="Q145" i="3"/>
  <c r="Q109" i="3"/>
  <c r="V296" i="3"/>
  <c r="V178" i="3"/>
  <c r="V78" i="3"/>
  <c r="AQ337" i="3"/>
  <c r="AQ152" i="3"/>
  <c r="AE211" i="3"/>
  <c r="AE124" i="3"/>
  <c r="AE33" i="3"/>
  <c r="AA305" i="3"/>
  <c r="AA296" i="3"/>
  <c r="AA178" i="3"/>
  <c r="AA64" i="3"/>
  <c r="AC41" i="3"/>
  <c r="I219" i="3"/>
  <c r="I100" i="3"/>
  <c r="L119" i="3"/>
  <c r="AI412" i="3"/>
  <c r="AY412" i="3"/>
  <c r="AY46" i="3"/>
  <c r="T315" i="3"/>
  <c r="T289" i="3"/>
  <c r="AJ315" i="3"/>
  <c r="AB412" i="3"/>
  <c r="AB407" i="3"/>
  <c r="AR289" i="3"/>
  <c r="AR171" i="3"/>
  <c r="AR119" i="3"/>
  <c r="AN289" i="3"/>
  <c r="AN145" i="3"/>
  <c r="Y171" i="3"/>
  <c r="AF381" i="3"/>
  <c r="AF152" i="3"/>
  <c r="U412" i="3"/>
  <c r="U315" i="3"/>
  <c r="U152" i="3"/>
  <c r="BA355" i="3"/>
  <c r="BA289" i="3"/>
  <c r="BA152" i="3"/>
  <c r="BA178" i="3"/>
  <c r="AP407" i="3"/>
  <c r="AP322" i="3"/>
  <c r="AP178" i="3"/>
  <c r="AP72" i="3"/>
  <c r="AO348" i="3"/>
  <c r="Q9" i="3"/>
  <c r="V315" i="3"/>
  <c r="AE278" i="3"/>
  <c r="AE26" i="3"/>
  <c r="AA252" i="3"/>
  <c r="AC305" i="3"/>
  <c r="AC134" i="3"/>
  <c r="AC78" i="3"/>
  <c r="I252" i="3"/>
  <c r="I134" i="3"/>
  <c r="R407" i="3"/>
  <c r="R171" i="3"/>
  <c r="R119" i="3"/>
  <c r="Z473" i="3"/>
  <c r="Z244" i="3"/>
  <c r="AG268" i="3"/>
  <c r="AI374" i="3"/>
  <c r="AI268" i="3"/>
  <c r="AI171" i="3"/>
  <c r="AY315" i="3"/>
  <c r="AN315" i="3"/>
  <c r="Y315" i="3"/>
  <c r="Y119" i="3"/>
  <c r="U119" i="3"/>
  <c r="BA412" i="3"/>
  <c r="M407" i="3"/>
  <c r="AP134" i="3"/>
  <c r="AO211" i="3"/>
  <c r="AO33" i="3"/>
  <c r="Q305" i="3"/>
  <c r="Q211" i="3"/>
  <c r="V121" i="3"/>
  <c r="AQ33" i="3"/>
  <c r="AE396" i="3"/>
  <c r="L41" i="3"/>
  <c r="R193" i="3"/>
  <c r="AS473" i="3"/>
  <c r="AT434" i="3"/>
  <c r="AT435" i="3"/>
  <c r="AU473" i="3"/>
  <c r="AE472" i="3"/>
  <c r="AW412" i="3"/>
  <c r="AQ412" i="3"/>
  <c r="AA412" i="3"/>
  <c r="I412" i="3"/>
  <c r="AO412" i="3"/>
  <c r="AE412" i="3"/>
  <c r="R268" i="3"/>
  <c r="AQ268" i="3"/>
  <c r="AE268" i="3"/>
  <c r="V268" i="3"/>
  <c r="AP268" i="3"/>
  <c r="R124" i="3"/>
  <c r="Q124" i="3"/>
  <c r="AP124" i="3"/>
  <c r="V124" i="3"/>
  <c r="I124" i="3"/>
  <c r="AW315" i="3"/>
  <c r="AP315" i="3"/>
  <c r="I315" i="3"/>
  <c r="AA315" i="3"/>
  <c r="AE315" i="3"/>
  <c r="AQ315" i="3"/>
  <c r="Q315" i="3"/>
  <c r="L171" i="3"/>
  <c r="M171" i="3"/>
  <c r="AQ171" i="3"/>
  <c r="AC171" i="3"/>
  <c r="AA171" i="3"/>
  <c r="AW374" i="3"/>
  <c r="I374" i="3"/>
  <c r="V374" i="3"/>
  <c r="R374" i="3"/>
  <c r="L374" i="3"/>
  <c r="AA374" i="3"/>
  <c r="AE374" i="3"/>
  <c r="AO374" i="3"/>
  <c r="AC374" i="3"/>
  <c r="AQ374" i="3"/>
  <c r="R230" i="3"/>
  <c r="I230" i="3"/>
  <c r="AP230" i="3"/>
  <c r="AQ230" i="3"/>
  <c r="M230" i="3"/>
  <c r="AQ46" i="3"/>
  <c r="AP46" i="3"/>
  <c r="M46" i="3"/>
  <c r="AO46" i="3"/>
  <c r="L46" i="3"/>
  <c r="AE46" i="3"/>
  <c r="AW46" i="3"/>
  <c r="Q46" i="3"/>
  <c r="L289" i="3"/>
  <c r="AP289" i="3"/>
  <c r="M289" i="3"/>
  <c r="Q289" i="3"/>
  <c r="AO289" i="3"/>
  <c r="AA289" i="3"/>
  <c r="AE289" i="3"/>
  <c r="R145" i="3"/>
  <c r="AE145" i="3"/>
  <c r="V145" i="3"/>
  <c r="AW145" i="3"/>
  <c r="L145" i="3"/>
  <c r="AP145" i="3"/>
  <c r="I145" i="3"/>
  <c r="AQ145" i="3"/>
  <c r="AO145" i="3"/>
  <c r="L348" i="3"/>
  <c r="AQ348" i="3"/>
  <c r="AW348" i="3"/>
  <c r="V348" i="3"/>
  <c r="AC348" i="3"/>
  <c r="V204" i="3"/>
  <c r="R204" i="3"/>
  <c r="L204" i="3"/>
  <c r="AC204" i="3"/>
  <c r="AA204" i="3"/>
  <c r="AQ204" i="3"/>
  <c r="I204" i="3"/>
  <c r="AE204" i="3"/>
  <c r="AP204" i="3"/>
  <c r="AA407" i="3"/>
  <c r="AW407" i="3"/>
  <c r="Q407" i="3"/>
  <c r="V407" i="3"/>
  <c r="L407" i="3"/>
  <c r="R263" i="3"/>
  <c r="AA263" i="3"/>
  <c r="AE263" i="3"/>
  <c r="AW263" i="3"/>
  <c r="AC263" i="3"/>
  <c r="M119" i="3"/>
  <c r="AE119" i="3"/>
  <c r="Q119" i="3"/>
  <c r="AO119" i="3"/>
  <c r="AQ119" i="3"/>
  <c r="AP119" i="3"/>
  <c r="R322" i="3"/>
  <c r="L322" i="3"/>
  <c r="V322" i="3"/>
  <c r="I178" i="3"/>
  <c r="AW178" i="3"/>
  <c r="AC178" i="3"/>
  <c r="M178" i="3"/>
  <c r="R381" i="3"/>
  <c r="L381" i="3"/>
  <c r="AQ381" i="3"/>
  <c r="AW381" i="3"/>
  <c r="AC381" i="3"/>
  <c r="AP381" i="3"/>
  <c r="AE381" i="3"/>
  <c r="V381" i="3"/>
  <c r="AO381" i="3"/>
  <c r="AA237" i="3"/>
  <c r="AE237" i="3"/>
  <c r="R237" i="3"/>
  <c r="V237" i="3"/>
  <c r="AW237" i="3"/>
  <c r="AP237" i="3"/>
  <c r="I64" i="3"/>
  <c r="Q64" i="3"/>
  <c r="V64" i="3"/>
  <c r="AC64" i="3"/>
  <c r="AE64" i="3"/>
  <c r="I296" i="3"/>
  <c r="AW296" i="3"/>
  <c r="L152" i="3"/>
  <c r="I152" i="3"/>
  <c r="AE152" i="3"/>
  <c r="Q152" i="3"/>
  <c r="AW152" i="3"/>
  <c r="V355" i="3"/>
  <c r="Q355" i="3"/>
  <c r="R355" i="3"/>
  <c r="L355" i="3"/>
  <c r="AP355" i="3"/>
  <c r="AC355" i="3"/>
  <c r="AA355" i="3"/>
  <c r="I355" i="3"/>
  <c r="AQ355" i="3"/>
  <c r="AA211" i="3"/>
  <c r="AW211" i="3"/>
  <c r="R211" i="3"/>
  <c r="AQ211" i="3"/>
  <c r="AC414" i="3"/>
  <c r="R414" i="3"/>
  <c r="AA414" i="3"/>
  <c r="L414" i="3"/>
  <c r="Q414" i="3"/>
  <c r="AP414" i="3"/>
  <c r="AO414" i="3"/>
  <c r="AE414" i="3"/>
  <c r="AQ414" i="3"/>
  <c r="AC270" i="3"/>
  <c r="R270" i="3"/>
  <c r="AO270" i="3"/>
  <c r="L270" i="3"/>
  <c r="I270" i="3"/>
  <c r="AE270" i="3"/>
  <c r="Q270" i="3"/>
  <c r="AO126" i="3"/>
  <c r="AE126" i="3"/>
  <c r="L126" i="3"/>
  <c r="Q126" i="3"/>
  <c r="AW126" i="3"/>
  <c r="R126" i="3"/>
  <c r="AC126" i="3"/>
  <c r="AP126" i="3"/>
  <c r="AC329" i="3"/>
  <c r="V329" i="3"/>
  <c r="R329" i="3"/>
  <c r="L329" i="3"/>
  <c r="AE329" i="3"/>
  <c r="AA329" i="3"/>
  <c r="AA185" i="3"/>
  <c r="L185" i="3"/>
  <c r="AW185" i="3"/>
  <c r="M185" i="3"/>
  <c r="AQ185" i="3"/>
  <c r="AC185" i="3"/>
  <c r="AE185" i="3"/>
  <c r="AO185" i="3"/>
  <c r="AA26" i="3"/>
  <c r="V26" i="3"/>
  <c r="AP26" i="3"/>
  <c r="AQ26" i="3"/>
  <c r="L26" i="3"/>
  <c r="AO26" i="3"/>
  <c r="AA96" i="3"/>
  <c r="I96" i="3"/>
  <c r="AC96" i="3"/>
  <c r="AE96" i="3"/>
  <c r="Q96" i="3"/>
  <c r="M96" i="3"/>
  <c r="AQ59" i="3"/>
  <c r="AC59" i="3"/>
  <c r="L59" i="3"/>
  <c r="I59" i="3"/>
  <c r="AP59" i="3"/>
  <c r="V59" i="3"/>
  <c r="AE59" i="3"/>
  <c r="AP57" i="3"/>
  <c r="M57" i="3"/>
  <c r="AW57" i="3"/>
  <c r="L57" i="3"/>
  <c r="I57" i="3"/>
  <c r="Q57" i="3"/>
  <c r="AO57" i="3"/>
  <c r="AQ102" i="3"/>
  <c r="R102" i="3"/>
  <c r="V102" i="3"/>
  <c r="AO102" i="3"/>
  <c r="Q102" i="3"/>
  <c r="M65" i="3"/>
  <c r="AE65" i="3"/>
  <c r="R65" i="3"/>
  <c r="AC65" i="3"/>
  <c r="AW65" i="3"/>
  <c r="AQ65" i="3"/>
  <c r="AO196" i="3"/>
  <c r="AC311" i="3"/>
  <c r="AO424" i="3"/>
  <c r="AO426" i="3"/>
  <c r="AI439" i="3"/>
  <c r="AP442" i="3"/>
  <c r="S424" i="3"/>
  <c r="N439" i="3"/>
  <c r="AJ439" i="3"/>
  <c r="I437" i="3"/>
  <c r="I439" i="3"/>
  <c r="AU424" i="3"/>
  <c r="O424" i="3"/>
  <c r="AE424" i="3"/>
  <c r="M311" i="3"/>
  <c r="AH426" i="3"/>
  <c r="W439" i="3"/>
  <c r="AO446" i="3"/>
  <c r="AZ446" i="3"/>
  <c r="AP426" i="3"/>
  <c r="AQ439" i="3"/>
  <c r="N424" i="3"/>
  <c r="AJ424" i="3"/>
  <c r="BA439" i="3"/>
  <c r="Y424" i="3"/>
  <c r="P424" i="3"/>
  <c r="AT426" i="3"/>
  <c r="AD424" i="3"/>
  <c r="AM439" i="3"/>
  <c r="X437" i="3"/>
  <c r="Z437" i="3"/>
  <c r="AB426" i="3"/>
  <c r="AB437" i="3"/>
  <c r="AA439" i="3"/>
  <c r="AU439" i="3"/>
  <c r="P426" i="3"/>
  <c r="AK439" i="3"/>
  <c r="AP340" i="3"/>
  <c r="AA311" i="3"/>
  <c r="AS437" i="3"/>
  <c r="AO444" i="3"/>
  <c r="AD426" i="3"/>
  <c r="J439" i="3"/>
  <c r="Z424" i="3"/>
  <c r="I424" i="3"/>
  <c r="AU426" i="3"/>
  <c r="M439" i="3"/>
  <c r="AS424" i="3"/>
  <c r="AH444" i="3"/>
  <c r="AZ426" i="3"/>
  <c r="AC426" i="3"/>
  <c r="AX437" i="3"/>
  <c r="AM437" i="3"/>
  <c r="AM424" i="3"/>
  <c r="AA426" i="3"/>
  <c r="I426" i="3"/>
  <c r="R426" i="3"/>
  <c r="AG424" i="3"/>
  <c r="K439" i="3"/>
  <c r="L475" i="3"/>
  <c r="AS439" i="3"/>
  <c r="AH424" i="3"/>
  <c r="AY437" i="3"/>
  <c r="AY424" i="3"/>
  <c r="AO439" i="3"/>
  <c r="AC437" i="3"/>
  <c r="Z439" i="3"/>
  <c r="AP437" i="3"/>
  <c r="T424" i="3"/>
  <c r="AG426" i="3"/>
  <c r="AV439" i="3"/>
  <c r="AT437" i="3"/>
  <c r="AT424" i="3"/>
  <c r="AX439" i="3"/>
  <c r="J426" i="3"/>
  <c r="X424" i="3"/>
  <c r="X439" i="3"/>
  <c r="AQ437" i="3"/>
  <c r="R424" i="3"/>
  <c r="AN424" i="3"/>
  <c r="AG439" i="3"/>
  <c r="AW439" i="3"/>
  <c r="AS426" i="3"/>
  <c r="AH439" i="3"/>
  <c r="W426" i="3"/>
  <c r="AZ437" i="3"/>
  <c r="AZ439" i="3"/>
  <c r="AD437" i="3"/>
  <c r="AX426" i="3"/>
  <c r="AM426" i="3"/>
  <c r="J437" i="3"/>
  <c r="J424" i="3"/>
  <c r="AI424" i="3"/>
  <c r="AP424" i="3"/>
  <c r="T426" i="3"/>
  <c r="S437" i="3"/>
  <c r="S439" i="3"/>
  <c r="AB424" i="3"/>
  <c r="N426" i="3"/>
  <c r="AN439" i="3"/>
  <c r="AE439" i="3"/>
  <c r="AS444" i="3"/>
  <c r="AY439" i="3"/>
  <c r="AI437" i="3"/>
  <c r="Z426" i="3"/>
  <c r="AB439" i="3"/>
  <c r="AQ424" i="3"/>
  <c r="AJ426" i="3"/>
  <c r="BA424" i="3"/>
  <c r="P439" i="3"/>
  <c r="AR424" i="3"/>
  <c r="AF439" i="3"/>
  <c r="AF436" i="3"/>
  <c r="Y473" i="3"/>
  <c r="Q457" i="3"/>
  <c r="L460" i="3"/>
  <c r="AG469" i="3"/>
  <c r="AV424" i="3"/>
  <c r="AE463" i="3"/>
  <c r="AR472" i="3"/>
  <c r="K460" i="3"/>
  <c r="AK454" i="3"/>
  <c r="V435" i="3"/>
  <c r="L430" i="3"/>
  <c r="R451" i="3"/>
  <c r="R364" i="3"/>
  <c r="AR470" i="3"/>
  <c r="K472" i="3"/>
  <c r="AF474" i="3"/>
  <c r="AK427" i="3"/>
  <c r="AK472" i="3"/>
  <c r="U474" i="3"/>
  <c r="O441" i="3"/>
  <c r="U424" i="3"/>
  <c r="L454" i="3"/>
  <c r="P441" i="3"/>
  <c r="AF465" i="3"/>
  <c r="V439" i="3"/>
  <c r="AV52" i="3"/>
  <c r="AX52" i="3"/>
  <c r="Z376" i="3"/>
  <c r="Y52" i="3"/>
  <c r="BA376" i="3"/>
  <c r="L52" i="3"/>
  <c r="K52" i="3"/>
  <c r="AZ376" i="3"/>
  <c r="AL52" i="3"/>
  <c r="AO52" i="3"/>
  <c r="P376" i="3"/>
  <c r="J52" i="3"/>
  <c r="AY376" i="3"/>
  <c r="AJ376" i="3"/>
  <c r="BA52" i="3"/>
  <c r="AP376" i="3"/>
  <c r="Q376" i="3"/>
  <c r="V52" i="3"/>
  <c r="S232" i="3"/>
  <c r="AH376" i="3"/>
  <c r="AH232" i="3"/>
  <c r="X232" i="3"/>
  <c r="N52" i="3"/>
  <c r="K376" i="3"/>
  <c r="AK376" i="3"/>
  <c r="AF376" i="3"/>
  <c r="AF52" i="3"/>
  <c r="U376" i="3"/>
  <c r="M52" i="3"/>
  <c r="S376" i="3"/>
  <c r="AS232" i="3"/>
  <c r="W376" i="3"/>
  <c r="X52" i="3"/>
  <c r="AI376" i="3"/>
  <c r="Q52" i="3"/>
  <c r="I292" i="3"/>
  <c r="AS52" i="3"/>
  <c r="AD376" i="3"/>
  <c r="O376" i="3"/>
  <c r="AY52" i="3"/>
  <c r="AJ52" i="3"/>
  <c r="AN376" i="3"/>
  <c r="Y376" i="3"/>
  <c r="AO376" i="3"/>
  <c r="AC52" i="3"/>
  <c r="I376" i="3"/>
  <c r="AX376" i="3"/>
  <c r="AS376" i="3"/>
  <c r="AH52" i="3"/>
  <c r="AD52" i="3"/>
  <c r="J376" i="3"/>
  <c r="Z52" i="3"/>
  <c r="AZ52" i="3"/>
  <c r="AU376" i="3"/>
  <c r="AL376" i="3"/>
  <c r="T52" i="3"/>
  <c r="M376" i="3"/>
  <c r="AQ376" i="3"/>
  <c r="AQ52" i="3"/>
  <c r="AE52" i="3"/>
  <c r="AA376" i="3"/>
  <c r="I52" i="3"/>
  <c r="S52" i="3"/>
  <c r="W52" i="3"/>
  <c r="AT52" i="3"/>
  <c r="P52" i="3"/>
  <c r="AU52" i="3"/>
  <c r="AI52" i="3"/>
  <c r="T376" i="3"/>
  <c r="AB52" i="3"/>
  <c r="AK52" i="3"/>
  <c r="AR376" i="3"/>
  <c r="AN451" i="3"/>
  <c r="AU447" i="3"/>
  <c r="P473" i="3"/>
  <c r="K475" i="3"/>
  <c r="AF472" i="3"/>
  <c r="AK431" i="3"/>
  <c r="M431" i="3"/>
  <c r="M430" i="3"/>
  <c r="V424" i="3"/>
  <c r="Q460" i="3"/>
  <c r="AT376" i="3"/>
  <c r="N376" i="3"/>
  <c r="O52" i="3"/>
  <c r="AV376" i="3"/>
  <c r="AN52" i="3"/>
  <c r="U52" i="3"/>
  <c r="AC376" i="3"/>
  <c r="L376" i="3"/>
  <c r="AE376" i="3"/>
  <c r="R52" i="3"/>
  <c r="AM52" i="3"/>
  <c r="AR437" i="3"/>
  <c r="W232" i="3"/>
  <c r="AM376" i="3"/>
  <c r="AM232" i="3"/>
  <c r="X376" i="3"/>
  <c r="J232" i="3"/>
  <c r="AG376" i="3"/>
  <c r="AG52" i="3"/>
  <c r="AB376" i="3"/>
  <c r="AP52" i="3"/>
  <c r="V376" i="3"/>
  <c r="AA52" i="3"/>
  <c r="AN447" i="3"/>
  <c r="AG427" i="3"/>
  <c r="AV431" i="3"/>
  <c r="K463" i="3"/>
  <c r="AF427" i="3"/>
  <c r="AW427" i="3"/>
  <c r="V459" i="3"/>
  <c r="K441" i="3"/>
  <c r="M465" i="3"/>
  <c r="V472" i="3"/>
  <c r="AR469" i="3"/>
  <c r="V465" i="3"/>
  <c r="BA437" i="3"/>
  <c r="AN437" i="3"/>
  <c r="AG437" i="3"/>
  <c r="AR463" i="3"/>
  <c r="V460" i="3"/>
  <c r="R447" i="3"/>
  <c r="O426" i="3"/>
  <c r="Y427" i="3"/>
  <c r="Y431" i="3"/>
  <c r="Y426" i="3"/>
  <c r="AV473" i="3"/>
  <c r="AE437" i="3"/>
  <c r="M427" i="3"/>
  <c r="U439" i="3"/>
  <c r="AL463" i="3"/>
  <c r="V451" i="3"/>
  <c r="P447" i="3"/>
  <c r="Q473" i="3"/>
  <c r="O437" i="3"/>
  <c r="O451" i="3"/>
  <c r="AR473" i="3"/>
  <c r="AL465" i="3"/>
  <c r="U463" i="3"/>
  <c r="K427" i="3"/>
  <c r="K473" i="3"/>
  <c r="AK473" i="3"/>
  <c r="U427" i="3"/>
  <c r="AL427" i="3"/>
  <c r="AR436" i="3"/>
  <c r="AF437" i="3"/>
  <c r="AG451" i="3"/>
  <c r="O447" i="3"/>
  <c r="Y447" i="3"/>
  <c r="K426" i="3"/>
  <c r="AK436" i="3"/>
  <c r="AW458" i="3"/>
  <c r="AL462" i="3"/>
  <c r="AU437" i="3"/>
  <c r="AV441" i="3"/>
  <c r="AE436" i="3"/>
  <c r="K430" i="3"/>
  <c r="AF450" i="3"/>
  <c r="U473" i="3"/>
  <c r="AW450" i="3"/>
  <c r="AL458" i="3"/>
  <c r="I388" i="3"/>
  <c r="AM388" i="3"/>
  <c r="AL388" i="3"/>
  <c r="AZ388" i="3"/>
  <c r="N388" i="3"/>
  <c r="AY388" i="3"/>
  <c r="AV388" i="3"/>
  <c r="O388" i="3"/>
  <c r="Z388" i="3"/>
  <c r="AA388" i="3"/>
  <c r="J388" i="3"/>
  <c r="AX388" i="3"/>
  <c r="P388" i="3"/>
  <c r="AT388" i="3"/>
  <c r="K388" i="3"/>
  <c r="X388" i="3"/>
  <c r="AJ388" i="3"/>
  <c r="T388" i="3"/>
  <c r="AU388" i="3"/>
  <c r="AI388" i="3"/>
  <c r="AZ244" i="3"/>
  <c r="AX244" i="3"/>
  <c r="AV244" i="3"/>
  <c r="AY244" i="3"/>
  <c r="AU244" i="3"/>
  <c r="P244" i="3"/>
  <c r="AL244" i="3"/>
  <c r="J244" i="3"/>
  <c r="O244" i="3"/>
  <c r="AM244" i="3"/>
  <c r="AB244" i="3"/>
  <c r="AT244" i="3"/>
  <c r="X244" i="3"/>
  <c r="AI244" i="3"/>
  <c r="K244" i="3"/>
  <c r="N244" i="3"/>
  <c r="T244" i="3"/>
  <c r="AG244" i="3"/>
  <c r="X82" i="3"/>
  <c r="AD82" i="3"/>
  <c r="AY82" i="3"/>
  <c r="AG82" i="3"/>
  <c r="AM82" i="3"/>
  <c r="T82" i="3"/>
  <c r="AU82" i="3"/>
  <c r="Z82" i="3"/>
  <c r="O82" i="3"/>
  <c r="Y82" i="3"/>
  <c r="AN82" i="3"/>
  <c r="AX82" i="3"/>
  <c r="J82" i="3"/>
  <c r="AZ82" i="3"/>
  <c r="K82" i="3"/>
  <c r="P82" i="3"/>
  <c r="V82" i="3"/>
  <c r="AI82" i="3"/>
  <c r="AT82" i="3"/>
  <c r="AA291" i="3"/>
  <c r="Z291" i="3"/>
  <c r="X291" i="3"/>
  <c r="AJ291" i="3"/>
  <c r="AI291" i="3"/>
  <c r="J291" i="3"/>
  <c r="U291" i="3"/>
  <c r="T291" i="3"/>
  <c r="AU291" i="3"/>
  <c r="P291" i="3"/>
  <c r="AK291" i="3"/>
  <c r="AB291" i="3"/>
  <c r="O291" i="3"/>
  <c r="AF291" i="3"/>
  <c r="AT291" i="3"/>
  <c r="AQ291" i="3"/>
  <c r="Y291" i="3"/>
  <c r="AY291" i="3"/>
  <c r="AG291" i="3"/>
  <c r="AX291" i="3"/>
  <c r="AL291" i="3"/>
  <c r="K291" i="3"/>
  <c r="AM291" i="3"/>
  <c r="AZ147" i="3"/>
  <c r="AX147" i="3"/>
  <c r="N147" i="3"/>
  <c r="AY147" i="3"/>
  <c r="AV147" i="3"/>
  <c r="AL147" i="3"/>
  <c r="AU147" i="3"/>
  <c r="Z147" i="3"/>
  <c r="O147" i="3"/>
  <c r="K147" i="3"/>
  <c r="J147" i="3"/>
  <c r="AG147" i="3"/>
  <c r="AJ147" i="3"/>
  <c r="P147" i="3"/>
  <c r="X147" i="3"/>
  <c r="AT147" i="3"/>
  <c r="AM147" i="3"/>
  <c r="R350" i="3"/>
  <c r="AV350" i="3"/>
  <c r="AG350" i="3"/>
  <c r="K350" i="3"/>
  <c r="AJ350" i="3"/>
  <c r="T350" i="3"/>
  <c r="J350" i="3"/>
  <c r="AM350" i="3"/>
  <c r="X350" i="3"/>
  <c r="Q350" i="3"/>
  <c r="AN350" i="3"/>
  <c r="AY350" i="3"/>
  <c r="AQ350" i="3"/>
  <c r="M350" i="3"/>
  <c r="AZ350" i="3"/>
  <c r="AT350" i="3"/>
  <c r="AW350" i="3"/>
  <c r="P350" i="3"/>
  <c r="AU350" i="3"/>
  <c r="Z350" i="3"/>
  <c r="I206" i="3"/>
  <c r="AE206" i="3"/>
  <c r="K206" i="3"/>
  <c r="X206" i="3"/>
  <c r="M206" i="3"/>
  <c r="AN206" i="3"/>
  <c r="Z206" i="3"/>
  <c r="AG206" i="3"/>
  <c r="AJ206" i="3"/>
  <c r="T206" i="3"/>
  <c r="J206" i="3"/>
  <c r="AV206" i="3"/>
  <c r="P206" i="3"/>
  <c r="O206" i="3"/>
  <c r="L206" i="3"/>
  <c r="AI206" i="3"/>
  <c r="AL206" i="3"/>
  <c r="AD206" i="3"/>
  <c r="AW409" i="3"/>
  <c r="AI409" i="3"/>
  <c r="AO409" i="3"/>
  <c r="AL409" i="3"/>
  <c r="K409" i="3"/>
  <c r="J409" i="3"/>
  <c r="P409" i="3"/>
  <c r="AY409" i="3"/>
  <c r="O409" i="3"/>
  <c r="X409" i="3"/>
  <c r="AJ409" i="3"/>
  <c r="Z409" i="3"/>
  <c r="AV409" i="3"/>
  <c r="AC409" i="3"/>
  <c r="AG409" i="3"/>
  <c r="T409" i="3"/>
  <c r="AU409" i="3"/>
  <c r="N409" i="3"/>
  <c r="AB409" i="3"/>
  <c r="AX409" i="3"/>
  <c r="AW265" i="3"/>
  <c r="AX265" i="3"/>
  <c r="AG265" i="3"/>
  <c r="AN265" i="3"/>
  <c r="AY265" i="3"/>
  <c r="AZ265" i="3"/>
  <c r="J265" i="3"/>
  <c r="AV265" i="3"/>
  <c r="N265" i="3"/>
  <c r="T265" i="3"/>
  <c r="AT265" i="3"/>
  <c r="K265" i="3"/>
  <c r="AK265" i="3"/>
  <c r="AI265" i="3"/>
  <c r="Z265" i="3"/>
  <c r="AL265" i="3"/>
  <c r="AU265" i="3"/>
  <c r="P265" i="3"/>
  <c r="X265" i="3"/>
  <c r="O265" i="3"/>
  <c r="AM265" i="3"/>
  <c r="AW121" i="3"/>
  <c r="Z121" i="3"/>
  <c r="AM121" i="3"/>
  <c r="AT121" i="3"/>
  <c r="AB121" i="3"/>
  <c r="N121" i="3"/>
  <c r="J121" i="3"/>
  <c r="T121" i="3"/>
  <c r="M121" i="3"/>
  <c r="AR121" i="3"/>
  <c r="AK121" i="3"/>
  <c r="AY121" i="3"/>
  <c r="AI121" i="3"/>
  <c r="AL121" i="3"/>
  <c r="O121" i="3"/>
  <c r="AQ324" i="3"/>
  <c r="R324" i="3"/>
  <c r="AY324" i="3"/>
  <c r="Z324" i="3"/>
  <c r="AM324" i="3"/>
  <c r="L324" i="3"/>
  <c r="AU324" i="3"/>
  <c r="AB324" i="3"/>
  <c r="AT324" i="3"/>
  <c r="AN324" i="3"/>
  <c r="AZ324" i="3"/>
  <c r="AX324" i="3"/>
  <c r="X324" i="3"/>
  <c r="U324" i="3"/>
  <c r="K324" i="3"/>
  <c r="AW324" i="3"/>
  <c r="AJ324" i="3"/>
  <c r="AC324" i="3"/>
  <c r="AG324" i="3"/>
  <c r="J324" i="3"/>
  <c r="AR324" i="3"/>
  <c r="AP324" i="3"/>
  <c r="AV324" i="3"/>
  <c r="AK324" i="3"/>
  <c r="U180" i="3"/>
  <c r="AL180" i="3"/>
  <c r="AN180" i="3"/>
  <c r="AK180" i="3"/>
  <c r="O180" i="3"/>
  <c r="AE180" i="3"/>
  <c r="Q180" i="3"/>
  <c r="Y180" i="3"/>
  <c r="AB180" i="3"/>
  <c r="AJ180" i="3"/>
  <c r="AV180" i="3"/>
  <c r="P180" i="3"/>
  <c r="AX180" i="3"/>
  <c r="AY180" i="3"/>
  <c r="V180" i="3"/>
  <c r="T180" i="3"/>
  <c r="X180" i="3"/>
  <c r="AI180" i="3"/>
  <c r="I180" i="3"/>
  <c r="AU180" i="3"/>
  <c r="Z180" i="3"/>
  <c r="N180" i="3"/>
  <c r="AR180" i="3"/>
  <c r="AZ180" i="3"/>
  <c r="K180" i="3"/>
  <c r="AQ383" i="3"/>
  <c r="AK383" i="3"/>
  <c r="AY383" i="3"/>
  <c r="AI383" i="3"/>
  <c r="AG383" i="3"/>
  <c r="AJ383" i="3"/>
  <c r="AX383" i="3"/>
  <c r="X383" i="3"/>
  <c r="AN383" i="3"/>
  <c r="N383" i="3"/>
  <c r="AZ383" i="3"/>
  <c r="L383" i="3"/>
  <c r="Y383" i="3"/>
  <c r="AB383" i="3"/>
  <c r="O383" i="3"/>
  <c r="AL383" i="3"/>
  <c r="AV383" i="3"/>
  <c r="L239" i="3"/>
  <c r="J239" i="3"/>
  <c r="AV239" i="3"/>
  <c r="AO239" i="3"/>
  <c r="U239" i="3"/>
  <c r="Y239" i="3"/>
  <c r="AJ239" i="3"/>
  <c r="AI239" i="3"/>
  <c r="AZ239" i="3"/>
  <c r="N239" i="3"/>
  <c r="AF239" i="3"/>
  <c r="AL239" i="3"/>
  <c r="O239" i="3"/>
  <c r="AT239" i="3"/>
  <c r="Z239" i="3"/>
  <c r="AW239" i="3"/>
  <c r="AN239" i="3"/>
  <c r="AK239" i="3"/>
  <c r="K239" i="3"/>
  <c r="M239" i="3"/>
  <c r="P239" i="3"/>
  <c r="X239" i="3"/>
  <c r="AD239" i="3"/>
  <c r="AY239" i="3"/>
  <c r="AU239" i="3"/>
  <c r="AX239" i="3"/>
  <c r="AP70" i="3"/>
  <c r="AY70" i="3"/>
  <c r="AI70" i="3"/>
  <c r="AE70" i="3"/>
  <c r="AB70" i="3"/>
  <c r="Z70" i="3"/>
  <c r="O70" i="3"/>
  <c r="AK70" i="3"/>
  <c r="AF70" i="3"/>
  <c r="AJ70" i="3"/>
  <c r="P70" i="3"/>
  <c r="N70" i="3"/>
  <c r="J70" i="3"/>
  <c r="AV70" i="3"/>
  <c r="AT70" i="3"/>
  <c r="AL70" i="3"/>
  <c r="AM70" i="3"/>
  <c r="U70" i="3"/>
  <c r="AZ70" i="3"/>
  <c r="AX70" i="3"/>
  <c r="Y70" i="3"/>
  <c r="T70" i="3"/>
  <c r="AU70" i="3"/>
  <c r="K70" i="3"/>
  <c r="BA70" i="3"/>
  <c r="AG70" i="3"/>
  <c r="R298" i="3"/>
  <c r="AE298" i="3"/>
  <c r="AK298" i="3"/>
  <c r="AI298" i="3"/>
  <c r="AZ298" i="3"/>
  <c r="X298" i="3"/>
  <c r="AT298" i="3"/>
  <c r="AF298" i="3"/>
  <c r="T298" i="3"/>
  <c r="AU298" i="3"/>
  <c r="P298" i="3"/>
  <c r="BA298" i="3"/>
  <c r="Y298" i="3"/>
  <c r="AG298" i="3"/>
  <c r="AX298" i="3"/>
  <c r="U298" i="3"/>
  <c r="K298" i="3"/>
  <c r="Z298" i="3"/>
  <c r="AM298" i="3"/>
  <c r="AR298" i="3"/>
  <c r="AB298" i="3"/>
  <c r="AY298" i="3"/>
  <c r="N298" i="3"/>
  <c r="I298" i="3"/>
  <c r="J298" i="3"/>
  <c r="AV298" i="3"/>
  <c r="M298" i="3"/>
  <c r="AN298" i="3"/>
  <c r="AL298" i="3"/>
  <c r="O298" i="3"/>
  <c r="AA154" i="3"/>
  <c r="AP154" i="3"/>
  <c r="Y154" i="3"/>
  <c r="AN154" i="3"/>
  <c r="Z154" i="3"/>
  <c r="AB154" i="3"/>
  <c r="M154" i="3"/>
  <c r="U154" i="3"/>
  <c r="AI154" i="3"/>
  <c r="AG154" i="3"/>
  <c r="AX154" i="3"/>
  <c r="X154" i="3"/>
  <c r="AF154" i="3"/>
  <c r="AY154" i="3"/>
  <c r="AZ154" i="3"/>
  <c r="BA154" i="3"/>
  <c r="AJ154" i="3"/>
  <c r="O154" i="3"/>
  <c r="P154" i="3"/>
  <c r="AU154" i="3"/>
  <c r="AK154" i="3"/>
  <c r="K154" i="3"/>
  <c r="N154" i="3"/>
  <c r="AR154" i="3"/>
  <c r="J154" i="3"/>
  <c r="AM154" i="3"/>
  <c r="AW357" i="3"/>
  <c r="I357" i="3"/>
  <c r="AC357" i="3"/>
  <c r="U357" i="3"/>
  <c r="T357" i="3"/>
  <c r="AI357" i="3"/>
  <c r="AB357" i="3"/>
  <c r="K357" i="3"/>
  <c r="O357" i="3"/>
  <c r="AX357" i="3"/>
  <c r="BA357" i="3"/>
  <c r="AN357" i="3"/>
  <c r="AU357" i="3"/>
  <c r="AZ357" i="3"/>
  <c r="AV357" i="3"/>
  <c r="P357" i="3"/>
  <c r="AP357" i="3"/>
  <c r="AR357" i="3"/>
  <c r="AJ357" i="3"/>
  <c r="AG357" i="3"/>
  <c r="AM357" i="3"/>
  <c r="M357" i="3"/>
  <c r="V213" i="3"/>
  <c r="Y213" i="3"/>
  <c r="X213" i="3"/>
  <c r="AN213" i="3"/>
  <c r="AY213" i="3"/>
  <c r="AL213" i="3"/>
  <c r="AO213" i="3"/>
  <c r="AV213" i="3"/>
  <c r="AA213" i="3"/>
  <c r="T213" i="3"/>
  <c r="P213" i="3"/>
  <c r="N213" i="3"/>
  <c r="AM213" i="3"/>
  <c r="BA213" i="3"/>
  <c r="AU213" i="3"/>
  <c r="AR213" i="3"/>
  <c r="AJ213" i="3"/>
  <c r="J213" i="3"/>
  <c r="AP213" i="3"/>
  <c r="U213" i="3"/>
  <c r="K213" i="3"/>
  <c r="AX213" i="3"/>
  <c r="AF213" i="3"/>
  <c r="AI213" i="3"/>
  <c r="I213" i="3"/>
  <c r="AT213" i="3"/>
  <c r="Q213" i="3"/>
  <c r="AB213" i="3"/>
  <c r="AA416" i="3"/>
  <c r="Q416" i="3"/>
  <c r="AI416" i="3"/>
  <c r="AU416" i="3"/>
  <c r="V416" i="3"/>
  <c r="AB416" i="3"/>
  <c r="U416" i="3"/>
  <c r="R416" i="3"/>
  <c r="AY416" i="3"/>
  <c r="J416" i="3"/>
  <c r="AC416" i="3"/>
  <c r="AO416" i="3"/>
  <c r="AX416" i="3"/>
  <c r="N416" i="3"/>
  <c r="BA416" i="3"/>
  <c r="AR416" i="3"/>
  <c r="AV416" i="3"/>
  <c r="O416" i="3"/>
  <c r="AM416" i="3"/>
  <c r="I416" i="3"/>
  <c r="AP416" i="3"/>
  <c r="AN416" i="3"/>
  <c r="AG416" i="3"/>
  <c r="Y416" i="3"/>
  <c r="K416" i="3"/>
  <c r="P416" i="3"/>
  <c r="AK416" i="3"/>
  <c r="T416" i="3"/>
  <c r="Z416" i="3"/>
  <c r="X416" i="3"/>
  <c r="AC272" i="3"/>
  <c r="Y272" i="3"/>
  <c r="AJ272" i="3"/>
  <c r="AY272" i="3"/>
  <c r="AV272" i="3"/>
  <c r="M272" i="3"/>
  <c r="AR272" i="3"/>
  <c r="AX272" i="3"/>
  <c r="AM272" i="3"/>
  <c r="Q272" i="3"/>
  <c r="AA272" i="3"/>
  <c r="AQ272" i="3"/>
  <c r="AT272" i="3"/>
  <c r="AO272" i="3"/>
  <c r="AF272" i="3"/>
  <c r="V272" i="3"/>
  <c r="AU272" i="3"/>
  <c r="Z272" i="3"/>
  <c r="K272" i="3"/>
  <c r="T272" i="3"/>
  <c r="AP272" i="3"/>
  <c r="AN272" i="3"/>
  <c r="AB272" i="3"/>
  <c r="AG272" i="3"/>
  <c r="J272" i="3"/>
  <c r="N272" i="3"/>
  <c r="X272" i="3"/>
  <c r="AA128" i="3"/>
  <c r="M128" i="3"/>
  <c r="O128" i="3"/>
  <c r="AU128" i="3"/>
  <c r="X128" i="3"/>
  <c r="AQ128" i="3"/>
  <c r="V128" i="3"/>
  <c r="AB128" i="3"/>
  <c r="K128" i="3"/>
  <c r="P128" i="3"/>
  <c r="AK128" i="3"/>
  <c r="AG128" i="3"/>
  <c r="AZ128" i="3"/>
  <c r="Z128" i="3"/>
  <c r="J128" i="3"/>
  <c r="AF128" i="3"/>
  <c r="T128" i="3"/>
  <c r="AX128" i="3"/>
  <c r="Q128" i="3"/>
  <c r="BA128" i="3"/>
  <c r="Y128" i="3"/>
  <c r="AJ128" i="3"/>
  <c r="AT128" i="3"/>
  <c r="AM128" i="3"/>
  <c r="AO128" i="3"/>
  <c r="AR128" i="3"/>
  <c r="AL128" i="3"/>
  <c r="AN128" i="3"/>
  <c r="AE128" i="3"/>
  <c r="AY128" i="3"/>
  <c r="I331" i="3"/>
  <c r="AF331" i="3"/>
  <c r="Y331" i="3"/>
  <c r="AN331" i="3"/>
  <c r="AK331" i="3"/>
  <c r="AL331" i="3"/>
  <c r="J331" i="3"/>
  <c r="AM331" i="3"/>
  <c r="AP331" i="3"/>
  <c r="AB331" i="3"/>
  <c r="N331" i="3"/>
  <c r="AY331" i="3"/>
  <c r="K331" i="3"/>
  <c r="Z331" i="3"/>
  <c r="O331" i="3"/>
  <c r="X331" i="3"/>
  <c r="Q331" i="3"/>
  <c r="AA331" i="3"/>
  <c r="AT331" i="3"/>
  <c r="AC331" i="3"/>
  <c r="AO331" i="3"/>
  <c r="V331" i="3"/>
  <c r="AR331" i="3"/>
  <c r="T331" i="3"/>
  <c r="AG331" i="3"/>
  <c r="M331" i="3"/>
  <c r="AI331" i="3"/>
  <c r="AV331" i="3"/>
  <c r="AQ331" i="3"/>
  <c r="U331" i="3"/>
  <c r="AX331" i="3"/>
  <c r="I187" i="3"/>
  <c r="AQ187" i="3"/>
  <c r="K187" i="3"/>
  <c r="V187" i="3"/>
  <c r="M187" i="3"/>
  <c r="AN187" i="3"/>
  <c r="AK187" i="3"/>
  <c r="AY187" i="3"/>
  <c r="AU187" i="3"/>
  <c r="O187" i="3"/>
  <c r="Y187" i="3"/>
  <c r="AR187" i="3"/>
  <c r="AB187" i="3"/>
  <c r="AI187" i="3"/>
  <c r="AP187" i="3"/>
  <c r="AG187" i="3"/>
  <c r="Q187" i="3"/>
  <c r="U187" i="3"/>
  <c r="X187" i="3"/>
  <c r="AL187" i="3"/>
  <c r="AX187" i="3"/>
  <c r="AO187" i="3"/>
  <c r="AT187" i="3"/>
  <c r="AE187" i="3"/>
  <c r="AZ187" i="3"/>
  <c r="P187" i="3"/>
  <c r="AJ187" i="3"/>
  <c r="N187" i="3"/>
  <c r="AJ390" i="3"/>
  <c r="AM390" i="3"/>
  <c r="N390" i="3"/>
  <c r="X390" i="3"/>
  <c r="BA390" i="3"/>
  <c r="AR390" i="3"/>
  <c r="AC390" i="3"/>
  <c r="U390" i="3"/>
  <c r="AU390" i="3"/>
  <c r="J390" i="3"/>
  <c r="AT390" i="3"/>
  <c r="AA390" i="3"/>
  <c r="AI390" i="3"/>
  <c r="AG390" i="3"/>
  <c r="R390" i="3"/>
  <c r="L390" i="3"/>
  <c r="I390" i="3"/>
  <c r="V390" i="3"/>
  <c r="AP390" i="3"/>
  <c r="AN390" i="3"/>
  <c r="M390" i="3"/>
  <c r="AY390" i="3"/>
  <c r="AB390" i="3"/>
  <c r="AZ390" i="3"/>
  <c r="K390" i="3"/>
  <c r="Z390" i="3"/>
  <c r="AE390" i="3"/>
  <c r="AW390" i="3"/>
  <c r="AQ390" i="3"/>
  <c r="AF390" i="3"/>
  <c r="AL390" i="3"/>
  <c r="AX390" i="3"/>
  <c r="AW246" i="3"/>
  <c r="I246" i="3"/>
  <c r="AC246" i="3"/>
  <c r="AE246" i="3"/>
  <c r="U246" i="3"/>
  <c r="AL246" i="3"/>
  <c r="K246" i="3"/>
  <c r="AI246" i="3"/>
  <c r="N246" i="3"/>
  <c r="X246" i="3"/>
  <c r="AT246" i="3"/>
  <c r="AQ246" i="3"/>
  <c r="J246" i="3"/>
  <c r="P246" i="3"/>
  <c r="AA246" i="3"/>
  <c r="V246" i="3"/>
  <c r="M246" i="3"/>
  <c r="AN246" i="3"/>
  <c r="AZ246" i="3"/>
  <c r="R246" i="3"/>
  <c r="Q246" i="3"/>
  <c r="Y246" i="3"/>
  <c r="AY246" i="3"/>
  <c r="AG246" i="3"/>
  <c r="Z246" i="3"/>
  <c r="AX246" i="3"/>
  <c r="AP246" i="3"/>
  <c r="BA246" i="3"/>
  <c r="AK246" i="3"/>
  <c r="T246" i="3"/>
  <c r="AB246" i="3"/>
  <c r="AJ246" i="3"/>
  <c r="L246" i="3"/>
  <c r="AF246" i="3"/>
  <c r="AU246" i="3"/>
  <c r="AD291" i="3"/>
  <c r="AM206" i="3"/>
  <c r="X121" i="3"/>
  <c r="AG121" i="3"/>
  <c r="AL154" i="3"/>
  <c r="AL82" i="3"/>
  <c r="AK272" i="3"/>
  <c r="R128" i="3"/>
  <c r="S388" i="3"/>
  <c r="S147" i="3"/>
  <c r="W409" i="3"/>
  <c r="AD147" i="3"/>
  <c r="AT180" i="3"/>
  <c r="O350" i="3"/>
  <c r="Z357" i="3"/>
  <c r="AL324" i="3"/>
  <c r="AI350" i="3"/>
  <c r="T383" i="3"/>
  <c r="T239" i="3"/>
  <c r="AB239" i="3"/>
  <c r="AF121" i="3"/>
  <c r="BA272" i="3"/>
  <c r="I128" i="3"/>
  <c r="AS244" i="3"/>
  <c r="AS82" i="3"/>
  <c r="AH350" i="3"/>
  <c r="W121" i="3"/>
  <c r="AD265" i="3"/>
  <c r="AD180" i="3"/>
  <c r="AX206" i="3"/>
  <c r="AL357" i="3"/>
  <c r="AJ121" i="3"/>
  <c r="AK213" i="3"/>
  <c r="AF187" i="3"/>
  <c r="AO390" i="3"/>
  <c r="Q390" i="3"/>
  <c r="W291" i="3"/>
  <c r="W244" i="3"/>
  <c r="AD350" i="3"/>
  <c r="N291" i="3"/>
  <c r="AV82" i="3"/>
  <c r="J180" i="3"/>
  <c r="AZ409" i="3"/>
  <c r="AG180" i="3"/>
  <c r="T147" i="3"/>
  <c r="U272" i="3"/>
  <c r="M213" i="3"/>
  <c r="AP128" i="3"/>
  <c r="I383" i="3"/>
  <c r="AH82" i="3"/>
  <c r="AT383" i="3"/>
  <c r="AT206" i="3"/>
  <c r="N82" i="3"/>
  <c r="AI147" i="3"/>
  <c r="T154" i="3"/>
  <c r="AJ416" i="3"/>
  <c r="AN70" i="3"/>
  <c r="AH244" i="3"/>
  <c r="AM180" i="3"/>
  <c r="N206" i="3"/>
  <c r="P383" i="3"/>
  <c r="AX350" i="3"/>
  <c r="AX121" i="3"/>
  <c r="AZ206" i="3"/>
  <c r="AU383" i="3"/>
  <c r="AY206" i="3"/>
  <c r="T324" i="3"/>
  <c r="AJ298" i="3"/>
  <c r="AJ244" i="3"/>
  <c r="AP350" i="3"/>
  <c r="AW383" i="3"/>
  <c r="I316" i="3"/>
  <c r="AO316" i="3"/>
  <c r="AT316" i="3"/>
  <c r="T316" i="3"/>
  <c r="AI316" i="3"/>
  <c r="M316" i="3"/>
  <c r="AK316" i="3"/>
  <c r="X316" i="3"/>
  <c r="AJ316" i="3"/>
  <c r="AY316" i="3"/>
  <c r="AZ316" i="3"/>
  <c r="V316" i="3"/>
  <c r="Y316" i="3"/>
  <c r="AL316" i="3"/>
  <c r="AG316" i="3"/>
  <c r="J316" i="3"/>
  <c r="P316" i="3"/>
  <c r="AR316" i="3"/>
  <c r="Z316" i="3"/>
  <c r="O316" i="3"/>
  <c r="N316" i="3"/>
  <c r="AA316" i="3"/>
  <c r="AF316" i="3"/>
  <c r="AV316" i="3"/>
  <c r="AB316" i="3"/>
  <c r="L316" i="3"/>
  <c r="Q316" i="3"/>
  <c r="AN316" i="3"/>
  <c r="AU316" i="3"/>
  <c r="AW172" i="3"/>
  <c r="M172" i="3"/>
  <c r="Y172" i="3"/>
  <c r="AB172" i="3"/>
  <c r="P172" i="3"/>
  <c r="X172" i="3"/>
  <c r="T172" i="3"/>
  <c r="AT172" i="3"/>
  <c r="Q172" i="3"/>
  <c r="AJ172" i="3"/>
  <c r="AX172" i="3"/>
  <c r="V172" i="3"/>
  <c r="U172" i="3"/>
  <c r="AO172" i="3"/>
  <c r="AI172" i="3"/>
  <c r="AU172" i="3"/>
  <c r="Z172" i="3"/>
  <c r="AV172" i="3"/>
  <c r="N172" i="3"/>
  <c r="AA172" i="3"/>
  <c r="J172" i="3"/>
  <c r="AM172" i="3"/>
  <c r="BA172" i="3"/>
  <c r="AE172" i="3"/>
  <c r="AP172" i="3"/>
  <c r="AF172" i="3"/>
  <c r="AL172" i="3"/>
  <c r="AQ172" i="3"/>
  <c r="AN172" i="3"/>
  <c r="AK172" i="3"/>
  <c r="AG172" i="3"/>
  <c r="O172" i="3"/>
  <c r="AS388" i="3"/>
  <c r="AS291" i="3"/>
  <c r="AS206" i="3"/>
  <c r="AS147" i="3"/>
  <c r="AH121" i="3"/>
  <c r="W350" i="3"/>
  <c r="W147" i="3"/>
  <c r="AD383" i="3"/>
  <c r="N324" i="3"/>
  <c r="O324" i="3"/>
  <c r="AG213" i="3"/>
  <c r="Y357" i="3"/>
  <c r="AF357" i="3"/>
  <c r="AX363" i="3"/>
  <c r="Z363" i="3"/>
  <c r="Z87" i="3"/>
  <c r="AJ363" i="3"/>
  <c r="AR87" i="3"/>
  <c r="Y87" i="3"/>
  <c r="AF363" i="3"/>
  <c r="U87" i="3"/>
  <c r="AP87" i="3"/>
  <c r="V87" i="3"/>
  <c r="X363" i="3"/>
  <c r="AU363" i="3"/>
  <c r="L363" i="3"/>
  <c r="O87" i="3"/>
  <c r="AU87" i="3"/>
  <c r="AI87" i="3"/>
  <c r="Q363" i="3"/>
  <c r="V363" i="3"/>
  <c r="AE87" i="3"/>
  <c r="I363" i="3"/>
  <c r="R87" i="3"/>
  <c r="AI363" i="3"/>
  <c r="AB87" i="3"/>
  <c r="AK363" i="3"/>
  <c r="M87" i="3"/>
  <c r="AO363" i="3"/>
  <c r="P363" i="3"/>
  <c r="AY87" i="3"/>
  <c r="AO87" i="3"/>
  <c r="AA363" i="3"/>
  <c r="J87" i="3"/>
  <c r="AL363" i="3"/>
  <c r="AN87" i="3"/>
  <c r="Q87" i="3"/>
  <c r="AC87" i="3"/>
  <c r="AW87" i="3"/>
  <c r="AL431" i="3"/>
  <c r="AT87" i="3"/>
  <c r="AX87" i="3"/>
  <c r="J363" i="3"/>
  <c r="AZ87" i="3"/>
  <c r="AG87" i="3"/>
  <c r="AB363" i="3"/>
  <c r="AR363" i="3"/>
  <c r="BA363" i="3"/>
  <c r="BA87" i="3"/>
  <c r="M363" i="3"/>
  <c r="AF426" i="3"/>
  <c r="AW441" i="3"/>
  <c r="AD87" i="3"/>
  <c r="AM363" i="3"/>
  <c r="AV363" i="3"/>
  <c r="AZ363" i="3"/>
  <c r="AE363" i="3"/>
  <c r="AC363" i="3"/>
  <c r="I87" i="3"/>
  <c r="AK469" i="3"/>
  <c r="X87" i="3"/>
  <c r="N363" i="3"/>
  <c r="N87" i="3"/>
  <c r="AV87" i="3"/>
  <c r="AN363" i="3"/>
  <c r="Y363" i="3"/>
  <c r="AF87" i="3"/>
  <c r="AQ363" i="3"/>
  <c r="L87" i="3"/>
  <c r="AR431" i="3"/>
  <c r="AW426" i="3"/>
  <c r="AG363" i="3"/>
  <c r="T87" i="3"/>
  <c r="U363" i="3"/>
  <c r="AR441" i="3"/>
  <c r="M475" i="3"/>
  <c r="U469" i="3"/>
  <c r="AW431" i="3"/>
  <c r="AW475" i="3"/>
  <c r="AL451" i="3"/>
  <c r="AL424" i="3"/>
  <c r="L472" i="3"/>
  <c r="AF447" i="3"/>
  <c r="AR451" i="3"/>
  <c r="AG447" i="3"/>
  <c r="AE447" i="3"/>
  <c r="AR427" i="3"/>
  <c r="AW430" i="3"/>
  <c r="AW463" i="3"/>
  <c r="K437" i="3"/>
  <c r="AK426" i="3"/>
  <c r="P451" i="3"/>
  <c r="AV447" i="3"/>
  <c r="AE451" i="3"/>
  <c r="AR447" i="3"/>
  <c r="U426" i="3"/>
  <c r="Q427" i="3"/>
  <c r="Y437" i="3"/>
  <c r="P427" i="3"/>
  <c r="AV451" i="3"/>
  <c r="AE426" i="3"/>
  <c r="AE473" i="3"/>
  <c r="M424" i="3"/>
  <c r="M474" i="3"/>
  <c r="U430" i="3"/>
  <c r="AW473" i="3"/>
  <c r="AW457" i="3"/>
  <c r="AL475" i="3"/>
  <c r="V469" i="3"/>
  <c r="V431" i="3"/>
  <c r="Q439" i="3"/>
  <c r="AC316" i="3"/>
  <c r="R172" i="3"/>
  <c r="AR434" i="3"/>
  <c r="AL442" i="3"/>
  <c r="AP452" i="3"/>
  <c r="BA446" i="3"/>
  <c r="AN434" i="3"/>
  <c r="AG434" i="3"/>
  <c r="AV444" i="3"/>
  <c r="I158" i="3"/>
  <c r="AL430" i="3"/>
  <c r="L462" i="3"/>
  <c r="AT442" i="3"/>
  <c r="I446" i="3"/>
  <c r="AU434" i="3"/>
  <c r="AC172" i="3"/>
  <c r="R363" i="3"/>
  <c r="AV434" i="3"/>
  <c r="V434" i="3"/>
  <c r="AE340" i="3"/>
  <c r="L172" i="3"/>
  <c r="L9" i="3"/>
  <c r="AY444" i="3"/>
  <c r="R434" i="3"/>
  <c r="AE430" i="3"/>
  <c r="AF430" i="3"/>
  <c r="AW442" i="3"/>
  <c r="AW447" i="3"/>
  <c r="I172" i="3"/>
  <c r="L219" i="3"/>
  <c r="AW219" i="3"/>
  <c r="X434" i="3"/>
  <c r="Z434" i="3"/>
  <c r="AQ434" i="3"/>
  <c r="U451" i="3"/>
  <c r="AW462" i="3"/>
  <c r="V430" i="3"/>
  <c r="Q462" i="3"/>
  <c r="O434" i="3"/>
  <c r="K434" i="3"/>
  <c r="W452" i="3"/>
  <c r="Y434" i="3"/>
  <c r="AV430" i="3"/>
  <c r="AF462" i="3"/>
  <c r="AK447" i="3"/>
  <c r="M441" i="3"/>
  <c r="V442" i="3"/>
  <c r="AQ196" i="3"/>
  <c r="I80" i="3"/>
  <c r="AZ442" i="3"/>
  <c r="AB434" i="3"/>
  <c r="M473" i="3"/>
  <c r="M426" i="3"/>
  <c r="AW469" i="3"/>
  <c r="AL469" i="3"/>
  <c r="AL436" i="3"/>
  <c r="V458" i="3"/>
  <c r="Q472" i="3"/>
  <c r="Q433" i="3"/>
  <c r="R376" i="3"/>
  <c r="L441" i="3"/>
  <c r="AL447" i="3"/>
  <c r="AW437" i="3"/>
  <c r="AL441" i="3"/>
  <c r="P436" i="3"/>
  <c r="AV436" i="3"/>
  <c r="AR426" i="3"/>
  <c r="K451" i="3"/>
  <c r="K469" i="3"/>
  <c r="AK424" i="3"/>
  <c r="M463" i="3"/>
  <c r="AW460" i="3"/>
  <c r="Q424" i="3"/>
  <c r="O431" i="3"/>
  <c r="P431" i="3"/>
  <c r="AE434" i="3"/>
  <c r="K424" i="3"/>
  <c r="AF424" i="3"/>
  <c r="AF473" i="3"/>
  <c r="AF434" i="3"/>
  <c r="AK470" i="3"/>
  <c r="U441" i="3"/>
  <c r="AW436" i="3"/>
  <c r="AL470" i="3"/>
  <c r="AL454" i="3"/>
  <c r="V427" i="3"/>
  <c r="V447" i="3"/>
  <c r="L457" i="3"/>
  <c r="L473" i="3"/>
  <c r="AE148" i="3"/>
  <c r="AC398" i="3"/>
  <c r="R339" i="3"/>
  <c r="AC446" i="3"/>
  <c r="AD446" i="3"/>
  <c r="AI444" i="3"/>
  <c r="AQ446" i="3"/>
  <c r="AN442" i="3"/>
  <c r="AR452" i="3"/>
  <c r="AF442" i="3"/>
  <c r="AK442" i="3"/>
  <c r="AW446" i="3"/>
  <c r="AQ148" i="3"/>
  <c r="I254" i="3"/>
  <c r="I148" i="3"/>
  <c r="I106" i="3"/>
  <c r="L106" i="3"/>
  <c r="AW339" i="3"/>
  <c r="W446" i="3"/>
  <c r="W444" i="3"/>
  <c r="T452" i="3"/>
  <c r="BA442" i="3"/>
  <c r="AU444" i="3"/>
  <c r="AU446" i="3"/>
  <c r="Y452" i="3"/>
  <c r="AR442" i="3"/>
  <c r="AL446" i="3"/>
  <c r="Q442" i="3"/>
  <c r="AA292" i="3"/>
  <c r="AO442" i="3"/>
  <c r="AD452" i="3"/>
  <c r="T446" i="3"/>
  <c r="AJ442" i="3"/>
  <c r="AA452" i="3"/>
  <c r="I452" i="3"/>
  <c r="AN452" i="3"/>
  <c r="O444" i="3"/>
  <c r="P452" i="3"/>
  <c r="AE446" i="3"/>
  <c r="M446" i="3"/>
  <c r="AL437" i="3"/>
  <c r="V444" i="3"/>
  <c r="V148" i="3"/>
  <c r="I339" i="3"/>
  <c r="L254" i="3"/>
  <c r="R398" i="3"/>
  <c r="AW398" i="3"/>
  <c r="AS446" i="3"/>
  <c r="AY452" i="3"/>
  <c r="AD444" i="3"/>
  <c r="AM442" i="3"/>
  <c r="J452" i="3"/>
  <c r="AJ444" i="3"/>
  <c r="I442" i="3"/>
  <c r="K452" i="3"/>
  <c r="K444" i="3"/>
  <c r="AF444" i="3"/>
  <c r="M447" i="3"/>
  <c r="Q437" i="3"/>
  <c r="L447" i="3"/>
  <c r="AE339" i="3"/>
  <c r="I195" i="3"/>
  <c r="L398" i="3"/>
  <c r="R169" i="3"/>
  <c r="R106" i="3"/>
  <c r="AW169" i="3"/>
  <c r="AZ444" i="3"/>
  <c r="AD442" i="3"/>
  <c r="AX442" i="3"/>
  <c r="AM444" i="3"/>
  <c r="J444" i="3"/>
  <c r="X452" i="3"/>
  <c r="S452" i="3"/>
  <c r="S446" i="3"/>
  <c r="AB444" i="3"/>
  <c r="AQ442" i="3"/>
  <c r="AQ452" i="3"/>
  <c r="AJ452" i="3"/>
  <c r="I444" i="3"/>
  <c r="AU442" i="3"/>
  <c r="AG446" i="3"/>
  <c r="Y442" i="3"/>
  <c r="P444" i="3"/>
  <c r="AV442" i="3"/>
  <c r="AV446" i="3"/>
  <c r="K442" i="3"/>
  <c r="U452" i="3"/>
  <c r="AC254" i="3"/>
  <c r="L195" i="3"/>
  <c r="R254" i="3"/>
  <c r="AW254" i="3"/>
  <c r="W442" i="3"/>
  <c r="AY442" i="3"/>
  <c r="AO452" i="3"/>
  <c r="AZ452" i="3"/>
  <c r="AC452" i="3"/>
  <c r="AX446" i="3"/>
  <c r="AQ444" i="3"/>
  <c r="N444" i="3"/>
  <c r="AA442" i="3"/>
  <c r="R452" i="3"/>
  <c r="R444" i="3"/>
  <c r="AG442" i="3"/>
  <c r="O442" i="3"/>
  <c r="Y444" i="3"/>
  <c r="U437" i="3"/>
  <c r="I313" i="3"/>
  <c r="L292" i="3"/>
  <c r="L148" i="3"/>
  <c r="L40" i="3"/>
  <c r="AT446" i="3"/>
  <c r="AT444" i="3"/>
  <c r="AY446" i="3"/>
  <c r="AX444" i="3"/>
  <c r="J446" i="3"/>
  <c r="AI452" i="3"/>
  <c r="X446" i="3"/>
  <c r="T442" i="3"/>
  <c r="S442" i="3"/>
  <c r="AN444" i="3"/>
  <c r="P446" i="3"/>
  <c r="AE452" i="3"/>
  <c r="U447" i="3"/>
  <c r="Q431" i="3"/>
  <c r="Q444" i="3"/>
  <c r="L442" i="3"/>
  <c r="AC148" i="3"/>
  <c r="AH442" i="3"/>
  <c r="AH452" i="3"/>
  <c r="AC442" i="3"/>
  <c r="AX452" i="3"/>
  <c r="J442" i="3"/>
  <c r="X444" i="3"/>
  <c r="Z444" i="3"/>
  <c r="AB446" i="3"/>
  <c r="N442" i="3"/>
  <c r="AA444" i="3"/>
  <c r="BA444" i="3"/>
  <c r="R442" i="3"/>
  <c r="O452" i="3"/>
  <c r="Y446" i="3"/>
  <c r="AR446" i="3"/>
  <c r="AF446" i="3"/>
  <c r="AK437" i="3"/>
  <c r="M442" i="3"/>
  <c r="U446" i="3"/>
  <c r="U442" i="3"/>
  <c r="L431" i="3"/>
  <c r="L444" i="3"/>
  <c r="AA148" i="3"/>
  <c r="AC106" i="3"/>
  <c r="L339" i="3"/>
  <c r="R292" i="3"/>
  <c r="R195" i="3"/>
  <c r="AH446" i="3"/>
  <c r="AT452" i="3"/>
  <c r="AP444" i="3"/>
  <c r="AP446" i="3"/>
  <c r="S444" i="3"/>
  <c r="N452" i="3"/>
  <c r="AJ446" i="3"/>
  <c r="AA446" i="3"/>
  <c r="R446" i="3"/>
  <c r="AU452" i="3"/>
  <c r="AG452" i="3"/>
  <c r="P437" i="3"/>
  <c r="AV437" i="3"/>
  <c r="AE442" i="3"/>
  <c r="AR444" i="3"/>
  <c r="K431" i="3"/>
  <c r="AF441" i="3"/>
  <c r="AK446" i="3"/>
  <c r="M437" i="3"/>
  <c r="M469" i="3"/>
  <c r="U465" i="3"/>
  <c r="U436" i="3"/>
  <c r="AW465" i="3"/>
  <c r="AW444" i="3"/>
  <c r="AL439" i="3"/>
  <c r="V470" i="3"/>
  <c r="V437" i="3"/>
  <c r="V463" i="3"/>
  <c r="Q426" i="3"/>
  <c r="Q458" i="3"/>
  <c r="Q465" i="3"/>
  <c r="L437" i="3"/>
  <c r="L470" i="3"/>
  <c r="AS452" i="3"/>
  <c r="AM446" i="3"/>
  <c r="AI446" i="3"/>
  <c r="Z446" i="3"/>
  <c r="Z442" i="3"/>
  <c r="AB452" i="3"/>
  <c r="AB442" i="3"/>
  <c r="AN446" i="3"/>
  <c r="O446" i="3"/>
  <c r="P442" i="3"/>
  <c r="AR474" i="3"/>
  <c r="K447" i="3"/>
  <c r="K446" i="3"/>
  <c r="AF431" i="3"/>
  <c r="AK444" i="3"/>
  <c r="M472" i="3"/>
  <c r="U444" i="3"/>
  <c r="AW472" i="3"/>
  <c r="AL474" i="3"/>
  <c r="AL426" i="3"/>
  <c r="V436" i="3"/>
  <c r="Q436" i="3"/>
  <c r="Q463" i="3"/>
  <c r="Q446" i="3"/>
  <c r="AQ292" i="3"/>
  <c r="AE195" i="3"/>
  <c r="AC292" i="3"/>
  <c r="L268" i="3"/>
  <c r="R280" i="3"/>
  <c r="R148" i="3"/>
  <c r="AS442" i="3"/>
  <c r="AC444" i="3"/>
  <c r="AM452" i="3"/>
  <c r="AI442" i="3"/>
  <c r="Z452" i="3"/>
  <c r="T444" i="3"/>
  <c r="N446" i="3"/>
  <c r="BA452" i="3"/>
  <c r="AG444" i="3"/>
  <c r="AV452" i="3"/>
  <c r="AE427" i="3"/>
  <c r="AE444" i="3"/>
  <c r="AE431" i="3"/>
  <c r="AK441" i="3"/>
  <c r="AK474" i="3"/>
  <c r="M444" i="3"/>
  <c r="M452" i="3"/>
  <c r="U470" i="3"/>
  <c r="AW424" i="3"/>
  <c r="AW470" i="3"/>
  <c r="AW474" i="3"/>
  <c r="AW434" i="3"/>
  <c r="V446" i="3"/>
  <c r="Q474" i="3"/>
  <c r="Q434" i="3"/>
  <c r="L474" i="3"/>
  <c r="AR303" i="3"/>
  <c r="AY362" i="3"/>
  <c r="T256" i="3"/>
  <c r="T133" i="3"/>
  <c r="AJ303" i="3"/>
  <c r="AB303" i="3"/>
  <c r="AV256" i="3"/>
  <c r="AX256" i="3"/>
  <c r="AZ159" i="3"/>
  <c r="AU256" i="3"/>
  <c r="AG133" i="3"/>
  <c r="AL303" i="3"/>
  <c r="AI400" i="3"/>
  <c r="AI362" i="3"/>
  <c r="AI251" i="3"/>
  <c r="AI159" i="3"/>
  <c r="AY421" i="3"/>
  <c r="AY218" i="3"/>
  <c r="AJ395" i="3"/>
  <c r="AJ218" i="3"/>
  <c r="AB395" i="3"/>
  <c r="AF310" i="3"/>
  <c r="Q369" i="3"/>
  <c r="Q421" i="3"/>
  <c r="V256" i="3"/>
  <c r="I369" i="3"/>
  <c r="AX159" i="3"/>
  <c r="J218" i="3"/>
  <c r="AG277" i="3"/>
  <c r="AL400" i="3"/>
  <c r="AL310" i="3"/>
  <c r="AL256" i="3"/>
  <c r="AI256" i="3"/>
  <c r="AY277" i="3"/>
  <c r="T251" i="3"/>
  <c r="AP400" i="3"/>
  <c r="AK400" i="3"/>
  <c r="AN400" i="3"/>
  <c r="AR400" i="3"/>
  <c r="AB400" i="3"/>
  <c r="AO400" i="3"/>
  <c r="BA400" i="3"/>
  <c r="Y400" i="3"/>
  <c r="AO256" i="3"/>
  <c r="AN256" i="3"/>
  <c r="AK256" i="3"/>
  <c r="Q256" i="3"/>
  <c r="Y256" i="3"/>
  <c r="AE256" i="3"/>
  <c r="U256" i="3"/>
  <c r="AR256" i="3"/>
  <c r="AF256" i="3"/>
  <c r="Q111" i="3"/>
  <c r="U111" i="3"/>
  <c r="AO111" i="3"/>
  <c r="BA111" i="3"/>
  <c r="AJ111" i="3"/>
  <c r="AN111" i="3"/>
  <c r="AK111" i="3"/>
  <c r="AR111" i="3"/>
  <c r="M111" i="3"/>
  <c r="AO303" i="3"/>
  <c r="AN303" i="3"/>
  <c r="AK303" i="3"/>
  <c r="Y303" i="3"/>
  <c r="U303" i="3"/>
  <c r="AP159" i="3"/>
  <c r="AK159" i="3"/>
  <c r="AO159" i="3"/>
  <c r="Y159" i="3"/>
  <c r="AR159" i="3"/>
  <c r="AF159" i="3"/>
  <c r="AB159" i="3"/>
  <c r="AN159" i="3"/>
  <c r="L362" i="3"/>
  <c r="AB362" i="3"/>
  <c r="BA362" i="3"/>
  <c r="Y362" i="3"/>
  <c r="AK362" i="3"/>
  <c r="I362" i="3"/>
  <c r="Q362" i="3"/>
  <c r="AF362" i="3"/>
  <c r="AN362" i="3"/>
  <c r="L218" i="3"/>
  <c r="AP218" i="3"/>
  <c r="AF218" i="3"/>
  <c r="M218" i="3"/>
  <c r="AN218" i="3"/>
  <c r="AR218" i="3"/>
  <c r="AB218" i="3"/>
  <c r="AK218" i="3"/>
  <c r="U218" i="3"/>
  <c r="AA421" i="3"/>
  <c r="AB421" i="3"/>
  <c r="AP421" i="3"/>
  <c r="V421" i="3"/>
  <c r="AR421" i="3"/>
  <c r="AF421" i="3"/>
  <c r="Y421" i="3"/>
  <c r="AN421" i="3"/>
  <c r="AC277" i="3"/>
  <c r="AR277" i="3"/>
  <c r="BA277" i="3"/>
  <c r="AQ277" i="3"/>
  <c r="AK277" i="3"/>
  <c r="AN277" i="3"/>
  <c r="U277" i="3"/>
  <c r="AC133" i="3"/>
  <c r="AN133" i="3"/>
  <c r="AB133" i="3"/>
  <c r="L133" i="3"/>
  <c r="Y133" i="3"/>
  <c r="M133" i="3"/>
  <c r="AR133" i="3"/>
  <c r="AK133" i="3"/>
  <c r="Q133" i="3"/>
  <c r="AO133" i="3"/>
  <c r="AF133" i="3"/>
  <c r="AC336" i="3"/>
  <c r="AB336" i="3"/>
  <c r="Q336" i="3"/>
  <c r="BA336" i="3"/>
  <c r="AR336" i="3"/>
  <c r="AN336" i="3"/>
  <c r="V336" i="3"/>
  <c r="Y336" i="3"/>
  <c r="AO336" i="3"/>
  <c r="AK336" i="3"/>
  <c r="AA192" i="3"/>
  <c r="AN192" i="3"/>
  <c r="AQ192" i="3"/>
  <c r="AR192" i="3"/>
  <c r="AK192" i="3"/>
  <c r="AB192" i="3"/>
  <c r="Y192" i="3"/>
  <c r="AF192" i="3"/>
  <c r="AC192" i="3"/>
  <c r="V395" i="3"/>
  <c r="AC395" i="3"/>
  <c r="Y395" i="3"/>
  <c r="BA395" i="3"/>
  <c r="AR395" i="3"/>
  <c r="M395" i="3"/>
  <c r="Q395" i="3"/>
  <c r="AQ395" i="3"/>
  <c r="AK395" i="3"/>
  <c r="Q251" i="3"/>
  <c r="AB251" i="3"/>
  <c r="R251" i="3"/>
  <c r="AN251" i="3"/>
  <c r="AR251" i="3"/>
  <c r="L251" i="3"/>
  <c r="AC251" i="3"/>
  <c r="AE251" i="3"/>
  <c r="AK251" i="3"/>
  <c r="AO251" i="3"/>
  <c r="U251" i="3"/>
  <c r="AF251" i="3"/>
  <c r="AW99" i="3"/>
  <c r="AF99" i="3"/>
  <c r="AJ99" i="3"/>
  <c r="V99" i="3"/>
  <c r="Y99" i="3"/>
  <c r="AN99" i="3"/>
  <c r="AR99" i="3"/>
  <c r="AC99" i="3"/>
  <c r="U99" i="3"/>
  <c r="I99" i="3"/>
  <c r="AP99" i="3"/>
  <c r="M99" i="3"/>
  <c r="Q99" i="3"/>
  <c r="AE310" i="3"/>
  <c r="AP310" i="3"/>
  <c r="AB310" i="3"/>
  <c r="BA310" i="3"/>
  <c r="AW310" i="3"/>
  <c r="AR310" i="3"/>
  <c r="Y310" i="3"/>
  <c r="AN310" i="3"/>
  <c r="U310" i="3"/>
  <c r="Q310" i="3"/>
  <c r="AQ310" i="3"/>
  <c r="V310" i="3"/>
  <c r="M310" i="3"/>
  <c r="AW166" i="3"/>
  <c r="AP166" i="3"/>
  <c r="M166" i="3"/>
  <c r="AE166" i="3"/>
  <c r="V166" i="3"/>
  <c r="AB166" i="3"/>
  <c r="Q166" i="3"/>
  <c r="AF166" i="3"/>
  <c r="Y166" i="3"/>
  <c r="I166" i="3"/>
  <c r="R166" i="3"/>
  <c r="AN166" i="3"/>
  <c r="AR166" i="3"/>
  <c r="L166" i="3"/>
  <c r="AK166" i="3"/>
  <c r="AO166" i="3"/>
  <c r="BA166" i="3"/>
  <c r="AW369" i="3"/>
  <c r="AC369" i="3"/>
  <c r="BA369" i="3"/>
  <c r="AQ369" i="3"/>
  <c r="AF369" i="3"/>
  <c r="U369" i="3"/>
  <c r="AA369" i="3"/>
  <c r="AP369" i="3"/>
  <c r="Y369" i="3"/>
  <c r="AO369" i="3"/>
  <c r="AK369" i="3"/>
  <c r="AB369" i="3"/>
  <c r="AN369" i="3"/>
  <c r="AR369" i="3"/>
  <c r="R225" i="3"/>
  <c r="U225" i="3"/>
  <c r="AR225" i="3"/>
  <c r="AW225" i="3"/>
  <c r="AQ225" i="3"/>
  <c r="I225" i="3"/>
  <c r="AF225" i="3"/>
  <c r="Q225" i="3"/>
  <c r="AN225" i="3"/>
  <c r="L225" i="3"/>
  <c r="AP225" i="3"/>
  <c r="AA225" i="3"/>
  <c r="AE225" i="3"/>
  <c r="V225" i="3"/>
  <c r="M225" i="3"/>
  <c r="AB225" i="3"/>
  <c r="AK225" i="3"/>
  <c r="AW28" i="3"/>
  <c r="Q28" i="3"/>
  <c r="AF28" i="3"/>
  <c r="AR28" i="3"/>
  <c r="AE28" i="3"/>
  <c r="AO28" i="3"/>
  <c r="AN28" i="3"/>
  <c r="AB28" i="3"/>
  <c r="V28" i="3"/>
  <c r="L28" i="3"/>
  <c r="BA28" i="3"/>
  <c r="AQ28" i="3"/>
  <c r="AJ28" i="3"/>
  <c r="AA28" i="3"/>
  <c r="M28" i="3"/>
  <c r="U28" i="3"/>
  <c r="AC28" i="3"/>
  <c r="AP28" i="3"/>
  <c r="Y28" i="3"/>
  <c r="AW284" i="3"/>
  <c r="AB284" i="3"/>
  <c r="I284" i="3"/>
  <c r="V284" i="3"/>
  <c r="BA284" i="3"/>
  <c r="U284" i="3"/>
  <c r="AN284" i="3"/>
  <c r="AC284" i="3"/>
  <c r="Q284" i="3"/>
  <c r="Y284" i="3"/>
  <c r="AE284" i="3"/>
  <c r="AF284" i="3"/>
  <c r="AK284" i="3"/>
  <c r="AQ284" i="3"/>
  <c r="AO284" i="3"/>
  <c r="L284" i="3"/>
  <c r="AP284" i="3"/>
  <c r="M284" i="3"/>
  <c r="R140" i="3"/>
  <c r="AC140" i="3"/>
  <c r="Q140" i="3"/>
  <c r="AQ140" i="3"/>
  <c r="U140" i="3"/>
  <c r="AK140" i="3"/>
  <c r="AE140" i="3"/>
  <c r="Y140" i="3"/>
  <c r="V140" i="3"/>
  <c r="AO140" i="3"/>
  <c r="BA140" i="3"/>
  <c r="AB140" i="3"/>
  <c r="AA140" i="3"/>
  <c r="M140" i="3"/>
  <c r="AF140" i="3"/>
  <c r="L343" i="3"/>
  <c r="Y343" i="3"/>
  <c r="AO343" i="3"/>
  <c r="AA343" i="3"/>
  <c r="AP343" i="3"/>
  <c r="U343" i="3"/>
  <c r="AE343" i="3"/>
  <c r="AC343" i="3"/>
  <c r="AB343" i="3"/>
  <c r="AW343" i="3"/>
  <c r="R343" i="3"/>
  <c r="Q343" i="3"/>
  <c r="M343" i="3"/>
  <c r="AN343" i="3"/>
  <c r="AF343" i="3"/>
  <c r="AK343" i="3"/>
  <c r="V343" i="3"/>
  <c r="BA343" i="3"/>
  <c r="AR343" i="3"/>
  <c r="I343" i="3"/>
  <c r="AP199" i="3"/>
  <c r="I199" i="3"/>
  <c r="AC199" i="3"/>
  <c r="AN199" i="3"/>
  <c r="R199" i="3"/>
  <c r="AA199" i="3"/>
  <c r="V199" i="3"/>
  <c r="AR199" i="3"/>
  <c r="AQ199" i="3"/>
  <c r="M199" i="3"/>
  <c r="U199" i="3"/>
  <c r="Q199" i="3"/>
  <c r="AF199" i="3"/>
  <c r="BA199" i="3"/>
  <c r="AO199" i="3"/>
  <c r="AB199" i="3"/>
  <c r="L199" i="3"/>
  <c r="AK199" i="3"/>
  <c r="AE199" i="3"/>
  <c r="AW402" i="3"/>
  <c r="AC402" i="3"/>
  <c r="V402" i="3"/>
  <c r="AP402" i="3"/>
  <c r="AB402" i="3"/>
  <c r="I402" i="3"/>
  <c r="AO402" i="3"/>
  <c r="AR402" i="3"/>
  <c r="L402" i="3"/>
  <c r="R402" i="3"/>
  <c r="AE402" i="3"/>
  <c r="AQ402" i="3"/>
  <c r="AA402" i="3"/>
  <c r="M402" i="3"/>
  <c r="Y402" i="3"/>
  <c r="AK402" i="3"/>
  <c r="AF402" i="3"/>
  <c r="AA258" i="3"/>
  <c r="AP258" i="3"/>
  <c r="AW258" i="3"/>
  <c r="AC258" i="3"/>
  <c r="AF258" i="3"/>
  <c r="AB258" i="3"/>
  <c r="L258" i="3"/>
  <c r="BA258" i="3"/>
  <c r="AK258" i="3"/>
  <c r="V258" i="3"/>
  <c r="AO258" i="3"/>
  <c r="AR258" i="3"/>
  <c r="AN258" i="3"/>
  <c r="AQ258" i="3"/>
  <c r="Q258" i="3"/>
  <c r="U258" i="3"/>
  <c r="Y258" i="3"/>
  <c r="R258" i="3"/>
  <c r="I258" i="3"/>
  <c r="AE258" i="3"/>
  <c r="R114" i="3"/>
  <c r="AC114" i="3"/>
  <c r="Q114" i="3"/>
  <c r="AW114" i="3"/>
  <c r="I114" i="3"/>
  <c r="AR114" i="3"/>
  <c r="M114" i="3"/>
  <c r="AF114" i="3"/>
  <c r="AE114" i="3"/>
  <c r="AO114" i="3"/>
  <c r="U114" i="3"/>
  <c r="Y114" i="3"/>
  <c r="AQ114" i="3"/>
  <c r="AP114" i="3"/>
  <c r="AB114" i="3"/>
  <c r="AA114" i="3"/>
  <c r="AW317" i="3"/>
  <c r="R317" i="3"/>
  <c r="AK317" i="3"/>
  <c r="L317" i="3"/>
  <c r="AE317" i="3"/>
  <c r="AP317" i="3"/>
  <c r="M317" i="3"/>
  <c r="AC317" i="3"/>
  <c r="AQ317" i="3"/>
  <c r="AN317" i="3"/>
  <c r="AB317" i="3"/>
  <c r="AA317" i="3"/>
  <c r="Q317" i="3"/>
  <c r="I317" i="3"/>
  <c r="AO317" i="3"/>
  <c r="U317" i="3"/>
  <c r="Y317" i="3"/>
  <c r="AR317" i="3"/>
  <c r="AE173" i="3"/>
  <c r="AB173" i="3"/>
  <c r="AK173" i="3"/>
  <c r="M173" i="3"/>
  <c r="BA173" i="3"/>
  <c r="AA173" i="3"/>
  <c r="AQ173" i="3"/>
  <c r="V173" i="3"/>
  <c r="Q173" i="3"/>
  <c r="AO173" i="3"/>
  <c r="AF173" i="3"/>
  <c r="L173" i="3"/>
  <c r="U173" i="3"/>
  <c r="I173" i="3"/>
  <c r="AW173" i="3"/>
  <c r="R173" i="3"/>
  <c r="AN173" i="3"/>
  <c r="AR173" i="3"/>
  <c r="AZ400" i="3"/>
  <c r="AG400" i="3"/>
  <c r="AL111" i="3"/>
  <c r="T362" i="3"/>
  <c r="AK310" i="3"/>
  <c r="Q192" i="3"/>
  <c r="AW388" i="3"/>
  <c r="AE388" i="3"/>
  <c r="AQ388" i="3"/>
  <c r="AF388" i="3"/>
  <c r="AN388" i="3"/>
  <c r="V388" i="3"/>
  <c r="M388" i="3"/>
  <c r="Y388" i="3"/>
  <c r="L388" i="3"/>
  <c r="AO388" i="3"/>
  <c r="AR388" i="3"/>
  <c r="AB388" i="3"/>
  <c r="BA388" i="3"/>
  <c r="U388" i="3"/>
  <c r="R388" i="3"/>
  <c r="AP388" i="3"/>
  <c r="AK388" i="3"/>
  <c r="AW244" i="3"/>
  <c r="V244" i="3"/>
  <c r="AF244" i="3"/>
  <c r="L244" i="3"/>
  <c r="AP244" i="3"/>
  <c r="AN244" i="3"/>
  <c r="AQ244" i="3"/>
  <c r="AO244" i="3"/>
  <c r="R244" i="3"/>
  <c r="AE244" i="3"/>
  <c r="M244" i="3"/>
  <c r="Y244" i="3"/>
  <c r="AR244" i="3"/>
  <c r="AA244" i="3"/>
  <c r="Q244" i="3"/>
  <c r="BA244" i="3"/>
  <c r="AK244" i="3"/>
  <c r="R82" i="3"/>
  <c r="I82" i="3"/>
  <c r="U82" i="3"/>
  <c r="AB82" i="3"/>
  <c r="AJ82" i="3"/>
  <c r="Q82" i="3"/>
  <c r="AR82" i="3"/>
  <c r="AA82" i="3"/>
  <c r="AK82" i="3"/>
  <c r="AQ82" i="3"/>
  <c r="AE82" i="3"/>
  <c r="AO82" i="3"/>
  <c r="AF82" i="3"/>
  <c r="M82" i="3"/>
  <c r="BA82" i="3"/>
  <c r="R291" i="3"/>
  <c r="L291" i="3"/>
  <c r="AP291" i="3"/>
  <c r="M291" i="3"/>
  <c r="AR291" i="3"/>
  <c r="AW291" i="3"/>
  <c r="I291" i="3"/>
  <c r="Q291" i="3"/>
  <c r="AO291" i="3"/>
  <c r="AN291" i="3"/>
  <c r="AE291" i="3"/>
  <c r="AC291" i="3"/>
  <c r="V291" i="3"/>
  <c r="BA291" i="3"/>
  <c r="I147" i="3"/>
  <c r="AQ147" i="3"/>
  <c r="AO147" i="3"/>
  <c r="M147" i="3"/>
  <c r="BA147" i="3"/>
  <c r="U147" i="3"/>
  <c r="V147" i="3"/>
  <c r="AE147" i="3"/>
  <c r="Y147" i="3"/>
  <c r="AP147" i="3"/>
  <c r="AR147" i="3"/>
  <c r="Q147" i="3"/>
  <c r="AK147" i="3"/>
  <c r="AB147" i="3"/>
  <c r="R147" i="3"/>
  <c r="L147" i="3"/>
  <c r="AN147" i="3"/>
  <c r="AF147" i="3"/>
  <c r="O111" i="3"/>
  <c r="J111" i="3"/>
  <c r="K277" i="3"/>
  <c r="AZ336" i="3"/>
  <c r="AU336" i="3"/>
  <c r="AG111" i="3"/>
  <c r="AG99" i="3"/>
  <c r="AL362" i="3"/>
  <c r="AY336" i="3"/>
  <c r="AY251" i="3"/>
  <c r="T111" i="3"/>
  <c r="AJ362" i="3"/>
  <c r="AJ277" i="3"/>
  <c r="AK421" i="3"/>
  <c r="Y218" i="3"/>
  <c r="U166" i="3"/>
  <c r="M369" i="3"/>
  <c r="O256" i="3"/>
  <c r="AX400" i="3"/>
  <c r="AX218" i="3"/>
  <c r="K400" i="3"/>
  <c r="AZ362" i="3"/>
  <c r="AZ303" i="3"/>
  <c r="AZ111" i="3"/>
  <c r="AL99" i="3"/>
  <c r="AI395" i="3"/>
  <c r="AI111" i="3"/>
  <c r="AY303" i="3"/>
  <c r="T310" i="3"/>
  <c r="T225" i="3"/>
  <c r="AJ421" i="3"/>
  <c r="AJ159" i="3"/>
  <c r="U402" i="3"/>
  <c r="AP303" i="3"/>
  <c r="AP140" i="3"/>
  <c r="AP133" i="3"/>
  <c r="Q388" i="3"/>
  <c r="AQ99" i="3"/>
  <c r="AA147" i="3"/>
  <c r="J256" i="3"/>
  <c r="K256" i="3"/>
  <c r="K218" i="3"/>
  <c r="AL159" i="3"/>
  <c r="AI99" i="3"/>
  <c r="AY111" i="3"/>
  <c r="T395" i="3"/>
  <c r="T192" i="3"/>
  <c r="AJ400" i="3"/>
  <c r="AJ284" i="3"/>
  <c r="AJ192" i="3"/>
  <c r="AB256" i="3"/>
  <c r="AN402" i="3"/>
  <c r="AG251" i="3"/>
  <c r="AG159" i="3"/>
  <c r="AL421" i="3"/>
  <c r="AL336" i="3"/>
  <c r="AL133" i="3"/>
  <c r="AY369" i="3"/>
  <c r="AY28" i="3"/>
  <c r="T166" i="3"/>
  <c r="T99" i="3"/>
  <c r="AJ336" i="3"/>
  <c r="AJ251" i="3"/>
  <c r="AB111" i="3"/>
  <c r="AR362" i="3"/>
  <c r="U244" i="3"/>
  <c r="I140" i="3"/>
  <c r="R284" i="3"/>
  <c r="AV303" i="3"/>
  <c r="J362" i="3"/>
  <c r="J421" i="3"/>
  <c r="J303" i="3"/>
  <c r="K303" i="3"/>
  <c r="K111" i="3"/>
  <c r="AU303" i="3"/>
  <c r="AG303" i="3"/>
  <c r="AL166" i="3"/>
  <c r="AI421" i="3"/>
  <c r="AI336" i="3"/>
  <c r="AI277" i="3"/>
  <c r="T421" i="3"/>
  <c r="T284" i="3"/>
  <c r="T159" i="3"/>
  <c r="T140" i="3"/>
  <c r="AB99" i="3"/>
  <c r="AK28" i="3"/>
  <c r="AN140" i="3"/>
  <c r="AO225" i="3"/>
  <c r="V369" i="3"/>
  <c r="AE369" i="3"/>
  <c r="AA284" i="3"/>
  <c r="L192" i="3"/>
  <c r="L114" i="3"/>
  <c r="AW140" i="3"/>
  <c r="P256" i="3"/>
  <c r="P159" i="3"/>
  <c r="AX362" i="3"/>
  <c r="Z400" i="3"/>
  <c r="AZ256" i="3"/>
  <c r="AU159" i="3"/>
  <c r="AG395" i="3"/>
  <c r="AI133" i="3"/>
  <c r="AY166" i="3"/>
  <c r="T400" i="3"/>
  <c r="AR284" i="3"/>
  <c r="Y277" i="3"/>
  <c r="U159" i="3"/>
  <c r="AO362" i="3"/>
  <c r="AQ343" i="3"/>
  <c r="AC147" i="3"/>
  <c r="I159" i="3"/>
  <c r="AB14" i="3"/>
  <c r="AK350" i="3"/>
  <c r="Y324" i="3"/>
  <c r="M324" i="3"/>
  <c r="AP298" i="3"/>
  <c r="AO324" i="3"/>
  <c r="Q298" i="3"/>
  <c r="Q239" i="3"/>
  <c r="Q14" i="3"/>
  <c r="V409" i="3"/>
  <c r="V70" i="3"/>
  <c r="AA298" i="3"/>
  <c r="AC206" i="3"/>
  <c r="I265" i="3"/>
  <c r="L265" i="3"/>
  <c r="L298" i="3"/>
  <c r="AW272" i="3"/>
  <c r="AR350" i="3"/>
  <c r="AR265" i="3"/>
  <c r="Y14" i="3"/>
  <c r="U206" i="3"/>
  <c r="BA324" i="3"/>
  <c r="AP409" i="3"/>
  <c r="AP239" i="3"/>
  <c r="AO180" i="3"/>
  <c r="Q265" i="3"/>
  <c r="Q154" i="3"/>
  <c r="V383" i="3"/>
  <c r="V357" i="3"/>
  <c r="V14" i="3"/>
  <c r="AE416" i="3"/>
  <c r="AE239" i="3"/>
  <c r="AE14" i="3"/>
  <c r="AA357" i="3"/>
  <c r="AA265" i="3"/>
  <c r="AA239" i="3"/>
  <c r="AA70" i="3"/>
  <c r="AC383" i="3"/>
  <c r="AC265" i="3"/>
  <c r="AC239" i="3"/>
  <c r="AC154" i="3"/>
  <c r="I350" i="3"/>
  <c r="I154" i="3"/>
  <c r="L416" i="3"/>
  <c r="L272" i="3"/>
  <c r="L70" i="3"/>
  <c r="R239" i="3"/>
  <c r="R14" i="3"/>
  <c r="AW206" i="3"/>
  <c r="AB350" i="3"/>
  <c r="AR14" i="3"/>
  <c r="AN121" i="3"/>
  <c r="BA409" i="3"/>
  <c r="AO383" i="3"/>
  <c r="AO206" i="3"/>
  <c r="Q409" i="3"/>
  <c r="AQ265" i="3"/>
  <c r="AQ239" i="3"/>
  <c r="AE409" i="3"/>
  <c r="AE324" i="3"/>
  <c r="I324" i="3"/>
  <c r="I70" i="3"/>
  <c r="L180" i="3"/>
  <c r="R383" i="3"/>
  <c r="R121" i="3"/>
  <c r="AW416" i="3"/>
  <c r="AW331" i="3"/>
  <c r="AW128" i="3"/>
  <c r="AN14" i="3"/>
  <c r="AF383" i="3"/>
  <c r="AF265" i="3"/>
  <c r="AF180" i="3"/>
  <c r="U121" i="3"/>
  <c r="BA206" i="3"/>
  <c r="AO14" i="3"/>
  <c r="Q324" i="3"/>
  <c r="V350" i="3"/>
  <c r="V324" i="3"/>
  <c r="V298" i="3"/>
  <c r="AQ298" i="3"/>
  <c r="AE154" i="3"/>
  <c r="AE121" i="3"/>
  <c r="AA180" i="3"/>
  <c r="I409" i="3"/>
  <c r="I272" i="3"/>
  <c r="L357" i="3"/>
  <c r="R265" i="3"/>
  <c r="R187" i="3"/>
  <c r="AK14" i="3"/>
  <c r="AR206" i="3"/>
  <c r="AF206" i="3"/>
  <c r="U265" i="3"/>
  <c r="AP14" i="3"/>
  <c r="AO298" i="3"/>
  <c r="Q121" i="3"/>
  <c r="V206" i="3"/>
  <c r="AQ154" i="3"/>
  <c r="AE383" i="3"/>
  <c r="AE357" i="3"/>
  <c r="AC180" i="3"/>
  <c r="AC213" i="3"/>
  <c r="AC128" i="3"/>
  <c r="L187" i="3"/>
  <c r="AW180" i="3"/>
  <c r="AW452" i="3"/>
  <c r="Q452" i="3"/>
  <c r="AK409" i="3"/>
  <c r="Y265" i="3"/>
  <c r="Y206" i="3"/>
  <c r="AF324" i="3"/>
  <c r="M409" i="3"/>
  <c r="AO70" i="3"/>
  <c r="Q383" i="3"/>
  <c r="Q206" i="3"/>
  <c r="V265" i="3"/>
  <c r="V154" i="3"/>
  <c r="AQ409" i="3"/>
  <c r="AQ357" i="3"/>
  <c r="AQ213" i="3"/>
  <c r="AE213" i="3"/>
  <c r="AA324" i="3"/>
  <c r="AC14" i="3"/>
  <c r="L154" i="3"/>
  <c r="R331" i="3"/>
  <c r="R180" i="3"/>
  <c r="AW298" i="3"/>
  <c r="AW213" i="3"/>
  <c r="AW187" i="3"/>
  <c r="Q451" i="3"/>
  <c r="V452" i="3"/>
  <c r="L451" i="3"/>
  <c r="AF409" i="3"/>
  <c r="AF14" i="3"/>
  <c r="BA265" i="3"/>
  <c r="M383" i="3"/>
  <c r="M265" i="3"/>
  <c r="AO154" i="3"/>
  <c r="Q357" i="3"/>
  <c r="AQ180" i="3"/>
  <c r="AQ70" i="3"/>
  <c r="AA383" i="3"/>
  <c r="AA350" i="3"/>
  <c r="AA206" i="3"/>
  <c r="AC70" i="3"/>
  <c r="L350" i="3"/>
  <c r="L213" i="3"/>
  <c r="R357" i="3"/>
  <c r="R272" i="3"/>
  <c r="R70" i="3"/>
  <c r="M434" i="3"/>
  <c r="V441" i="3"/>
  <c r="V473" i="3"/>
  <c r="AJ14" i="3"/>
  <c r="AK206" i="3"/>
  <c r="AF350" i="3"/>
  <c r="BA350" i="3"/>
  <c r="M180" i="3"/>
  <c r="M70" i="3"/>
  <c r="AP383" i="3"/>
  <c r="AA121" i="3"/>
  <c r="AC350" i="3"/>
  <c r="I121" i="3"/>
  <c r="L409" i="3"/>
  <c r="L331" i="3"/>
  <c r="L121" i="3"/>
  <c r="L128" i="3"/>
  <c r="R213" i="3"/>
  <c r="AW154" i="3"/>
  <c r="AK434" i="3"/>
  <c r="M451" i="3"/>
  <c r="AW451" i="3"/>
  <c r="AL452" i="3"/>
  <c r="AL434" i="3"/>
  <c r="AB206" i="3"/>
  <c r="Y409" i="3"/>
  <c r="Y350" i="3"/>
  <c r="U409" i="3"/>
  <c r="BA383" i="3"/>
  <c r="BA180" i="3"/>
  <c r="AP265" i="3"/>
  <c r="AP180" i="3"/>
  <c r="AP121" i="3"/>
  <c r="AO350" i="3"/>
  <c r="AO265" i="3"/>
  <c r="AO121" i="3"/>
  <c r="Q70" i="3"/>
  <c r="V239" i="3"/>
  <c r="AQ206" i="3"/>
  <c r="AQ121" i="3"/>
  <c r="AE265" i="3"/>
  <c r="AC121" i="3"/>
  <c r="I239" i="3"/>
  <c r="I14" i="3"/>
  <c r="R409" i="3"/>
  <c r="R206" i="3"/>
  <c r="R154" i="3"/>
  <c r="AW70" i="3"/>
  <c r="AW14" i="3"/>
  <c r="AF452" i="3"/>
  <c r="AK451" i="3"/>
  <c r="L434" i="3"/>
  <c r="AR409" i="3"/>
  <c r="AN409" i="3"/>
  <c r="Y121" i="3"/>
  <c r="U383" i="3"/>
  <c r="U350" i="3"/>
  <c r="BA121" i="3"/>
  <c r="AP206" i="3"/>
  <c r="AE350" i="3"/>
  <c r="AE272" i="3"/>
  <c r="AA409" i="3"/>
  <c r="AC298" i="3"/>
  <c r="AL242" i="3"/>
  <c r="AJ136" i="3"/>
  <c r="AB168" i="3"/>
  <c r="AC338" i="3"/>
  <c r="AC227" i="3"/>
  <c r="L136" i="3"/>
  <c r="C456" i="3"/>
  <c r="H456" i="3" s="1"/>
  <c r="E456" i="3"/>
  <c r="Q456" i="3"/>
  <c r="V456" i="3"/>
  <c r="P456" i="3"/>
  <c r="AN456" i="3"/>
  <c r="AA456" i="3"/>
  <c r="AQ456" i="3"/>
  <c r="AB456" i="3"/>
  <c r="T456" i="3"/>
  <c r="AC456" i="3"/>
  <c r="AL456" i="3"/>
  <c r="AF456" i="3"/>
  <c r="J456" i="3"/>
  <c r="AZ456" i="3"/>
  <c r="AW456" i="3"/>
  <c r="K456" i="3"/>
  <c r="AV456" i="3"/>
  <c r="AU456" i="3"/>
  <c r="AJ456" i="3"/>
  <c r="AP456" i="3"/>
  <c r="X456" i="3"/>
  <c r="AX456" i="3"/>
  <c r="M456" i="3"/>
  <c r="AK456" i="3"/>
  <c r="AI456" i="3"/>
  <c r="AM456" i="3"/>
  <c r="W456" i="3"/>
  <c r="I456" i="3"/>
  <c r="L456" i="3"/>
  <c r="S456" i="3"/>
  <c r="Z456" i="3"/>
  <c r="AO456" i="3"/>
  <c r="AT456" i="3"/>
  <c r="AH456" i="3"/>
  <c r="AE456" i="3"/>
  <c r="Y456" i="3"/>
  <c r="R456" i="3"/>
  <c r="BA456" i="3"/>
  <c r="N456" i="3"/>
  <c r="AR456" i="3"/>
  <c r="U456" i="3"/>
  <c r="AS456" i="3"/>
  <c r="O456" i="3"/>
  <c r="AY456" i="3"/>
  <c r="AG456" i="3"/>
  <c r="AD456" i="3"/>
  <c r="C466" i="3"/>
  <c r="H466" i="3" s="1"/>
  <c r="E466" i="3"/>
  <c r="Q466" i="3"/>
  <c r="AR466" i="3"/>
  <c r="O466" i="3"/>
  <c r="AU466" i="3"/>
  <c r="AJ466" i="3"/>
  <c r="T466" i="3"/>
  <c r="AP466" i="3"/>
  <c r="AI466" i="3"/>
  <c r="AH466" i="3"/>
  <c r="AK466" i="3"/>
  <c r="AG466" i="3"/>
  <c r="AN466" i="3"/>
  <c r="J466" i="3"/>
  <c r="AM466" i="3"/>
  <c r="AZ466" i="3"/>
  <c r="U466" i="3"/>
  <c r="AE466" i="3"/>
  <c r="Y466" i="3"/>
  <c r="I466" i="3"/>
  <c r="S466" i="3"/>
  <c r="AX466" i="3"/>
  <c r="L466" i="3"/>
  <c r="AL466" i="3"/>
  <c r="M466" i="3"/>
  <c r="K466" i="3"/>
  <c r="P466" i="3"/>
  <c r="R466" i="3"/>
  <c r="AA466" i="3"/>
  <c r="AS466" i="3"/>
  <c r="AV466" i="3"/>
  <c r="BA466" i="3"/>
  <c r="AQ466" i="3"/>
  <c r="AB466" i="3"/>
  <c r="AD466" i="3"/>
  <c r="AO466" i="3"/>
  <c r="W466" i="3"/>
  <c r="AF466" i="3"/>
  <c r="Z466" i="3"/>
  <c r="X466" i="3"/>
  <c r="V466" i="3"/>
  <c r="AY466" i="3"/>
  <c r="N466" i="3"/>
  <c r="AW466" i="3"/>
  <c r="AT466" i="3"/>
  <c r="E468" i="3"/>
  <c r="C468" i="3"/>
  <c r="H468" i="3" s="1"/>
  <c r="L468" i="3"/>
  <c r="AK468" i="3"/>
  <c r="N468" i="3"/>
  <c r="AQ468" i="3"/>
  <c r="S468" i="3"/>
  <c r="AM468" i="3"/>
  <c r="AE468" i="3"/>
  <c r="BA468" i="3"/>
  <c r="AA468" i="3"/>
  <c r="AI468" i="3"/>
  <c r="AC468" i="3"/>
  <c r="AZ468" i="3"/>
  <c r="AO468" i="3"/>
  <c r="AU468" i="3"/>
  <c r="T468" i="3"/>
  <c r="AV468" i="3"/>
  <c r="O468" i="3"/>
  <c r="AG468" i="3"/>
  <c r="AB468" i="3"/>
  <c r="AD468" i="3"/>
  <c r="W468" i="3"/>
  <c r="AF468" i="3"/>
  <c r="I468" i="3"/>
  <c r="AP468" i="3"/>
  <c r="J468" i="3"/>
  <c r="AL468" i="3"/>
  <c r="K468" i="3"/>
  <c r="AR468" i="3"/>
  <c r="AT468" i="3"/>
  <c r="V468" i="3"/>
  <c r="AW468" i="3"/>
  <c r="U468" i="3"/>
  <c r="Y468" i="3"/>
  <c r="AN468" i="3"/>
  <c r="R468" i="3"/>
  <c r="X468" i="3"/>
  <c r="AX468" i="3"/>
  <c r="P468" i="3"/>
  <c r="AS468" i="3"/>
  <c r="M468" i="3"/>
  <c r="AY468" i="3"/>
  <c r="AJ468" i="3"/>
  <c r="Z468" i="3"/>
  <c r="Q468" i="3"/>
  <c r="AH468" i="3"/>
  <c r="C461" i="3"/>
  <c r="H461" i="3" s="1"/>
  <c r="E461" i="3"/>
  <c r="U461" i="3"/>
  <c r="BA461" i="3"/>
  <c r="I461" i="3"/>
  <c r="AA461" i="3"/>
  <c r="AB461" i="3"/>
  <c r="AO461" i="3"/>
  <c r="AS461" i="3"/>
  <c r="V461" i="3"/>
  <c r="AN461" i="3"/>
  <c r="P461" i="3"/>
  <c r="AU461" i="3"/>
  <c r="AQ461" i="3"/>
  <c r="AX461" i="3"/>
  <c r="AD461" i="3"/>
  <c r="AC461" i="3"/>
  <c r="AZ461" i="3"/>
  <c r="AY461" i="3"/>
  <c r="AT461" i="3"/>
  <c r="W461" i="3"/>
  <c r="AJ461" i="3"/>
  <c r="X461" i="3"/>
  <c r="L461" i="3"/>
  <c r="AL461" i="3"/>
  <c r="M461" i="3"/>
  <c r="AE461" i="3"/>
  <c r="R461" i="3"/>
  <c r="N461" i="3"/>
  <c r="AH461" i="3"/>
  <c r="AK461" i="3"/>
  <c r="AP461" i="3"/>
  <c r="AM461" i="3"/>
  <c r="AW461" i="3"/>
  <c r="AV461" i="3"/>
  <c r="O461" i="3"/>
  <c r="AG461" i="3"/>
  <c r="AI461" i="3"/>
  <c r="J461" i="3"/>
  <c r="AF461" i="3"/>
  <c r="Y461" i="3"/>
  <c r="Q461" i="3"/>
  <c r="K461" i="3"/>
  <c r="S461" i="3"/>
  <c r="T461" i="3"/>
  <c r="AR461" i="3"/>
  <c r="Z461" i="3"/>
  <c r="C440" i="3"/>
  <c r="H440" i="3" s="1"/>
  <c r="E440" i="3"/>
  <c r="S440" i="3"/>
  <c r="AI440" i="3"/>
  <c r="J440" i="3"/>
  <c r="AY440" i="3"/>
  <c r="U440" i="3"/>
  <c r="AN440" i="3"/>
  <c r="N440" i="3"/>
  <c r="AC440" i="3"/>
  <c r="W440" i="3"/>
  <c r="AV440" i="3"/>
  <c r="AS440" i="3"/>
  <c r="K440" i="3"/>
  <c r="O440" i="3"/>
  <c r="R440" i="3"/>
  <c r="AJ440" i="3"/>
  <c r="AQ440" i="3"/>
  <c r="AX440" i="3"/>
  <c r="M440" i="3"/>
  <c r="AF440" i="3"/>
  <c r="Y440" i="3"/>
  <c r="AU440" i="3"/>
  <c r="BA440" i="3"/>
  <c r="T440" i="3"/>
  <c r="Z440" i="3"/>
  <c r="Q440" i="3"/>
  <c r="V440" i="3"/>
  <c r="AW440" i="3"/>
  <c r="P440" i="3"/>
  <c r="I440" i="3"/>
  <c r="AB440" i="3"/>
  <c r="AZ440" i="3"/>
  <c r="AO440" i="3"/>
  <c r="L440" i="3"/>
  <c r="AL440" i="3"/>
  <c r="AK440" i="3"/>
  <c r="AR440" i="3"/>
  <c r="AA440" i="3"/>
  <c r="AP440" i="3"/>
  <c r="X440" i="3"/>
  <c r="AD440" i="3"/>
  <c r="AM440" i="3"/>
  <c r="AH440" i="3"/>
  <c r="AE440" i="3"/>
  <c r="AG440" i="3"/>
  <c r="AT440" i="3"/>
  <c r="C432" i="3"/>
  <c r="H432" i="3" s="1"/>
  <c r="E432" i="3"/>
  <c r="Q432" i="3"/>
  <c r="AL432" i="3"/>
  <c r="M432" i="3"/>
  <c r="AJ432" i="3"/>
  <c r="AP432" i="3"/>
  <c r="AO432" i="3"/>
  <c r="R432" i="3"/>
  <c r="BA432" i="3"/>
  <c r="I432" i="3"/>
  <c r="N432" i="3"/>
  <c r="J432" i="3"/>
  <c r="AK432" i="3"/>
  <c r="AF432" i="3"/>
  <c r="AI432" i="3"/>
  <c r="AM432" i="3"/>
  <c r="AZ432" i="3"/>
  <c r="AH432" i="3"/>
  <c r="L432" i="3"/>
  <c r="K432" i="3"/>
  <c r="P432" i="3"/>
  <c r="O432" i="3"/>
  <c r="AA432" i="3"/>
  <c r="T432" i="3"/>
  <c r="AG432" i="3"/>
  <c r="AQ432" i="3"/>
  <c r="AB432" i="3"/>
  <c r="S432" i="3"/>
  <c r="X432" i="3"/>
  <c r="AT432" i="3"/>
  <c r="AW432" i="3"/>
  <c r="U432" i="3"/>
  <c r="AR432" i="3"/>
  <c r="AU432" i="3"/>
  <c r="AX432" i="3"/>
  <c r="AY432" i="3"/>
  <c r="AS432" i="3"/>
  <c r="V432" i="3"/>
  <c r="AE432" i="3"/>
  <c r="AN432" i="3"/>
  <c r="AC432" i="3"/>
  <c r="Y432" i="3"/>
  <c r="Z432" i="3"/>
  <c r="W432" i="3"/>
  <c r="AV432" i="3"/>
  <c r="AD432" i="3"/>
  <c r="K279" i="3"/>
  <c r="K301" i="3"/>
  <c r="AZ146" i="3"/>
  <c r="AY338" i="3"/>
  <c r="AJ338" i="3"/>
  <c r="AB279" i="3"/>
  <c r="AK212" i="3"/>
  <c r="AK286" i="3"/>
  <c r="W136" i="3"/>
  <c r="O242" i="3"/>
  <c r="AV323" i="3"/>
  <c r="AV183" i="3"/>
  <c r="AX51" i="3"/>
  <c r="K51" i="3"/>
  <c r="AL286" i="3"/>
  <c r="AY190" i="3"/>
  <c r="AY131" i="3"/>
  <c r="T51" i="3"/>
  <c r="AB232" i="3"/>
  <c r="AF308" i="3"/>
  <c r="Z205" i="3"/>
  <c r="AZ131" i="3"/>
  <c r="AI227" i="3"/>
  <c r="T131" i="3"/>
  <c r="AB104" i="3"/>
  <c r="AV146" i="3"/>
  <c r="AZ242" i="3"/>
  <c r="AC466" i="3"/>
  <c r="N104" i="3"/>
  <c r="Z136" i="3"/>
  <c r="AZ360" i="3"/>
  <c r="R328" i="3"/>
  <c r="M328" i="3"/>
  <c r="AN328" i="3"/>
  <c r="AJ328" i="3"/>
  <c r="AL328" i="3"/>
  <c r="AV328" i="3"/>
  <c r="AK328" i="3"/>
  <c r="N328" i="3"/>
  <c r="X328" i="3"/>
  <c r="AX328" i="3"/>
  <c r="O328" i="3"/>
  <c r="AM328" i="3"/>
  <c r="AD328" i="3"/>
  <c r="W328" i="3"/>
  <c r="L232" i="3"/>
  <c r="AQ232" i="3"/>
  <c r="AA232" i="3"/>
  <c r="AP232" i="3"/>
  <c r="Q232" i="3"/>
  <c r="U232" i="3"/>
  <c r="I232" i="3"/>
  <c r="AC232" i="3"/>
  <c r="AE232" i="3"/>
  <c r="AF232" i="3"/>
  <c r="BA232" i="3"/>
  <c r="Y232" i="3"/>
  <c r="AO232" i="3"/>
  <c r="AN232" i="3"/>
  <c r="AI232" i="3"/>
  <c r="AL232" i="3"/>
  <c r="AZ232" i="3"/>
  <c r="AX232" i="3"/>
  <c r="AV232" i="3"/>
  <c r="AT232" i="3"/>
  <c r="AW232" i="3"/>
  <c r="AG232" i="3"/>
  <c r="AJ232" i="3"/>
  <c r="T232" i="3"/>
  <c r="AU232" i="3"/>
  <c r="N232" i="3"/>
  <c r="AR232" i="3"/>
  <c r="K232" i="3"/>
  <c r="M232" i="3"/>
  <c r="AY232" i="3"/>
  <c r="Z232" i="3"/>
  <c r="P232" i="3"/>
  <c r="R232" i="3"/>
  <c r="V232" i="3"/>
  <c r="AK232" i="3"/>
  <c r="O232" i="3"/>
  <c r="AA136" i="3"/>
  <c r="AW136" i="3"/>
  <c r="Q136" i="3"/>
  <c r="M136" i="3"/>
  <c r="AK136" i="3"/>
  <c r="AQ136" i="3"/>
  <c r="AR136" i="3"/>
  <c r="R136" i="3"/>
  <c r="AC136" i="3"/>
  <c r="AO136" i="3"/>
  <c r="AP136" i="3"/>
  <c r="U136" i="3"/>
  <c r="Y136" i="3"/>
  <c r="AN136" i="3"/>
  <c r="V136" i="3"/>
  <c r="I136" i="3"/>
  <c r="AE136" i="3"/>
  <c r="AF136" i="3"/>
  <c r="BA136" i="3"/>
  <c r="AG136" i="3"/>
  <c r="X136" i="3"/>
  <c r="AD136" i="3"/>
  <c r="AL136" i="3"/>
  <c r="P136" i="3"/>
  <c r="T136" i="3"/>
  <c r="AI136" i="3"/>
  <c r="AU136" i="3"/>
  <c r="J136" i="3"/>
  <c r="O136" i="3"/>
  <c r="AT136" i="3"/>
  <c r="AM136" i="3"/>
  <c r="AB136" i="3"/>
  <c r="AY136" i="3"/>
  <c r="K136" i="3"/>
  <c r="AX136" i="3"/>
  <c r="AV136" i="3"/>
  <c r="AA375" i="3"/>
  <c r="AB375" i="3"/>
  <c r="Z375" i="3"/>
  <c r="AV375" i="3"/>
  <c r="AM375" i="3"/>
  <c r="P375" i="3"/>
  <c r="N375" i="3"/>
  <c r="X375" i="3"/>
  <c r="AD375" i="3"/>
  <c r="AH375" i="3"/>
  <c r="AA279" i="3"/>
  <c r="V279" i="3"/>
  <c r="AP279" i="3"/>
  <c r="Y279" i="3"/>
  <c r="AR279" i="3"/>
  <c r="AW279" i="3"/>
  <c r="I279" i="3"/>
  <c r="AE279" i="3"/>
  <c r="Q279" i="3"/>
  <c r="R279" i="3"/>
  <c r="AC279" i="3"/>
  <c r="AF279" i="3"/>
  <c r="AO279" i="3"/>
  <c r="L279" i="3"/>
  <c r="M279" i="3"/>
  <c r="AN279" i="3"/>
  <c r="BA279" i="3"/>
  <c r="T279" i="3"/>
  <c r="AL279" i="3"/>
  <c r="AV279" i="3"/>
  <c r="AD279" i="3"/>
  <c r="AU279" i="3"/>
  <c r="N279" i="3"/>
  <c r="AQ279" i="3"/>
  <c r="AJ279" i="3"/>
  <c r="AG279" i="3"/>
  <c r="J279" i="3"/>
  <c r="O279" i="3"/>
  <c r="U279" i="3"/>
  <c r="AX279" i="3"/>
  <c r="P279" i="3"/>
  <c r="X279" i="3"/>
  <c r="AK279" i="3"/>
  <c r="AY279" i="3"/>
  <c r="AI279" i="3"/>
  <c r="AT279" i="3"/>
  <c r="L183" i="3"/>
  <c r="I183" i="3"/>
  <c r="AF183" i="3"/>
  <c r="AW183" i="3"/>
  <c r="BA183" i="3"/>
  <c r="R183" i="3"/>
  <c r="AA183" i="3"/>
  <c r="AQ183" i="3"/>
  <c r="AE183" i="3"/>
  <c r="AN183" i="3"/>
  <c r="AP183" i="3"/>
  <c r="Q183" i="3"/>
  <c r="AR183" i="3"/>
  <c r="V183" i="3"/>
  <c r="Y183" i="3"/>
  <c r="U183" i="3"/>
  <c r="AJ183" i="3"/>
  <c r="AI183" i="3"/>
  <c r="AT183" i="3"/>
  <c r="AM183" i="3"/>
  <c r="M183" i="3"/>
  <c r="AK183" i="3"/>
  <c r="AB183" i="3"/>
  <c r="J183" i="3"/>
  <c r="P183" i="3"/>
  <c r="AL183" i="3"/>
  <c r="AZ183" i="3"/>
  <c r="AX183" i="3"/>
  <c r="X183" i="3"/>
  <c r="AC183" i="3"/>
  <c r="AG183" i="3"/>
  <c r="K183" i="3"/>
  <c r="Z183" i="3"/>
  <c r="AO183" i="3"/>
  <c r="AU183" i="3"/>
  <c r="AD183" i="3"/>
  <c r="AY183" i="3"/>
  <c r="W183" i="3"/>
  <c r="AE51" i="3"/>
  <c r="AR51" i="3"/>
  <c r="AF51" i="3"/>
  <c r="BA51" i="3"/>
  <c r="AN51" i="3"/>
  <c r="AO51" i="3"/>
  <c r="AP51" i="3"/>
  <c r="Y51" i="3"/>
  <c r="U51" i="3"/>
  <c r="AK51" i="3"/>
  <c r="AI51" i="3"/>
  <c r="AG51" i="3"/>
  <c r="AY51" i="3"/>
  <c r="AD51" i="3"/>
  <c r="J51" i="3"/>
  <c r="P51" i="3"/>
  <c r="O51" i="3"/>
  <c r="AM51" i="3"/>
  <c r="AB51" i="3"/>
  <c r="AJ51" i="3"/>
  <c r="AL51" i="3"/>
  <c r="AU51" i="3"/>
  <c r="AZ51" i="3"/>
  <c r="N51" i="3"/>
  <c r="X51" i="3"/>
  <c r="AH51" i="3"/>
  <c r="L338" i="3"/>
  <c r="BA338" i="3"/>
  <c r="AQ338" i="3"/>
  <c r="AO338" i="3"/>
  <c r="M338" i="3"/>
  <c r="AF338" i="3"/>
  <c r="AA338" i="3"/>
  <c r="AP338" i="3"/>
  <c r="Y338" i="3"/>
  <c r="I338" i="3"/>
  <c r="U338" i="3"/>
  <c r="R338" i="3"/>
  <c r="V338" i="3"/>
  <c r="AN338" i="3"/>
  <c r="AK338" i="3"/>
  <c r="AG338" i="3"/>
  <c r="AR338" i="3"/>
  <c r="AB338" i="3"/>
  <c r="T338" i="3"/>
  <c r="AX338" i="3"/>
  <c r="AV338" i="3"/>
  <c r="Z338" i="3"/>
  <c r="AE338" i="3"/>
  <c r="Q338" i="3"/>
  <c r="AL338" i="3"/>
  <c r="P338" i="3"/>
  <c r="AW338" i="3"/>
  <c r="AU338" i="3"/>
  <c r="J338" i="3"/>
  <c r="AI338" i="3"/>
  <c r="K338" i="3"/>
  <c r="X338" i="3"/>
  <c r="V242" i="3"/>
  <c r="M242" i="3"/>
  <c r="AR242" i="3"/>
  <c r="AN242" i="3"/>
  <c r="I242" i="3"/>
  <c r="Q242" i="3"/>
  <c r="AW242" i="3"/>
  <c r="L242" i="3"/>
  <c r="AC242" i="3"/>
  <c r="AO242" i="3"/>
  <c r="AP242" i="3"/>
  <c r="BA242" i="3"/>
  <c r="U242" i="3"/>
  <c r="AE242" i="3"/>
  <c r="AF242" i="3"/>
  <c r="Y242" i="3"/>
  <c r="R242" i="3"/>
  <c r="AA242" i="3"/>
  <c r="AQ242" i="3"/>
  <c r="AK242" i="3"/>
  <c r="AJ242" i="3"/>
  <c r="AX242" i="3"/>
  <c r="AV242" i="3"/>
  <c r="AB242" i="3"/>
  <c r="J242" i="3"/>
  <c r="P242" i="3"/>
  <c r="N242" i="3"/>
  <c r="T242" i="3"/>
  <c r="AI242" i="3"/>
  <c r="AG242" i="3"/>
  <c r="K242" i="3"/>
  <c r="AY242" i="3"/>
  <c r="AD242" i="3"/>
  <c r="Z242" i="3"/>
  <c r="AM242" i="3"/>
  <c r="Q146" i="3"/>
  <c r="AW146" i="3"/>
  <c r="AA146" i="3"/>
  <c r="M146" i="3"/>
  <c r="AF146" i="3"/>
  <c r="AP146" i="3"/>
  <c r="U146" i="3"/>
  <c r="Y146" i="3"/>
  <c r="AR146" i="3"/>
  <c r="AN146" i="3"/>
  <c r="AO146" i="3"/>
  <c r="AL146" i="3"/>
  <c r="AG146" i="3"/>
  <c r="BA146" i="3"/>
  <c r="N146" i="3"/>
  <c r="X146" i="3"/>
  <c r="W146" i="3"/>
  <c r="AJ146" i="3"/>
  <c r="T146" i="3"/>
  <c r="Z146" i="3"/>
  <c r="O146" i="3"/>
  <c r="AD146" i="3"/>
  <c r="AB146" i="3"/>
  <c r="J146" i="3"/>
  <c r="AU146" i="3"/>
  <c r="K146" i="3"/>
  <c r="V146" i="3"/>
  <c r="AY146" i="3"/>
  <c r="AK146" i="3"/>
  <c r="AI146" i="3"/>
  <c r="AX146" i="3"/>
  <c r="AT146" i="3"/>
  <c r="AE397" i="3"/>
  <c r="AQ397" i="3"/>
  <c r="V397" i="3"/>
  <c r="AA397" i="3"/>
  <c r="AP397" i="3"/>
  <c r="I397" i="3"/>
  <c r="AC397" i="3"/>
  <c r="BA397" i="3"/>
  <c r="AN397" i="3"/>
  <c r="Q397" i="3"/>
  <c r="AO397" i="3"/>
  <c r="L397" i="3"/>
  <c r="U397" i="3"/>
  <c r="AF397" i="3"/>
  <c r="AW397" i="3"/>
  <c r="M397" i="3"/>
  <c r="Y397" i="3"/>
  <c r="AR397" i="3"/>
  <c r="AK397" i="3"/>
  <c r="AL397" i="3"/>
  <c r="AB397" i="3"/>
  <c r="Z397" i="3"/>
  <c r="J397" i="3"/>
  <c r="AT397" i="3"/>
  <c r="AU397" i="3"/>
  <c r="AX397" i="3"/>
  <c r="R397" i="3"/>
  <c r="AJ397" i="3"/>
  <c r="AY397" i="3"/>
  <c r="AI397" i="3"/>
  <c r="AV397" i="3"/>
  <c r="AG397" i="3"/>
  <c r="AZ397" i="3"/>
  <c r="K397" i="3"/>
  <c r="P397" i="3"/>
  <c r="W397" i="3"/>
  <c r="T397" i="3"/>
  <c r="N397" i="3"/>
  <c r="L301" i="3"/>
  <c r="AC301" i="3"/>
  <c r="AA301" i="3"/>
  <c r="Q301" i="3"/>
  <c r="U301" i="3"/>
  <c r="AW301" i="3"/>
  <c r="AP301" i="3"/>
  <c r="M301" i="3"/>
  <c r="AF301" i="3"/>
  <c r="Y301" i="3"/>
  <c r="AQ301" i="3"/>
  <c r="I301" i="3"/>
  <c r="AE301" i="3"/>
  <c r="BA301" i="3"/>
  <c r="R301" i="3"/>
  <c r="AO301" i="3"/>
  <c r="AR301" i="3"/>
  <c r="AJ301" i="3"/>
  <c r="AG301" i="3"/>
  <c r="AK301" i="3"/>
  <c r="V301" i="3"/>
  <c r="AU301" i="3"/>
  <c r="AV301" i="3"/>
  <c r="AB301" i="3"/>
  <c r="P301" i="3"/>
  <c r="AL301" i="3"/>
  <c r="AN301" i="3"/>
  <c r="T301" i="3"/>
  <c r="Z301" i="3"/>
  <c r="N301" i="3"/>
  <c r="AH301" i="3"/>
  <c r="AY301" i="3"/>
  <c r="AX301" i="3"/>
  <c r="X301" i="3"/>
  <c r="AE205" i="3"/>
  <c r="AO205" i="3"/>
  <c r="AP205" i="3"/>
  <c r="AR205" i="3"/>
  <c r="M205" i="3"/>
  <c r="Q205" i="3"/>
  <c r="AN205" i="3"/>
  <c r="BA205" i="3"/>
  <c r="Y205" i="3"/>
  <c r="AG205" i="3"/>
  <c r="AV205" i="3"/>
  <c r="P205" i="3"/>
  <c r="AF205" i="3"/>
  <c r="AK205" i="3"/>
  <c r="AU205" i="3"/>
  <c r="AZ205" i="3"/>
  <c r="AI205" i="3"/>
  <c r="J205" i="3"/>
  <c r="AX205" i="3"/>
  <c r="U205" i="3"/>
  <c r="AJ205" i="3"/>
  <c r="T205" i="3"/>
  <c r="O205" i="3"/>
  <c r="X205" i="3"/>
  <c r="AT205" i="3"/>
  <c r="AB205" i="3"/>
  <c r="AY205" i="3"/>
  <c r="AL205" i="3"/>
  <c r="AC104" i="3"/>
  <c r="AA104" i="3"/>
  <c r="U104" i="3"/>
  <c r="Y104" i="3"/>
  <c r="I104" i="3"/>
  <c r="Q104" i="3"/>
  <c r="BA104" i="3"/>
  <c r="AW104" i="3"/>
  <c r="V104" i="3"/>
  <c r="AK104" i="3"/>
  <c r="AE104" i="3"/>
  <c r="AO104" i="3"/>
  <c r="AP104" i="3"/>
  <c r="R104" i="3"/>
  <c r="M104" i="3"/>
  <c r="L104" i="3"/>
  <c r="AN104" i="3"/>
  <c r="T104" i="3"/>
  <c r="AI104" i="3"/>
  <c r="J104" i="3"/>
  <c r="AV104" i="3"/>
  <c r="AQ104" i="3"/>
  <c r="O104" i="3"/>
  <c r="X104" i="3"/>
  <c r="AJ104" i="3"/>
  <c r="AL104" i="3"/>
  <c r="Z104" i="3"/>
  <c r="AR104" i="3"/>
  <c r="AY104" i="3"/>
  <c r="AG104" i="3"/>
  <c r="AZ104" i="3"/>
  <c r="P104" i="3"/>
  <c r="K104" i="3"/>
  <c r="AT104" i="3"/>
  <c r="AM104" i="3"/>
  <c r="AE360" i="3"/>
  <c r="AN360" i="3"/>
  <c r="I360" i="3"/>
  <c r="V360" i="3"/>
  <c r="AF360" i="3"/>
  <c r="AC360" i="3"/>
  <c r="AA360" i="3"/>
  <c r="AP360" i="3"/>
  <c r="BA360" i="3"/>
  <c r="U360" i="3"/>
  <c r="L360" i="3"/>
  <c r="Q360" i="3"/>
  <c r="Y360" i="3"/>
  <c r="AW360" i="3"/>
  <c r="R360" i="3"/>
  <c r="M360" i="3"/>
  <c r="AI360" i="3"/>
  <c r="AR360" i="3"/>
  <c r="AB360" i="3"/>
  <c r="AJ360" i="3"/>
  <c r="AG360" i="3"/>
  <c r="AV360" i="3"/>
  <c r="AD360" i="3"/>
  <c r="AQ360" i="3"/>
  <c r="X360" i="3"/>
  <c r="AT360" i="3"/>
  <c r="AU360" i="3"/>
  <c r="P360" i="3"/>
  <c r="AO360" i="3"/>
  <c r="AK360" i="3"/>
  <c r="Z360" i="3"/>
  <c r="J360" i="3"/>
  <c r="AY360" i="3"/>
  <c r="AL360" i="3"/>
  <c r="AX360" i="3"/>
  <c r="K360" i="3"/>
  <c r="AM360" i="3"/>
  <c r="AH360" i="3"/>
  <c r="I264" i="3"/>
  <c r="L264" i="3"/>
  <c r="AE264" i="3"/>
  <c r="Q264" i="3"/>
  <c r="M264" i="3"/>
  <c r="U264" i="3"/>
  <c r="AC264" i="3"/>
  <c r="AO264" i="3"/>
  <c r="AR264" i="3"/>
  <c r="AA264" i="3"/>
  <c r="Y264" i="3"/>
  <c r="AP264" i="3"/>
  <c r="AF264" i="3"/>
  <c r="AQ264" i="3"/>
  <c r="BA264" i="3"/>
  <c r="V264" i="3"/>
  <c r="AN264" i="3"/>
  <c r="AB264" i="3"/>
  <c r="AG264" i="3"/>
  <c r="AL264" i="3"/>
  <c r="AU264" i="3"/>
  <c r="Z264" i="3"/>
  <c r="AY264" i="3"/>
  <c r="AI264" i="3"/>
  <c r="AX264" i="3"/>
  <c r="AK264" i="3"/>
  <c r="AJ264" i="3"/>
  <c r="AZ264" i="3"/>
  <c r="K264" i="3"/>
  <c r="AV264" i="3"/>
  <c r="T264" i="3"/>
  <c r="P264" i="3"/>
  <c r="I168" i="3"/>
  <c r="AN168" i="3"/>
  <c r="AE168" i="3"/>
  <c r="AQ168" i="3"/>
  <c r="BA168" i="3"/>
  <c r="Y168" i="3"/>
  <c r="AW168" i="3"/>
  <c r="Q168" i="3"/>
  <c r="AO168" i="3"/>
  <c r="AP168" i="3"/>
  <c r="AC168" i="3"/>
  <c r="R168" i="3"/>
  <c r="L168" i="3"/>
  <c r="AA168" i="3"/>
  <c r="AL168" i="3"/>
  <c r="U168" i="3"/>
  <c r="AF168" i="3"/>
  <c r="AK168" i="3"/>
  <c r="T168" i="3"/>
  <c r="K168" i="3"/>
  <c r="AX168" i="3"/>
  <c r="X168" i="3"/>
  <c r="W168" i="3"/>
  <c r="M168" i="3"/>
  <c r="AR168" i="3"/>
  <c r="AY168" i="3"/>
  <c r="AI168" i="3"/>
  <c r="AG168" i="3"/>
  <c r="AZ168" i="3"/>
  <c r="Z168" i="3"/>
  <c r="P168" i="3"/>
  <c r="V168" i="3"/>
  <c r="J168" i="3"/>
  <c r="AJ168" i="3"/>
  <c r="O168" i="3"/>
  <c r="AE419" i="3"/>
  <c r="U419" i="3"/>
  <c r="AR419" i="3"/>
  <c r="AO419" i="3"/>
  <c r="AP419" i="3"/>
  <c r="AW419" i="3"/>
  <c r="Y419" i="3"/>
  <c r="AQ419" i="3"/>
  <c r="M419" i="3"/>
  <c r="L419" i="3"/>
  <c r="I419" i="3"/>
  <c r="V419" i="3"/>
  <c r="Q419" i="3"/>
  <c r="AN419" i="3"/>
  <c r="AA419" i="3"/>
  <c r="AF419" i="3"/>
  <c r="AC419" i="3"/>
  <c r="AM419" i="3"/>
  <c r="AY419" i="3"/>
  <c r="AI419" i="3"/>
  <c r="AH419" i="3"/>
  <c r="AJ419" i="3"/>
  <c r="T419" i="3"/>
  <c r="K419" i="3"/>
  <c r="AV419" i="3"/>
  <c r="N419" i="3"/>
  <c r="X419" i="3"/>
  <c r="R419" i="3"/>
  <c r="AZ419" i="3"/>
  <c r="AB419" i="3"/>
  <c r="AU419" i="3"/>
  <c r="Z419" i="3"/>
  <c r="BA419" i="3"/>
  <c r="AK419" i="3"/>
  <c r="AL419" i="3"/>
  <c r="AG419" i="3"/>
  <c r="J419" i="3"/>
  <c r="AT419" i="3"/>
  <c r="L323" i="3"/>
  <c r="AC323" i="3"/>
  <c r="Q323" i="3"/>
  <c r="AQ323" i="3"/>
  <c r="U323" i="3"/>
  <c r="AF323" i="3"/>
  <c r="R323" i="3"/>
  <c r="AP323" i="3"/>
  <c r="M323" i="3"/>
  <c r="Y323" i="3"/>
  <c r="AW323" i="3"/>
  <c r="I323" i="3"/>
  <c r="V323" i="3"/>
  <c r="AO323" i="3"/>
  <c r="AI323" i="3"/>
  <c r="AG323" i="3"/>
  <c r="P323" i="3"/>
  <c r="AJ323" i="3"/>
  <c r="AR323" i="3"/>
  <c r="AK323" i="3"/>
  <c r="AU323" i="3"/>
  <c r="AZ323" i="3"/>
  <c r="AM323" i="3"/>
  <c r="AB323" i="3"/>
  <c r="AN323" i="3"/>
  <c r="AY323" i="3"/>
  <c r="AE323" i="3"/>
  <c r="T323" i="3"/>
  <c r="AL323" i="3"/>
  <c r="K323" i="3"/>
  <c r="AT323" i="3"/>
  <c r="AW227" i="3"/>
  <c r="R227" i="3"/>
  <c r="I227" i="3"/>
  <c r="V227" i="3"/>
  <c r="M227" i="3"/>
  <c r="U227" i="3"/>
  <c r="L227" i="3"/>
  <c r="AA227" i="3"/>
  <c r="AE227" i="3"/>
  <c r="AQ227" i="3"/>
  <c r="AO227" i="3"/>
  <c r="Y227" i="3"/>
  <c r="AN227" i="3"/>
  <c r="AP227" i="3"/>
  <c r="AF227" i="3"/>
  <c r="AR227" i="3"/>
  <c r="AK227" i="3"/>
  <c r="AU227" i="3"/>
  <c r="P227" i="3"/>
  <c r="W227" i="3"/>
  <c r="T227" i="3"/>
  <c r="AG227" i="3"/>
  <c r="K227" i="3"/>
  <c r="Z227" i="3"/>
  <c r="X227" i="3"/>
  <c r="AB227" i="3"/>
  <c r="AL227" i="3"/>
  <c r="AZ227" i="3"/>
  <c r="J227" i="3"/>
  <c r="AX227" i="3"/>
  <c r="N227" i="3"/>
  <c r="AM227" i="3"/>
  <c r="Q227" i="3"/>
  <c r="AJ227" i="3"/>
  <c r="O227" i="3"/>
  <c r="AT227" i="3"/>
  <c r="AD227" i="3"/>
  <c r="AH227" i="3"/>
  <c r="Q131" i="3"/>
  <c r="R131" i="3"/>
  <c r="L131" i="3"/>
  <c r="AQ131" i="3"/>
  <c r="AN131" i="3"/>
  <c r="AR131" i="3"/>
  <c r="AC131" i="3"/>
  <c r="AO131" i="3"/>
  <c r="AP131" i="3"/>
  <c r="U131" i="3"/>
  <c r="AF131" i="3"/>
  <c r="AW131" i="3"/>
  <c r="M131" i="3"/>
  <c r="BA131" i="3"/>
  <c r="Y131" i="3"/>
  <c r="I131" i="3"/>
  <c r="AE131" i="3"/>
  <c r="AA131" i="3"/>
  <c r="AB131" i="3"/>
  <c r="AI131" i="3"/>
  <c r="AG131" i="3"/>
  <c r="AK131" i="3"/>
  <c r="AD131" i="3"/>
  <c r="P131" i="3"/>
  <c r="AT131" i="3"/>
  <c r="AJ131" i="3"/>
  <c r="AL131" i="3"/>
  <c r="AU131" i="3"/>
  <c r="AV131" i="3"/>
  <c r="AM131" i="3"/>
  <c r="K131" i="3"/>
  <c r="J131" i="3"/>
  <c r="V131" i="3"/>
  <c r="AX131" i="3"/>
  <c r="X131" i="3"/>
  <c r="W131" i="3"/>
  <c r="L382" i="3"/>
  <c r="Q382" i="3"/>
  <c r="AN382" i="3"/>
  <c r="BA382" i="3"/>
  <c r="AF382" i="3"/>
  <c r="AC382" i="3"/>
  <c r="AO382" i="3"/>
  <c r="Y382" i="3"/>
  <c r="AQ382" i="3"/>
  <c r="AW382" i="3"/>
  <c r="R382" i="3"/>
  <c r="U382" i="3"/>
  <c r="AR382" i="3"/>
  <c r="V382" i="3"/>
  <c r="M382" i="3"/>
  <c r="AB382" i="3"/>
  <c r="T382" i="3"/>
  <c r="AI382" i="3"/>
  <c r="AL382" i="3"/>
  <c r="AP382" i="3"/>
  <c r="AK382" i="3"/>
  <c r="K382" i="3"/>
  <c r="AT382" i="3"/>
  <c r="AZ382" i="3"/>
  <c r="N382" i="3"/>
  <c r="W382" i="3"/>
  <c r="AG382" i="3"/>
  <c r="P382" i="3"/>
  <c r="AU382" i="3"/>
  <c r="AV382" i="3"/>
  <c r="AE382" i="3"/>
  <c r="Z382" i="3"/>
  <c r="AX382" i="3"/>
  <c r="AJ382" i="3"/>
  <c r="J382" i="3"/>
  <c r="AM382" i="3"/>
  <c r="AQ286" i="3"/>
  <c r="Q286" i="3"/>
  <c r="AF286" i="3"/>
  <c r="AO286" i="3"/>
  <c r="U286" i="3"/>
  <c r="AR286" i="3"/>
  <c r="AC286" i="3"/>
  <c r="R286" i="3"/>
  <c r="V286" i="3"/>
  <c r="AN286" i="3"/>
  <c r="I286" i="3"/>
  <c r="AE286" i="3"/>
  <c r="BA286" i="3"/>
  <c r="Y286" i="3"/>
  <c r="L286" i="3"/>
  <c r="AA286" i="3"/>
  <c r="AP286" i="3"/>
  <c r="AJ286" i="3"/>
  <c r="AB286" i="3"/>
  <c r="AX286" i="3"/>
  <c r="AT286" i="3"/>
  <c r="AI286" i="3"/>
  <c r="Z286" i="3"/>
  <c r="J286" i="3"/>
  <c r="W286" i="3"/>
  <c r="M286" i="3"/>
  <c r="O286" i="3"/>
  <c r="T286" i="3"/>
  <c r="AY286" i="3"/>
  <c r="P286" i="3"/>
  <c r="AD286" i="3"/>
  <c r="AW286" i="3"/>
  <c r="AG286" i="3"/>
  <c r="AV286" i="3"/>
  <c r="N286" i="3"/>
  <c r="AO190" i="3"/>
  <c r="U190" i="3"/>
  <c r="AW190" i="3"/>
  <c r="AE190" i="3"/>
  <c r="M190" i="3"/>
  <c r="I190" i="3"/>
  <c r="AR190" i="3"/>
  <c r="R190" i="3"/>
  <c r="AC190" i="3"/>
  <c r="Y190" i="3"/>
  <c r="L190" i="3"/>
  <c r="AA190" i="3"/>
  <c r="V190" i="3"/>
  <c r="Q190" i="3"/>
  <c r="AP190" i="3"/>
  <c r="BA190" i="3"/>
  <c r="AF190" i="3"/>
  <c r="AQ190" i="3"/>
  <c r="AK190" i="3"/>
  <c r="T190" i="3"/>
  <c r="K190" i="3"/>
  <c r="AV190" i="3"/>
  <c r="W190" i="3"/>
  <c r="AB190" i="3"/>
  <c r="AJ190" i="3"/>
  <c r="AZ190" i="3"/>
  <c r="AD190" i="3"/>
  <c r="AN190" i="3"/>
  <c r="AI190" i="3"/>
  <c r="AG190" i="3"/>
  <c r="AT190" i="3"/>
  <c r="AM190" i="3"/>
  <c r="AL190" i="3"/>
  <c r="J190" i="3"/>
  <c r="P190" i="3"/>
  <c r="O190" i="3"/>
  <c r="AC68" i="3"/>
  <c r="AQ68" i="3"/>
  <c r="V68" i="3"/>
  <c r="Q68" i="3"/>
  <c r="M68" i="3"/>
  <c r="BA68" i="3"/>
  <c r="U68" i="3"/>
  <c r="AF68" i="3"/>
  <c r="Y68" i="3"/>
  <c r="AE68" i="3"/>
  <c r="AN68" i="3"/>
  <c r="AO68" i="3"/>
  <c r="AR68" i="3"/>
  <c r="AP68" i="3"/>
  <c r="AB68" i="3"/>
  <c r="AJ68" i="3"/>
  <c r="AK68" i="3"/>
  <c r="J68" i="3"/>
  <c r="AL68" i="3"/>
  <c r="X68" i="3"/>
  <c r="AG68" i="3"/>
  <c r="AZ68" i="3"/>
  <c r="AX68" i="3"/>
  <c r="T68" i="3"/>
  <c r="P68" i="3"/>
  <c r="AH68" i="3"/>
  <c r="AI68" i="3"/>
  <c r="AU68" i="3"/>
  <c r="K68" i="3"/>
  <c r="Z68" i="3"/>
  <c r="AV68" i="3"/>
  <c r="R345" i="3"/>
  <c r="AF345" i="3"/>
  <c r="AW345" i="3"/>
  <c r="I345" i="3"/>
  <c r="AE345" i="3"/>
  <c r="AQ345" i="3"/>
  <c r="AR345" i="3"/>
  <c r="L345" i="3"/>
  <c r="AC345" i="3"/>
  <c r="AO345" i="3"/>
  <c r="U345" i="3"/>
  <c r="AA345" i="3"/>
  <c r="Q345" i="3"/>
  <c r="AP345" i="3"/>
  <c r="M345" i="3"/>
  <c r="Y345" i="3"/>
  <c r="AN345" i="3"/>
  <c r="V345" i="3"/>
  <c r="BA345" i="3"/>
  <c r="AI345" i="3"/>
  <c r="AX345" i="3"/>
  <c r="X345" i="3"/>
  <c r="AT345" i="3"/>
  <c r="AU345" i="3"/>
  <c r="K345" i="3"/>
  <c r="T345" i="3"/>
  <c r="AL345" i="3"/>
  <c r="Z345" i="3"/>
  <c r="AB345" i="3"/>
  <c r="AG345" i="3"/>
  <c r="AZ345" i="3"/>
  <c r="P345" i="3"/>
  <c r="AV345" i="3"/>
  <c r="N345" i="3"/>
  <c r="W345" i="3"/>
  <c r="AH345" i="3"/>
  <c r="AK345" i="3"/>
  <c r="BA249" i="3"/>
  <c r="AN249" i="3"/>
  <c r="AR249" i="3"/>
  <c r="AC249" i="3"/>
  <c r="AO249" i="3"/>
  <c r="AF249" i="3"/>
  <c r="R249" i="3"/>
  <c r="AA249" i="3"/>
  <c r="AQ249" i="3"/>
  <c r="Q249" i="3"/>
  <c r="V249" i="3"/>
  <c r="AP249" i="3"/>
  <c r="L249" i="3"/>
  <c r="AE249" i="3"/>
  <c r="M249" i="3"/>
  <c r="AK249" i="3"/>
  <c r="AJ249" i="3"/>
  <c r="AI249" i="3"/>
  <c r="J249" i="3"/>
  <c r="AM249" i="3"/>
  <c r="AD249" i="3"/>
  <c r="I249" i="3"/>
  <c r="Y249" i="3"/>
  <c r="AG249" i="3"/>
  <c r="X249" i="3"/>
  <c r="AW249" i="3"/>
  <c r="Z249" i="3"/>
  <c r="AV249" i="3"/>
  <c r="AB249" i="3"/>
  <c r="AL249" i="3"/>
  <c r="AX249" i="3"/>
  <c r="U249" i="3"/>
  <c r="T249" i="3"/>
  <c r="AY249" i="3"/>
  <c r="AU249" i="3"/>
  <c r="K249" i="3"/>
  <c r="O249" i="3"/>
  <c r="AW153" i="3"/>
  <c r="I153" i="3"/>
  <c r="AO153" i="3"/>
  <c r="AP153" i="3"/>
  <c r="BA153" i="3"/>
  <c r="U153" i="3"/>
  <c r="AF153" i="3"/>
  <c r="Y153" i="3"/>
  <c r="AC153" i="3"/>
  <c r="M153" i="3"/>
  <c r="AE153" i="3"/>
  <c r="V153" i="3"/>
  <c r="Q153" i="3"/>
  <c r="AA153" i="3"/>
  <c r="AQ153" i="3"/>
  <c r="AN153" i="3"/>
  <c r="AJ153" i="3"/>
  <c r="AL153" i="3"/>
  <c r="T153" i="3"/>
  <c r="AU153" i="3"/>
  <c r="Z153" i="3"/>
  <c r="N153" i="3"/>
  <c r="AY153" i="3"/>
  <c r="AT153" i="3"/>
  <c r="AR153" i="3"/>
  <c r="AI153" i="3"/>
  <c r="AX153" i="3"/>
  <c r="AK153" i="3"/>
  <c r="AB153" i="3"/>
  <c r="AG153" i="3"/>
  <c r="AZ153" i="3"/>
  <c r="AM153" i="3"/>
  <c r="W153" i="3"/>
  <c r="AV153" i="3"/>
  <c r="M404" i="3"/>
  <c r="L404" i="3"/>
  <c r="AC404" i="3"/>
  <c r="V404" i="3"/>
  <c r="AO404" i="3"/>
  <c r="AA404" i="3"/>
  <c r="AP404" i="3"/>
  <c r="AF404" i="3"/>
  <c r="Y404" i="3"/>
  <c r="AN404" i="3"/>
  <c r="AW404" i="3"/>
  <c r="I404" i="3"/>
  <c r="BA404" i="3"/>
  <c r="AE404" i="3"/>
  <c r="Q404" i="3"/>
  <c r="T404" i="3"/>
  <c r="K404" i="3"/>
  <c r="AM404" i="3"/>
  <c r="AQ404" i="3"/>
  <c r="AJ404" i="3"/>
  <c r="AI404" i="3"/>
  <c r="Z404" i="3"/>
  <c r="AX404" i="3"/>
  <c r="AR404" i="3"/>
  <c r="AB404" i="3"/>
  <c r="AY404" i="3"/>
  <c r="P404" i="3"/>
  <c r="R404" i="3"/>
  <c r="U404" i="3"/>
  <c r="AL404" i="3"/>
  <c r="J404" i="3"/>
  <c r="AK404" i="3"/>
  <c r="AZ404" i="3"/>
  <c r="AV404" i="3"/>
  <c r="N404" i="3"/>
  <c r="AR308" i="3"/>
  <c r="R308" i="3"/>
  <c r="AC308" i="3"/>
  <c r="AW308" i="3"/>
  <c r="AO308" i="3"/>
  <c r="L308" i="3"/>
  <c r="I308" i="3"/>
  <c r="Y308" i="3"/>
  <c r="AA308" i="3"/>
  <c r="AE308" i="3"/>
  <c r="AQ308" i="3"/>
  <c r="V308" i="3"/>
  <c r="Q308" i="3"/>
  <c r="AP308" i="3"/>
  <c r="BA308" i="3"/>
  <c r="AN308" i="3"/>
  <c r="M308" i="3"/>
  <c r="U308" i="3"/>
  <c r="T308" i="3"/>
  <c r="K308" i="3"/>
  <c r="AD308" i="3"/>
  <c r="P308" i="3"/>
  <c r="AT308" i="3"/>
  <c r="AB308" i="3"/>
  <c r="AZ308" i="3"/>
  <c r="Z308" i="3"/>
  <c r="N308" i="3"/>
  <c r="AG308" i="3"/>
  <c r="J308" i="3"/>
  <c r="AI308" i="3"/>
  <c r="AL308" i="3"/>
  <c r="AJ308" i="3"/>
  <c r="O308" i="3"/>
  <c r="AM308" i="3"/>
  <c r="AA212" i="3"/>
  <c r="AE212" i="3"/>
  <c r="M212" i="3"/>
  <c r="U212" i="3"/>
  <c r="Y212" i="3"/>
  <c r="AQ212" i="3"/>
  <c r="AW212" i="3"/>
  <c r="R212" i="3"/>
  <c r="BA212" i="3"/>
  <c r="AN212" i="3"/>
  <c r="L212" i="3"/>
  <c r="I212" i="3"/>
  <c r="Q212" i="3"/>
  <c r="AO212" i="3"/>
  <c r="AP212" i="3"/>
  <c r="AC212" i="3"/>
  <c r="V212" i="3"/>
  <c r="AR212" i="3"/>
  <c r="AY212" i="3"/>
  <c r="P212" i="3"/>
  <c r="AD212" i="3"/>
  <c r="K212" i="3"/>
  <c r="Z212" i="3"/>
  <c r="AX212" i="3"/>
  <c r="X212" i="3"/>
  <c r="O212" i="3"/>
  <c r="T212" i="3"/>
  <c r="AL212" i="3"/>
  <c r="J212" i="3"/>
  <c r="AV212" i="3"/>
  <c r="AF212" i="3"/>
  <c r="AI212" i="3"/>
  <c r="AG212" i="3"/>
  <c r="AU212" i="3"/>
  <c r="N212" i="3"/>
  <c r="W212" i="3"/>
  <c r="AJ212" i="3"/>
  <c r="AZ212" i="3"/>
  <c r="AC116" i="3"/>
  <c r="BA116" i="3"/>
  <c r="AR116" i="3"/>
  <c r="I116" i="3"/>
  <c r="R116" i="3"/>
  <c r="L116" i="3"/>
  <c r="AQ116" i="3"/>
  <c r="V116" i="3"/>
  <c r="Q116" i="3"/>
  <c r="U116" i="3"/>
  <c r="AF116" i="3"/>
  <c r="AA116" i="3"/>
  <c r="M116" i="3"/>
  <c r="AE116" i="3"/>
  <c r="AW116" i="3"/>
  <c r="Y116" i="3"/>
  <c r="AN116" i="3"/>
  <c r="AB116" i="3"/>
  <c r="AY116" i="3"/>
  <c r="AU116" i="3"/>
  <c r="T116" i="3"/>
  <c r="AZ116" i="3"/>
  <c r="K116" i="3"/>
  <c r="Z116" i="3"/>
  <c r="J116" i="3"/>
  <c r="AK116" i="3"/>
  <c r="AJ116" i="3"/>
  <c r="AG116" i="3"/>
  <c r="AO116" i="3"/>
  <c r="W116" i="3"/>
  <c r="AI116" i="3"/>
  <c r="AV116" i="3"/>
  <c r="P116" i="3"/>
  <c r="AT116" i="3"/>
  <c r="AD116" i="3"/>
  <c r="Q367" i="3"/>
  <c r="Y367" i="3"/>
  <c r="AP367" i="3"/>
  <c r="AN367" i="3"/>
  <c r="AC367" i="3"/>
  <c r="AQ367" i="3"/>
  <c r="AW367" i="3"/>
  <c r="L367" i="3"/>
  <c r="BA367" i="3"/>
  <c r="AR367" i="3"/>
  <c r="R367" i="3"/>
  <c r="V367" i="3"/>
  <c r="AE367" i="3"/>
  <c r="AO367" i="3"/>
  <c r="M367" i="3"/>
  <c r="U367" i="3"/>
  <c r="AF367" i="3"/>
  <c r="AA367" i="3"/>
  <c r="AB367" i="3"/>
  <c r="P367" i="3"/>
  <c r="N367" i="3"/>
  <c r="AK367" i="3"/>
  <c r="AZ367" i="3"/>
  <c r="X367" i="3"/>
  <c r="T367" i="3"/>
  <c r="AL367" i="3"/>
  <c r="AG367" i="3"/>
  <c r="AU367" i="3"/>
  <c r="K367" i="3"/>
  <c r="AX367" i="3"/>
  <c r="AI367" i="3"/>
  <c r="O367" i="3"/>
  <c r="I367" i="3"/>
  <c r="J367" i="3"/>
  <c r="AV367" i="3"/>
  <c r="AE271" i="3"/>
  <c r="Q271" i="3"/>
  <c r="M271" i="3"/>
  <c r="R271" i="3"/>
  <c r="AC271" i="3"/>
  <c r="V271" i="3"/>
  <c r="AR271" i="3"/>
  <c r="I271" i="3"/>
  <c r="AO271" i="3"/>
  <c r="AN271" i="3"/>
  <c r="BA271" i="3"/>
  <c r="U271" i="3"/>
  <c r="AA271" i="3"/>
  <c r="AQ271" i="3"/>
  <c r="AP271" i="3"/>
  <c r="AF271" i="3"/>
  <c r="Y271" i="3"/>
  <c r="T271" i="3"/>
  <c r="O271" i="3"/>
  <c r="AM271" i="3"/>
  <c r="L271" i="3"/>
  <c r="AJ271" i="3"/>
  <c r="AG271" i="3"/>
  <c r="AU271" i="3"/>
  <c r="J271" i="3"/>
  <c r="AX271" i="3"/>
  <c r="P271" i="3"/>
  <c r="AK271" i="3"/>
  <c r="AY271" i="3"/>
  <c r="AI271" i="3"/>
  <c r="AB271" i="3"/>
  <c r="Z271" i="3"/>
  <c r="N271" i="3"/>
  <c r="AL271" i="3"/>
  <c r="AZ271" i="3"/>
  <c r="K271" i="3"/>
  <c r="AV271" i="3"/>
  <c r="X271" i="3"/>
  <c r="AT271" i="3"/>
  <c r="R175" i="3"/>
  <c r="AC175" i="3"/>
  <c r="AQ175" i="3"/>
  <c r="AP175" i="3"/>
  <c r="U175" i="3"/>
  <c r="I175" i="3"/>
  <c r="Q175" i="3"/>
  <c r="AE175" i="3"/>
  <c r="V175" i="3"/>
  <c r="AO175" i="3"/>
  <c r="AR175" i="3"/>
  <c r="AW175" i="3"/>
  <c r="L175" i="3"/>
  <c r="BA175" i="3"/>
  <c r="AA175" i="3"/>
  <c r="Y175" i="3"/>
  <c r="AF175" i="3"/>
  <c r="AL175" i="3"/>
  <c r="AK175" i="3"/>
  <c r="AZ175" i="3"/>
  <c r="AX175" i="3"/>
  <c r="AV175" i="3"/>
  <c r="O175" i="3"/>
  <c r="X175" i="3"/>
  <c r="AN175" i="3"/>
  <c r="AY175" i="3"/>
  <c r="K175" i="3"/>
  <c r="M175" i="3"/>
  <c r="AJ175" i="3"/>
  <c r="AU175" i="3"/>
  <c r="AB175" i="3"/>
  <c r="T175" i="3"/>
  <c r="AT175" i="3"/>
  <c r="AH175" i="3"/>
  <c r="AI175" i="3"/>
  <c r="AG175" i="3"/>
  <c r="AD175" i="3"/>
  <c r="M20" i="3"/>
  <c r="U20" i="3"/>
  <c r="AF20" i="3"/>
  <c r="AA20" i="3"/>
  <c r="AW20" i="3"/>
  <c r="R20" i="3"/>
  <c r="AE20" i="3"/>
  <c r="AP20" i="3"/>
  <c r="I20" i="3"/>
  <c r="L20" i="3"/>
  <c r="AC20" i="3"/>
  <c r="Q20" i="3"/>
  <c r="AQ20" i="3"/>
  <c r="AO20" i="3"/>
  <c r="Y20" i="3"/>
  <c r="AN20" i="3"/>
  <c r="V20" i="3"/>
  <c r="AR20" i="3"/>
  <c r="AK20" i="3"/>
  <c r="T20" i="3"/>
  <c r="AU20" i="3"/>
  <c r="J20" i="3"/>
  <c r="AT20" i="3"/>
  <c r="AL20" i="3"/>
  <c r="AX20" i="3"/>
  <c r="P20" i="3"/>
  <c r="N20" i="3"/>
  <c r="Z20" i="3"/>
  <c r="AV20" i="3"/>
  <c r="BA20" i="3"/>
  <c r="AJ20" i="3"/>
  <c r="AG20" i="3"/>
  <c r="AB20" i="3"/>
  <c r="O20" i="3"/>
  <c r="X20" i="3"/>
  <c r="AD20" i="3"/>
  <c r="W20" i="3"/>
  <c r="K20" i="3"/>
  <c r="AQ330" i="3"/>
  <c r="AR330" i="3"/>
  <c r="R330" i="3"/>
  <c r="AA330" i="3"/>
  <c r="U330" i="3"/>
  <c r="Y330" i="3"/>
  <c r="I330" i="3"/>
  <c r="AE330" i="3"/>
  <c r="AP330" i="3"/>
  <c r="AN330" i="3"/>
  <c r="AW330" i="3"/>
  <c r="L330" i="3"/>
  <c r="AC330" i="3"/>
  <c r="Q330" i="3"/>
  <c r="AF330" i="3"/>
  <c r="BA330" i="3"/>
  <c r="AJ330" i="3"/>
  <c r="AI330" i="3"/>
  <c r="AL330" i="3"/>
  <c r="AG330" i="3"/>
  <c r="K330" i="3"/>
  <c r="P330" i="3"/>
  <c r="V330" i="3"/>
  <c r="M330" i="3"/>
  <c r="AD330" i="3"/>
  <c r="AV330" i="3"/>
  <c r="J330" i="3"/>
  <c r="AO330" i="3"/>
  <c r="T330" i="3"/>
  <c r="AY330" i="3"/>
  <c r="O330" i="3"/>
  <c r="N330" i="3"/>
  <c r="AK330" i="3"/>
  <c r="AU330" i="3"/>
  <c r="AZ330" i="3"/>
  <c r="X330" i="3"/>
  <c r="AM330" i="3"/>
  <c r="AE234" i="3"/>
  <c r="AP234" i="3"/>
  <c r="BA234" i="3"/>
  <c r="AC234" i="3"/>
  <c r="L234" i="3"/>
  <c r="V234" i="3"/>
  <c r="AO234" i="3"/>
  <c r="AQ234" i="3"/>
  <c r="Q234" i="3"/>
  <c r="AW234" i="3"/>
  <c r="R234" i="3"/>
  <c r="AA234" i="3"/>
  <c r="M234" i="3"/>
  <c r="U234" i="3"/>
  <c r="AF234" i="3"/>
  <c r="AN234" i="3"/>
  <c r="I234" i="3"/>
  <c r="Y234" i="3"/>
  <c r="AR234" i="3"/>
  <c r="AJ234" i="3"/>
  <c r="AZ234" i="3"/>
  <c r="AM234" i="3"/>
  <c r="AH234" i="3"/>
  <c r="AB234" i="3"/>
  <c r="T234" i="3"/>
  <c r="AY234" i="3"/>
  <c r="AI234" i="3"/>
  <c r="AG234" i="3"/>
  <c r="K234" i="3"/>
  <c r="P234" i="3"/>
  <c r="AD234" i="3"/>
  <c r="AK234" i="3"/>
  <c r="J234" i="3"/>
  <c r="AX234" i="3"/>
  <c r="AV234" i="3"/>
  <c r="AT234" i="3"/>
  <c r="AL234" i="3"/>
  <c r="AU234" i="3"/>
  <c r="X234" i="3"/>
  <c r="W234" i="3"/>
  <c r="AA138" i="3"/>
  <c r="M138" i="3"/>
  <c r="L138" i="3"/>
  <c r="AQ138" i="3"/>
  <c r="AF138" i="3"/>
  <c r="Y138" i="3"/>
  <c r="AR138" i="3"/>
  <c r="Q138" i="3"/>
  <c r="AE138" i="3"/>
  <c r="AN138" i="3"/>
  <c r="I138" i="3"/>
  <c r="AC138" i="3"/>
  <c r="V138" i="3"/>
  <c r="AP138" i="3"/>
  <c r="R138" i="3"/>
  <c r="AO138" i="3"/>
  <c r="BA138" i="3"/>
  <c r="AW138" i="3"/>
  <c r="U138" i="3"/>
  <c r="AJ138" i="3"/>
  <c r="AB138" i="3"/>
  <c r="T138" i="3"/>
  <c r="AY138" i="3"/>
  <c r="AD138" i="3"/>
  <c r="AK138" i="3"/>
  <c r="AX138" i="3"/>
  <c r="AZ138" i="3"/>
  <c r="AV138" i="3"/>
  <c r="AL138" i="3"/>
  <c r="K138" i="3"/>
  <c r="P138" i="3"/>
  <c r="AM138" i="3"/>
  <c r="AH138" i="3"/>
  <c r="R389" i="3"/>
  <c r="AQ389" i="3"/>
  <c r="BA389" i="3"/>
  <c r="Y389" i="3"/>
  <c r="AN389" i="3"/>
  <c r="AW389" i="3"/>
  <c r="I389" i="3"/>
  <c r="AE389" i="3"/>
  <c r="AC389" i="3"/>
  <c r="AP389" i="3"/>
  <c r="U389" i="3"/>
  <c r="AF389" i="3"/>
  <c r="AO389" i="3"/>
  <c r="M389" i="3"/>
  <c r="L389" i="3"/>
  <c r="V389" i="3"/>
  <c r="Q389" i="3"/>
  <c r="AJ389" i="3"/>
  <c r="AK389" i="3"/>
  <c r="AL389" i="3"/>
  <c r="AV389" i="3"/>
  <c r="W389" i="3"/>
  <c r="AG389" i="3"/>
  <c r="T389" i="3"/>
  <c r="AI389" i="3"/>
  <c r="AU389" i="3"/>
  <c r="K389" i="3"/>
  <c r="AX389" i="3"/>
  <c r="AA389" i="3"/>
  <c r="AB389" i="3"/>
  <c r="AM389" i="3"/>
  <c r="AY389" i="3"/>
  <c r="X389" i="3"/>
  <c r="AH389" i="3"/>
  <c r="AC293" i="3"/>
  <c r="AQ293" i="3"/>
  <c r="R293" i="3"/>
  <c r="I293" i="3"/>
  <c r="AE293" i="3"/>
  <c r="Y293" i="3"/>
  <c r="L293" i="3"/>
  <c r="AP293" i="3"/>
  <c r="BA293" i="3"/>
  <c r="AA293" i="3"/>
  <c r="Q293" i="3"/>
  <c r="M293" i="3"/>
  <c r="AO293" i="3"/>
  <c r="V293" i="3"/>
  <c r="U293" i="3"/>
  <c r="AF293" i="3"/>
  <c r="AN293" i="3"/>
  <c r="AK293" i="3"/>
  <c r="AI293" i="3"/>
  <c r="AB293" i="3"/>
  <c r="X293" i="3"/>
  <c r="AM293" i="3"/>
  <c r="T293" i="3"/>
  <c r="AY293" i="3"/>
  <c r="AV293" i="3"/>
  <c r="O293" i="3"/>
  <c r="AT293" i="3"/>
  <c r="AJ293" i="3"/>
  <c r="P293" i="3"/>
  <c r="AW293" i="3"/>
  <c r="J293" i="3"/>
  <c r="W293" i="3"/>
  <c r="AR293" i="3"/>
  <c r="AL293" i="3"/>
  <c r="AG293" i="3"/>
  <c r="AZ293" i="3"/>
  <c r="Q197" i="3"/>
  <c r="AP197" i="3"/>
  <c r="M197" i="3"/>
  <c r="U197" i="3"/>
  <c r="AQ197" i="3"/>
  <c r="L197" i="3"/>
  <c r="I197" i="3"/>
  <c r="AO197" i="3"/>
  <c r="BA197" i="3"/>
  <c r="Y197" i="3"/>
  <c r="R197" i="3"/>
  <c r="AF197" i="3"/>
  <c r="AN197" i="3"/>
  <c r="AR197" i="3"/>
  <c r="AC197" i="3"/>
  <c r="AA197" i="3"/>
  <c r="AE197" i="3"/>
  <c r="AK197" i="3"/>
  <c r="AY197" i="3"/>
  <c r="V197" i="3"/>
  <c r="AB197" i="3"/>
  <c r="AZ197" i="3"/>
  <c r="J197" i="3"/>
  <c r="AX197" i="3"/>
  <c r="AT197" i="3"/>
  <c r="W197" i="3"/>
  <c r="AJ197" i="3"/>
  <c r="T197" i="3"/>
  <c r="AU197" i="3"/>
  <c r="K197" i="3"/>
  <c r="AV197" i="3"/>
  <c r="P197" i="3"/>
  <c r="AM197" i="3"/>
  <c r="AH197" i="3"/>
  <c r="AW86" i="3"/>
  <c r="AE86" i="3"/>
  <c r="AO86" i="3"/>
  <c r="BA86" i="3"/>
  <c r="U86" i="3"/>
  <c r="L86" i="3"/>
  <c r="Q86" i="3"/>
  <c r="M86" i="3"/>
  <c r="Y86" i="3"/>
  <c r="AQ86" i="3"/>
  <c r="AP86" i="3"/>
  <c r="AK86" i="3"/>
  <c r="R86" i="3"/>
  <c r="AC86" i="3"/>
  <c r="AA86" i="3"/>
  <c r="AN86" i="3"/>
  <c r="AR86" i="3"/>
  <c r="AI86" i="3"/>
  <c r="AG86" i="3"/>
  <c r="AV86" i="3"/>
  <c r="N86" i="3"/>
  <c r="V86" i="3"/>
  <c r="AB86" i="3"/>
  <c r="AL86" i="3"/>
  <c r="P86" i="3"/>
  <c r="I86" i="3"/>
  <c r="AF86" i="3"/>
  <c r="AJ86" i="3"/>
  <c r="J86" i="3"/>
  <c r="AM86" i="3"/>
  <c r="T86" i="3"/>
  <c r="AY86" i="3"/>
  <c r="AD86" i="3"/>
  <c r="AZ86" i="3"/>
  <c r="AX86" i="3"/>
  <c r="AH86" i="3"/>
  <c r="L97" i="3"/>
  <c r="AA97" i="3"/>
  <c r="AK97" i="3"/>
  <c r="AQ97" i="3"/>
  <c r="Q97" i="3"/>
  <c r="AO97" i="3"/>
  <c r="AP97" i="3"/>
  <c r="Y97" i="3"/>
  <c r="AR97" i="3"/>
  <c r="I97" i="3"/>
  <c r="AC97" i="3"/>
  <c r="V97" i="3"/>
  <c r="U97" i="3"/>
  <c r="AN97" i="3"/>
  <c r="AW97" i="3"/>
  <c r="R97" i="3"/>
  <c r="M97" i="3"/>
  <c r="T97" i="3"/>
  <c r="AY97" i="3"/>
  <c r="AG97" i="3"/>
  <c r="J97" i="3"/>
  <c r="P97" i="3"/>
  <c r="BA97" i="3"/>
  <c r="AT97" i="3"/>
  <c r="AD97" i="3"/>
  <c r="AE97" i="3"/>
  <c r="AF97" i="3"/>
  <c r="AB97" i="3"/>
  <c r="AU97" i="3"/>
  <c r="AZ97" i="3"/>
  <c r="AI97" i="3"/>
  <c r="K97" i="3"/>
  <c r="AX97" i="3"/>
  <c r="AJ97" i="3"/>
  <c r="AQ108" i="3"/>
  <c r="R108" i="3"/>
  <c r="I108" i="3"/>
  <c r="Q108" i="3"/>
  <c r="AF108" i="3"/>
  <c r="L108" i="3"/>
  <c r="AA108" i="3"/>
  <c r="M108" i="3"/>
  <c r="AE108" i="3"/>
  <c r="AW108" i="3"/>
  <c r="Y108" i="3"/>
  <c r="AO108" i="3"/>
  <c r="AP108" i="3"/>
  <c r="U108" i="3"/>
  <c r="AN108" i="3"/>
  <c r="AC108" i="3"/>
  <c r="V108" i="3"/>
  <c r="BA108" i="3"/>
  <c r="AR108" i="3"/>
  <c r="T108" i="3"/>
  <c r="AU108" i="3"/>
  <c r="Z108" i="3"/>
  <c r="AT108" i="3"/>
  <c r="AK108" i="3"/>
  <c r="AG108" i="3"/>
  <c r="K108" i="3"/>
  <c r="N108" i="3"/>
  <c r="W108" i="3"/>
  <c r="AJ108" i="3"/>
  <c r="P108" i="3"/>
  <c r="AI108" i="3"/>
  <c r="AL108" i="3"/>
  <c r="AX108" i="3"/>
  <c r="AV108" i="3"/>
  <c r="O108" i="3"/>
  <c r="X108" i="3"/>
  <c r="AM108" i="3"/>
  <c r="AH108" i="3"/>
  <c r="R12" i="3"/>
  <c r="AE12" i="3"/>
  <c r="AP12" i="3"/>
  <c r="U12" i="3"/>
  <c r="AK12" i="3"/>
  <c r="M12" i="3"/>
  <c r="AQ12" i="3"/>
  <c r="AF12" i="3"/>
  <c r="Y12" i="3"/>
  <c r="AN12" i="3"/>
  <c r="AW12" i="3"/>
  <c r="L12" i="3"/>
  <c r="AO12" i="3"/>
  <c r="AR12" i="3"/>
  <c r="V12" i="3"/>
  <c r="AL12" i="3"/>
  <c r="AX12" i="3"/>
  <c r="AJ12" i="3"/>
  <c r="T12" i="3"/>
  <c r="AI12" i="3"/>
  <c r="AM12" i="3"/>
  <c r="W12" i="3"/>
  <c r="AS12" i="3"/>
  <c r="I12" i="3"/>
  <c r="AB12" i="3"/>
  <c r="O12" i="3"/>
  <c r="AT12" i="3"/>
  <c r="AD12" i="3"/>
  <c r="AC12" i="3"/>
  <c r="AA12" i="3"/>
  <c r="Q12" i="3"/>
  <c r="AG12" i="3"/>
  <c r="AV12" i="3"/>
  <c r="BA12" i="3"/>
  <c r="AY12" i="3"/>
  <c r="AZ12" i="3"/>
  <c r="Z12" i="3"/>
  <c r="X12" i="3"/>
  <c r="AH12" i="3"/>
  <c r="K12" i="3"/>
  <c r="AA23" i="3"/>
  <c r="AO23" i="3"/>
  <c r="L23" i="3"/>
  <c r="AQ23" i="3"/>
  <c r="V23" i="3"/>
  <c r="AP23" i="3"/>
  <c r="M23" i="3"/>
  <c r="BA23" i="3"/>
  <c r="AW23" i="3"/>
  <c r="AE23" i="3"/>
  <c r="AN23" i="3"/>
  <c r="AR23" i="3"/>
  <c r="I23" i="3"/>
  <c r="AC23" i="3"/>
  <c r="AF23" i="3"/>
  <c r="Q23" i="3"/>
  <c r="U23" i="3"/>
  <c r="Y23" i="3"/>
  <c r="AB23" i="3"/>
  <c r="AJ23" i="3"/>
  <c r="AI23" i="3"/>
  <c r="AZ23" i="3"/>
  <c r="Z23" i="3"/>
  <c r="AT23" i="3"/>
  <c r="AU23" i="3"/>
  <c r="AM23" i="3"/>
  <c r="AK23" i="3"/>
  <c r="AX23" i="3"/>
  <c r="P23" i="3"/>
  <c r="AD23" i="3"/>
  <c r="T23" i="3"/>
  <c r="O23" i="3"/>
  <c r="AY23" i="3"/>
  <c r="AL23" i="3"/>
  <c r="AG23" i="3"/>
  <c r="AH23" i="3"/>
  <c r="I69" i="3"/>
  <c r="M69" i="3"/>
  <c r="AN69" i="3"/>
  <c r="AK69" i="3"/>
  <c r="AW69" i="3"/>
  <c r="L69" i="3"/>
  <c r="AC69" i="3"/>
  <c r="Q69" i="3"/>
  <c r="BA69" i="3"/>
  <c r="U69" i="3"/>
  <c r="AO69" i="3"/>
  <c r="AF69" i="3"/>
  <c r="R69" i="3"/>
  <c r="AA69" i="3"/>
  <c r="V69" i="3"/>
  <c r="AR69" i="3"/>
  <c r="AE69" i="3"/>
  <c r="AP69" i="3"/>
  <c r="Y69" i="3"/>
  <c r="T69" i="3"/>
  <c r="AI69" i="3"/>
  <c r="AY69" i="3"/>
  <c r="AV69" i="3"/>
  <c r="N69" i="3"/>
  <c r="AJ69" i="3"/>
  <c r="AU69" i="3"/>
  <c r="J69" i="3"/>
  <c r="O69" i="3"/>
  <c r="X69" i="3"/>
  <c r="AZ69" i="3"/>
  <c r="AX69" i="3"/>
  <c r="AD69" i="3"/>
  <c r="AQ69" i="3"/>
  <c r="AB69" i="3"/>
  <c r="AL69" i="3"/>
  <c r="AG69" i="3"/>
  <c r="AS69" i="3"/>
  <c r="AW67" i="3"/>
  <c r="M67" i="3"/>
  <c r="U67" i="3"/>
  <c r="AK67" i="3"/>
  <c r="V67" i="3"/>
  <c r="AP67" i="3"/>
  <c r="AN67" i="3"/>
  <c r="AA67" i="3"/>
  <c r="Q67" i="3"/>
  <c r="AO67" i="3"/>
  <c r="AF67" i="3"/>
  <c r="R67" i="3"/>
  <c r="AQ67" i="3"/>
  <c r="BA67" i="3"/>
  <c r="I67" i="3"/>
  <c r="L67" i="3"/>
  <c r="AE67" i="3"/>
  <c r="Y67" i="3"/>
  <c r="T67" i="3"/>
  <c r="AB67" i="3"/>
  <c r="AU67" i="3"/>
  <c r="AC67" i="3"/>
  <c r="AI67" i="3"/>
  <c r="O67" i="3"/>
  <c r="AR67" i="3"/>
  <c r="Z67" i="3"/>
  <c r="AX67" i="3"/>
  <c r="AY67" i="3"/>
  <c r="AZ67" i="3"/>
  <c r="AJ67" i="3"/>
  <c r="AL67" i="3"/>
  <c r="J67" i="3"/>
  <c r="AG67" i="3"/>
  <c r="AV67" i="3"/>
  <c r="AT67" i="3"/>
  <c r="AM67" i="3"/>
  <c r="AW66" i="3"/>
  <c r="I66" i="3"/>
  <c r="AP66" i="3"/>
  <c r="AN66" i="3"/>
  <c r="AK66" i="3"/>
  <c r="AC66" i="3"/>
  <c r="Q66" i="3"/>
  <c r="Y66" i="3"/>
  <c r="AO66" i="3"/>
  <c r="M66" i="3"/>
  <c r="AR66" i="3"/>
  <c r="L66" i="3"/>
  <c r="R66" i="3"/>
  <c r="AA66" i="3"/>
  <c r="BA66" i="3"/>
  <c r="AE66" i="3"/>
  <c r="AQ66" i="3"/>
  <c r="U66" i="3"/>
  <c r="AJ66" i="3"/>
  <c r="AV66" i="3"/>
  <c r="P66" i="3"/>
  <c r="AG66" i="3"/>
  <c r="X66" i="3"/>
  <c r="AM66" i="3"/>
  <c r="AY66" i="3"/>
  <c r="AZ66" i="3"/>
  <c r="Z66" i="3"/>
  <c r="AX66" i="3"/>
  <c r="O66" i="3"/>
  <c r="T66" i="3"/>
  <c r="AL66" i="3"/>
  <c r="AB66" i="3"/>
  <c r="K66" i="3"/>
  <c r="J66" i="3"/>
  <c r="AH66" i="3"/>
  <c r="AT66" i="3"/>
  <c r="AD66" i="3"/>
  <c r="AQ77" i="3"/>
  <c r="AP77" i="3"/>
  <c r="V77" i="3"/>
  <c r="M77" i="3"/>
  <c r="AN77" i="3"/>
  <c r="L77" i="3"/>
  <c r="I77" i="3"/>
  <c r="AC77" i="3"/>
  <c r="Q77" i="3"/>
  <c r="BA77" i="3"/>
  <c r="AW77" i="3"/>
  <c r="AO77" i="3"/>
  <c r="U77" i="3"/>
  <c r="AF77" i="3"/>
  <c r="AA77" i="3"/>
  <c r="AR77" i="3"/>
  <c r="R77" i="3"/>
  <c r="AG77" i="3"/>
  <c r="AI77" i="3"/>
  <c r="W77" i="3"/>
  <c r="Y77" i="3"/>
  <c r="AY77" i="3"/>
  <c r="AV77" i="3"/>
  <c r="N77" i="3"/>
  <c r="AK77" i="3"/>
  <c r="AU77" i="3"/>
  <c r="J77" i="3"/>
  <c r="O77" i="3"/>
  <c r="X77" i="3"/>
  <c r="AE77" i="3"/>
  <c r="AJ77" i="3"/>
  <c r="AZ77" i="3"/>
  <c r="AX77" i="3"/>
  <c r="AD77" i="3"/>
  <c r="AB77" i="3"/>
  <c r="C447" i="3"/>
  <c r="H447" i="3" s="1"/>
  <c r="E447" i="3"/>
  <c r="E452" i="3"/>
  <c r="C452" i="3"/>
  <c r="H452" i="3" s="1"/>
  <c r="C462" i="3"/>
  <c r="H462" i="3" s="1"/>
  <c r="E462" i="3"/>
  <c r="E465" i="3"/>
  <c r="C465" i="3"/>
  <c r="H465" i="3" s="1"/>
  <c r="C446" i="3"/>
  <c r="H446" i="3" s="1"/>
  <c r="E446" i="3"/>
  <c r="C429" i="3"/>
  <c r="H429" i="3" s="1"/>
  <c r="E429" i="3"/>
  <c r="E423" i="3"/>
  <c r="C423" i="3"/>
  <c r="H423" i="3" s="1"/>
  <c r="AW82" i="3"/>
  <c r="E441" i="3"/>
  <c r="C441" i="3"/>
  <c r="H441" i="3" s="1"/>
  <c r="C437" i="3"/>
  <c r="H437" i="3" s="1"/>
  <c r="E437" i="3"/>
  <c r="E459" i="3"/>
  <c r="C459" i="3"/>
  <c r="H459" i="3" s="1"/>
  <c r="C458" i="3"/>
  <c r="H458" i="3" s="1"/>
  <c r="E458" i="3"/>
  <c r="C424" i="3"/>
  <c r="H424" i="3" s="1"/>
  <c r="E424" i="3"/>
  <c r="E476" i="3"/>
  <c r="C476" i="3"/>
  <c r="H476" i="3" s="1"/>
  <c r="C453" i="3"/>
  <c r="H453" i="3" s="1"/>
  <c r="E453" i="3"/>
  <c r="C469" i="3"/>
  <c r="H469" i="3" s="1"/>
  <c r="E469" i="3"/>
  <c r="E434" i="3"/>
  <c r="C434" i="3"/>
  <c r="H434" i="3" s="1"/>
  <c r="E455" i="3"/>
  <c r="C455" i="3"/>
  <c r="H455" i="3" s="1"/>
  <c r="E454" i="3"/>
  <c r="C454" i="3"/>
  <c r="H454" i="3" s="1"/>
  <c r="E472" i="3"/>
  <c r="C472" i="3"/>
  <c r="H472" i="3" s="1"/>
  <c r="C467" i="3"/>
  <c r="H467" i="3" s="1"/>
  <c r="E467" i="3"/>
  <c r="C448" i="3"/>
  <c r="H448" i="3" s="1"/>
  <c r="E448" i="3"/>
  <c r="L452" i="3"/>
  <c r="E436" i="3"/>
  <c r="C436" i="3"/>
  <c r="H436" i="3" s="1"/>
  <c r="C431" i="3"/>
  <c r="H431" i="3" s="1"/>
  <c r="E431" i="3"/>
  <c r="C451" i="3"/>
  <c r="H451" i="3" s="1"/>
  <c r="E451" i="3"/>
  <c r="C450" i="3"/>
  <c r="H450" i="3" s="1"/>
  <c r="E450" i="3"/>
  <c r="C460" i="3"/>
  <c r="H460" i="3" s="1"/>
  <c r="E460" i="3"/>
  <c r="C463" i="3"/>
  <c r="H463" i="3" s="1"/>
  <c r="E463" i="3"/>
  <c r="C443" i="3"/>
  <c r="H443" i="3" s="1"/>
  <c r="E443" i="3"/>
  <c r="E430" i="3"/>
  <c r="C430" i="3"/>
  <c r="H430" i="3" s="1"/>
  <c r="C427" i="3"/>
  <c r="H427" i="3" s="1"/>
  <c r="E427" i="3"/>
  <c r="C442" i="3"/>
  <c r="H442" i="3" s="1"/>
  <c r="E442" i="3"/>
  <c r="E433" i="3"/>
  <c r="C433" i="3"/>
  <c r="H433" i="3" s="1"/>
  <c r="C457" i="3"/>
  <c r="H457" i="3" s="1"/>
  <c r="E457" i="3"/>
  <c r="C444" i="3"/>
  <c r="H444" i="3" s="1"/>
  <c r="E444" i="3"/>
  <c r="C438" i="3"/>
  <c r="H438" i="3" s="1"/>
  <c r="E438" i="3"/>
  <c r="L469" i="3"/>
  <c r="C475" i="3"/>
  <c r="H475" i="3" s="1"/>
  <c r="E475" i="3"/>
  <c r="C474" i="3"/>
  <c r="H474" i="3" s="1"/>
  <c r="E474" i="3"/>
  <c r="E426" i="3"/>
  <c r="C426" i="3"/>
  <c r="H426" i="3" s="1"/>
  <c r="C425" i="3"/>
  <c r="H425" i="3" s="1"/>
  <c r="E425" i="3"/>
  <c r="E449" i="3"/>
  <c r="C449" i="3"/>
  <c r="H449" i="3" s="1"/>
  <c r="C439" i="3"/>
  <c r="H439" i="3" s="1"/>
  <c r="E439" i="3"/>
  <c r="C428" i="3"/>
  <c r="H428" i="3" s="1"/>
  <c r="E428" i="3"/>
  <c r="C471" i="3"/>
  <c r="H471" i="3" s="1"/>
  <c r="E471" i="3"/>
  <c r="C470" i="3"/>
  <c r="H470" i="3" s="1"/>
  <c r="E470" i="3"/>
  <c r="C473" i="3"/>
  <c r="H473" i="3" s="1"/>
  <c r="E473" i="3"/>
  <c r="E464" i="3"/>
  <c r="C464" i="3"/>
  <c r="H464" i="3" s="1"/>
  <c r="C445" i="3"/>
  <c r="H445" i="3" s="1"/>
  <c r="E445" i="3"/>
  <c r="C435" i="3"/>
  <c r="H435" i="3" s="1"/>
  <c r="E435" i="3"/>
  <c r="C422" i="3"/>
  <c r="H422" i="3" s="1"/>
  <c r="E422" i="3"/>
  <c r="D428" i="3"/>
  <c r="D422" i="3"/>
  <c r="D438" i="3"/>
  <c r="O181" i="3"/>
  <c r="AV181" i="3"/>
  <c r="AV207" i="3"/>
  <c r="AX375" i="3"/>
  <c r="AX266" i="3"/>
  <c r="AX160" i="3"/>
  <c r="J375" i="3"/>
  <c r="J325" i="3"/>
  <c r="Z328" i="3"/>
  <c r="Z325" i="3"/>
  <c r="AZ266" i="3"/>
  <c r="AG325" i="3"/>
  <c r="AI375" i="3"/>
  <c r="AI184" i="3"/>
  <c r="AY410" i="3"/>
  <c r="AY181" i="3"/>
  <c r="T351" i="3"/>
  <c r="AK184" i="3"/>
  <c r="AN325" i="3"/>
  <c r="AN351" i="3"/>
  <c r="Y184" i="3"/>
  <c r="AF375" i="3"/>
  <c r="AF243" i="3"/>
  <c r="AF160" i="3"/>
  <c r="AF122" i="3"/>
  <c r="U375" i="3"/>
  <c r="U387" i="3"/>
  <c r="U302" i="3"/>
  <c r="U160" i="3"/>
  <c r="BA340" i="3"/>
  <c r="M340" i="3"/>
  <c r="M158" i="3"/>
  <c r="M80" i="3"/>
  <c r="AP325" i="3"/>
  <c r="AP217" i="3"/>
  <c r="AP181" i="3"/>
  <c r="AO410" i="3"/>
  <c r="AO302" i="3"/>
  <c r="AO276" i="3"/>
  <c r="Q387" i="3"/>
  <c r="Q217" i="3"/>
  <c r="Q231" i="3"/>
  <c r="V290" i="3"/>
  <c r="V243" i="3"/>
  <c r="AE243" i="3"/>
  <c r="AE160" i="3"/>
  <c r="AA302" i="3"/>
  <c r="AA207" i="3"/>
  <c r="AA217" i="3"/>
  <c r="AA139" i="3"/>
  <c r="AC411" i="3"/>
  <c r="AC388" i="3"/>
  <c r="AC302" i="3"/>
  <c r="AC250" i="3"/>
  <c r="AC165" i="3"/>
  <c r="AC27" i="3"/>
  <c r="I394" i="3"/>
  <c r="I384" i="3"/>
  <c r="I224" i="3"/>
  <c r="I309" i="3"/>
  <c r="I179" i="3"/>
  <c r="L250" i="3"/>
  <c r="L160" i="3"/>
  <c r="L158" i="3"/>
  <c r="R384" i="3"/>
  <c r="AW410" i="3"/>
  <c r="AW335" i="3"/>
  <c r="AW61" i="3"/>
  <c r="AK304" i="3"/>
  <c r="AN410" i="3"/>
  <c r="AN375" i="3"/>
  <c r="AN304" i="3"/>
  <c r="BA328" i="3"/>
  <c r="BA266" i="3"/>
  <c r="M410" i="3"/>
  <c r="M304" i="3"/>
  <c r="M207" i="3"/>
  <c r="AP122" i="3"/>
  <c r="AO375" i="3"/>
  <c r="AO304" i="3"/>
  <c r="AO122" i="3"/>
  <c r="AQ325" i="3"/>
  <c r="AQ351" i="3"/>
  <c r="AQ160" i="3"/>
  <c r="AE410" i="3"/>
  <c r="AC351" i="3"/>
  <c r="AC384" i="3"/>
  <c r="AC207" i="3"/>
  <c r="I410" i="3"/>
  <c r="I304" i="3"/>
  <c r="L207" i="3"/>
  <c r="R122" i="3"/>
  <c r="AW184" i="3"/>
  <c r="N304" i="3"/>
  <c r="P351" i="3"/>
  <c r="P304" i="3"/>
  <c r="P207" i="3"/>
  <c r="AX207" i="3"/>
  <c r="J351" i="3"/>
  <c r="K410" i="3"/>
  <c r="K181" i="3"/>
  <c r="AZ160" i="3"/>
  <c r="AG351" i="3"/>
  <c r="AG410" i="3"/>
  <c r="AL325" i="3"/>
  <c r="AL181" i="3"/>
  <c r="AI384" i="3"/>
  <c r="AY351" i="3"/>
  <c r="AY304" i="3"/>
  <c r="T410" i="3"/>
  <c r="T328" i="3"/>
  <c r="AB304" i="3"/>
  <c r="AK351" i="3"/>
  <c r="AR304" i="3"/>
  <c r="AR184" i="3"/>
  <c r="AN160" i="3"/>
  <c r="Y384" i="3"/>
  <c r="Y351" i="3"/>
  <c r="Y207" i="3"/>
  <c r="Y196" i="3"/>
  <c r="AF207" i="3"/>
  <c r="U304" i="3"/>
  <c r="U243" i="3"/>
  <c r="BA181" i="3"/>
  <c r="BA80" i="3"/>
  <c r="M231" i="3"/>
  <c r="AP420" i="3"/>
  <c r="AP276" i="3"/>
  <c r="AP160" i="3"/>
  <c r="Q410" i="3"/>
  <c r="Q304" i="3"/>
  <c r="Q191" i="3"/>
  <c r="V384" i="3"/>
  <c r="V335" i="3"/>
  <c r="V250" i="3"/>
  <c r="V51" i="3"/>
  <c r="AQ410" i="3"/>
  <c r="AQ384" i="3"/>
  <c r="AQ304" i="3"/>
  <c r="AE394" i="3"/>
  <c r="AE384" i="3"/>
  <c r="AE304" i="3"/>
  <c r="AE146" i="3"/>
  <c r="AA364" i="3"/>
  <c r="AA349" i="3"/>
  <c r="AA191" i="3"/>
  <c r="AC410" i="3"/>
  <c r="AC342" i="3"/>
  <c r="AC244" i="3"/>
  <c r="AC198" i="3"/>
  <c r="I325" i="3"/>
  <c r="I368" i="3"/>
  <c r="L364" i="3"/>
  <c r="L217" i="3"/>
  <c r="L98" i="3"/>
  <c r="L75" i="3"/>
  <c r="R420" i="3"/>
  <c r="R368" i="3"/>
  <c r="R266" i="3"/>
  <c r="R181" i="3"/>
  <c r="R160" i="3"/>
  <c r="AW257" i="3"/>
  <c r="AW243" i="3"/>
  <c r="AW182" i="3"/>
  <c r="AW181" i="3"/>
  <c r="AM304" i="3"/>
  <c r="N160" i="3"/>
  <c r="O122" i="3"/>
  <c r="P325" i="3"/>
  <c r="P328" i="3"/>
  <c r="AV410" i="3"/>
  <c r="AV266" i="3"/>
  <c r="AV184" i="3"/>
  <c r="AX351" i="3"/>
  <c r="J122" i="3"/>
  <c r="Z351" i="3"/>
  <c r="Z207" i="3"/>
  <c r="Z184" i="3"/>
  <c r="K328" i="3"/>
  <c r="AZ410" i="3"/>
  <c r="AZ122" i="3"/>
  <c r="AI328" i="3"/>
  <c r="AY325" i="3"/>
  <c r="AY184" i="3"/>
  <c r="AJ207" i="3"/>
  <c r="AB160" i="3"/>
  <c r="AK122" i="3"/>
  <c r="AN384" i="3"/>
  <c r="Y340" i="3"/>
  <c r="AF181" i="3"/>
  <c r="AF80" i="3"/>
  <c r="U351" i="3"/>
  <c r="U207" i="3"/>
  <c r="BA387" i="3"/>
  <c r="BA384" i="3"/>
  <c r="BA243" i="3"/>
  <c r="BA231" i="3"/>
  <c r="M384" i="3"/>
  <c r="AO243" i="3"/>
  <c r="AO266" i="3"/>
  <c r="AO217" i="3"/>
  <c r="AO160" i="3"/>
  <c r="Q325" i="3"/>
  <c r="Q302" i="3"/>
  <c r="V160" i="3"/>
  <c r="AQ387" i="3"/>
  <c r="AQ335" i="3"/>
  <c r="AQ51" i="3"/>
  <c r="AE387" i="3"/>
  <c r="AE207" i="3"/>
  <c r="AA184" i="3"/>
  <c r="AA160" i="3"/>
  <c r="AA132" i="3"/>
  <c r="AA98" i="3"/>
  <c r="AC394" i="3"/>
  <c r="AC364" i="3"/>
  <c r="AC335" i="3"/>
  <c r="AC122" i="3"/>
  <c r="I420" i="3"/>
  <c r="I160" i="3"/>
  <c r="I122" i="3"/>
  <c r="L326" i="3"/>
  <c r="L351" i="3"/>
  <c r="L276" i="3"/>
  <c r="L122" i="3"/>
  <c r="L82" i="3"/>
  <c r="L22" i="3"/>
  <c r="R385" i="3"/>
  <c r="R325" i="3"/>
  <c r="R283" i="3"/>
  <c r="R220" i="3"/>
  <c r="R207" i="3"/>
  <c r="R120" i="3"/>
  <c r="AW364" i="3"/>
  <c r="AW351" i="3"/>
  <c r="AW207" i="3"/>
  <c r="AW122" i="3"/>
  <c r="AW79" i="3"/>
  <c r="K384" i="3"/>
  <c r="K160" i="3"/>
  <c r="AZ328" i="3"/>
  <c r="AZ351" i="3"/>
  <c r="AZ304" i="3"/>
  <c r="AZ207" i="3"/>
  <c r="AU351" i="3"/>
  <c r="AU410" i="3"/>
  <c r="AG304" i="3"/>
  <c r="AI122" i="3"/>
  <c r="AY328" i="3"/>
  <c r="AY207" i="3"/>
  <c r="T375" i="3"/>
  <c r="T181" i="3"/>
  <c r="AJ184" i="3"/>
  <c r="AB181" i="3"/>
  <c r="AR410" i="3"/>
  <c r="AR351" i="3"/>
  <c r="AR231" i="3"/>
  <c r="AN184" i="3"/>
  <c r="AF304" i="3"/>
  <c r="U231" i="3"/>
  <c r="BA184" i="3"/>
  <c r="M266" i="3"/>
  <c r="M325" i="3"/>
  <c r="M122" i="3"/>
  <c r="AP243" i="3"/>
  <c r="AP158" i="3"/>
  <c r="AP196" i="3"/>
  <c r="AO207" i="3"/>
  <c r="AO158" i="3"/>
  <c r="Q351" i="3"/>
  <c r="Q384" i="3"/>
  <c r="Q207" i="3"/>
  <c r="Q160" i="3"/>
  <c r="Q196" i="3"/>
  <c r="Q80" i="3"/>
  <c r="V420" i="3"/>
  <c r="V207" i="3"/>
  <c r="AQ394" i="3"/>
  <c r="AQ266" i="3"/>
  <c r="AQ217" i="3"/>
  <c r="AQ132" i="3"/>
  <c r="AE368" i="3"/>
  <c r="AE328" i="3"/>
  <c r="AE309" i="3"/>
  <c r="AE158" i="3"/>
  <c r="AA340" i="3"/>
  <c r="AA250" i="3"/>
  <c r="AC191" i="3"/>
  <c r="AC160" i="3"/>
  <c r="AC146" i="3"/>
  <c r="AC139" i="3"/>
  <c r="AC120" i="3"/>
  <c r="I408" i="3"/>
  <c r="I335" i="3"/>
  <c r="I340" i="3"/>
  <c r="I244" i="3"/>
  <c r="I220" i="3"/>
  <c r="I243" i="3"/>
  <c r="L410" i="3"/>
  <c r="L290" i="3"/>
  <c r="L198" i="3"/>
  <c r="L139" i="3"/>
  <c r="L165" i="3"/>
  <c r="L80" i="3"/>
  <c r="R349" i="3"/>
  <c r="R340" i="3"/>
  <c r="R304" i="3"/>
  <c r="R132" i="3"/>
  <c r="R80" i="3"/>
  <c r="AW191" i="3"/>
  <c r="AW98" i="3"/>
  <c r="N410" i="3"/>
  <c r="O266" i="3"/>
  <c r="O207" i="3"/>
  <c r="AV384" i="3"/>
  <c r="AV122" i="3"/>
  <c r="Z304" i="3"/>
  <c r="K375" i="3"/>
  <c r="K122" i="3"/>
  <c r="AU328" i="3"/>
  <c r="AU266" i="3"/>
  <c r="AG384" i="3"/>
  <c r="AG207" i="3"/>
  <c r="AL207" i="3"/>
  <c r="AL160" i="3"/>
  <c r="AI160" i="3"/>
  <c r="AY160" i="3"/>
  <c r="T304" i="3"/>
  <c r="AJ410" i="3"/>
  <c r="AJ160" i="3"/>
  <c r="AB384" i="3"/>
  <c r="AB122" i="3"/>
  <c r="AK325" i="3"/>
  <c r="AR384" i="3"/>
  <c r="AR122" i="3"/>
  <c r="AN231" i="3"/>
  <c r="AN181" i="3"/>
  <c r="Y375" i="3"/>
  <c r="BA160" i="3"/>
  <c r="M181" i="3"/>
  <c r="AP266" i="3"/>
  <c r="AP231" i="3"/>
  <c r="Q184" i="3"/>
  <c r="V325" i="3"/>
  <c r="V191" i="3"/>
  <c r="AQ349" i="3"/>
  <c r="AQ340" i="3"/>
  <c r="AQ243" i="3"/>
  <c r="AQ250" i="3"/>
  <c r="AQ181" i="3"/>
  <c r="AQ158" i="3"/>
  <c r="AE420" i="3"/>
  <c r="AE361" i="3"/>
  <c r="AE217" i="3"/>
  <c r="AA387" i="3"/>
  <c r="AA325" i="3"/>
  <c r="AA181" i="3"/>
  <c r="AC283" i="3"/>
  <c r="AC217" i="3"/>
  <c r="AC132" i="3"/>
  <c r="AC98" i="3"/>
  <c r="AC82" i="3"/>
  <c r="I326" i="3"/>
  <c r="I217" i="3"/>
  <c r="I182" i="3"/>
  <c r="L266" i="3"/>
  <c r="L325" i="3"/>
  <c r="L191" i="3"/>
  <c r="R410" i="3"/>
  <c r="R351" i="3"/>
  <c r="R205" i="3"/>
  <c r="R191" i="3"/>
  <c r="AW290" i="3"/>
  <c r="AW217" i="3"/>
  <c r="AW179" i="3"/>
  <c r="AW147" i="3"/>
  <c r="AJ304" i="3"/>
  <c r="AB325" i="3"/>
  <c r="AK266" i="3"/>
  <c r="AN122" i="3"/>
  <c r="Y304" i="3"/>
  <c r="Y160" i="3"/>
  <c r="AF325" i="3"/>
  <c r="AF231" i="3"/>
  <c r="AF266" i="3"/>
  <c r="BA375" i="3"/>
  <c r="AO351" i="3"/>
  <c r="AO181" i="3"/>
  <c r="V410" i="3"/>
  <c r="V351" i="3"/>
  <c r="V196" i="3"/>
  <c r="V122" i="3"/>
  <c r="AQ375" i="3"/>
  <c r="AQ207" i="3"/>
  <c r="AE325" i="3"/>
  <c r="AE184" i="3"/>
  <c r="AA361" i="3"/>
  <c r="AA266" i="3"/>
  <c r="AA122" i="3"/>
  <c r="AC420" i="3"/>
  <c r="AC361" i="3"/>
  <c r="AC276" i="3"/>
  <c r="I207" i="3"/>
  <c r="I132" i="3"/>
  <c r="L384" i="3"/>
  <c r="L304" i="3"/>
  <c r="L224" i="3"/>
  <c r="R290" i="3"/>
  <c r="R98" i="3"/>
  <c r="AW165" i="3"/>
  <c r="AJ375" i="3"/>
  <c r="AJ266" i="3"/>
  <c r="AK410" i="3"/>
  <c r="AK160" i="3"/>
  <c r="AR375" i="3"/>
  <c r="AR160" i="3"/>
  <c r="AF351" i="3"/>
  <c r="AF184" i="3"/>
  <c r="AP328" i="3"/>
  <c r="AP351" i="3"/>
  <c r="AP304" i="3"/>
  <c r="AO384" i="3"/>
  <c r="AO184" i="3"/>
  <c r="Q266" i="3"/>
  <c r="AQ231" i="3"/>
  <c r="AE351" i="3"/>
  <c r="AE335" i="3"/>
  <c r="AE132" i="3"/>
  <c r="AC304" i="3"/>
  <c r="AC181" i="3"/>
  <c r="I351" i="3"/>
  <c r="I266" i="3"/>
  <c r="L420" i="3"/>
  <c r="L243" i="3"/>
  <c r="R394" i="3"/>
  <c r="R27" i="3"/>
  <c r="AW139" i="3"/>
  <c r="X351" i="3"/>
  <c r="X160" i="3"/>
  <c r="N207" i="3"/>
  <c r="O410" i="3"/>
  <c r="O160" i="3"/>
  <c r="P266" i="3"/>
  <c r="AX184" i="3"/>
  <c r="AX181" i="3"/>
  <c r="K266" i="3"/>
  <c r="AZ384" i="3"/>
  <c r="AZ375" i="3"/>
  <c r="AZ184" i="3"/>
  <c r="AU384" i="3"/>
  <c r="AU181" i="3"/>
  <c r="AU184" i="3"/>
  <c r="AG160" i="3"/>
  <c r="AL351" i="3"/>
  <c r="AL304" i="3"/>
  <c r="AL122" i="3"/>
  <c r="AI410" i="3"/>
  <c r="AY375" i="3"/>
  <c r="T384" i="3"/>
  <c r="T266" i="3"/>
  <c r="T160" i="3"/>
  <c r="AJ351" i="3"/>
  <c r="AB328" i="3"/>
  <c r="AB184" i="3"/>
  <c r="AK207" i="3"/>
  <c r="AR325" i="3"/>
  <c r="AR181" i="3"/>
  <c r="AN266" i="3"/>
  <c r="AF410" i="3"/>
  <c r="AF328" i="3"/>
  <c r="U410" i="3"/>
  <c r="U384" i="3"/>
  <c r="BA410" i="3"/>
  <c r="BA158" i="3"/>
  <c r="M361" i="3"/>
  <c r="M217" i="3"/>
  <c r="AP384" i="3"/>
  <c r="AP302" i="3"/>
  <c r="AO387" i="3"/>
  <c r="Q243" i="3"/>
  <c r="V387" i="3"/>
  <c r="V340" i="3"/>
  <c r="V276" i="3"/>
  <c r="V217" i="3"/>
  <c r="V181" i="3"/>
  <c r="V158" i="3"/>
  <c r="AQ420" i="3"/>
  <c r="AQ309" i="3"/>
  <c r="AQ146" i="3"/>
  <c r="AE349" i="3"/>
  <c r="AE266" i="3"/>
  <c r="AE231" i="3"/>
  <c r="AA335" i="3"/>
  <c r="AA304" i="3"/>
  <c r="AA276" i="3"/>
  <c r="AA158" i="3"/>
  <c r="AC340" i="3"/>
  <c r="AC266" i="3"/>
  <c r="AC196" i="3"/>
  <c r="I387" i="3"/>
  <c r="I302" i="3"/>
  <c r="I196" i="3"/>
  <c r="L309" i="3"/>
  <c r="R375" i="3"/>
  <c r="R335" i="3"/>
  <c r="R158" i="3"/>
  <c r="AW302" i="3"/>
  <c r="AX304" i="3"/>
  <c r="K351" i="3"/>
  <c r="K207" i="3"/>
  <c r="AU375" i="3"/>
  <c r="AG375" i="3"/>
  <c r="AG328" i="3"/>
  <c r="AL375" i="3"/>
  <c r="AL266" i="3"/>
  <c r="AL184" i="3"/>
  <c r="AY122" i="3"/>
  <c r="T184" i="3"/>
  <c r="AJ384" i="3"/>
  <c r="AK375" i="3"/>
  <c r="AR328" i="3"/>
  <c r="Y328" i="3"/>
  <c r="Y325" i="3"/>
  <c r="U328" i="3"/>
  <c r="U184" i="3"/>
  <c r="M184" i="3"/>
  <c r="AO340" i="3"/>
  <c r="AO231" i="3"/>
  <c r="AQ184" i="3"/>
  <c r="AE302" i="3"/>
  <c r="AC243" i="3"/>
  <c r="L394" i="3"/>
  <c r="AW196" i="3"/>
  <c r="AQ352" i="3"/>
  <c r="AP352" i="3"/>
  <c r="AA352" i="3"/>
  <c r="BA352" i="3"/>
  <c r="I352" i="3"/>
  <c r="AE352" i="3"/>
  <c r="V352" i="3"/>
  <c r="M352" i="3"/>
  <c r="Q352" i="3"/>
  <c r="R352" i="3"/>
  <c r="L352" i="3"/>
  <c r="L208" i="3"/>
  <c r="V208" i="3"/>
  <c r="U208" i="3"/>
  <c r="AC208" i="3"/>
  <c r="AA208" i="3"/>
  <c r="M208" i="3"/>
  <c r="AF208" i="3"/>
  <c r="R208" i="3"/>
  <c r="I208" i="3"/>
  <c r="AA399" i="3"/>
  <c r="I399" i="3"/>
  <c r="AQ399" i="3"/>
  <c r="Q399" i="3"/>
  <c r="AE399" i="3"/>
  <c r="AP399" i="3"/>
  <c r="R399" i="3"/>
  <c r="V399" i="3"/>
  <c r="AF399" i="3"/>
  <c r="L399" i="3"/>
  <c r="AC399" i="3"/>
  <c r="AW399" i="3"/>
  <c r="BA255" i="3"/>
  <c r="AF255" i="3"/>
  <c r="AO255" i="3"/>
  <c r="U255" i="3"/>
  <c r="AW255" i="3"/>
  <c r="L255" i="3"/>
  <c r="AE255" i="3"/>
  <c r="Q255" i="3"/>
  <c r="AP255" i="3"/>
  <c r="AC255" i="3"/>
  <c r="AQ255" i="3"/>
  <c r="R255" i="3"/>
  <c r="I255" i="3"/>
  <c r="AA255" i="3"/>
  <c r="AE110" i="3"/>
  <c r="BA110" i="3"/>
  <c r="AF110" i="3"/>
  <c r="AA110" i="3"/>
  <c r="AO110" i="3"/>
  <c r="AQ110" i="3"/>
  <c r="Q110" i="3"/>
  <c r="I110" i="3"/>
  <c r="R110" i="3"/>
  <c r="AC110" i="3"/>
  <c r="R314" i="3"/>
  <c r="AE314" i="3"/>
  <c r="M314" i="3"/>
  <c r="L314" i="3"/>
  <c r="V314" i="3"/>
  <c r="I314" i="3"/>
  <c r="AP314" i="3"/>
  <c r="AA314" i="3"/>
  <c r="AF314" i="3"/>
  <c r="AO314" i="3"/>
  <c r="AC314" i="3"/>
  <c r="AW170" i="3"/>
  <c r="AE170" i="3"/>
  <c r="U170" i="3"/>
  <c r="R170" i="3"/>
  <c r="AA170" i="3"/>
  <c r="AP170" i="3"/>
  <c r="V170" i="3"/>
  <c r="AO170" i="3"/>
  <c r="L170" i="3"/>
  <c r="I170" i="3"/>
  <c r="V373" i="3"/>
  <c r="AQ373" i="3"/>
  <c r="U373" i="3"/>
  <c r="AO373" i="3"/>
  <c r="M373" i="3"/>
  <c r="I373" i="3"/>
  <c r="Q373" i="3"/>
  <c r="AC373" i="3"/>
  <c r="V229" i="3"/>
  <c r="AP229" i="3"/>
  <c r="M229" i="3"/>
  <c r="BA229" i="3"/>
  <c r="L229" i="3"/>
  <c r="AW229" i="3"/>
  <c r="I229" i="3"/>
  <c r="R229" i="3"/>
  <c r="BA44" i="3"/>
  <c r="AW44" i="3"/>
  <c r="AE44" i="3"/>
  <c r="V44" i="3"/>
  <c r="M44" i="3"/>
  <c r="U44" i="3"/>
  <c r="Q44" i="3"/>
  <c r="R44" i="3"/>
  <c r="AO44" i="3"/>
  <c r="I44" i="3"/>
  <c r="AP44" i="3"/>
  <c r="AA44" i="3"/>
  <c r="I288" i="3"/>
  <c r="AO288" i="3"/>
  <c r="AC288" i="3"/>
  <c r="AP288" i="3"/>
  <c r="BA288" i="3"/>
  <c r="AW288" i="3"/>
  <c r="AA288" i="3"/>
  <c r="L288" i="3"/>
  <c r="AQ288" i="3"/>
  <c r="L144" i="3"/>
  <c r="R144" i="3"/>
  <c r="AC144" i="3"/>
  <c r="AP144" i="3"/>
  <c r="V144" i="3"/>
  <c r="M144" i="3"/>
  <c r="AW144" i="3"/>
  <c r="AA144" i="3"/>
  <c r="I144" i="3"/>
  <c r="AE144" i="3"/>
  <c r="AQ144" i="3"/>
  <c r="AO144" i="3"/>
  <c r="AW347" i="3"/>
  <c r="AC347" i="3"/>
  <c r="AP347" i="3"/>
  <c r="BA347" i="3"/>
  <c r="R347" i="3"/>
  <c r="AE347" i="3"/>
  <c r="AQ347" i="3"/>
  <c r="Q347" i="3"/>
  <c r="M347" i="3"/>
  <c r="L203" i="3"/>
  <c r="AO203" i="3"/>
  <c r="Q203" i="3"/>
  <c r="AW203" i="3"/>
  <c r="I203" i="3"/>
  <c r="BA203" i="3"/>
  <c r="AF203" i="3"/>
  <c r="AA203" i="3"/>
  <c r="AQ203" i="3"/>
  <c r="AE203" i="3"/>
  <c r="V203" i="3"/>
  <c r="AC203" i="3"/>
  <c r="AA406" i="3"/>
  <c r="AP406" i="3"/>
  <c r="R406" i="3"/>
  <c r="BA406" i="3"/>
  <c r="AF406" i="3"/>
  <c r="AC406" i="3"/>
  <c r="M406" i="3"/>
  <c r="AW406" i="3"/>
  <c r="I406" i="3"/>
  <c r="AC262" i="3"/>
  <c r="AE262" i="3"/>
  <c r="V262" i="3"/>
  <c r="AQ262" i="3"/>
  <c r="R262" i="3"/>
  <c r="I262" i="3"/>
  <c r="AW262" i="3"/>
  <c r="AA262" i="3"/>
  <c r="V118" i="3"/>
  <c r="L118" i="3"/>
  <c r="AE118" i="3"/>
  <c r="AF118" i="3"/>
  <c r="R118" i="3"/>
  <c r="BA118" i="3"/>
  <c r="AW118" i="3"/>
  <c r="AC118" i="3"/>
  <c r="U118" i="3"/>
  <c r="AO118" i="3"/>
  <c r="AQ118" i="3"/>
  <c r="AA118" i="3"/>
  <c r="AC321" i="3"/>
  <c r="AA321" i="3"/>
  <c r="BA321" i="3"/>
  <c r="AO321" i="3"/>
  <c r="AW321" i="3"/>
  <c r="L321" i="3"/>
  <c r="I321" i="3"/>
  <c r="AF321" i="3"/>
  <c r="R321" i="3"/>
  <c r="AP321" i="3"/>
  <c r="AQ321" i="3"/>
  <c r="V321" i="3"/>
  <c r="W208" i="3"/>
  <c r="AT208" i="3"/>
  <c r="X208" i="3"/>
  <c r="O208" i="3"/>
  <c r="AX110" i="3"/>
  <c r="J208" i="3"/>
  <c r="J110" i="3"/>
  <c r="K110" i="3"/>
  <c r="AU352" i="3"/>
  <c r="AU170" i="3"/>
  <c r="AB399" i="3"/>
  <c r="AB288" i="3"/>
  <c r="AB170" i="3"/>
  <c r="AK229" i="3"/>
  <c r="AK208" i="3"/>
  <c r="AN110" i="3"/>
  <c r="AF170" i="3"/>
  <c r="U229" i="3"/>
  <c r="M255" i="3"/>
  <c r="AO262" i="3"/>
  <c r="V110" i="3"/>
  <c r="AE229" i="3"/>
  <c r="L406" i="3"/>
  <c r="L111" i="3"/>
  <c r="AG352" i="3"/>
  <c r="AG208" i="3"/>
  <c r="T170" i="3"/>
  <c r="AR373" i="3"/>
  <c r="AR314" i="3"/>
  <c r="AR110" i="3"/>
  <c r="AR44" i="3"/>
  <c r="AN255" i="3"/>
  <c r="AN208" i="3"/>
  <c r="AF44" i="3"/>
  <c r="AP208" i="3"/>
  <c r="Q144" i="3"/>
  <c r="V347" i="3"/>
  <c r="AE406" i="3"/>
  <c r="L44" i="3"/>
  <c r="AT352" i="3"/>
  <c r="N255" i="3"/>
  <c r="AX170" i="3"/>
  <c r="AZ314" i="3"/>
  <c r="AZ170" i="3"/>
  <c r="AG110" i="3"/>
  <c r="AG44" i="3"/>
  <c r="AY170" i="3"/>
  <c r="AY144" i="3"/>
  <c r="T399" i="3"/>
  <c r="T44" i="3"/>
  <c r="AJ352" i="3"/>
  <c r="AJ229" i="3"/>
  <c r="AJ208" i="3"/>
  <c r="AK352" i="3"/>
  <c r="AN399" i="3"/>
  <c r="AN288" i="3"/>
  <c r="AF229" i="3"/>
  <c r="U288" i="3"/>
  <c r="BA208" i="3"/>
  <c r="BA170" i="3"/>
  <c r="AP118" i="3"/>
  <c r="Q400" i="3"/>
  <c r="L347" i="3"/>
  <c r="AY352" i="3"/>
  <c r="Y208" i="3"/>
  <c r="M288" i="3"/>
  <c r="AP110" i="3"/>
  <c r="Q288" i="3"/>
  <c r="AQ44" i="3"/>
  <c r="AA229" i="3"/>
  <c r="L110" i="3"/>
  <c r="R203" i="3"/>
  <c r="AD399" i="3"/>
  <c r="AV352" i="3"/>
  <c r="AV208" i="3"/>
  <c r="Z229" i="3"/>
  <c r="AZ373" i="3"/>
  <c r="AL373" i="3"/>
  <c r="AL288" i="3"/>
  <c r="AI399" i="3"/>
  <c r="AI255" i="3"/>
  <c r="AI288" i="3"/>
  <c r="AI170" i="3"/>
  <c r="AY288" i="3"/>
  <c r="AY208" i="3"/>
  <c r="AK373" i="3"/>
  <c r="AR255" i="3"/>
  <c r="Y352" i="3"/>
  <c r="Y255" i="3"/>
  <c r="Y170" i="3"/>
  <c r="Y144" i="3"/>
  <c r="AF400" i="3"/>
  <c r="U399" i="3"/>
  <c r="U347" i="3"/>
  <c r="M170" i="3"/>
  <c r="M110" i="3"/>
  <c r="AP262" i="3"/>
  <c r="Q208" i="3"/>
  <c r="V400" i="3"/>
  <c r="AQ208" i="3"/>
  <c r="AE288" i="3"/>
  <c r="AA373" i="3"/>
  <c r="AC400" i="3"/>
  <c r="AW314" i="3"/>
  <c r="AW110" i="3"/>
  <c r="AH208" i="3"/>
  <c r="W352" i="3"/>
  <c r="N352" i="3"/>
  <c r="N399" i="3"/>
  <c r="O399" i="3"/>
  <c r="P399" i="3"/>
  <c r="Z373" i="3"/>
  <c r="Z110" i="3"/>
  <c r="K399" i="3"/>
  <c r="AZ352" i="3"/>
  <c r="AG170" i="3"/>
  <c r="AL170" i="3"/>
  <c r="AI208" i="3"/>
  <c r="T373" i="3"/>
  <c r="AB44" i="3"/>
  <c r="AK44" i="3"/>
  <c r="Y399" i="3"/>
  <c r="AF373" i="3"/>
  <c r="AP373" i="3"/>
  <c r="AO406" i="3"/>
  <c r="AO229" i="3"/>
  <c r="Q314" i="3"/>
  <c r="AA347" i="3"/>
  <c r="AA277" i="3"/>
  <c r="I347" i="3"/>
  <c r="L262" i="3"/>
  <c r="AW373" i="3"/>
  <c r="AK399" i="3"/>
  <c r="AR352" i="3"/>
  <c r="AN352" i="3"/>
  <c r="BA373" i="3"/>
  <c r="AO208" i="3"/>
  <c r="R400" i="3"/>
  <c r="AW400" i="3"/>
  <c r="L400" i="3"/>
  <c r="U400" i="3"/>
  <c r="M400" i="3"/>
  <c r="I400" i="3"/>
  <c r="AE400" i="3"/>
  <c r="AA400" i="3"/>
  <c r="AQ400" i="3"/>
  <c r="I256" i="3"/>
  <c r="M256" i="3"/>
  <c r="R256" i="3"/>
  <c r="AP256" i="3"/>
  <c r="BA256" i="3"/>
  <c r="AC256" i="3"/>
  <c r="AA256" i="3"/>
  <c r="L256" i="3"/>
  <c r="AQ256" i="3"/>
  <c r="V111" i="3"/>
  <c r="AW111" i="3"/>
  <c r="AC111" i="3"/>
  <c r="AE111" i="3"/>
  <c r="AQ111" i="3"/>
  <c r="R111" i="3"/>
  <c r="AA111" i="3"/>
  <c r="Y111" i="3"/>
  <c r="AP111" i="3"/>
  <c r="I111" i="3"/>
  <c r="M303" i="3"/>
  <c r="AW303" i="3"/>
  <c r="AC303" i="3"/>
  <c r="Q303" i="3"/>
  <c r="L303" i="3"/>
  <c r="AQ303" i="3"/>
  <c r="AF303" i="3"/>
  <c r="I303" i="3"/>
  <c r="AA303" i="3"/>
  <c r="V303" i="3"/>
  <c r="BA303" i="3"/>
  <c r="BA159" i="3"/>
  <c r="AA159" i="3"/>
  <c r="L159" i="3"/>
  <c r="AQ159" i="3"/>
  <c r="V159" i="3"/>
  <c r="M159" i="3"/>
  <c r="AC159" i="3"/>
  <c r="AE159" i="3"/>
  <c r="Q159" i="3"/>
  <c r="AW159" i="3"/>
  <c r="AA362" i="3"/>
  <c r="AQ362" i="3"/>
  <c r="AP362" i="3"/>
  <c r="U362" i="3"/>
  <c r="R362" i="3"/>
  <c r="AC362" i="3"/>
  <c r="M362" i="3"/>
  <c r="AW362" i="3"/>
  <c r="V362" i="3"/>
  <c r="AE362" i="3"/>
  <c r="R218" i="3"/>
  <c r="AE218" i="3"/>
  <c r="AO218" i="3"/>
  <c r="AC218" i="3"/>
  <c r="AW218" i="3"/>
  <c r="Q218" i="3"/>
  <c r="BA218" i="3"/>
  <c r="I218" i="3"/>
  <c r="V218" i="3"/>
  <c r="AQ218" i="3"/>
  <c r="L421" i="3"/>
  <c r="M421" i="3"/>
  <c r="BA421" i="3"/>
  <c r="AC421" i="3"/>
  <c r="U421" i="3"/>
  <c r="AO421" i="3"/>
  <c r="I421" i="3"/>
  <c r="R421" i="3"/>
  <c r="AE421" i="3"/>
  <c r="AQ421" i="3"/>
  <c r="AW421" i="3"/>
  <c r="Q277" i="3"/>
  <c r="L277" i="3"/>
  <c r="AO277" i="3"/>
  <c r="M277" i="3"/>
  <c r="AF277" i="3"/>
  <c r="AW277" i="3"/>
  <c r="V277" i="3"/>
  <c r="R277" i="3"/>
  <c r="AE277" i="3"/>
  <c r="AP277" i="3"/>
  <c r="I133" i="3"/>
  <c r="U133" i="3"/>
  <c r="R133" i="3"/>
  <c r="AQ133" i="3"/>
  <c r="BA133" i="3"/>
  <c r="AW133" i="3"/>
  <c r="AE133" i="3"/>
  <c r="V133" i="3"/>
  <c r="AA133" i="3"/>
  <c r="L336" i="3"/>
  <c r="AF336" i="3"/>
  <c r="M336" i="3"/>
  <c r="AP336" i="3"/>
  <c r="U336" i="3"/>
  <c r="R336" i="3"/>
  <c r="AW336" i="3"/>
  <c r="I336" i="3"/>
  <c r="AA336" i="3"/>
  <c r="AE336" i="3"/>
  <c r="R192" i="3"/>
  <c r="U192" i="3"/>
  <c r="AP192" i="3"/>
  <c r="M192" i="3"/>
  <c r="V192" i="3"/>
  <c r="BA192" i="3"/>
  <c r="AO192" i="3"/>
  <c r="AW192" i="3"/>
  <c r="I192" i="3"/>
  <c r="AE192" i="3"/>
  <c r="AD352" i="3"/>
  <c r="P255" i="3"/>
  <c r="AX314" i="3"/>
  <c r="J255" i="3"/>
  <c r="Z399" i="3"/>
  <c r="Z170" i="3"/>
  <c r="Z208" i="3"/>
  <c r="AU255" i="3"/>
  <c r="AG255" i="3"/>
  <c r="AL110" i="3"/>
  <c r="AY44" i="3"/>
  <c r="T110" i="3"/>
  <c r="AJ399" i="3"/>
  <c r="AB352" i="3"/>
  <c r="AB144" i="3"/>
  <c r="AK255" i="3"/>
  <c r="AR208" i="3"/>
  <c r="AR170" i="3"/>
  <c r="AN373" i="3"/>
  <c r="AN314" i="3"/>
  <c r="BA262" i="3"/>
  <c r="M399" i="3"/>
  <c r="M203" i="3"/>
  <c r="AP203" i="3"/>
  <c r="V288" i="3"/>
  <c r="V255" i="3"/>
  <c r="AQ406" i="3"/>
  <c r="AE303" i="3"/>
  <c r="AA218" i="3"/>
  <c r="AC44" i="3"/>
  <c r="I118" i="3"/>
  <c r="R303" i="3"/>
  <c r="P352" i="3"/>
  <c r="AU399" i="3"/>
  <c r="AU314" i="3"/>
  <c r="AU110" i="3"/>
  <c r="AG314" i="3"/>
  <c r="AL352" i="3"/>
  <c r="AL229" i="3"/>
  <c r="AL255" i="3"/>
  <c r="AY373" i="3"/>
  <c r="AY314" i="3"/>
  <c r="T255" i="3"/>
  <c r="AJ314" i="3"/>
  <c r="AJ170" i="3"/>
  <c r="AB373" i="3"/>
  <c r="AB229" i="3"/>
  <c r="AB110" i="3"/>
  <c r="AK314" i="3"/>
  <c r="AR229" i="3"/>
  <c r="AR144" i="3"/>
  <c r="Y373" i="3"/>
  <c r="AF352" i="3"/>
  <c r="AF144" i="3"/>
  <c r="U314" i="3"/>
  <c r="BA399" i="3"/>
  <c r="AE373" i="3"/>
  <c r="AC229" i="3"/>
  <c r="I277" i="3"/>
  <c r="L373" i="3"/>
  <c r="R159" i="3"/>
  <c r="AH352" i="3"/>
  <c r="O110" i="3"/>
  <c r="P110" i="3"/>
  <c r="AX352" i="3"/>
  <c r="J399" i="3"/>
  <c r="Z352" i="3"/>
  <c r="K314" i="3"/>
  <c r="AZ399" i="3"/>
  <c r="AZ208" i="3"/>
  <c r="AZ229" i="3"/>
  <c r="AZ110" i="3"/>
  <c r="AL208" i="3"/>
  <c r="AI110" i="3"/>
  <c r="T314" i="3"/>
  <c r="AJ144" i="3"/>
  <c r="AJ44" i="3"/>
  <c r="AB314" i="3"/>
  <c r="Y229" i="3"/>
  <c r="AF347" i="3"/>
  <c r="AO399" i="3"/>
  <c r="AO352" i="3"/>
  <c r="Q229" i="3"/>
  <c r="Q170" i="3"/>
  <c r="Q118" i="3"/>
  <c r="V406" i="3"/>
  <c r="AQ229" i="3"/>
  <c r="AE208" i="3"/>
  <c r="AW256" i="3"/>
  <c r="AQ177" i="3"/>
  <c r="AC380" i="3"/>
  <c r="AC236" i="3"/>
  <c r="I375" i="3"/>
  <c r="I236" i="3"/>
  <c r="I51" i="3"/>
  <c r="R395" i="3"/>
  <c r="R177" i="3"/>
  <c r="R51" i="3"/>
  <c r="I395" i="3"/>
  <c r="I328" i="3"/>
  <c r="L63" i="3"/>
  <c r="R295" i="3"/>
  <c r="R179" i="3"/>
  <c r="AW380" i="3"/>
  <c r="AW349" i="3"/>
  <c r="AW68" i="3"/>
  <c r="AW63" i="3"/>
  <c r="AW51" i="3"/>
  <c r="Q51" i="3"/>
  <c r="V231" i="3"/>
  <c r="AQ295" i="3"/>
  <c r="AE375" i="3"/>
  <c r="AE236" i="3"/>
  <c r="AE99" i="3"/>
  <c r="AA310" i="3"/>
  <c r="AA179" i="3"/>
  <c r="AC387" i="3"/>
  <c r="AC297" i="3"/>
  <c r="AC225" i="3"/>
  <c r="AC231" i="3"/>
  <c r="AC166" i="3"/>
  <c r="AC63" i="3"/>
  <c r="I251" i="3"/>
  <c r="L295" i="3"/>
  <c r="L196" i="3"/>
  <c r="L205" i="3"/>
  <c r="L236" i="3"/>
  <c r="R316" i="3"/>
  <c r="R231" i="3"/>
  <c r="AW236" i="3"/>
  <c r="BA380" i="3"/>
  <c r="M375" i="3"/>
  <c r="AP395" i="3"/>
  <c r="AP184" i="3"/>
  <c r="AP63" i="3"/>
  <c r="AO328" i="3"/>
  <c r="AO310" i="3"/>
  <c r="V328" i="3"/>
  <c r="AQ290" i="3"/>
  <c r="AQ328" i="3"/>
  <c r="AA395" i="3"/>
  <c r="AA243" i="3"/>
  <c r="AA231" i="3"/>
  <c r="AA166" i="3"/>
  <c r="AC354" i="3"/>
  <c r="AC290" i="3"/>
  <c r="AC179" i="3"/>
  <c r="AC51" i="3"/>
  <c r="I238" i="3"/>
  <c r="L408" i="3"/>
  <c r="L231" i="3"/>
  <c r="L146" i="3"/>
  <c r="L51" i="3"/>
  <c r="R408" i="3"/>
  <c r="R380" i="3"/>
  <c r="R276" i="3"/>
  <c r="AW375" i="3"/>
  <c r="AW231" i="3"/>
  <c r="AW205" i="3"/>
  <c r="AW80" i="3"/>
  <c r="AF395" i="3"/>
  <c r="U395" i="3"/>
  <c r="M251" i="3"/>
  <c r="M236" i="3"/>
  <c r="Q328" i="3"/>
  <c r="Q151" i="3"/>
  <c r="V380" i="3"/>
  <c r="V375" i="3"/>
  <c r="V236" i="3"/>
  <c r="AQ380" i="3"/>
  <c r="AQ205" i="3"/>
  <c r="AQ166" i="3"/>
  <c r="AQ63" i="3"/>
  <c r="AE290" i="3"/>
  <c r="AA408" i="3"/>
  <c r="AA380" i="3"/>
  <c r="AA323" i="3"/>
  <c r="AA382" i="3"/>
  <c r="AA99" i="3"/>
  <c r="AA80" i="3"/>
  <c r="AC408" i="3"/>
  <c r="AC158" i="3"/>
  <c r="I382" i="3"/>
  <c r="I349" i="3"/>
  <c r="I184" i="3"/>
  <c r="I68" i="3"/>
  <c r="L375" i="3"/>
  <c r="L184" i="3"/>
  <c r="L153" i="3"/>
  <c r="L68" i="3"/>
  <c r="R146" i="3"/>
  <c r="R238" i="3"/>
  <c r="R68" i="3"/>
  <c r="AW387" i="3"/>
  <c r="AW251" i="3"/>
  <c r="AW124" i="3"/>
  <c r="AP380" i="3"/>
  <c r="Q375" i="3"/>
  <c r="V251" i="3"/>
  <c r="AQ251" i="3"/>
  <c r="AE63" i="3"/>
  <c r="AA328" i="3"/>
  <c r="AA290" i="3"/>
  <c r="AC375" i="3"/>
  <c r="AC151" i="3"/>
  <c r="I310" i="3"/>
  <c r="I146" i="3"/>
  <c r="L99" i="3"/>
  <c r="R310" i="3"/>
  <c r="R264" i="3"/>
  <c r="R184" i="3"/>
  <c r="R99" i="3"/>
  <c r="AW395" i="3"/>
  <c r="AW264" i="3"/>
  <c r="BA99" i="3"/>
  <c r="AP251" i="3"/>
  <c r="AO63" i="3"/>
  <c r="AO99" i="3"/>
  <c r="Q349" i="3"/>
  <c r="V349" i="3"/>
  <c r="V177" i="3"/>
  <c r="V184" i="3"/>
  <c r="AQ151" i="3"/>
  <c r="AE380" i="3"/>
  <c r="AE196" i="3"/>
  <c r="AA196" i="3"/>
  <c r="AA205" i="3"/>
  <c r="AA68" i="3"/>
  <c r="AC328" i="3"/>
  <c r="AC177" i="3"/>
  <c r="L387" i="3"/>
  <c r="L395" i="3"/>
  <c r="L369" i="3"/>
  <c r="L310" i="3"/>
  <c r="L238" i="3"/>
  <c r="R369" i="3"/>
  <c r="R412" i="3"/>
  <c r="R153" i="3"/>
  <c r="R28" i="3"/>
  <c r="AW268" i="3"/>
  <c r="M51" i="3"/>
  <c r="AP375" i="3"/>
  <c r="AO395" i="3"/>
  <c r="Q236" i="3"/>
  <c r="V205" i="3"/>
  <c r="AE395" i="3"/>
  <c r="AA51" i="3"/>
  <c r="AC205" i="3"/>
  <c r="I361" i="3"/>
  <c r="I205" i="3"/>
  <c r="I151" i="3"/>
  <c r="L328" i="3"/>
  <c r="L177" i="3"/>
  <c r="L151" i="3"/>
  <c r="R302" i="3"/>
  <c r="R63" i="3"/>
  <c r="AW354" i="3"/>
  <c r="AP177" i="3"/>
  <c r="L361" i="3"/>
  <c r="L124" i="3"/>
  <c r="E352" i="3"/>
  <c r="C352" i="3"/>
  <c r="E208" i="3"/>
  <c r="C208" i="3"/>
  <c r="H208" i="3" s="1"/>
  <c r="E399" i="3"/>
  <c r="C399" i="3"/>
  <c r="E255" i="3"/>
  <c r="C255" i="3"/>
  <c r="H255" i="3" s="1"/>
  <c r="C110" i="3"/>
  <c r="H110" i="3" s="1"/>
  <c r="E110" i="3"/>
  <c r="C314" i="3"/>
  <c r="H314" i="3" s="1"/>
  <c r="E314" i="3"/>
  <c r="C170" i="3"/>
  <c r="H170" i="3" s="1"/>
  <c r="E170" i="3"/>
  <c r="E373" i="3"/>
  <c r="C373" i="3"/>
  <c r="H373" i="3" s="1"/>
  <c r="E229" i="3"/>
  <c r="C229" i="3"/>
  <c r="H229" i="3" s="1"/>
  <c r="E44" i="3"/>
  <c r="C44" i="3"/>
  <c r="H44" i="3" s="1"/>
  <c r="C288" i="3"/>
  <c r="H288" i="3" s="1"/>
  <c r="E288" i="3"/>
  <c r="C144" i="3"/>
  <c r="H144" i="3" s="1"/>
  <c r="E144" i="3"/>
  <c r="C347" i="3"/>
  <c r="H347" i="3" s="1"/>
  <c r="E347" i="3"/>
  <c r="C203" i="3"/>
  <c r="H203" i="3" s="1"/>
  <c r="E203" i="3"/>
  <c r="C406" i="3"/>
  <c r="H406" i="3" s="1"/>
  <c r="E406" i="3"/>
  <c r="C262" i="3"/>
  <c r="H262" i="3" s="1"/>
  <c r="E262" i="3"/>
  <c r="C118" i="3"/>
  <c r="H118" i="3" s="1"/>
  <c r="E118" i="3"/>
  <c r="E321" i="3"/>
  <c r="C321" i="3"/>
  <c r="H321" i="3" s="1"/>
  <c r="E177" i="3"/>
  <c r="C177" i="3"/>
  <c r="H177" i="3" s="1"/>
  <c r="E380" i="3"/>
  <c r="C380" i="3"/>
  <c r="H380" i="3" s="1"/>
  <c r="E236" i="3"/>
  <c r="C236" i="3"/>
  <c r="E63" i="3"/>
  <c r="C63" i="3"/>
  <c r="H63" i="3" s="1"/>
  <c r="E295" i="3"/>
  <c r="C295" i="3"/>
  <c r="H295" i="3" s="1"/>
  <c r="E151" i="3"/>
  <c r="C151" i="3"/>
  <c r="H151" i="3" s="1"/>
  <c r="C354" i="3"/>
  <c r="H354" i="3" s="1"/>
  <c r="E354" i="3"/>
  <c r="C210" i="3"/>
  <c r="H210" i="3" s="1"/>
  <c r="E210" i="3"/>
  <c r="E413" i="3"/>
  <c r="C413" i="3"/>
  <c r="H413" i="3" s="1"/>
  <c r="E269" i="3"/>
  <c r="C269" i="3"/>
  <c r="H269" i="3" s="1"/>
  <c r="E125" i="3"/>
  <c r="C125" i="3"/>
  <c r="H125" i="3" s="1"/>
  <c r="E73" i="3"/>
  <c r="C73" i="3"/>
  <c r="H73" i="3" s="1"/>
  <c r="C36" i="3"/>
  <c r="H36" i="3" s="1"/>
  <c r="E36" i="3"/>
  <c r="C34" i="3"/>
  <c r="H34" i="3" s="1"/>
  <c r="E34" i="3"/>
  <c r="E91" i="3"/>
  <c r="C91" i="3"/>
  <c r="H91" i="3" s="1"/>
  <c r="E42" i="3"/>
  <c r="C42" i="3"/>
  <c r="H42" i="3" s="1"/>
  <c r="E340" i="3"/>
  <c r="C340" i="3"/>
  <c r="H340" i="3" s="1"/>
  <c r="E196" i="3"/>
  <c r="C196" i="3"/>
  <c r="H196" i="3" s="1"/>
  <c r="E387" i="3"/>
  <c r="C387" i="3"/>
  <c r="H387" i="3" s="1"/>
  <c r="E243" i="3"/>
  <c r="C243" i="3"/>
  <c r="H243" i="3" s="1"/>
  <c r="E80" i="3"/>
  <c r="C80" i="3"/>
  <c r="H80" i="3" s="1"/>
  <c r="C302" i="3"/>
  <c r="H302" i="3" s="1"/>
  <c r="E302" i="3"/>
  <c r="C158" i="3"/>
  <c r="H158" i="3" s="1"/>
  <c r="E158" i="3"/>
  <c r="E361" i="3"/>
  <c r="C361" i="3"/>
  <c r="H361" i="3" s="1"/>
  <c r="E217" i="3"/>
  <c r="C217" i="3"/>
  <c r="H217" i="3" s="1"/>
  <c r="C420" i="3"/>
  <c r="H420" i="3" s="1"/>
  <c r="E420" i="3"/>
  <c r="C276" i="3"/>
  <c r="H276" i="3" s="1"/>
  <c r="E276" i="3"/>
  <c r="C132" i="3"/>
  <c r="H132" i="3" s="1"/>
  <c r="E132" i="3"/>
  <c r="C335" i="3"/>
  <c r="H335" i="3" s="1"/>
  <c r="E335" i="3"/>
  <c r="C191" i="3"/>
  <c r="H191" i="3" s="1"/>
  <c r="E191" i="3"/>
  <c r="C394" i="3"/>
  <c r="H394" i="3" s="1"/>
  <c r="E394" i="3"/>
  <c r="C250" i="3"/>
  <c r="H250" i="3" s="1"/>
  <c r="E250" i="3"/>
  <c r="C98" i="3"/>
  <c r="H98" i="3" s="1"/>
  <c r="E98" i="3"/>
  <c r="E309" i="3"/>
  <c r="C309" i="3"/>
  <c r="H309" i="3" s="1"/>
  <c r="E165" i="3"/>
  <c r="C165" i="3"/>
  <c r="H165" i="3" s="1"/>
  <c r="E368" i="3"/>
  <c r="C368" i="3"/>
  <c r="H368" i="3" s="1"/>
  <c r="E224" i="3"/>
  <c r="C224" i="3"/>
  <c r="H224" i="3" s="1"/>
  <c r="E27" i="3"/>
  <c r="C27" i="3"/>
  <c r="H27" i="3" s="1"/>
  <c r="E283" i="3"/>
  <c r="C283" i="3"/>
  <c r="H283" i="3" s="1"/>
  <c r="E139" i="3"/>
  <c r="C139" i="3"/>
  <c r="H139" i="3" s="1"/>
  <c r="C342" i="3"/>
  <c r="H342" i="3" s="1"/>
  <c r="E342" i="3"/>
  <c r="C198" i="3"/>
  <c r="H198" i="3" s="1"/>
  <c r="E198" i="3"/>
  <c r="E401" i="3"/>
  <c r="C401" i="3"/>
  <c r="E257" i="3"/>
  <c r="C257" i="3"/>
  <c r="H257" i="3" s="1"/>
  <c r="E112" i="3"/>
  <c r="C112" i="3"/>
  <c r="H112" i="3" s="1"/>
  <c r="E61" i="3"/>
  <c r="C61" i="3"/>
  <c r="H61" i="3" s="1"/>
  <c r="C24" i="3"/>
  <c r="H24" i="3" s="1"/>
  <c r="E24" i="3"/>
  <c r="C22" i="3"/>
  <c r="H22" i="3" s="1"/>
  <c r="E22" i="3"/>
  <c r="E79" i="3"/>
  <c r="C79" i="3"/>
  <c r="H79" i="3" s="1"/>
  <c r="E30" i="3"/>
  <c r="C30" i="3"/>
  <c r="H30" i="3" s="1"/>
  <c r="E328" i="3"/>
  <c r="C328" i="3"/>
  <c r="H328" i="3" s="1"/>
  <c r="E184" i="3"/>
  <c r="C184" i="3"/>
  <c r="H184" i="3" s="1"/>
  <c r="E375" i="3"/>
  <c r="C375" i="3"/>
  <c r="H375" i="3" s="1"/>
  <c r="E231" i="3"/>
  <c r="C231" i="3"/>
  <c r="H231" i="3" s="1"/>
  <c r="E51" i="3"/>
  <c r="C51" i="3"/>
  <c r="H51" i="3" s="1"/>
  <c r="C290" i="3"/>
  <c r="H290" i="3" s="1"/>
  <c r="E290" i="3"/>
  <c r="C146" i="3"/>
  <c r="H146" i="3" s="1"/>
  <c r="E146" i="3"/>
  <c r="E349" i="3"/>
  <c r="C349" i="3"/>
  <c r="H349" i="3" s="1"/>
  <c r="E205" i="3"/>
  <c r="C205" i="3"/>
  <c r="H205" i="3" s="1"/>
  <c r="C408" i="3"/>
  <c r="H408" i="3" s="1"/>
  <c r="E408" i="3"/>
  <c r="C264" i="3"/>
  <c r="H264" i="3" s="1"/>
  <c r="E264" i="3"/>
  <c r="C120" i="3"/>
  <c r="H120" i="3" s="1"/>
  <c r="E120" i="3"/>
  <c r="C323" i="3"/>
  <c r="H323" i="3" s="1"/>
  <c r="E323" i="3"/>
  <c r="C179" i="3"/>
  <c r="H179" i="3" s="1"/>
  <c r="E179" i="3"/>
  <c r="C382" i="3"/>
  <c r="H382" i="3" s="1"/>
  <c r="E382" i="3"/>
  <c r="C238" i="3"/>
  <c r="H238" i="3" s="1"/>
  <c r="E238" i="3"/>
  <c r="E68" i="3"/>
  <c r="C68" i="3"/>
  <c r="H68" i="3" s="1"/>
  <c r="E297" i="3"/>
  <c r="C297" i="3"/>
  <c r="H297" i="3" s="1"/>
  <c r="E153" i="3"/>
  <c r="C153" i="3"/>
  <c r="H153" i="3" s="1"/>
  <c r="E356" i="3"/>
  <c r="C356" i="3"/>
  <c r="H356" i="3" s="1"/>
  <c r="E212" i="3"/>
  <c r="C212" i="3"/>
  <c r="H212" i="3" s="1"/>
  <c r="E415" i="3"/>
  <c r="C415" i="3"/>
  <c r="H415" i="3" s="1"/>
  <c r="E271" i="3"/>
  <c r="C271" i="3"/>
  <c r="H271" i="3" s="1"/>
  <c r="E127" i="3"/>
  <c r="C127" i="3"/>
  <c r="H127" i="3" s="1"/>
  <c r="C330" i="3"/>
  <c r="H330" i="3" s="1"/>
  <c r="E330" i="3"/>
  <c r="C186" i="3"/>
  <c r="H186" i="3" s="1"/>
  <c r="E186" i="3"/>
  <c r="E389" i="3"/>
  <c r="C389" i="3"/>
  <c r="H389" i="3" s="1"/>
  <c r="E245" i="3"/>
  <c r="C245" i="3"/>
  <c r="H245" i="3" s="1"/>
  <c r="C86" i="3"/>
  <c r="H86" i="3" s="1"/>
  <c r="E86" i="3"/>
  <c r="E49" i="3"/>
  <c r="C49" i="3"/>
  <c r="H49" i="3" s="1"/>
  <c r="C12" i="3"/>
  <c r="H12" i="3" s="1"/>
  <c r="E12" i="3"/>
  <c r="C10" i="3"/>
  <c r="H10" i="3" s="1"/>
  <c r="E10" i="3"/>
  <c r="E67" i="3"/>
  <c r="C67" i="3"/>
  <c r="H67" i="3" s="1"/>
  <c r="E18" i="3"/>
  <c r="C18" i="3"/>
  <c r="H18" i="3" s="1"/>
  <c r="E316" i="3"/>
  <c r="C316" i="3"/>
  <c r="H316" i="3" s="1"/>
  <c r="E172" i="3"/>
  <c r="C172" i="3"/>
  <c r="H172" i="3" s="1"/>
  <c r="E363" i="3"/>
  <c r="C363" i="3"/>
  <c r="H363" i="3" s="1"/>
  <c r="E219" i="3"/>
  <c r="C219" i="3"/>
  <c r="H219" i="3" s="1"/>
  <c r="C9" i="3"/>
  <c r="H9" i="3" s="1"/>
  <c r="E9" i="3"/>
  <c r="C278" i="3"/>
  <c r="H278" i="3" s="1"/>
  <c r="E278" i="3"/>
  <c r="C134" i="3"/>
  <c r="H134" i="3" s="1"/>
  <c r="E134" i="3"/>
  <c r="E337" i="3"/>
  <c r="C337" i="3"/>
  <c r="H337" i="3" s="1"/>
  <c r="E193" i="3"/>
  <c r="C193" i="3"/>
  <c r="H193" i="3" s="1"/>
  <c r="C396" i="3"/>
  <c r="H396" i="3" s="1"/>
  <c r="E396" i="3"/>
  <c r="C252" i="3"/>
  <c r="H252" i="3" s="1"/>
  <c r="E252" i="3"/>
  <c r="E100" i="3"/>
  <c r="C100" i="3"/>
  <c r="H100" i="3" s="1"/>
  <c r="C311" i="3"/>
  <c r="H311" i="3" s="1"/>
  <c r="E311" i="3"/>
  <c r="C167" i="3"/>
  <c r="H167" i="3" s="1"/>
  <c r="E167" i="3"/>
  <c r="C370" i="3"/>
  <c r="H370" i="3" s="1"/>
  <c r="E370" i="3"/>
  <c r="C226" i="3"/>
  <c r="H226" i="3" s="1"/>
  <c r="E226" i="3"/>
  <c r="E32" i="3"/>
  <c r="C32" i="3"/>
  <c r="H32" i="3" s="1"/>
  <c r="E285" i="3"/>
  <c r="C285" i="3"/>
  <c r="H285" i="3" s="1"/>
  <c r="E141" i="3"/>
  <c r="C141" i="3"/>
  <c r="E344" i="3"/>
  <c r="C344" i="3"/>
  <c r="H344" i="3" s="1"/>
  <c r="E200" i="3"/>
  <c r="C200" i="3"/>
  <c r="H200" i="3" s="1"/>
  <c r="E403" i="3"/>
  <c r="C403" i="3"/>
  <c r="H403" i="3" s="1"/>
  <c r="E259" i="3"/>
  <c r="C259" i="3"/>
  <c r="H259" i="3" s="1"/>
  <c r="E115" i="3"/>
  <c r="C115" i="3"/>
  <c r="H115" i="3" s="1"/>
  <c r="C318" i="3"/>
  <c r="H318" i="3" s="1"/>
  <c r="E318" i="3"/>
  <c r="C174" i="3"/>
  <c r="H174" i="3" s="1"/>
  <c r="E174" i="3"/>
  <c r="E377" i="3"/>
  <c r="C377" i="3"/>
  <c r="H377" i="3" s="1"/>
  <c r="E233" i="3"/>
  <c r="C233" i="3"/>
  <c r="H233" i="3" s="1"/>
  <c r="E56" i="3"/>
  <c r="C56" i="3"/>
  <c r="H56" i="3" s="1"/>
  <c r="E37" i="3"/>
  <c r="C37" i="3"/>
  <c r="H37" i="3" s="1"/>
  <c r="C107" i="3"/>
  <c r="H107" i="3" s="1"/>
  <c r="E107" i="3"/>
  <c r="E105" i="3"/>
  <c r="C105" i="3"/>
  <c r="H105" i="3" s="1"/>
  <c r="E55" i="3"/>
  <c r="C55" i="3"/>
  <c r="H55" i="3" s="1"/>
  <c r="E113" i="3"/>
  <c r="C113" i="3"/>
  <c r="H113" i="3" s="1"/>
  <c r="E304" i="3"/>
  <c r="C304" i="3"/>
  <c r="H304" i="3" s="1"/>
  <c r="E160" i="3"/>
  <c r="C160" i="3"/>
  <c r="H160" i="3" s="1"/>
  <c r="E351" i="3"/>
  <c r="C351" i="3"/>
  <c r="H351" i="3" s="1"/>
  <c r="E207" i="3"/>
  <c r="C207" i="3"/>
  <c r="H207" i="3" s="1"/>
  <c r="C410" i="3"/>
  <c r="H410" i="3" s="1"/>
  <c r="E410" i="3"/>
  <c r="C266" i="3"/>
  <c r="H266" i="3" s="1"/>
  <c r="E266" i="3"/>
  <c r="C122" i="3"/>
  <c r="H122" i="3" s="1"/>
  <c r="E122" i="3"/>
  <c r="E325" i="3"/>
  <c r="C325" i="3"/>
  <c r="H325" i="3" s="1"/>
  <c r="E181" i="3"/>
  <c r="C181" i="3"/>
  <c r="H181" i="3" s="1"/>
  <c r="C384" i="3"/>
  <c r="H384" i="3" s="1"/>
  <c r="E384" i="3"/>
  <c r="C240" i="3"/>
  <c r="H240" i="3" s="1"/>
  <c r="E240" i="3"/>
  <c r="C74" i="3"/>
  <c r="H74" i="3" s="1"/>
  <c r="E74" i="3"/>
  <c r="C299" i="3"/>
  <c r="H299" i="3" s="1"/>
  <c r="E299" i="3"/>
  <c r="C155" i="3"/>
  <c r="H155" i="3" s="1"/>
  <c r="E155" i="3"/>
  <c r="C358" i="3"/>
  <c r="H358" i="3" s="1"/>
  <c r="E358" i="3"/>
  <c r="C214" i="3"/>
  <c r="H214" i="3" s="1"/>
  <c r="E214" i="3"/>
  <c r="E417" i="3"/>
  <c r="C417" i="3"/>
  <c r="H417" i="3" s="1"/>
  <c r="E273" i="3"/>
  <c r="C273" i="3"/>
  <c r="H273" i="3" s="1"/>
  <c r="E129" i="3"/>
  <c r="C129" i="3"/>
  <c r="H129" i="3" s="1"/>
  <c r="E332" i="3"/>
  <c r="C332" i="3"/>
  <c r="H332" i="3" s="1"/>
  <c r="E188" i="3"/>
  <c r="C188" i="3"/>
  <c r="H188" i="3" s="1"/>
  <c r="E391" i="3"/>
  <c r="C391" i="3"/>
  <c r="H391" i="3" s="1"/>
  <c r="E247" i="3"/>
  <c r="C247" i="3"/>
  <c r="H247" i="3" s="1"/>
  <c r="E88" i="3"/>
  <c r="C88" i="3"/>
  <c r="H88" i="3" s="1"/>
  <c r="C306" i="3"/>
  <c r="H306" i="3" s="1"/>
  <c r="E306" i="3"/>
  <c r="C162" i="3"/>
  <c r="E162" i="3"/>
  <c r="E365" i="3"/>
  <c r="C365" i="3"/>
  <c r="H365" i="3" s="1"/>
  <c r="E221" i="3"/>
  <c r="C221" i="3"/>
  <c r="H221" i="3" s="1"/>
  <c r="E15" i="3"/>
  <c r="C15" i="3"/>
  <c r="H15" i="3" s="1"/>
  <c r="E25" i="3"/>
  <c r="C25" i="3"/>
  <c r="H25" i="3" s="1"/>
  <c r="C95" i="3"/>
  <c r="H95" i="3" s="1"/>
  <c r="E95" i="3"/>
  <c r="E93" i="3"/>
  <c r="C93" i="3"/>
  <c r="H93" i="3" s="1"/>
  <c r="E43" i="3"/>
  <c r="C43" i="3"/>
  <c r="H43" i="3" s="1"/>
  <c r="E101" i="3"/>
  <c r="C101" i="3"/>
  <c r="H101" i="3" s="1"/>
  <c r="E292" i="3"/>
  <c r="C292" i="3"/>
  <c r="H292" i="3" s="1"/>
  <c r="E148" i="3"/>
  <c r="C148" i="3"/>
  <c r="H148" i="3" s="1"/>
  <c r="E339" i="3"/>
  <c r="C339" i="3"/>
  <c r="H339" i="3" s="1"/>
  <c r="E195" i="3"/>
  <c r="C195" i="3"/>
  <c r="H195" i="3" s="1"/>
  <c r="C398" i="3"/>
  <c r="H398" i="3" s="1"/>
  <c r="E398" i="3"/>
  <c r="C254" i="3"/>
  <c r="H254" i="3" s="1"/>
  <c r="E254" i="3"/>
  <c r="C106" i="3"/>
  <c r="H106" i="3" s="1"/>
  <c r="E106" i="3"/>
  <c r="E313" i="3"/>
  <c r="C313" i="3"/>
  <c r="H313" i="3" s="1"/>
  <c r="E169" i="3"/>
  <c r="C169" i="3"/>
  <c r="H169" i="3" s="1"/>
  <c r="C372" i="3"/>
  <c r="H372" i="3" s="1"/>
  <c r="E372" i="3"/>
  <c r="C228" i="3"/>
  <c r="H228" i="3" s="1"/>
  <c r="E228" i="3"/>
  <c r="E40" i="3"/>
  <c r="C40" i="3"/>
  <c r="H40" i="3" s="1"/>
  <c r="C287" i="3"/>
  <c r="H287" i="3" s="1"/>
  <c r="E287" i="3"/>
  <c r="C143" i="3"/>
  <c r="H143" i="3" s="1"/>
  <c r="E143" i="3"/>
  <c r="C346" i="3"/>
  <c r="H346" i="3" s="1"/>
  <c r="E346" i="3"/>
  <c r="C202" i="3"/>
  <c r="H202" i="3" s="1"/>
  <c r="E202" i="3"/>
  <c r="E405" i="3"/>
  <c r="C405" i="3"/>
  <c r="H405" i="3" s="1"/>
  <c r="E261" i="3"/>
  <c r="C261" i="3"/>
  <c r="H261" i="3" s="1"/>
  <c r="E117" i="3"/>
  <c r="C117" i="3"/>
  <c r="H117" i="3" s="1"/>
  <c r="E320" i="3"/>
  <c r="C320" i="3"/>
  <c r="H320" i="3" s="1"/>
  <c r="E176" i="3"/>
  <c r="C176" i="3"/>
  <c r="H176" i="3" s="1"/>
  <c r="E379" i="3"/>
  <c r="C379" i="3"/>
  <c r="H379" i="3" s="1"/>
  <c r="E235" i="3"/>
  <c r="C235" i="3"/>
  <c r="H235" i="3" s="1"/>
  <c r="C62" i="3"/>
  <c r="H62" i="3" s="1"/>
  <c r="E62" i="3"/>
  <c r="C294" i="3"/>
  <c r="H294" i="3" s="1"/>
  <c r="E294" i="3"/>
  <c r="C150" i="3"/>
  <c r="H150" i="3" s="1"/>
  <c r="E150" i="3"/>
  <c r="E353" i="3"/>
  <c r="C353" i="3"/>
  <c r="H353" i="3" s="1"/>
  <c r="E209" i="3"/>
  <c r="C209" i="3"/>
  <c r="H209" i="3" s="1"/>
  <c r="C50" i="3"/>
  <c r="H50" i="3" s="1"/>
  <c r="E50" i="3"/>
  <c r="E13" i="3"/>
  <c r="C13" i="3"/>
  <c r="H13" i="3" s="1"/>
  <c r="C83" i="3"/>
  <c r="H83" i="3" s="1"/>
  <c r="E83" i="3"/>
  <c r="E81" i="3"/>
  <c r="C81" i="3"/>
  <c r="H81" i="3" s="1"/>
  <c r="E31" i="3"/>
  <c r="C31" i="3"/>
  <c r="H31" i="3" s="1"/>
  <c r="E89" i="3"/>
  <c r="C89" i="3"/>
  <c r="H89" i="3" s="1"/>
  <c r="E280" i="3"/>
  <c r="C280" i="3"/>
  <c r="H280" i="3" s="1"/>
  <c r="E136" i="3"/>
  <c r="C136" i="3"/>
  <c r="H136" i="3" s="1"/>
  <c r="E327" i="3"/>
  <c r="C327" i="3"/>
  <c r="H327" i="3" s="1"/>
  <c r="E183" i="3"/>
  <c r="C183" i="3"/>
  <c r="H183" i="3" s="1"/>
  <c r="C386" i="3"/>
  <c r="H386" i="3" s="1"/>
  <c r="E386" i="3"/>
  <c r="C242" i="3"/>
  <c r="H242" i="3" s="1"/>
  <c r="E242" i="3"/>
  <c r="E76" i="3"/>
  <c r="C76" i="3"/>
  <c r="H76" i="3" s="1"/>
  <c r="E301" i="3"/>
  <c r="C301" i="3"/>
  <c r="H301" i="3" s="1"/>
  <c r="E157" i="3"/>
  <c r="C157" i="3"/>
  <c r="H157" i="3" s="1"/>
  <c r="C360" i="3"/>
  <c r="H360" i="3" s="1"/>
  <c r="E360" i="3"/>
  <c r="C216" i="3"/>
  <c r="H216" i="3" s="1"/>
  <c r="E216" i="3"/>
  <c r="C419" i="3"/>
  <c r="H419" i="3" s="1"/>
  <c r="E419" i="3"/>
  <c r="C275" i="3"/>
  <c r="H275" i="3" s="1"/>
  <c r="E275" i="3"/>
  <c r="C131" i="3"/>
  <c r="H131" i="3" s="1"/>
  <c r="E131" i="3"/>
  <c r="C334" i="3"/>
  <c r="H334" i="3" s="1"/>
  <c r="E334" i="3"/>
  <c r="C190" i="3"/>
  <c r="H190" i="3" s="1"/>
  <c r="E190" i="3"/>
  <c r="E393" i="3"/>
  <c r="C393" i="3"/>
  <c r="H393" i="3" s="1"/>
  <c r="E249" i="3"/>
  <c r="C249" i="3"/>
  <c r="H249" i="3" s="1"/>
  <c r="C94" i="3"/>
  <c r="H94" i="3" s="1"/>
  <c r="E94" i="3"/>
  <c r="E308" i="3"/>
  <c r="C308" i="3"/>
  <c r="H308" i="3" s="1"/>
  <c r="E164" i="3"/>
  <c r="C164" i="3"/>
  <c r="H164" i="3" s="1"/>
  <c r="E367" i="3"/>
  <c r="C367" i="3"/>
  <c r="H367" i="3" s="1"/>
  <c r="E223" i="3"/>
  <c r="C223" i="3"/>
  <c r="H223" i="3" s="1"/>
  <c r="E20" i="3"/>
  <c r="C20" i="3"/>
  <c r="H20" i="3" s="1"/>
  <c r="C282" i="3"/>
  <c r="H282" i="3" s="1"/>
  <c r="E282" i="3"/>
  <c r="E138" i="3"/>
  <c r="C138" i="3"/>
  <c r="H138" i="3" s="1"/>
  <c r="E341" i="3"/>
  <c r="C341" i="3"/>
  <c r="H341" i="3" s="1"/>
  <c r="E197" i="3"/>
  <c r="C197" i="3"/>
  <c r="H197" i="3" s="1"/>
  <c r="C38" i="3"/>
  <c r="H38" i="3" s="1"/>
  <c r="E38" i="3"/>
  <c r="C108" i="3"/>
  <c r="H108" i="3" s="1"/>
  <c r="E108" i="3"/>
  <c r="C71" i="3"/>
  <c r="H71" i="3" s="1"/>
  <c r="E71" i="3"/>
  <c r="E69" i="3"/>
  <c r="C69" i="3"/>
  <c r="H69" i="3" s="1"/>
  <c r="E19" i="3"/>
  <c r="C19" i="3"/>
  <c r="H19" i="3" s="1"/>
  <c r="E77" i="3"/>
  <c r="C77" i="3"/>
  <c r="H77" i="3" s="1"/>
  <c r="E412" i="3"/>
  <c r="C412" i="3"/>
  <c r="H412" i="3" s="1"/>
  <c r="E268" i="3"/>
  <c r="C268" i="3"/>
  <c r="H268" i="3" s="1"/>
  <c r="E124" i="3"/>
  <c r="C124" i="3"/>
  <c r="H124" i="3" s="1"/>
  <c r="E315" i="3"/>
  <c r="C315" i="3"/>
  <c r="H315" i="3" s="1"/>
  <c r="E171" i="3"/>
  <c r="C171" i="3"/>
  <c r="H171" i="3" s="1"/>
  <c r="C374" i="3"/>
  <c r="H374" i="3" s="1"/>
  <c r="E374" i="3"/>
  <c r="C230" i="3"/>
  <c r="H230" i="3" s="1"/>
  <c r="E230" i="3"/>
  <c r="C46" i="3"/>
  <c r="H46" i="3" s="1"/>
  <c r="E46" i="3"/>
  <c r="E289" i="3"/>
  <c r="C289" i="3"/>
  <c r="H289" i="3" s="1"/>
  <c r="E145" i="3"/>
  <c r="C145" i="3"/>
  <c r="H145" i="3" s="1"/>
  <c r="C348" i="3"/>
  <c r="H348" i="3" s="1"/>
  <c r="E348" i="3"/>
  <c r="C204" i="3"/>
  <c r="H204" i="3" s="1"/>
  <c r="E204" i="3"/>
  <c r="C407" i="3"/>
  <c r="H407" i="3" s="1"/>
  <c r="E407" i="3"/>
  <c r="C263" i="3"/>
  <c r="H263" i="3" s="1"/>
  <c r="E263" i="3"/>
  <c r="C119" i="3"/>
  <c r="H119" i="3" s="1"/>
  <c r="E119" i="3"/>
  <c r="C322" i="3"/>
  <c r="H322" i="3" s="1"/>
  <c r="E322" i="3"/>
  <c r="C178" i="3"/>
  <c r="H178" i="3" s="1"/>
  <c r="E178" i="3"/>
  <c r="E381" i="3"/>
  <c r="C381" i="3"/>
  <c r="H381" i="3" s="1"/>
  <c r="E237" i="3"/>
  <c r="C237" i="3"/>
  <c r="H237" i="3" s="1"/>
  <c r="E64" i="3"/>
  <c r="C64" i="3"/>
  <c r="H64" i="3" s="1"/>
  <c r="E296" i="3"/>
  <c r="C296" i="3"/>
  <c r="H296" i="3" s="1"/>
  <c r="E152" i="3"/>
  <c r="C152" i="3"/>
  <c r="H152" i="3" s="1"/>
  <c r="E355" i="3"/>
  <c r="C355" i="3"/>
  <c r="H355" i="3" s="1"/>
  <c r="E211" i="3"/>
  <c r="C211" i="3"/>
  <c r="H211" i="3" s="1"/>
  <c r="C414" i="3"/>
  <c r="H414" i="3" s="1"/>
  <c r="E414" i="3"/>
  <c r="C270" i="3"/>
  <c r="H270" i="3" s="1"/>
  <c r="E270" i="3"/>
  <c r="E126" i="3"/>
  <c r="C126" i="3"/>
  <c r="H126" i="3" s="1"/>
  <c r="E329" i="3"/>
  <c r="C329" i="3"/>
  <c r="H329" i="3" s="1"/>
  <c r="E185" i="3"/>
  <c r="C185" i="3"/>
  <c r="H185" i="3" s="1"/>
  <c r="C26" i="3"/>
  <c r="H26" i="3" s="1"/>
  <c r="E26" i="3"/>
  <c r="C96" i="3"/>
  <c r="H96" i="3" s="1"/>
  <c r="E96" i="3"/>
  <c r="C59" i="3"/>
  <c r="H59" i="3" s="1"/>
  <c r="E59" i="3"/>
  <c r="E57" i="3"/>
  <c r="C57" i="3"/>
  <c r="H57" i="3" s="1"/>
  <c r="E102" i="3"/>
  <c r="C102" i="3"/>
  <c r="H102" i="3" s="1"/>
  <c r="E65" i="3"/>
  <c r="C65" i="3"/>
  <c r="H65" i="3" s="1"/>
  <c r="AW340" i="3"/>
  <c r="AW352" i="3"/>
  <c r="AW316" i="3"/>
  <c r="E400" i="3"/>
  <c r="C400" i="3"/>
  <c r="H400" i="3" s="1"/>
  <c r="E256" i="3"/>
  <c r="C256" i="3"/>
  <c r="H256" i="3" s="1"/>
  <c r="E111" i="3"/>
  <c r="C111" i="3"/>
  <c r="H111" i="3" s="1"/>
  <c r="E303" i="3"/>
  <c r="C303" i="3"/>
  <c r="H303" i="3" s="1"/>
  <c r="E159" i="3"/>
  <c r="C159" i="3"/>
  <c r="H159" i="3" s="1"/>
  <c r="C362" i="3"/>
  <c r="H362" i="3" s="1"/>
  <c r="E362" i="3"/>
  <c r="C218" i="3"/>
  <c r="H218" i="3" s="1"/>
  <c r="E218" i="3"/>
  <c r="E421" i="3"/>
  <c r="C421" i="3"/>
  <c r="H421" i="3" s="1"/>
  <c r="E277" i="3"/>
  <c r="C277" i="3"/>
  <c r="H277" i="3" s="1"/>
  <c r="E133" i="3"/>
  <c r="C133" i="3"/>
  <c r="H133" i="3" s="1"/>
  <c r="C336" i="3"/>
  <c r="H336" i="3" s="1"/>
  <c r="E336" i="3"/>
  <c r="C192" i="3"/>
  <c r="H192" i="3" s="1"/>
  <c r="E192" i="3"/>
  <c r="C395" i="3"/>
  <c r="H395" i="3" s="1"/>
  <c r="E395" i="3"/>
  <c r="C251" i="3"/>
  <c r="H251" i="3" s="1"/>
  <c r="E251" i="3"/>
  <c r="E99" i="3"/>
  <c r="C99" i="3"/>
  <c r="H99" i="3" s="1"/>
  <c r="C310" i="3"/>
  <c r="H310" i="3" s="1"/>
  <c r="E310" i="3"/>
  <c r="C166" i="3"/>
  <c r="H166" i="3" s="1"/>
  <c r="E166" i="3"/>
  <c r="E369" i="3"/>
  <c r="C369" i="3"/>
  <c r="H369" i="3" s="1"/>
  <c r="E225" i="3"/>
  <c r="C225" i="3"/>
  <c r="H225" i="3" s="1"/>
  <c r="E28" i="3"/>
  <c r="C28" i="3"/>
  <c r="H28" i="3" s="1"/>
  <c r="E284" i="3"/>
  <c r="C284" i="3"/>
  <c r="H284" i="3" s="1"/>
  <c r="E140" i="3"/>
  <c r="C140" i="3"/>
  <c r="H140" i="3" s="1"/>
  <c r="E343" i="3"/>
  <c r="C343" i="3"/>
  <c r="H343" i="3" s="1"/>
  <c r="E199" i="3"/>
  <c r="C199" i="3"/>
  <c r="H199" i="3" s="1"/>
  <c r="C402" i="3"/>
  <c r="H402" i="3" s="1"/>
  <c r="E402" i="3"/>
  <c r="C258" i="3"/>
  <c r="H258" i="3" s="1"/>
  <c r="E258" i="3"/>
  <c r="E114" i="3"/>
  <c r="C114" i="3"/>
  <c r="H114" i="3" s="1"/>
  <c r="E317" i="3"/>
  <c r="C317" i="3"/>
  <c r="H317" i="3" s="1"/>
  <c r="E173" i="3"/>
  <c r="C173" i="3"/>
  <c r="H173" i="3" s="1"/>
  <c r="C14" i="3"/>
  <c r="H14" i="3" s="1"/>
  <c r="E14" i="3"/>
  <c r="C84" i="3"/>
  <c r="H84" i="3" s="1"/>
  <c r="E84" i="3"/>
  <c r="C47" i="3"/>
  <c r="H47" i="3" s="1"/>
  <c r="E47" i="3"/>
  <c r="E45" i="3"/>
  <c r="C45" i="3"/>
  <c r="H45" i="3" s="1"/>
  <c r="E90" i="3"/>
  <c r="C90" i="3"/>
  <c r="H90" i="3" s="1"/>
  <c r="E53" i="3"/>
  <c r="C53" i="3"/>
  <c r="H53" i="3" s="1"/>
  <c r="AW328" i="3"/>
  <c r="AW208" i="3"/>
  <c r="E388" i="3"/>
  <c r="C388" i="3"/>
  <c r="H388" i="3" s="1"/>
  <c r="E244" i="3"/>
  <c r="C244" i="3"/>
  <c r="H244" i="3" s="1"/>
  <c r="C82" i="3"/>
  <c r="H82" i="3" s="1"/>
  <c r="E82" i="3"/>
  <c r="E291" i="3"/>
  <c r="C291" i="3"/>
  <c r="H291" i="3" s="1"/>
  <c r="E147" i="3"/>
  <c r="C147" i="3"/>
  <c r="H147" i="3" s="1"/>
  <c r="C350" i="3"/>
  <c r="H350" i="3" s="1"/>
  <c r="E350" i="3"/>
  <c r="C206" i="3"/>
  <c r="H206" i="3" s="1"/>
  <c r="E206" i="3"/>
  <c r="E409" i="3"/>
  <c r="C409" i="3"/>
  <c r="H409" i="3" s="1"/>
  <c r="E265" i="3"/>
  <c r="C265" i="3"/>
  <c r="H265" i="3" s="1"/>
  <c r="E121" i="3"/>
  <c r="C121" i="3"/>
  <c r="H121" i="3" s="1"/>
  <c r="C324" i="3"/>
  <c r="H324" i="3" s="1"/>
  <c r="E324" i="3"/>
  <c r="C180" i="3"/>
  <c r="H180" i="3" s="1"/>
  <c r="E180" i="3"/>
  <c r="C383" i="3"/>
  <c r="H383" i="3" s="1"/>
  <c r="E383" i="3"/>
  <c r="C239" i="3"/>
  <c r="H239" i="3" s="1"/>
  <c r="E239" i="3"/>
  <c r="C70" i="3"/>
  <c r="H70" i="3" s="1"/>
  <c r="E70" i="3"/>
  <c r="C298" i="3"/>
  <c r="H298" i="3" s="1"/>
  <c r="E298" i="3"/>
  <c r="C154" i="3"/>
  <c r="H154" i="3" s="1"/>
  <c r="E154" i="3"/>
  <c r="E357" i="3"/>
  <c r="C357" i="3"/>
  <c r="H357" i="3" s="1"/>
  <c r="E213" i="3"/>
  <c r="C213" i="3"/>
  <c r="H213" i="3" s="1"/>
  <c r="E416" i="3"/>
  <c r="C416" i="3"/>
  <c r="H416" i="3" s="1"/>
  <c r="E272" i="3"/>
  <c r="C272" i="3"/>
  <c r="H272" i="3" s="1"/>
  <c r="E128" i="3"/>
  <c r="C128" i="3"/>
  <c r="H128" i="3" s="1"/>
  <c r="E331" i="3"/>
  <c r="C331" i="3"/>
  <c r="H331" i="3" s="1"/>
  <c r="E187" i="3"/>
  <c r="C187" i="3"/>
  <c r="H187" i="3" s="1"/>
  <c r="C390" i="3"/>
  <c r="H390" i="3" s="1"/>
  <c r="E390" i="3"/>
  <c r="C246" i="3"/>
  <c r="H246" i="3" s="1"/>
  <c r="E246" i="3"/>
  <c r="E87" i="3"/>
  <c r="C87" i="3"/>
  <c r="H87" i="3" s="1"/>
  <c r="E305" i="3"/>
  <c r="C305" i="3"/>
  <c r="H305" i="3" s="1"/>
  <c r="E161" i="3"/>
  <c r="C161" i="3"/>
  <c r="H161" i="3" s="1"/>
  <c r="E109" i="3"/>
  <c r="C109" i="3"/>
  <c r="H109" i="3" s="1"/>
  <c r="C72" i="3"/>
  <c r="H72" i="3" s="1"/>
  <c r="E72" i="3"/>
  <c r="C35" i="3"/>
  <c r="H35" i="3" s="1"/>
  <c r="E35" i="3"/>
  <c r="E33" i="3"/>
  <c r="C33" i="3"/>
  <c r="H33" i="3" s="1"/>
  <c r="E78" i="3"/>
  <c r="C78" i="3"/>
  <c r="H78" i="3" s="1"/>
  <c r="E41" i="3"/>
  <c r="C41" i="3"/>
  <c r="H41" i="3" s="1"/>
  <c r="AW160" i="3"/>
  <c r="E376" i="3"/>
  <c r="C376" i="3"/>
  <c r="H376" i="3" s="1"/>
  <c r="E232" i="3"/>
  <c r="C232" i="3"/>
  <c r="H232" i="3" s="1"/>
  <c r="E52" i="3"/>
  <c r="C52" i="3"/>
  <c r="H52" i="3" s="1"/>
  <c r="E279" i="3"/>
  <c r="C279" i="3"/>
  <c r="H279" i="3" s="1"/>
  <c r="E135" i="3"/>
  <c r="C135" i="3"/>
  <c r="H135" i="3" s="1"/>
  <c r="C338" i="3"/>
  <c r="H338" i="3" s="1"/>
  <c r="E338" i="3"/>
  <c r="C194" i="3"/>
  <c r="H194" i="3" s="1"/>
  <c r="E194" i="3"/>
  <c r="E397" i="3"/>
  <c r="C397" i="3"/>
  <c r="H397" i="3" s="1"/>
  <c r="E253" i="3"/>
  <c r="C253" i="3"/>
  <c r="H253" i="3" s="1"/>
  <c r="E104" i="3"/>
  <c r="C104" i="3"/>
  <c r="H104" i="3" s="1"/>
  <c r="C312" i="3"/>
  <c r="H312" i="3" s="1"/>
  <c r="E312" i="3"/>
  <c r="C168" i="3"/>
  <c r="H168" i="3" s="1"/>
  <c r="E168" i="3"/>
  <c r="C371" i="3"/>
  <c r="H371" i="3" s="1"/>
  <c r="E371" i="3"/>
  <c r="C227" i="3"/>
  <c r="H227" i="3" s="1"/>
  <c r="E227" i="3"/>
  <c r="E39" i="3"/>
  <c r="C39" i="3"/>
  <c r="H39" i="3" s="1"/>
  <c r="C286" i="3"/>
  <c r="H286" i="3" s="1"/>
  <c r="E286" i="3"/>
  <c r="C142" i="3"/>
  <c r="H142" i="3" s="1"/>
  <c r="E142" i="3"/>
  <c r="E345" i="3"/>
  <c r="C345" i="3"/>
  <c r="H345" i="3" s="1"/>
  <c r="E201" i="3"/>
  <c r="C201" i="3"/>
  <c r="H201" i="3" s="1"/>
  <c r="E404" i="3"/>
  <c r="C404" i="3"/>
  <c r="H404" i="3" s="1"/>
  <c r="E260" i="3"/>
  <c r="C260" i="3"/>
  <c r="H260" i="3" s="1"/>
  <c r="E116" i="3"/>
  <c r="C116" i="3"/>
  <c r="H116" i="3" s="1"/>
  <c r="E319" i="3"/>
  <c r="C319" i="3"/>
  <c r="H319" i="3" s="1"/>
  <c r="E175" i="3"/>
  <c r="C175" i="3"/>
  <c r="H175" i="3" s="1"/>
  <c r="C378" i="3"/>
  <c r="H378" i="3" s="1"/>
  <c r="E378" i="3"/>
  <c r="C234" i="3"/>
  <c r="H234" i="3" s="1"/>
  <c r="E234" i="3"/>
  <c r="C58" i="3"/>
  <c r="H58" i="3" s="1"/>
  <c r="E58" i="3"/>
  <c r="E293" i="3"/>
  <c r="C293" i="3"/>
  <c r="H293" i="3" s="1"/>
  <c r="E149" i="3"/>
  <c r="C149" i="3"/>
  <c r="H149" i="3" s="1"/>
  <c r="E97" i="3"/>
  <c r="C97" i="3"/>
  <c r="H97" i="3" s="1"/>
  <c r="C60" i="3"/>
  <c r="H60" i="3" s="1"/>
  <c r="E60" i="3"/>
  <c r="C23" i="3"/>
  <c r="H23" i="3" s="1"/>
  <c r="E23" i="3"/>
  <c r="E21" i="3"/>
  <c r="C21" i="3"/>
  <c r="H21" i="3" s="1"/>
  <c r="E66" i="3"/>
  <c r="C66" i="3"/>
  <c r="H66" i="3" s="1"/>
  <c r="E29" i="3"/>
  <c r="C29" i="3"/>
  <c r="H29" i="3" s="1"/>
  <c r="E364" i="3"/>
  <c r="C364" i="3"/>
  <c r="H364" i="3" s="1"/>
  <c r="E220" i="3"/>
  <c r="C220" i="3"/>
  <c r="H220" i="3" s="1"/>
  <c r="E411" i="3"/>
  <c r="C411" i="3"/>
  <c r="H411" i="3" s="1"/>
  <c r="E267" i="3"/>
  <c r="C267" i="3"/>
  <c r="H267" i="3" s="1"/>
  <c r="E123" i="3"/>
  <c r="C123" i="3"/>
  <c r="H123" i="3" s="1"/>
  <c r="C326" i="3"/>
  <c r="H326" i="3" s="1"/>
  <c r="E326" i="3"/>
  <c r="C182" i="3"/>
  <c r="H182" i="3" s="1"/>
  <c r="E182" i="3"/>
  <c r="E385" i="3"/>
  <c r="C385" i="3"/>
  <c r="H385" i="3" s="1"/>
  <c r="E241" i="3"/>
  <c r="C241" i="3"/>
  <c r="H241" i="3" s="1"/>
  <c r="E75" i="3"/>
  <c r="C75" i="3"/>
  <c r="H75" i="3" s="1"/>
  <c r="C300" i="3"/>
  <c r="H300" i="3" s="1"/>
  <c r="E300" i="3"/>
  <c r="C156" i="3"/>
  <c r="H156" i="3" s="1"/>
  <c r="E156" i="3"/>
  <c r="C359" i="3"/>
  <c r="H359" i="3" s="1"/>
  <c r="E359" i="3"/>
  <c r="C215" i="3"/>
  <c r="H215" i="3" s="1"/>
  <c r="E215" i="3"/>
  <c r="C418" i="3"/>
  <c r="H418" i="3" s="1"/>
  <c r="E418" i="3"/>
  <c r="C274" i="3"/>
  <c r="H274" i="3" s="1"/>
  <c r="E274" i="3"/>
  <c r="C130" i="3"/>
  <c r="H130" i="3" s="1"/>
  <c r="E130" i="3"/>
  <c r="E333" i="3"/>
  <c r="C333" i="3"/>
  <c r="H333" i="3" s="1"/>
  <c r="E189" i="3"/>
  <c r="C189" i="3"/>
  <c r="H189" i="3" s="1"/>
  <c r="E392" i="3"/>
  <c r="C392" i="3"/>
  <c r="H392" i="3" s="1"/>
  <c r="E248" i="3"/>
  <c r="C248" i="3"/>
  <c r="H248" i="3" s="1"/>
  <c r="E92" i="3"/>
  <c r="C92" i="3"/>
  <c r="H92" i="3" s="1"/>
  <c r="E307" i="3"/>
  <c r="C307" i="3"/>
  <c r="H307" i="3" s="1"/>
  <c r="E163" i="3"/>
  <c r="C163" i="3"/>
  <c r="H163" i="3" s="1"/>
  <c r="C366" i="3"/>
  <c r="H366" i="3" s="1"/>
  <c r="E366" i="3"/>
  <c r="C222" i="3"/>
  <c r="H222" i="3" s="1"/>
  <c r="E222" i="3"/>
  <c r="E16" i="3"/>
  <c r="C16" i="3"/>
  <c r="H16" i="3" s="1"/>
  <c r="E281" i="3"/>
  <c r="C281" i="3"/>
  <c r="H281" i="3" s="1"/>
  <c r="E137" i="3"/>
  <c r="C137" i="3"/>
  <c r="H137" i="3" s="1"/>
  <c r="E85" i="3"/>
  <c r="C85" i="3"/>
  <c r="H85" i="3" s="1"/>
  <c r="C48" i="3"/>
  <c r="H48" i="3" s="1"/>
  <c r="E48" i="3"/>
  <c r="C11" i="3"/>
  <c r="H11" i="3" s="1"/>
  <c r="E11" i="3"/>
  <c r="E103" i="3"/>
  <c r="C103" i="3"/>
  <c r="H103" i="3" s="1"/>
  <c r="E54" i="3"/>
  <c r="C54" i="3"/>
  <c r="H54" i="3" s="1"/>
  <c r="E17" i="3"/>
  <c r="C17" i="3"/>
  <c r="H17" i="3" s="1"/>
  <c r="B3" i="3"/>
  <c r="H141" i="3"/>
  <c r="H352" i="3"/>
  <c r="H162" i="3"/>
  <c r="H236" i="3"/>
  <c r="H399" i="3"/>
  <c r="H401" i="3"/>
  <c r="D448" i="3" l="1"/>
  <c r="D443" i="3"/>
  <c r="F443" i="3" s="1"/>
  <c r="D467" i="3"/>
  <c r="F467" i="3" s="1"/>
  <c r="D453" i="3"/>
  <c r="F453" i="3" s="1"/>
  <c r="D423" i="3"/>
  <c r="F423" i="3" s="1"/>
  <c r="D476" i="3"/>
  <c r="F476" i="3" s="1"/>
  <c r="D429" i="3"/>
  <c r="F429" i="3" s="1"/>
  <c r="D445" i="3"/>
  <c r="F445" i="3" s="1"/>
  <c r="D449" i="3"/>
  <c r="F449" i="3" s="1"/>
  <c r="D455" i="3"/>
  <c r="F455" i="3" s="1"/>
  <c r="D464" i="3"/>
  <c r="F464" i="3" s="1"/>
  <c r="D471" i="3"/>
  <c r="F471" i="3" s="1"/>
  <c r="D433" i="3"/>
  <c r="F433" i="3" s="1"/>
  <c r="D425" i="3"/>
  <c r="F425" i="3" s="1"/>
  <c r="D459" i="3"/>
  <c r="F459" i="3" s="1"/>
  <c r="D435" i="3"/>
  <c r="F435" i="3" s="1"/>
  <c r="D454" i="3"/>
  <c r="F454" i="3" s="1"/>
  <c r="D460" i="3"/>
  <c r="F460" i="3" s="1"/>
  <c r="D457" i="3"/>
  <c r="F457" i="3" s="1"/>
  <c r="D450" i="3"/>
  <c r="F450" i="3" s="1"/>
  <c r="F438" i="3"/>
  <c r="D475" i="3"/>
  <c r="F475" i="3" s="1"/>
  <c r="D458" i="3"/>
  <c r="F458" i="3" s="1"/>
  <c r="D473" i="3"/>
  <c r="F473" i="3" s="1"/>
  <c r="D439" i="3"/>
  <c r="F439" i="3" s="1"/>
  <c r="D427" i="3"/>
  <c r="F427" i="3" s="1"/>
  <c r="D426" i="3"/>
  <c r="F426" i="3" s="1"/>
  <c r="D447" i="3"/>
  <c r="F447" i="3" s="1"/>
  <c r="D462" i="3"/>
  <c r="F462" i="3" s="1"/>
  <c r="D474" i="3"/>
  <c r="F474" i="3" s="1"/>
  <c r="D430" i="3"/>
  <c r="F430" i="3" s="1"/>
  <c r="D424" i="3"/>
  <c r="F424" i="3" s="1"/>
  <c r="D463" i="3"/>
  <c r="F463" i="3" s="1"/>
  <c r="D469" i="3"/>
  <c r="F469" i="3" s="1"/>
  <c r="D436" i="3"/>
  <c r="F436" i="3" s="1"/>
  <c r="F422" i="3"/>
  <c r="D472" i="3"/>
  <c r="F472" i="3" s="1"/>
  <c r="D442" i="3"/>
  <c r="F442" i="3" s="1"/>
  <c r="D444" i="3"/>
  <c r="F444" i="3" s="1"/>
  <c r="D437" i="3"/>
  <c r="F437" i="3" s="1"/>
  <c r="F448" i="3"/>
  <c r="D431" i="3"/>
  <c r="F431" i="3" s="1"/>
  <c r="D465" i="3"/>
  <c r="F465" i="3" s="1"/>
  <c r="D441" i="3"/>
  <c r="F441" i="3" s="1"/>
  <c r="D470" i="3"/>
  <c r="F470" i="3" s="1"/>
  <c r="D446" i="3"/>
  <c r="F446" i="3" s="1"/>
  <c r="D451" i="3"/>
  <c r="F451" i="3" s="1"/>
  <c r="D434" i="3"/>
  <c r="F434" i="3" s="1"/>
  <c r="D452" i="3"/>
  <c r="F452" i="3" s="1"/>
  <c r="F428" i="3"/>
  <c r="D432" i="3"/>
  <c r="F432" i="3" s="1"/>
  <c r="D440" i="3"/>
  <c r="F440" i="3" s="1"/>
  <c r="D461" i="3"/>
  <c r="F461" i="3" s="1"/>
  <c r="D468" i="3"/>
  <c r="F468" i="3" s="1"/>
  <c r="D466" i="3"/>
  <c r="F466" i="3" s="1"/>
  <c r="D456" i="3"/>
  <c r="F456" i="3" s="1"/>
  <c r="D9" i="3"/>
  <c r="F9" i="3" s="1"/>
  <c r="D288" i="3"/>
  <c r="F288" i="3" s="1"/>
  <c r="D317" i="3"/>
  <c r="F317" i="3" s="1"/>
  <c r="D113" i="3"/>
  <c r="F113" i="3" s="1"/>
  <c r="D308" i="3"/>
  <c r="F308" i="3" s="1"/>
  <c r="D148" i="3"/>
  <c r="F148" i="3" s="1"/>
  <c r="D220" i="3"/>
  <c r="F220" i="3" s="1"/>
  <c r="D149" i="3"/>
  <c r="F149" i="3" s="1"/>
  <c r="D406" i="3"/>
  <c r="F406" i="3" s="1"/>
  <c r="D355" i="3"/>
  <c r="F355" i="3" s="1"/>
  <c r="D261" i="3"/>
  <c r="F261" i="3" s="1"/>
  <c r="D71" i="3"/>
  <c r="F71" i="3" s="1"/>
  <c r="D344" i="3"/>
  <c r="F344" i="3" s="1"/>
  <c r="D39" i="3"/>
  <c r="F39" i="3" s="1"/>
  <c r="D12" i="3"/>
  <c r="F12" i="3" s="1"/>
  <c r="D259" i="3"/>
  <c r="F259" i="3" s="1"/>
  <c r="D137" i="3"/>
  <c r="F137" i="3" s="1"/>
  <c r="D323" i="3"/>
  <c r="F323" i="3" s="1"/>
  <c r="D13" i="3"/>
  <c r="F13" i="3" s="1"/>
  <c r="D153" i="3"/>
  <c r="F153" i="3" s="1"/>
  <c r="D274" i="3"/>
  <c r="F274" i="3" s="1"/>
  <c r="D402" i="3"/>
  <c r="F402" i="3" s="1"/>
  <c r="D81" i="3"/>
  <c r="F81" i="3" s="1"/>
  <c r="D99" i="3"/>
  <c r="F99" i="3" s="1"/>
  <c r="D396" i="3"/>
  <c r="F396" i="3" s="1"/>
  <c r="D66" i="3"/>
  <c r="F66" i="3" s="1"/>
  <c r="D266" i="3"/>
  <c r="F266" i="3" s="1"/>
  <c r="D302" i="3"/>
  <c r="F302" i="3" s="1"/>
  <c r="D313" i="3"/>
  <c r="F313" i="3" s="1"/>
  <c r="D102" i="3"/>
  <c r="F102" i="3" s="1"/>
  <c r="D279" i="3"/>
  <c r="F279" i="3" s="1"/>
  <c r="D393" i="3"/>
  <c r="F393" i="3" s="1"/>
  <c r="D271" i="3"/>
  <c r="F271" i="3" s="1"/>
  <c r="D249" i="3"/>
  <c r="F249" i="3" s="1"/>
  <c r="D96" i="3"/>
  <c r="F96" i="3" s="1"/>
  <c r="D191" i="3"/>
  <c r="F191" i="3" s="1"/>
  <c r="D130" i="3"/>
  <c r="F130" i="3" s="1"/>
  <c r="D369" i="3"/>
  <c r="F369" i="3" s="1"/>
  <c r="D291" i="3"/>
  <c r="F291" i="3" s="1"/>
  <c r="D238" i="3"/>
  <c r="F238" i="3" s="1"/>
  <c r="D51" i="3"/>
  <c r="F51" i="3" s="1"/>
  <c r="D129" i="3"/>
  <c r="F129" i="3" s="1"/>
  <c r="D208" i="3"/>
  <c r="F208" i="3" s="1"/>
  <c r="D342" i="3"/>
  <c r="F342" i="3" s="1"/>
  <c r="D242" i="3"/>
  <c r="F242" i="3" s="1"/>
  <c r="D101" i="3"/>
  <c r="F101" i="3" s="1"/>
  <c r="D93" i="3"/>
  <c r="F93" i="3" s="1"/>
  <c r="D375" i="3"/>
  <c r="F375" i="3" s="1"/>
  <c r="D177" i="3"/>
  <c r="F177" i="3" s="1"/>
  <c r="D300" i="3"/>
  <c r="F300" i="3" s="1"/>
  <c r="D70" i="3"/>
  <c r="F70" i="3" s="1"/>
  <c r="D297" i="3"/>
  <c r="F297" i="3" s="1"/>
  <c r="D164" i="3"/>
  <c r="F164" i="3" s="1"/>
  <c r="D234" i="3"/>
  <c r="F234" i="3" s="1"/>
  <c r="D154" i="3"/>
  <c r="F154" i="3" s="1"/>
  <c r="D258" i="3"/>
  <c r="F258" i="3" s="1"/>
  <c r="D195" i="3"/>
  <c r="F195" i="3" s="1"/>
  <c r="D356" i="3"/>
  <c r="F356" i="3" s="1"/>
  <c r="D260" i="3"/>
  <c r="F260" i="3" s="1"/>
  <c r="D36" i="3"/>
  <c r="F36" i="3" s="1"/>
  <c r="D205" i="3"/>
  <c r="F205" i="3" s="1"/>
  <c r="D215" i="3"/>
  <c r="F215" i="3" s="1"/>
  <c r="D161" i="3"/>
  <c r="F161" i="3" s="1"/>
  <c r="D169" i="3"/>
  <c r="F169" i="3" s="1"/>
  <c r="D186" i="3"/>
  <c r="F186" i="3" s="1"/>
  <c r="D404" i="3"/>
  <c r="F404" i="3" s="1"/>
  <c r="D140" i="3"/>
  <c r="F140" i="3" s="1"/>
  <c r="D226" i="3"/>
  <c r="F226" i="3" s="1"/>
  <c r="D268" i="3"/>
  <c r="F268" i="3" s="1"/>
  <c r="D407" i="3"/>
  <c r="F407" i="3" s="1"/>
  <c r="D112" i="3"/>
  <c r="F112" i="3" s="1"/>
  <c r="D328" i="3"/>
  <c r="F328" i="3" s="1"/>
  <c r="D394" i="3"/>
  <c r="F394" i="3" s="1"/>
  <c r="D166" i="3"/>
  <c r="F166" i="3" s="1"/>
  <c r="D122" i="3"/>
  <c r="F122" i="3" s="1"/>
  <c r="D201" i="3"/>
  <c r="F201" i="3" s="1"/>
  <c r="D228" i="3"/>
  <c r="F228" i="3" s="1"/>
  <c r="D419" i="3"/>
  <c r="F419" i="3" s="1"/>
  <c r="D405" i="3"/>
  <c r="F405" i="3" s="1"/>
  <c r="D273" i="3"/>
  <c r="F273" i="3" s="1"/>
  <c r="D77" i="3"/>
  <c r="F77" i="3" s="1"/>
  <c r="D350" i="3"/>
  <c r="F350" i="3" s="1"/>
  <c r="D53" i="3"/>
  <c r="F53" i="3" s="1"/>
  <c r="D116" i="3"/>
  <c r="F116" i="3" s="1"/>
  <c r="D231" i="3"/>
  <c r="F231" i="3" s="1"/>
  <c r="D139" i="3"/>
  <c r="F139" i="3" s="1"/>
  <c r="D362" i="3"/>
  <c r="F362" i="3" s="1"/>
  <c r="D395" i="3"/>
  <c r="F395" i="3" s="1"/>
  <c r="D141" i="3"/>
  <c r="F141" i="3" s="1"/>
  <c r="D254" i="3"/>
  <c r="F254" i="3" s="1"/>
  <c r="D421" i="3"/>
  <c r="F421" i="3" s="1"/>
  <c r="D50" i="3"/>
  <c r="F50" i="3" s="1"/>
  <c r="D24" i="3"/>
  <c r="F24" i="3" s="1"/>
  <c r="D151" i="3"/>
  <c r="F151" i="3" s="1"/>
  <c r="D33" i="3"/>
  <c r="F33" i="3" s="1"/>
  <c r="D41" i="3"/>
  <c r="F41" i="3" s="1"/>
  <c r="D223" i="3"/>
  <c r="F223" i="3" s="1"/>
  <c r="D38" i="3"/>
  <c r="F38" i="3" s="1"/>
  <c r="D68" i="3"/>
  <c r="F68" i="3" s="1"/>
  <c r="D214" i="3"/>
  <c r="F214" i="3" s="1"/>
  <c r="D232" i="3"/>
  <c r="F232" i="3" s="1"/>
  <c r="D152" i="3"/>
  <c r="F152" i="3" s="1"/>
  <c r="D197" i="3"/>
  <c r="F197" i="3" s="1"/>
  <c r="D306" i="3"/>
  <c r="F306" i="3" s="1"/>
  <c r="D219" i="3"/>
  <c r="F219" i="3" s="1"/>
  <c r="D78" i="3"/>
  <c r="F78" i="3" s="1"/>
  <c r="D61" i="3"/>
  <c r="F61" i="3" s="1"/>
  <c r="D380" i="3"/>
  <c r="F380" i="3" s="1"/>
  <c r="D182" i="3"/>
  <c r="F182" i="3" s="1"/>
  <c r="D400" i="3"/>
  <c r="F400" i="3" s="1"/>
  <c r="D147" i="3"/>
  <c r="F147" i="3" s="1"/>
  <c r="D359" i="3"/>
  <c r="F359" i="3" s="1"/>
  <c r="D158" i="3"/>
  <c r="F158" i="3" s="1"/>
  <c r="D69" i="3"/>
  <c r="F69" i="3" s="1"/>
  <c r="D14" i="3"/>
  <c r="F14" i="3" s="1"/>
  <c r="D192" i="3"/>
  <c r="F192" i="3" s="1"/>
  <c r="D207" i="3"/>
  <c r="F207" i="3" s="1"/>
  <c r="D212" i="3"/>
  <c r="F212" i="3" s="1"/>
  <c r="D295" i="3"/>
  <c r="F295" i="3" s="1"/>
  <c r="D120" i="3"/>
  <c r="F120" i="3" s="1"/>
  <c r="D162" i="3"/>
  <c r="F162" i="3" s="1"/>
  <c r="D213" i="3"/>
  <c r="F213" i="3" s="1"/>
  <c r="D31" i="3"/>
  <c r="F31" i="3" s="1"/>
  <c r="D363" i="3"/>
  <c r="F363" i="3" s="1"/>
  <c r="D366" i="3"/>
  <c r="F366" i="3" s="1"/>
  <c r="D353" i="3"/>
  <c r="F353" i="3" s="1"/>
  <c r="D104" i="3"/>
  <c r="F104" i="3" s="1"/>
  <c r="D409" i="3"/>
  <c r="F409" i="3" s="1"/>
  <c r="D173" i="3"/>
  <c r="F173" i="3" s="1"/>
  <c r="D252" i="3"/>
  <c r="F252" i="3" s="1"/>
  <c r="D52" i="3"/>
  <c r="F52" i="3" s="1"/>
  <c r="D106" i="3"/>
  <c r="F106" i="3" s="1"/>
  <c r="D403" i="3"/>
  <c r="F403" i="3" s="1"/>
  <c r="D73" i="3"/>
  <c r="F73" i="3" s="1"/>
  <c r="D324" i="3"/>
  <c r="F324" i="3" s="1"/>
  <c r="D293" i="3"/>
  <c r="F293" i="3" s="1"/>
  <c r="D296" i="3"/>
  <c r="F296" i="3" s="1"/>
  <c r="D10" i="3"/>
  <c r="F10" i="3" s="1"/>
  <c r="D411" i="3"/>
  <c r="F411" i="3" s="1"/>
  <c r="D347" i="3"/>
  <c r="F347" i="3" s="1"/>
  <c r="D20" i="3"/>
  <c r="F20" i="3" s="1"/>
  <c r="D331" i="3"/>
  <c r="F331" i="3" s="1"/>
  <c r="D364" i="3"/>
  <c r="F364" i="3" s="1"/>
  <c r="D168" i="3"/>
  <c r="F168" i="3" s="1"/>
  <c r="D311" i="3"/>
  <c r="F311" i="3" s="1"/>
  <c r="D94" i="3"/>
  <c r="F94" i="3" s="1"/>
  <c r="D340" i="3"/>
  <c r="F340" i="3" s="1"/>
  <c r="D351" i="3"/>
  <c r="F351" i="3" s="1"/>
  <c r="D397" i="3"/>
  <c r="F397" i="3" s="1"/>
  <c r="D172" i="3"/>
  <c r="F172" i="3" s="1"/>
  <c r="D368" i="3"/>
  <c r="F368" i="3" s="1"/>
  <c r="D91" i="3"/>
  <c r="F91" i="3" s="1"/>
  <c r="D60" i="3"/>
  <c r="F60" i="3" s="1"/>
  <c r="D290" i="3"/>
  <c r="F290" i="3" s="1"/>
  <c r="D315" i="3"/>
  <c r="F315" i="3" s="1"/>
  <c r="D35" i="3"/>
  <c r="F35" i="3" s="1"/>
  <c r="D284" i="3"/>
  <c r="F284" i="3" s="1"/>
  <c r="D159" i="3"/>
  <c r="F159" i="3" s="1"/>
  <c r="D199" i="3"/>
  <c r="F199" i="3" s="1"/>
  <c r="D289" i="3"/>
  <c r="F289" i="3" s="1"/>
  <c r="D384" i="3"/>
  <c r="F384" i="3" s="1"/>
  <c r="D157" i="3"/>
  <c r="F157" i="3" s="1"/>
  <c r="D335" i="3"/>
  <c r="F335" i="3" s="1"/>
  <c r="D27" i="3"/>
  <c r="F27" i="3" s="1"/>
  <c r="D127" i="3"/>
  <c r="F127" i="3" s="1"/>
  <c r="D44" i="3"/>
  <c r="F44" i="3" s="1"/>
  <c r="D388" i="3"/>
  <c r="F388" i="3" s="1"/>
  <c r="D29" i="3"/>
  <c r="F29" i="3" s="1"/>
  <c r="D392" i="3"/>
  <c r="F392" i="3" s="1"/>
  <c r="D100" i="3"/>
  <c r="F100" i="3" s="1"/>
  <c r="D327" i="3"/>
  <c r="F327" i="3" s="1"/>
  <c r="D391" i="3"/>
  <c r="F391" i="3" s="1"/>
  <c r="D65" i="3"/>
  <c r="F65" i="3" s="1"/>
  <c r="D118" i="3"/>
  <c r="F118" i="3" s="1"/>
  <c r="D378" i="3"/>
  <c r="F378" i="3" s="1"/>
  <c r="D398" i="3"/>
  <c r="F398" i="3" s="1"/>
  <c r="D218" i="3"/>
  <c r="F218" i="3" s="1"/>
  <c r="D221" i="3"/>
  <c r="F221" i="3" s="1"/>
  <c r="D389" i="3"/>
  <c r="F389" i="3" s="1"/>
  <c r="D103" i="3"/>
  <c r="F103" i="3" s="1"/>
  <c r="D241" i="3"/>
  <c r="F241" i="3" s="1"/>
  <c r="D267" i="3"/>
  <c r="F267" i="3" s="1"/>
  <c r="D47" i="3"/>
  <c r="F47" i="3" s="1"/>
  <c r="D224" i="3"/>
  <c r="F224" i="3" s="1"/>
  <c r="D132" i="3"/>
  <c r="F132" i="3" s="1"/>
  <c r="D176" i="3"/>
  <c r="F176" i="3" s="1"/>
  <c r="D62" i="3"/>
  <c r="F62" i="3" s="1"/>
  <c r="D417" i="3"/>
  <c r="F417" i="3" s="1"/>
  <c r="D21" i="3"/>
  <c r="F21" i="3" s="1"/>
  <c r="D143" i="3"/>
  <c r="F143" i="3" s="1"/>
  <c r="D115" i="3"/>
  <c r="F115" i="3" s="1"/>
  <c r="D146" i="3"/>
  <c r="F146" i="3" s="1"/>
  <c r="D225" i="3"/>
  <c r="F225" i="3" s="1"/>
  <c r="D76" i="3"/>
  <c r="F76" i="3" s="1"/>
  <c r="D87" i="3"/>
  <c r="F87" i="3" s="1"/>
  <c r="D26" i="3"/>
  <c r="F26" i="3" s="1"/>
  <c r="D383" i="3"/>
  <c r="F383" i="3" s="1"/>
  <c r="D333" i="3"/>
  <c r="F333" i="3" s="1"/>
  <c r="D319" i="3"/>
  <c r="F319" i="3" s="1"/>
  <c r="D330" i="3"/>
  <c r="F330" i="3" s="1"/>
  <c r="D18" i="3"/>
  <c r="F18" i="3" s="1"/>
  <c r="D255" i="3"/>
  <c r="F255" i="3" s="1"/>
  <c r="D188" i="3"/>
  <c r="F188" i="3" s="1"/>
  <c r="D40" i="3"/>
  <c r="F40" i="3" s="1"/>
  <c r="D170" i="3"/>
  <c r="F170" i="3" s="1"/>
  <c r="D204" i="3"/>
  <c r="F204" i="3" s="1"/>
  <c r="D37" i="3"/>
  <c r="F37" i="3" s="1"/>
  <c r="D414" i="3"/>
  <c r="F414" i="3" s="1"/>
  <c r="D193" i="3"/>
  <c r="F193" i="3" s="1"/>
  <c r="D237" i="3"/>
  <c r="F237" i="3" s="1"/>
  <c r="D72" i="3"/>
  <c r="F72" i="3" s="1"/>
  <c r="D270" i="3"/>
  <c r="F270" i="3" s="1"/>
  <c r="D305" i="3"/>
  <c r="F305" i="3" s="1"/>
  <c r="D298" i="3"/>
  <c r="F298" i="3" s="1"/>
  <c r="D16" i="3"/>
  <c r="F16" i="3" s="1"/>
  <c r="D325" i="3"/>
  <c r="F325" i="3" s="1"/>
  <c r="D287" i="3"/>
  <c r="F287" i="3" s="1"/>
  <c r="D136" i="3"/>
  <c r="F136" i="3" s="1"/>
  <c r="D390" i="3"/>
  <c r="F390" i="3" s="1"/>
  <c r="D216" i="3"/>
  <c r="F216" i="3" s="1"/>
  <c r="D43" i="3"/>
  <c r="F43" i="3" s="1"/>
  <c r="D79" i="3"/>
  <c r="F79" i="3" s="1"/>
  <c r="D105" i="3"/>
  <c r="F105" i="3" s="1"/>
  <c r="D410" i="3"/>
  <c r="F410" i="3" s="1"/>
  <c r="D345" i="3"/>
  <c r="F345" i="3" s="1"/>
  <c r="D117" i="3"/>
  <c r="F117" i="3" s="1"/>
  <c r="D318" i="3"/>
  <c r="F318" i="3" s="1"/>
  <c r="D54" i="3"/>
  <c r="F54" i="3" s="1"/>
  <c r="D206" i="3"/>
  <c r="F206" i="3" s="1"/>
  <c r="D145" i="3"/>
  <c r="F145" i="3" s="1"/>
  <c r="D370" i="3"/>
  <c r="F370" i="3" s="1"/>
  <c r="D19" i="3"/>
  <c r="F19" i="3" s="1"/>
  <c r="D294" i="3"/>
  <c r="F294" i="3" s="1"/>
  <c r="D171" i="3"/>
  <c r="F171" i="3" s="1"/>
  <c r="D358" i="3"/>
  <c r="F358" i="3" s="1"/>
  <c r="D222" i="3"/>
  <c r="F222" i="3" s="1"/>
  <c r="D399" i="3"/>
  <c r="F399" i="3" s="1"/>
  <c r="D123" i="3"/>
  <c r="F123" i="3" s="1"/>
  <c r="D248" i="3"/>
  <c r="F248" i="3" s="1"/>
  <c r="D46" i="3"/>
  <c r="F46" i="3" s="1"/>
  <c r="D92" i="3"/>
  <c r="F92" i="3" s="1"/>
  <c r="D55" i="3"/>
  <c r="F55" i="3" s="1"/>
  <c r="D272" i="3"/>
  <c r="F272" i="3" s="1"/>
  <c r="D239" i="3"/>
  <c r="F239" i="3" s="1"/>
  <c r="D163" i="3"/>
  <c r="F163" i="3" s="1"/>
  <c r="D373" i="3"/>
  <c r="F373" i="3" s="1"/>
  <c r="D98" i="3"/>
  <c r="F98" i="3" s="1"/>
  <c r="D334" i="3"/>
  <c r="F334" i="3" s="1"/>
  <c r="D401" i="3"/>
  <c r="F401" i="3" s="1"/>
  <c r="D200" i="3"/>
  <c r="F200" i="3" s="1"/>
  <c r="D281" i="3"/>
  <c r="F281" i="3" s="1"/>
  <c r="D240" i="3"/>
  <c r="F240" i="3" s="1"/>
  <c r="D83" i="3"/>
  <c r="F83" i="3" s="1"/>
  <c r="D354" i="3"/>
  <c r="F354" i="3" s="1"/>
  <c r="D310" i="3"/>
  <c r="F310" i="3" s="1"/>
  <c r="D155" i="3"/>
  <c r="F155" i="3" s="1"/>
  <c r="D107" i="3"/>
  <c r="F107" i="3" s="1"/>
  <c r="D377" i="3"/>
  <c r="F377" i="3" s="1"/>
  <c r="D23" i="3"/>
  <c r="F23" i="3" s="1"/>
  <c r="D181" i="3"/>
  <c r="F181" i="3" s="1"/>
  <c r="D28" i="3"/>
  <c r="F28" i="3" s="1"/>
  <c r="D198" i="3"/>
  <c r="F198" i="3" s="1"/>
  <c r="D194" i="3"/>
  <c r="F194" i="3" s="1"/>
  <c r="D211" i="3"/>
  <c r="F211" i="3" s="1"/>
  <c r="D275" i="3"/>
  <c r="F275" i="3" s="1"/>
  <c r="D88" i="3"/>
  <c r="F88" i="3" s="1"/>
  <c r="D264" i="3"/>
  <c r="F264" i="3" s="1"/>
  <c r="D126" i="3"/>
  <c r="F126" i="3" s="1"/>
  <c r="D253" i="3"/>
  <c r="F253" i="3" s="1"/>
  <c r="D385" i="3"/>
  <c r="F385" i="3" s="1"/>
  <c r="D184" i="3"/>
  <c r="F184" i="3" s="1"/>
  <c r="D312" i="3"/>
  <c r="F312" i="3" s="1"/>
  <c r="D262" i="3"/>
  <c r="F262" i="3" s="1"/>
  <c r="D75" i="3"/>
  <c r="F75" i="3" s="1"/>
  <c r="D175" i="3"/>
  <c r="F175" i="3" s="1"/>
  <c r="D361" i="3"/>
  <c r="F361" i="3" s="1"/>
  <c r="D187" i="3"/>
  <c r="F187" i="3" s="1"/>
  <c r="D138" i="3"/>
  <c r="F138" i="3" s="1"/>
  <c r="D420" i="3"/>
  <c r="F420" i="3" s="1"/>
  <c r="D374" i="3"/>
  <c r="F374" i="3" s="1"/>
  <c r="D90" i="3"/>
  <c r="F90" i="3" s="1"/>
  <c r="D165" i="3"/>
  <c r="F165" i="3" s="1"/>
  <c r="D341" i="3"/>
  <c r="F341" i="3" s="1"/>
  <c r="D285" i="3"/>
  <c r="F285" i="3" s="1"/>
  <c r="D202" i="3"/>
  <c r="F202" i="3" s="1"/>
  <c r="D190" i="3"/>
  <c r="F190" i="3" s="1"/>
  <c r="D230" i="3"/>
  <c r="F230" i="3" s="1"/>
  <c r="D233" i="3"/>
  <c r="F233" i="3" s="1"/>
  <c r="D150" i="3"/>
  <c r="F150" i="3" s="1"/>
  <c r="D109" i="3"/>
  <c r="F109" i="3" s="1"/>
  <c r="D246" i="3"/>
  <c r="F246" i="3" s="1"/>
  <c r="D320" i="3"/>
  <c r="F320" i="3" s="1"/>
  <c r="D110" i="3"/>
  <c r="F110" i="3" s="1"/>
  <c r="D97" i="3"/>
  <c r="F97" i="3" s="1"/>
  <c r="D80" i="3"/>
  <c r="F80" i="3" s="1"/>
  <c r="D131" i="3"/>
  <c r="F131" i="3" s="1"/>
  <c r="D144" i="3"/>
  <c r="F144" i="3" s="1"/>
  <c r="D277" i="3"/>
  <c r="F277" i="3" s="1"/>
  <c r="D30" i="3"/>
  <c r="F30" i="3" s="1"/>
  <c r="D299" i="3"/>
  <c r="F299" i="3" s="1"/>
  <c r="D64" i="3"/>
  <c r="F64" i="3" s="1"/>
  <c r="D108" i="3"/>
  <c r="F108" i="3" s="1"/>
  <c r="D58" i="3"/>
  <c r="F58" i="3" s="1"/>
  <c r="D339" i="3"/>
  <c r="F339" i="3" s="1"/>
  <c r="D265" i="3"/>
  <c r="F265" i="3" s="1"/>
  <c r="D174" i="3"/>
  <c r="F174" i="3" s="1"/>
  <c r="D304" i="3"/>
  <c r="F304" i="3" s="1"/>
  <c r="D349" i="3"/>
  <c r="F349" i="3" s="1"/>
  <c r="D257" i="3"/>
  <c r="F257" i="3" s="1"/>
  <c r="D247" i="3"/>
  <c r="F247" i="3" s="1"/>
  <c r="D185" i="3"/>
  <c r="F185" i="3" s="1"/>
  <c r="D57" i="3"/>
  <c r="F57" i="3" s="1"/>
  <c r="D372" i="3"/>
  <c r="F372" i="3" s="1"/>
  <c r="D49" i="3"/>
  <c r="F49" i="3" s="1"/>
  <c r="D156" i="3"/>
  <c r="F156" i="3" s="1"/>
  <c r="D381" i="3"/>
  <c r="F381" i="3" s="1"/>
  <c r="D408" i="3"/>
  <c r="F408" i="3" s="1"/>
  <c r="D337" i="3"/>
  <c r="F337" i="3" s="1"/>
  <c r="D321" i="3"/>
  <c r="F321" i="3" s="1"/>
  <c r="D263" i="3"/>
  <c r="F263" i="3" s="1"/>
  <c r="D86" i="3"/>
  <c r="F86" i="3" s="1"/>
  <c r="D413" i="3"/>
  <c r="F413" i="3" s="1"/>
  <c r="D45" i="3"/>
  <c r="F45" i="3" s="1"/>
  <c r="D371" i="3"/>
  <c r="F371" i="3" s="1"/>
  <c r="D338" i="3"/>
  <c r="F338" i="3" s="1"/>
  <c r="D210" i="3"/>
  <c r="F210" i="3" s="1"/>
  <c r="D415" i="3"/>
  <c r="F415" i="3" s="1"/>
  <c r="D292" i="3"/>
  <c r="F292" i="3" s="1"/>
  <c r="D346" i="3"/>
  <c r="F346" i="3" s="1"/>
  <c r="D125" i="3"/>
  <c r="F125" i="3" s="1"/>
  <c r="D229" i="3"/>
  <c r="F229" i="3" s="1"/>
  <c r="D114" i="3"/>
  <c r="F114" i="3" s="1"/>
  <c r="D280" i="3"/>
  <c r="F280" i="3" s="1"/>
  <c r="D84" i="3"/>
  <c r="F84" i="3" s="1"/>
  <c r="D11" i="3"/>
  <c r="F11" i="3" s="1"/>
  <c r="D22" i="3"/>
  <c r="F22" i="3" s="1"/>
  <c r="D256" i="3"/>
  <c r="F256" i="3" s="1"/>
  <c r="D322" i="3"/>
  <c r="F322" i="3" s="1"/>
  <c r="D48" i="3"/>
  <c r="F48" i="3" s="1"/>
  <c r="D416" i="3"/>
  <c r="F416" i="3" s="1"/>
  <c r="D119" i="3"/>
  <c r="F119" i="3" s="1"/>
  <c r="D301" i="3"/>
  <c r="F301" i="3" s="1"/>
  <c r="D196" i="3"/>
  <c r="F196" i="3" s="1"/>
  <c r="D269" i="3"/>
  <c r="F269" i="3" s="1"/>
  <c r="D365" i="3"/>
  <c r="F365" i="3" s="1"/>
  <c r="D329" i="3"/>
  <c r="F329" i="3" s="1"/>
  <c r="D303" i="3"/>
  <c r="F303" i="3" s="1"/>
  <c r="D352" i="3"/>
  <c r="F352" i="3" s="1"/>
  <c r="D418" i="3"/>
  <c r="F418" i="3" s="1"/>
  <c r="D336" i="3"/>
  <c r="F336" i="3" s="1"/>
  <c r="D282" i="3"/>
  <c r="F282" i="3" s="1"/>
  <c r="D32" i="3"/>
  <c r="F32" i="3" s="1"/>
  <c r="D357" i="3"/>
  <c r="F357" i="3" s="1"/>
  <c r="D243" i="3"/>
  <c r="F243" i="3" s="1"/>
  <c r="D278" i="3"/>
  <c r="F278" i="3" s="1"/>
  <c r="D135" i="3"/>
  <c r="F135" i="3" s="1"/>
  <c r="D74" i="3"/>
  <c r="F74" i="3" s="1"/>
  <c r="D17" i="3"/>
  <c r="F17" i="3" s="1"/>
  <c r="D343" i="3"/>
  <c r="F343" i="3" s="1"/>
  <c r="D85" i="3"/>
  <c r="F85" i="3" s="1"/>
  <c r="D133" i="3"/>
  <c r="F133" i="3" s="1"/>
  <c r="D34" i="3"/>
  <c r="F34" i="3" s="1"/>
  <c r="D183" i="3"/>
  <c r="F183" i="3" s="1"/>
  <c r="D286" i="3"/>
  <c r="F286" i="3" s="1"/>
  <c r="D180" i="3"/>
  <c r="F180" i="3" s="1"/>
  <c r="D167" i="3"/>
  <c r="F167" i="3" s="1"/>
  <c r="D227" i="3"/>
  <c r="F227" i="3" s="1"/>
  <c r="D382" i="3"/>
  <c r="F382" i="3" s="1"/>
  <c r="D309" i="3"/>
  <c r="F309" i="3" s="1"/>
  <c r="D124" i="3"/>
  <c r="F124" i="3" s="1"/>
  <c r="D326" i="3"/>
  <c r="F326" i="3" s="1"/>
  <c r="D25" i="3"/>
  <c r="F25" i="3" s="1"/>
  <c r="D307" i="3"/>
  <c r="F307" i="3" s="1"/>
  <c r="D95" i="3"/>
  <c r="F95" i="3" s="1"/>
  <c r="D387" i="3"/>
  <c r="F387" i="3" s="1"/>
  <c r="D360" i="3"/>
  <c r="F360" i="3" s="1"/>
  <c r="D134" i="3"/>
  <c r="F134" i="3" s="1"/>
  <c r="D348" i="3"/>
  <c r="F348" i="3" s="1"/>
  <c r="D89" i="3"/>
  <c r="F89" i="3" s="1"/>
  <c r="D236" i="3"/>
  <c r="F236" i="3" s="1"/>
  <c r="D209" i="3"/>
  <c r="F209" i="3" s="1"/>
  <c r="D332" i="3"/>
  <c r="F332" i="3" s="1"/>
  <c r="D250" i="3"/>
  <c r="F250" i="3" s="1"/>
  <c r="D63" i="3"/>
  <c r="F63" i="3" s="1"/>
  <c r="D244" i="3"/>
  <c r="F244" i="3" s="1"/>
  <c r="D67" i="3"/>
  <c r="F67" i="3" s="1"/>
  <c r="D235" i="3"/>
  <c r="F235" i="3" s="1"/>
  <c r="D82" i="3"/>
  <c r="F82" i="3" s="1"/>
  <c r="D386" i="3"/>
  <c r="F386" i="3" s="1"/>
  <c r="D179" i="3"/>
  <c r="F179" i="3" s="1"/>
  <c r="D59" i="3"/>
  <c r="F59" i="3" s="1"/>
  <c r="D316" i="3"/>
  <c r="F316" i="3" s="1"/>
  <c r="D178" i="3"/>
  <c r="F178" i="3" s="1"/>
  <c r="D160" i="3"/>
  <c r="F160" i="3" s="1"/>
  <c r="D245" i="3"/>
  <c r="F245" i="3" s="1"/>
  <c r="D314" i="3"/>
  <c r="F314" i="3" s="1"/>
  <c r="D111" i="3"/>
  <c r="F111" i="3" s="1"/>
  <c r="D121" i="3"/>
  <c r="F121" i="3" s="1"/>
  <c r="D283" i="3"/>
  <c r="F283" i="3" s="1"/>
  <c r="D42" i="3"/>
  <c r="F42" i="3" s="1"/>
  <c r="D56" i="3"/>
  <c r="F56" i="3" s="1"/>
  <c r="D376" i="3"/>
  <c r="F376" i="3" s="1"/>
  <c r="D142" i="3"/>
  <c r="F142" i="3" s="1"/>
  <c r="D367" i="3"/>
  <c r="F367" i="3" s="1"/>
  <c r="D15" i="3"/>
  <c r="F15" i="3" s="1"/>
  <c r="D217" i="3"/>
  <c r="F217" i="3" s="1"/>
  <c r="D276" i="3"/>
  <c r="F276" i="3" s="1"/>
  <c r="D189" i="3"/>
  <c r="F189" i="3" s="1"/>
  <c r="D203" i="3"/>
  <c r="F203" i="3" s="1"/>
  <c r="D379" i="3"/>
  <c r="F379" i="3" s="1"/>
  <c r="D251" i="3"/>
  <c r="F251" i="3" s="1"/>
  <c r="D412" i="3"/>
  <c r="F412" i="3" s="1"/>
  <c r="D128" i="3"/>
  <c r="F12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Tomáš Megyesy</author>
  </authors>
  <commentList>
    <comment ref="T484" authorId="0" shapeId="0" xr:uid="{9F56565C-9005-41AB-BD00-923E48BE9B6B}">
      <text>
        <r>
          <rPr>
            <b/>
            <sz val="9"/>
            <color indexed="81"/>
            <rFont val="Segoe UI"/>
            <family val="2"/>
            <charset val="238"/>
          </rPr>
          <t>MEGGY-T s.r.o.</t>
        </r>
        <r>
          <rPr>
            <sz val="9"/>
            <color indexed="81"/>
            <rFont val="Segoe UI"/>
            <family val="2"/>
            <charset val="238"/>
          </rPr>
          <t xml:space="preserve">
-zvoľte spôsob prípravy Vašej objednávky :
</t>
        </r>
        <r>
          <rPr>
            <b/>
            <sz val="9"/>
            <color indexed="81"/>
            <rFont val="Segoe UI"/>
            <family val="2"/>
            <charset val="238"/>
          </rPr>
          <t>1. Balíčkovať po taškách</t>
        </r>
        <r>
          <rPr>
            <sz val="9"/>
            <color indexed="81"/>
            <rFont val="Segoe UI"/>
            <family val="2"/>
            <charset val="238"/>
          </rPr>
          <t xml:space="preserve"> - jednotlivé zostavy Vám zabalíme samostatne
(po jednom žiakovy) do tašiek.
Tašky označíme ročníkom alebo triedou.
</t>
        </r>
        <r>
          <rPr>
            <b/>
            <sz val="9"/>
            <color indexed="81"/>
            <rFont val="Segoe UI"/>
            <family val="2"/>
            <charset val="238"/>
          </rPr>
          <t xml:space="preserve">2. Baliť po zostavách </t>
        </r>
        <r>
          <rPr>
            <sz val="9"/>
            <color indexed="81"/>
            <rFont val="Segoe UI"/>
            <family val="2"/>
            <charset val="238"/>
          </rPr>
          <t xml:space="preserve">- zabalíme Vám celý ročník alebo triedu (spolu všetky rovnaké zostavy v ročníku/triede) do krabíc.
Krabice označíme ročníkom alebo triedou.
</t>
        </r>
        <r>
          <rPr>
            <b/>
            <sz val="9"/>
            <color indexed="81"/>
            <rFont val="Segoe UI"/>
            <family val="2"/>
            <charset val="238"/>
          </rPr>
          <t xml:space="preserve">3. Bez balenia </t>
        </r>
        <r>
          <rPr>
            <sz val="9"/>
            <color indexed="81"/>
            <rFont val="Segoe UI"/>
            <family val="2"/>
            <charset val="238"/>
          </rPr>
          <t>- Tovar dodáme spolu, bez rozdeľovania.</t>
        </r>
      </text>
    </comment>
    <comment ref="T487" authorId="0" shapeId="0" xr:uid="{2853337B-774F-4F2A-AC90-3E7A30943938}">
      <text>
        <r>
          <rPr>
            <b/>
            <sz val="9"/>
            <color indexed="81"/>
            <rFont val="Segoe UI"/>
            <family val="2"/>
            <charset val="238"/>
          </rPr>
          <t>MEGGY-T s.r.o.</t>
        </r>
        <r>
          <rPr>
            <sz val="9"/>
            <color indexed="81"/>
            <rFont val="Segoe UI"/>
            <family val="2"/>
            <charset val="238"/>
          </rPr>
          <t xml:space="preserve">
-zvoľte spôsob dopravy Vašej objednávky :
</t>
        </r>
        <r>
          <rPr>
            <b/>
            <sz val="9"/>
            <color indexed="81"/>
            <rFont val="Segoe UI"/>
            <family val="2"/>
            <charset val="238"/>
          </rPr>
          <t xml:space="preserve">1. Rozvoz </t>
        </r>
        <r>
          <rPr>
            <sz val="9"/>
            <color indexed="81"/>
            <rFont val="Segoe UI"/>
            <family val="2"/>
            <charset val="238"/>
          </rPr>
          <t xml:space="preserve"> </t>
        </r>
        <r>
          <rPr>
            <b/>
            <sz val="9"/>
            <color indexed="81"/>
            <rFont val="Segoe UI"/>
            <family val="2"/>
            <charset val="238"/>
          </rPr>
          <t>MEGGY-T</t>
        </r>
        <r>
          <rPr>
            <sz val="9"/>
            <color indexed="81"/>
            <rFont val="Segoe UI"/>
            <family val="2"/>
            <charset val="238"/>
          </rPr>
          <t xml:space="preserve"> - tovar Vám privezieme zadarmo na miesto dodania. </t>
        </r>
      </text>
    </comment>
    <comment ref="T490" authorId="0" shapeId="0" xr:uid="{9CF63EBB-CC4D-4D15-9823-006D03DFBC65}">
      <text>
        <r>
          <rPr>
            <b/>
            <sz val="9"/>
            <color indexed="81"/>
            <rFont val="Segoe UI"/>
            <family val="2"/>
            <charset val="238"/>
          </rPr>
          <t>MEGGY-T s.r.o.</t>
        </r>
        <r>
          <rPr>
            <sz val="9"/>
            <color indexed="81"/>
            <rFont val="Segoe UI"/>
            <family val="2"/>
            <charset val="238"/>
          </rPr>
          <t xml:space="preserve">
-zvoľte spôsob platby Vašej objednávky :
</t>
        </r>
        <r>
          <rPr>
            <b/>
            <sz val="9"/>
            <color indexed="81"/>
            <rFont val="Segoe UI"/>
            <family val="2"/>
            <charset val="238"/>
          </rPr>
          <t>1. Platba prevodom</t>
        </r>
        <r>
          <rPr>
            <sz val="9"/>
            <color indexed="81"/>
            <rFont val="Segoe UI"/>
            <family val="2"/>
            <charset val="238"/>
          </rPr>
          <t xml:space="preserve"> - Tovar uhradíte uhradením faktúry dodanej s tovarom so splatnosť 14dní od vystavenia faktúry. Fakturačné údaje sú uvedené na faktúre.</t>
        </r>
      </text>
    </comment>
  </commentList>
</comments>
</file>

<file path=xl/sharedStrings.xml><?xml version="1.0" encoding="utf-8"?>
<sst xmlns="http://schemas.openxmlformats.org/spreadsheetml/2006/main" count="2415" uniqueCount="711">
  <si>
    <t>Skl.</t>
  </si>
  <si>
    <t>JC</t>
  </si>
  <si>
    <t>čís.</t>
  </si>
  <si>
    <t>Zošity</t>
  </si>
  <si>
    <t>Základná</t>
  </si>
  <si>
    <t>Poč</t>
  </si>
  <si>
    <t>Cena s DPH</t>
  </si>
  <si>
    <t>Zošit 510</t>
  </si>
  <si>
    <t>zostava</t>
  </si>
  <si>
    <t>ks</t>
  </si>
  <si>
    <t>Spolu</t>
  </si>
  <si>
    <t>Zošit 511</t>
  </si>
  <si>
    <t>Zošit 5110</t>
  </si>
  <si>
    <t>Zošit 420 ECO</t>
  </si>
  <si>
    <t>Zošit 511 s p.l.</t>
  </si>
  <si>
    <t>Zošit 512</t>
  </si>
  <si>
    <t>Zošit 512 s p.l.</t>
  </si>
  <si>
    <t>Zošit 513</t>
  </si>
  <si>
    <t>Zošit 520 ECO</t>
  </si>
  <si>
    <t>Zošit 517 notový</t>
  </si>
  <si>
    <t>Zošit 523 ECO</t>
  </si>
  <si>
    <t>Zošit 520</t>
  </si>
  <si>
    <t>Zošit 644 ECO</t>
  </si>
  <si>
    <t>Zošit 523</t>
  </si>
  <si>
    <t>Zošit 524</t>
  </si>
  <si>
    <t>Štetce</t>
  </si>
  <si>
    <t>Zošit 525</t>
  </si>
  <si>
    <t>Zošit 526 steno</t>
  </si>
  <si>
    <t>Gumy</t>
  </si>
  <si>
    <t>Zošit 534 slovník</t>
  </si>
  <si>
    <t>Zošit 540</t>
  </si>
  <si>
    <t>Zošit 544</t>
  </si>
  <si>
    <t>Zošit 545</t>
  </si>
  <si>
    <t>Guma Maped Minisofty</t>
  </si>
  <si>
    <t>Zošit 560</t>
  </si>
  <si>
    <t>Guma Maped Softy</t>
  </si>
  <si>
    <t>Zošit 564</t>
  </si>
  <si>
    <t>Zošit 565</t>
  </si>
  <si>
    <t>Zošit 580</t>
  </si>
  <si>
    <t>Strúhadlá</t>
  </si>
  <si>
    <t>Zošit 584</t>
  </si>
  <si>
    <t>Zošit 585</t>
  </si>
  <si>
    <t>Zošit 624</t>
  </si>
  <si>
    <t>Zošit 644</t>
  </si>
  <si>
    <t>Pero čínske</t>
  </si>
  <si>
    <t>Zošit 420</t>
  </si>
  <si>
    <t>Zošit 424</t>
  </si>
  <si>
    <t>Zošit 425</t>
  </si>
  <si>
    <t>Lepidlá</t>
  </si>
  <si>
    <t>Cena za žiaka :</t>
  </si>
  <si>
    <t>Zošit 423x</t>
  </si>
  <si>
    <t>Zvýrazňovače</t>
  </si>
  <si>
    <t>Zošit 428 notový</t>
  </si>
  <si>
    <t>Zošit 440</t>
  </si>
  <si>
    <t>Pastelky</t>
  </si>
  <si>
    <t>Zošit 444</t>
  </si>
  <si>
    <t>Zošit 445</t>
  </si>
  <si>
    <t>Zošit 460</t>
  </si>
  <si>
    <t>Zošit 464</t>
  </si>
  <si>
    <t>Zošit 465</t>
  </si>
  <si>
    <t>Zošit 480</t>
  </si>
  <si>
    <t>Zošit 424 ECO</t>
  </si>
  <si>
    <t>Zošit 484</t>
  </si>
  <si>
    <t>Zošit 440 ECO</t>
  </si>
  <si>
    <t>Zošit 485</t>
  </si>
  <si>
    <t>Zošit 524 ECO</t>
  </si>
  <si>
    <t>Zošit 444 ECO</t>
  </si>
  <si>
    <t>Peračníky</t>
  </si>
  <si>
    <t>Pásky</t>
  </si>
  <si>
    <t>Zošit 540 ECO</t>
  </si>
  <si>
    <t>Zošit 544 ECO</t>
  </si>
  <si>
    <t>Peračník plný</t>
  </si>
  <si>
    <t>Kružidlá</t>
  </si>
  <si>
    <t>Zošit 525 ECO</t>
  </si>
  <si>
    <t>Zošit 545 ECO</t>
  </si>
  <si>
    <t>Zošit 560 ECO</t>
  </si>
  <si>
    <t>Zošit 564 ECO</t>
  </si>
  <si>
    <t>Krieda</t>
  </si>
  <si>
    <t>Zošit 565 ECO</t>
  </si>
  <si>
    <t>Nožnice Maped</t>
  </si>
  <si>
    <t>Kalkulačky</t>
  </si>
  <si>
    <t>Voskovky</t>
  </si>
  <si>
    <t>Zošit 425 ECO</t>
  </si>
  <si>
    <t>Pravítka</t>
  </si>
  <si>
    <t>Obaly</t>
  </si>
  <si>
    <t>Zošit 445 ECO</t>
  </si>
  <si>
    <t>Zošit 460 ECO</t>
  </si>
  <si>
    <t>Zošit 464 ECO</t>
  </si>
  <si>
    <t>Zošit 465 ECO</t>
  </si>
  <si>
    <t>Náčrtníky</t>
  </si>
  <si>
    <t>Papier farebný</t>
  </si>
  <si>
    <t>Taška igelitová</t>
  </si>
  <si>
    <t>Skicáre</t>
  </si>
  <si>
    <t>Výkres biely</t>
  </si>
  <si>
    <t>Výkres A3 180g</t>
  </si>
  <si>
    <t>Výkres A4 180g</t>
  </si>
  <si>
    <t>Výkres A1 200g</t>
  </si>
  <si>
    <t>Výkres A2 200g</t>
  </si>
  <si>
    <t>Výkres A3 200g</t>
  </si>
  <si>
    <t>Výkres A4 200g</t>
  </si>
  <si>
    <t>Výkres A3 220g</t>
  </si>
  <si>
    <t>Výkres A4 220g</t>
  </si>
  <si>
    <t>Výkres farebný</t>
  </si>
  <si>
    <t>Papier baliaci</t>
  </si>
  <si>
    <t>Papier krepový</t>
  </si>
  <si>
    <t>Papier vlnitý</t>
  </si>
  <si>
    <t>Ceruzka 3hr. Maped HB</t>
  </si>
  <si>
    <t>Ceruzka 3hr. Maped HB s gumou</t>
  </si>
  <si>
    <t>Ceruzka 3hr. Milan HB</t>
  </si>
  <si>
    <t>Ceruzka 3hr. FaberCastell</t>
  </si>
  <si>
    <t>Cer.3hr. Stabilo Easy S pravák</t>
  </si>
  <si>
    <t>Cer.3hr. Stabilo Easy S ľavák</t>
  </si>
  <si>
    <t>Pentelka Maped 0,5</t>
  </si>
  <si>
    <t>Pentelka Solidly 0,5</t>
  </si>
  <si>
    <t>Guma Milan 648 Nata</t>
  </si>
  <si>
    <t>Strúhadlo kovové Maped Satellite</t>
  </si>
  <si>
    <t>Strúhadlo Maped Vivo</t>
  </si>
  <si>
    <t>Strúhadlo Maped Vivo Maxi</t>
  </si>
  <si>
    <t>Strúhadlo Maped Boogy</t>
  </si>
  <si>
    <t>Strúhadlo Maped Vivo 2dier.</t>
  </si>
  <si>
    <t>Strúhadlo Maped Boogy zásobník</t>
  </si>
  <si>
    <t>Strúhadlo Maped IGloo zásobník</t>
  </si>
  <si>
    <t>Strúhadlo Maped IGloo 2dier.zás.</t>
  </si>
  <si>
    <t>Pero jednorázové modré</t>
  </si>
  <si>
    <t>Pero jednorázové zelené</t>
  </si>
  <si>
    <t>Pero jednorázové červené</t>
  </si>
  <si>
    <t>Pero jednorázové čierne</t>
  </si>
  <si>
    <t>Pero jednorázové sada</t>
  </si>
  <si>
    <t>Pero štvorfarebné plastové</t>
  </si>
  <si>
    <t>Pero Milan P1 modré</t>
  </si>
  <si>
    <t>Pero Milan P1 zelené</t>
  </si>
  <si>
    <t>Pero Milan P1 červené</t>
  </si>
  <si>
    <t>Pero Milan P1 čierne</t>
  </si>
  <si>
    <t>Pero Milan P1 Stylus</t>
  </si>
  <si>
    <t>Pero Pilot Frixion modré</t>
  </si>
  <si>
    <t>Pero Pilot Frixion zelené</t>
  </si>
  <si>
    <t>Pero Pilot Frixion červené</t>
  </si>
  <si>
    <t>Pero Pilot Frixion čierne</t>
  </si>
  <si>
    <t>Pero bombičkové CP2156</t>
  </si>
  <si>
    <t>Pero Stabilo EASY pravák</t>
  </si>
  <si>
    <t>Pero Stabilo EASY lavák</t>
  </si>
  <si>
    <t>Pero gélové 205A modré</t>
  </si>
  <si>
    <t>Pero gélové 205A zelené</t>
  </si>
  <si>
    <t>Pero gélové 205A červené</t>
  </si>
  <si>
    <t>Pero gélové 205A čierne</t>
  </si>
  <si>
    <t>Pero gélové 205A sada</t>
  </si>
  <si>
    <t>Pero gélové MILAN modré</t>
  </si>
  <si>
    <t>Zvýrazňovač CP2822 oranžový</t>
  </si>
  <si>
    <t>Zvýrazňovač CP2822 ružový</t>
  </si>
  <si>
    <t>Zvýrazňovač CP2822 zelený</t>
  </si>
  <si>
    <t>Zvýrazňovač CP2822 žltý</t>
  </si>
  <si>
    <t>Zvýrazňovač CP2822 sada 4ks</t>
  </si>
  <si>
    <t>Zvýrazňovač CP8552 oranžový</t>
  </si>
  <si>
    <t>Zvýrazňovač CP8552 ružový</t>
  </si>
  <si>
    <t>Zvýrazňovač CP8552 zelený</t>
  </si>
  <si>
    <t>Zvýrazňovač CP8552 žltý</t>
  </si>
  <si>
    <t>Zvýrazňovač CP8552 sada 4ks</t>
  </si>
  <si>
    <t>Zmizík CP2539</t>
  </si>
  <si>
    <t>Náplň Pilot 0,7 modrá 3ks</t>
  </si>
  <si>
    <t>Náplň Pilot 0,7 zelená 3ks</t>
  </si>
  <si>
    <t>Náplň Pilot 0,7 červená 3ks</t>
  </si>
  <si>
    <t>Náplň Pilot 0,7 čierna 3ks</t>
  </si>
  <si>
    <t>Náplň Stabilo Easy 0,5mm 3ks</t>
  </si>
  <si>
    <t>Pastelky 3hr. Maped 6</t>
  </si>
  <si>
    <t>Pastelky 3hr. Maped 12</t>
  </si>
  <si>
    <t>Pastelky 3hr. Maped 18</t>
  </si>
  <si>
    <t>Pastelky 3hr. Maped 24</t>
  </si>
  <si>
    <t>Pastelky 3hr. Maped 36</t>
  </si>
  <si>
    <t>Pastelky 3hr. Maped 48</t>
  </si>
  <si>
    <t>Pastelky 3hr. Maped 12 Jumbo</t>
  </si>
  <si>
    <t>Pastelky 3hr. Maped 18 Jumbo</t>
  </si>
  <si>
    <t>Pastelky 3hr. Maped 24 Jumbo</t>
  </si>
  <si>
    <t>Pastelky 3hr. Milan 12 Maxi</t>
  </si>
  <si>
    <t>Fixky CP7790 6</t>
  </si>
  <si>
    <t>Fixky CP7790 12</t>
  </si>
  <si>
    <t>Fixky CP7790 18</t>
  </si>
  <si>
    <t>Fixky CP7790 24</t>
  </si>
  <si>
    <t>Fixky CP7790 30</t>
  </si>
  <si>
    <t>Fixky 3hr. CP7550 6</t>
  </si>
  <si>
    <t>Fixky 3hr. CP7550 12</t>
  </si>
  <si>
    <t>Fixky 3hr. CP7550 18</t>
  </si>
  <si>
    <t>Fixky 3hr. CP7550 24</t>
  </si>
  <si>
    <t>Fixky 3hr. CP7550 30</t>
  </si>
  <si>
    <t>Fixky 3hr. CP7550 6 Pastel</t>
  </si>
  <si>
    <t>Fixky 3hr. CP7550 12 Pastel</t>
  </si>
  <si>
    <t>Fixky 3hr.CP2510 12 Just Perfect</t>
  </si>
  <si>
    <t>Fixky 3hr.CP2510 18 Just Perfect</t>
  </si>
  <si>
    <t>Voskovky 3hr. Maped 12</t>
  </si>
  <si>
    <t>Voskovky 3hr. Maped 18</t>
  </si>
  <si>
    <t>Voskovky 3hr. Maped 24</t>
  </si>
  <si>
    <t>Paleta maliarska</t>
  </si>
  <si>
    <t>Pohár na štetce Faber-Castell</t>
  </si>
  <si>
    <t>Pohár na štetce Milan</t>
  </si>
  <si>
    <t>Obrus na lavicu 70x130</t>
  </si>
  <si>
    <t>Obrus na VV 65x50</t>
  </si>
  <si>
    <t>Modelovacia podložka A4</t>
  </si>
  <si>
    <t>Modelovacia podložka A5</t>
  </si>
  <si>
    <t>Kružidlo Maped kovové</t>
  </si>
  <si>
    <t>Kružidlo 101M kovové</t>
  </si>
  <si>
    <t>Kružidlo 201M kov.ohyb.</t>
  </si>
  <si>
    <t>Trojuholník s ryskou</t>
  </si>
  <si>
    <t>Pravítko CP9502 30cm</t>
  </si>
  <si>
    <t>Lep.tyč.tuhá Pritt 10g</t>
  </si>
  <si>
    <t>Lep.tyč.tuhá Pritt 20g</t>
  </si>
  <si>
    <t>Lep.tyč.tuhá Pritt 40g</t>
  </si>
  <si>
    <t>Lep.tyč.tekutá Pritt Pen 40ml</t>
  </si>
  <si>
    <t>Lep.uni. Pritt Gamafix 100g</t>
  </si>
  <si>
    <t>Lep.disp. Pritt Školák 75g</t>
  </si>
  <si>
    <t>Lep.tek. Pritt Klovatina 100g</t>
  </si>
  <si>
    <t>Lep.uni. Herkulules 130g</t>
  </si>
  <si>
    <t>Lep.uni. Herkulules 250g</t>
  </si>
  <si>
    <t>Lep.disp. Wurstol 120ml</t>
  </si>
  <si>
    <t>Lepiaca páska 19x33</t>
  </si>
  <si>
    <t>Nožnice Maped ľavák</t>
  </si>
  <si>
    <t>Nožnice Maped Soft</t>
  </si>
  <si>
    <t>Peračník prázdny</t>
  </si>
  <si>
    <t>Kalkulačka Milan</t>
  </si>
  <si>
    <t>Kalkulačka s funkciami</t>
  </si>
  <si>
    <t>Obal na zošit A4</t>
  </si>
  <si>
    <t>Obal na zošit A5</t>
  </si>
  <si>
    <t>Obal na zošit A6</t>
  </si>
  <si>
    <t>Dosky školské A4</t>
  </si>
  <si>
    <t>Dosky školské A5</t>
  </si>
  <si>
    <t>Box na zošity A4</t>
  </si>
  <si>
    <t>Box na zošity A5</t>
  </si>
  <si>
    <t>Podložka školská A5 PVC</t>
  </si>
  <si>
    <t>Podložka školská A4 PVC</t>
  </si>
  <si>
    <t>Box na jedlo</t>
  </si>
  <si>
    <t>Flaška na pitie</t>
  </si>
  <si>
    <t>Kniha zázn. A4 linajková 96l.</t>
  </si>
  <si>
    <t>Kniha zázn. A4 čistá 96l.</t>
  </si>
  <si>
    <t>Kniha zázn. A4 štvorčeková 96l.</t>
  </si>
  <si>
    <t>Kniha zázn. A4 linajková 144l.</t>
  </si>
  <si>
    <t>Kniha zázn. A4 linajková 192l.</t>
  </si>
  <si>
    <t>Kniha zázn. A5 linajková 96l.</t>
  </si>
  <si>
    <t>Kniha zázn. A5 čistá 96l.</t>
  </si>
  <si>
    <t>Kniha zázn. A5 štvorčeková 96l.</t>
  </si>
  <si>
    <t>Kniha zázn. A5 linajková 144l.</t>
  </si>
  <si>
    <t>Kniha zázn. A5 linajková 192l.</t>
  </si>
  <si>
    <t>Kniha zázn. A6 linajková 96l.</t>
  </si>
  <si>
    <t>Kniha zázn. A6 čistá 96l.</t>
  </si>
  <si>
    <t>Kniha zázn. A6 štvorčeková 96l.</t>
  </si>
  <si>
    <t>Náčrtník A3 20 listov</t>
  </si>
  <si>
    <t>Náčrtník A4 20 listov</t>
  </si>
  <si>
    <t>Náčrtník A4 40 listov</t>
  </si>
  <si>
    <t>Náčrtník A5 40 listov</t>
  </si>
  <si>
    <t>Skicár A3 10 listov</t>
  </si>
  <si>
    <t>Skicár A3 20 listov</t>
  </si>
  <si>
    <t>Skicár A4 10 listov</t>
  </si>
  <si>
    <t>Skicár A4 20 listov</t>
  </si>
  <si>
    <t>Dvojhárok A4 linajkový 10ks</t>
  </si>
  <si>
    <t>Dvojhárok A4 čistý 10ks</t>
  </si>
  <si>
    <t>Dvojhárok A4 štvorčekový 10ks</t>
  </si>
  <si>
    <t>Výkres A3 180g 10ks</t>
  </si>
  <si>
    <t>Výkres A4 180g 10ks</t>
  </si>
  <si>
    <t>Papier A4 8 farieb v zložke</t>
  </si>
  <si>
    <t>Papier A4 2x10 farieb v zložke</t>
  </si>
  <si>
    <t>Papier A4 lepiaci 8 farieb</t>
  </si>
  <si>
    <t>Papier B5 samolepiaci 8 farieb</t>
  </si>
  <si>
    <t>Papier A4 1x10 farieb</t>
  </si>
  <si>
    <t>Papier A4 5x10 farieb</t>
  </si>
  <si>
    <t>Papier A3 5x10 farieb</t>
  </si>
  <si>
    <t>Výkres A4 5x10 farieb</t>
  </si>
  <si>
    <t>Výkres A3 5x10 farieb</t>
  </si>
  <si>
    <t>Papier krepový 10 farieb</t>
  </si>
  <si>
    <t>Papier krepový biely</t>
  </si>
  <si>
    <t>Papier krepový červený</t>
  </si>
  <si>
    <t>Papier krepový čierny</t>
  </si>
  <si>
    <t>Papier krepový hnedý</t>
  </si>
  <si>
    <t>Papier krepový modrý</t>
  </si>
  <si>
    <t>Papier krepový oranžový</t>
  </si>
  <si>
    <t>Papier krepový ružový</t>
  </si>
  <si>
    <t>Papier krepový zelený</t>
  </si>
  <si>
    <t>Papier krepový žltý</t>
  </si>
  <si>
    <t>Papier vlnitý biely</t>
  </si>
  <si>
    <t>Papier vlnitý červený</t>
  </si>
  <si>
    <t>Papier vlnitý čierny</t>
  </si>
  <si>
    <t>Papier vlnitý modrý</t>
  </si>
  <si>
    <t>Papier vlnitý zelený</t>
  </si>
  <si>
    <t>Papier vlnitý žltý</t>
  </si>
  <si>
    <t>Papier A4 80g 1ks</t>
  </si>
  <si>
    <t>Papier A4 80g 500ks</t>
  </si>
  <si>
    <t>Papier kancelársky a baliaci</t>
  </si>
  <si>
    <t>Ceruzky a pentelky</t>
  </si>
  <si>
    <t>Tuhy</t>
  </si>
  <si>
    <t>Perá guľočkové</t>
  </si>
  <si>
    <t>Perá gumovacie</t>
  </si>
  <si>
    <t>Perá bombičkové</t>
  </si>
  <si>
    <t>Rollery</t>
  </si>
  <si>
    <t>Perá gélové</t>
  </si>
  <si>
    <t>Zmizíky</t>
  </si>
  <si>
    <t>Náplne do pier</t>
  </si>
  <si>
    <t>Vodové farby</t>
  </si>
  <si>
    <t>Temperové farby</t>
  </si>
  <si>
    <t>Prstové farby</t>
  </si>
  <si>
    <t>Maliarske palety a poháre na vodu</t>
  </si>
  <si>
    <t>Plastelíny</t>
  </si>
  <si>
    <t>Podložky na modelovanie</t>
  </si>
  <si>
    <t>Rúčky a pierka</t>
  </si>
  <si>
    <t>Uhlomery</t>
  </si>
  <si>
    <t>Nožnice školské</t>
  </si>
  <si>
    <t>Boxy na zošity</t>
  </si>
  <si>
    <t>Obrusy</t>
  </si>
  <si>
    <t>Flašky, boxy na jedlo</t>
  </si>
  <si>
    <t>Dvojhárky</t>
  </si>
  <si>
    <t>Papier milimetrový</t>
  </si>
  <si>
    <t>Papier milimetrový A3 1ks</t>
  </si>
  <si>
    <t>Papier milimetrový A4 1ks</t>
  </si>
  <si>
    <t>Fixky</t>
  </si>
  <si>
    <t>Podpis rodiča :</t>
  </si>
  <si>
    <t>Ks</t>
  </si>
  <si>
    <t>Meno a priezvisko žiaka :</t>
  </si>
  <si>
    <t>Objednávkový lístok</t>
  </si>
  <si>
    <t>Tlačová zostava</t>
  </si>
  <si>
    <t>J.cena</t>
  </si>
  <si>
    <t>Názov položky</t>
  </si>
  <si>
    <t xml:space="preserve">Dátum prinesenia lístka : </t>
  </si>
  <si>
    <t xml:space="preserve">Školské potreby pre šk.rok : </t>
  </si>
  <si>
    <t xml:space="preserve">Zvoľ zostavu ročníka : </t>
  </si>
  <si>
    <t>Cena zostavy :</t>
  </si>
  <si>
    <t>Dosky</t>
  </si>
  <si>
    <t>Kód</t>
  </si>
  <si>
    <t>poradie</t>
  </si>
  <si>
    <t>MŠ.A</t>
  </si>
  <si>
    <t>MŠ.B</t>
  </si>
  <si>
    <t>MŠ.C</t>
  </si>
  <si>
    <t>MŠ.D</t>
  </si>
  <si>
    <t>1.A</t>
  </si>
  <si>
    <t>1.B</t>
  </si>
  <si>
    <t>1.C</t>
  </si>
  <si>
    <t>1.D</t>
  </si>
  <si>
    <t>2.A</t>
  </si>
  <si>
    <t>2.B</t>
  </si>
  <si>
    <t>2.C</t>
  </si>
  <si>
    <t>2.D</t>
  </si>
  <si>
    <t>3.A</t>
  </si>
  <si>
    <t>3.B</t>
  </si>
  <si>
    <t>3.C</t>
  </si>
  <si>
    <t>3.D</t>
  </si>
  <si>
    <t>4.A</t>
  </si>
  <si>
    <t>4.B</t>
  </si>
  <si>
    <t>4.C</t>
  </si>
  <si>
    <t>4.D</t>
  </si>
  <si>
    <t>5.A</t>
  </si>
  <si>
    <t>5.B</t>
  </si>
  <si>
    <t>5.C</t>
  </si>
  <si>
    <t>5.D</t>
  </si>
  <si>
    <t>6.A</t>
  </si>
  <si>
    <t>6.B</t>
  </si>
  <si>
    <t>6.C</t>
  </si>
  <si>
    <t>6.D</t>
  </si>
  <si>
    <t>7.A</t>
  </si>
  <si>
    <t>7.B</t>
  </si>
  <si>
    <t>7.C</t>
  </si>
  <si>
    <t>7.D</t>
  </si>
  <si>
    <t>8.A</t>
  </si>
  <si>
    <t>8.B</t>
  </si>
  <si>
    <t>8.C</t>
  </si>
  <si>
    <t>8.D</t>
  </si>
  <si>
    <t>9.A</t>
  </si>
  <si>
    <t>9.B</t>
  </si>
  <si>
    <t>9.C</t>
  </si>
  <si>
    <t>9.D</t>
  </si>
  <si>
    <t>SŠ.A</t>
  </si>
  <si>
    <t>SŠ.B</t>
  </si>
  <si>
    <t>SŠ.C</t>
  </si>
  <si>
    <t>SŠ.D</t>
  </si>
  <si>
    <t>1</t>
  </si>
  <si>
    <t>2</t>
  </si>
  <si>
    <t>3</t>
  </si>
  <si>
    <t>4</t>
  </si>
  <si>
    <t>5</t>
  </si>
  <si>
    <t>6</t>
  </si>
  <si>
    <t>7</t>
  </si>
  <si>
    <t>8</t>
  </si>
  <si>
    <t>9</t>
  </si>
  <si>
    <t>10</t>
  </si>
  <si>
    <t>11</t>
  </si>
  <si>
    <t>12</t>
  </si>
  <si>
    <t>13</t>
  </si>
  <si>
    <t>24</t>
  </si>
  <si>
    <t>35</t>
  </si>
  <si>
    <t>14</t>
  </si>
  <si>
    <t>15</t>
  </si>
  <si>
    <t>16</t>
  </si>
  <si>
    <t>17</t>
  </si>
  <si>
    <t>18</t>
  </si>
  <si>
    <t>19</t>
  </si>
  <si>
    <t>20</t>
  </si>
  <si>
    <t>21</t>
  </si>
  <si>
    <t>22</t>
  </si>
  <si>
    <t>23</t>
  </si>
  <si>
    <t>25</t>
  </si>
  <si>
    <t>26</t>
  </si>
  <si>
    <t>27</t>
  </si>
  <si>
    <t>28</t>
  </si>
  <si>
    <t>29</t>
  </si>
  <si>
    <t>30</t>
  </si>
  <si>
    <t>31</t>
  </si>
  <si>
    <t>32</t>
  </si>
  <si>
    <t>33</t>
  </si>
  <si>
    <t>34</t>
  </si>
  <si>
    <t>36</t>
  </si>
  <si>
    <t>37</t>
  </si>
  <si>
    <t>38</t>
  </si>
  <si>
    <t>39</t>
  </si>
  <si>
    <t>40</t>
  </si>
  <si>
    <t>41</t>
  </si>
  <si>
    <t>42</t>
  </si>
  <si>
    <t>43</t>
  </si>
  <si>
    <t>44</t>
  </si>
  <si>
    <t>OBJEDNÁVKA SUMÁR</t>
  </si>
  <si>
    <t xml:space="preserve">OBJEDNÁVKA ZA ŠKOLU V € </t>
  </si>
  <si>
    <t>Spôsob balenia :</t>
  </si>
  <si>
    <t>Názov</t>
  </si>
  <si>
    <t>Balíčkovať (do tašiek)</t>
  </si>
  <si>
    <t>POČET OBJEDNÁVAJÚCICH ŽIAKOV</t>
  </si>
  <si>
    <t>Spôsob dopravy :</t>
  </si>
  <si>
    <t>Rozvoz MEGGY-T  -  0 € (zadarmo)</t>
  </si>
  <si>
    <t>Spôsob platby :</t>
  </si>
  <si>
    <t>Fakturačná adresa</t>
  </si>
  <si>
    <t>Platba prevodom - na faktúru</t>
  </si>
  <si>
    <t>Názov:</t>
  </si>
  <si>
    <t>Ulica :</t>
  </si>
  <si>
    <t>Obec :</t>
  </si>
  <si>
    <t>PSČ :</t>
  </si>
  <si>
    <t>IČO:</t>
  </si>
  <si>
    <t>DIČ :</t>
  </si>
  <si>
    <t>IČ DPH:</t>
  </si>
  <si>
    <t>Email:</t>
  </si>
  <si>
    <t>Tel.č. :</t>
  </si>
  <si>
    <t>Kontaktná osoba</t>
  </si>
  <si>
    <t>Meno :</t>
  </si>
  <si>
    <t>E-mail :</t>
  </si>
  <si>
    <t>Ceruzka KOH školská 1</t>
  </si>
  <si>
    <t>Ceruzka KOH školská 2</t>
  </si>
  <si>
    <t>Ceruzka KOH školská 3</t>
  </si>
  <si>
    <t>Ceruzka KOH červenomodrá</t>
  </si>
  <si>
    <t>Guma KOH 300/40</t>
  </si>
  <si>
    <t>Guma KOH 300/30</t>
  </si>
  <si>
    <t>Guma KOH 300/60</t>
  </si>
  <si>
    <t>Guma KOH 6541/40 bielo-sivá</t>
  </si>
  <si>
    <t>Tuhy KOH do pentelky 0,5</t>
  </si>
  <si>
    <t>Tuhy KOH do kružidla 10ks</t>
  </si>
  <si>
    <t>Tuhy KOH Scala 2x6 farieb</t>
  </si>
  <si>
    <t>Tuhy KOH Scala 12 farieb</t>
  </si>
  <si>
    <t>Atrament KOH 50ml modrý</t>
  </si>
  <si>
    <t>Atrament KOH 50ml červený</t>
  </si>
  <si>
    <t>Atrament KOH 50ml čierny</t>
  </si>
  <si>
    <t>Atrament KOH 50ml Document</t>
  </si>
  <si>
    <t>Pastelky KOH 6</t>
  </si>
  <si>
    <t>Pastelky KOH 12</t>
  </si>
  <si>
    <t>Pastelky KOH 6 Triocolor</t>
  </si>
  <si>
    <t>Pastelky KOH 12 Triocolor</t>
  </si>
  <si>
    <t>Pastelky KOH 18 Triocolor</t>
  </si>
  <si>
    <t>Pastelky KOH 24 Triocolor</t>
  </si>
  <si>
    <t>Pastelky KOH Plasti Color 12</t>
  </si>
  <si>
    <t>Pastelky KOH Progresso 6</t>
  </si>
  <si>
    <t>Pastelky KOH Progresso 12</t>
  </si>
  <si>
    <t>Pastelky KOH Progresso 24</t>
  </si>
  <si>
    <t>Pastelky KOH Scala 6</t>
  </si>
  <si>
    <t>Pastelky KOH Scala 12</t>
  </si>
  <si>
    <t>Voskovky KOH 6</t>
  </si>
  <si>
    <t>Voskovky KOH 12</t>
  </si>
  <si>
    <t>Voskovky KOH 24</t>
  </si>
  <si>
    <t>Voskovky KOH 48</t>
  </si>
  <si>
    <t>Voskovky 3hr. KOH 12</t>
  </si>
  <si>
    <t>Voskovky 3hr. KOH 24</t>
  </si>
  <si>
    <t>Pastel prašný KOH Toison 6</t>
  </si>
  <si>
    <t>Pastel prašný KOH Toison 12</t>
  </si>
  <si>
    <t>Pastel olejový KOH Gioconda 6</t>
  </si>
  <si>
    <t>Pastel olejový KOH Gioconda 12</t>
  </si>
  <si>
    <t>Farby vod.ob. KOH Anilinky 12</t>
  </si>
  <si>
    <t>Farby vod.ob.malé KOH 12</t>
  </si>
  <si>
    <t>Farby vod.ob.veľké KOH 12</t>
  </si>
  <si>
    <t>Farby vod.okrúhle KOH 12</t>
  </si>
  <si>
    <t>Farby temperové KOH 6</t>
  </si>
  <si>
    <t>Farby temperové KOH 10</t>
  </si>
  <si>
    <t>Štetec KOH guľatý 2</t>
  </si>
  <si>
    <t>Štetec KOH guľatý 4</t>
  </si>
  <si>
    <t>Štetec KOH guľatý 6</t>
  </si>
  <si>
    <t>Štetec KOH guľatý 8</t>
  </si>
  <si>
    <t>Štetec KOH guľatý 10</t>
  </si>
  <si>
    <t>Štetec KOH guľatý 12</t>
  </si>
  <si>
    <t>Štetec KOH plochý 0</t>
  </si>
  <si>
    <t>Štetec KOH plochý 2</t>
  </si>
  <si>
    <t>Štetec KOH plochý 4</t>
  </si>
  <si>
    <t>Štetec KOH plochý 6</t>
  </si>
  <si>
    <t>Štetec KOH plochý 8</t>
  </si>
  <si>
    <t>Štetec KOH plochý 10</t>
  </si>
  <si>
    <t>Štetec KOH plochý 12</t>
  </si>
  <si>
    <t>Štetec KOH plochý 14</t>
  </si>
  <si>
    <t>Štetec KOH plochý 16</t>
  </si>
  <si>
    <t>Misky súprava KOH 5ks</t>
  </si>
  <si>
    <t>Plastelína KOH 5</t>
  </si>
  <si>
    <t>Plastelína KOH 10</t>
  </si>
  <si>
    <t>Tuš KOH 20g čierny</t>
  </si>
  <si>
    <t>Tuš KOH 20g modrý</t>
  </si>
  <si>
    <t>Tuš KOH 20g žltý</t>
  </si>
  <si>
    <t>Tuš KOH 20g červený</t>
  </si>
  <si>
    <t>Tuš KOH 20g biely</t>
  </si>
  <si>
    <t>Tuš KOH 20g zelený</t>
  </si>
  <si>
    <t>Tuš KOH 20g sada 6 farieb</t>
  </si>
  <si>
    <t>Kružidlo KOH kovové</t>
  </si>
  <si>
    <t>Trojuholník KOH s ryskou</t>
  </si>
  <si>
    <t>Trojuholník KOH 60°/200</t>
  </si>
  <si>
    <t>Pravítko KOH 20cm</t>
  </si>
  <si>
    <t>Pravítko KOH 30cm</t>
  </si>
  <si>
    <t>Uhlomer KOH 180°/100</t>
  </si>
  <si>
    <t>Uhlomer KOH 180°/125</t>
  </si>
  <si>
    <t>Uhlomer KOH 360°</t>
  </si>
  <si>
    <t>Lepiaca pasta KOH 50ml</t>
  </si>
  <si>
    <t>Nožnice KOH</t>
  </si>
  <si>
    <t>Nožnice KOH ľavák</t>
  </si>
  <si>
    <t>Zošity Economy - z recyklovaného papiera</t>
  </si>
  <si>
    <t>Tuše technické - na kreslenie</t>
  </si>
  <si>
    <t>Atramenty - do plniacich pier</t>
  </si>
  <si>
    <t>Záznamové knihy - zošity s tvrdou obálkou</t>
  </si>
  <si>
    <t>Podložky - na písanie</t>
  </si>
  <si>
    <t xml:space="preserve">Dátum objednávky : </t>
  </si>
  <si>
    <t>Objednávka -Vlastné zostavy</t>
  </si>
  <si>
    <t>Farby prstové Milan sada 6ks</t>
  </si>
  <si>
    <t>Kaligrafické pierko 1ks</t>
  </si>
  <si>
    <t>Kaligrafické pierko 5ks sada</t>
  </si>
  <si>
    <t>Kaligrafická rúčka</t>
  </si>
  <si>
    <t>Náplň bombičky CP 6ks</t>
  </si>
  <si>
    <t>Pravítka CP9500 súprava</t>
  </si>
  <si>
    <t>Taška školská 1-2.ročník</t>
  </si>
  <si>
    <t>Taška školská 2.stupeň</t>
  </si>
  <si>
    <t>Taška školská 3-5.ročník</t>
  </si>
  <si>
    <t>Vrecko na prezuvky,VV,TV,hyg.</t>
  </si>
  <si>
    <t>Zástera na VV PVC</t>
  </si>
  <si>
    <t>Tašky</t>
  </si>
  <si>
    <t>Vrecká, Zástery</t>
  </si>
  <si>
    <t>Objednávka súčet v €</t>
  </si>
  <si>
    <t>Počet žiakov</t>
  </si>
  <si>
    <t>Cenník</t>
  </si>
  <si>
    <t>CenníkNázov</t>
  </si>
  <si>
    <t>Výskyt</t>
  </si>
  <si>
    <t>KódN</t>
  </si>
  <si>
    <t>kód-P</t>
  </si>
  <si>
    <t>Strúhadlo Maped Boogy 2dier.zás.</t>
  </si>
  <si>
    <t xml:space="preserve">Tlačit rozširenú zostavu : </t>
  </si>
  <si>
    <t>nie</t>
  </si>
  <si>
    <t xml:space="preserve"> </t>
  </si>
  <si>
    <t>|</t>
  </si>
  <si>
    <t>Dodávateľ</t>
  </si>
  <si>
    <t>MEGGY-T  s.r.o.</t>
  </si>
  <si>
    <t>Jelenec 278</t>
  </si>
  <si>
    <t>951 73  Jelenec</t>
  </si>
  <si>
    <t>DIČ:</t>
  </si>
  <si>
    <t>mobil:</t>
  </si>
  <si>
    <t>mail:</t>
  </si>
  <si>
    <t>SK2120924168</t>
  </si>
  <si>
    <t>0905 982 450</t>
  </si>
  <si>
    <t>objednavka@meggy.sk</t>
  </si>
  <si>
    <t>OL</t>
  </si>
  <si>
    <t>Spolu tlačených lístkov :</t>
  </si>
  <si>
    <t>Tlačiť rozšírenú zostavu na lístok:</t>
  </si>
  <si>
    <t>tlačiť objednávkovú zostavu na lístok:</t>
  </si>
  <si>
    <t>Objednávkové lístky</t>
  </si>
  <si>
    <t>Počet vyplnených zostáv pre OL</t>
  </si>
  <si>
    <t>**  vyplnťe OL ak nám posielate súbor pre tlač lístkov  **</t>
  </si>
  <si>
    <t>Zošit 4210</t>
  </si>
  <si>
    <t>Modelovacia podložka A3</t>
  </si>
  <si>
    <t>Prstové farby KOH sada 6ks</t>
  </si>
  <si>
    <t>Pero bombičkové Maped Classic</t>
  </si>
  <si>
    <t>Názov :</t>
  </si>
  <si>
    <t>Počet zostáv :</t>
  </si>
  <si>
    <t>Suma za triedu :</t>
  </si>
  <si>
    <t>Vyplnené :</t>
  </si>
  <si>
    <t>Poradie :</t>
  </si>
  <si>
    <t>Objednávka</t>
  </si>
  <si>
    <t>Názov zostavy</t>
  </si>
  <si>
    <t>Celková suma za objednávku :</t>
  </si>
  <si>
    <t>Sumár za jednotlivé zostavy</t>
  </si>
  <si>
    <t>Počet objednaných zostáv :</t>
  </si>
  <si>
    <t>Počet zostáv</t>
  </si>
  <si>
    <t>DRUH TOVARU</t>
  </si>
  <si>
    <t>KUSOV</t>
  </si>
  <si>
    <t>SPOLU CENA</t>
  </si>
  <si>
    <t>Rozpis položiek</t>
  </si>
  <si>
    <t>Skicár A3 20 listov farebný</t>
  </si>
  <si>
    <t>Skicár A4 20 listov farebný</t>
  </si>
  <si>
    <t>Skicár A4 20 listov čierny</t>
  </si>
  <si>
    <t>Skicár A2 30 listov Twin ware</t>
  </si>
  <si>
    <t>Skicár A3 30 listov Twin ware</t>
  </si>
  <si>
    <t>Skicár A4 20 listov Twin ware</t>
  </si>
  <si>
    <t>Pero guľ.TY144 modré</t>
  </si>
  <si>
    <t>Pero guľ.TB214 modré</t>
  </si>
  <si>
    <t>Pero Solidly 0,5 modré</t>
  </si>
  <si>
    <t>Pero Tornádo Original</t>
  </si>
  <si>
    <t>Pero Tornádo Fruity</t>
  </si>
  <si>
    <t>Pero Tornádo Boom</t>
  </si>
  <si>
    <t>Pero Tornádo Cool</t>
  </si>
  <si>
    <t>Papier A4 125g červený</t>
  </si>
  <si>
    <t>Papier A4 125g čierny</t>
  </si>
  <si>
    <t>Zošit 440R</t>
  </si>
  <si>
    <t>Papier A4 125g hnedý</t>
  </si>
  <si>
    <t>Papier A4 125g žltý</t>
  </si>
  <si>
    <t>Papier A4 125g tmavozelený</t>
  </si>
  <si>
    <t>Papier A4 125g tmavomodrý</t>
  </si>
  <si>
    <t>Papier A4 125g svetlozelený</t>
  </si>
  <si>
    <t>Papier A4 125g svetlomodrý</t>
  </si>
  <si>
    <t>Papier A4 125g ružový</t>
  </si>
  <si>
    <t>Papier A4 125g oranžový</t>
  </si>
  <si>
    <t>Papier A2 125g červený</t>
  </si>
  <si>
    <t>Papier A2 125g čierny</t>
  </si>
  <si>
    <t>Papier A2 125g hnedý</t>
  </si>
  <si>
    <t>Papier A2 125g žltý</t>
  </si>
  <si>
    <t>Papier A2 125g tmavozelený</t>
  </si>
  <si>
    <t>Papier A2 125g tmavomodrý</t>
  </si>
  <si>
    <t>Papier A2 125g svetlozelený</t>
  </si>
  <si>
    <t>Papier A2 125g svetlomodrý</t>
  </si>
  <si>
    <t>Papier A2 125g ružový</t>
  </si>
  <si>
    <t>Papier A2 125g oranžový</t>
  </si>
  <si>
    <t>Papier A4 80g červený</t>
  </si>
  <si>
    <t>Papier A4 80g čierny</t>
  </si>
  <si>
    <t>Papier A4 80g hnedý</t>
  </si>
  <si>
    <t>Papier A4 80g žltý</t>
  </si>
  <si>
    <t>Papier A4 80g tmavozelený</t>
  </si>
  <si>
    <t>Papier A4 80g tmavomodrý</t>
  </si>
  <si>
    <t>Papier A4 80g svetlozelený</t>
  </si>
  <si>
    <t>Papier A4 80g svetlomodrý</t>
  </si>
  <si>
    <t>Papier A4 80g ružový</t>
  </si>
  <si>
    <t>Papier A4 80g oranžový</t>
  </si>
  <si>
    <t>Papier A3 80g červený</t>
  </si>
  <si>
    <t>Papier A3 80g čierny</t>
  </si>
  <si>
    <t>Papier A3 80g hnedý</t>
  </si>
  <si>
    <t>Papier A3 80g žltý</t>
  </si>
  <si>
    <t>Papier A3 80g tmavozelený</t>
  </si>
  <si>
    <t>Papier A3 80g tmavomodrý</t>
  </si>
  <si>
    <t>Papier A3 80g svetlozelený</t>
  </si>
  <si>
    <t>Papier A3 80g svetlomodrý</t>
  </si>
  <si>
    <t>Papier A3 80g ružový</t>
  </si>
  <si>
    <t>Papier A3 80g oranžový</t>
  </si>
  <si>
    <t>Výkres A4 225g červený</t>
  </si>
  <si>
    <t>Výkres A4 225g čierny</t>
  </si>
  <si>
    <t>Výkres A4 225g hnedý</t>
  </si>
  <si>
    <t>Bloky</t>
  </si>
  <si>
    <t>Výkres A4 225g žltý</t>
  </si>
  <si>
    <t>Blok šitý A4 80 listov štvorčekový</t>
  </si>
  <si>
    <t>Výkres A4 225g tmavozelený</t>
  </si>
  <si>
    <t>Blok šitý A5 80 listov štvorčekový</t>
  </si>
  <si>
    <t>Výkres A4 225g tmavomodrý</t>
  </si>
  <si>
    <t>Blok šitý A6 80 listov štvorčekový</t>
  </si>
  <si>
    <t>Peračník valec</t>
  </si>
  <si>
    <t>Výkres A4 225g svetlozelený</t>
  </si>
  <si>
    <t>Blok šitý A7 80 listov čistý</t>
  </si>
  <si>
    <t>Výkres A4 225g svetlomodrý</t>
  </si>
  <si>
    <t>Blok šitý A7 80 listov linajkový</t>
  </si>
  <si>
    <t>Výkres A4 225g ružový</t>
  </si>
  <si>
    <t>Blok šitý A6 50 listov linajkový</t>
  </si>
  <si>
    <t>Výkres A4 225g oranžový</t>
  </si>
  <si>
    <t>Blok šitý A7 50 listov čistý</t>
  </si>
  <si>
    <t>Výkres A3 225g červený</t>
  </si>
  <si>
    <t>Blok lepený A4 50 listov čistý</t>
  </si>
  <si>
    <t>Výkres A3 225g čierny</t>
  </si>
  <si>
    <t>Blok lepený A4 50 listov štvorčekový</t>
  </si>
  <si>
    <t>Výkres A3 225g hnedý</t>
  </si>
  <si>
    <t>Blok lepený A5 50 listov čistý</t>
  </si>
  <si>
    <t>Výkres A3 225g žltý</t>
  </si>
  <si>
    <t>Blok lepený A5 50 listov linajkový</t>
  </si>
  <si>
    <t>Výkres A3 225g tmavozelený</t>
  </si>
  <si>
    <t>Blok lepený A5 50 listov štvorčekový</t>
  </si>
  <si>
    <t>Výkres A3 225g tmavomodrý</t>
  </si>
  <si>
    <t>Blok Twin wire A4 80 listov PP linaj.</t>
  </si>
  <si>
    <t>Výkres A3 225g svetlozelený</t>
  </si>
  <si>
    <t>Blok Twin wire A5 80 listov PP linaj.</t>
  </si>
  <si>
    <t>Výkres A3 225g svetlomodrý</t>
  </si>
  <si>
    <t>Blok špirálový A4 70 listov čistý</t>
  </si>
  <si>
    <t>Výkres A3 225g ružový</t>
  </si>
  <si>
    <t>Blok špirálový A4 70 listov štvorčekový</t>
  </si>
  <si>
    <t>Výkres A3 225g oranžový</t>
  </si>
  <si>
    <t>Blok špirálový A5 70 listov čistý</t>
  </si>
  <si>
    <t>Výkres A2 225g červený</t>
  </si>
  <si>
    <t>Blok špirálový A5 70 listov štvorčekový</t>
  </si>
  <si>
    <t>Výkres A2 225g čierny</t>
  </si>
  <si>
    <t>Blok špirálový A6 70 listov čistý</t>
  </si>
  <si>
    <t>Výkres A2 225g hnedý</t>
  </si>
  <si>
    <t>Blok špirálový A6 70 listov štvorčekový</t>
  </si>
  <si>
    <t>Výkres A2 225g žltý</t>
  </si>
  <si>
    <t>Blok college A4 80 listov linajkový</t>
  </si>
  <si>
    <t>Výkres A2 225g tmavozelený</t>
  </si>
  <si>
    <t>Blok college A5 80 listov linajkový</t>
  </si>
  <si>
    <t>Výkres A2 225g tmavomodrý</t>
  </si>
  <si>
    <t>Blok college A5 80 listov štvorčekový</t>
  </si>
  <si>
    <t>Výkres A2 225g svetlozelený</t>
  </si>
  <si>
    <t>Blok college A4 50 listov linajkový</t>
  </si>
  <si>
    <t>Výkres A2 225g svetlomodrý</t>
  </si>
  <si>
    <t>Blok college A5 50 listov linajkový</t>
  </si>
  <si>
    <t>Výkres A2 225g ružový</t>
  </si>
  <si>
    <t>Výkres A2 225g oranžový</t>
  </si>
  <si>
    <t>Výkres A1 225g červený</t>
  </si>
  <si>
    <t>Výkres A1 225g čierny</t>
  </si>
  <si>
    <t>Výkres A1 225g hnedý</t>
  </si>
  <si>
    <t>Výkres A1 225g žltý</t>
  </si>
  <si>
    <t>Výkres A1 225g tmavozelený</t>
  </si>
  <si>
    <t>Výkres A1 225g tmavomodrý</t>
  </si>
  <si>
    <t>Výkres A1 225g svetlozelený</t>
  </si>
  <si>
    <t>Výkres A1 225g svetlomodrý</t>
  </si>
  <si>
    <t>Výkres A1 225g ružový</t>
  </si>
  <si>
    <t>Výkres A1 225g oranžový</t>
  </si>
  <si>
    <r>
      <t>Dodacia adresa</t>
    </r>
    <r>
      <rPr>
        <b/>
        <sz val="8"/>
        <color indexed="63"/>
        <rFont val="Arial Narrow"/>
        <family val="2"/>
        <charset val="238"/>
      </rPr>
      <t xml:space="preserve"> </t>
    </r>
    <r>
      <rPr>
        <sz val="9"/>
        <color rgb="FFFF0000"/>
        <rFont val="Arial Narrow"/>
        <family val="2"/>
        <charset val="238"/>
      </rPr>
      <t>- nevypĺnajte, ak je zhodná s fakt.adr.</t>
    </r>
  </si>
  <si>
    <t>Cenník tovaru firmy MEGGY-T platný od 1.2.2024</t>
  </si>
  <si>
    <t xml:space="preserve"> MEGGY-T s.r.o. - Cenník 2025</t>
  </si>
  <si>
    <t>Platný od 1.1.2025</t>
  </si>
  <si>
    <t xml:space="preserve">Názov školy : </t>
  </si>
  <si>
    <t>2025/2026</t>
  </si>
  <si>
    <t>Objednávkový lístok nie je daňový doklad.</t>
  </si>
  <si>
    <t>Obj. lístok a peniaze priniesť 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</si>
</sst>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0.00\ [$€-41B]"/>
    <numFmt numFmtId="165" formatCode="&quot;V školskom roku &quot;@&quot; :&quot;"/>
    <numFmt numFmtId="166" formatCode="0&quot;. ročník&quot;"/>
    <numFmt numFmtId="167" formatCode="#,##0.00\ &quot;€&quot;"/>
    <numFmt numFmtId="168" formatCode="0.0"/>
    <numFmt numFmtId="169" formatCode="&quot;Počet žiakov v &quot;@&quot; :&quot;"/>
    <numFmt numFmtId="170" formatCode="&quot;Cena spolu za &quot;@&quot; :&quot;"/>
    <numFmt numFmtId="171" formatCode="&quot;Spolu za žiaka v &quot;0&quot;. roč. :&quot;"/>
    <numFmt numFmtId="172" formatCode="d/m"/>
    <numFmt numFmtId="173" formatCode="&quot;Školské potreby pre školský rok &quot;@"/>
    <numFmt numFmtId="174" formatCode="00000000"/>
    <numFmt numFmtId="175" formatCode="000\ 00"/>
    <numFmt numFmtId="176" formatCode="0000000000"/>
    <numFmt numFmtId="177" formatCode="[&lt;=300000000]0#\ ##\ ##\ ##\ ##;[&gt;=900000000]0###\ ###\ ###;0##\ ###\ ##\ ##"/>
    <numFmt numFmtId="178" formatCode="0&quot; položiek&quot;"/>
  </numFmts>
  <fonts count="59" x14ac:knownFonts="1">
    <font>
      <sz val="11"/>
      <color theme="1"/>
      <name val="Calibri"/>
      <family val="2"/>
      <charset val="238"/>
      <scheme val="minor"/>
    </font>
    <font>
      <sz val="10"/>
      <name val="Arial"/>
      <family val="2"/>
      <charset val="238"/>
    </font>
    <font>
      <sz val="10"/>
      <color indexed="63"/>
      <name val="Times New Roman"/>
      <family val="1"/>
      <charset val="238"/>
    </font>
    <font>
      <sz val="10"/>
      <name val="Times New Roman"/>
      <family val="1"/>
      <charset val="238"/>
    </font>
    <font>
      <sz val="10"/>
      <color indexed="9"/>
      <name val="Times New Roman"/>
      <family val="1"/>
      <charset val="238"/>
    </font>
    <font>
      <sz val="10"/>
      <color theme="1"/>
      <name val="Times New Roman"/>
      <family val="1"/>
      <charset val="238"/>
    </font>
    <font>
      <sz val="18"/>
      <name val="Times New Roman"/>
      <family val="1"/>
      <charset val="238"/>
    </font>
    <font>
      <b/>
      <sz val="40"/>
      <color theme="1"/>
      <name val="Segoe Print"/>
      <charset val="238"/>
    </font>
    <font>
      <sz val="10"/>
      <color theme="9" tint="0.59999389629810485"/>
      <name val="Times New Roman"/>
      <family val="1"/>
      <charset val="238"/>
    </font>
    <font>
      <sz val="10"/>
      <color theme="0"/>
      <name val="Times New Roman"/>
      <family val="1"/>
      <charset val="238"/>
    </font>
    <font>
      <sz val="8"/>
      <name val="Calibri"/>
      <family val="2"/>
      <charset val="238"/>
      <scheme val="minor"/>
    </font>
    <font>
      <sz val="11"/>
      <color theme="1"/>
      <name val="Times New Roman"/>
      <family val="1"/>
      <charset val="238"/>
    </font>
    <font>
      <sz val="9"/>
      <color indexed="63"/>
      <name val="Times New Roman CE"/>
      <family val="1"/>
      <charset val="238"/>
    </font>
    <font>
      <u/>
      <sz val="10"/>
      <color indexed="12"/>
      <name val="Arial"/>
      <family val="2"/>
      <charset val="238"/>
    </font>
    <font>
      <b/>
      <sz val="9"/>
      <color indexed="81"/>
      <name val="Segoe UI"/>
      <family val="2"/>
      <charset val="238"/>
    </font>
    <font>
      <sz val="9"/>
      <color indexed="81"/>
      <name val="Segoe UI"/>
      <family val="2"/>
      <charset val="238"/>
    </font>
    <font>
      <sz val="9"/>
      <color indexed="63"/>
      <name val="Times New Roman"/>
      <family val="1"/>
      <charset val="238"/>
    </font>
    <font>
      <b/>
      <sz val="9"/>
      <color indexed="63"/>
      <name val="Times New Roman"/>
      <family val="1"/>
      <charset val="238"/>
    </font>
    <font>
      <sz val="9"/>
      <name val="Times New Roman CE"/>
      <family val="1"/>
      <charset val="238"/>
    </font>
    <font>
      <sz val="9"/>
      <color theme="1"/>
      <name val="Times New Roman"/>
      <family val="1"/>
      <charset val="238"/>
    </font>
    <font>
      <sz val="9"/>
      <name val="Times New Roman"/>
      <family val="1"/>
      <charset val="238"/>
    </font>
    <font>
      <sz val="16"/>
      <name val="Times New Roman"/>
      <family val="1"/>
      <charset val="238"/>
    </font>
    <font>
      <b/>
      <sz val="9"/>
      <name val="Times New Roman"/>
      <family val="1"/>
      <charset val="238"/>
    </font>
    <font>
      <b/>
      <sz val="10"/>
      <color theme="1"/>
      <name val="Times New Roman"/>
      <family val="1"/>
      <charset val="238"/>
    </font>
    <font>
      <sz val="20"/>
      <name val="Times New Roman"/>
      <family val="1"/>
      <charset val="238"/>
    </font>
    <font>
      <sz val="48"/>
      <name val="Times New Roman"/>
      <family val="1"/>
      <charset val="238"/>
    </font>
    <font>
      <sz val="14"/>
      <name val="Times New Roman"/>
      <family val="1"/>
      <charset val="238"/>
    </font>
    <font>
      <sz val="15"/>
      <name val="Times New Roman"/>
      <family val="1"/>
      <charset val="238"/>
    </font>
    <font>
      <b/>
      <sz val="18"/>
      <name val="Times New Roman"/>
      <family val="1"/>
      <charset val="238"/>
    </font>
    <font>
      <sz val="12"/>
      <name val="Times New Roman"/>
      <family val="1"/>
      <charset val="238"/>
    </font>
    <font>
      <b/>
      <sz val="10"/>
      <name val="Times New Roman"/>
      <family val="1"/>
      <charset val="238"/>
    </font>
    <font>
      <sz val="11"/>
      <name val="Times New Roman"/>
      <family val="1"/>
      <charset val="238"/>
    </font>
    <font>
      <b/>
      <sz val="7"/>
      <name val="Times New Roman"/>
      <family val="1"/>
      <charset val="238"/>
    </font>
    <font>
      <b/>
      <sz val="48"/>
      <color theme="1"/>
      <name val="Times New Roman"/>
      <family val="1"/>
      <charset val="238"/>
    </font>
    <font>
      <sz val="20"/>
      <color indexed="63"/>
      <name val="Arial Narrow"/>
      <family val="2"/>
      <charset val="238"/>
    </font>
    <font>
      <sz val="10"/>
      <color indexed="63"/>
      <name val="Arial Narrow"/>
      <family val="2"/>
      <charset val="238"/>
    </font>
    <font>
      <i/>
      <sz val="10"/>
      <color indexed="63"/>
      <name val="Arial Narrow"/>
      <family val="2"/>
      <charset val="238"/>
    </font>
    <font>
      <b/>
      <sz val="10"/>
      <color indexed="63"/>
      <name val="Arial Narrow"/>
      <family val="2"/>
      <charset val="238"/>
    </font>
    <font>
      <sz val="11"/>
      <color theme="1"/>
      <name val="Arial Narrow"/>
      <family val="2"/>
      <charset val="238"/>
    </font>
    <font>
      <sz val="24"/>
      <color indexed="9"/>
      <name val="Arial Narrow"/>
      <family val="2"/>
      <charset val="238"/>
    </font>
    <font>
      <sz val="8"/>
      <color indexed="63"/>
      <name val="Arial Narrow"/>
      <family val="2"/>
      <charset val="238"/>
    </font>
    <font>
      <sz val="9.3000000000000007"/>
      <name val="Arial Narrow"/>
      <family val="2"/>
      <charset val="238"/>
    </font>
    <font>
      <sz val="10"/>
      <name val="Arial Narrow"/>
      <family val="2"/>
      <charset val="238"/>
    </font>
    <font>
      <sz val="7"/>
      <color indexed="63"/>
      <name val="Arial Narrow"/>
      <family val="2"/>
      <charset val="238"/>
    </font>
    <font>
      <sz val="10"/>
      <color rgb="FF0000FF"/>
      <name val="Arial Narrow"/>
      <family val="2"/>
      <charset val="238"/>
    </font>
    <font>
      <sz val="11"/>
      <color rgb="FF0000FF"/>
      <name val="Arial Narrow"/>
      <family val="2"/>
      <charset val="238"/>
    </font>
    <font>
      <b/>
      <sz val="14"/>
      <color indexed="63"/>
      <name val="Arial Narrow"/>
      <family val="2"/>
      <charset val="238"/>
    </font>
    <font>
      <b/>
      <sz val="10"/>
      <color rgb="FFFF0000"/>
      <name val="Arial Narrow"/>
      <family val="2"/>
      <charset val="238"/>
    </font>
    <font>
      <sz val="9"/>
      <color indexed="63"/>
      <name val="Arial Narrow"/>
      <family val="2"/>
      <charset val="238"/>
    </font>
    <font>
      <sz val="8"/>
      <color theme="1"/>
      <name val="Arial Narrow"/>
      <family val="2"/>
      <charset val="238"/>
    </font>
    <font>
      <b/>
      <sz val="11"/>
      <color indexed="63"/>
      <name val="Arial Narrow"/>
      <family val="2"/>
      <charset val="238"/>
    </font>
    <font>
      <sz val="10"/>
      <color rgb="FFFF0000"/>
      <name val="Arial Narrow"/>
      <family val="2"/>
      <charset val="238"/>
    </font>
    <font>
      <sz val="10"/>
      <color theme="1"/>
      <name val="Arial Narrow"/>
      <family val="2"/>
      <charset val="238"/>
    </font>
    <font>
      <b/>
      <sz val="8"/>
      <color indexed="63"/>
      <name val="Arial Narrow"/>
      <family val="2"/>
      <charset val="238"/>
    </font>
    <font>
      <sz val="9"/>
      <color rgb="FFFF0000"/>
      <name val="Arial Narrow"/>
      <family val="2"/>
      <charset val="238"/>
    </font>
    <font>
      <b/>
      <sz val="10"/>
      <color theme="1"/>
      <name val="Arial Narrow"/>
      <family val="2"/>
      <charset val="238"/>
    </font>
    <font>
      <sz val="10"/>
      <color theme="0"/>
      <name val="Arial Narrow"/>
      <family val="2"/>
      <charset val="238"/>
    </font>
    <font>
      <b/>
      <sz val="10"/>
      <name val="Arial Narrow"/>
      <family val="2"/>
      <charset val="238"/>
    </font>
    <font>
      <b/>
      <sz val="14"/>
      <name val="Arial Narrow"/>
      <family val="2"/>
      <charset val="238"/>
    </font>
  </fonts>
  <fills count="21">
    <fill>
      <patternFill patternType="none"/>
    </fill>
    <fill>
      <patternFill patternType="gray125"/>
    </fill>
    <fill>
      <patternFill patternType="solid">
        <fgColor indexed="12"/>
        <bgColor indexed="64"/>
      </patternFill>
    </fill>
    <fill>
      <patternFill patternType="solid">
        <fgColor theme="0"/>
        <bgColor indexed="64"/>
      </patternFill>
    </fill>
    <fill>
      <patternFill patternType="solid">
        <fgColor indexed="9"/>
        <bgColor indexed="64"/>
      </patternFill>
    </fill>
    <fill>
      <patternFill patternType="solid">
        <fgColor rgb="FFCCFFFF"/>
        <bgColor indexed="64"/>
      </patternFill>
    </fill>
    <fill>
      <patternFill patternType="solid">
        <fgColor indexed="27"/>
        <bgColor indexed="64"/>
      </patternFill>
    </fill>
    <fill>
      <patternFill patternType="solid">
        <fgColor indexed="27"/>
        <bgColor indexed="22"/>
      </patternFill>
    </fill>
    <fill>
      <patternFill patternType="solid">
        <fgColor indexed="43"/>
        <bgColor indexed="64"/>
      </patternFill>
    </fill>
    <fill>
      <patternFill patternType="solid">
        <fgColor rgb="FFFFFF99"/>
        <bgColor indexed="64"/>
      </patternFill>
    </fill>
    <fill>
      <patternFill patternType="solid">
        <fgColor rgb="FF0000FF"/>
        <bgColor indexed="64"/>
      </patternFill>
    </fill>
    <fill>
      <patternFill patternType="solid">
        <fgColor theme="4" tint="0.79998168889431442"/>
        <bgColor indexed="64"/>
      </patternFill>
    </fill>
    <fill>
      <patternFill patternType="solid">
        <fgColor rgb="FFDCE6F1"/>
        <bgColor indexed="64"/>
      </patternFill>
    </fill>
    <fill>
      <patternFill patternType="solid">
        <fgColor indexed="9"/>
        <bgColor indexed="22"/>
      </patternFill>
    </fill>
    <fill>
      <patternFill patternType="solid">
        <fgColor theme="0" tint="-4.9989318521683403E-2"/>
        <bgColor indexed="22"/>
      </patternFill>
    </fill>
    <fill>
      <patternFill patternType="solid">
        <fgColor theme="9" tint="0.59999389629810485"/>
        <bgColor indexed="64"/>
      </patternFill>
    </fill>
    <fill>
      <patternFill patternType="solid">
        <fgColor indexed="31"/>
        <bgColor indexed="64"/>
      </patternFill>
    </fill>
    <fill>
      <patternFill patternType="solid">
        <fgColor indexed="43"/>
      </patternFill>
    </fill>
    <fill>
      <patternFill patternType="solid">
        <fgColor rgb="FFCCCCFF"/>
        <bgColor indexed="64"/>
      </patternFill>
    </fill>
    <fill>
      <patternFill patternType="solid">
        <fgColor rgb="FF7030A0"/>
        <bgColor indexed="64"/>
      </patternFill>
    </fill>
    <fill>
      <patternFill patternType="solid">
        <fgColor theme="0" tint="-4.9989318521683403E-2"/>
        <bgColor indexed="64"/>
      </patternFill>
    </fill>
  </fills>
  <borders count="20">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right style="hair">
        <color indexed="64"/>
      </right>
      <top/>
      <bottom/>
      <diagonal/>
    </border>
    <border>
      <left/>
      <right/>
      <top style="hair">
        <color indexed="64"/>
      </top>
      <bottom/>
      <diagonal/>
    </border>
    <border>
      <left style="hair">
        <color indexed="64"/>
      </left>
      <right style="hair">
        <color indexed="64"/>
      </right>
      <top/>
      <bottom/>
      <diagonal/>
    </border>
    <border>
      <left/>
      <right/>
      <top/>
      <bottom style="thin">
        <color indexed="64"/>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hair">
        <color indexed="64"/>
      </bottom>
      <diagonal/>
    </border>
  </borders>
  <cellStyleXfs count="4">
    <xf numFmtId="0" fontId="0" fillId="0" borderId="0"/>
    <xf numFmtId="0" fontId="1" fillId="0" borderId="0"/>
    <xf numFmtId="0" fontId="1" fillId="0" borderId="0"/>
    <xf numFmtId="0" fontId="13" fillId="0" borderId="0" applyNumberFormat="0" applyFill="0" applyBorder="0" applyAlignment="0" applyProtection="0">
      <alignment vertical="top"/>
      <protection locked="0"/>
    </xf>
  </cellStyleXfs>
  <cellXfs count="298">
    <xf numFmtId="0" fontId="0" fillId="0" borderId="0" xfId="0"/>
    <xf numFmtId="0" fontId="2" fillId="13" borderId="0" xfId="0" applyFont="1" applyFill="1" applyProtection="1">
      <protection hidden="1"/>
    </xf>
    <xf numFmtId="168" fontId="2" fillId="4" borderId="0" xfId="0" applyNumberFormat="1" applyFont="1" applyFill="1" applyAlignment="1" applyProtection="1">
      <alignment horizontal="right"/>
      <protection hidden="1"/>
    </xf>
    <xf numFmtId="0" fontId="4" fillId="4" borderId="0" xfId="0" applyFont="1" applyFill="1" applyProtection="1">
      <protection hidden="1"/>
    </xf>
    <xf numFmtId="168" fontId="3" fillId="4" borderId="0" xfId="0" applyNumberFormat="1" applyFont="1" applyFill="1" applyProtection="1">
      <protection hidden="1"/>
    </xf>
    <xf numFmtId="1" fontId="2" fillId="4" borderId="0" xfId="0" applyNumberFormat="1" applyFont="1" applyFill="1" applyAlignment="1" applyProtection="1">
      <alignment horizontal="right"/>
      <protection hidden="1"/>
    </xf>
    <xf numFmtId="172" fontId="2" fillId="4" borderId="0" xfId="0" applyNumberFormat="1" applyFont="1" applyFill="1" applyAlignment="1" applyProtection="1">
      <alignment horizontal="right"/>
      <protection hidden="1"/>
    </xf>
    <xf numFmtId="0" fontId="5" fillId="0" borderId="0" xfId="0" applyFont="1" applyProtection="1">
      <protection hidden="1"/>
    </xf>
    <xf numFmtId="0" fontId="2" fillId="14" borderId="7" xfId="0" applyFont="1" applyFill="1" applyBorder="1" applyAlignment="1" applyProtection="1">
      <alignment horizontal="left"/>
      <protection hidden="1"/>
    </xf>
    <xf numFmtId="0" fontId="2" fillId="14" borderId="7" xfId="0" applyFont="1" applyFill="1" applyBorder="1" applyAlignment="1" applyProtection="1">
      <alignment horizontal="center"/>
      <protection hidden="1"/>
    </xf>
    <xf numFmtId="0" fontId="5" fillId="15" borderId="0" xfId="0" applyFont="1" applyFill="1" applyProtection="1">
      <protection hidden="1"/>
    </xf>
    <xf numFmtId="0" fontId="5" fillId="15" borderId="0" xfId="0" applyFont="1" applyFill="1" applyAlignment="1" applyProtection="1">
      <alignment horizontal="right"/>
      <protection hidden="1"/>
    </xf>
    <xf numFmtId="0" fontId="8" fillId="15" borderId="0" xfId="0" applyFont="1" applyFill="1" applyProtection="1">
      <protection hidden="1"/>
    </xf>
    <xf numFmtId="168" fontId="2" fillId="15" borderId="0" xfId="0" applyNumberFormat="1" applyFont="1" applyFill="1" applyAlignment="1" applyProtection="1">
      <alignment horizontal="right"/>
      <protection hidden="1"/>
    </xf>
    <xf numFmtId="0" fontId="3" fillId="0" borderId="0" xfId="0" applyFont="1" applyProtection="1">
      <protection hidden="1"/>
    </xf>
    <xf numFmtId="0" fontId="7" fillId="15" borderId="0" xfId="0" applyFont="1" applyFill="1" applyAlignment="1" applyProtection="1">
      <alignment horizontal="center" vertical="center"/>
      <protection hidden="1"/>
    </xf>
    <xf numFmtId="1" fontId="16" fillId="4" borderId="7" xfId="0" applyNumberFormat="1" applyFont="1" applyFill="1" applyBorder="1" applyAlignment="1" applyProtection="1">
      <alignment horizontal="left"/>
      <protection hidden="1"/>
    </xf>
    <xf numFmtId="1" fontId="16" fillId="4" borderId="7" xfId="0" applyNumberFormat="1" applyFont="1" applyFill="1" applyBorder="1" applyAlignment="1" applyProtection="1">
      <alignment horizontal="right"/>
      <protection hidden="1"/>
    </xf>
    <xf numFmtId="2" fontId="16" fillId="4" borderId="7" xfId="0" applyNumberFormat="1" applyFont="1" applyFill="1" applyBorder="1" applyAlignment="1" applyProtection="1">
      <alignment horizontal="right"/>
      <protection hidden="1"/>
    </xf>
    <xf numFmtId="0" fontId="16" fillId="4" borderId="12" xfId="0" applyFont="1" applyFill="1" applyBorder="1" applyProtection="1">
      <protection hidden="1"/>
    </xf>
    <xf numFmtId="0" fontId="16" fillId="4" borderId="12" xfId="0" applyFont="1" applyFill="1" applyBorder="1" applyAlignment="1" applyProtection="1">
      <alignment horizontal="right"/>
      <protection hidden="1"/>
    </xf>
    <xf numFmtId="171" fontId="12" fillId="4" borderId="0" xfId="0" applyNumberFormat="1" applyFont="1" applyFill="1" applyProtection="1">
      <protection hidden="1"/>
    </xf>
    <xf numFmtId="0" fontId="16" fillId="4" borderId="0" xfId="0" applyFont="1" applyFill="1" applyAlignment="1" applyProtection="1">
      <alignment horizontal="right"/>
      <protection hidden="1"/>
    </xf>
    <xf numFmtId="0" fontId="19" fillId="0" borderId="0" xfId="0" applyFont="1" applyProtection="1">
      <protection hidden="1"/>
    </xf>
    <xf numFmtId="0" fontId="20" fillId="4" borderId="0" xfId="0" applyFont="1" applyFill="1" applyAlignment="1" applyProtection="1">
      <alignment horizontal="center" vertical="top"/>
      <protection hidden="1"/>
    </xf>
    <xf numFmtId="0" fontId="16" fillId="0" borderId="0" xfId="0" applyFont="1" applyAlignment="1" applyProtection="1">
      <alignment horizontal="left"/>
      <protection hidden="1"/>
    </xf>
    <xf numFmtId="0" fontId="16" fillId="0" borderId="0" xfId="0" applyFont="1" applyAlignment="1" applyProtection="1">
      <alignment horizontal="center"/>
      <protection hidden="1"/>
    </xf>
    <xf numFmtId="168" fontId="16" fillId="4" borderId="0" xfId="0" applyNumberFormat="1" applyFont="1" applyFill="1" applyAlignment="1" applyProtection="1">
      <alignment horizontal="right"/>
      <protection hidden="1"/>
    </xf>
    <xf numFmtId="1" fontId="16" fillId="4" borderId="0" xfId="0" applyNumberFormat="1" applyFont="1" applyFill="1" applyAlignment="1" applyProtection="1">
      <alignment horizontal="left"/>
      <protection hidden="1"/>
    </xf>
    <xf numFmtId="1" fontId="16" fillId="4" borderId="0" xfId="0" applyNumberFormat="1" applyFont="1" applyFill="1" applyAlignment="1" applyProtection="1">
      <alignment horizontal="right"/>
      <protection hidden="1"/>
    </xf>
    <xf numFmtId="2" fontId="16" fillId="4" borderId="0" xfId="0" applyNumberFormat="1" applyFont="1" applyFill="1" applyAlignment="1" applyProtection="1">
      <alignment horizontal="right"/>
      <protection hidden="1"/>
    </xf>
    <xf numFmtId="1" fontId="16" fillId="0" borderId="0" xfId="0" applyNumberFormat="1" applyFont="1" applyAlignment="1" applyProtection="1">
      <alignment horizontal="left"/>
      <protection hidden="1"/>
    </xf>
    <xf numFmtId="1" fontId="16" fillId="0" borderId="0" xfId="0" applyNumberFormat="1" applyFont="1" applyAlignment="1" applyProtection="1">
      <alignment horizontal="right"/>
      <protection hidden="1"/>
    </xf>
    <xf numFmtId="2" fontId="16" fillId="0" borderId="0" xfId="0" applyNumberFormat="1" applyFont="1" applyAlignment="1" applyProtection="1">
      <alignment horizontal="right"/>
      <protection hidden="1"/>
    </xf>
    <xf numFmtId="0" fontId="16" fillId="4" borderId="0" xfId="0" applyFont="1" applyFill="1" applyProtection="1">
      <protection hidden="1"/>
    </xf>
    <xf numFmtId="0" fontId="19" fillId="3" borderId="0" xfId="0" applyFont="1" applyFill="1" applyProtection="1">
      <protection hidden="1"/>
    </xf>
    <xf numFmtId="168" fontId="16" fillId="4" borderId="0" xfId="0" applyNumberFormat="1" applyFont="1" applyFill="1" applyAlignment="1" applyProtection="1">
      <alignment horizontal="center"/>
      <protection hidden="1"/>
    </xf>
    <xf numFmtId="0" fontId="16" fillId="13" borderId="0" xfId="0" applyFont="1" applyFill="1" applyProtection="1">
      <protection hidden="1"/>
    </xf>
    <xf numFmtId="0" fontId="16" fillId="14" borderId="7" xfId="0" applyFont="1" applyFill="1" applyBorder="1" applyAlignment="1" applyProtection="1">
      <alignment horizontal="left"/>
      <protection hidden="1"/>
    </xf>
    <xf numFmtId="0" fontId="16" fillId="14" borderId="7" xfId="0" applyFont="1" applyFill="1" applyBorder="1" applyAlignment="1" applyProtection="1">
      <alignment horizontal="center"/>
      <protection hidden="1"/>
    </xf>
    <xf numFmtId="0" fontId="24" fillId="0" borderId="0" xfId="0" applyFont="1" applyAlignment="1" applyProtection="1">
      <alignment vertical="top"/>
      <protection hidden="1"/>
    </xf>
    <xf numFmtId="4" fontId="3" fillId="0" borderId="0" xfId="0" applyNumberFormat="1" applyFont="1" applyProtection="1">
      <protection hidden="1"/>
    </xf>
    <xf numFmtId="0" fontId="11" fillId="0" borderId="0" xfId="0" applyFont="1" applyProtection="1">
      <protection hidden="1"/>
    </xf>
    <xf numFmtId="0" fontId="26" fillId="0" borderId="7" xfId="0" applyFont="1" applyBorder="1" applyAlignment="1" applyProtection="1">
      <alignment horizontal="center" vertical="center" wrapText="1"/>
      <protection hidden="1"/>
    </xf>
    <xf numFmtId="0" fontId="3" fillId="0" borderId="0" xfId="0" applyFont="1" applyAlignment="1" applyProtection="1">
      <alignment textRotation="90"/>
      <protection hidden="1"/>
    </xf>
    <xf numFmtId="4" fontId="29" fillId="20" borderId="7" xfId="0" applyNumberFormat="1" applyFont="1" applyFill="1" applyBorder="1" applyAlignment="1" applyProtection="1">
      <alignment horizontal="center" vertical="center" wrapText="1"/>
      <protection hidden="1"/>
    </xf>
    <xf numFmtId="167" fontId="3" fillId="0" borderId="0" xfId="0" applyNumberFormat="1" applyFont="1" applyAlignment="1" applyProtection="1">
      <alignment horizontal="center" vertical="center" textRotation="90"/>
      <protection hidden="1"/>
    </xf>
    <xf numFmtId="4" fontId="31" fillId="20" borderId="7" xfId="0" applyNumberFormat="1" applyFont="1" applyFill="1" applyBorder="1" applyAlignment="1" applyProtection="1">
      <alignment horizontal="center" vertical="center"/>
      <protection hidden="1"/>
    </xf>
    <xf numFmtId="1" fontId="3" fillId="0" borderId="0" xfId="0" applyNumberFormat="1" applyFont="1" applyAlignment="1" applyProtection="1">
      <alignment horizontal="right" vertical="center"/>
      <protection hidden="1"/>
    </xf>
    <xf numFmtId="0" fontId="11" fillId="0" borderId="0" xfId="0" applyFont="1" applyAlignment="1" applyProtection="1">
      <alignment horizontal="right"/>
      <protection hidden="1"/>
    </xf>
    <xf numFmtId="0" fontId="11" fillId="0" borderId="0" xfId="0" applyFont="1" applyAlignment="1" applyProtection="1">
      <alignment horizontal="center"/>
      <protection hidden="1"/>
    </xf>
    <xf numFmtId="0" fontId="30" fillId="20" borderId="7" xfId="0" applyFont="1" applyFill="1" applyBorder="1" applyAlignment="1" applyProtection="1">
      <alignment horizontal="center"/>
      <protection hidden="1"/>
    </xf>
    <xf numFmtId="0" fontId="32" fillId="20" borderId="7" xfId="0" applyFont="1" applyFill="1" applyBorder="1" applyAlignment="1" applyProtection="1">
      <alignment horizontal="center"/>
      <protection hidden="1"/>
    </xf>
    <xf numFmtId="4" fontId="32" fillId="20" borderId="7" xfId="0" applyNumberFormat="1" applyFont="1" applyFill="1" applyBorder="1" applyAlignment="1" applyProtection="1">
      <alignment horizontal="center"/>
      <protection hidden="1"/>
    </xf>
    <xf numFmtId="0" fontId="9" fillId="0" borderId="0" xfId="0" applyFont="1" applyProtection="1">
      <protection hidden="1"/>
    </xf>
    <xf numFmtId="1" fontId="3" fillId="0" borderId="0" xfId="0" applyNumberFormat="1" applyFont="1" applyAlignment="1" applyProtection="1">
      <alignment horizontal="left" vertical="center"/>
      <protection hidden="1"/>
    </xf>
    <xf numFmtId="4" fontId="3" fillId="0" borderId="0" xfId="0" applyNumberFormat="1" applyFont="1" applyAlignment="1" applyProtection="1">
      <alignment horizontal="right" vertical="center"/>
      <protection hidden="1"/>
    </xf>
    <xf numFmtId="167" fontId="3" fillId="0" borderId="0" xfId="0" applyNumberFormat="1" applyFont="1" applyAlignment="1" applyProtection="1">
      <alignment horizontal="right" vertical="center"/>
      <protection hidden="1"/>
    </xf>
    <xf numFmtId="1" fontId="5" fillId="0" borderId="0" xfId="0" applyNumberFormat="1" applyFont="1" applyProtection="1">
      <protection hidden="1"/>
    </xf>
    <xf numFmtId="0" fontId="11" fillId="0" borderId="0" xfId="0" applyFont="1" applyProtection="1">
      <protection locked="0"/>
    </xf>
    <xf numFmtId="0" fontId="23" fillId="20" borderId="7" xfId="0" applyFont="1" applyFill="1" applyBorder="1" applyAlignment="1" applyProtection="1">
      <alignment horizontal="left"/>
      <protection hidden="1"/>
    </xf>
    <xf numFmtId="0" fontId="34" fillId="4" borderId="0" xfId="1" applyFont="1" applyFill="1" applyAlignment="1">
      <alignment horizontal="left"/>
    </xf>
    <xf numFmtId="0" fontId="35" fillId="4" borderId="0" xfId="1" applyFont="1" applyFill="1" applyAlignment="1">
      <alignment horizontal="center"/>
    </xf>
    <xf numFmtId="1" fontId="35" fillId="4" borderId="0" xfId="1" applyNumberFormat="1" applyFont="1" applyFill="1" applyAlignment="1">
      <alignment horizontal="center"/>
    </xf>
    <xf numFmtId="164" fontId="35" fillId="4" borderId="0" xfId="1" applyNumberFormat="1" applyFont="1" applyFill="1" applyAlignment="1">
      <alignment horizontal="left"/>
    </xf>
    <xf numFmtId="164" fontId="35" fillId="4" borderId="0" xfId="1" applyNumberFormat="1" applyFont="1" applyFill="1" applyAlignment="1">
      <alignment horizontal="center"/>
    </xf>
    <xf numFmtId="0" fontId="35" fillId="3" borderId="0" xfId="1" applyFont="1" applyFill="1"/>
    <xf numFmtId="2" fontId="35" fillId="4" borderId="0" xfId="1" applyNumberFormat="1" applyFont="1" applyFill="1" applyAlignment="1">
      <alignment horizontal="center"/>
    </xf>
    <xf numFmtId="0" fontId="36" fillId="4" borderId="0" xfId="1" applyFont="1" applyFill="1" applyAlignment="1">
      <alignment horizontal="left" vertical="center"/>
    </xf>
    <xf numFmtId="0" fontId="37" fillId="4" borderId="0" xfId="1" applyFont="1" applyFill="1" applyAlignment="1">
      <alignment horizontal="center" vertical="center"/>
    </xf>
    <xf numFmtId="1" fontId="37" fillId="4" borderId="0" xfId="1" applyNumberFormat="1" applyFont="1" applyFill="1" applyAlignment="1">
      <alignment horizontal="center" vertical="center"/>
    </xf>
    <xf numFmtId="164" fontId="37" fillId="4" borderId="0" xfId="1" applyNumberFormat="1" applyFont="1" applyFill="1" applyAlignment="1">
      <alignment horizontal="left" vertical="center"/>
    </xf>
    <xf numFmtId="164" fontId="37" fillId="4" borderId="0" xfId="1" applyNumberFormat="1" applyFont="1" applyFill="1" applyAlignment="1">
      <alignment horizontal="center" vertical="center"/>
    </xf>
    <xf numFmtId="2" fontId="37" fillId="4" borderId="0" xfId="1" applyNumberFormat="1" applyFont="1" applyFill="1" applyAlignment="1">
      <alignment horizontal="center" vertical="center"/>
    </xf>
    <xf numFmtId="0" fontId="38" fillId="0" borderId="0" xfId="0" applyFont="1"/>
    <xf numFmtId="0" fontId="35" fillId="2" borderId="0" xfId="1" applyFont="1" applyFill="1"/>
    <xf numFmtId="0" fontId="35" fillId="2" borderId="0" xfId="1" applyFont="1" applyFill="1" applyAlignment="1">
      <alignment horizontal="left"/>
    </xf>
    <xf numFmtId="1" fontId="40" fillId="2" borderId="0" xfId="1" applyNumberFormat="1" applyFont="1" applyFill="1" applyAlignment="1">
      <alignment horizontal="left"/>
    </xf>
    <xf numFmtId="0" fontId="40" fillId="2" borderId="0" xfId="1" applyFont="1" applyFill="1"/>
    <xf numFmtId="0" fontId="35" fillId="8" borderId="7" xfId="0" applyFont="1" applyFill="1" applyBorder="1" applyAlignment="1" applyProtection="1">
      <alignment horizontal="center" vertical="center"/>
      <protection hidden="1"/>
    </xf>
    <xf numFmtId="0" fontId="35" fillId="2" borderId="11" xfId="1" applyFont="1" applyFill="1" applyBorder="1"/>
    <xf numFmtId="0" fontId="38" fillId="10" borderId="0" xfId="0" applyFont="1" applyFill="1"/>
    <xf numFmtId="0" fontId="35" fillId="10" borderId="0" xfId="1" applyFont="1" applyFill="1"/>
    <xf numFmtId="0" fontId="56" fillId="19" borderId="8" xfId="0" applyFont="1" applyFill="1" applyBorder="1" applyAlignment="1" applyProtection="1">
      <alignment textRotation="90"/>
      <protection hidden="1"/>
    </xf>
    <xf numFmtId="0" fontId="52" fillId="0" borderId="0" xfId="0" applyFont="1" applyProtection="1">
      <protection hidden="1"/>
    </xf>
    <xf numFmtId="0" fontId="52" fillId="0" borderId="0" xfId="0" quotePrefix="1" applyFont="1" applyProtection="1">
      <protection hidden="1"/>
    </xf>
    <xf numFmtId="0" fontId="52" fillId="0" borderId="0" xfId="0" applyFont="1" applyAlignment="1">
      <alignment horizontal="right"/>
    </xf>
    <xf numFmtId="0" fontId="52" fillId="0" borderId="0" xfId="0" applyFont="1"/>
    <xf numFmtId="0" fontId="57" fillId="0" borderId="0" xfId="0" applyFont="1" applyProtection="1">
      <protection hidden="1"/>
    </xf>
    <xf numFmtId="1" fontId="52" fillId="0" borderId="0" xfId="0" applyNumberFormat="1" applyFont="1"/>
    <xf numFmtId="1" fontId="52" fillId="0" borderId="0" xfId="0" applyNumberFormat="1" applyFont="1" applyProtection="1">
      <protection hidden="1"/>
    </xf>
    <xf numFmtId="0" fontId="52" fillId="0" borderId="0" xfId="0" applyFont="1" applyAlignment="1" applyProtection="1">
      <alignment horizontal="right"/>
      <protection hidden="1"/>
    </xf>
    <xf numFmtId="2" fontId="52" fillId="0" borderId="0" xfId="0" applyNumberFormat="1" applyFont="1"/>
    <xf numFmtId="2" fontId="52" fillId="0" borderId="0" xfId="0" applyNumberFormat="1" applyFont="1" applyProtection="1">
      <protection hidden="1"/>
    </xf>
    <xf numFmtId="0" fontId="52" fillId="0" borderId="0" xfId="0" applyFont="1" applyAlignment="1">
      <alignment horizontal="center"/>
    </xf>
    <xf numFmtId="0" fontId="51" fillId="0" borderId="0" xfId="0" applyFont="1" applyProtection="1">
      <protection hidden="1"/>
    </xf>
    <xf numFmtId="0" fontId="52" fillId="0" borderId="19" xfId="0" applyFont="1" applyBorder="1" applyAlignment="1" applyProtection="1">
      <alignment textRotation="90"/>
      <protection hidden="1"/>
    </xf>
    <xf numFmtId="0" fontId="52" fillId="0" borderId="8" xfId="0" applyFont="1" applyBorder="1" applyAlignment="1" applyProtection="1">
      <alignment textRotation="90"/>
      <protection hidden="1"/>
    </xf>
    <xf numFmtId="0" fontId="52" fillId="0" borderId="0" xfId="0" applyFont="1" applyAlignment="1" applyProtection="1">
      <alignment horizontal="center"/>
      <protection hidden="1"/>
    </xf>
    <xf numFmtId="0" fontId="52" fillId="0" borderId="3" xfId="0" applyFont="1" applyBorder="1" applyProtection="1">
      <protection hidden="1"/>
    </xf>
    <xf numFmtId="0" fontId="52" fillId="0" borderId="7" xfId="0" applyFont="1" applyBorder="1" applyProtection="1">
      <protection hidden="1"/>
    </xf>
    <xf numFmtId="0" fontId="52" fillId="0" borderId="8" xfId="0" applyFont="1" applyBorder="1" applyProtection="1">
      <protection hidden="1"/>
    </xf>
    <xf numFmtId="0" fontId="52" fillId="0" borderId="1" xfId="0" applyFont="1" applyBorder="1" applyProtection="1">
      <protection hidden="1"/>
    </xf>
    <xf numFmtId="0" fontId="58" fillId="0" borderId="0" xfId="0" applyFont="1" applyProtection="1">
      <protection hidden="1"/>
    </xf>
    <xf numFmtId="0" fontId="52" fillId="0" borderId="15" xfId="0" applyFont="1" applyBorder="1" applyProtection="1">
      <protection hidden="1"/>
    </xf>
    <xf numFmtId="0" fontId="52" fillId="0" borderId="5" xfId="0" applyFont="1" applyBorder="1" applyProtection="1">
      <protection hidden="1"/>
    </xf>
    <xf numFmtId="0" fontId="52" fillId="0" borderId="6" xfId="0" applyFont="1" applyBorder="1" applyProtection="1">
      <protection hidden="1"/>
    </xf>
    <xf numFmtId="165" fontId="38" fillId="5" borderId="2" xfId="0" applyNumberFormat="1" applyFont="1" applyFill="1" applyBorder="1" applyAlignment="1" applyProtection="1">
      <alignment vertical="center"/>
      <protection locked="0"/>
    </xf>
    <xf numFmtId="0" fontId="38" fillId="0" borderId="0" xfId="0" applyFont="1" applyAlignment="1">
      <alignment vertical="center"/>
    </xf>
    <xf numFmtId="0" fontId="35" fillId="2" borderId="0" xfId="1" applyFont="1" applyFill="1" applyAlignment="1" applyProtection="1">
      <alignment vertical="center"/>
      <protection hidden="1"/>
    </xf>
    <xf numFmtId="0" fontId="35" fillId="3" borderId="0" xfId="1" applyFont="1" applyFill="1" applyAlignment="1">
      <alignment vertical="center"/>
    </xf>
    <xf numFmtId="0" fontId="37" fillId="11" borderId="4" xfId="1" applyFont="1" applyFill="1" applyBorder="1" applyAlignment="1">
      <alignment vertical="center"/>
    </xf>
    <xf numFmtId="0" fontId="38" fillId="11" borderId="0" xfId="0" applyFont="1" applyFill="1" applyAlignment="1">
      <alignment vertical="center"/>
    </xf>
    <xf numFmtId="2" fontId="37" fillId="11" borderId="4" xfId="1" applyNumberFormat="1" applyFont="1" applyFill="1" applyBorder="1" applyAlignment="1">
      <alignment horizontal="center" vertical="center"/>
    </xf>
    <xf numFmtId="0" fontId="37" fillId="11" borderId="0" xfId="1" applyFont="1" applyFill="1" applyAlignment="1">
      <alignment vertical="center"/>
    </xf>
    <xf numFmtId="2" fontId="37" fillId="11" borderId="0" xfId="1" applyNumberFormat="1" applyFont="1" applyFill="1" applyAlignment="1">
      <alignment horizontal="center" vertical="center"/>
    </xf>
    <xf numFmtId="0" fontId="35" fillId="4" borderId="0" xfId="1" applyFont="1" applyFill="1" applyAlignment="1">
      <alignment vertical="center"/>
    </xf>
    <xf numFmtId="0" fontId="35" fillId="7" borderId="5" xfId="0" applyFont="1" applyFill="1" applyBorder="1" applyAlignment="1">
      <alignment horizontal="center" vertical="center"/>
    </xf>
    <xf numFmtId="0" fontId="43" fillId="7" borderId="5" xfId="0" applyFont="1" applyFill="1" applyBorder="1" applyAlignment="1">
      <alignment horizontal="center" vertical="center"/>
    </xf>
    <xf numFmtId="0" fontId="35" fillId="7" borderId="6" xfId="0" applyFont="1" applyFill="1" applyBorder="1" applyAlignment="1">
      <alignment horizontal="center" vertical="center"/>
    </xf>
    <xf numFmtId="0" fontId="35" fillId="4" borderId="7" xfId="1" applyFont="1" applyFill="1" applyBorder="1" applyAlignment="1">
      <alignment horizontal="center" vertical="center"/>
    </xf>
    <xf numFmtId="0" fontId="35" fillId="4" borderId="1" xfId="1" applyFont="1" applyFill="1" applyBorder="1" applyAlignment="1">
      <alignment vertical="center"/>
    </xf>
    <xf numFmtId="2" fontId="35" fillId="4" borderId="7" xfId="1" applyNumberFormat="1" applyFont="1" applyFill="1" applyBorder="1" applyAlignment="1">
      <alignment horizontal="center" vertical="center"/>
    </xf>
    <xf numFmtId="0" fontId="35" fillId="3" borderId="0" xfId="0" applyFont="1" applyFill="1" applyAlignment="1">
      <alignment horizontal="center" vertical="center"/>
    </xf>
    <xf numFmtId="2" fontId="35" fillId="3" borderId="0" xfId="0" applyNumberFormat="1" applyFont="1" applyFill="1" applyAlignment="1">
      <alignment horizontal="center" vertical="center"/>
    </xf>
    <xf numFmtId="0" fontId="35" fillId="7" borderId="13" xfId="0" applyFont="1" applyFill="1" applyBorder="1" applyAlignment="1">
      <alignment horizontal="center" vertical="center"/>
    </xf>
    <xf numFmtId="0" fontId="35" fillId="7" borderId="8" xfId="0" applyFont="1" applyFill="1" applyBorder="1" applyAlignment="1">
      <alignment horizontal="center" vertical="center"/>
    </xf>
    <xf numFmtId="0" fontId="35" fillId="7" borderId="7" xfId="0" applyFont="1" applyFill="1" applyBorder="1" applyAlignment="1">
      <alignment horizontal="center" vertical="center"/>
    </xf>
    <xf numFmtId="0" fontId="35" fillId="7" borderId="9" xfId="0" applyFont="1" applyFill="1" applyBorder="1" applyAlignment="1">
      <alignment horizontal="center" vertical="center"/>
    </xf>
    <xf numFmtId="0" fontId="35" fillId="3" borderId="10" xfId="0" applyFont="1" applyFill="1" applyBorder="1" applyAlignment="1">
      <alignment horizontal="center" vertical="center"/>
    </xf>
    <xf numFmtId="0" fontId="35" fillId="4" borderId="1" xfId="1" applyFont="1" applyFill="1" applyBorder="1" applyAlignment="1">
      <alignment horizontal="center" vertical="center"/>
    </xf>
    <xf numFmtId="168" fontId="35" fillId="0" borderId="7" xfId="0" applyNumberFormat="1" applyFont="1" applyBorder="1" applyAlignment="1" applyProtection="1">
      <alignment vertical="center"/>
      <protection locked="0"/>
    </xf>
    <xf numFmtId="0" fontId="35" fillId="3" borderId="2" xfId="0" applyFont="1" applyFill="1" applyBorder="1" applyAlignment="1" applyProtection="1">
      <alignment horizontal="right" vertical="center"/>
      <protection locked="0"/>
    </xf>
    <xf numFmtId="2" fontId="35" fillId="9" borderId="7" xfId="0" applyNumberFormat="1" applyFont="1" applyFill="1" applyBorder="1" applyAlignment="1" applyProtection="1">
      <alignment horizontal="right" vertical="center"/>
      <protection hidden="1"/>
    </xf>
    <xf numFmtId="0" fontId="44" fillId="2" borderId="0" xfId="1" applyFont="1" applyFill="1" applyAlignment="1" applyProtection="1">
      <alignment vertical="center"/>
      <protection hidden="1"/>
    </xf>
    <xf numFmtId="0" fontId="35" fillId="0" borderId="7" xfId="0" applyFont="1" applyBorder="1" applyAlignment="1" applyProtection="1">
      <alignment horizontal="right" vertical="center"/>
      <protection locked="0"/>
    </xf>
    <xf numFmtId="2" fontId="35" fillId="9" borderId="7" xfId="0" applyNumberFormat="1" applyFont="1" applyFill="1" applyBorder="1" applyAlignment="1">
      <alignment horizontal="right" vertical="center"/>
    </xf>
    <xf numFmtId="168" fontId="35" fillId="0" borderId="1" xfId="0" applyNumberFormat="1" applyFont="1" applyBorder="1" applyAlignment="1" applyProtection="1">
      <alignment vertical="center"/>
      <protection locked="0"/>
    </xf>
    <xf numFmtId="0" fontId="35" fillId="4" borderId="7" xfId="1" applyFont="1" applyFill="1" applyBorder="1" applyAlignment="1" applyProtection="1">
      <alignment vertical="center"/>
      <protection locked="0"/>
    </xf>
    <xf numFmtId="2" fontId="35" fillId="4" borderId="0" xfId="1" applyNumberFormat="1" applyFont="1" applyFill="1" applyAlignment="1">
      <alignment horizontal="center" vertical="center"/>
    </xf>
    <xf numFmtId="0" fontId="35" fillId="3" borderId="12" xfId="0" applyFont="1" applyFill="1" applyBorder="1" applyAlignment="1" applyProtection="1">
      <alignment horizontal="right" vertical="center"/>
      <protection locked="0"/>
    </xf>
    <xf numFmtId="0" fontId="35" fillId="0" borderId="1" xfId="1" applyFont="1" applyBorder="1" applyAlignment="1">
      <alignment vertical="center"/>
    </xf>
    <xf numFmtId="0" fontId="35" fillId="2" borderId="0" xfId="1" applyFont="1" applyFill="1" applyAlignment="1">
      <alignment vertical="center"/>
    </xf>
    <xf numFmtId="0" fontId="35" fillId="2" borderId="11" xfId="1" applyFont="1" applyFill="1" applyBorder="1" applyAlignment="1">
      <alignment vertical="center"/>
    </xf>
    <xf numFmtId="168" fontId="35" fillId="2" borderId="0" xfId="1" applyNumberFormat="1" applyFont="1" applyFill="1" applyAlignment="1">
      <alignment horizontal="right" vertical="center"/>
    </xf>
    <xf numFmtId="0" fontId="35" fillId="2" borderId="0" xfId="1" applyFont="1" applyFill="1" applyAlignment="1">
      <alignment horizontal="left" vertical="center"/>
    </xf>
    <xf numFmtId="1" fontId="40" fillId="2" borderId="0" xfId="1" applyNumberFormat="1" applyFont="1" applyFill="1" applyAlignment="1">
      <alignment horizontal="left" vertical="center"/>
    </xf>
    <xf numFmtId="0" fontId="40" fillId="2" borderId="0" xfId="1" applyFont="1" applyFill="1" applyAlignment="1">
      <alignment vertical="center"/>
    </xf>
    <xf numFmtId="0" fontId="35" fillId="2" borderId="0" xfId="1" applyFont="1" applyFill="1" applyAlignment="1" applyProtection="1">
      <alignment horizontal="left" vertical="center"/>
      <protection hidden="1"/>
    </xf>
    <xf numFmtId="0" fontId="35" fillId="3" borderId="1" xfId="1" applyFont="1" applyFill="1" applyBorder="1" applyAlignment="1">
      <alignment horizontal="center" vertical="center"/>
    </xf>
    <xf numFmtId="0" fontId="35" fillId="3" borderId="7" xfId="1" applyFont="1" applyFill="1" applyBorder="1" applyAlignment="1">
      <alignment horizontal="center" vertical="center"/>
    </xf>
    <xf numFmtId="0" fontId="35" fillId="2" borderId="0" xfId="1" applyFont="1" applyFill="1" applyAlignment="1">
      <alignment horizontal="right" vertical="center"/>
    </xf>
    <xf numFmtId="0" fontId="37" fillId="12" borderId="0" xfId="1" applyFont="1" applyFill="1" applyAlignment="1">
      <alignment vertical="center"/>
    </xf>
    <xf numFmtId="0" fontId="35" fillId="10" borderId="0" xfId="1" applyFont="1" applyFill="1" applyAlignment="1" applyProtection="1">
      <alignment vertical="center"/>
      <protection hidden="1"/>
    </xf>
    <xf numFmtId="0" fontId="45" fillId="10" borderId="0" xfId="0" applyFont="1" applyFill="1" applyAlignment="1" applyProtection="1">
      <alignment vertical="center"/>
      <protection hidden="1"/>
    </xf>
    <xf numFmtId="0" fontId="35" fillId="2" borderId="15" xfId="1" applyFont="1" applyFill="1" applyBorder="1" applyAlignment="1">
      <alignment vertical="center"/>
    </xf>
    <xf numFmtId="0" fontId="42" fillId="10" borderId="0" xfId="0" applyFont="1" applyFill="1" applyAlignment="1">
      <alignment vertical="center"/>
    </xf>
    <xf numFmtId="0" fontId="35" fillId="16" borderId="7" xfId="1" applyFont="1" applyFill="1" applyBorder="1" applyAlignment="1">
      <alignment vertical="center"/>
    </xf>
    <xf numFmtId="0" fontId="35" fillId="16" borderId="7" xfId="1" applyFont="1" applyFill="1" applyBorder="1" applyAlignment="1">
      <alignment horizontal="left" vertical="center"/>
    </xf>
    <xf numFmtId="0" fontId="48" fillId="6" borderId="7" xfId="1" applyFont="1" applyFill="1" applyBorder="1" applyAlignment="1">
      <alignment horizontal="center" vertical="center"/>
    </xf>
    <xf numFmtId="2" fontId="35" fillId="17" borderId="7" xfId="1" applyNumberFormat="1" applyFont="1" applyFill="1" applyBorder="1" applyAlignment="1">
      <alignment horizontal="right" vertical="center"/>
    </xf>
    <xf numFmtId="1" fontId="49" fillId="0" borderId="7" xfId="0" applyNumberFormat="1" applyFont="1" applyBorder="1" applyAlignment="1" applyProtection="1">
      <alignment vertical="center"/>
      <protection locked="0"/>
    </xf>
    <xf numFmtId="166" fontId="48" fillId="6" borderId="7" xfId="1" applyNumberFormat="1" applyFont="1" applyFill="1" applyBorder="1" applyAlignment="1">
      <alignment horizontal="center" vertical="center"/>
    </xf>
    <xf numFmtId="0" fontId="35" fillId="18" borderId="7" xfId="1" applyFont="1" applyFill="1" applyBorder="1" applyAlignment="1">
      <alignment horizontal="left" vertical="center"/>
    </xf>
    <xf numFmtId="0" fontId="38" fillId="10" borderId="0" xfId="0" applyFont="1" applyFill="1" applyAlignment="1">
      <alignment vertical="center"/>
    </xf>
    <xf numFmtId="0" fontId="35" fillId="10" borderId="0" xfId="1" applyFont="1" applyFill="1" applyAlignment="1">
      <alignment vertical="center"/>
    </xf>
    <xf numFmtId="174" fontId="42" fillId="10" borderId="0" xfId="0" applyNumberFormat="1" applyFont="1" applyFill="1" applyAlignment="1">
      <alignment vertical="center"/>
    </xf>
    <xf numFmtId="2" fontId="48" fillId="6" borderId="7" xfId="1" applyNumberFormat="1" applyFont="1" applyFill="1" applyBorder="1" applyAlignment="1">
      <alignment horizontal="center" vertical="center"/>
    </xf>
    <xf numFmtId="0" fontId="55" fillId="18" borderId="0" xfId="0" applyFont="1" applyFill="1" applyAlignment="1">
      <alignment vertical="center"/>
    </xf>
    <xf numFmtId="0" fontId="52" fillId="18" borderId="0" xfId="0" applyFont="1" applyFill="1" applyAlignment="1">
      <alignment vertical="center"/>
    </xf>
    <xf numFmtId="0" fontId="35" fillId="16" borderId="8" xfId="1" applyFont="1" applyFill="1" applyBorder="1" applyAlignment="1">
      <alignment vertical="center"/>
    </xf>
    <xf numFmtId="0" fontId="52" fillId="18" borderId="0" xfId="0" applyFont="1" applyFill="1" applyAlignment="1">
      <alignment horizontal="left" vertical="center"/>
    </xf>
    <xf numFmtId="0" fontId="52" fillId="18" borderId="0" xfId="0" quotePrefix="1" applyFont="1" applyFill="1" applyAlignment="1">
      <alignment horizontal="left" vertical="center"/>
    </xf>
    <xf numFmtId="3" fontId="52" fillId="18" borderId="0" xfId="0" quotePrefix="1" applyNumberFormat="1" applyFont="1" applyFill="1" applyAlignment="1">
      <alignment horizontal="left" vertical="center"/>
    </xf>
    <xf numFmtId="0" fontId="37" fillId="18" borderId="4" xfId="1" applyFont="1" applyFill="1" applyBorder="1" applyAlignment="1">
      <alignment vertical="center"/>
    </xf>
    <xf numFmtId="1" fontId="35" fillId="18" borderId="7" xfId="1" applyNumberFormat="1" applyFont="1" applyFill="1" applyBorder="1" applyAlignment="1">
      <alignment vertical="center"/>
    </xf>
    <xf numFmtId="14" fontId="30" fillId="0" borderId="0" xfId="0" applyNumberFormat="1" applyFont="1" applyAlignment="1" applyProtection="1">
      <alignment horizontal="left"/>
      <protection hidden="1"/>
    </xf>
    <xf numFmtId="0" fontId="52" fillId="0" borderId="0" xfId="0" applyFont="1" applyAlignment="1">
      <alignment horizontal="center"/>
    </xf>
    <xf numFmtId="1" fontId="35" fillId="17" borderId="1" xfId="1" applyNumberFormat="1" applyFont="1" applyFill="1" applyBorder="1" applyAlignment="1">
      <alignment horizontal="center" vertical="center"/>
    </xf>
    <xf numFmtId="1" fontId="35" fillId="17" borderId="3" xfId="1" applyNumberFormat="1" applyFont="1" applyFill="1" applyBorder="1" applyAlignment="1">
      <alignment horizontal="center" vertical="center"/>
    </xf>
    <xf numFmtId="1" fontId="35" fillId="6" borderId="6" xfId="1" applyNumberFormat="1" applyFont="1" applyFill="1" applyBorder="1" applyAlignment="1">
      <alignment horizontal="right" vertical="center"/>
    </xf>
    <xf numFmtId="1" fontId="35" fillId="6" borderId="15" xfId="1" applyNumberFormat="1" applyFont="1" applyFill="1" applyBorder="1" applyAlignment="1">
      <alignment horizontal="right" vertical="center"/>
    </xf>
    <xf numFmtId="174" fontId="42" fillId="4" borderId="7" xfId="0" applyNumberFormat="1" applyFont="1" applyFill="1" applyBorder="1" applyAlignment="1" applyProtection="1">
      <alignment horizontal="left" vertical="center"/>
      <protection locked="0"/>
    </xf>
    <xf numFmtId="0" fontId="35" fillId="4" borderId="1" xfId="1" applyFont="1" applyFill="1" applyBorder="1" applyAlignment="1" applyProtection="1">
      <alignment horizontal="left" vertical="center"/>
      <protection locked="0"/>
    </xf>
    <xf numFmtId="0" fontId="35" fillId="4" borderId="2" xfId="1" applyFont="1" applyFill="1" applyBorder="1" applyAlignment="1" applyProtection="1">
      <alignment horizontal="left" vertical="center"/>
      <protection locked="0"/>
    </xf>
    <xf numFmtId="0" fontId="35" fillId="4" borderId="3" xfId="1" applyFont="1" applyFill="1" applyBorder="1" applyAlignment="1" applyProtection="1">
      <alignment horizontal="left" vertical="center"/>
      <protection locked="0"/>
    </xf>
    <xf numFmtId="176" fontId="42" fillId="4" borderId="7" xfId="0" applyNumberFormat="1" applyFont="1" applyFill="1" applyBorder="1" applyAlignment="1" applyProtection="1">
      <alignment horizontal="left" vertical="center"/>
      <protection locked="0"/>
    </xf>
    <xf numFmtId="0" fontId="42" fillId="4" borderId="7" xfId="0" applyFont="1" applyFill="1" applyBorder="1" applyAlignment="1" applyProtection="1">
      <alignment horizontal="left" vertical="center"/>
      <protection locked="0"/>
    </xf>
    <xf numFmtId="175" fontId="35" fillId="4" borderId="1" xfId="1" applyNumberFormat="1" applyFont="1" applyFill="1" applyBorder="1" applyAlignment="1" applyProtection="1">
      <alignment horizontal="left" vertical="center"/>
      <protection locked="0"/>
    </xf>
    <xf numFmtId="175" fontId="35" fillId="4" borderId="2" xfId="1" applyNumberFormat="1" applyFont="1" applyFill="1" applyBorder="1" applyAlignment="1" applyProtection="1">
      <alignment horizontal="left" vertical="center"/>
      <protection locked="0"/>
    </xf>
    <xf numFmtId="175" fontId="35" fillId="4" borderId="3" xfId="1" applyNumberFormat="1" applyFont="1" applyFill="1" applyBorder="1" applyAlignment="1" applyProtection="1">
      <alignment horizontal="left" vertical="center"/>
      <protection locked="0"/>
    </xf>
    <xf numFmtId="177" fontId="42" fillId="4" borderId="7" xfId="0" applyNumberFormat="1" applyFont="1" applyFill="1" applyBorder="1" applyAlignment="1" applyProtection="1">
      <alignment horizontal="left" vertical="center"/>
      <protection locked="0"/>
    </xf>
    <xf numFmtId="1" fontId="38" fillId="9" borderId="7" xfId="0" applyNumberFormat="1" applyFont="1" applyFill="1" applyBorder="1" applyAlignment="1">
      <alignment horizontal="center" vertical="center"/>
    </xf>
    <xf numFmtId="0" fontId="38" fillId="9" borderId="7" xfId="0" applyFont="1" applyFill="1" applyBorder="1" applyAlignment="1">
      <alignment horizontal="center" vertical="center"/>
    </xf>
    <xf numFmtId="0" fontId="35" fillId="7" borderId="6" xfId="0" applyFont="1" applyFill="1" applyBorder="1" applyAlignment="1">
      <alignment horizontal="right" vertical="center"/>
    </xf>
    <xf numFmtId="0" fontId="35" fillId="7" borderId="12" xfId="0" applyFont="1" applyFill="1" applyBorder="1" applyAlignment="1">
      <alignment horizontal="right" vertical="center"/>
    </xf>
    <xf numFmtId="14" fontId="52" fillId="0" borderId="1" xfId="0" applyNumberFormat="1" applyFont="1" applyBorder="1" applyAlignment="1" applyProtection="1">
      <alignment horizontal="center" vertical="center"/>
      <protection locked="0"/>
    </xf>
    <xf numFmtId="14" fontId="52" fillId="0" borderId="2" xfId="0" applyNumberFormat="1" applyFont="1" applyBorder="1" applyAlignment="1" applyProtection="1">
      <alignment horizontal="center" vertical="center"/>
      <protection locked="0"/>
    </xf>
    <xf numFmtId="14" fontId="52" fillId="0" borderId="3" xfId="0" applyNumberFormat="1" applyFont="1" applyBorder="1" applyAlignment="1" applyProtection="1">
      <alignment horizontal="center" vertical="center"/>
      <protection locked="0"/>
    </xf>
    <xf numFmtId="0" fontId="35" fillId="7" borderId="1" xfId="0" applyFont="1" applyFill="1" applyBorder="1" applyAlignment="1">
      <alignment horizontal="right" vertical="center"/>
    </xf>
    <xf numFmtId="0" fontId="35" fillId="7" borderId="3" xfId="0" applyFont="1" applyFill="1" applyBorder="1" applyAlignment="1">
      <alignment horizontal="right" vertical="center"/>
    </xf>
    <xf numFmtId="0" fontId="35" fillId="16" borderId="14" xfId="1" applyFont="1" applyFill="1" applyBorder="1" applyAlignment="1">
      <alignment horizontal="left" vertical="center"/>
    </xf>
    <xf numFmtId="0" fontId="37" fillId="9" borderId="16" xfId="1" applyFont="1" applyFill="1" applyBorder="1" applyAlignment="1">
      <alignment horizontal="center" vertical="center"/>
    </xf>
    <xf numFmtId="0" fontId="37" fillId="9" borderId="17" xfId="1" applyFont="1" applyFill="1" applyBorder="1" applyAlignment="1">
      <alignment horizontal="center" vertical="center"/>
    </xf>
    <xf numFmtId="0" fontId="37" fillId="9" borderId="18" xfId="1" applyFont="1" applyFill="1" applyBorder="1" applyAlignment="1">
      <alignment horizontal="center" vertical="center"/>
    </xf>
    <xf numFmtId="0" fontId="37" fillId="18" borderId="19" xfId="1" applyFont="1" applyFill="1" applyBorder="1" applyAlignment="1">
      <alignment horizontal="center" vertical="center"/>
    </xf>
    <xf numFmtId="0" fontId="37" fillId="18" borderId="8" xfId="1" applyFont="1" applyFill="1" applyBorder="1" applyAlignment="1">
      <alignment horizontal="center" vertical="center"/>
    </xf>
    <xf numFmtId="0" fontId="37" fillId="18" borderId="9" xfId="1" applyFont="1" applyFill="1" applyBorder="1" applyAlignment="1">
      <alignment horizontal="center" vertical="center"/>
    </xf>
    <xf numFmtId="0" fontId="47" fillId="5" borderId="5" xfId="0" applyFont="1" applyFill="1" applyBorder="1" applyAlignment="1">
      <alignment horizontal="center" vertical="center"/>
    </xf>
    <xf numFmtId="0" fontId="47" fillId="5" borderId="8" xfId="0" applyFont="1" applyFill="1" applyBorder="1" applyAlignment="1">
      <alignment horizontal="center" vertical="center"/>
    </xf>
    <xf numFmtId="1" fontId="35" fillId="6" borderId="6" xfId="1" applyNumberFormat="1" applyFont="1" applyFill="1" applyBorder="1" applyAlignment="1">
      <alignment horizontal="center" vertical="center" wrapText="1"/>
    </xf>
    <xf numFmtId="1" fontId="35" fillId="6" borderId="15" xfId="1" applyNumberFormat="1" applyFont="1" applyFill="1" applyBorder="1" applyAlignment="1">
      <alignment horizontal="center" vertical="center" wrapText="1"/>
    </xf>
    <xf numFmtId="1" fontId="35" fillId="6" borderId="9" xfId="1" applyNumberFormat="1" applyFont="1" applyFill="1" applyBorder="1" applyAlignment="1">
      <alignment horizontal="center" vertical="center" wrapText="1"/>
    </xf>
    <xf numFmtId="1" fontId="35" fillId="6" borderId="19" xfId="1" applyNumberFormat="1" applyFont="1" applyFill="1" applyBorder="1" applyAlignment="1">
      <alignment horizontal="center" vertical="center" wrapText="1"/>
    </xf>
    <xf numFmtId="0" fontId="35" fillId="4" borderId="7" xfId="1" applyFont="1" applyFill="1" applyBorder="1" applyAlignment="1" applyProtection="1">
      <alignment horizontal="left" vertical="center"/>
      <protection locked="0"/>
    </xf>
    <xf numFmtId="175" fontId="35" fillId="4" borderId="7" xfId="1" applyNumberFormat="1" applyFont="1" applyFill="1" applyBorder="1" applyAlignment="1" applyProtection="1">
      <alignment horizontal="left" vertical="center"/>
      <protection locked="0"/>
    </xf>
    <xf numFmtId="0" fontId="37" fillId="18" borderId="4" xfId="1" applyFont="1" applyFill="1" applyBorder="1" applyAlignment="1">
      <alignment horizontal="left" vertical="center"/>
    </xf>
    <xf numFmtId="0" fontId="35" fillId="16" borderId="0" xfId="1" applyFont="1" applyFill="1" applyAlignment="1">
      <alignment horizontal="right" vertical="center" wrapText="1"/>
    </xf>
    <xf numFmtId="0" fontId="35" fillId="16" borderId="11" xfId="1" applyFont="1" applyFill="1" applyBorder="1" applyAlignment="1">
      <alignment horizontal="right" vertical="center" wrapText="1"/>
    </xf>
    <xf numFmtId="14" fontId="35" fillId="4" borderId="1" xfId="1" applyNumberFormat="1" applyFont="1" applyFill="1" applyBorder="1" applyAlignment="1" applyProtection="1">
      <alignment horizontal="center" vertical="center"/>
      <protection locked="0"/>
    </xf>
    <xf numFmtId="14" fontId="35" fillId="4" borderId="2" xfId="1" applyNumberFormat="1" applyFont="1" applyFill="1" applyBorder="1" applyAlignment="1" applyProtection="1">
      <alignment horizontal="center" vertical="center"/>
      <protection locked="0"/>
    </xf>
    <xf numFmtId="14" fontId="35" fillId="4" borderId="3" xfId="1" applyNumberFormat="1" applyFont="1" applyFill="1" applyBorder="1" applyAlignment="1" applyProtection="1">
      <alignment horizontal="center" vertical="center"/>
      <protection locked="0"/>
    </xf>
    <xf numFmtId="177" fontId="42" fillId="4" borderId="1" xfId="0" applyNumberFormat="1" applyFont="1" applyFill="1" applyBorder="1" applyAlignment="1" applyProtection="1">
      <alignment horizontal="left" vertical="center"/>
      <protection locked="0"/>
    </xf>
    <xf numFmtId="177" fontId="42" fillId="4" borderId="2" xfId="0" applyNumberFormat="1" applyFont="1" applyFill="1" applyBorder="1" applyAlignment="1" applyProtection="1">
      <alignment horizontal="left" vertical="center"/>
      <protection locked="0"/>
    </xf>
    <xf numFmtId="177" fontId="42" fillId="4" borderId="3" xfId="0" applyNumberFormat="1" applyFont="1" applyFill="1" applyBorder="1" applyAlignment="1" applyProtection="1">
      <alignment horizontal="left" vertical="center"/>
      <protection locked="0"/>
    </xf>
    <xf numFmtId="0" fontId="42" fillId="4" borderId="1" xfId="3" applyFont="1" applyFill="1" applyBorder="1" applyAlignment="1" applyProtection="1">
      <alignment horizontal="left" vertical="center"/>
      <protection locked="0"/>
    </xf>
    <xf numFmtId="0" fontId="42" fillId="4" borderId="2" xfId="3" applyFont="1" applyFill="1" applyBorder="1" applyAlignment="1" applyProtection="1">
      <alignment horizontal="left" vertical="center"/>
      <protection locked="0"/>
    </xf>
    <xf numFmtId="0" fontId="42" fillId="4" borderId="3" xfId="3" applyFont="1" applyFill="1" applyBorder="1" applyAlignment="1" applyProtection="1">
      <alignment horizontal="left" vertical="center"/>
      <protection locked="0"/>
    </xf>
    <xf numFmtId="0" fontId="35" fillId="6" borderId="7" xfId="1" applyFont="1" applyFill="1" applyBorder="1" applyAlignment="1">
      <alignment horizontal="center" vertical="center"/>
    </xf>
    <xf numFmtId="0" fontId="35" fillId="5" borderId="7" xfId="1" applyFont="1" applyFill="1" applyBorder="1" applyAlignment="1">
      <alignment horizontal="center" vertical="center"/>
    </xf>
    <xf numFmtId="0" fontId="37" fillId="4" borderId="16" xfId="1" applyFont="1" applyFill="1" applyBorder="1" applyAlignment="1" applyProtection="1">
      <alignment horizontal="center" vertical="center"/>
      <protection locked="0"/>
    </xf>
    <xf numFmtId="0" fontId="37" fillId="4" borderId="17" xfId="1" applyFont="1" applyFill="1" applyBorder="1" applyAlignment="1" applyProtection="1">
      <alignment horizontal="center" vertical="center"/>
      <protection locked="0"/>
    </xf>
    <xf numFmtId="0" fontId="37" fillId="4" borderId="18" xfId="1" applyFont="1" applyFill="1" applyBorder="1" applyAlignment="1" applyProtection="1">
      <alignment horizontal="center" vertical="center"/>
      <protection locked="0"/>
    </xf>
    <xf numFmtId="0" fontId="37" fillId="5" borderId="7" xfId="1" applyFont="1" applyFill="1" applyBorder="1" applyAlignment="1">
      <alignment horizontal="left" vertical="center"/>
    </xf>
    <xf numFmtId="1" fontId="46" fillId="17" borderId="7" xfId="1" applyNumberFormat="1" applyFont="1" applyFill="1" applyBorder="1" applyAlignment="1">
      <alignment horizontal="center" vertical="center"/>
    </xf>
    <xf numFmtId="167" fontId="46" fillId="17" borderId="7" xfId="1" applyNumberFormat="1" applyFont="1" applyFill="1" applyBorder="1" applyAlignment="1">
      <alignment horizontal="center" vertical="center"/>
    </xf>
    <xf numFmtId="0" fontId="50" fillId="5" borderId="0" xfId="1" applyFont="1" applyFill="1" applyAlignment="1">
      <alignment horizontal="center" vertical="center"/>
    </xf>
    <xf numFmtId="0" fontId="51" fillId="5" borderId="4" xfId="1" applyFont="1" applyFill="1" applyBorder="1" applyAlignment="1">
      <alignment horizontal="center" vertical="center"/>
    </xf>
    <xf numFmtId="169" fontId="35" fillId="6" borderId="1" xfId="0" applyNumberFormat="1" applyFont="1" applyFill="1" applyBorder="1" applyAlignment="1">
      <alignment horizontal="right" vertical="center"/>
    </xf>
    <xf numFmtId="169" fontId="35" fillId="6" borderId="3" xfId="0" applyNumberFormat="1" applyFont="1" applyFill="1" applyBorder="1" applyAlignment="1">
      <alignment horizontal="right" vertical="center"/>
    </xf>
    <xf numFmtId="1" fontId="35" fillId="4" borderId="1" xfId="0" applyNumberFormat="1" applyFont="1" applyFill="1" applyBorder="1" applyAlignment="1" applyProtection="1">
      <alignment horizontal="center" vertical="center"/>
      <protection locked="0"/>
    </xf>
    <xf numFmtId="1" fontId="35" fillId="4" borderId="3" xfId="0" applyNumberFormat="1" applyFont="1" applyFill="1" applyBorder="1" applyAlignment="1" applyProtection="1">
      <alignment horizontal="center" vertical="center"/>
      <protection locked="0"/>
    </xf>
    <xf numFmtId="170" fontId="35" fillId="6" borderId="1" xfId="1" applyNumberFormat="1" applyFont="1" applyFill="1" applyBorder="1" applyAlignment="1">
      <alignment horizontal="right" vertical="center"/>
    </xf>
    <xf numFmtId="170" fontId="35" fillId="6" borderId="3" xfId="1" applyNumberFormat="1" applyFont="1" applyFill="1" applyBorder="1" applyAlignment="1">
      <alignment horizontal="right" vertical="center"/>
    </xf>
    <xf numFmtId="2" fontId="42" fillId="8" borderId="1" xfId="0" applyNumberFormat="1" applyFont="1" applyFill="1" applyBorder="1" applyAlignment="1">
      <alignment horizontal="center" vertical="center"/>
    </xf>
    <xf numFmtId="2" fontId="42" fillId="8" borderId="3" xfId="0" applyNumberFormat="1" applyFont="1" applyFill="1" applyBorder="1" applyAlignment="1">
      <alignment horizontal="center" vertical="center"/>
    </xf>
    <xf numFmtId="0" fontId="35" fillId="6" borderId="1" xfId="0" applyFont="1" applyFill="1" applyBorder="1" applyAlignment="1">
      <alignment horizontal="right" vertical="center"/>
    </xf>
    <xf numFmtId="0" fontId="35" fillId="6" borderId="3" xfId="0" applyFont="1" applyFill="1" applyBorder="1" applyAlignment="1">
      <alignment horizontal="right" vertical="center"/>
    </xf>
    <xf numFmtId="2" fontId="35" fillId="8" borderId="1" xfId="0" applyNumberFormat="1" applyFont="1" applyFill="1" applyBorder="1" applyAlignment="1">
      <alignment horizontal="center" vertical="center"/>
    </xf>
    <xf numFmtId="2" fontId="35" fillId="8" borderId="3" xfId="0" applyNumberFormat="1" applyFont="1" applyFill="1" applyBorder="1" applyAlignment="1">
      <alignment horizontal="center" vertical="center"/>
    </xf>
    <xf numFmtId="165" fontId="41" fillId="5" borderId="1" xfId="0" applyNumberFormat="1" applyFont="1" applyFill="1" applyBorder="1" applyAlignment="1">
      <alignment horizontal="left" vertical="center"/>
    </xf>
    <xf numFmtId="0" fontId="38" fillId="5" borderId="2" xfId="0" applyFont="1" applyFill="1" applyBorder="1" applyAlignment="1">
      <alignment vertical="center"/>
    </xf>
    <xf numFmtId="166" fontId="42" fillId="0" borderId="1" xfId="0" applyNumberFormat="1" applyFont="1" applyBorder="1" applyAlignment="1" applyProtection="1">
      <alignment horizontal="center" vertical="center"/>
      <protection locked="0"/>
    </xf>
    <xf numFmtId="166" fontId="38" fillId="0" borderId="3" xfId="0" applyNumberFormat="1" applyFont="1" applyBorder="1" applyAlignment="1" applyProtection="1">
      <alignment vertical="center"/>
      <protection locked="0"/>
    </xf>
    <xf numFmtId="0" fontId="40" fillId="7" borderId="1" xfId="0" applyFont="1" applyFill="1" applyBorder="1" applyAlignment="1">
      <alignment horizontal="center" vertical="center"/>
    </xf>
    <xf numFmtId="0" fontId="38" fillId="6" borderId="3" xfId="0" applyFont="1" applyFill="1" applyBorder="1" applyAlignment="1">
      <alignment horizontal="center" vertical="center"/>
    </xf>
    <xf numFmtId="165" fontId="41" fillId="0" borderId="1" xfId="0" applyNumberFormat="1" applyFont="1" applyBorder="1" applyAlignment="1" applyProtection="1">
      <alignment horizontal="left" vertical="center"/>
      <protection locked="0"/>
    </xf>
    <xf numFmtId="165" fontId="41" fillId="0" borderId="3" xfId="0" applyNumberFormat="1" applyFont="1" applyBorder="1" applyAlignment="1" applyProtection="1">
      <alignment horizontal="left" vertical="center"/>
      <protection locked="0"/>
    </xf>
    <xf numFmtId="0" fontId="39" fillId="2" borderId="0" xfId="1" applyFont="1" applyFill="1" applyAlignment="1">
      <alignment horizontal="center"/>
    </xf>
    <xf numFmtId="166" fontId="42" fillId="0" borderId="3" xfId="0" applyNumberFormat="1" applyFont="1" applyBorder="1" applyAlignment="1" applyProtection="1">
      <alignment horizontal="center" vertical="center"/>
      <protection locked="0"/>
    </xf>
    <xf numFmtId="0" fontId="37" fillId="6" borderId="0" xfId="1" applyFont="1" applyFill="1" applyAlignment="1">
      <alignment horizontal="center" vertical="center"/>
    </xf>
    <xf numFmtId="0" fontId="25" fillId="20" borderId="1" xfId="0" applyFont="1" applyFill="1" applyBorder="1" applyAlignment="1" applyProtection="1">
      <alignment horizontal="center" vertical="center"/>
      <protection hidden="1"/>
    </xf>
    <xf numFmtId="0" fontId="25" fillId="20" borderId="2" xfId="0" applyFont="1" applyFill="1" applyBorder="1" applyAlignment="1" applyProtection="1">
      <alignment horizontal="center" vertical="center"/>
      <protection hidden="1"/>
    </xf>
    <xf numFmtId="0" fontId="25" fillId="20" borderId="3" xfId="0" applyFont="1" applyFill="1" applyBorder="1" applyAlignment="1" applyProtection="1">
      <alignment horizontal="center" vertical="center"/>
      <protection hidden="1"/>
    </xf>
    <xf numFmtId="178" fontId="3" fillId="0" borderId="5" xfId="0" applyNumberFormat="1" applyFont="1" applyBorder="1" applyAlignment="1" applyProtection="1">
      <alignment horizontal="center" vertical="center" textRotation="90"/>
      <protection hidden="1"/>
    </xf>
    <xf numFmtId="178" fontId="3" fillId="0" borderId="8" xfId="0" applyNumberFormat="1" applyFont="1" applyBorder="1" applyAlignment="1" applyProtection="1">
      <alignment horizontal="center" vertical="center" textRotation="90"/>
      <protection hidden="1"/>
    </xf>
    <xf numFmtId="4" fontId="27" fillId="0" borderId="7" xfId="0" applyNumberFormat="1" applyFont="1" applyBorder="1" applyAlignment="1" applyProtection="1">
      <alignment horizontal="right" vertical="center" wrapText="1"/>
      <protection hidden="1"/>
    </xf>
    <xf numFmtId="4" fontId="27" fillId="0" borderId="1" xfId="0" applyNumberFormat="1" applyFont="1" applyBorder="1" applyAlignment="1" applyProtection="1">
      <alignment horizontal="right" vertical="center" wrapText="1"/>
      <protection hidden="1"/>
    </xf>
    <xf numFmtId="167" fontId="28" fillId="0" borderId="3" xfId="0" applyNumberFormat="1" applyFont="1" applyBorder="1" applyAlignment="1" applyProtection="1">
      <alignment horizontal="center" vertical="center"/>
      <protection hidden="1"/>
    </xf>
    <xf numFmtId="167" fontId="28" fillId="0" borderId="7" xfId="0" applyNumberFormat="1" applyFont="1" applyBorder="1" applyAlignment="1" applyProtection="1">
      <alignment horizontal="center" vertical="center"/>
      <protection hidden="1"/>
    </xf>
    <xf numFmtId="0" fontId="3" fillId="0" borderId="1" xfId="0" applyFont="1" applyBorder="1" applyAlignment="1" applyProtection="1">
      <alignment horizontal="right" vertical="center"/>
      <protection hidden="1"/>
    </xf>
    <xf numFmtId="0" fontId="3" fillId="0" borderId="2" xfId="0" applyFont="1" applyBorder="1" applyAlignment="1" applyProtection="1">
      <alignment horizontal="right" vertical="center"/>
      <protection hidden="1"/>
    </xf>
    <xf numFmtId="1" fontId="30" fillId="0" borderId="2" xfId="0" applyNumberFormat="1" applyFont="1" applyBorder="1" applyAlignment="1" applyProtection="1">
      <alignment horizontal="center" vertical="center"/>
      <protection hidden="1"/>
    </xf>
    <xf numFmtId="0" fontId="30" fillId="0" borderId="3" xfId="0" applyFont="1" applyBorder="1" applyAlignment="1" applyProtection="1">
      <alignment horizontal="center" vertical="center"/>
      <protection hidden="1"/>
    </xf>
    <xf numFmtId="0" fontId="6" fillId="4" borderId="0" xfId="0" applyFont="1" applyFill="1" applyAlignment="1" applyProtection="1">
      <alignment horizontal="center" vertical="center"/>
      <protection hidden="1"/>
    </xf>
    <xf numFmtId="173" fontId="20" fillId="0" borderId="0" xfId="0" applyNumberFormat="1" applyFont="1" applyAlignment="1" applyProtection="1">
      <alignment horizontal="center"/>
      <protection hidden="1"/>
    </xf>
    <xf numFmtId="0" fontId="22" fillId="4" borderId="4" xfId="0" applyFont="1" applyFill="1" applyBorder="1" applyAlignment="1" applyProtection="1">
      <alignment horizontal="center"/>
      <protection hidden="1"/>
    </xf>
    <xf numFmtId="0" fontId="16" fillId="4" borderId="0" xfId="0" applyFont="1" applyFill="1" applyAlignment="1" applyProtection="1">
      <alignment horizontal="left"/>
      <protection hidden="1"/>
    </xf>
    <xf numFmtId="0" fontId="18" fillId="4" borderId="12" xfId="0" applyFont="1" applyFill="1" applyBorder="1" applyProtection="1">
      <protection hidden="1"/>
    </xf>
    <xf numFmtId="167" fontId="17" fillId="4" borderId="2" xfId="0" applyNumberFormat="1" applyFont="1" applyFill="1" applyBorder="1" applyAlignment="1" applyProtection="1">
      <alignment horizontal="right"/>
      <protection hidden="1"/>
    </xf>
    <xf numFmtId="0" fontId="16" fillId="4" borderId="0" xfId="0" applyFont="1" applyFill="1" applyAlignment="1" applyProtection="1">
      <alignment horizontal="left" wrapText="1"/>
      <protection hidden="1"/>
    </xf>
    <xf numFmtId="14" fontId="17" fillId="4" borderId="0" xfId="0" applyNumberFormat="1" applyFont="1" applyFill="1" applyAlignment="1" applyProtection="1">
      <alignment horizontal="center" wrapText="1"/>
      <protection hidden="1"/>
    </xf>
    <xf numFmtId="0" fontId="19" fillId="0" borderId="14" xfId="0" applyFont="1" applyBorder="1" applyAlignment="1" applyProtection="1">
      <alignment horizontal="center"/>
      <protection hidden="1"/>
    </xf>
    <xf numFmtId="0" fontId="18" fillId="4" borderId="0" xfId="0" applyFont="1" applyFill="1" applyProtection="1">
      <protection hidden="1"/>
    </xf>
    <xf numFmtId="0" fontId="5" fillId="3" borderId="7" xfId="0" applyFont="1" applyFill="1" applyBorder="1" applyAlignment="1" applyProtection="1">
      <alignment horizontal="center" vertical="center"/>
      <protection locked="0"/>
    </xf>
    <xf numFmtId="14" fontId="5" fillId="0" borderId="1" xfId="0" applyNumberFormat="1" applyFont="1" applyBorder="1" applyAlignment="1" applyProtection="1">
      <alignment horizontal="center" vertical="center"/>
      <protection locked="0"/>
    </xf>
    <xf numFmtId="14" fontId="5" fillId="0" borderId="2" xfId="0" applyNumberFormat="1" applyFont="1" applyBorder="1" applyAlignment="1" applyProtection="1">
      <alignment horizontal="center" vertical="center"/>
      <protection locked="0"/>
    </xf>
    <xf numFmtId="14" fontId="5" fillId="0" borderId="3" xfId="0" applyNumberFormat="1" applyFont="1" applyBorder="1" applyAlignment="1" applyProtection="1">
      <alignment horizontal="center" vertical="center"/>
      <protection locked="0"/>
    </xf>
    <xf numFmtId="0" fontId="33" fillId="15" borderId="0" xfId="0" applyFont="1" applyFill="1" applyAlignment="1" applyProtection="1">
      <alignment horizontal="center" vertical="center"/>
      <protection hidden="1"/>
    </xf>
    <xf numFmtId="0" fontId="5" fillId="0" borderId="7"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21" fillId="0" borderId="0" xfId="0" applyFont="1" applyAlignment="1" applyProtection="1">
      <alignment horizontal="center" vertical="center"/>
      <protection hidden="1"/>
    </xf>
    <xf numFmtId="167" fontId="17" fillId="4" borderId="0" xfId="0" applyNumberFormat="1" applyFont="1" applyFill="1" applyAlignment="1" applyProtection="1">
      <alignment horizontal="right"/>
      <protection hidden="1"/>
    </xf>
    <xf numFmtId="14" fontId="5" fillId="0" borderId="1" xfId="0" applyNumberFormat="1" applyFont="1" applyBorder="1" applyAlignment="1" applyProtection="1">
      <alignment horizontal="left" vertical="center"/>
      <protection locked="0"/>
    </xf>
    <xf numFmtId="14" fontId="5" fillId="0" borderId="2" xfId="0" applyNumberFormat="1" applyFont="1" applyBorder="1" applyAlignment="1" applyProtection="1">
      <alignment horizontal="left" vertical="center"/>
      <protection locked="0"/>
    </xf>
    <xf numFmtId="14" fontId="5" fillId="0" borderId="3" xfId="0" applyNumberFormat="1" applyFont="1" applyBorder="1" applyAlignment="1" applyProtection="1">
      <alignment horizontal="left" vertical="center"/>
      <protection locked="0"/>
    </xf>
  </cellXfs>
  <cellStyles count="4">
    <cellStyle name="Hypertextové prepojenie" xfId="3" builtinId="8"/>
    <cellStyle name="Normálna" xfId="0" builtinId="0"/>
    <cellStyle name="Normálna 2" xfId="2" xr:uid="{056A5F9A-0F3A-4914-BCD4-77AE3D94B3B4}"/>
    <cellStyle name="normální_OL04Z" xfId="1" xr:uid="{6702C7C0-3ABE-4364-83BD-02BDF42B5157}"/>
  </cellStyles>
  <dxfs count="294">
    <dxf>
      <border>
        <bottom style="hair">
          <color auto="1"/>
        </bottom>
        <vertical/>
        <horizontal/>
      </border>
    </dxf>
    <dxf>
      <border>
        <left style="hair">
          <color auto="1"/>
        </left>
        <right style="hair">
          <color auto="1"/>
        </right>
        <top style="hair">
          <color auto="1"/>
        </top>
        <bottom style="hair">
          <color auto="1"/>
        </bottom>
      </border>
    </dxf>
    <dxf>
      <fill>
        <patternFill>
          <bgColor theme="0" tint="-4.9989318521683403E-2"/>
        </patternFill>
      </fill>
      <border>
        <left style="hair">
          <color auto="1"/>
        </left>
        <right style="hair">
          <color auto="1"/>
        </right>
        <top style="hair">
          <color auto="1"/>
        </top>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fill>
        <patternFill>
          <bgColor theme="0" tint="-4.9989318521683403E-2"/>
        </patternFill>
      </fill>
    </dxf>
    <dxf>
      <border>
        <left style="hair">
          <color auto="1"/>
        </left>
        <right style="hair">
          <color auto="1"/>
        </right>
        <top style="hair">
          <color auto="1"/>
        </top>
        <bottom style="hair">
          <color auto="1"/>
        </bottom>
        <vertical/>
        <horizontal/>
      </border>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numFmt numFmtId="0" formatCode="General"/>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name val="Arial Narrow"/>
        <family val="2"/>
        <charset val="238"/>
        <scheme val="none"/>
      </font>
      <fill>
        <patternFill patternType="none">
          <fgColor indexed="64"/>
          <bgColor auto="1"/>
        </patternFill>
      </fill>
      <alignment vertical="center" textRotation="0" indent="0" justifyLastLine="0" shrinkToFit="0" readingOrder="0"/>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numFmt numFmtId="0" formatCode="General"/>
      <border diagonalUp="0" diagonalDown="0" outline="0">
        <left style="hair">
          <color indexed="64"/>
        </left>
        <right style="hair">
          <color indexed="64"/>
        </right>
        <top style="hair">
          <color indexed="64"/>
        </top>
        <bottom style="hair">
          <color indexed="64"/>
        </bottom>
      </border>
      <protection locked="1" hidden="1"/>
    </dxf>
    <dxf>
      <font>
        <strike val="0"/>
        <outline val="0"/>
        <shadow val="0"/>
        <u val="none"/>
        <vertAlign val="baseline"/>
        <sz val="10"/>
        <name val="Arial Narrow"/>
        <family val="2"/>
        <charset val="238"/>
        <scheme val="none"/>
      </font>
      <border diagonalUp="0" diagonalDown="0" outline="0">
        <left/>
        <right style="hair">
          <color indexed="64"/>
        </right>
        <top style="hair">
          <color indexed="64"/>
        </top>
        <bottom style="hair">
          <color indexed="64"/>
        </bottom>
      </border>
      <protection locked="1" hidden="1"/>
    </dxf>
    <dxf>
      <border outline="0">
        <top style="hair">
          <color indexed="64"/>
        </top>
      </border>
    </dxf>
    <dxf>
      <border outline="0">
        <right style="hair">
          <color indexed="64"/>
        </right>
      </border>
    </dxf>
    <dxf>
      <font>
        <strike val="0"/>
        <outline val="0"/>
        <shadow val="0"/>
        <u val="none"/>
        <vertAlign val="baseline"/>
        <sz val="10"/>
        <name val="Arial Narrow"/>
        <family val="2"/>
        <charset val="238"/>
        <scheme val="none"/>
      </font>
      <protection locked="1" hidden="1"/>
    </dxf>
    <dxf>
      <border outline="0">
        <bottom style="hair">
          <color indexed="64"/>
        </bottom>
      </border>
    </dxf>
    <dxf>
      <font>
        <strike val="0"/>
        <outline val="0"/>
        <shadow val="0"/>
        <u val="none"/>
        <vertAlign val="baseline"/>
        <sz val="10"/>
        <name val="Arial Narrow"/>
        <family val="2"/>
        <charset val="238"/>
        <scheme val="none"/>
      </font>
      <fill>
        <patternFill patternType="solid">
          <fgColor indexed="64"/>
          <bgColor rgb="FF7030A0"/>
        </patternFill>
      </fill>
      <alignment horizontal="general" vertical="bottom" textRotation="90" wrapText="0" indent="0" justifyLastLine="0" shrinkToFit="0" readingOrder="0"/>
      <border diagonalUp="0" diagonalDown="0" outline="0">
        <left style="hair">
          <color indexed="64"/>
        </left>
        <right style="hair">
          <color indexed="64"/>
        </right>
        <top/>
        <bottom/>
      </border>
      <protection locked="1" hidden="1"/>
    </dxf>
    <dxf>
      <font>
        <strike val="0"/>
        <outline val="0"/>
        <shadow val="0"/>
        <u val="none"/>
        <vertAlign val="baseline"/>
        <sz val="10"/>
        <name val="Arial Narrow"/>
        <family val="2"/>
        <charset val="238"/>
        <scheme val="none"/>
      </font>
      <fill>
        <patternFill patternType="none">
          <fgColor indexed="64"/>
          <bgColor auto="1"/>
        </patternFill>
      </fill>
      <protection locked="1" hidden="1"/>
    </dxf>
    <dxf>
      <font>
        <strike val="0"/>
        <outline val="0"/>
        <shadow val="0"/>
        <u val="none"/>
        <vertAlign val="baseline"/>
        <sz val="10"/>
        <name val="Arial Narrow"/>
        <family val="2"/>
        <charset val="238"/>
        <scheme val="none"/>
      </font>
      <fill>
        <patternFill patternType="none">
          <fgColor indexed="64"/>
          <bgColor auto="1"/>
        </patternFill>
      </fill>
      <protection locked="1" hidden="1"/>
    </dxf>
    <dxf>
      <font>
        <strike val="0"/>
        <outline val="0"/>
        <shadow val="0"/>
        <u val="none"/>
        <vertAlign val="baseline"/>
        <sz val="10"/>
        <name val="Arial Narrow"/>
        <family val="2"/>
        <charset val="238"/>
        <scheme val="none"/>
      </font>
      <fill>
        <patternFill patternType="none">
          <fgColor indexed="64"/>
          <bgColor auto="1"/>
        </patternFill>
      </fill>
      <protection locked="1" hidden="1"/>
    </dxf>
    <dxf>
      <font>
        <strike val="0"/>
        <outline val="0"/>
        <shadow val="0"/>
        <u val="none"/>
        <vertAlign val="baseline"/>
        <sz val="10"/>
        <name val="Arial Narrow"/>
        <family val="2"/>
        <charset val="238"/>
        <scheme val="none"/>
      </font>
      <numFmt numFmtId="2" formatCode="0.00"/>
      <fill>
        <patternFill patternType="none">
          <fgColor indexed="64"/>
          <bgColor auto="1"/>
        </patternFill>
      </fill>
      <protection locked="1" hidden="1"/>
    </dxf>
    <dxf>
      <font>
        <strike val="0"/>
        <outline val="0"/>
        <shadow val="0"/>
        <u val="none"/>
        <vertAlign val="baseline"/>
        <sz val="10"/>
        <name val="Arial Narrow"/>
        <family val="2"/>
        <charset val="238"/>
        <scheme val="none"/>
      </font>
      <numFmt numFmtId="0" formatCode="General"/>
      <protection locked="1" hidden="1"/>
    </dxf>
    <dxf>
      <font>
        <strike val="0"/>
        <outline val="0"/>
        <shadow val="0"/>
        <u val="none"/>
        <vertAlign val="baseline"/>
        <sz val="10"/>
        <name val="Arial Narrow"/>
        <family val="2"/>
        <charset val="238"/>
        <scheme val="none"/>
      </font>
      <fill>
        <patternFill patternType="none">
          <fgColor indexed="64"/>
          <bgColor auto="1"/>
        </patternFill>
      </fill>
      <protection locked="1" hidden="1"/>
    </dxf>
    <dxf>
      <font>
        <strike val="0"/>
        <outline val="0"/>
        <shadow val="0"/>
        <u val="none"/>
        <vertAlign val="baseline"/>
        <sz val="10"/>
        <name val="Arial Narrow"/>
        <family val="2"/>
        <charset val="238"/>
        <scheme val="none"/>
      </font>
      <fill>
        <patternFill patternType="none">
          <fgColor indexed="64"/>
          <bgColor auto="1"/>
        </patternFill>
      </fill>
      <alignment horizontal="center" vertical="bottom" textRotation="0" wrapText="0" indent="0" justifyLastLine="0" shrinkToFit="0" readingOrder="0"/>
      <protection locked="1" hidden="1"/>
    </dxf>
    <dxf>
      <font>
        <strike val="0"/>
        <outline val="0"/>
        <shadow val="0"/>
        <u val="none"/>
        <vertAlign val="baseline"/>
        <sz val="10"/>
        <name val="Arial Narrow"/>
        <family val="2"/>
        <charset val="238"/>
        <scheme val="none"/>
      </font>
      <fill>
        <patternFill patternType="none">
          <fgColor indexed="64"/>
          <bgColor auto="1"/>
        </patternFill>
      </fill>
      <protection locked="1" hidden="1"/>
    </dxf>
    <dxf>
      <font>
        <strike val="0"/>
        <outline val="0"/>
        <shadow val="0"/>
        <u val="none"/>
        <vertAlign val="baseline"/>
        <sz val="10"/>
        <name val="Arial Narrow"/>
        <family val="2"/>
        <charset val="238"/>
        <scheme val="none"/>
      </font>
      <fill>
        <patternFill patternType="none">
          <fgColor indexed="64"/>
          <bgColor auto="1"/>
        </patternFill>
      </fill>
      <protection locked="1" hidden="1"/>
    </dxf>
  </dxfs>
  <tableStyles count="0" defaultTableStyle="TableStyleMedium2" defaultPivotStyle="PivotStyleLight16"/>
  <colors>
    <mruColors>
      <color rgb="FF0000FF"/>
      <color rgb="FFCCFFFF"/>
      <color rgb="FFCCCCFF"/>
      <color rgb="FFD9E1F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1.xml"/><Relationship Id="rId5" Type="http://schemas.openxmlformats.org/officeDocument/2006/relationships/theme" Target="theme/theme1.xml"/><Relationship Id="rId10" Type="http://schemas.microsoft.com/office/2017/10/relationships/person" Target="persons/person0.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810AFD5-1462-4EE9-A039-09077617425F}" name="Cenník" displayName="Cenník" ref="B6:E474" totalsRowShown="0" headerRowDxfId="293" dataDxfId="292">
  <sortState xmlns:xlrd2="http://schemas.microsoft.com/office/spreadsheetml/2017/richdata2" ref="B7:E474">
    <sortCondition ref="B7:B474"/>
  </sortState>
  <tableColumns count="4">
    <tableColumn id="1" xr3:uid="{F9127388-94F9-4BFA-B56C-6060E49D24F2}" name="Kód" dataDxfId="291"/>
    <tableColumn id="2" xr3:uid="{CA7EE913-C24D-4E1B-BD46-6B37BB04B072}" name="Názov" dataDxfId="290"/>
    <tableColumn id="4" xr3:uid="{52963BAB-C948-49D3-A69F-B83B056BE013}" name="KódN" dataDxfId="289">
      <calculatedColumnFormula>Cenník[[#This Row],[Kód]]</calculatedColumnFormula>
    </tableColumn>
    <tableColumn id="3" xr3:uid="{BC62539B-429F-4413-A0CC-6EF844EE6278}" name="JC" dataDxfId="288"/>
  </tableColumns>
  <tableStyleInfo name="TableStyleLight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FA0BE61-792A-43D0-922E-B55F6418F212}" name="zostava7" displayName="zostava7" ref="BL44:BM78" totalsRowShown="0" headerRowDxfId="207" dataDxfId="206">
  <tableColumns count="2">
    <tableColumn id="1" xr3:uid="{D2D7D05C-C7AB-4F3F-A8E6-07F487FC538A}" name="Kód" dataDxfId="205">
      <calculatedColumnFormula>Zostavy!N48</calculatedColumnFormula>
    </tableColumn>
    <tableColumn id="2" xr3:uid="{DC834D4B-852E-4D7E-B166-DE1F9A22A8E9}" name="ks" dataDxfId="204">
      <calculatedColumnFormula>SUMIFS(Zostavy!$P$48:$P$81,Zostavy!$N$48:$N$81,Zostavy!N48)*Zostavy!$Q$83</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D877B05-98EE-451B-84DB-6A4CC56F4A6E}" name="zostava8" displayName="zostava8" ref="BO44:BP78" totalsRowShown="0" headerRowDxfId="203" dataDxfId="202">
  <tableColumns count="2">
    <tableColumn id="1" xr3:uid="{3F72A51A-0DF9-40DD-9028-042293CC62DA}" name="Kód" dataDxfId="201">
      <calculatedColumnFormula>Zostavy!T48</calculatedColumnFormula>
    </tableColumn>
    <tableColumn id="2" xr3:uid="{2DC9666C-A67C-4490-8E16-D18258EDECBC}" name="ks" dataDxfId="200">
      <calculatedColumnFormula>SUMIFS(Zostavy!$V$48:$V$81,Zostavy!$T$48:$T$81,Zostavy!T48)*Zostavy!$W$83</calculatedColumnFormula>
    </tableColum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DDBF765-6867-4790-81EF-FA1AE4272A20}" name="zostava9" displayName="zostava9" ref="BF81:BG115" totalsRowShown="0" headerRowDxfId="199" dataDxfId="198">
  <tableColumns count="2">
    <tableColumn id="1" xr3:uid="{AAB5368E-A767-4B95-BF58-A79C21DED61B}" name="Kód" dataDxfId="197">
      <calculatedColumnFormula>Zostavy!B90</calculatedColumnFormula>
    </tableColumn>
    <tableColumn id="2" xr3:uid="{30C91A3F-7CA5-45BB-9E9C-03A575022273}" name="ks" dataDxfId="196">
      <calculatedColumnFormula>SUMIFS(Zostavy!$D$90:$D$123,Zostavy!$B$90:$B$123,Zostavy!B90)*Zostavy!$E$125</calculatedColumnFormula>
    </tableColum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E56A5B8-0BD1-4317-975C-6E40E908E0DD}" name="zostava10" displayName="zostava10" ref="BI81:BJ115" totalsRowShown="0" headerRowDxfId="195" dataDxfId="194">
  <tableColumns count="2">
    <tableColumn id="1" xr3:uid="{02AD0A43-6088-4663-A584-1022342F917B}" name="Kód" dataDxfId="193">
      <calculatedColumnFormula>Zostavy!H90</calculatedColumnFormula>
    </tableColumn>
    <tableColumn id="2" xr3:uid="{87774F9B-6D05-4215-B978-11AF5EDACBFC}" name="ks" dataDxfId="192">
      <calculatedColumnFormula>SUMIFS(Zostavy!$J$90:$J$123,Zostavy!$H$90:$H$123,Zostavy!H90)*Zostavy!$K$125</calculatedColumnFormula>
    </tableColumn>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80FEDE59-E8B0-4E51-BFFA-16806D19DF7B}" name="zostava11" displayName="zostava11" ref="BL81:BM115" totalsRowShown="0" headerRowDxfId="191" dataDxfId="190">
  <tableColumns count="2">
    <tableColumn id="1" xr3:uid="{4B39F884-E809-41AE-A49E-1507FE9FA163}" name="Kód" dataDxfId="189">
      <calculatedColumnFormula>Zostavy!N90</calculatedColumnFormula>
    </tableColumn>
    <tableColumn id="2" xr3:uid="{D264C740-813B-4996-B8DD-0748CF37A361}" name="ks" dataDxfId="188">
      <calculatedColumnFormula>SUMIFS(Zostavy!$P$90:$P$123,Zostavy!$N$90:$N$123,Zostavy!N90)*Zostavy!$Q$125</calculatedColumnFormula>
    </tableColumn>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139331F-94F9-4353-91A1-EB25279EED59}" name="zostava12" displayName="zostava12" ref="BO81:BP115" totalsRowShown="0" headerRowDxfId="187" dataDxfId="186">
  <tableColumns count="2">
    <tableColumn id="1" xr3:uid="{17D7EBB8-B78D-459F-B90A-2C6D81A5E36D}" name="Kód" dataDxfId="185">
      <calculatedColumnFormula>Zostavy!T90</calculatedColumnFormula>
    </tableColumn>
    <tableColumn id="2" xr3:uid="{9CE16956-0E0E-4B26-A566-A97A9627453A}" name="ks" dataDxfId="184">
      <calculatedColumnFormula>SUMIFS(Zostavy!$V$90:$V$123,Zostavy!$T$90:$T$123,Zostavy!T90)*Zostavy!$W$125</calculatedColumnFormula>
    </tableColum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E088503-ECBD-4AF6-8BC0-0D00696D3B81}" name="zostava13" displayName="zostava13" ref="BF118:BG152" totalsRowShown="0" headerRowDxfId="183" dataDxfId="182">
  <tableColumns count="2">
    <tableColumn id="1" xr3:uid="{B7AE83A8-3AA6-44EF-86A9-D6A7ABD68272}" name="Kód" dataDxfId="181">
      <calculatedColumnFormula>Zostavy!B132</calculatedColumnFormula>
    </tableColumn>
    <tableColumn id="2" xr3:uid="{98E954B9-B994-43FC-BB98-067686542251}" name="ks" dataDxfId="180">
      <calculatedColumnFormula>SUMIFS(Zostavy!$D$132:$D$165,Zostavy!$B$132:$B$165,Zostavy!B132)*Zostavy!$E$167</calculatedColumnFormula>
    </tableColumn>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F9361DB-4488-43F7-B790-7C9E34F2A7B4}" name="zostava14" displayName="zostava14" ref="BI118:BJ152" totalsRowShown="0" headerRowDxfId="179" dataDxfId="178">
  <tableColumns count="2">
    <tableColumn id="1" xr3:uid="{58C771FE-6CFF-4896-8C9B-2072B666918E}" name="Kód" dataDxfId="177">
      <calculatedColumnFormula>Zostavy!H132</calculatedColumnFormula>
    </tableColumn>
    <tableColumn id="2" xr3:uid="{830B19BA-C3FB-4215-8E3F-9D4D41DDC6EB}" name="ks" dataDxfId="176">
      <calculatedColumnFormula>SUMIFS(Zostavy!$J$132:$J$165,Zostavy!$H$132:$H$165,Zostavy!H132)*Zostavy!$K$167</calculatedColumnFormula>
    </tableColumn>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E5E5B50-34F3-4FC8-8C9F-111B62056E2A}" name="zostava15" displayName="zostava15" ref="BL118:BM152" totalsRowShown="0" headerRowDxfId="175" dataDxfId="174">
  <tableColumns count="2">
    <tableColumn id="1" xr3:uid="{820111D2-5C2C-4EF6-BD70-E12A33721C66}" name="Kód" dataDxfId="173">
      <calculatedColumnFormula>Zostavy!N132</calculatedColumnFormula>
    </tableColumn>
    <tableColumn id="2" xr3:uid="{84118E0B-EBE3-4A5D-BA8E-626D73752418}" name="ks" dataDxfId="172">
      <calculatedColumnFormula>SUMIFS(Zostavy!$P$132:$P$165,Zostavy!$N$132:$N$165,Zostavy!N132)*Zostavy!$Q$167</calculatedColumnFormula>
    </tableColumn>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E7C1BA4A-E6AA-4125-A38E-85B571572E93}" name="zostava16" displayName="zostava16" ref="BO118:BP152" totalsRowShown="0" headerRowDxfId="171" dataDxfId="170">
  <tableColumns count="2">
    <tableColumn id="1" xr3:uid="{540B7433-28BD-4A17-A081-02222C275874}" name="Kód" dataDxfId="169">
      <calculatedColumnFormula>Zostavy!T132</calculatedColumnFormula>
    </tableColumn>
    <tableColumn id="2" xr3:uid="{89B43761-563D-48E9-B862-21D31AA03E61}" name="ks" dataDxfId="168">
      <calculatedColumnFormula>SUMIFS(Zostavy!$V$132:$V$165,Zostavy!$T$132:$T$165,Zostavy!T132)*Zostavy!$W$167</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F7089BE-F1D6-4A7F-8DEB-6E2C9691D357}" name="CenníkNázov" displayName="CenníkNázov" ref="G6:G474" totalsRowShown="0" headerRowDxfId="287" dataDxfId="286">
  <sortState xmlns:xlrd2="http://schemas.microsoft.com/office/spreadsheetml/2017/richdata2" ref="G7:G474">
    <sortCondition ref="G7:G474"/>
  </sortState>
  <tableColumns count="1">
    <tableColumn id="1" xr3:uid="{2E5FC771-3F36-4153-ABA6-5D0BF80462AA}" name="Názov" dataDxfId="285"/>
  </tableColumns>
  <tableStyleInfo name="TableStyleLight15"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ADFD9A92-5AA5-4C51-A5DC-0618D4E10267}" name="zostava17" displayName="zostava17" ref="BF155:BG189" totalsRowShown="0" headerRowDxfId="167" dataDxfId="166">
  <tableColumns count="2">
    <tableColumn id="1" xr3:uid="{3D204D77-0352-4A08-9CD0-61FA7B91DD4A}" name="Kód" dataDxfId="165">
      <calculatedColumnFormula>Zostavy!B174</calculatedColumnFormula>
    </tableColumn>
    <tableColumn id="2" xr3:uid="{5ED858CE-3CEF-42AD-9F83-945DFCE22FBB}" name="ks" dataDxfId="164">
      <calculatedColumnFormula>SUMIFS(Zostavy!$D$174:$D$207,Zostavy!$B$174:$B$207,Zostavy!B174)*Zostavy!$E$209</calculatedColumnFormula>
    </tableColumn>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B564F5F-6AB2-4D60-B4C3-71F38EF0103F}" name="zostava18" displayName="zostava18" ref="BI155:BJ189" totalsRowShown="0" headerRowDxfId="163" dataDxfId="162">
  <tableColumns count="2">
    <tableColumn id="1" xr3:uid="{03D915E0-D54E-4195-A2E0-A3FA81D8BF04}" name="Kód" dataDxfId="161">
      <calculatedColumnFormula>Zostavy!H174</calculatedColumnFormula>
    </tableColumn>
    <tableColumn id="2" xr3:uid="{D455B473-4CAA-47DB-9282-AEE8BBED160D}" name="ks" dataDxfId="160">
      <calculatedColumnFormula>SUMIFS(Zostavy!$J$174:$J$207,Zostavy!$H$174:$H$207,Zostavy!H174)*Zostavy!$K$209</calculatedColumnFormula>
    </tableColumn>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4F5A434-FD23-4EE9-A91C-1A4B8CBB887F}" name="zostava19" displayName="zostava19" ref="BL155:BM189" totalsRowShown="0" headerRowDxfId="159" dataDxfId="158">
  <tableColumns count="2">
    <tableColumn id="1" xr3:uid="{C3B0A958-1385-452E-9EE7-E611BC0034C6}" name="Kód" dataDxfId="157">
      <calculatedColumnFormula>Zostavy!N174</calculatedColumnFormula>
    </tableColumn>
    <tableColumn id="2" xr3:uid="{7866E3C4-92AC-4050-A9AC-FD5D1FD4B93F}" name="ks" dataDxfId="156">
      <calculatedColumnFormula>SUMIFS(Zostavy!$P$174:$P$207,Zostavy!$N$174:$N$207,Zostavy!N174)*Zostavy!$Q$209</calculatedColumnFormula>
    </tableColumn>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523AC8E3-3016-419B-A623-110A9710E988}" name="zostava20" displayName="zostava20" ref="BO155:BP189" totalsRowShown="0" headerRowDxfId="155" dataDxfId="154">
  <tableColumns count="2">
    <tableColumn id="1" xr3:uid="{53EC3094-F70E-41A5-95B2-F964B73D9E0D}" name="Kód" dataDxfId="153">
      <calculatedColumnFormula>Zostavy!T174</calculatedColumnFormula>
    </tableColumn>
    <tableColumn id="2" xr3:uid="{94A5A87D-0084-4DEA-B444-D62A2235CAE9}" name="ks" dataDxfId="152">
      <calculatedColumnFormula>SUMIFS(Zostavy!$V$174:$V$207,Zostavy!$T$174:$T$207,Zostavy!T174)*Zostavy!$W$209</calculatedColumnFormula>
    </tableColumn>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C976719-8273-4332-9B26-A6C99A66F5A4}" name="zostava21" displayName="zostava21" ref="BF192:BG226" totalsRowShown="0" headerRowDxfId="151" dataDxfId="150">
  <tableColumns count="2">
    <tableColumn id="1" xr3:uid="{C267A335-C5F8-4B6E-8BDF-AEC785C91B63}" name="Kód" dataDxfId="149">
      <calculatedColumnFormula>Zostavy!B216</calculatedColumnFormula>
    </tableColumn>
    <tableColumn id="2" xr3:uid="{6EBB6103-2623-4A25-87F4-DCBF3C78BE26}" name="ks" dataDxfId="148">
      <calculatedColumnFormula>SUMIFS(Zostavy!$D$216:$D$249,Zostavy!$B$216:$B$249,Zostavy!B216)*Zostavy!$E$251</calculatedColumnFormula>
    </tableColumn>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5F02AF2-EF64-4E55-BEFD-D2CE80D837E5}" name="zostava22" displayName="zostava22" ref="BI192:BJ226" totalsRowShown="0" headerRowDxfId="147" dataDxfId="146">
  <tableColumns count="2">
    <tableColumn id="1" xr3:uid="{09EC4E87-84A1-4CB1-BC32-990C3DB2CE3D}" name="Kód" dataDxfId="145">
      <calculatedColumnFormula>Zostavy!H216</calculatedColumnFormula>
    </tableColumn>
    <tableColumn id="2" xr3:uid="{271B2590-8DF8-4563-AF62-9A312CBF04AE}" name="ks" dataDxfId="144">
      <calculatedColumnFormula>SUMIFS(Zostavy!$J$216:$J$249,Zostavy!$H$216:$H$249,Zostavy!H216)*Zostavy!$K$251</calculatedColumnFormula>
    </tableColumn>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AA6564ED-9CC2-45BB-8BA9-2075FCAC4F72}" name="zostava23" displayName="zostava23" ref="BL192:BM226" totalsRowShown="0" headerRowDxfId="143" dataDxfId="142">
  <tableColumns count="2">
    <tableColumn id="1" xr3:uid="{D0FCE70B-48A9-4224-B1B1-1582172FCAA0}" name="Kód" dataDxfId="141">
      <calculatedColumnFormula>Zostavy!N216</calculatedColumnFormula>
    </tableColumn>
    <tableColumn id="2" xr3:uid="{2CE1B9E1-16FB-47D1-8BDC-8FF15A97F0AB}" name="ks" dataDxfId="140">
      <calculatedColumnFormula>SUMIFS(Zostavy!$P$216:$P$249,Zostavy!$N$216:$N$249,Zostavy!N216)*Zostavy!$Q$251</calculatedColumnFormula>
    </tableColumn>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0D54FD7-53BE-4B41-8F9F-1B753B381F2B}" name="zostava24" displayName="zostava24" ref="BO192:BP226" totalsRowShown="0" headerRowDxfId="139" dataDxfId="138">
  <tableColumns count="2">
    <tableColumn id="1" xr3:uid="{827472D8-068B-4CE8-B987-D81E46F3DA7B}" name="Kód" dataDxfId="137">
      <calculatedColumnFormula>Zostavy!T216</calculatedColumnFormula>
    </tableColumn>
    <tableColumn id="2" xr3:uid="{85747264-8E5F-4BCC-AEEC-D22E023B918B}" name="ks" dataDxfId="136">
      <calculatedColumnFormula>SUMIFS(Zostavy!$V$216:$V$249,Zostavy!$T$216:$T$249,Zostavy!T216)*Zostavy!$W$251</calculatedColumnFormula>
    </tableColumn>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4F96E9D1-99BB-48DF-90AC-B9C479444338}" name="zostava25" displayName="zostava25" ref="BF229:BG263" totalsRowShown="0" headerRowDxfId="135" dataDxfId="134">
  <tableColumns count="2">
    <tableColumn id="1" xr3:uid="{89AA1E48-8764-4D08-B0CF-7808A006054B}" name="Kód" dataDxfId="133">
      <calculatedColumnFormula>Zostavy!B258</calculatedColumnFormula>
    </tableColumn>
    <tableColumn id="2" xr3:uid="{A6E1F9F8-19BC-4D58-9E28-41B9B61F3C64}" name="ks" dataDxfId="132">
      <calculatedColumnFormula>SUMIFS(Zostavy!$D$258:$D$291,Zostavy!$B$258:$B$291,Zostavy!B258)*Zostavy!$E$293</calculatedColumnFormula>
    </tableColumn>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C61F3D45-05B7-41CE-9EED-8854B9A5D66C}" name="zostava26" displayName="zostava26" ref="BI229:BJ263" totalsRowShown="0" headerRowDxfId="131" dataDxfId="130">
  <tableColumns count="2">
    <tableColumn id="1" xr3:uid="{64D26801-E391-4232-87CB-4510F64556EB}" name="Kód" dataDxfId="129">
      <calculatedColumnFormula>Zostavy!H258</calculatedColumnFormula>
    </tableColumn>
    <tableColumn id="2" xr3:uid="{E49DFFB6-E369-4C4A-A6AB-BFF0F1B37DF8}" name="ks" dataDxfId="128">
      <calculatedColumnFormula>SUMIFS(Zostavy!$J$258:$J$291,Zostavy!$H$258:$H$291,Zostavy!H258)*Zostavy!$K$293</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9AB3289-EB42-4EAD-AB99-B580F6368ECF}" name="Výskyt" displayName="Výskyt" ref="I6:BD474" totalsRowShown="0" headerRowDxfId="284" dataDxfId="282" headerRowBorderDxfId="283" tableBorderDxfId="281" totalsRowBorderDxfId="280">
  <tableColumns count="48">
    <tableColumn id="1" xr3:uid="{9E12C305-034B-4EA6-8AFF-B1B87A1C2CAE}" name="Kód" dataDxfId="279">
      <calculatedColumnFormula>Cenník[[#This Row],[Kód]]</calculatedColumnFormula>
    </tableColumn>
    <tableColumn id="2" xr3:uid="{E9483654-4F57-48AB-BF18-8BE4A5224412}" name="ks" dataDxfId="278">
      <calculatedColumnFormula>SUM(Výskyt[[#This Row],[1]:[44]])</calculatedColumnFormula>
    </tableColumn>
    <tableColumn id="3" xr3:uid="{CEE98B82-5A2A-40A9-9D6D-6BAB3BB71222}" name="poradie" dataDxfId="277">
      <calculatedColumnFormula>IFERROR(RANK(Výskyt[[#This Row],[kód-P]],Výskyt[kód-P],1),"")</calculatedColumnFormula>
    </tableColumn>
    <tableColumn id="4" xr3:uid="{FD6E89D5-933E-4D61-AF12-18A5C7BE0B26}" name="kód-P" dataDxfId="276">
      <calculatedColumnFormula>IF(Výskyt[[#This Row],[ks]]&gt;0,Výskyt[[#This Row],[Kód]],"")</calculatedColumnFormula>
    </tableColumn>
    <tableColumn id="5" xr3:uid="{CA2EB8F1-33F6-4DAB-8AF6-C3BDB5F0DE7A}" name="1" dataDxfId="275">
      <calculatedColumnFormula>IFERROR(VLOOKUP(Výskyt[[#This Row],[Kód]],zostava1[],2,0),"")</calculatedColumnFormula>
    </tableColumn>
    <tableColumn id="6" xr3:uid="{A601CEAB-CDFE-4F1C-AF19-613D7A8A97AF}" name="2" dataDxfId="274">
      <calculatedColumnFormula>IFERROR(VLOOKUP(Výskyt[[#This Row],[Kód]],zostava2[],2,0),"")</calculatedColumnFormula>
    </tableColumn>
    <tableColumn id="7" xr3:uid="{D3BABB8A-F02F-42FD-B63D-BF34FB2E3906}" name="3" dataDxfId="273">
      <calculatedColumnFormula>IFERROR(VLOOKUP(Výskyt[[#This Row],[Kód]],zostava3[],2,0),"")</calculatedColumnFormula>
    </tableColumn>
    <tableColumn id="8" xr3:uid="{79450A3E-6121-4172-9836-273763C0603B}" name="4" dataDxfId="272">
      <calculatedColumnFormula>IFERROR(VLOOKUP(Výskyt[[#This Row],[Kód]],zostava4[],2,0),"")</calculatedColumnFormula>
    </tableColumn>
    <tableColumn id="9" xr3:uid="{55468568-C62D-4FAE-A5F4-5FE0D7120EDF}" name="5" dataDxfId="271">
      <calculatedColumnFormula>IFERROR(VLOOKUP(Výskyt[[#This Row],[Kód]],zostava5[],2,0),"")</calculatedColumnFormula>
    </tableColumn>
    <tableColumn id="10" xr3:uid="{5F379312-B317-4376-AA65-460646F985A8}" name="6" dataDxfId="270">
      <calculatedColumnFormula>IFERROR(VLOOKUP(Výskyt[[#This Row],[Kód]],zostava6[],2,0),"")</calculatedColumnFormula>
    </tableColumn>
    <tableColumn id="11" xr3:uid="{1E05CB70-A55E-4C5C-9077-95F91538CFB2}" name="7" dataDxfId="269">
      <calculatedColumnFormula>IFERROR(VLOOKUP(Výskyt[[#This Row],[Kód]],zostava7[],2,0),"")</calculatedColumnFormula>
    </tableColumn>
    <tableColumn id="12" xr3:uid="{16680C73-77D1-432C-B171-F20D64647C0E}" name="8" dataDxfId="268">
      <calculatedColumnFormula>IFERROR(VLOOKUP(Výskyt[[#This Row],[Kód]],zostava8[],2,0),"")</calculatedColumnFormula>
    </tableColumn>
    <tableColumn id="13" xr3:uid="{E50A5CC9-F809-4700-ABFC-4E75E897A0AF}" name="9" dataDxfId="267">
      <calculatedColumnFormula>IFERROR(VLOOKUP(Výskyt[[#This Row],[Kód]],zostava9[],2,0),"")</calculatedColumnFormula>
    </tableColumn>
    <tableColumn id="14" xr3:uid="{2EA29DA2-5EC0-4DF5-BE78-7C59D0972914}" name="10" dataDxfId="266">
      <calculatedColumnFormula>IFERROR(VLOOKUP(Výskyt[[#This Row],[Kód]],zostava10[],2,0),"")</calculatedColumnFormula>
    </tableColumn>
    <tableColumn id="15" xr3:uid="{F6110644-7FED-42B9-B2B4-B39C3AC739CD}" name="11" dataDxfId="265">
      <calculatedColumnFormula>IFERROR(VLOOKUP(Výskyt[[#This Row],[Kód]],zostava11[],2,0),"")</calculatedColumnFormula>
    </tableColumn>
    <tableColumn id="16" xr3:uid="{52930FB2-9A9D-4D42-B258-D04EBC636F18}" name="12" dataDxfId="264">
      <calculatedColumnFormula>IFERROR(VLOOKUP(Výskyt[[#This Row],[Kód]],zostava12[],2,0),"")</calculatedColumnFormula>
    </tableColumn>
    <tableColumn id="17" xr3:uid="{FD941B84-B504-41AB-9539-3E40EA215557}" name="13" dataDxfId="263">
      <calculatedColumnFormula>IFERROR(VLOOKUP(Výskyt[[#This Row],[Kód]],zostava13[],2,0),"")</calculatedColumnFormula>
    </tableColumn>
    <tableColumn id="18" xr3:uid="{62C74B17-F556-4A6A-84B0-4D95272F05F2}" name="14" dataDxfId="262">
      <calculatedColumnFormula>IFERROR(VLOOKUP(Výskyt[[#This Row],[Kód]],zostava14[],2,0),"")</calculatedColumnFormula>
    </tableColumn>
    <tableColumn id="19" xr3:uid="{75CF766D-5E3E-4D37-B4BA-2A69356D50C1}" name="15" dataDxfId="261">
      <calculatedColumnFormula>IFERROR(VLOOKUP(Výskyt[[#This Row],[Kód]],zostava15[],2,0),"")</calculatedColumnFormula>
    </tableColumn>
    <tableColumn id="20" xr3:uid="{E41ED9A2-341C-4DFA-B7D6-7ED15FB425B5}" name="16" dataDxfId="260">
      <calculatedColumnFormula>IFERROR(VLOOKUP(Výskyt[[#This Row],[Kód]],zostava16[],2,0),"")</calculatedColumnFormula>
    </tableColumn>
    <tableColumn id="21" xr3:uid="{06AEAB9A-154F-47D9-854A-03305F5DDB3D}" name="17" dataDxfId="259">
      <calculatedColumnFormula>IFERROR(VLOOKUP(Výskyt[[#This Row],[Kód]],zostava17[],2,0),"")</calculatedColumnFormula>
    </tableColumn>
    <tableColumn id="22" xr3:uid="{088E1524-0D9B-4C15-81A5-348485A58558}" name="18" dataDxfId="258">
      <calculatedColumnFormula>IFERROR(VLOOKUP(Výskyt[[#This Row],[Kód]],zostava18[],2,0),"")</calculatedColumnFormula>
    </tableColumn>
    <tableColumn id="23" xr3:uid="{F8BB7F61-FE37-4A9B-B557-085BE736F90F}" name="19" dataDxfId="257">
      <calculatedColumnFormula>IFERROR(VLOOKUP(Výskyt[[#This Row],[Kód]],zostava19[],2,0),"")</calculatedColumnFormula>
    </tableColumn>
    <tableColumn id="24" xr3:uid="{BA4EB91F-5678-4E0F-9AC0-4FB2E81F5725}" name="20" dataDxfId="256">
      <calculatedColumnFormula>IFERROR(VLOOKUP(Výskyt[[#This Row],[Kód]],zostava20[],2,0),"")</calculatedColumnFormula>
    </tableColumn>
    <tableColumn id="25" xr3:uid="{8149C62B-68E6-4761-8A97-6EDA10D3C7AC}" name="21" dataDxfId="255">
      <calculatedColumnFormula>IFERROR(VLOOKUP(Výskyt[[#This Row],[Kód]],zostava21[],2,0),"")</calculatedColumnFormula>
    </tableColumn>
    <tableColumn id="26" xr3:uid="{E883E2A9-CAED-47FA-9120-74456F03E230}" name="22" dataDxfId="254">
      <calculatedColumnFormula>IFERROR(VLOOKUP(Výskyt[[#This Row],[Kód]],zostava22[],2,0),"")</calculatedColumnFormula>
    </tableColumn>
    <tableColumn id="27" xr3:uid="{0E6A878D-8802-4F13-8E61-73AD762B5930}" name="23" dataDxfId="253">
      <calculatedColumnFormula>IFERROR(VLOOKUP(Výskyt[[#This Row],[Kód]],zostava23[],2,0),"")</calculatedColumnFormula>
    </tableColumn>
    <tableColumn id="28" xr3:uid="{416B8A1E-9378-4604-908C-2217276F8A96}" name="24" dataDxfId="252">
      <calculatedColumnFormula>IFERROR(VLOOKUP(Výskyt[[#This Row],[Kód]],zostava24[],2,0),"")</calculatedColumnFormula>
    </tableColumn>
    <tableColumn id="29" xr3:uid="{C1097134-368A-4FC8-9958-D8E0D698C736}" name="25" dataDxfId="251">
      <calculatedColumnFormula>IFERROR(VLOOKUP(Výskyt[[#This Row],[Kód]],zostava25[],2,0),"")</calculatedColumnFormula>
    </tableColumn>
    <tableColumn id="30" xr3:uid="{10740D85-4AFD-43DA-8A90-4412DC0C9964}" name="26" dataDxfId="250">
      <calculatedColumnFormula>IFERROR(VLOOKUP(Výskyt[[#This Row],[Kód]],zostava26[],2,0),"")</calculatedColumnFormula>
    </tableColumn>
    <tableColumn id="31" xr3:uid="{04207B89-B6CA-4DC0-AEF7-7D079CBBAAE3}" name="27" dataDxfId="249">
      <calculatedColumnFormula>IFERROR(VLOOKUP(Výskyt[[#This Row],[Kód]],zostava27[],2,0),"")</calculatedColumnFormula>
    </tableColumn>
    <tableColumn id="32" xr3:uid="{92192F96-23B6-4B4A-AD67-541D2F572061}" name="28" dataDxfId="248">
      <calculatedColumnFormula>IFERROR(VLOOKUP(Výskyt[[#This Row],[Kód]],zostava28[],2,0),"")</calculatedColumnFormula>
    </tableColumn>
    <tableColumn id="33" xr3:uid="{B9231D8F-F3BD-4436-8EA2-5FC98C438280}" name="29" dataDxfId="247">
      <calculatedColumnFormula>IFERROR(VLOOKUP(Výskyt[[#This Row],[Kód]],zostava29[],2,0),"")</calculatedColumnFormula>
    </tableColumn>
    <tableColumn id="34" xr3:uid="{3F1ABC0C-928B-4157-A042-1DA1A0F7FE03}" name="30" dataDxfId="246">
      <calculatedColumnFormula>IFERROR(VLOOKUP(Výskyt[[#This Row],[Kód]],zostava30[],2,0),"")</calculatedColumnFormula>
    </tableColumn>
    <tableColumn id="35" xr3:uid="{EF0D2064-537A-420B-AAF9-4D9022BDAD30}" name="31" dataDxfId="245">
      <calculatedColumnFormula>IFERROR(VLOOKUP(Výskyt[[#This Row],[Kód]],zostava31[],2,0),"")</calculatedColumnFormula>
    </tableColumn>
    <tableColumn id="36" xr3:uid="{9C9FD4E1-A9DC-49C8-BE5A-013FEAE30305}" name="32" dataDxfId="244">
      <calculatedColumnFormula>IFERROR(VLOOKUP(Výskyt[[#This Row],[Kód]],zostava32[],2,0),"")</calculatedColumnFormula>
    </tableColumn>
    <tableColumn id="37" xr3:uid="{F48C80FD-DF3D-4359-9AC1-B0630422AF39}" name="33" dataDxfId="243">
      <calculatedColumnFormula>IFERROR(VLOOKUP(Výskyt[[#This Row],[Kód]],zostava33[],2,0),"")</calculatedColumnFormula>
    </tableColumn>
    <tableColumn id="38" xr3:uid="{F23F0EF1-FE39-4AED-8594-4E67324CEC20}" name="34" dataDxfId="242">
      <calculatedColumnFormula>IFERROR(VLOOKUP(Výskyt[[#This Row],[Kód]],zostava34[],2,0),"")</calculatedColumnFormula>
    </tableColumn>
    <tableColumn id="39" xr3:uid="{A9F276B7-F2B8-4218-87F4-91356389959F}" name="35" dataDxfId="241">
      <calculatedColumnFormula>IFERROR(VLOOKUP(Výskyt[[#This Row],[Kód]],zostava35[],2,0),"")</calculatedColumnFormula>
    </tableColumn>
    <tableColumn id="40" xr3:uid="{8513534B-5139-4C2D-82E8-8213C7EDEAFA}" name="36" dataDxfId="240">
      <calculatedColumnFormula>IFERROR(VLOOKUP(Výskyt[[#This Row],[Kód]],zostava36[],2,0),"")</calculatedColumnFormula>
    </tableColumn>
    <tableColumn id="41" xr3:uid="{6C671570-0E4F-437A-BC4E-B27BD6CDFDB1}" name="37" dataDxfId="239">
      <calculatedColumnFormula>IFERROR(VLOOKUP(Výskyt[[#This Row],[Kód]],zostava37[],2,0),"")</calculatedColumnFormula>
    </tableColumn>
    <tableColumn id="42" xr3:uid="{A6918B8C-AD4E-414C-8658-4B7BF15239B6}" name="38" dataDxfId="238">
      <calculatedColumnFormula>IFERROR(VLOOKUP(Výskyt[[#This Row],[Kód]],zostava38[],2,0),"")</calculatedColumnFormula>
    </tableColumn>
    <tableColumn id="43" xr3:uid="{19E63B38-CFE9-40E3-B916-6681A9304F6E}" name="39" dataDxfId="237">
      <calculatedColumnFormula>IFERROR(VLOOKUP(Výskyt[[#This Row],[Kód]],zostava39[],2,0),"")</calculatedColumnFormula>
    </tableColumn>
    <tableColumn id="44" xr3:uid="{9876C667-0E46-4DC1-9195-F90846A2F920}" name="40" dataDxfId="236">
      <calculatedColumnFormula>IFERROR(VLOOKUP(Výskyt[[#This Row],[Kód]],zostava40[],2,0),"")</calculatedColumnFormula>
    </tableColumn>
    <tableColumn id="45" xr3:uid="{B1D59C91-96D9-408C-8362-024C02853528}" name="41" dataDxfId="235">
      <calculatedColumnFormula>IFERROR(VLOOKUP(Výskyt[[#This Row],[Kód]],zostava41[],2,0),"")</calculatedColumnFormula>
    </tableColumn>
    <tableColumn id="46" xr3:uid="{B9CC506D-5520-43B1-9D2E-52CA46E46487}" name="42" dataDxfId="234">
      <calculatedColumnFormula>IFERROR(VLOOKUP(Výskyt[[#This Row],[Kód]],zostava42[],2,0),"")</calculatedColumnFormula>
    </tableColumn>
    <tableColumn id="47" xr3:uid="{75B59D7E-8396-415D-844C-AE9308B278DD}" name="43" dataDxfId="233">
      <calculatedColumnFormula>IFERROR(VLOOKUP(Výskyt[[#This Row],[Kód]],zostava43[],2,0),"")</calculatedColumnFormula>
    </tableColumn>
    <tableColumn id="48" xr3:uid="{3F1C513E-74F3-440E-AC74-28D2EC68E596}" name="44" dataDxfId="232">
      <calculatedColumnFormula>IFERROR(VLOOKUP(Výskyt[[#This Row],[Kód]],zostava44[],2,0),"")</calculatedColumnFormula>
    </tableColumn>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6E3561E7-E6BC-4926-AC56-7721AD424AD6}" name="zostava27" displayName="zostava27" ref="BL229:BM263" totalsRowShown="0" headerRowDxfId="127" dataDxfId="126">
  <tableColumns count="2">
    <tableColumn id="1" xr3:uid="{72D802B8-FAA9-4FF3-93A5-CDB9B0D8B87E}" name="Kód" dataDxfId="125">
      <calculatedColumnFormula>Zostavy!N258</calculatedColumnFormula>
    </tableColumn>
    <tableColumn id="2" xr3:uid="{6E911D88-9028-4D7E-ACDD-9831A6179583}" name="ks" dataDxfId="124">
      <calculatedColumnFormula>SUMIFS(Zostavy!$P$258:$P$291,Zostavy!$N$258:$N$291,Zostavy!N258)*Zostavy!$Q$293</calculatedColumnFormula>
    </tableColumn>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C7130FEC-D589-484C-AC0E-818842D646AB}" name="zostava28" displayName="zostava28" ref="BO229:BP263" totalsRowShown="0" headerRowDxfId="123" dataDxfId="122">
  <tableColumns count="2">
    <tableColumn id="1" xr3:uid="{6DBA5A51-EBF1-4FEA-A3D9-ED347EDC4AE0}" name="Kód" dataDxfId="121">
      <calculatedColumnFormula>Zostavy!T258</calculatedColumnFormula>
    </tableColumn>
    <tableColumn id="2" xr3:uid="{1868FE17-4BC7-460F-8721-A6316EA0F269}" name="ks" dataDxfId="120">
      <calculatedColumnFormula>SUMIFS(Zostavy!$V$258:$V$291,Zostavy!$T$258:$T$291,Zostavy!T258)*Zostavy!$W$293</calculatedColumnFormula>
    </tableColumn>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3C48F4C-CE25-422D-A1C5-411F900BC211}" name="zostava29" displayName="zostava29" ref="BF266:BG300" totalsRowShown="0" headerRowDxfId="119" dataDxfId="118">
  <tableColumns count="2">
    <tableColumn id="1" xr3:uid="{D3794662-3C09-4F52-A610-A31F0FCE6EEB}" name="Kód" dataDxfId="117">
      <calculatedColumnFormula>Zostavy!B300</calculatedColumnFormula>
    </tableColumn>
    <tableColumn id="2" xr3:uid="{E8104CF2-D46B-4982-93D1-627C3F93F2D7}" name="ks" dataDxfId="116">
      <calculatedColumnFormula>SUMIFS(Zostavy!$D$300:$D$333,Zostavy!$B$300:$B$333,Zostavy!B300)*Zostavy!$E$335</calculatedColumnFormula>
    </tableColumn>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CAF1AE88-61F4-4872-9E8C-8E28ECDB194E}" name="zostava30" displayName="zostava30" ref="BI266:BJ300" totalsRowShown="0" headerRowDxfId="115" dataDxfId="114">
  <tableColumns count="2">
    <tableColumn id="1" xr3:uid="{40FA1213-41CF-4DFA-9CB9-36243EE97F20}" name="Kód" dataDxfId="113">
      <calculatedColumnFormula>Zostavy!H300</calculatedColumnFormula>
    </tableColumn>
    <tableColumn id="2" xr3:uid="{809D195F-E48A-4552-9287-7B6D890D701A}" name="ks" dataDxfId="112">
      <calculatedColumnFormula>SUMIFS(Zostavy!$J$300:$J$333,Zostavy!$H$300:$H$333,Zostavy!H300)*Zostavy!$K$335</calculatedColumnFormula>
    </tableColumn>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2D3E059C-6B6D-4878-B26F-EBE6D9253AD3}" name="zostava31" displayName="zostava31" ref="BL266:BM300" totalsRowShown="0" headerRowDxfId="111" dataDxfId="110">
  <tableColumns count="2">
    <tableColumn id="1" xr3:uid="{151CF81B-DBD3-4A28-BFFD-3C6712833C8C}" name="Kód" dataDxfId="109">
      <calculatedColumnFormula>Zostavy!N300</calculatedColumnFormula>
    </tableColumn>
    <tableColumn id="2" xr3:uid="{3C544AA9-C41C-47B8-883C-C77B1A360869}" name="ks" dataDxfId="108">
      <calculatedColumnFormula>SUMIFS(Zostavy!$P$300:$P$333,Zostavy!$N$300:$N$333,Zostavy!N300)*Zostavy!$Q$335</calculatedColumnFormula>
    </tableColumn>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7EB6EFA2-2D76-4F1B-903D-E5D2CF99E4C8}" name="zostava32" displayName="zostava32" ref="BO266:BP300" totalsRowShown="0" headerRowDxfId="107" dataDxfId="106">
  <tableColumns count="2">
    <tableColumn id="1" xr3:uid="{05F0335B-F215-46CE-A402-2C7EE7B705CC}" name="Kód" dataDxfId="105">
      <calculatedColumnFormula>Zostavy!T300</calculatedColumnFormula>
    </tableColumn>
    <tableColumn id="2" xr3:uid="{60F6D611-D9AE-41D1-BFAE-41EC11C73E68}" name="ks" dataDxfId="104">
      <calculatedColumnFormula>SUMIFS(Zostavy!$V$300:$V$333,Zostavy!$T$300:$T$333,Zostavy!T300)*Zostavy!$W$335</calculatedColumnFormula>
    </tableColumn>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4A3975D-E3A9-46CD-9263-5EB45708289A}" name="zostava33" displayName="zostava33" ref="BF303:BG337" totalsRowShown="0" headerRowDxfId="103" dataDxfId="102">
  <tableColumns count="2">
    <tableColumn id="1" xr3:uid="{5A206629-D9EB-4121-B3F1-1F008DEDDE3E}" name="Kód" dataDxfId="101">
      <calculatedColumnFormula>Zostavy!B342</calculatedColumnFormula>
    </tableColumn>
    <tableColumn id="2" xr3:uid="{59862129-2B57-4E5F-8383-F279D715CB2A}" name="ks" dataDxfId="100">
      <calculatedColumnFormula>SUMIFS(Zostavy!$D$342:$D$375,Zostavy!$B$342:$B$375,Zostavy!B342)*Zostavy!$E$377</calculatedColumnFormula>
    </tableColumn>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FFDCEDF6-2019-43AD-B38D-83F1EEDAD2A0}" name="zostava34" displayName="zostava34" ref="BI303:BJ337" totalsRowShown="0" headerRowDxfId="99" dataDxfId="98">
  <tableColumns count="2">
    <tableColumn id="1" xr3:uid="{1450D1F7-7B54-4BB0-835C-9E5D73FD2E78}" name="Kód" dataDxfId="97">
      <calculatedColumnFormula>Zostavy!H342</calculatedColumnFormula>
    </tableColumn>
    <tableColumn id="2" xr3:uid="{9A28E0EC-E9D0-40FB-BDC3-8C550A0D045A}" name="ks" dataDxfId="96">
      <calculatedColumnFormula>SUMIFS(Zostavy!$J$342:$J$375,Zostavy!$H$342:$H$375,Zostavy!H342)*Zostavy!$K$377</calculatedColumnFormula>
    </tableColumn>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78FDC87-0430-4177-81E8-5D4BDA94150F}" name="zostava35" displayName="zostava35" ref="BL303:BM337" totalsRowShown="0" headerRowDxfId="95" dataDxfId="94">
  <tableColumns count="2">
    <tableColumn id="1" xr3:uid="{DB258ED4-9EE5-4FBD-86E2-B807FFEAB40C}" name="Kód" dataDxfId="93">
      <calculatedColumnFormula>Zostavy!N342</calculatedColumnFormula>
    </tableColumn>
    <tableColumn id="2" xr3:uid="{36F06E16-B1DD-433B-B5CB-EED10D3E84A6}" name="ks" dataDxfId="92">
      <calculatedColumnFormula>SUMIFS(Zostavy!$P$342:$P$375,Zostavy!$N$342:$N$375,Zostavy!N342)*Zostavy!$Q$377</calculatedColumnFormula>
    </tableColumn>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FB0FD6CF-CEA1-4190-AF03-8D20ABC32D2F}" name="zostava36" displayName="zostava36" ref="BO303:BP337" totalsRowShown="0" headerRowDxfId="91" dataDxfId="90">
  <tableColumns count="2">
    <tableColumn id="1" xr3:uid="{5EBB661B-471C-4831-9723-EE51EEAA0D17}" name="Kód" dataDxfId="89">
      <calculatedColumnFormula>Zostavy!T342</calculatedColumnFormula>
    </tableColumn>
    <tableColumn id="2" xr3:uid="{C6F06750-8305-4FC7-B36E-CB66BD47A0E9}" name="ks" dataDxfId="88">
      <calculatedColumnFormula>SUMIFS(Zostavy!$V$342:$V$375,Zostavy!$T$342:$T$375,Zostavy!T342)*Zostavy!$W$377</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997FAF1-2E4E-4B76-8108-B519DA412B51}" name="zostava1" displayName="zostava1" ref="BF7:BG41" totalsRowShown="0" headerRowDxfId="231" dataDxfId="230">
  <tableColumns count="2">
    <tableColumn id="1" xr3:uid="{37BEF645-D0A2-4187-B7F9-8675573A6D18}" name="Kód" dataDxfId="229">
      <calculatedColumnFormula>Zostavy!B6</calculatedColumnFormula>
    </tableColumn>
    <tableColumn id="2" xr3:uid="{9C8D32F5-9634-4552-83F8-A15412369339}" name="ks" dataDxfId="228">
      <calculatedColumnFormula>SUMIFS(Zostavy!$D$6:$D$39,Zostavy!$B$6:$B$39,Zostavy!B6)*Zostavy!$E$41</calculatedColumnFormula>
    </tableColumn>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AA1C995C-D0C2-4F7F-80AF-C4FC20836CD7}" name="zostava37" displayName="zostava37" ref="BF340:BG374" totalsRowShown="0" headerRowDxfId="87" dataDxfId="86">
  <tableColumns count="2">
    <tableColumn id="1" xr3:uid="{282DAA0F-C358-4772-BD01-2585947644C1}" name="Kód" dataDxfId="85">
      <calculatedColumnFormula>Zostavy!B384</calculatedColumnFormula>
    </tableColumn>
    <tableColumn id="2" xr3:uid="{FCDBA98E-8454-4998-A464-FAC686E9F69E}" name="ks" dataDxfId="84">
      <calculatedColumnFormula>SUMIFS(Zostavy!$D$384:$D$417,Zostavy!$B$384:$B$417,Zostavy!B384)*Zostavy!$E$419</calculatedColumnFormula>
    </tableColumn>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148934C-A28E-481C-AEEC-ED28F812BEED}" name="zostava38" displayName="zostava38" ref="BI340:BJ374" totalsRowShown="0" headerRowDxfId="83" dataDxfId="82">
  <tableColumns count="2">
    <tableColumn id="1" xr3:uid="{89A1F055-FAB2-4EF3-8F29-5AC399A5B102}" name="Kód" dataDxfId="81">
      <calculatedColumnFormula>Zostavy!H384</calculatedColumnFormula>
    </tableColumn>
    <tableColumn id="2" xr3:uid="{23030479-C2E0-46A2-9155-1CE30C58F339}" name="ks" dataDxfId="80">
      <calculatedColumnFormula>SUMIFS(Zostavy!$J$384:$J$417,Zostavy!$H$384:$H$417,Zostavy!H384)*Zostavy!$K$419</calculatedColumnFormula>
    </tableColumn>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326DA64C-3EDD-4D8E-A32E-735A853115CB}" name="zostava39" displayName="zostava39" ref="BL340:BM374" totalsRowShown="0" headerRowDxfId="79" dataDxfId="78">
  <tableColumns count="2">
    <tableColumn id="1" xr3:uid="{1804C01D-B5C1-4A88-9996-BFAF1F0C7CEE}" name="Kód" dataDxfId="77">
      <calculatedColumnFormula>Zostavy!N384</calculatedColumnFormula>
    </tableColumn>
    <tableColumn id="2" xr3:uid="{67667974-796B-4EB5-92BE-9843A0C3C216}" name="ks" dataDxfId="76">
      <calculatedColumnFormula>SUMIFS(Zostavy!$P$384:$P$417,Zostavy!$N$384:$N$417,Zostavy!N384)*Zostavy!$Q$419</calculatedColumnFormula>
    </tableColumn>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B1342AF1-4865-46E0-BFF3-5D613A7607D1}" name="zostava40" displayName="zostava40" ref="BO340:BP374" totalsRowShown="0" headerRowDxfId="75" dataDxfId="74">
  <tableColumns count="2">
    <tableColumn id="1" xr3:uid="{44ADE88B-A408-4D63-BCA1-58B66DDAFCE5}" name="Kód" dataDxfId="73">
      <calculatedColumnFormula>Zostavy!T384</calculatedColumnFormula>
    </tableColumn>
    <tableColumn id="2" xr3:uid="{53DD812F-85F5-4BC5-8FB4-A7E1CBC2F9E2}" name="ks" dataDxfId="72">
      <calculatedColumnFormula>SUMIFS(Zostavy!$V$384:$V$417,Zostavy!$T$384:$T$417,Zostavy!T384)*Zostavy!$W$419</calculatedColumnFormula>
    </tableColumn>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D6AA9A76-F4FF-44B0-961A-D28DA500D763}" name="zostava41" displayName="zostava41" ref="BF377:BG411" totalsRowShown="0" headerRowDxfId="71" dataDxfId="70">
  <tableColumns count="2">
    <tableColumn id="1" xr3:uid="{E9300F8B-DE3A-426E-ACF0-DA8BE866A451}" name="Kód" dataDxfId="69">
      <calculatedColumnFormula>Zostavy!B426</calculatedColumnFormula>
    </tableColumn>
    <tableColumn id="2" xr3:uid="{B1F02D9B-6349-474D-BE41-410DA300AC26}" name="ks" dataDxfId="68">
      <calculatedColumnFormula>SUMIFS(Zostavy!$D$426:$D$459,Zostavy!$B$426:$B$459,Zostavy!B426)*Zostavy!$E$461</calculatedColumnFormula>
    </tableColumn>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6ED63A5F-4779-430A-9996-871DF2591F1E}" name="zostava42" displayName="zostava42" ref="BI377:BJ411" totalsRowShown="0" headerRowDxfId="67" dataDxfId="66">
  <tableColumns count="2">
    <tableColumn id="1" xr3:uid="{481ED014-B07E-420D-BE74-447A23D85898}" name="Kód" dataDxfId="65">
      <calculatedColumnFormula>Zostavy!H426</calculatedColumnFormula>
    </tableColumn>
    <tableColumn id="2" xr3:uid="{7D356CA5-6248-4ABA-9DA0-252B2F5F7B7A}" name="ks" dataDxfId="64">
      <calculatedColumnFormula>SUMIFS(Zostavy!$J$426:$J$459,Zostavy!$H$426:$H$459,Zostavy!H426)*Zostavy!$K$461</calculatedColumnFormula>
    </tableColumn>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559633AA-5249-435C-9043-1746D7216414}" name="zostava43" displayName="zostava43" ref="BL377:BM411" totalsRowShown="0" headerRowDxfId="63" dataDxfId="62">
  <tableColumns count="2">
    <tableColumn id="1" xr3:uid="{3D99F210-A160-4495-B304-8917654169AA}" name="Kód" dataDxfId="61">
      <calculatedColumnFormula>Zostavy!N426</calculatedColumnFormula>
    </tableColumn>
    <tableColumn id="2" xr3:uid="{B151F67F-2AA9-49F9-85DF-2A717B23B8A1}" name="ks" dataDxfId="60">
      <calculatedColumnFormula>SUMIFS(Zostavy!$P$426:$P$459,Zostavy!$N$426:$N$459,Zostavy!N426)*Zostavy!$Q$461</calculatedColumnFormula>
    </tableColumn>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4C93B3C-3A05-4589-A071-390DF253C607}" name="zostava44" displayName="zostava44" ref="BO377:BP411" totalsRowShown="0" headerRowDxfId="59" dataDxfId="58">
  <tableColumns count="2">
    <tableColumn id="1" xr3:uid="{C2251A3A-E6D0-48BA-8954-FAB87C2110EE}" name="Kód" dataDxfId="57">
      <calculatedColumnFormula>Zostavy!T426</calculatedColumnFormula>
    </tableColumn>
    <tableColumn id="2" xr3:uid="{4DCA26AA-728C-42E1-8983-EC33A6ED1014}" name="ks" dataDxfId="56">
      <calculatedColumnFormula>SUMIFS(Zostavy!$V$426:$V$459,Zostavy!$T$426:$T$459,Zostavy!T426)*Zostavy!$W$461</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B12A486-1BDF-4621-B316-3E9850E0D829}" name="zostava2" displayName="zostava2" ref="BI7:BJ41" totalsRowShown="0" headerRowDxfId="227" dataDxfId="226">
  <tableColumns count="2">
    <tableColumn id="1" xr3:uid="{53A8C8D2-02A7-4F58-A8D3-7F7D04A02F86}" name="Kód" dataDxfId="225">
      <calculatedColumnFormula>Zostavy!H6</calculatedColumnFormula>
    </tableColumn>
    <tableColumn id="2" xr3:uid="{076CC8A7-8EC2-49FA-9EC9-F4545A79794D}" name="ks" dataDxfId="224">
      <calculatedColumnFormula>SUMIFS(Zostavy!$J$6:$J$39,Zostavy!$H$6:$H$39,Zostavy!H6)*Zostavy!$K$41</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3046AF4-DBDF-4B68-A281-98839B774D52}" name="zostava3" displayName="zostava3" ref="BL7:BM41" totalsRowShown="0" headerRowDxfId="223" dataDxfId="222">
  <tableColumns count="2">
    <tableColumn id="1" xr3:uid="{13E38403-1537-4698-84D8-789296B12B3A}" name="Kód" dataDxfId="221">
      <calculatedColumnFormula>Zostavy!N6</calculatedColumnFormula>
    </tableColumn>
    <tableColumn id="2" xr3:uid="{7EE33C01-C972-4A1F-9BAC-BFA9895A0EFE}" name="ks" dataDxfId="220">
      <calculatedColumnFormula>SUMIFS(Zostavy!$P$6:$P$39,Zostavy!$N$6:$N$39,Zostavy!N6)*Zostavy!$Q$41</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1C2E2AA-0A34-4CC3-B676-4E6875A6D196}" name="zostava4" displayName="zostava4" ref="BO7:BP41" totalsRowShown="0" headerRowDxfId="219" dataDxfId="218">
  <tableColumns count="2">
    <tableColumn id="1" xr3:uid="{360DECEC-50AD-4482-BF6F-A1B03AA5E69C}" name="Kód" dataDxfId="217">
      <calculatedColumnFormula>Zostavy!T6</calculatedColumnFormula>
    </tableColumn>
    <tableColumn id="2" xr3:uid="{85AE5E4E-0DF2-4924-8878-058BFA5A9592}" name="ks" dataDxfId="216">
      <calculatedColumnFormula>SUMIFS(Zostavy!$V$6:$V$39,Zostavy!$T$6:$T$39,Zostavy!T6)*Zostavy!$W$41</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8891083-61B3-4130-85EC-AF91E7ABDB26}" name="zostava5" displayName="zostava5" ref="BF44:BG78" totalsRowShown="0" headerRowDxfId="215" dataDxfId="214">
  <tableColumns count="2">
    <tableColumn id="1" xr3:uid="{00094C2C-1801-496B-9FFF-79F49D1026F3}" name="Kód" dataDxfId="213">
      <calculatedColumnFormula>Zostavy!B48</calculatedColumnFormula>
    </tableColumn>
    <tableColumn id="2" xr3:uid="{BC8B74DF-393E-4619-8612-ABD3B7037F12}" name="ks" dataDxfId="212">
      <calculatedColumnFormula>SUMIFS(Zostavy!$D$48:$D$81,Zostavy!$B$48:$B$81,Zostavy!B48)*Zostavy!$E$83</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16C435A-FDCA-4FD7-9D69-3FAD64D35F7B}" name="zostava6" displayName="zostava6" ref="BI44:BJ78" totalsRowShown="0" headerRowDxfId="211" dataDxfId="210">
  <tableColumns count="2">
    <tableColumn id="1" xr3:uid="{6A7A2384-7A1E-4F77-9057-3674FFF7E97D}" name="Kód" dataDxfId="209">
      <calculatedColumnFormula>Zostavy!H48</calculatedColumnFormula>
    </tableColumn>
    <tableColumn id="2" xr3:uid="{5A52B7AB-DD62-4EFD-A970-46EE47808618}" name="ks" dataDxfId="208">
      <calculatedColumnFormula>SUMIFS(Zostavy!$J$48:$J$81,Zostavy!$H$48:$H$81,Zostavy!H48)*Zostavy!$K$83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8" Type="http://schemas.openxmlformats.org/officeDocument/2006/relationships/table" Target="../tables/table8.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0" Type="http://schemas.openxmlformats.org/officeDocument/2006/relationships/table" Target="../tables/table20.xml"/><Relationship Id="rId41" Type="http://schemas.openxmlformats.org/officeDocument/2006/relationships/table" Target="../tables/table4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356DD-D3BF-4236-8AF5-80700781B9D3}">
  <sheetPr codeName="Hárok4"/>
  <dimension ref="A1:BP474"/>
  <sheetViews>
    <sheetView showGridLines="0" showRowColHeaders="0" showZeros="0" workbookViewId="0"/>
  </sheetViews>
  <sheetFormatPr defaultColWidth="9.15234375" defaultRowHeight="12.9" x14ac:dyDescent="0.35"/>
  <cols>
    <col min="1" max="1" width="2.69140625" style="87" customWidth="1"/>
    <col min="2" max="2" width="6.84375" style="87" customWidth="1"/>
    <col min="3" max="3" width="31.3828125" style="87" customWidth="1"/>
    <col min="4" max="4" width="5.84375" style="87" customWidth="1"/>
    <col min="5" max="5" width="6.84375" style="87" customWidth="1"/>
    <col min="6" max="6" width="3.69140625" style="87" customWidth="1"/>
    <col min="7" max="7" width="31.3828125" style="87" customWidth="1"/>
    <col min="8" max="8" width="3.69140625" style="87" customWidth="1"/>
    <col min="9" max="9" width="4.69140625" style="87" customWidth="1"/>
    <col min="10" max="11" width="3.69140625" style="87" customWidth="1"/>
    <col min="12" max="12" width="4.69140625" style="87" customWidth="1"/>
    <col min="13" max="56" width="3.69140625" style="87" customWidth="1"/>
    <col min="57" max="16384" width="9.15234375" style="87"/>
  </cols>
  <sheetData>
    <row r="1" spans="1:68" x14ac:dyDescent="0.35">
      <c r="A1" s="84"/>
      <c r="B1" s="84"/>
      <c r="C1" s="84"/>
      <c r="D1" s="84"/>
      <c r="E1" s="84"/>
      <c r="F1" s="84"/>
      <c r="G1" s="84"/>
      <c r="H1" s="84"/>
      <c r="I1" s="85"/>
      <c r="J1" s="84"/>
      <c r="K1" s="84"/>
      <c r="L1" s="86" t="s">
        <v>567</v>
      </c>
      <c r="M1" s="87" t="str">
        <f>Zostavy!$E$3</f>
        <v>MŠ.A</v>
      </c>
      <c r="N1" s="87" t="str">
        <f>Zostavy!$K$3</f>
        <v>MŠ.B</v>
      </c>
      <c r="O1" s="87" t="str">
        <f>Zostavy!$Q$3</f>
        <v>MŠ.C</v>
      </c>
      <c r="P1" s="87" t="str">
        <f>Zostavy!$W$3</f>
        <v>MŠ.D</v>
      </c>
      <c r="Q1" s="87" t="str">
        <f>Zostavy!$E$45</f>
        <v>1.A</v>
      </c>
      <c r="R1" s="87" t="str">
        <f>Zostavy!$K$45</f>
        <v>1.B</v>
      </c>
      <c r="S1" s="87" t="str">
        <f>Zostavy!$Q$45</f>
        <v>1.C</v>
      </c>
      <c r="T1" s="87" t="str">
        <f>Zostavy!$W$45</f>
        <v>1.D</v>
      </c>
      <c r="U1" s="87" t="str">
        <f>Zostavy!$E$87</f>
        <v>2.A</v>
      </c>
      <c r="V1" s="87" t="str">
        <f>Zostavy!$K$87</f>
        <v>2.B</v>
      </c>
      <c r="W1" s="84" t="str">
        <f>Zostavy!$Q$87</f>
        <v>2.C</v>
      </c>
      <c r="X1" s="84" t="str">
        <f>Zostavy!$W$87</f>
        <v>2.D</v>
      </c>
      <c r="Y1" s="84" t="str">
        <f>Zostavy!$E$129</f>
        <v>3.A</v>
      </c>
      <c r="Z1" s="84" t="str">
        <f>Zostavy!$K$129</f>
        <v>3.B</v>
      </c>
      <c r="AA1" s="84" t="str">
        <f>Zostavy!$Q$129</f>
        <v>3.C</v>
      </c>
      <c r="AB1" s="84" t="str">
        <f>Zostavy!$W$129</f>
        <v>3.D</v>
      </c>
      <c r="AC1" s="84" t="str">
        <f>Zostavy!$E$171</f>
        <v>4.A</v>
      </c>
      <c r="AD1" s="84" t="str">
        <f>Zostavy!$K$171</f>
        <v>4.B</v>
      </c>
      <c r="AE1" s="84" t="str">
        <f>Zostavy!$Q$171</f>
        <v>4.C</v>
      </c>
      <c r="AF1" s="84" t="str">
        <f>Zostavy!$W$171</f>
        <v>4.D</v>
      </c>
      <c r="AG1" s="84" t="str">
        <f>Zostavy!$E$213</f>
        <v>5.A</v>
      </c>
      <c r="AH1" s="84" t="str">
        <f>Zostavy!$K$213</f>
        <v>5.B</v>
      </c>
      <c r="AI1" s="84" t="str">
        <f>Zostavy!$Q$213</f>
        <v>5.C</v>
      </c>
      <c r="AJ1" s="84" t="str">
        <f>Zostavy!$W$213</f>
        <v>5.D</v>
      </c>
      <c r="AK1" s="84" t="str">
        <f>Zostavy!$E$255</f>
        <v>6.A</v>
      </c>
      <c r="AL1" s="84" t="str">
        <f>Zostavy!$K$255</f>
        <v>6.B</v>
      </c>
      <c r="AM1" s="84" t="str">
        <f>Zostavy!$Q$255</f>
        <v>6.C</v>
      </c>
      <c r="AN1" s="84" t="str">
        <f>Zostavy!$W$255</f>
        <v>6.D</v>
      </c>
      <c r="AO1" s="84" t="str">
        <f>Zostavy!$E$297</f>
        <v>7.A</v>
      </c>
      <c r="AP1" s="84" t="str">
        <f>Zostavy!$K$297</f>
        <v>7.B</v>
      </c>
      <c r="AQ1" s="84" t="str">
        <f>Zostavy!$Q$297</f>
        <v>7.C</v>
      </c>
      <c r="AR1" s="84" t="str">
        <f>Zostavy!$W$297</f>
        <v>7.D</v>
      </c>
      <c r="AS1" s="84" t="str">
        <f>Zostavy!$E$339</f>
        <v>8.A</v>
      </c>
      <c r="AT1" s="84" t="str">
        <f>Zostavy!$K$339</f>
        <v>8.B</v>
      </c>
      <c r="AU1" s="84" t="str">
        <f>Zostavy!$Q$339</f>
        <v>8.C</v>
      </c>
      <c r="AV1" s="84" t="str">
        <f>Zostavy!$W$339</f>
        <v>8.D</v>
      </c>
      <c r="AW1" s="84" t="str">
        <f>Zostavy!$E$381</f>
        <v>9.A</v>
      </c>
      <c r="AX1" s="84" t="str">
        <f>Zostavy!$K$381</f>
        <v>9.B</v>
      </c>
      <c r="AY1" s="84" t="str">
        <f>Zostavy!$Q$381</f>
        <v>9.C</v>
      </c>
      <c r="AZ1" s="84" t="str">
        <f>Zostavy!$W$381</f>
        <v>9.D</v>
      </c>
      <c r="BA1" s="84" t="str">
        <f>Zostavy!$E$423</f>
        <v>SŠ.A</v>
      </c>
      <c r="BB1" s="84" t="str">
        <f>Zostavy!$K$423</f>
        <v>SŠ.B</v>
      </c>
      <c r="BC1" s="84" t="str">
        <f>Zostavy!$Q$423</f>
        <v>SŠ.C</v>
      </c>
      <c r="BD1" s="84" t="str">
        <f>Zostavy!$W$423</f>
        <v>SŠ.D</v>
      </c>
      <c r="BE1" s="84"/>
    </row>
    <row r="2" spans="1:68" ht="18" x14ac:dyDescent="0.45">
      <c r="A2" s="84"/>
      <c r="B2" s="103" t="s">
        <v>704</v>
      </c>
      <c r="C2" s="84"/>
      <c r="D2" s="84"/>
      <c r="E2" s="84"/>
      <c r="F2" s="84"/>
      <c r="G2" s="84"/>
      <c r="H2" s="84"/>
      <c r="I2" s="84"/>
      <c r="J2" s="84"/>
      <c r="K2" s="84"/>
      <c r="L2" s="86" t="s">
        <v>568</v>
      </c>
      <c r="M2" s="89">
        <f>Zostavy!$E$41</f>
        <v>0</v>
      </c>
      <c r="N2" s="89">
        <f>Zostavy!$K$41</f>
        <v>0</v>
      </c>
      <c r="O2" s="89">
        <f>Zostavy!$Q$41</f>
        <v>0</v>
      </c>
      <c r="P2" s="89">
        <f>Zostavy!$W$41</f>
        <v>0</v>
      </c>
      <c r="Q2" s="89">
        <f>Zostavy!$E$83</f>
        <v>0</v>
      </c>
      <c r="R2" s="89">
        <f>Zostavy!$K$83</f>
        <v>0</v>
      </c>
      <c r="S2" s="89">
        <f>Zostavy!$Q$83</f>
        <v>0</v>
      </c>
      <c r="T2" s="89">
        <f>Zostavy!$W$83</f>
        <v>0</v>
      </c>
      <c r="U2" s="89">
        <f>Zostavy!$E$125</f>
        <v>0</v>
      </c>
      <c r="V2" s="89">
        <f>Zostavy!$K$125</f>
        <v>0</v>
      </c>
      <c r="W2" s="90">
        <f>Zostavy!$Q$125</f>
        <v>0</v>
      </c>
      <c r="X2" s="90">
        <f>Zostavy!$W$125</f>
        <v>0</v>
      </c>
      <c r="Y2" s="90">
        <f>Zostavy!$E$167</f>
        <v>0</v>
      </c>
      <c r="Z2" s="90">
        <f>Zostavy!$K$167</f>
        <v>0</v>
      </c>
      <c r="AA2" s="90">
        <f>Zostavy!$Q$167</f>
        <v>0</v>
      </c>
      <c r="AB2" s="90">
        <f>Zostavy!$W$167</f>
        <v>0</v>
      </c>
      <c r="AC2" s="90">
        <f>Zostavy!$E$209</f>
        <v>0</v>
      </c>
      <c r="AD2" s="90">
        <f>Zostavy!$K$209</f>
        <v>0</v>
      </c>
      <c r="AE2" s="90">
        <f>Zostavy!$Q$209</f>
        <v>0</v>
      </c>
      <c r="AF2" s="90">
        <f>Zostavy!$W$209</f>
        <v>0</v>
      </c>
      <c r="AG2" s="90">
        <f>Zostavy!$E$251</f>
        <v>0</v>
      </c>
      <c r="AH2" s="90">
        <f>Zostavy!$K$251</f>
        <v>0</v>
      </c>
      <c r="AI2" s="90">
        <f>Zostavy!$Q$251</f>
        <v>0</v>
      </c>
      <c r="AJ2" s="90">
        <f>Zostavy!$W$251</f>
        <v>0</v>
      </c>
      <c r="AK2" s="90">
        <f>Zostavy!$E$293</f>
        <v>0</v>
      </c>
      <c r="AL2" s="90">
        <f>Zostavy!$K$293</f>
        <v>0</v>
      </c>
      <c r="AM2" s="90">
        <f>Zostavy!$Q$293</f>
        <v>0</v>
      </c>
      <c r="AN2" s="90">
        <f>Zostavy!$W$293</f>
        <v>0</v>
      </c>
      <c r="AO2" s="90">
        <f>Zostavy!$E$335</f>
        <v>0</v>
      </c>
      <c r="AP2" s="90">
        <f>Zostavy!$K$335</f>
        <v>0</v>
      </c>
      <c r="AQ2" s="90">
        <f>Zostavy!$Q$335</f>
        <v>0</v>
      </c>
      <c r="AR2" s="90">
        <f>Zostavy!$W$335</f>
        <v>0</v>
      </c>
      <c r="AS2" s="90">
        <f>Zostavy!$E$377</f>
        <v>0</v>
      </c>
      <c r="AT2" s="90">
        <f>Zostavy!$K$377</f>
        <v>0</v>
      </c>
      <c r="AU2" s="90">
        <f>Zostavy!$Q$377</f>
        <v>0</v>
      </c>
      <c r="AV2" s="90">
        <f>Zostavy!$W$377</f>
        <v>0</v>
      </c>
      <c r="AW2" s="90">
        <f>Zostavy!$E$419</f>
        <v>0</v>
      </c>
      <c r="AX2" s="90">
        <f>Zostavy!$K$419</f>
        <v>0</v>
      </c>
      <c r="AY2" s="90">
        <f>Zostavy!$Q$419</f>
        <v>0</v>
      </c>
      <c r="AZ2" s="90">
        <f>Zostavy!$W$419</f>
        <v>0</v>
      </c>
      <c r="BA2" s="90">
        <f>Zostavy!$E$461</f>
        <v>0</v>
      </c>
      <c r="BB2" s="90">
        <f>Zostavy!$K$461</f>
        <v>0</v>
      </c>
      <c r="BC2" s="90">
        <f>Zostavy!$Q$461</f>
        <v>0</v>
      </c>
      <c r="BD2" s="90">
        <f>Zostavy!$W$461</f>
        <v>0</v>
      </c>
      <c r="BE2" s="84"/>
    </row>
    <row r="3" spans="1:68" x14ac:dyDescent="0.35">
      <c r="A3" s="84"/>
      <c r="B3" s="88"/>
      <c r="C3" s="84"/>
      <c r="D3" s="84"/>
      <c r="E3" s="84"/>
      <c r="F3" s="84"/>
      <c r="G3" s="84"/>
      <c r="H3" s="84"/>
      <c r="I3" s="84"/>
      <c r="J3" s="84"/>
      <c r="K3" s="84"/>
      <c r="L3" s="91" t="s">
        <v>569</v>
      </c>
      <c r="M3" s="92">
        <f>Zostavy!$E$42</f>
        <v>0</v>
      </c>
      <c r="N3" s="92">
        <f>Zostavy!$K$42</f>
        <v>0</v>
      </c>
      <c r="O3" s="92">
        <f>Zostavy!$Q$42</f>
        <v>0</v>
      </c>
      <c r="P3" s="92">
        <f>Zostavy!$W$42</f>
        <v>0</v>
      </c>
      <c r="Q3" s="92">
        <f>Zostavy!$E$84</f>
        <v>0</v>
      </c>
      <c r="R3" s="92">
        <f>Zostavy!$K$84</f>
        <v>0</v>
      </c>
      <c r="S3" s="92">
        <f>Zostavy!$Q$84</f>
        <v>0</v>
      </c>
      <c r="T3" s="92">
        <f>Zostavy!$W$84</f>
        <v>0</v>
      </c>
      <c r="U3" s="92">
        <f>Zostavy!$E$126</f>
        <v>0</v>
      </c>
      <c r="V3" s="92">
        <f>Zostavy!$K$126</f>
        <v>0</v>
      </c>
      <c r="W3" s="93">
        <f>Zostavy!$Q$126</f>
        <v>0</v>
      </c>
      <c r="X3" s="93">
        <f>Zostavy!$W$126</f>
        <v>0</v>
      </c>
      <c r="Y3" s="93">
        <f>Zostavy!$E$168</f>
        <v>0</v>
      </c>
      <c r="Z3" s="93">
        <f>Zostavy!$K$168</f>
        <v>0</v>
      </c>
      <c r="AA3" s="93">
        <f>Zostavy!$Q$168</f>
        <v>0</v>
      </c>
      <c r="AB3" s="93">
        <f>Zostavy!$W$168</f>
        <v>0</v>
      </c>
      <c r="AC3" s="93">
        <f>Zostavy!$E$210</f>
        <v>0</v>
      </c>
      <c r="AD3" s="93">
        <f>Zostavy!$K$210</f>
        <v>0</v>
      </c>
      <c r="AE3" s="93">
        <f>Zostavy!$Q$210</f>
        <v>0</v>
      </c>
      <c r="AF3" s="93">
        <f>Zostavy!$W$210</f>
        <v>0</v>
      </c>
      <c r="AG3" s="93">
        <f>Zostavy!$E$252</f>
        <v>0</v>
      </c>
      <c r="AH3" s="93">
        <f>Zostavy!$K$252</f>
        <v>0</v>
      </c>
      <c r="AI3" s="93">
        <f>Zostavy!$Q$252</f>
        <v>0</v>
      </c>
      <c r="AJ3" s="93">
        <f>Zostavy!$W$252</f>
        <v>0</v>
      </c>
      <c r="AK3" s="93">
        <f>Zostavy!$E$294</f>
        <v>0</v>
      </c>
      <c r="AL3" s="93">
        <f>Zostavy!$K$294</f>
        <v>0</v>
      </c>
      <c r="AM3" s="93">
        <f>Zostavy!$Q$294</f>
        <v>0</v>
      </c>
      <c r="AN3" s="93">
        <f>Zostavy!$W$294</f>
        <v>0</v>
      </c>
      <c r="AO3" s="93">
        <f>Zostavy!$E$336</f>
        <v>0</v>
      </c>
      <c r="AP3" s="93">
        <f>Zostavy!$K$336</f>
        <v>0</v>
      </c>
      <c r="AQ3" s="93">
        <f>Zostavy!$Q$336</f>
        <v>0</v>
      </c>
      <c r="AR3" s="93">
        <f>Zostavy!$W$336</f>
        <v>0</v>
      </c>
      <c r="AS3" s="93">
        <f>Zostavy!$E$378</f>
        <v>0</v>
      </c>
      <c r="AT3" s="93">
        <f>Zostavy!$K$378</f>
        <v>0</v>
      </c>
      <c r="AU3" s="93">
        <f>Zostavy!$Q$378</f>
        <v>0</v>
      </c>
      <c r="AV3" s="93">
        <f>Zostavy!$W$378</f>
        <v>0</v>
      </c>
      <c r="AW3" s="93">
        <f>Zostavy!$E$420</f>
        <v>0</v>
      </c>
      <c r="AX3" s="93">
        <f>Zostavy!$K$420</f>
        <v>0</v>
      </c>
      <c r="AY3" s="93">
        <f>Zostavy!$Q$420</f>
        <v>0</v>
      </c>
      <c r="AZ3" s="93">
        <f>Zostavy!$W$420</f>
        <v>0</v>
      </c>
      <c r="BA3" s="93">
        <f>Zostavy!$E$462</f>
        <v>0</v>
      </c>
      <c r="BB3" s="93">
        <f>Zostavy!$K$462</f>
        <v>0</v>
      </c>
      <c r="BC3" s="93">
        <f>Zostavy!$Q$462</f>
        <v>0</v>
      </c>
      <c r="BD3" s="93">
        <f>Zostavy!$W$462</f>
        <v>0</v>
      </c>
      <c r="BE3" s="84"/>
    </row>
    <row r="4" spans="1:68" x14ac:dyDescent="0.35">
      <c r="A4" s="84"/>
      <c r="B4" s="88"/>
      <c r="C4" s="84"/>
      <c r="D4" s="84"/>
      <c r="E4" s="84"/>
      <c r="F4" s="84"/>
      <c r="G4" s="84"/>
      <c r="H4" s="84"/>
      <c r="I4" s="84"/>
      <c r="J4" s="84"/>
      <c r="K4" s="84"/>
      <c r="L4" s="86" t="s">
        <v>570</v>
      </c>
      <c r="M4" s="94" t="str">
        <f>IF(M3&gt;0,1,"")</f>
        <v/>
      </c>
      <c r="N4" s="94" t="str">
        <f>IF(N3&gt;0,2,"")</f>
        <v/>
      </c>
      <c r="O4" s="94" t="str">
        <f>IF(O3&gt;0,3,"")</f>
        <v/>
      </c>
      <c r="P4" s="94" t="str">
        <f>IF(P3&gt;0,4,"")</f>
        <v/>
      </c>
      <c r="Q4" s="94" t="str">
        <f>IF(Q3&gt;0,5,"")</f>
        <v/>
      </c>
      <c r="R4" s="94" t="str">
        <f>IF(R3&gt;0,6,"")</f>
        <v/>
      </c>
      <c r="S4" s="94" t="str">
        <f>IF(S3&gt;0,7,"")</f>
        <v/>
      </c>
      <c r="T4" s="94" t="str">
        <f>IF(T3&gt;0,8,"")</f>
        <v/>
      </c>
      <c r="U4" s="94" t="str">
        <f>IF(U3&gt;0,9,"")</f>
        <v/>
      </c>
      <c r="V4" s="94" t="str">
        <f>IF(V3&gt;0,10,"")</f>
        <v/>
      </c>
      <c r="W4" s="94" t="str">
        <f>IF(W3&gt;0,11,"")</f>
        <v/>
      </c>
      <c r="X4" s="94" t="str">
        <f>IF(X3&gt;0,12,"")</f>
        <v/>
      </c>
      <c r="Y4" s="94" t="str">
        <f>IF(Y3&gt;0,13,"")</f>
        <v/>
      </c>
      <c r="Z4" s="94" t="str">
        <f>IF(Z3&gt;0,14,"")</f>
        <v/>
      </c>
      <c r="AA4" s="94" t="str">
        <f>IF(AA3&gt;0,15,"")</f>
        <v/>
      </c>
      <c r="AB4" s="94" t="str">
        <f>IF(AB3&gt;0,16,"")</f>
        <v/>
      </c>
      <c r="AC4" s="94" t="str">
        <f>IF(AC3&gt;0,17,"")</f>
        <v/>
      </c>
      <c r="AD4" s="94" t="str">
        <f>IF(AD3&gt;0,18,"")</f>
        <v/>
      </c>
      <c r="AE4" s="94" t="str">
        <f>IF(AE3&gt;0,19,"")</f>
        <v/>
      </c>
      <c r="AF4" s="94" t="str">
        <f>IF(AF3&gt;0,20,"")</f>
        <v/>
      </c>
      <c r="AG4" s="94" t="str">
        <f>IF(AG3&gt;0,21,"")</f>
        <v/>
      </c>
      <c r="AH4" s="94" t="str">
        <f>IF(AH3&gt;0,22,"")</f>
        <v/>
      </c>
      <c r="AI4" s="94" t="str">
        <f>IF(AI3&gt;0,23,"")</f>
        <v/>
      </c>
      <c r="AJ4" s="94" t="str">
        <f>IF(AJ3&gt;0,24,"")</f>
        <v/>
      </c>
      <c r="AK4" s="94" t="str">
        <f>IF(AK3&gt;0,25,"")</f>
        <v/>
      </c>
      <c r="AL4" s="94" t="str">
        <f>IF(AL3&gt;0,26,"")</f>
        <v/>
      </c>
      <c r="AM4" s="94" t="str">
        <f>IF(AM3&gt;0,27,"")</f>
        <v/>
      </c>
      <c r="AN4" s="94" t="str">
        <f>IF(AN3&gt;0,28,"")</f>
        <v/>
      </c>
      <c r="AO4" s="94" t="str">
        <f>IF(AO3&gt;0,29,"")</f>
        <v/>
      </c>
      <c r="AP4" s="94" t="str">
        <f>IF(AP3&gt;0,30,"")</f>
        <v/>
      </c>
      <c r="AQ4" s="94" t="str">
        <f>IF(AQ3&gt;0,31,"")</f>
        <v/>
      </c>
      <c r="AR4" s="94" t="str">
        <f>IF(AR3&gt;0,32,"")</f>
        <v/>
      </c>
      <c r="AS4" s="94" t="str">
        <f>IF(AS3&gt;0,33,"")</f>
        <v/>
      </c>
      <c r="AT4" s="94" t="str">
        <f>IF(AT3&gt;0,34,"")</f>
        <v/>
      </c>
      <c r="AU4" s="94" t="str">
        <f>IF(AU3&gt;0,35,"")</f>
        <v/>
      </c>
      <c r="AV4" s="94" t="str">
        <f>IF(AV3&gt;0,36,"")</f>
        <v/>
      </c>
      <c r="AW4" s="94" t="str">
        <f>IF(AW3&gt;0,37,"")</f>
        <v/>
      </c>
      <c r="AX4" s="94" t="str">
        <f>IF(AX3&gt;0,38,"")</f>
        <v/>
      </c>
      <c r="AY4" s="94" t="str">
        <f>IF(AY3&gt;0,39,"")</f>
        <v/>
      </c>
      <c r="AZ4" s="94" t="str">
        <f>IF(AZ3&gt;0,40,"")</f>
        <v/>
      </c>
      <c r="BA4" s="94" t="str">
        <f>IF(BA3&gt;0,41,"")</f>
        <v/>
      </c>
      <c r="BB4" s="94" t="str">
        <f>IF(BB3&gt;0,42,"")</f>
        <v/>
      </c>
      <c r="BC4" s="94" t="str">
        <f>IF(BC3&gt;0,43,"")</f>
        <v/>
      </c>
      <c r="BD4" s="94" t="str">
        <f>IF(BD3&gt;0,44,"")</f>
        <v/>
      </c>
      <c r="BE4" s="84"/>
    </row>
    <row r="5" spans="1:68" x14ac:dyDescent="0.35">
      <c r="A5" s="84"/>
      <c r="B5" s="95" t="s">
        <v>536</v>
      </c>
      <c r="C5" s="84"/>
      <c r="D5" s="84"/>
      <c r="E5" s="84"/>
      <c r="F5" s="84"/>
      <c r="G5" s="95" t="s">
        <v>537</v>
      </c>
      <c r="H5" s="84"/>
      <c r="I5" s="95" t="s">
        <v>538</v>
      </c>
      <c r="J5" s="84"/>
      <c r="K5" s="84"/>
      <c r="L5" s="91" t="s">
        <v>571</v>
      </c>
      <c r="M5" s="94" t="str">
        <f>IFERROR(RANK(M4,$M$4:$BD$4,1),"")</f>
        <v/>
      </c>
      <c r="N5" s="94" t="str">
        <f>IFERROR(RANK(N4,$M$4:$BD$4,1),"")</f>
        <v/>
      </c>
      <c r="O5" s="94" t="str">
        <f t="shared" ref="O5:AV5" si="0">IFERROR(RANK(O4,$M$4:$BD$4,1),"")</f>
        <v/>
      </c>
      <c r="P5" s="94" t="str">
        <f t="shared" si="0"/>
        <v/>
      </c>
      <c r="Q5" s="94" t="str">
        <f t="shared" si="0"/>
        <v/>
      </c>
      <c r="R5" s="94" t="str">
        <f t="shared" si="0"/>
        <v/>
      </c>
      <c r="S5" s="94" t="str">
        <f t="shared" si="0"/>
        <v/>
      </c>
      <c r="T5" s="94" t="str">
        <f t="shared" si="0"/>
        <v/>
      </c>
      <c r="U5" s="94" t="str">
        <f t="shared" si="0"/>
        <v/>
      </c>
      <c r="V5" s="94" t="str">
        <f>IFERROR(RANK(V4,$M$4:$BD$4,1),"")</f>
        <v/>
      </c>
      <c r="W5" s="94" t="str">
        <f t="shared" si="0"/>
        <v/>
      </c>
      <c r="X5" s="94" t="str">
        <f t="shared" si="0"/>
        <v/>
      </c>
      <c r="Y5" s="94" t="str">
        <f t="shared" si="0"/>
        <v/>
      </c>
      <c r="Z5" s="94" t="str">
        <f t="shared" si="0"/>
        <v/>
      </c>
      <c r="AA5" s="94" t="str">
        <f t="shared" si="0"/>
        <v/>
      </c>
      <c r="AB5" s="94" t="str">
        <f t="shared" si="0"/>
        <v/>
      </c>
      <c r="AC5" s="94" t="str">
        <f t="shared" si="0"/>
        <v/>
      </c>
      <c r="AD5" s="94" t="str">
        <f t="shared" si="0"/>
        <v/>
      </c>
      <c r="AE5" s="94" t="str">
        <f t="shared" si="0"/>
        <v/>
      </c>
      <c r="AF5" s="94" t="str">
        <f t="shared" si="0"/>
        <v/>
      </c>
      <c r="AG5" s="94" t="str">
        <f t="shared" si="0"/>
        <v/>
      </c>
      <c r="AH5" s="94" t="str">
        <f t="shared" si="0"/>
        <v/>
      </c>
      <c r="AI5" s="94" t="str">
        <f t="shared" si="0"/>
        <v/>
      </c>
      <c r="AJ5" s="94" t="str">
        <f t="shared" si="0"/>
        <v/>
      </c>
      <c r="AK5" s="94" t="str">
        <f t="shared" si="0"/>
        <v/>
      </c>
      <c r="AL5" s="94" t="str">
        <f t="shared" si="0"/>
        <v/>
      </c>
      <c r="AM5" s="94" t="str">
        <f t="shared" si="0"/>
        <v/>
      </c>
      <c r="AN5" s="94" t="str">
        <f t="shared" si="0"/>
        <v/>
      </c>
      <c r="AO5" s="94" t="str">
        <f t="shared" si="0"/>
        <v/>
      </c>
      <c r="AP5" s="94" t="str">
        <f t="shared" si="0"/>
        <v/>
      </c>
      <c r="AQ5" s="94" t="str">
        <f t="shared" si="0"/>
        <v/>
      </c>
      <c r="AR5" s="94" t="str">
        <f t="shared" si="0"/>
        <v/>
      </c>
      <c r="AS5" s="94" t="str">
        <f t="shared" si="0"/>
        <v/>
      </c>
      <c r="AT5" s="94" t="str">
        <f t="shared" si="0"/>
        <v/>
      </c>
      <c r="AU5" s="94" t="str">
        <f t="shared" si="0"/>
        <v/>
      </c>
      <c r="AV5" s="94" t="str">
        <f t="shared" si="0"/>
        <v/>
      </c>
      <c r="AW5" s="94" t="str">
        <f>IFERROR(RANK(AW4,$M$4:$BD$4,1),"")</f>
        <v/>
      </c>
      <c r="AX5" s="94" t="str">
        <f t="shared" ref="AX5" si="1">IFERROR(RANK(AX4,$M$4:$BD$4,1),"")</f>
        <v/>
      </c>
      <c r="AY5" s="94" t="str">
        <f t="shared" ref="AY5" si="2">IFERROR(RANK(AY4,$M$4:$BD$4,1),"")</f>
        <v/>
      </c>
      <c r="AZ5" s="94" t="str">
        <f t="shared" ref="AZ5" si="3">IFERROR(RANK(AZ4,$M$4:$BD$4,1),"")</f>
        <v/>
      </c>
      <c r="BA5" s="94" t="str">
        <f t="shared" ref="BA5" si="4">IFERROR(RANK(BA4,$M$4:$BD$4,1),"")</f>
        <v/>
      </c>
      <c r="BB5" s="94" t="str">
        <f t="shared" ref="BB5" si="5">IFERROR(RANK(BB4,$M$4:$BD$4,1),"")</f>
        <v/>
      </c>
      <c r="BC5" s="94" t="str">
        <f t="shared" ref="BC5" si="6">IFERROR(RANK(BC4,$M$4:$BD$4,1),"")</f>
        <v/>
      </c>
      <c r="BD5" s="94" t="str">
        <f t="shared" ref="BD5" si="7">IFERROR(RANK(BD4,$M$4:$BD$4,1),"")</f>
        <v/>
      </c>
      <c r="BE5" s="84"/>
    </row>
    <row r="6" spans="1:68" ht="32.25" customHeight="1" x14ac:dyDescent="0.35">
      <c r="A6" s="84"/>
      <c r="B6" s="84" t="s">
        <v>321</v>
      </c>
      <c r="C6" s="84" t="s">
        <v>414</v>
      </c>
      <c r="D6" s="84" t="s">
        <v>539</v>
      </c>
      <c r="E6" s="84" t="s">
        <v>1</v>
      </c>
      <c r="F6" s="84"/>
      <c r="G6" s="84" t="s">
        <v>414</v>
      </c>
      <c r="H6" s="84"/>
      <c r="I6" s="96" t="s">
        <v>321</v>
      </c>
      <c r="J6" s="97" t="s">
        <v>9</v>
      </c>
      <c r="K6" s="97" t="s">
        <v>322</v>
      </c>
      <c r="L6" s="97" t="s">
        <v>540</v>
      </c>
      <c r="M6" s="83" t="s">
        <v>367</v>
      </c>
      <c r="N6" s="83" t="s">
        <v>368</v>
      </c>
      <c r="O6" s="83" t="s">
        <v>369</v>
      </c>
      <c r="P6" s="83" t="s">
        <v>370</v>
      </c>
      <c r="Q6" s="83" t="s">
        <v>371</v>
      </c>
      <c r="R6" s="83" t="s">
        <v>372</v>
      </c>
      <c r="S6" s="83" t="s">
        <v>373</v>
      </c>
      <c r="T6" s="83" t="s">
        <v>374</v>
      </c>
      <c r="U6" s="83" t="s">
        <v>375</v>
      </c>
      <c r="V6" s="83" t="s">
        <v>376</v>
      </c>
      <c r="W6" s="83" t="s">
        <v>377</v>
      </c>
      <c r="X6" s="83" t="s">
        <v>378</v>
      </c>
      <c r="Y6" s="83" t="s">
        <v>379</v>
      </c>
      <c r="Z6" s="83" t="s">
        <v>382</v>
      </c>
      <c r="AA6" s="83" t="s">
        <v>383</v>
      </c>
      <c r="AB6" s="83" t="s">
        <v>384</v>
      </c>
      <c r="AC6" s="83" t="s">
        <v>385</v>
      </c>
      <c r="AD6" s="83" t="s">
        <v>386</v>
      </c>
      <c r="AE6" s="83" t="s">
        <v>387</v>
      </c>
      <c r="AF6" s="83" t="s">
        <v>388</v>
      </c>
      <c r="AG6" s="83" t="s">
        <v>389</v>
      </c>
      <c r="AH6" s="83" t="s">
        <v>390</v>
      </c>
      <c r="AI6" s="83" t="s">
        <v>391</v>
      </c>
      <c r="AJ6" s="83" t="s">
        <v>380</v>
      </c>
      <c r="AK6" s="83" t="s">
        <v>392</v>
      </c>
      <c r="AL6" s="83" t="s">
        <v>393</v>
      </c>
      <c r="AM6" s="83" t="s">
        <v>394</v>
      </c>
      <c r="AN6" s="83" t="s">
        <v>395</v>
      </c>
      <c r="AO6" s="83" t="s">
        <v>396</v>
      </c>
      <c r="AP6" s="83" t="s">
        <v>397</v>
      </c>
      <c r="AQ6" s="83" t="s">
        <v>398</v>
      </c>
      <c r="AR6" s="83" t="s">
        <v>399</v>
      </c>
      <c r="AS6" s="83" t="s">
        <v>400</v>
      </c>
      <c r="AT6" s="83" t="s">
        <v>401</v>
      </c>
      <c r="AU6" s="83" t="s">
        <v>381</v>
      </c>
      <c r="AV6" s="83" t="s">
        <v>402</v>
      </c>
      <c r="AW6" s="83" t="s">
        <v>403</v>
      </c>
      <c r="AX6" s="83" t="s">
        <v>404</v>
      </c>
      <c r="AY6" s="83" t="s">
        <v>405</v>
      </c>
      <c r="AZ6" s="83" t="s">
        <v>406</v>
      </c>
      <c r="BA6" s="83" t="s">
        <v>407</v>
      </c>
      <c r="BB6" s="83" t="s">
        <v>408</v>
      </c>
      <c r="BC6" s="83" t="s">
        <v>409</v>
      </c>
      <c r="BD6" s="83" t="s">
        <v>410</v>
      </c>
      <c r="BE6" s="84"/>
      <c r="BF6" s="177" t="str">
        <f>Zostavy!$E$3</f>
        <v>MŠ.A</v>
      </c>
      <c r="BG6" s="177"/>
      <c r="BI6" s="177" t="str">
        <f>Zostavy!$K$3</f>
        <v>MŠ.B</v>
      </c>
      <c r="BJ6" s="177"/>
      <c r="BL6" s="177" t="str">
        <f>Zostavy!$Q$3</f>
        <v>MŠ.C</v>
      </c>
      <c r="BM6" s="177"/>
      <c r="BO6" s="177" t="str">
        <f>Zostavy!$W$3</f>
        <v>MŠ.D</v>
      </c>
      <c r="BP6" s="177"/>
    </row>
    <row r="7" spans="1:68" ht="14.15" x14ac:dyDescent="0.35">
      <c r="A7" s="84"/>
      <c r="B7" s="98">
        <v>3005</v>
      </c>
      <c r="C7" s="84" t="s">
        <v>45</v>
      </c>
      <c r="D7" s="84">
        <f>Cenník[[#This Row],[Kód]]</f>
        <v>3005</v>
      </c>
      <c r="E7" s="93">
        <v>0.73</v>
      </c>
      <c r="F7" s="84"/>
      <c r="G7" s="84" t="s">
        <v>447</v>
      </c>
      <c r="H7" s="84"/>
      <c r="I7" s="99">
        <f>Cenník[[#This Row],[Kód]]</f>
        <v>3005</v>
      </c>
      <c r="J7" s="100">
        <f>SUM(Výskyt[[#This Row],[1]:[44]])</f>
        <v>0</v>
      </c>
      <c r="K7" s="100" t="str">
        <f>IFERROR(RANK(Výskyt[[#This Row],[kód-P]],Výskyt[kód-P],1),"")</f>
        <v/>
      </c>
      <c r="L7" s="100" t="str">
        <f>IF(Výskyt[[#This Row],[ks]]&gt;0,Výskyt[[#This Row],[Kód]],"")</f>
        <v/>
      </c>
      <c r="M7" s="100" t="str">
        <f>IFERROR(VLOOKUP(Výskyt[[#This Row],[Kód]],zostava1[],2,0),"")</f>
        <v/>
      </c>
      <c r="N7" s="100" t="str">
        <f>IFERROR(VLOOKUP(Výskyt[[#This Row],[Kód]],zostava2[],2,0),"")</f>
        <v/>
      </c>
      <c r="O7" s="100" t="str">
        <f>IFERROR(VLOOKUP(Výskyt[[#This Row],[Kód]],zostava3[],2,0),"")</f>
        <v/>
      </c>
      <c r="P7" s="100" t="str">
        <f>IFERROR(VLOOKUP(Výskyt[[#This Row],[Kód]],zostava4[],2,0),"")</f>
        <v/>
      </c>
      <c r="Q7" s="100" t="str">
        <f>IFERROR(VLOOKUP(Výskyt[[#This Row],[Kód]],zostava5[],2,0),"")</f>
        <v/>
      </c>
      <c r="R7" s="100" t="str">
        <f>IFERROR(VLOOKUP(Výskyt[[#This Row],[Kód]],zostava6[],2,0),"")</f>
        <v/>
      </c>
      <c r="S7" s="100" t="str">
        <f>IFERROR(VLOOKUP(Výskyt[[#This Row],[Kód]],zostava7[],2,0),"")</f>
        <v/>
      </c>
      <c r="T7" s="100" t="str">
        <f>IFERROR(VLOOKUP(Výskyt[[#This Row],[Kód]],zostava8[],2,0),"")</f>
        <v/>
      </c>
      <c r="U7" s="100" t="str">
        <f>IFERROR(VLOOKUP(Výskyt[[#This Row],[Kód]],zostava9[],2,0),"")</f>
        <v/>
      </c>
      <c r="V7" s="100" t="str">
        <f>IFERROR(VLOOKUP(Výskyt[[#This Row],[Kód]],zostava10[],2,0),"")</f>
        <v/>
      </c>
      <c r="W7" s="101" t="str">
        <f>IFERROR(VLOOKUP(Výskyt[[#This Row],[Kód]],zostava11[],2,0),"")</f>
        <v/>
      </c>
      <c r="X7" s="101" t="str">
        <f>IFERROR(VLOOKUP(Výskyt[[#This Row],[Kód]],zostava12[],2,0),"")</f>
        <v/>
      </c>
      <c r="Y7" s="101" t="str">
        <f>IFERROR(VLOOKUP(Výskyt[[#This Row],[Kód]],zostava13[],2,0),"")</f>
        <v/>
      </c>
      <c r="Z7" s="101" t="str">
        <f>IFERROR(VLOOKUP(Výskyt[[#This Row],[Kód]],zostava14[],2,0),"")</f>
        <v/>
      </c>
      <c r="AA7" s="101" t="str">
        <f>IFERROR(VLOOKUP(Výskyt[[#This Row],[Kód]],zostava15[],2,0),"")</f>
        <v/>
      </c>
      <c r="AB7" s="101" t="str">
        <f>IFERROR(VLOOKUP(Výskyt[[#This Row],[Kód]],zostava16[],2,0),"")</f>
        <v/>
      </c>
      <c r="AC7" s="101" t="str">
        <f>IFERROR(VLOOKUP(Výskyt[[#This Row],[Kód]],zostava17[],2,0),"")</f>
        <v/>
      </c>
      <c r="AD7" s="101" t="str">
        <f>IFERROR(VLOOKUP(Výskyt[[#This Row],[Kód]],zostava18[],2,0),"")</f>
        <v/>
      </c>
      <c r="AE7" s="101" t="str">
        <f>IFERROR(VLOOKUP(Výskyt[[#This Row],[Kód]],zostava19[],2,0),"")</f>
        <v/>
      </c>
      <c r="AF7" s="101" t="str">
        <f>IFERROR(VLOOKUP(Výskyt[[#This Row],[Kód]],zostava20[],2,0),"")</f>
        <v/>
      </c>
      <c r="AG7" s="101" t="str">
        <f>IFERROR(VLOOKUP(Výskyt[[#This Row],[Kód]],zostava21[],2,0),"")</f>
        <v/>
      </c>
      <c r="AH7" s="101" t="str">
        <f>IFERROR(VLOOKUP(Výskyt[[#This Row],[Kód]],zostava22[],2,0),"")</f>
        <v/>
      </c>
      <c r="AI7" s="101" t="str">
        <f>IFERROR(VLOOKUP(Výskyt[[#This Row],[Kód]],zostava23[],2,0),"")</f>
        <v/>
      </c>
      <c r="AJ7" s="101" t="str">
        <f>IFERROR(VLOOKUP(Výskyt[[#This Row],[Kód]],zostava24[],2,0),"")</f>
        <v/>
      </c>
      <c r="AK7" s="101" t="str">
        <f>IFERROR(VLOOKUP(Výskyt[[#This Row],[Kód]],zostava25[],2,0),"")</f>
        <v/>
      </c>
      <c r="AL7" s="101" t="str">
        <f>IFERROR(VLOOKUP(Výskyt[[#This Row],[Kód]],zostava26[],2,0),"")</f>
        <v/>
      </c>
      <c r="AM7" s="101" t="str">
        <f>IFERROR(VLOOKUP(Výskyt[[#This Row],[Kód]],zostava27[],2,0),"")</f>
        <v/>
      </c>
      <c r="AN7" s="101" t="str">
        <f>IFERROR(VLOOKUP(Výskyt[[#This Row],[Kód]],zostava28[],2,0),"")</f>
        <v/>
      </c>
      <c r="AO7" s="101" t="str">
        <f>IFERROR(VLOOKUP(Výskyt[[#This Row],[Kód]],zostava29[],2,0),"")</f>
        <v/>
      </c>
      <c r="AP7" s="101" t="str">
        <f>IFERROR(VLOOKUP(Výskyt[[#This Row],[Kód]],zostava30[],2,0),"")</f>
        <v/>
      </c>
      <c r="AQ7" s="101" t="str">
        <f>IFERROR(VLOOKUP(Výskyt[[#This Row],[Kód]],zostava31[],2,0),"")</f>
        <v/>
      </c>
      <c r="AR7" s="101" t="str">
        <f>IFERROR(VLOOKUP(Výskyt[[#This Row],[Kód]],zostava32[],2,0),"")</f>
        <v/>
      </c>
      <c r="AS7" s="101" t="str">
        <f>IFERROR(VLOOKUP(Výskyt[[#This Row],[Kód]],zostava33[],2,0),"")</f>
        <v/>
      </c>
      <c r="AT7" s="101" t="str">
        <f>IFERROR(VLOOKUP(Výskyt[[#This Row],[Kód]],zostava34[],2,0),"")</f>
        <v/>
      </c>
      <c r="AU7" s="101" t="str">
        <f>IFERROR(VLOOKUP(Výskyt[[#This Row],[Kód]],zostava35[],2,0),"")</f>
        <v/>
      </c>
      <c r="AV7" s="101" t="str">
        <f>IFERROR(VLOOKUP(Výskyt[[#This Row],[Kód]],zostava36[],2,0),"")</f>
        <v/>
      </c>
      <c r="AW7" s="101" t="str">
        <f>IFERROR(VLOOKUP(Výskyt[[#This Row],[Kód]],zostava37[],2,0),"")</f>
        <v/>
      </c>
      <c r="AX7" s="101" t="str">
        <f>IFERROR(VLOOKUP(Výskyt[[#This Row],[Kód]],zostava38[],2,0),"")</f>
        <v/>
      </c>
      <c r="AY7" s="101" t="str">
        <f>IFERROR(VLOOKUP(Výskyt[[#This Row],[Kód]],zostava39[],2,0),"")</f>
        <v/>
      </c>
      <c r="AZ7" s="101" t="str">
        <f>IFERROR(VLOOKUP(Výskyt[[#This Row],[Kód]],zostava40[],2,0),"")</f>
        <v/>
      </c>
      <c r="BA7" s="101" t="str">
        <f>IFERROR(VLOOKUP(Výskyt[[#This Row],[Kód]],zostava41[],2,0),"")</f>
        <v/>
      </c>
      <c r="BB7" s="101" t="str">
        <f>IFERROR(VLOOKUP(Výskyt[[#This Row],[Kód]],zostava42[],2,0),"")</f>
        <v/>
      </c>
      <c r="BC7" s="101" t="str">
        <f>IFERROR(VLOOKUP(Výskyt[[#This Row],[Kód]],zostava43[],2,0),"")</f>
        <v/>
      </c>
      <c r="BD7" s="101" t="str">
        <f>IFERROR(VLOOKUP(Výskyt[[#This Row],[Kód]],zostava44[],2,0),"")</f>
        <v/>
      </c>
      <c r="BE7" s="84"/>
      <c r="BF7" s="108" t="s">
        <v>321</v>
      </c>
      <c r="BG7" s="108" t="s">
        <v>9</v>
      </c>
      <c r="BI7" s="108" t="s">
        <v>321</v>
      </c>
      <c r="BJ7" s="108" t="s">
        <v>9</v>
      </c>
      <c r="BL7" s="108" t="s">
        <v>321</v>
      </c>
      <c r="BM7" s="108" t="s">
        <v>9</v>
      </c>
      <c r="BO7" s="108" t="s">
        <v>321</v>
      </c>
      <c r="BP7" s="108" t="s">
        <v>9</v>
      </c>
    </row>
    <row r="8" spans="1:68" ht="14.15" x14ac:dyDescent="0.35">
      <c r="A8" s="84"/>
      <c r="B8" s="98">
        <v>3006</v>
      </c>
      <c r="C8" s="84" t="s">
        <v>50</v>
      </c>
      <c r="D8" s="84">
        <f>Cenník[[#This Row],[Kód]]</f>
        <v>3006</v>
      </c>
      <c r="E8" s="93">
        <v>0.73</v>
      </c>
      <c r="F8" s="84"/>
      <c r="G8" s="84" t="s">
        <v>448</v>
      </c>
      <c r="H8" s="84"/>
      <c r="I8" s="99">
        <f>Cenník[[#This Row],[Kód]]</f>
        <v>3006</v>
      </c>
      <c r="J8" s="100">
        <f>SUM(Výskyt[[#This Row],[1]:[44]])</f>
        <v>0</v>
      </c>
      <c r="K8" s="100" t="str">
        <f>IFERROR(RANK(Výskyt[[#This Row],[kód-P]],Výskyt[kód-P],1),"")</f>
        <v/>
      </c>
      <c r="L8" s="100" t="str">
        <f>IF(Výskyt[[#This Row],[ks]]&gt;0,Výskyt[[#This Row],[Kód]],"")</f>
        <v/>
      </c>
      <c r="M8" s="100" t="str">
        <f>IFERROR(VLOOKUP(Výskyt[[#This Row],[Kód]],zostava1[],2,0),"")</f>
        <v/>
      </c>
      <c r="N8" s="100" t="str">
        <f>IFERROR(VLOOKUP(Výskyt[[#This Row],[Kód]],zostava2[],2,0),"")</f>
        <v/>
      </c>
      <c r="O8" s="100" t="str">
        <f>IFERROR(VLOOKUP(Výskyt[[#This Row],[Kód]],zostava3[],2,0),"")</f>
        <v/>
      </c>
      <c r="P8" s="100" t="str">
        <f>IFERROR(VLOOKUP(Výskyt[[#This Row],[Kód]],zostava4[],2,0),"")</f>
        <v/>
      </c>
      <c r="Q8" s="100" t="str">
        <f>IFERROR(VLOOKUP(Výskyt[[#This Row],[Kód]],zostava5[],2,0),"")</f>
        <v/>
      </c>
      <c r="R8" s="100" t="str">
        <f>IFERROR(VLOOKUP(Výskyt[[#This Row],[Kód]],zostava6[],2,0),"")</f>
        <v/>
      </c>
      <c r="S8" s="100" t="str">
        <f>IFERROR(VLOOKUP(Výskyt[[#This Row],[Kód]],zostava7[],2,0),"")</f>
        <v/>
      </c>
      <c r="T8" s="100" t="str">
        <f>IFERROR(VLOOKUP(Výskyt[[#This Row],[Kód]],zostava8[],2,0),"")</f>
        <v/>
      </c>
      <c r="U8" s="100" t="str">
        <f>IFERROR(VLOOKUP(Výskyt[[#This Row],[Kód]],zostava9[],2,0),"")</f>
        <v/>
      </c>
      <c r="V8" s="102" t="str">
        <f>IFERROR(VLOOKUP(Výskyt[[#This Row],[Kód]],zostava10[],2,0),"")</f>
        <v/>
      </c>
      <c r="W8" s="100" t="str">
        <f>IFERROR(VLOOKUP(Výskyt[[#This Row],[Kód]],zostava11[],2,0),"")</f>
        <v/>
      </c>
      <c r="X8" s="100" t="str">
        <f>IFERROR(VLOOKUP(Výskyt[[#This Row],[Kód]],zostava12[],2,0),"")</f>
        <v/>
      </c>
      <c r="Y8" s="100" t="str">
        <f>IFERROR(VLOOKUP(Výskyt[[#This Row],[Kód]],zostava13[],2,0),"")</f>
        <v/>
      </c>
      <c r="Z8" s="100" t="str">
        <f>IFERROR(VLOOKUP(Výskyt[[#This Row],[Kód]],zostava14[],2,0),"")</f>
        <v/>
      </c>
      <c r="AA8" s="100" t="str">
        <f>IFERROR(VLOOKUP(Výskyt[[#This Row],[Kód]],zostava15[],2,0),"")</f>
        <v/>
      </c>
      <c r="AB8" s="100" t="str">
        <f>IFERROR(VLOOKUP(Výskyt[[#This Row],[Kód]],zostava16[],2,0),"")</f>
        <v/>
      </c>
      <c r="AC8" s="100" t="str">
        <f>IFERROR(VLOOKUP(Výskyt[[#This Row],[Kód]],zostava17[],2,0),"")</f>
        <v/>
      </c>
      <c r="AD8" s="100" t="str">
        <f>IFERROR(VLOOKUP(Výskyt[[#This Row],[Kód]],zostava18[],2,0),"")</f>
        <v/>
      </c>
      <c r="AE8" s="100" t="str">
        <f>IFERROR(VLOOKUP(Výskyt[[#This Row],[Kód]],zostava19[],2,0),"")</f>
        <v/>
      </c>
      <c r="AF8" s="100" t="str">
        <f>IFERROR(VLOOKUP(Výskyt[[#This Row],[Kód]],zostava20[],2,0),"")</f>
        <v/>
      </c>
      <c r="AG8" s="100" t="str">
        <f>IFERROR(VLOOKUP(Výskyt[[#This Row],[Kód]],zostava21[],2,0),"")</f>
        <v/>
      </c>
      <c r="AH8" s="100" t="str">
        <f>IFERROR(VLOOKUP(Výskyt[[#This Row],[Kód]],zostava22[],2,0),"")</f>
        <v/>
      </c>
      <c r="AI8" s="100" t="str">
        <f>IFERROR(VLOOKUP(Výskyt[[#This Row],[Kód]],zostava23[],2,0),"")</f>
        <v/>
      </c>
      <c r="AJ8" s="100" t="str">
        <f>IFERROR(VLOOKUP(Výskyt[[#This Row],[Kód]],zostava24[],2,0),"")</f>
        <v/>
      </c>
      <c r="AK8" s="100" t="str">
        <f>IFERROR(VLOOKUP(Výskyt[[#This Row],[Kód]],zostava25[],2,0),"")</f>
        <v/>
      </c>
      <c r="AL8" s="100" t="str">
        <f>IFERROR(VLOOKUP(Výskyt[[#This Row],[Kód]],zostava26[],2,0),"")</f>
        <v/>
      </c>
      <c r="AM8" s="100" t="str">
        <f>IFERROR(VLOOKUP(Výskyt[[#This Row],[Kód]],zostava27[],2,0),"")</f>
        <v/>
      </c>
      <c r="AN8" s="100" t="str">
        <f>IFERROR(VLOOKUP(Výskyt[[#This Row],[Kód]],zostava28[],2,0),"")</f>
        <v/>
      </c>
      <c r="AO8" s="100" t="str">
        <f>IFERROR(VLOOKUP(Výskyt[[#This Row],[Kód]],zostava29[],2,0),"")</f>
        <v/>
      </c>
      <c r="AP8" s="100" t="str">
        <f>IFERROR(VLOOKUP(Výskyt[[#This Row],[Kód]],zostava30[],2,0),"")</f>
        <v/>
      </c>
      <c r="AQ8" s="100" t="str">
        <f>IFERROR(VLOOKUP(Výskyt[[#This Row],[Kód]],zostava31[],2,0),"")</f>
        <v/>
      </c>
      <c r="AR8" s="100" t="str">
        <f>IFERROR(VLOOKUP(Výskyt[[#This Row],[Kód]],zostava32[],2,0),"")</f>
        <v/>
      </c>
      <c r="AS8" s="100" t="str">
        <f>IFERROR(VLOOKUP(Výskyt[[#This Row],[Kód]],zostava33[],2,0),"")</f>
        <v/>
      </c>
      <c r="AT8" s="100" t="str">
        <f>IFERROR(VLOOKUP(Výskyt[[#This Row],[Kód]],zostava34[],2,0),"")</f>
        <v/>
      </c>
      <c r="AU8" s="100" t="str">
        <f>IFERROR(VLOOKUP(Výskyt[[#This Row],[Kód]],zostava35[],2,0),"")</f>
        <v/>
      </c>
      <c r="AV8" s="100" t="str">
        <f>IFERROR(VLOOKUP(Výskyt[[#This Row],[Kód]],zostava36[],2,0),"")</f>
        <v/>
      </c>
      <c r="AW8" s="100" t="str">
        <f>IFERROR(VLOOKUP(Výskyt[[#This Row],[Kód]],zostava37[],2,0),"")</f>
        <v/>
      </c>
      <c r="AX8" s="100" t="str">
        <f>IFERROR(VLOOKUP(Výskyt[[#This Row],[Kód]],zostava38[],2,0),"")</f>
        <v/>
      </c>
      <c r="AY8" s="100" t="str">
        <f>IFERROR(VLOOKUP(Výskyt[[#This Row],[Kód]],zostava39[],2,0),"")</f>
        <v/>
      </c>
      <c r="AZ8" s="100" t="str">
        <f>IFERROR(VLOOKUP(Výskyt[[#This Row],[Kód]],zostava40[],2,0),"")</f>
        <v/>
      </c>
      <c r="BA8" s="100" t="str">
        <f>IFERROR(VLOOKUP(Výskyt[[#This Row],[Kód]],zostava41[],2,0),"")</f>
        <v/>
      </c>
      <c r="BB8" s="100" t="str">
        <f>IFERROR(VLOOKUP(Výskyt[[#This Row],[Kód]],zostava42[],2,0),"")</f>
        <v/>
      </c>
      <c r="BC8" s="100" t="str">
        <f>IFERROR(VLOOKUP(Výskyt[[#This Row],[Kód]],zostava43[],2,0),"")</f>
        <v/>
      </c>
      <c r="BD8" s="100" t="str">
        <f>IFERROR(VLOOKUP(Výskyt[[#This Row],[Kód]],zostava44[],2,0),"")</f>
        <v/>
      </c>
      <c r="BE8" s="84"/>
      <c r="BF8" s="108">
        <f>Zostavy!B6</f>
        <v>0</v>
      </c>
      <c r="BG8" s="108">
        <f>SUMIFS(Zostavy!$D$6:$D$39,Zostavy!$B$6:$B$39,Zostavy!B6)*Zostavy!$E$41</f>
        <v>0</v>
      </c>
      <c r="BI8" s="108">
        <f>Zostavy!H6</f>
        <v>0</v>
      </c>
      <c r="BJ8" s="108">
        <f>SUMIFS(Zostavy!$J$6:$J$39,Zostavy!$H$6:$H$39,Zostavy!H6)*Zostavy!$K$41</f>
        <v>0</v>
      </c>
      <c r="BL8" s="108">
        <f>Zostavy!N6</f>
        <v>0</v>
      </c>
      <c r="BM8" s="108">
        <f>SUMIFS(Zostavy!$P$6:$P$39,Zostavy!$N$6:$N$39,Zostavy!N6)*Zostavy!$Q$41</f>
        <v>0</v>
      </c>
      <c r="BO8" s="108">
        <f>Zostavy!T6</f>
        <v>0</v>
      </c>
      <c r="BP8" s="108">
        <f>SUMIFS(Zostavy!$V$6:$V$39,Zostavy!$T$6:$T$39,Zostavy!T6)*Zostavy!$W$41</f>
        <v>0</v>
      </c>
    </row>
    <row r="9" spans="1:68" ht="14.15" x14ac:dyDescent="0.35">
      <c r="A9" s="84"/>
      <c r="B9" s="98">
        <v>3010</v>
      </c>
      <c r="C9" s="84" t="s">
        <v>46</v>
      </c>
      <c r="D9" s="84">
        <f>Cenník[[#This Row],[Kód]]</f>
        <v>3010</v>
      </c>
      <c r="E9" s="93">
        <v>0.73</v>
      </c>
      <c r="F9" s="84"/>
      <c r="G9" s="84" t="s">
        <v>449</v>
      </c>
      <c r="H9" s="84"/>
      <c r="I9" s="99">
        <f>Cenník[[#This Row],[Kód]]</f>
        <v>3010</v>
      </c>
      <c r="J9" s="100">
        <f>SUM(Výskyt[[#This Row],[1]:[44]])</f>
        <v>0</v>
      </c>
      <c r="K9" s="100" t="str">
        <f>IFERROR(RANK(Výskyt[[#This Row],[kód-P]],Výskyt[kód-P],1),"")</f>
        <v/>
      </c>
      <c r="L9" s="100" t="str">
        <f>IF(Výskyt[[#This Row],[ks]]&gt;0,Výskyt[[#This Row],[Kód]],"")</f>
        <v/>
      </c>
      <c r="M9" s="100" t="str">
        <f>IFERROR(VLOOKUP(Výskyt[[#This Row],[Kód]],zostava1[],2,0),"")</f>
        <v/>
      </c>
      <c r="N9" s="100" t="str">
        <f>IFERROR(VLOOKUP(Výskyt[[#This Row],[Kód]],zostava2[],2,0),"")</f>
        <v/>
      </c>
      <c r="O9" s="100" t="str">
        <f>IFERROR(VLOOKUP(Výskyt[[#This Row],[Kód]],zostava3[],2,0),"")</f>
        <v/>
      </c>
      <c r="P9" s="100" t="str">
        <f>IFERROR(VLOOKUP(Výskyt[[#This Row],[Kód]],zostava4[],2,0),"")</f>
        <v/>
      </c>
      <c r="Q9" s="100" t="str">
        <f>IFERROR(VLOOKUP(Výskyt[[#This Row],[Kód]],zostava5[],2,0),"")</f>
        <v/>
      </c>
      <c r="R9" s="100" t="str">
        <f>IFERROR(VLOOKUP(Výskyt[[#This Row],[Kód]],zostava6[],2,0),"")</f>
        <v/>
      </c>
      <c r="S9" s="100" t="str">
        <f>IFERROR(VLOOKUP(Výskyt[[#This Row],[Kód]],zostava7[],2,0),"")</f>
        <v/>
      </c>
      <c r="T9" s="100" t="str">
        <f>IFERROR(VLOOKUP(Výskyt[[#This Row],[Kód]],zostava8[],2,0),"")</f>
        <v/>
      </c>
      <c r="U9" s="100" t="str">
        <f>IFERROR(VLOOKUP(Výskyt[[#This Row],[Kód]],zostava9[],2,0),"")</f>
        <v/>
      </c>
      <c r="V9" s="102" t="str">
        <f>IFERROR(VLOOKUP(Výskyt[[#This Row],[Kód]],zostava10[],2,0),"")</f>
        <v/>
      </c>
      <c r="W9" s="100" t="str">
        <f>IFERROR(VLOOKUP(Výskyt[[#This Row],[Kód]],zostava11[],2,0),"")</f>
        <v/>
      </c>
      <c r="X9" s="100" t="str">
        <f>IFERROR(VLOOKUP(Výskyt[[#This Row],[Kód]],zostava12[],2,0),"")</f>
        <v/>
      </c>
      <c r="Y9" s="100" t="str">
        <f>IFERROR(VLOOKUP(Výskyt[[#This Row],[Kód]],zostava13[],2,0),"")</f>
        <v/>
      </c>
      <c r="Z9" s="100" t="str">
        <f>IFERROR(VLOOKUP(Výskyt[[#This Row],[Kód]],zostava14[],2,0),"")</f>
        <v/>
      </c>
      <c r="AA9" s="100" t="str">
        <f>IFERROR(VLOOKUP(Výskyt[[#This Row],[Kód]],zostava15[],2,0),"")</f>
        <v/>
      </c>
      <c r="AB9" s="100" t="str">
        <f>IFERROR(VLOOKUP(Výskyt[[#This Row],[Kód]],zostava16[],2,0),"")</f>
        <v/>
      </c>
      <c r="AC9" s="100" t="str">
        <f>IFERROR(VLOOKUP(Výskyt[[#This Row],[Kód]],zostava17[],2,0),"")</f>
        <v/>
      </c>
      <c r="AD9" s="100" t="str">
        <f>IFERROR(VLOOKUP(Výskyt[[#This Row],[Kód]],zostava18[],2,0),"")</f>
        <v/>
      </c>
      <c r="AE9" s="100" t="str">
        <f>IFERROR(VLOOKUP(Výskyt[[#This Row],[Kód]],zostava19[],2,0),"")</f>
        <v/>
      </c>
      <c r="AF9" s="100" t="str">
        <f>IFERROR(VLOOKUP(Výskyt[[#This Row],[Kód]],zostava20[],2,0),"")</f>
        <v/>
      </c>
      <c r="AG9" s="100" t="str">
        <f>IFERROR(VLOOKUP(Výskyt[[#This Row],[Kód]],zostava21[],2,0),"")</f>
        <v/>
      </c>
      <c r="AH9" s="100" t="str">
        <f>IFERROR(VLOOKUP(Výskyt[[#This Row],[Kód]],zostava22[],2,0),"")</f>
        <v/>
      </c>
      <c r="AI9" s="100" t="str">
        <f>IFERROR(VLOOKUP(Výskyt[[#This Row],[Kód]],zostava23[],2,0),"")</f>
        <v/>
      </c>
      <c r="AJ9" s="100" t="str">
        <f>IFERROR(VLOOKUP(Výskyt[[#This Row],[Kód]],zostava24[],2,0),"")</f>
        <v/>
      </c>
      <c r="AK9" s="100" t="str">
        <f>IFERROR(VLOOKUP(Výskyt[[#This Row],[Kód]],zostava25[],2,0),"")</f>
        <v/>
      </c>
      <c r="AL9" s="100" t="str">
        <f>IFERROR(VLOOKUP(Výskyt[[#This Row],[Kód]],zostava26[],2,0),"")</f>
        <v/>
      </c>
      <c r="AM9" s="100" t="str">
        <f>IFERROR(VLOOKUP(Výskyt[[#This Row],[Kód]],zostava27[],2,0),"")</f>
        <v/>
      </c>
      <c r="AN9" s="100" t="str">
        <f>IFERROR(VLOOKUP(Výskyt[[#This Row],[Kód]],zostava28[],2,0),"")</f>
        <v/>
      </c>
      <c r="AO9" s="100" t="str">
        <f>IFERROR(VLOOKUP(Výskyt[[#This Row],[Kód]],zostava29[],2,0),"")</f>
        <v/>
      </c>
      <c r="AP9" s="100" t="str">
        <f>IFERROR(VLOOKUP(Výskyt[[#This Row],[Kód]],zostava30[],2,0),"")</f>
        <v/>
      </c>
      <c r="AQ9" s="100" t="str">
        <f>IFERROR(VLOOKUP(Výskyt[[#This Row],[Kód]],zostava31[],2,0),"")</f>
        <v/>
      </c>
      <c r="AR9" s="100" t="str">
        <f>IFERROR(VLOOKUP(Výskyt[[#This Row],[Kód]],zostava32[],2,0),"")</f>
        <v/>
      </c>
      <c r="AS9" s="100" t="str">
        <f>IFERROR(VLOOKUP(Výskyt[[#This Row],[Kód]],zostava33[],2,0),"")</f>
        <v/>
      </c>
      <c r="AT9" s="100" t="str">
        <f>IFERROR(VLOOKUP(Výskyt[[#This Row],[Kód]],zostava34[],2,0),"")</f>
        <v/>
      </c>
      <c r="AU9" s="100" t="str">
        <f>IFERROR(VLOOKUP(Výskyt[[#This Row],[Kód]],zostava35[],2,0),"")</f>
        <v/>
      </c>
      <c r="AV9" s="100" t="str">
        <f>IFERROR(VLOOKUP(Výskyt[[#This Row],[Kód]],zostava36[],2,0),"")</f>
        <v/>
      </c>
      <c r="AW9" s="100" t="str">
        <f>IFERROR(VLOOKUP(Výskyt[[#This Row],[Kód]],zostava37[],2,0),"")</f>
        <v/>
      </c>
      <c r="AX9" s="100" t="str">
        <f>IFERROR(VLOOKUP(Výskyt[[#This Row],[Kód]],zostava38[],2,0),"")</f>
        <v/>
      </c>
      <c r="AY9" s="100" t="str">
        <f>IFERROR(VLOOKUP(Výskyt[[#This Row],[Kód]],zostava39[],2,0),"")</f>
        <v/>
      </c>
      <c r="AZ9" s="100" t="str">
        <f>IFERROR(VLOOKUP(Výskyt[[#This Row],[Kód]],zostava40[],2,0),"")</f>
        <v/>
      </c>
      <c r="BA9" s="100" t="str">
        <f>IFERROR(VLOOKUP(Výskyt[[#This Row],[Kód]],zostava41[],2,0),"")</f>
        <v/>
      </c>
      <c r="BB9" s="100" t="str">
        <f>IFERROR(VLOOKUP(Výskyt[[#This Row],[Kód]],zostava42[],2,0),"")</f>
        <v/>
      </c>
      <c r="BC9" s="100" t="str">
        <f>IFERROR(VLOOKUP(Výskyt[[#This Row],[Kód]],zostava43[],2,0),"")</f>
        <v/>
      </c>
      <c r="BD9" s="100" t="str">
        <f>IFERROR(VLOOKUP(Výskyt[[#This Row],[Kód]],zostava44[],2,0),"")</f>
        <v/>
      </c>
      <c r="BE9" s="84"/>
      <c r="BF9" s="108">
        <f>Zostavy!B7</f>
        <v>0</v>
      </c>
      <c r="BG9" s="108">
        <f>SUMIFS(Zostavy!$D$6:$D$39,Zostavy!$B$6:$B$39,Zostavy!B7)*Zostavy!$E$41</f>
        <v>0</v>
      </c>
      <c r="BI9" s="108">
        <f>Zostavy!H7</f>
        <v>0</v>
      </c>
      <c r="BJ9" s="108">
        <f>SUMIFS(Zostavy!$J$6:$J$39,Zostavy!$H$6:$H$39,Zostavy!H7)*Zostavy!$K$41</f>
        <v>0</v>
      </c>
      <c r="BL9" s="108">
        <f>Zostavy!N7</f>
        <v>0</v>
      </c>
      <c r="BM9" s="108">
        <f>SUMIFS(Zostavy!$P$6:$P$39,Zostavy!$N$6:$N$39,Zostavy!N7)*Zostavy!$Q$41</f>
        <v>0</v>
      </c>
      <c r="BO9" s="108">
        <f>Zostavy!T7</f>
        <v>0</v>
      </c>
      <c r="BP9" s="108">
        <f>SUMIFS(Zostavy!$V$6:$V$39,Zostavy!$T$6:$T$39,Zostavy!T7)*Zostavy!$W$41</f>
        <v>0</v>
      </c>
    </row>
    <row r="10" spans="1:68" ht="14.15" x14ac:dyDescent="0.35">
      <c r="A10" s="84"/>
      <c r="B10" s="98">
        <v>3015</v>
      </c>
      <c r="C10" s="84" t="s">
        <v>47</v>
      </c>
      <c r="D10" s="84">
        <f>Cenník[[#This Row],[Kód]]</f>
        <v>3015</v>
      </c>
      <c r="E10" s="93">
        <v>0.73</v>
      </c>
      <c r="F10" s="84"/>
      <c r="G10" s="84" t="s">
        <v>446</v>
      </c>
      <c r="H10" s="84"/>
      <c r="I10" s="99">
        <f>Cenník[[#This Row],[Kód]]</f>
        <v>3015</v>
      </c>
      <c r="J10" s="100">
        <f>SUM(Výskyt[[#This Row],[1]:[44]])</f>
        <v>0</v>
      </c>
      <c r="K10" s="100" t="str">
        <f>IFERROR(RANK(Výskyt[[#This Row],[kód-P]],Výskyt[kód-P],1),"")</f>
        <v/>
      </c>
      <c r="L10" s="100" t="str">
        <f>IF(Výskyt[[#This Row],[ks]]&gt;0,Výskyt[[#This Row],[Kód]],"")</f>
        <v/>
      </c>
      <c r="M10" s="100" t="str">
        <f>IFERROR(VLOOKUP(Výskyt[[#This Row],[Kód]],zostava1[],2,0),"")</f>
        <v/>
      </c>
      <c r="N10" s="100" t="str">
        <f>IFERROR(VLOOKUP(Výskyt[[#This Row],[Kód]],zostava2[],2,0),"")</f>
        <v/>
      </c>
      <c r="O10" s="100" t="str">
        <f>IFERROR(VLOOKUP(Výskyt[[#This Row],[Kód]],zostava3[],2,0),"")</f>
        <v/>
      </c>
      <c r="P10" s="100" t="str">
        <f>IFERROR(VLOOKUP(Výskyt[[#This Row],[Kód]],zostava4[],2,0),"")</f>
        <v/>
      </c>
      <c r="Q10" s="100" t="str">
        <f>IFERROR(VLOOKUP(Výskyt[[#This Row],[Kód]],zostava5[],2,0),"")</f>
        <v/>
      </c>
      <c r="R10" s="100" t="str">
        <f>IFERROR(VLOOKUP(Výskyt[[#This Row],[Kód]],zostava6[],2,0),"")</f>
        <v/>
      </c>
      <c r="S10" s="100" t="str">
        <f>IFERROR(VLOOKUP(Výskyt[[#This Row],[Kód]],zostava7[],2,0),"")</f>
        <v/>
      </c>
      <c r="T10" s="100" t="str">
        <f>IFERROR(VLOOKUP(Výskyt[[#This Row],[Kód]],zostava8[],2,0),"")</f>
        <v/>
      </c>
      <c r="U10" s="100" t="str">
        <f>IFERROR(VLOOKUP(Výskyt[[#This Row],[Kód]],zostava9[],2,0),"")</f>
        <v/>
      </c>
      <c r="V10" s="102" t="str">
        <f>IFERROR(VLOOKUP(Výskyt[[#This Row],[Kód]],zostava10[],2,0),"")</f>
        <v/>
      </c>
      <c r="W10" s="100" t="str">
        <f>IFERROR(VLOOKUP(Výskyt[[#This Row],[Kód]],zostava11[],2,0),"")</f>
        <v/>
      </c>
      <c r="X10" s="100" t="str">
        <f>IFERROR(VLOOKUP(Výskyt[[#This Row],[Kód]],zostava12[],2,0),"")</f>
        <v/>
      </c>
      <c r="Y10" s="100" t="str">
        <f>IFERROR(VLOOKUP(Výskyt[[#This Row],[Kód]],zostava13[],2,0),"")</f>
        <v/>
      </c>
      <c r="Z10" s="100" t="str">
        <f>IFERROR(VLOOKUP(Výskyt[[#This Row],[Kód]],zostava14[],2,0),"")</f>
        <v/>
      </c>
      <c r="AA10" s="100" t="str">
        <f>IFERROR(VLOOKUP(Výskyt[[#This Row],[Kód]],zostava15[],2,0),"")</f>
        <v/>
      </c>
      <c r="AB10" s="100" t="str">
        <f>IFERROR(VLOOKUP(Výskyt[[#This Row],[Kód]],zostava16[],2,0),"")</f>
        <v/>
      </c>
      <c r="AC10" s="100" t="str">
        <f>IFERROR(VLOOKUP(Výskyt[[#This Row],[Kód]],zostava17[],2,0),"")</f>
        <v/>
      </c>
      <c r="AD10" s="100" t="str">
        <f>IFERROR(VLOOKUP(Výskyt[[#This Row],[Kód]],zostava18[],2,0),"")</f>
        <v/>
      </c>
      <c r="AE10" s="100" t="str">
        <f>IFERROR(VLOOKUP(Výskyt[[#This Row],[Kód]],zostava19[],2,0),"")</f>
        <v/>
      </c>
      <c r="AF10" s="100" t="str">
        <f>IFERROR(VLOOKUP(Výskyt[[#This Row],[Kód]],zostava20[],2,0),"")</f>
        <v/>
      </c>
      <c r="AG10" s="100" t="str">
        <f>IFERROR(VLOOKUP(Výskyt[[#This Row],[Kód]],zostava21[],2,0),"")</f>
        <v/>
      </c>
      <c r="AH10" s="100" t="str">
        <f>IFERROR(VLOOKUP(Výskyt[[#This Row],[Kód]],zostava22[],2,0),"")</f>
        <v/>
      </c>
      <c r="AI10" s="100" t="str">
        <f>IFERROR(VLOOKUP(Výskyt[[#This Row],[Kód]],zostava23[],2,0),"")</f>
        <v/>
      </c>
      <c r="AJ10" s="100" t="str">
        <f>IFERROR(VLOOKUP(Výskyt[[#This Row],[Kód]],zostava24[],2,0),"")</f>
        <v/>
      </c>
      <c r="AK10" s="100" t="str">
        <f>IFERROR(VLOOKUP(Výskyt[[#This Row],[Kód]],zostava25[],2,0),"")</f>
        <v/>
      </c>
      <c r="AL10" s="100" t="str">
        <f>IFERROR(VLOOKUP(Výskyt[[#This Row],[Kód]],zostava26[],2,0),"")</f>
        <v/>
      </c>
      <c r="AM10" s="100" t="str">
        <f>IFERROR(VLOOKUP(Výskyt[[#This Row],[Kód]],zostava27[],2,0),"")</f>
        <v/>
      </c>
      <c r="AN10" s="100" t="str">
        <f>IFERROR(VLOOKUP(Výskyt[[#This Row],[Kód]],zostava28[],2,0),"")</f>
        <v/>
      </c>
      <c r="AO10" s="100" t="str">
        <f>IFERROR(VLOOKUP(Výskyt[[#This Row],[Kód]],zostava29[],2,0),"")</f>
        <v/>
      </c>
      <c r="AP10" s="100" t="str">
        <f>IFERROR(VLOOKUP(Výskyt[[#This Row],[Kód]],zostava30[],2,0),"")</f>
        <v/>
      </c>
      <c r="AQ10" s="100" t="str">
        <f>IFERROR(VLOOKUP(Výskyt[[#This Row],[Kód]],zostava31[],2,0),"")</f>
        <v/>
      </c>
      <c r="AR10" s="100" t="str">
        <f>IFERROR(VLOOKUP(Výskyt[[#This Row],[Kód]],zostava32[],2,0),"")</f>
        <v/>
      </c>
      <c r="AS10" s="100" t="str">
        <f>IFERROR(VLOOKUP(Výskyt[[#This Row],[Kód]],zostava33[],2,0),"")</f>
        <v/>
      </c>
      <c r="AT10" s="100" t="str">
        <f>IFERROR(VLOOKUP(Výskyt[[#This Row],[Kód]],zostava34[],2,0),"")</f>
        <v/>
      </c>
      <c r="AU10" s="100" t="str">
        <f>IFERROR(VLOOKUP(Výskyt[[#This Row],[Kód]],zostava35[],2,0),"")</f>
        <v/>
      </c>
      <c r="AV10" s="100" t="str">
        <f>IFERROR(VLOOKUP(Výskyt[[#This Row],[Kód]],zostava36[],2,0),"")</f>
        <v/>
      </c>
      <c r="AW10" s="100" t="str">
        <f>IFERROR(VLOOKUP(Výskyt[[#This Row],[Kód]],zostava37[],2,0),"")</f>
        <v/>
      </c>
      <c r="AX10" s="100" t="str">
        <f>IFERROR(VLOOKUP(Výskyt[[#This Row],[Kód]],zostava38[],2,0),"")</f>
        <v/>
      </c>
      <c r="AY10" s="100" t="str">
        <f>IFERROR(VLOOKUP(Výskyt[[#This Row],[Kód]],zostava39[],2,0),"")</f>
        <v/>
      </c>
      <c r="AZ10" s="100" t="str">
        <f>IFERROR(VLOOKUP(Výskyt[[#This Row],[Kód]],zostava40[],2,0),"")</f>
        <v/>
      </c>
      <c r="BA10" s="100" t="str">
        <f>IFERROR(VLOOKUP(Výskyt[[#This Row],[Kód]],zostava41[],2,0),"")</f>
        <v/>
      </c>
      <c r="BB10" s="100" t="str">
        <f>IFERROR(VLOOKUP(Výskyt[[#This Row],[Kód]],zostava42[],2,0),"")</f>
        <v/>
      </c>
      <c r="BC10" s="100" t="str">
        <f>IFERROR(VLOOKUP(Výskyt[[#This Row],[Kód]],zostava43[],2,0),"")</f>
        <v/>
      </c>
      <c r="BD10" s="100" t="str">
        <f>IFERROR(VLOOKUP(Výskyt[[#This Row],[Kód]],zostava44[],2,0),"")</f>
        <v/>
      </c>
      <c r="BE10" s="84"/>
      <c r="BF10" s="108">
        <f>Zostavy!B8</f>
        <v>0</v>
      </c>
      <c r="BG10" s="108">
        <f>SUMIFS(Zostavy!$D$6:$D$39,Zostavy!$B$6:$B$39,Zostavy!B8)*Zostavy!$E$41</f>
        <v>0</v>
      </c>
      <c r="BI10" s="108">
        <f>Zostavy!H8</f>
        <v>0</v>
      </c>
      <c r="BJ10" s="108">
        <f>SUMIFS(Zostavy!$J$6:$J$39,Zostavy!$H$6:$H$39,Zostavy!H8)*Zostavy!$K$41</f>
        <v>0</v>
      </c>
      <c r="BL10" s="108">
        <f>Zostavy!N8</f>
        <v>0</v>
      </c>
      <c r="BM10" s="108">
        <f>SUMIFS(Zostavy!$P$6:$P$39,Zostavy!$N$6:$N$39,Zostavy!N8)*Zostavy!$Q$41</f>
        <v>0</v>
      </c>
      <c r="BO10" s="108">
        <f>Zostavy!T8</f>
        <v>0</v>
      </c>
      <c r="BP10" s="108">
        <f>SUMIFS(Zostavy!$V$6:$V$39,Zostavy!$T$6:$T$39,Zostavy!T8)*Zostavy!$W$41</f>
        <v>0</v>
      </c>
    </row>
    <row r="11" spans="1:68" ht="14.15" x14ac:dyDescent="0.35">
      <c r="A11" s="84"/>
      <c r="B11" s="98">
        <v>3016</v>
      </c>
      <c r="C11" s="84" t="s">
        <v>52</v>
      </c>
      <c r="D11" s="84">
        <f>Cenník[[#This Row],[Kód]]</f>
        <v>3016</v>
      </c>
      <c r="E11" s="93">
        <v>1.1000000000000001</v>
      </c>
      <c r="F11" s="84"/>
      <c r="G11" s="84" t="s">
        <v>688</v>
      </c>
      <c r="H11" s="84"/>
      <c r="I11" s="99">
        <f>Cenník[[#This Row],[Kód]]</f>
        <v>3016</v>
      </c>
      <c r="J11" s="100">
        <f>SUM(Výskyt[[#This Row],[1]:[44]])</f>
        <v>0</v>
      </c>
      <c r="K11" s="100" t="str">
        <f>IFERROR(RANK(Výskyt[[#This Row],[kód-P]],Výskyt[kód-P],1),"")</f>
        <v/>
      </c>
      <c r="L11" s="100" t="str">
        <f>IF(Výskyt[[#This Row],[ks]]&gt;0,Výskyt[[#This Row],[Kód]],"")</f>
        <v/>
      </c>
      <c r="M11" s="100" t="str">
        <f>IFERROR(VLOOKUP(Výskyt[[#This Row],[Kód]],zostava1[],2,0),"")</f>
        <v/>
      </c>
      <c r="N11" s="100" t="str">
        <f>IFERROR(VLOOKUP(Výskyt[[#This Row],[Kód]],zostava2[],2,0),"")</f>
        <v/>
      </c>
      <c r="O11" s="100" t="str">
        <f>IFERROR(VLOOKUP(Výskyt[[#This Row],[Kód]],zostava3[],2,0),"")</f>
        <v/>
      </c>
      <c r="P11" s="100" t="str">
        <f>IFERROR(VLOOKUP(Výskyt[[#This Row],[Kód]],zostava4[],2,0),"")</f>
        <v/>
      </c>
      <c r="Q11" s="100" t="str">
        <f>IFERROR(VLOOKUP(Výskyt[[#This Row],[Kód]],zostava5[],2,0),"")</f>
        <v/>
      </c>
      <c r="R11" s="100" t="str">
        <f>IFERROR(VLOOKUP(Výskyt[[#This Row],[Kód]],zostava6[],2,0),"")</f>
        <v/>
      </c>
      <c r="S11" s="100" t="str">
        <f>IFERROR(VLOOKUP(Výskyt[[#This Row],[Kód]],zostava7[],2,0),"")</f>
        <v/>
      </c>
      <c r="T11" s="100" t="str">
        <f>IFERROR(VLOOKUP(Výskyt[[#This Row],[Kód]],zostava8[],2,0),"")</f>
        <v/>
      </c>
      <c r="U11" s="100" t="str">
        <f>IFERROR(VLOOKUP(Výskyt[[#This Row],[Kód]],zostava9[],2,0),"")</f>
        <v/>
      </c>
      <c r="V11" s="102" t="str">
        <f>IFERROR(VLOOKUP(Výskyt[[#This Row],[Kód]],zostava10[],2,0),"")</f>
        <v/>
      </c>
      <c r="W11" s="100" t="str">
        <f>IFERROR(VLOOKUP(Výskyt[[#This Row],[Kód]],zostava11[],2,0),"")</f>
        <v/>
      </c>
      <c r="X11" s="100" t="str">
        <f>IFERROR(VLOOKUP(Výskyt[[#This Row],[Kód]],zostava12[],2,0),"")</f>
        <v/>
      </c>
      <c r="Y11" s="100" t="str">
        <f>IFERROR(VLOOKUP(Výskyt[[#This Row],[Kód]],zostava13[],2,0),"")</f>
        <v/>
      </c>
      <c r="Z11" s="100" t="str">
        <f>IFERROR(VLOOKUP(Výskyt[[#This Row],[Kód]],zostava14[],2,0),"")</f>
        <v/>
      </c>
      <c r="AA11" s="100" t="str">
        <f>IFERROR(VLOOKUP(Výskyt[[#This Row],[Kód]],zostava15[],2,0),"")</f>
        <v/>
      </c>
      <c r="AB11" s="100" t="str">
        <f>IFERROR(VLOOKUP(Výskyt[[#This Row],[Kód]],zostava16[],2,0),"")</f>
        <v/>
      </c>
      <c r="AC11" s="100" t="str">
        <f>IFERROR(VLOOKUP(Výskyt[[#This Row],[Kód]],zostava17[],2,0),"")</f>
        <v/>
      </c>
      <c r="AD11" s="100" t="str">
        <f>IFERROR(VLOOKUP(Výskyt[[#This Row],[Kód]],zostava18[],2,0),"")</f>
        <v/>
      </c>
      <c r="AE11" s="100" t="str">
        <f>IFERROR(VLOOKUP(Výskyt[[#This Row],[Kód]],zostava19[],2,0),"")</f>
        <v/>
      </c>
      <c r="AF11" s="100" t="str">
        <f>IFERROR(VLOOKUP(Výskyt[[#This Row],[Kód]],zostava20[],2,0),"")</f>
        <v/>
      </c>
      <c r="AG11" s="100" t="str">
        <f>IFERROR(VLOOKUP(Výskyt[[#This Row],[Kód]],zostava21[],2,0),"")</f>
        <v/>
      </c>
      <c r="AH11" s="100" t="str">
        <f>IFERROR(VLOOKUP(Výskyt[[#This Row],[Kód]],zostava22[],2,0),"")</f>
        <v/>
      </c>
      <c r="AI11" s="100" t="str">
        <f>IFERROR(VLOOKUP(Výskyt[[#This Row],[Kód]],zostava23[],2,0),"")</f>
        <v/>
      </c>
      <c r="AJ11" s="100" t="str">
        <f>IFERROR(VLOOKUP(Výskyt[[#This Row],[Kód]],zostava24[],2,0),"")</f>
        <v/>
      </c>
      <c r="AK11" s="100" t="str">
        <f>IFERROR(VLOOKUP(Výskyt[[#This Row],[Kód]],zostava25[],2,0),"")</f>
        <v/>
      </c>
      <c r="AL11" s="100" t="str">
        <f>IFERROR(VLOOKUP(Výskyt[[#This Row],[Kód]],zostava26[],2,0),"")</f>
        <v/>
      </c>
      <c r="AM11" s="100" t="str">
        <f>IFERROR(VLOOKUP(Výskyt[[#This Row],[Kód]],zostava27[],2,0),"")</f>
        <v/>
      </c>
      <c r="AN11" s="100" t="str">
        <f>IFERROR(VLOOKUP(Výskyt[[#This Row],[Kód]],zostava28[],2,0),"")</f>
        <v/>
      </c>
      <c r="AO11" s="100" t="str">
        <f>IFERROR(VLOOKUP(Výskyt[[#This Row],[Kód]],zostava29[],2,0),"")</f>
        <v/>
      </c>
      <c r="AP11" s="100" t="str">
        <f>IFERROR(VLOOKUP(Výskyt[[#This Row],[Kód]],zostava30[],2,0),"")</f>
        <v/>
      </c>
      <c r="AQ11" s="100" t="str">
        <f>IFERROR(VLOOKUP(Výskyt[[#This Row],[Kód]],zostava31[],2,0),"")</f>
        <v/>
      </c>
      <c r="AR11" s="100" t="str">
        <f>IFERROR(VLOOKUP(Výskyt[[#This Row],[Kód]],zostava32[],2,0),"")</f>
        <v/>
      </c>
      <c r="AS11" s="100" t="str">
        <f>IFERROR(VLOOKUP(Výskyt[[#This Row],[Kód]],zostava33[],2,0),"")</f>
        <v/>
      </c>
      <c r="AT11" s="100" t="str">
        <f>IFERROR(VLOOKUP(Výskyt[[#This Row],[Kód]],zostava34[],2,0),"")</f>
        <v/>
      </c>
      <c r="AU11" s="100" t="str">
        <f>IFERROR(VLOOKUP(Výskyt[[#This Row],[Kód]],zostava35[],2,0),"")</f>
        <v/>
      </c>
      <c r="AV11" s="100" t="str">
        <f>IFERROR(VLOOKUP(Výskyt[[#This Row],[Kód]],zostava36[],2,0),"")</f>
        <v/>
      </c>
      <c r="AW11" s="100" t="str">
        <f>IFERROR(VLOOKUP(Výskyt[[#This Row],[Kód]],zostava37[],2,0),"")</f>
        <v/>
      </c>
      <c r="AX11" s="100" t="str">
        <f>IFERROR(VLOOKUP(Výskyt[[#This Row],[Kód]],zostava38[],2,0),"")</f>
        <v/>
      </c>
      <c r="AY11" s="100" t="str">
        <f>IFERROR(VLOOKUP(Výskyt[[#This Row],[Kód]],zostava39[],2,0),"")</f>
        <v/>
      </c>
      <c r="AZ11" s="100" t="str">
        <f>IFERROR(VLOOKUP(Výskyt[[#This Row],[Kód]],zostava40[],2,0),"")</f>
        <v/>
      </c>
      <c r="BA11" s="100" t="str">
        <f>IFERROR(VLOOKUP(Výskyt[[#This Row],[Kód]],zostava41[],2,0),"")</f>
        <v/>
      </c>
      <c r="BB11" s="100" t="str">
        <f>IFERROR(VLOOKUP(Výskyt[[#This Row],[Kód]],zostava42[],2,0),"")</f>
        <v/>
      </c>
      <c r="BC11" s="100" t="str">
        <f>IFERROR(VLOOKUP(Výskyt[[#This Row],[Kód]],zostava43[],2,0),"")</f>
        <v/>
      </c>
      <c r="BD11" s="100" t="str">
        <f>IFERROR(VLOOKUP(Výskyt[[#This Row],[Kód]],zostava44[],2,0),"")</f>
        <v/>
      </c>
      <c r="BE11" s="84"/>
      <c r="BF11" s="108">
        <f>Zostavy!B9</f>
        <v>0</v>
      </c>
      <c r="BG11" s="108">
        <f>SUMIFS(Zostavy!$D$6:$D$39,Zostavy!$B$6:$B$39,Zostavy!B9)*Zostavy!$E$41</f>
        <v>0</v>
      </c>
      <c r="BI11" s="108">
        <f>Zostavy!H9</f>
        <v>0</v>
      </c>
      <c r="BJ11" s="108">
        <f>SUMIFS(Zostavy!$J$6:$J$39,Zostavy!$H$6:$H$39,Zostavy!H9)*Zostavy!$K$41</f>
        <v>0</v>
      </c>
      <c r="BL11" s="108">
        <f>Zostavy!N9</f>
        <v>0</v>
      </c>
      <c r="BM11" s="108">
        <f>SUMIFS(Zostavy!$P$6:$P$39,Zostavy!$N$6:$N$39,Zostavy!N9)*Zostavy!$Q$41</f>
        <v>0</v>
      </c>
      <c r="BO11" s="108">
        <f>Zostavy!T9</f>
        <v>0</v>
      </c>
      <c r="BP11" s="108">
        <f>SUMIFS(Zostavy!$V$6:$V$39,Zostavy!$T$6:$T$39,Zostavy!T9)*Zostavy!$W$41</f>
        <v>0</v>
      </c>
    </row>
    <row r="12" spans="1:68" ht="14.15" x14ac:dyDescent="0.35">
      <c r="A12" s="84"/>
      <c r="B12" s="98">
        <v>3017</v>
      </c>
      <c r="C12" s="84" t="s">
        <v>563</v>
      </c>
      <c r="D12" s="84">
        <f>Cenník[[#This Row],[Kód]]</f>
        <v>3017</v>
      </c>
      <c r="E12" s="93">
        <v>0.73</v>
      </c>
      <c r="F12" s="84"/>
      <c r="G12" s="84" t="s">
        <v>682</v>
      </c>
      <c r="H12" s="84"/>
      <c r="I12" s="99">
        <f>Cenník[[#This Row],[Kód]]</f>
        <v>3017</v>
      </c>
      <c r="J12" s="100">
        <f>SUM(Výskyt[[#This Row],[1]:[44]])</f>
        <v>0</v>
      </c>
      <c r="K12" s="100" t="str">
        <f>IFERROR(RANK(Výskyt[[#This Row],[kód-P]],Výskyt[kód-P],1),"")</f>
        <v/>
      </c>
      <c r="L12" s="100" t="str">
        <f>IF(Výskyt[[#This Row],[ks]]&gt;0,Výskyt[[#This Row],[Kód]],"")</f>
        <v/>
      </c>
      <c r="M12" s="100" t="str">
        <f>IFERROR(VLOOKUP(Výskyt[[#This Row],[Kód]],zostava1[],2,0),"")</f>
        <v/>
      </c>
      <c r="N12" s="100" t="str">
        <f>IFERROR(VLOOKUP(Výskyt[[#This Row],[Kód]],zostava2[],2,0),"")</f>
        <v/>
      </c>
      <c r="O12" s="100" t="str">
        <f>IFERROR(VLOOKUP(Výskyt[[#This Row],[Kód]],zostava3[],2,0),"")</f>
        <v/>
      </c>
      <c r="P12" s="100" t="str">
        <f>IFERROR(VLOOKUP(Výskyt[[#This Row],[Kód]],zostava4[],2,0),"")</f>
        <v/>
      </c>
      <c r="Q12" s="100" t="str">
        <f>IFERROR(VLOOKUP(Výskyt[[#This Row],[Kód]],zostava5[],2,0),"")</f>
        <v/>
      </c>
      <c r="R12" s="100" t="str">
        <f>IFERROR(VLOOKUP(Výskyt[[#This Row],[Kód]],zostava6[],2,0),"")</f>
        <v/>
      </c>
      <c r="S12" s="100" t="str">
        <f>IFERROR(VLOOKUP(Výskyt[[#This Row],[Kód]],zostava7[],2,0),"")</f>
        <v/>
      </c>
      <c r="T12" s="100" t="str">
        <f>IFERROR(VLOOKUP(Výskyt[[#This Row],[Kód]],zostava8[],2,0),"")</f>
        <v/>
      </c>
      <c r="U12" s="100" t="str">
        <f>IFERROR(VLOOKUP(Výskyt[[#This Row],[Kód]],zostava9[],2,0),"")</f>
        <v/>
      </c>
      <c r="V12" s="102" t="str">
        <f>IFERROR(VLOOKUP(Výskyt[[#This Row],[Kód]],zostava10[],2,0),"")</f>
        <v/>
      </c>
      <c r="W12" s="100" t="str">
        <f>IFERROR(VLOOKUP(Výskyt[[#This Row],[Kód]],zostava11[],2,0),"")</f>
        <v/>
      </c>
      <c r="X12" s="100" t="str">
        <f>IFERROR(VLOOKUP(Výskyt[[#This Row],[Kód]],zostava12[],2,0),"")</f>
        <v/>
      </c>
      <c r="Y12" s="100" t="str">
        <f>IFERROR(VLOOKUP(Výskyt[[#This Row],[Kód]],zostava13[],2,0),"")</f>
        <v/>
      </c>
      <c r="Z12" s="100" t="str">
        <f>IFERROR(VLOOKUP(Výskyt[[#This Row],[Kód]],zostava14[],2,0),"")</f>
        <v/>
      </c>
      <c r="AA12" s="100" t="str">
        <f>IFERROR(VLOOKUP(Výskyt[[#This Row],[Kód]],zostava15[],2,0),"")</f>
        <v/>
      </c>
      <c r="AB12" s="100" t="str">
        <f>IFERROR(VLOOKUP(Výskyt[[#This Row],[Kód]],zostava16[],2,0),"")</f>
        <v/>
      </c>
      <c r="AC12" s="100" t="str">
        <f>IFERROR(VLOOKUP(Výskyt[[#This Row],[Kód]],zostava17[],2,0),"")</f>
        <v/>
      </c>
      <c r="AD12" s="100" t="str">
        <f>IFERROR(VLOOKUP(Výskyt[[#This Row],[Kód]],zostava18[],2,0),"")</f>
        <v/>
      </c>
      <c r="AE12" s="100" t="str">
        <f>IFERROR(VLOOKUP(Výskyt[[#This Row],[Kód]],zostava19[],2,0),"")</f>
        <v/>
      </c>
      <c r="AF12" s="100" t="str">
        <f>IFERROR(VLOOKUP(Výskyt[[#This Row],[Kód]],zostava20[],2,0),"")</f>
        <v/>
      </c>
      <c r="AG12" s="100" t="str">
        <f>IFERROR(VLOOKUP(Výskyt[[#This Row],[Kód]],zostava21[],2,0),"")</f>
        <v/>
      </c>
      <c r="AH12" s="100" t="str">
        <f>IFERROR(VLOOKUP(Výskyt[[#This Row],[Kód]],zostava22[],2,0),"")</f>
        <v/>
      </c>
      <c r="AI12" s="100" t="str">
        <f>IFERROR(VLOOKUP(Výskyt[[#This Row],[Kód]],zostava23[],2,0),"")</f>
        <v/>
      </c>
      <c r="AJ12" s="100" t="str">
        <f>IFERROR(VLOOKUP(Výskyt[[#This Row],[Kód]],zostava24[],2,0),"")</f>
        <v/>
      </c>
      <c r="AK12" s="100" t="str">
        <f>IFERROR(VLOOKUP(Výskyt[[#This Row],[Kód]],zostava25[],2,0),"")</f>
        <v/>
      </c>
      <c r="AL12" s="100" t="str">
        <f>IFERROR(VLOOKUP(Výskyt[[#This Row],[Kód]],zostava26[],2,0),"")</f>
        <v/>
      </c>
      <c r="AM12" s="100" t="str">
        <f>IFERROR(VLOOKUP(Výskyt[[#This Row],[Kód]],zostava27[],2,0),"")</f>
        <v/>
      </c>
      <c r="AN12" s="100" t="str">
        <f>IFERROR(VLOOKUP(Výskyt[[#This Row],[Kód]],zostava28[],2,0),"")</f>
        <v/>
      </c>
      <c r="AO12" s="100" t="str">
        <f>IFERROR(VLOOKUP(Výskyt[[#This Row],[Kód]],zostava29[],2,0),"")</f>
        <v/>
      </c>
      <c r="AP12" s="100" t="str">
        <f>IFERROR(VLOOKUP(Výskyt[[#This Row],[Kód]],zostava30[],2,0),"")</f>
        <v/>
      </c>
      <c r="AQ12" s="100" t="str">
        <f>IFERROR(VLOOKUP(Výskyt[[#This Row],[Kód]],zostava31[],2,0),"")</f>
        <v/>
      </c>
      <c r="AR12" s="100" t="str">
        <f>IFERROR(VLOOKUP(Výskyt[[#This Row],[Kód]],zostava32[],2,0),"")</f>
        <v/>
      </c>
      <c r="AS12" s="100" t="str">
        <f>IFERROR(VLOOKUP(Výskyt[[#This Row],[Kód]],zostava33[],2,0),"")</f>
        <v/>
      </c>
      <c r="AT12" s="100" t="str">
        <f>IFERROR(VLOOKUP(Výskyt[[#This Row],[Kód]],zostava34[],2,0),"")</f>
        <v/>
      </c>
      <c r="AU12" s="100" t="str">
        <f>IFERROR(VLOOKUP(Výskyt[[#This Row],[Kód]],zostava35[],2,0),"")</f>
        <v/>
      </c>
      <c r="AV12" s="100" t="str">
        <f>IFERROR(VLOOKUP(Výskyt[[#This Row],[Kód]],zostava36[],2,0),"")</f>
        <v/>
      </c>
      <c r="AW12" s="100" t="str">
        <f>IFERROR(VLOOKUP(Výskyt[[#This Row],[Kód]],zostava37[],2,0),"")</f>
        <v/>
      </c>
      <c r="AX12" s="100" t="str">
        <f>IFERROR(VLOOKUP(Výskyt[[#This Row],[Kód]],zostava38[],2,0),"")</f>
        <v/>
      </c>
      <c r="AY12" s="100" t="str">
        <f>IFERROR(VLOOKUP(Výskyt[[#This Row],[Kód]],zostava39[],2,0),"")</f>
        <v/>
      </c>
      <c r="AZ12" s="100" t="str">
        <f>IFERROR(VLOOKUP(Výskyt[[#This Row],[Kód]],zostava40[],2,0),"")</f>
        <v/>
      </c>
      <c r="BA12" s="100" t="str">
        <f>IFERROR(VLOOKUP(Výskyt[[#This Row],[Kód]],zostava41[],2,0),"")</f>
        <v/>
      </c>
      <c r="BB12" s="100" t="str">
        <f>IFERROR(VLOOKUP(Výskyt[[#This Row],[Kód]],zostava42[],2,0),"")</f>
        <v/>
      </c>
      <c r="BC12" s="100" t="str">
        <f>IFERROR(VLOOKUP(Výskyt[[#This Row],[Kód]],zostava43[],2,0),"")</f>
        <v/>
      </c>
      <c r="BD12" s="100" t="str">
        <f>IFERROR(VLOOKUP(Výskyt[[#This Row],[Kód]],zostava44[],2,0),"")</f>
        <v/>
      </c>
      <c r="BE12" s="84"/>
      <c r="BF12" s="108">
        <f>Zostavy!B10</f>
        <v>0</v>
      </c>
      <c r="BG12" s="108">
        <f>SUMIFS(Zostavy!$D$6:$D$39,Zostavy!$B$6:$B$39,Zostavy!B10)*Zostavy!$E$41</f>
        <v>0</v>
      </c>
      <c r="BI12" s="108">
        <f>Zostavy!H10</f>
        <v>0</v>
      </c>
      <c r="BJ12" s="108">
        <f>SUMIFS(Zostavy!$J$6:$J$39,Zostavy!$H$6:$H$39,Zostavy!H10)*Zostavy!$K$41</f>
        <v>0</v>
      </c>
      <c r="BL12" s="108">
        <f>Zostavy!N10</f>
        <v>0</v>
      </c>
      <c r="BM12" s="108">
        <f>SUMIFS(Zostavy!$P$6:$P$39,Zostavy!$N$6:$N$39,Zostavy!N10)*Zostavy!$Q$41</f>
        <v>0</v>
      </c>
      <c r="BO12" s="108">
        <f>Zostavy!T10</f>
        <v>0</v>
      </c>
      <c r="BP12" s="108">
        <f>SUMIFS(Zostavy!$V$6:$V$39,Zostavy!$T$6:$T$39,Zostavy!T10)*Zostavy!$W$41</f>
        <v>0</v>
      </c>
    </row>
    <row r="13" spans="1:68" ht="14.15" x14ac:dyDescent="0.35">
      <c r="A13" s="84"/>
      <c r="B13" s="98">
        <v>3020</v>
      </c>
      <c r="C13" s="84" t="s">
        <v>53</v>
      </c>
      <c r="D13" s="84">
        <f>Cenník[[#This Row],[Kód]]</f>
        <v>3020</v>
      </c>
      <c r="E13" s="93">
        <v>1.04</v>
      </c>
      <c r="F13" s="84"/>
      <c r="G13" s="84" t="s">
        <v>690</v>
      </c>
      <c r="H13" s="84"/>
      <c r="I13" s="99">
        <f>Cenník[[#This Row],[Kód]]</f>
        <v>3020</v>
      </c>
      <c r="J13" s="100">
        <f>SUM(Výskyt[[#This Row],[1]:[44]])</f>
        <v>0</v>
      </c>
      <c r="K13" s="100" t="str">
        <f>IFERROR(RANK(Výskyt[[#This Row],[kód-P]],Výskyt[kód-P],1),"")</f>
        <v/>
      </c>
      <c r="L13" s="100" t="str">
        <f>IF(Výskyt[[#This Row],[ks]]&gt;0,Výskyt[[#This Row],[Kód]],"")</f>
        <v/>
      </c>
      <c r="M13" s="100" t="str">
        <f>IFERROR(VLOOKUP(Výskyt[[#This Row],[Kód]],zostava1[],2,0),"")</f>
        <v/>
      </c>
      <c r="N13" s="100" t="str">
        <f>IFERROR(VLOOKUP(Výskyt[[#This Row],[Kód]],zostava2[],2,0),"")</f>
        <v/>
      </c>
      <c r="O13" s="100" t="str">
        <f>IFERROR(VLOOKUP(Výskyt[[#This Row],[Kód]],zostava3[],2,0),"")</f>
        <v/>
      </c>
      <c r="P13" s="100" t="str">
        <f>IFERROR(VLOOKUP(Výskyt[[#This Row],[Kód]],zostava4[],2,0),"")</f>
        <v/>
      </c>
      <c r="Q13" s="100" t="str">
        <f>IFERROR(VLOOKUP(Výskyt[[#This Row],[Kód]],zostava5[],2,0),"")</f>
        <v/>
      </c>
      <c r="R13" s="100" t="str">
        <f>IFERROR(VLOOKUP(Výskyt[[#This Row],[Kód]],zostava6[],2,0),"")</f>
        <v/>
      </c>
      <c r="S13" s="100" t="str">
        <f>IFERROR(VLOOKUP(Výskyt[[#This Row],[Kód]],zostava7[],2,0),"")</f>
        <v/>
      </c>
      <c r="T13" s="100" t="str">
        <f>IFERROR(VLOOKUP(Výskyt[[#This Row],[Kód]],zostava8[],2,0),"")</f>
        <v/>
      </c>
      <c r="U13" s="100" t="str">
        <f>IFERROR(VLOOKUP(Výskyt[[#This Row],[Kód]],zostava9[],2,0),"")</f>
        <v/>
      </c>
      <c r="V13" s="102" t="str">
        <f>IFERROR(VLOOKUP(Výskyt[[#This Row],[Kód]],zostava10[],2,0),"")</f>
        <v/>
      </c>
      <c r="W13" s="100" t="str">
        <f>IFERROR(VLOOKUP(Výskyt[[#This Row],[Kód]],zostava11[],2,0),"")</f>
        <v/>
      </c>
      <c r="X13" s="100" t="str">
        <f>IFERROR(VLOOKUP(Výskyt[[#This Row],[Kód]],zostava12[],2,0),"")</f>
        <v/>
      </c>
      <c r="Y13" s="100" t="str">
        <f>IFERROR(VLOOKUP(Výskyt[[#This Row],[Kód]],zostava13[],2,0),"")</f>
        <v/>
      </c>
      <c r="Z13" s="100" t="str">
        <f>IFERROR(VLOOKUP(Výskyt[[#This Row],[Kód]],zostava14[],2,0),"")</f>
        <v/>
      </c>
      <c r="AA13" s="100" t="str">
        <f>IFERROR(VLOOKUP(Výskyt[[#This Row],[Kód]],zostava15[],2,0),"")</f>
        <v/>
      </c>
      <c r="AB13" s="100" t="str">
        <f>IFERROR(VLOOKUP(Výskyt[[#This Row],[Kód]],zostava16[],2,0),"")</f>
        <v/>
      </c>
      <c r="AC13" s="100" t="str">
        <f>IFERROR(VLOOKUP(Výskyt[[#This Row],[Kód]],zostava17[],2,0),"")</f>
        <v/>
      </c>
      <c r="AD13" s="100" t="str">
        <f>IFERROR(VLOOKUP(Výskyt[[#This Row],[Kód]],zostava18[],2,0),"")</f>
        <v/>
      </c>
      <c r="AE13" s="100" t="str">
        <f>IFERROR(VLOOKUP(Výskyt[[#This Row],[Kód]],zostava19[],2,0),"")</f>
        <v/>
      </c>
      <c r="AF13" s="100" t="str">
        <f>IFERROR(VLOOKUP(Výskyt[[#This Row],[Kód]],zostava20[],2,0),"")</f>
        <v/>
      </c>
      <c r="AG13" s="100" t="str">
        <f>IFERROR(VLOOKUP(Výskyt[[#This Row],[Kód]],zostava21[],2,0),"")</f>
        <v/>
      </c>
      <c r="AH13" s="100" t="str">
        <f>IFERROR(VLOOKUP(Výskyt[[#This Row],[Kód]],zostava22[],2,0),"")</f>
        <v/>
      </c>
      <c r="AI13" s="100" t="str">
        <f>IFERROR(VLOOKUP(Výskyt[[#This Row],[Kód]],zostava23[],2,0),"")</f>
        <v/>
      </c>
      <c r="AJ13" s="100" t="str">
        <f>IFERROR(VLOOKUP(Výskyt[[#This Row],[Kód]],zostava24[],2,0),"")</f>
        <v/>
      </c>
      <c r="AK13" s="100" t="str">
        <f>IFERROR(VLOOKUP(Výskyt[[#This Row],[Kód]],zostava25[],2,0),"")</f>
        <v/>
      </c>
      <c r="AL13" s="100" t="str">
        <f>IFERROR(VLOOKUP(Výskyt[[#This Row],[Kód]],zostava26[],2,0),"")</f>
        <v/>
      </c>
      <c r="AM13" s="100" t="str">
        <f>IFERROR(VLOOKUP(Výskyt[[#This Row],[Kód]],zostava27[],2,0),"")</f>
        <v/>
      </c>
      <c r="AN13" s="100" t="str">
        <f>IFERROR(VLOOKUP(Výskyt[[#This Row],[Kód]],zostava28[],2,0),"")</f>
        <v/>
      </c>
      <c r="AO13" s="100" t="str">
        <f>IFERROR(VLOOKUP(Výskyt[[#This Row],[Kód]],zostava29[],2,0),"")</f>
        <v/>
      </c>
      <c r="AP13" s="100" t="str">
        <f>IFERROR(VLOOKUP(Výskyt[[#This Row],[Kód]],zostava30[],2,0),"")</f>
        <v/>
      </c>
      <c r="AQ13" s="100" t="str">
        <f>IFERROR(VLOOKUP(Výskyt[[#This Row],[Kód]],zostava31[],2,0),"")</f>
        <v/>
      </c>
      <c r="AR13" s="100" t="str">
        <f>IFERROR(VLOOKUP(Výskyt[[#This Row],[Kód]],zostava32[],2,0),"")</f>
        <v/>
      </c>
      <c r="AS13" s="100" t="str">
        <f>IFERROR(VLOOKUP(Výskyt[[#This Row],[Kód]],zostava33[],2,0),"")</f>
        <v/>
      </c>
      <c r="AT13" s="100" t="str">
        <f>IFERROR(VLOOKUP(Výskyt[[#This Row],[Kód]],zostava34[],2,0),"")</f>
        <v/>
      </c>
      <c r="AU13" s="100" t="str">
        <f>IFERROR(VLOOKUP(Výskyt[[#This Row],[Kód]],zostava35[],2,0),"")</f>
        <v/>
      </c>
      <c r="AV13" s="100" t="str">
        <f>IFERROR(VLOOKUP(Výskyt[[#This Row],[Kód]],zostava36[],2,0),"")</f>
        <v/>
      </c>
      <c r="AW13" s="100" t="str">
        <f>IFERROR(VLOOKUP(Výskyt[[#This Row],[Kód]],zostava37[],2,0),"")</f>
        <v/>
      </c>
      <c r="AX13" s="100" t="str">
        <f>IFERROR(VLOOKUP(Výskyt[[#This Row],[Kód]],zostava38[],2,0),"")</f>
        <v/>
      </c>
      <c r="AY13" s="100" t="str">
        <f>IFERROR(VLOOKUP(Výskyt[[#This Row],[Kód]],zostava39[],2,0),"")</f>
        <v/>
      </c>
      <c r="AZ13" s="100" t="str">
        <f>IFERROR(VLOOKUP(Výskyt[[#This Row],[Kód]],zostava40[],2,0),"")</f>
        <v/>
      </c>
      <c r="BA13" s="100" t="str">
        <f>IFERROR(VLOOKUP(Výskyt[[#This Row],[Kód]],zostava41[],2,0),"")</f>
        <v/>
      </c>
      <c r="BB13" s="100" t="str">
        <f>IFERROR(VLOOKUP(Výskyt[[#This Row],[Kód]],zostava42[],2,0),"")</f>
        <v/>
      </c>
      <c r="BC13" s="100" t="str">
        <f>IFERROR(VLOOKUP(Výskyt[[#This Row],[Kód]],zostava43[],2,0),"")</f>
        <v/>
      </c>
      <c r="BD13" s="100" t="str">
        <f>IFERROR(VLOOKUP(Výskyt[[#This Row],[Kód]],zostava44[],2,0),"")</f>
        <v/>
      </c>
      <c r="BE13" s="84"/>
      <c r="BF13" s="108">
        <f>Zostavy!B11</f>
        <v>0</v>
      </c>
      <c r="BG13" s="108">
        <f>SUMIFS(Zostavy!$D$6:$D$39,Zostavy!$B$6:$B$39,Zostavy!B11)*Zostavy!$E$41</f>
        <v>0</v>
      </c>
      <c r="BI13" s="108">
        <f>Zostavy!H11</f>
        <v>0</v>
      </c>
      <c r="BJ13" s="108">
        <f>SUMIFS(Zostavy!$J$6:$J$39,Zostavy!$H$6:$H$39,Zostavy!H11)*Zostavy!$K$41</f>
        <v>0</v>
      </c>
      <c r="BL13" s="108">
        <f>Zostavy!N11</f>
        <v>0</v>
      </c>
      <c r="BM13" s="108">
        <f>SUMIFS(Zostavy!$P$6:$P$39,Zostavy!$N$6:$N$39,Zostavy!N11)*Zostavy!$Q$41</f>
        <v>0</v>
      </c>
      <c r="BO13" s="108">
        <f>Zostavy!T11</f>
        <v>0</v>
      </c>
      <c r="BP13" s="108">
        <f>SUMIFS(Zostavy!$V$6:$V$39,Zostavy!$T$6:$T$39,Zostavy!T11)*Zostavy!$W$41</f>
        <v>0</v>
      </c>
    </row>
    <row r="14" spans="1:68" ht="14.15" x14ac:dyDescent="0.35">
      <c r="A14" s="84"/>
      <c r="B14" s="98">
        <v>3021</v>
      </c>
      <c r="C14" s="84" t="s">
        <v>597</v>
      </c>
      <c r="D14" s="84">
        <f>Cenník[[#This Row],[Kód]]</f>
        <v>3021</v>
      </c>
      <c r="E14" s="93">
        <v>1.25</v>
      </c>
      <c r="F14" s="84"/>
      <c r="G14" s="84" t="s">
        <v>684</v>
      </c>
      <c r="H14" s="84"/>
      <c r="I14" s="99">
        <f>Cenník[[#This Row],[Kód]]</f>
        <v>3021</v>
      </c>
      <c r="J14" s="100">
        <f>SUM(Výskyt[[#This Row],[1]:[44]])</f>
        <v>0</v>
      </c>
      <c r="K14" s="100" t="str">
        <f>IFERROR(RANK(Výskyt[[#This Row],[kód-P]],Výskyt[kód-P],1),"")</f>
        <v/>
      </c>
      <c r="L14" s="100" t="str">
        <f>IF(Výskyt[[#This Row],[ks]]&gt;0,Výskyt[[#This Row],[Kód]],"")</f>
        <v/>
      </c>
      <c r="M14" s="100" t="str">
        <f>IFERROR(VLOOKUP(Výskyt[[#This Row],[Kód]],zostava1[],2,0),"")</f>
        <v/>
      </c>
      <c r="N14" s="100" t="str">
        <f>IFERROR(VLOOKUP(Výskyt[[#This Row],[Kód]],zostava2[],2,0),"")</f>
        <v/>
      </c>
      <c r="O14" s="100" t="str">
        <f>IFERROR(VLOOKUP(Výskyt[[#This Row],[Kód]],zostava3[],2,0),"")</f>
        <v/>
      </c>
      <c r="P14" s="100" t="str">
        <f>IFERROR(VLOOKUP(Výskyt[[#This Row],[Kód]],zostava4[],2,0),"")</f>
        <v/>
      </c>
      <c r="Q14" s="100" t="str">
        <f>IFERROR(VLOOKUP(Výskyt[[#This Row],[Kód]],zostava5[],2,0),"")</f>
        <v/>
      </c>
      <c r="R14" s="100" t="str">
        <f>IFERROR(VLOOKUP(Výskyt[[#This Row],[Kód]],zostava6[],2,0),"")</f>
        <v/>
      </c>
      <c r="S14" s="100" t="str">
        <f>IFERROR(VLOOKUP(Výskyt[[#This Row],[Kód]],zostava7[],2,0),"")</f>
        <v/>
      </c>
      <c r="T14" s="100" t="str">
        <f>IFERROR(VLOOKUP(Výskyt[[#This Row],[Kód]],zostava8[],2,0),"")</f>
        <v/>
      </c>
      <c r="U14" s="100" t="str">
        <f>IFERROR(VLOOKUP(Výskyt[[#This Row],[Kód]],zostava9[],2,0),"")</f>
        <v/>
      </c>
      <c r="V14" s="102" t="str">
        <f>IFERROR(VLOOKUP(Výskyt[[#This Row],[Kód]],zostava10[],2,0),"")</f>
        <v/>
      </c>
      <c r="W14" s="100" t="str">
        <f>IFERROR(VLOOKUP(Výskyt[[#This Row],[Kód]],zostava11[],2,0),"")</f>
        <v/>
      </c>
      <c r="X14" s="100" t="str">
        <f>IFERROR(VLOOKUP(Výskyt[[#This Row],[Kód]],zostava12[],2,0),"")</f>
        <v/>
      </c>
      <c r="Y14" s="100" t="str">
        <f>IFERROR(VLOOKUP(Výskyt[[#This Row],[Kód]],zostava13[],2,0),"")</f>
        <v/>
      </c>
      <c r="Z14" s="100" t="str">
        <f>IFERROR(VLOOKUP(Výskyt[[#This Row],[Kód]],zostava14[],2,0),"")</f>
        <v/>
      </c>
      <c r="AA14" s="100" t="str">
        <f>IFERROR(VLOOKUP(Výskyt[[#This Row],[Kód]],zostava15[],2,0),"")</f>
        <v/>
      </c>
      <c r="AB14" s="100" t="str">
        <f>IFERROR(VLOOKUP(Výskyt[[#This Row],[Kód]],zostava16[],2,0),"")</f>
        <v/>
      </c>
      <c r="AC14" s="100" t="str">
        <f>IFERROR(VLOOKUP(Výskyt[[#This Row],[Kód]],zostava17[],2,0),"")</f>
        <v/>
      </c>
      <c r="AD14" s="100" t="str">
        <f>IFERROR(VLOOKUP(Výskyt[[#This Row],[Kód]],zostava18[],2,0),"")</f>
        <v/>
      </c>
      <c r="AE14" s="100" t="str">
        <f>IFERROR(VLOOKUP(Výskyt[[#This Row],[Kód]],zostava19[],2,0),"")</f>
        <v/>
      </c>
      <c r="AF14" s="100" t="str">
        <f>IFERROR(VLOOKUP(Výskyt[[#This Row],[Kód]],zostava20[],2,0),"")</f>
        <v/>
      </c>
      <c r="AG14" s="100" t="str">
        <f>IFERROR(VLOOKUP(Výskyt[[#This Row],[Kód]],zostava21[],2,0),"")</f>
        <v/>
      </c>
      <c r="AH14" s="100" t="str">
        <f>IFERROR(VLOOKUP(Výskyt[[#This Row],[Kód]],zostava22[],2,0),"")</f>
        <v/>
      </c>
      <c r="AI14" s="100" t="str">
        <f>IFERROR(VLOOKUP(Výskyt[[#This Row],[Kód]],zostava23[],2,0),"")</f>
        <v/>
      </c>
      <c r="AJ14" s="100" t="str">
        <f>IFERROR(VLOOKUP(Výskyt[[#This Row],[Kód]],zostava24[],2,0),"")</f>
        <v/>
      </c>
      <c r="AK14" s="100" t="str">
        <f>IFERROR(VLOOKUP(Výskyt[[#This Row],[Kód]],zostava25[],2,0),"")</f>
        <v/>
      </c>
      <c r="AL14" s="100" t="str">
        <f>IFERROR(VLOOKUP(Výskyt[[#This Row],[Kód]],zostava26[],2,0),"")</f>
        <v/>
      </c>
      <c r="AM14" s="100" t="str">
        <f>IFERROR(VLOOKUP(Výskyt[[#This Row],[Kód]],zostava27[],2,0),"")</f>
        <v/>
      </c>
      <c r="AN14" s="100" t="str">
        <f>IFERROR(VLOOKUP(Výskyt[[#This Row],[Kód]],zostava28[],2,0),"")</f>
        <v/>
      </c>
      <c r="AO14" s="100" t="str">
        <f>IFERROR(VLOOKUP(Výskyt[[#This Row],[Kód]],zostava29[],2,0),"")</f>
        <v/>
      </c>
      <c r="AP14" s="100" t="str">
        <f>IFERROR(VLOOKUP(Výskyt[[#This Row],[Kód]],zostava30[],2,0),"")</f>
        <v/>
      </c>
      <c r="AQ14" s="100" t="str">
        <f>IFERROR(VLOOKUP(Výskyt[[#This Row],[Kód]],zostava31[],2,0),"")</f>
        <v/>
      </c>
      <c r="AR14" s="100" t="str">
        <f>IFERROR(VLOOKUP(Výskyt[[#This Row],[Kód]],zostava32[],2,0),"")</f>
        <v/>
      </c>
      <c r="AS14" s="100" t="str">
        <f>IFERROR(VLOOKUP(Výskyt[[#This Row],[Kód]],zostava33[],2,0),"")</f>
        <v/>
      </c>
      <c r="AT14" s="100" t="str">
        <f>IFERROR(VLOOKUP(Výskyt[[#This Row],[Kód]],zostava34[],2,0),"")</f>
        <v/>
      </c>
      <c r="AU14" s="100" t="str">
        <f>IFERROR(VLOOKUP(Výskyt[[#This Row],[Kód]],zostava35[],2,0),"")</f>
        <v/>
      </c>
      <c r="AV14" s="100" t="str">
        <f>IFERROR(VLOOKUP(Výskyt[[#This Row],[Kód]],zostava36[],2,0),"")</f>
        <v/>
      </c>
      <c r="AW14" s="100" t="str">
        <f>IFERROR(VLOOKUP(Výskyt[[#This Row],[Kód]],zostava37[],2,0),"")</f>
        <v/>
      </c>
      <c r="AX14" s="100" t="str">
        <f>IFERROR(VLOOKUP(Výskyt[[#This Row],[Kód]],zostava38[],2,0),"")</f>
        <v/>
      </c>
      <c r="AY14" s="100" t="str">
        <f>IFERROR(VLOOKUP(Výskyt[[#This Row],[Kód]],zostava39[],2,0),"")</f>
        <v/>
      </c>
      <c r="AZ14" s="100" t="str">
        <f>IFERROR(VLOOKUP(Výskyt[[#This Row],[Kód]],zostava40[],2,0),"")</f>
        <v/>
      </c>
      <c r="BA14" s="100" t="str">
        <f>IFERROR(VLOOKUP(Výskyt[[#This Row],[Kód]],zostava41[],2,0),"")</f>
        <v/>
      </c>
      <c r="BB14" s="100" t="str">
        <f>IFERROR(VLOOKUP(Výskyt[[#This Row],[Kód]],zostava42[],2,0),"")</f>
        <v/>
      </c>
      <c r="BC14" s="100" t="str">
        <f>IFERROR(VLOOKUP(Výskyt[[#This Row],[Kód]],zostava43[],2,0),"")</f>
        <v/>
      </c>
      <c r="BD14" s="100" t="str">
        <f>IFERROR(VLOOKUP(Výskyt[[#This Row],[Kód]],zostava44[],2,0),"")</f>
        <v/>
      </c>
      <c r="BE14" s="84"/>
      <c r="BF14" s="108">
        <f>Zostavy!B12</f>
        <v>0</v>
      </c>
      <c r="BG14" s="108">
        <f>SUMIFS(Zostavy!$D$6:$D$39,Zostavy!$B$6:$B$39,Zostavy!B12)*Zostavy!$E$41</f>
        <v>0</v>
      </c>
      <c r="BI14" s="108">
        <f>Zostavy!H12</f>
        <v>0</v>
      </c>
      <c r="BJ14" s="108">
        <f>SUMIFS(Zostavy!$J$6:$J$39,Zostavy!$H$6:$H$39,Zostavy!H12)*Zostavy!$K$41</f>
        <v>0</v>
      </c>
      <c r="BL14" s="108">
        <f>Zostavy!N12</f>
        <v>0</v>
      </c>
      <c r="BM14" s="108">
        <f>SUMIFS(Zostavy!$P$6:$P$39,Zostavy!$N$6:$N$39,Zostavy!N12)*Zostavy!$Q$41</f>
        <v>0</v>
      </c>
      <c r="BO14" s="108">
        <f>Zostavy!T12</f>
        <v>0</v>
      </c>
      <c r="BP14" s="108">
        <f>SUMIFS(Zostavy!$V$6:$V$39,Zostavy!$T$6:$T$39,Zostavy!T12)*Zostavy!$W$41</f>
        <v>0</v>
      </c>
    </row>
    <row r="15" spans="1:68" ht="14.15" x14ac:dyDescent="0.35">
      <c r="A15" s="84"/>
      <c r="B15" s="98">
        <v>3025</v>
      </c>
      <c r="C15" s="84" t="s">
        <v>55</v>
      </c>
      <c r="D15" s="84">
        <f>Cenník[[#This Row],[Kód]]</f>
        <v>3025</v>
      </c>
      <c r="E15" s="93">
        <v>1.04</v>
      </c>
      <c r="F15" s="84"/>
      <c r="G15" s="84" t="s">
        <v>686</v>
      </c>
      <c r="H15" s="84"/>
      <c r="I15" s="99">
        <f>Cenník[[#This Row],[Kód]]</f>
        <v>3025</v>
      </c>
      <c r="J15" s="100">
        <f>SUM(Výskyt[[#This Row],[1]:[44]])</f>
        <v>0</v>
      </c>
      <c r="K15" s="100" t="str">
        <f>IFERROR(RANK(Výskyt[[#This Row],[kód-P]],Výskyt[kód-P],1),"")</f>
        <v/>
      </c>
      <c r="L15" s="100" t="str">
        <f>IF(Výskyt[[#This Row],[ks]]&gt;0,Výskyt[[#This Row],[Kód]],"")</f>
        <v/>
      </c>
      <c r="M15" s="100" t="str">
        <f>IFERROR(VLOOKUP(Výskyt[[#This Row],[Kód]],zostava1[],2,0),"")</f>
        <v/>
      </c>
      <c r="N15" s="100" t="str">
        <f>IFERROR(VLOOKUP(Výskyt[[#This Row],[Kód]],zostava2[],2,0),"")</f>
        <v/>
      </c>
      <c r="O15" s="100" t="str">
        <f>IFERROR(VLOOKUP(Výskyt[[#This Row],[Kód]],zostava3[],2,0),"")</f>
        <v/>
      </c>
      <c r="P15" s="100" t="str">
        <f>IFERROR(VLOOKUP(Výskyt[[#This Row],[Kód]],zostava4[],2,0),"")</f>
        <v/>
      </c>
      <c r="Q15" s="100" t="str">
        <f>IFERROR(VLOOKUP(Výskyt[[#This Row],[Kód]],zostava5[],2,0),"")</f>
        <v/>
      </c>
      <c r="R15" s="100" t="str">
        <f>IFERROR(VLOOKUP(Výskyt[[#This Row],[Kód]],zostava6[],2,0),"")</f>
        <v/>
      </c>
      <c r="S15" s="100" t="str">
        <f>IFERROR(VLOOKUP(Výskyt[[#This Row],[Kód]],zostava7[],2,0),"")</f>
        <v/>
      </c>
      <c r="T15" s="100" t="str">
        <f>IFERROR(VLOOKUP(Výskyt[[#This Row],[Kód]],zostava8[],2,0),"")</f>
        <v/>
      </c>
      <c r="U15" s="100" t="str">
        <f>IFERROR(VLOOKUP(Výskyt[[#This Row],[Kód]],zostava9[],2,0),"")</f>
        <v/>
      </c>
      <c r="V15" s="102" t="str">
        <f>IFERROR(VLOOKUP(Výskyt[[#This Row],[Kód]],zostava10[],2,0),"")</f>
        <v/>
      </c>
      <c r="W15" s="100" t="str">
        <f>IFERROR(VLOOKUP(Výskyt[[#This Row],[Kód]],zostava11[],2,0),"")</f>
        <v/>
      </c>
      <c r="X15" s="100" t="str">
        <f>IFERROR(VLOOKUP(Výskyt[[#This Row],[Kód]],zostava12[],2,0),"")</f>
        <v/>
      </c>
      <c r="Y15" s="100" t="str">
        <f>IFERROR(VLOOKUP(Výskyt[[#This Row],[Kód]],zostava13[],2,0),"")</f>
        <v/>
      </c>
      <c r="Z15" s="100" t="str">
        <f>IFERROR(VLOOKUP(Výskyt[[#This Row],[Kód]],zostava14[],2,0),"")</f>
        <v/>
      </c>
      <c r="AA15" s="100" t="str">
        <f>IFERROR(VLOOKUP(Výskyt[[#This Row],[Kód]],zostava15[],2,0),"")</f>
        <v/>
      </c>
      <c r="AB15" s="100" t="str">
        <f>IFERROR(VLOOKUP(Výskyt[[#This Row],[Kód]],zostava16[],2,0),"")</f>
        <v/>
      </c>
      <c r="AC15" s="100" t="str">
        <f>IFERROR(VLOOKUP(Výskyt[[#This Row],[Kód]],zostava17[],2,0),"")</f>
        <v/>
      </c>
      <c r="AD15" s="100" t="str">
        <f>IFERROR(VLOOKUP(Výskyt[[#This Row],[Kód]],zostava18[],2,0),"")</f>
        <v/>
      </c>
      <c r="AE15" s="100" t="str">
        <f>IFERROR(VLOOKUP(Výskyt[[#This Row],[Kód]],zostava19[],2,0),"")</f>
        <v/>
      </c>
      <c r="AF15" s="100" t="str">
        <f>IFERROR(VLOOKUP(Výskyt[[#This Row],[Kód]],zostava20[],2,0),"")</f>
        <v/>
      </c>
      <c r="AG15" s="100" t="str">
        <f>IFERROR(VLOOKUP(Výskyt[[#This Row],[Kód]],zostava21[],2,0),"")</f>
        <v/>
      </c>
      <c r="AH15" s="100" t="str">
        <f>IFERROR(VLOOKUP(Výskyt[[#This Row],[Kód]],zostava22[],2,0),"")</f>
        <v/>
      </c>
      <c r="AI15" s="100" t="str">
        <f>IFERROR(VLOOKUP(Výskyt[[#This Row],[Kód]],zostava23[],2,0),"")</f>
        <v/>
      </c>
      <c r="AJ15" s="100" t="str">
        <f>IFERROR(VLOOKUP(Výskyt[[#This Row],[Kód]],zostava24[],2,0),"")</f>
        <v/>
      </c>
      <c r="AK15" s="100" t="str">
        <f>IFERROR(VLOOKUP(Výskyt[[#This Row],[Kód]],zostava25[],2,0),"")</f>
        <v/>
      </c>
      <c r="AL15" s="100" t="str">
        <f>IFERROR(VLOOKUP(Výskyt[[#This Row],[Kód]],zostava26[],2,0),"")</f>
        <v/>
      </c>
      <c r="AM15" s="100" t="str">
        <f>IFERROR(VLOOKUP(Výskyt[[#This Row],[Kód]],zostava27[],2,0),"")</f>
        <v/>
      </c>
      <c r="AN15" s="100" t="str">
        <f>IFERROR(VLOOKUP(Výskyt[[#This Row],[Kód]],zostava28[],2,0),"")</f>
        <v/>
      </c>
      <c r="AO15" s="100" t="str">
        <f>IFERROR(VLOOKUP(Výskyt[[#This Row],[Kód]],zostava29[],2,0),"")</f>
        <v/>
      </c>
      <c r="AP15" s="100" t="str">
        <f>IFERROR(VLOOKUP(Výskyt[[#This Row],[Kód]],zostava30[],2,0),"")</f>
        <v/>
      </c>
      <c r="AQ15" s="100" t="str">
        <f>IFERROR(VLOOKUP(Výskyt[[#This Row],[Kód]],zostava31[],2,0),"")</f>
        <v/>
      </c>
      <c r="AR15" s="100" t="str">
        <f>IFERROR(VLOOKUP(Výskyt[[#This Row],[Kód]],zostava32[],2,0),"")</f>
        <v/>
      </c>
      <c r="AS15" s="100" t="str">
        <f>IFERROR(VLOOKUP(Výskyt[[#This Row],[Kód]],zostava33[],2,0),"")</f>
        <v/>
      </c>
      <c r="AT15" s="100" t="str">
        <f>IFERROR(VLOOKUP(Výskyt[[#This Row],[Kód]],zostava34[],2,0),"")</f>
        <v/>
      </c>
      <c r="AU15" s="100" t="str">
        <f>IFERROR(VLOOKUP(Výskyt[[#This Row],[Kód]],zostava35[],2,0),"")</f>
        <v/>
      </c>
      <c r="AV15" s="100" t="str">
        <f>IFERROR(VLOOKUP(Výskyt[[#This Row],[Kód]],zostava36[],2,0),"")</f>
        <v/>
      </c>
      <c r="AW15" s="100" t="str">
        <f>IFERROR(VLOOKUP(Výskyt[[#This Row],[Kód]],zostava37[],2,0),"")</f>
        <v/>
      </c>
      <c r="AX15" s="100" t="str">
        <f>IFERROR(VLOOKUP(Výskyt[[#This Row],[Kód]],zostava38[],2,0),"")</f>
        <v/>
      </c>
      <c r="AY15" s="100" t="str">
        <f>IFERROR(VLOOKUP(Výskyt[[#This Row],[Kód]],zostava39[],2,0),"")</f>
        <v/>
      </c>
      <c r="AZ15" s="100" t="str">
        <f>IFERROR(VLOOKUP(Výskyt[[#This Row],[Kód]],zostava40[],2,0),"")</f>
        <v/>
      </c>
      <c r="BA15" s="100" t="str">
        <f>IFERROR(VLOOKUP(Výskyt[[#This Row],[Kód]],zostava41[],2,0),"")</f>
        <v/>
      </c>
      <c r="BB15" s="100" t="str">
        <f>IFERROR(VLOOKUP(Výskyt[[#This Row],[Kód]],zostava42[],2,0),"")</f>
        <v/>
      </c>
      <c r="BC15" s="100" t="str">
        <f>IFERROR(VLOOKUP(Výskyt[[#This Row],[Kód]],zostava43[],2,0),"")</f>
        <v/>
      </c>
      <c r="BD15" s="100" t="str">
        <f>IFERROR(VLOOKUP(Výskyt[[#This Row],[Kód]],zostava44[],2,0),"")</f>
        <v/>
      </c>
      <c r="BE15" s="84"/>
      <c r="BF15" s="108">
        <f>Zostavy!B13</f>
        <v>0</v>
      </c>
      <c r="BG15" s="108">
        <f>SUMIFS(Zostavy!$D$6:$D$39,Zostavy!$B$6:$B$39,Zostavy!B13)*Zostavy!$E$41</f>
        <v>0</v>
      </c>
      <c r="BI15" s="108">
        <f>Zostavy!H13</f>
        <v>0</v>
      </c>
      <c r="BJ15" s="108">
        <f>SUMIFS(Zostavy!$J$6:$J$39,Zostavy!$H$6:$H$39,Zostavy!H13)*Zostavy!$K$41</f>
        <v>0</v>
      </c>
      <c r="BL15" s="108">
        <f>Zostavy!N13</f>
        <v>0</v>
      </c>
      <c r="BM15" s="108">
        <f>SUMIFS(Zostavy!$P$6:$P$39,Zostavy!$N$6:$N$39,Zostavy!N13)*Zostavy!$Q$41</f>
        <v>0</v>
      </c>
      <c r="BO15" s="108">
        <f>Zostavy!T13</f>
        <v>0</v>
      </c>
      <c r="BP15" s="108">
        <f>SUMIFS(Zostavy!$V$6:$V$39,Zostavy!$T$6:$T$39,Zostavy!T13)*Zostavy!$W$41</f>
        <v>0</v>
      </c>
    </row>
    <row r="16" spans="1:68" ht="14.15" x14ac:dyDescent="0.35">
      <c r="A16" s="84"/>
      <c r="B16" s="98">
        <v>3030</v>
      </c>
      <c r="C16" s="84" t="s">
        <v>56</v>
      </c>
      <c r="D16" s="84">
        <f>Cenník[[#This Row],[Kód]]</f>
        <v>3030</v>
      </c>
      <c r="E16" s="93">
        <v>1.04</v>
      </c>
      <c r="F16" s="84"/>
      <c r="G16" s="84" t="s">
        <v>656</v>
      </c>
      <c r="H16" s="84"/>
      <c r="I16" s="99">
        <f>Cenník[[#This Row],[Kód]]</f>
        <v>3030</v>
      </c>
      <c r="J16" s="100">
        <f>SUM(Výskyt[[#This Row],[1]:[44]])</f>
        <v>0</v>
      </c>
      <c r="K16" s="100" t="str">
        <f>IFERROR(RANK(Výskyt[[#This Row],[kód-P]],Výskyt[kód-P],1),"")</f>
        <v/>
      </c>
      <c r="L16" s="100" t="str">
        <f>IF(Výskyt[[#This Row],[ks]]&gt;0,Výskyt[[#This Row],[Kód]],"")</f>
        <v/>
      </c>
      <c r="M16" s="100" t="str">
        <f>IFERROR(VLOOKUP(Výskyt[[#This Row],[Kód]],zostava1[],2,0),"")</f>
        <v/>
      </c>
      <c r="N16" s="100" t="str">
        <f>IFERROR(VLOOKUP(Výskyt[[#This Row],[Kód]],zostava2[],2,0),"")</f>
        <v/>
      </c>
      <c r="O16" s="100" t="str">
        <f>IFERROR(VLOOKUP(Výskyt[[#This Row],[Kód]],zostava3[],2,0),"")</f>
        <v/>
      </c>
      <c r="P16" s="100" t="str">
        <f>IFERROR(VLOOKUP(Výskyt[[#This Row],[Kód]],zostava4[],2,0),"")</f>
        <v/>
      </c>
      <c r="Q16" s="100" t="str">
        <f>IFERROR(VLOOKUP(Výskyt[[#This Row],[Kód]],zostava5[],2,0),"")</f>
        <v/>
      </c>
      <c r="R16" s="100" t="str">
        <f>IFERROR(VLOOKUP(Výskyt[[#This Row],[Kód]],zostava6[],2,0),"")</f>
        <v/>
      </c>
      <c r="S16" s="100" t="str">
        <f>IFERROR(VLOOKUP(Výskyt[[#This Row],[Kód]],zostava7[],2,0),"")</f>
        <v/>
      </c>
      <c r="T16" s="100" t="str">
        <f>IFERROR(VLOOKUP(Výskyt[[#This Row],[Kód]],zostava8[],2,0),"")</f>
        <v/>
      </c>
      <c r="U16" s="100" t="str">
        <f>IFERROR(VLOOKUP(Výskyt[[#This Row],[Kód]],zostava9[],2,0),"")</f>
        <v/>
      </c>
      <c r="V16" s="102" t="str">
        <f>IFERROR(VLOOKUP(Výskyt[[#This Row],[Kód]],zostava10[],2,0),"")</f>
        <v/>
      </c>
      <c r="W16" s="100" t="str">
        <f>IFERROR(VLOOKUP(Výskyt[[#This Row],[Kód]],zostava11[],2,0),"")</f>
        <v/>
      </c>
      <c r="X16" s="100" t="str">
        <f>IFERROR(VLOOKUP(Výskyt[[#This Row],[Kód]],zostava12[],2,0),"")</f>
        <v/>
      </c>
      <c r="Y16" s="100" t="str">
        <f>IFERROR(VLOOKUP(Výskyt[[#This Row],[Kód]],zostava13[],2,0),"")</f>
        <v/>
      </c>
      <c r="Z16" s="100" t="str">
        <f>IFERROR(VLOOKUP(Výskyt[[#This Row],[Kód]],zostava14[],2,0),"")</f>
        <v/>
      </c>
      <c r="AA16" s="100" t="str">
        <f>IFERROR(VLOOKUP(Výskyt[[#This Row],[Kód]],zostava15[],2,0),"")</f>
        <v/>
      </c>
      <c r="AB16" s="100" t="str">
        <f>IFERROR(VLOOKUP(Výskyt[[#This Row],[Kód]],zostava16[],2,0),"")</f>
        <v/>
      </c>
      <c r="AC16" s="100" t="str">
        <f>IFERROR(VLOOKUP(Výskyt[[#This Row],[Kód]],zostava17[],2,0),"")</f>
        <v/>
      </c>
      <c r="AD16" s="100" t="str">
        <f>IFERROR(VLOOKUP(Výskyt[[#This Row],[Kód]],zostava18[],2,0),"")</f>
        <v/>
      </c>
      <c r="AE16" s="100" t="str">
        <f>IFERROR(VLOOKUP(Výskyt[[#This Row],[Kód]],zostava19[],2,0),"")</f>
        <v/>
      </c>
      <c r="AF16" s="100" t="str">
        <f>IFERROR(VLOOKUP(Výskyt[[#This Row],[Kód]],zostava20[],2,0),"")</f>
        <v/>
      </c>
      <c r="AG16" s="100" t="str">
        <f>IFERROR(VLOOKUP(Výskyt[[#This Row],[Kód]],zostava21[],2,0),"")</f>
        <v/>
      </c>
      <c r="AH16" s="100" t="str">
        <f>IFERROR(VLOOKUP(Výskyt[[#This Row],[Kód]],zostava22[],2,0),"")</f>
        <v/>
      </c>
      <c r="AI16" s="100" t="str">
        <f>IFERROR(VLOOKUP(Výskyt[[#This Row],[Kód]],zostava23[],2,0),"")</f>
        <v/>
      </c>
      <c r="AJ16" s="100" t="str">
        <f>IFERROR(VLOOKUP(Výskyt[[#This Row],[Kód]],zostava24[],2,0),"")</f>
        <v/>
      </c>
      <c r="AK16" s="100" t="str">
        <f>IFERROR(VLOOKUP(Výskyt[[#This Row],[Kód]],zostava25[],2,0),"")</f>
        <v/>
      </c>
      <c r="AL16" s="100" t="str">
        <f>IFERROR(VLOOKUP(Výskyt[[#This Row],[Kód]],zostava26[],2,0),"")</f>
        <v/>
      </c>
      <c r="AM16" s="100" t="str">
        <f>IFERROR(VLOOKUP(Výskyt[[#This Row],[Kód]],zostava27[],2,0),"")</f>
        <v/>
      </c>
      <c r="AN16" s="100" t="str">
        <f>IFERROR(VLOOKUP(Výskyt[[#This Row],[Kód]],zostava28[],2,0),"")</f>
        <v/>
      </c>
      <c r="AO16" s="100" t="str">
        <f>IFERROR(VLOOKUP(Výskyt[[#This Row],[Kód]],zostava29[],2,0),"")</f>
        <v/>
      </c>
      <c r="AP16" s="100" t="str">
        <f>IFERROR(VLOOKUP(Výskyt[[#This Row],[Kód]],zostava30[],2,0),"")</f>
        <v/>
      </c>
      <c r="AQ16" s="100" t="str">
        <f>IFERROR(VLOOKUP(Výskyt[[#This Row],[Kód]],zostava31[],2,0),"")</f>
        <v/>
      </c>
      <c r="AR16" s="100" t="str">
        <f>IFERROR(VLOOKUP(Výskyt[[#This Row],[Kód]],zostava32[],2,0),"")</f>
        <v/>
      </c>
      <c r="AS16" s="100" t="str">
        <f>IFERROR(VLOOKUP(Výskyt[[#This Row],[Kód]],zostava33[],2,0),"")</f>
        <v/>
      </c>
      <c r="AT16" s="100" t="str">
        <f>IFERROR(VLOOKUP(Výskyt[[#This Row],[Kód]],zostava34[],2,0),"")</f>
        <v/>
      </c>
      <c r="AU16" s="100" t="str">
        <f>IFERROR(VLOOKUP(Výskyt[[#This Row],[Kód]],zostava35[],2,0),"")</f>
        <v/>
      </c>
      <c r="AV16" s="100" t="str">
        <f>IFERROR(VLOOKUP(Výskyt[[#This Row],[Kód]],zostava36[],2,0),"")</f>
        <v/>
      </c>
      <c r="AW16" s="100" t="str">
        <f>IFERROR(VLOOKUP(Výskyt[[#This Row],[Kód]],zostava37[],2,0),"")</f>
        <v/>
      </c>
      <c r="AX16" s="100" t="str">
        <f>IFERROR(VLOOKUP(Výskyt[[#This Row],[Kód]],zostava38[],2,0),"")</f>
        <v/>
      </c>
      <c r="AY16" s="100" t="str">
        <f>IFERROR(VLOOKUP(Výskyt[[#This Row],[Kód]],zostava39[],2,0),"")</f>
        <v/>
      </c>
      <c r="AZ16" s="100" t="str">
        <f>IFERROR(VLOOKUP(Výskyt[[#This Row],[Kód]],zostava40[],2,0),"")</f>
        <v/>
      </c>
      <c r="BA16" s="100" t="str">
        <f>IFERROR(VLOOKUP(Výskyt[[#This Row],[Kód]],zostava41[],2,0),"")</f>
        <v/>
      </c>
      <c r="BB16" s="100" t="str">
        <f>IFERROR(VLOOKUP(Výskyt[[#This Row],[Kód]],zostava42[],2,0),"")</f>
        <v/>
      </c>
      <c r="BC16" s="100" t="str">
        <f>IFERROR(VLOOKUP(Výskyt[[#This Row],[Kód]],zostava43[],2,0),"")</f>
        <v/>
      </c>
      <c r="BD16" s="100" t="str">
        <f>IFERROR(VLOOKUP(Výskyt[[#This Row],[Kód]],zostava44[],2,0),"")</f>
        <v/>
      </c>
      <c r="BE16" s="84"/>
      <c r="BF16" s="108">
        <f>Zostavy!B14</f>
        <v>0</v>
      </c>
      <c r="BG16" s="108">
        <f>SUMIFS(Zostavy!$D$6:$D$39,Zostavy!$B$6:$B$39,Zostavy!B14)*Zostavy!$E$41</f>
        <v>0</v>
      </c>
      <c r="BI16" s="108">
        <f>Zostavy!H14</f>
        <v>0</v>
      </c>
      <c r="BJ16" s="108">
        <f>SUMIFS(Zostavy!$J$6:$J$39,Zostavy!$H$6:$H$39,Zostavy!H14)*Zostavy!$K$41</f>
        <v>0</v>
      </c>
      <c r="BL16" s="108">
        <f>Zostavy!N14</f>
        <v>0</v>
      </c>
      <c r="BM16" s="108">
        <f>SUMIFS(Zostavy!$P$6:$P$39,Zostavy!$N$6:$N$39,Zostavy!N14)*Zostavy!$Q$41</f>
        <v>0</v>
      </c>
      <c r="BO16" s="108">
        <f>Zostavy!T14</f>
        <v>0</v>
      </c>
      <c r="BP16" s="108">
        <f>SUMIFS(Zostavy!$V$6:$V$39,Zostavy!$T$6:$T$39,Zostavy!T14)*Zostavy!$W$41</f>
        <v>0</v>
      </c>
    </row>
    <row r="17" spans="1:68" ht="14.15" x14ac:dyDescent="0.35">
      <c r="A17" s="84"/>
      <c r="B17" s="98">
        <v>3035</v>
      </c>
      <c r="C17" s="84" t="s">
        <v>57</v>
      </c>
      <c r="D17" s="84">
        <f>Cenník[[#This Row],[Kód]]</f>
        <v>3035</v>
      </c>
      <c r="E17" s="93">
        <v>1.49</v>
      </c>
      <c r="F17" s="84"/>
      <c r="G17" s="84" t="s">
        <v>658</v>
      </c>
      <c r="H17" s="84"/>
      <c r="I17" s="99">
        <f>Cenník[[#This Row],[Kód]]</f>
        <v>3035</v>
      </c>
      <c r="J17" s="100">
        <f>SUM(Výskyt[[#This Row],[1]:[44]])</f>
        <v>0</v>
      </c>
      <c r="K17" s="100" t="str">
        <f>IFERROR(RANK(Výskyt[[#This Row],[kód-P]],Výskyt[kód-P],1),"")</f>
        <v/>
      </c>
      <c r="L17" s="100" t="str">
        <f>IF(Výskyt[[#This Row],[ks]]&gt;0,Výskyt[[#This Row],[Kód]],"")</f>
        <v/>
      </c>
      <c r="M17" s="100" t="str">
        <f>IFERROR(VLOOKUP(Výskyt[[#This Row],[Kód]],zostava1[],2,0),"")</f>
        <v/>
      </c>
      <c r="N17" s="100" t="str">
        <f>IFERROR(VLOOKUP(Výskyt[[#This Row],[Kód]],zostava2[],2,0),"")</f>
        <v/>
      </c>
      <c r="O17" s="100" t="str">
        <f>IFERROR(VLOOKUP(Výskyt[[#This Row],[Kód]],zostava3[],2,0),"")</f>
        <v/>
      </c>
      <c r="P17" s="100" t="str">
        <f>IFERROR(VLOOKUP(Výskyt[[#This Row],[Kód]],zostava4[],2,0),"")</f>
        <v/>
      </c>
      <c r="Q17" s="100" t="str">
        <f>IFERROR(VLOOKUP(Výskyt[[#This Row],[Kód]],zostava5[],2,0),"")</f>
        <v/>
      </c>
      <c r="R17" s="100" t="str">
        <f>IFERROR(VLOOKUP(Výskyt[[#This Row],[Kód]],zostava6[],2,0),"")</f>
        <v/>
      </c>
      <c r="S17" s="100" t="str">
        <f>IFERROR(VLOOKUP(Výskyt[[#This Row],[Kód]],zostava7[],2,0),"")</f>
        <v/>
      </c>
      <c r="T17" s="100" t="str">
        <f>IFERROR(VLOOKUP(Výskyt[[#This Row],[Kód]],zostava8[],2,0),"")</f>
        <v/>
      </c>
      <c r="U17" s="100" t="str">
        <f>IFERROR(VLOOKUP(Výskyt[[#This Row],[Kód]],zostava9[],2,0),"")</f>
        <v/>
      </c>
      <c r="V17" s="102" t="str">
        <f>IFERROR(VLOOKUP(Výskyt[[#This Row],[Kód]],zostava10[],2,0),"")</f>
        <v/>
      </c>
      <c r="W17" s="100" t="str">
        <f>IFERROR(VLOOKUP(Výskyt[[#This Row],[Kód]],zostava11[],2,0),"")</f>
        <v/>
      </c>
      <c r="X17" s="100" t="str">
        <f>IFERROR(VLOOKUP(Výskyt[[#This Row],[Kód]],zostava12[],2,0),"")</f>
        <v/>
      </c>
      <c r="Y17" s="100" t="str">
        <f>IFERROR(VLOOKUP(Výskyt[[#This Row],[Kód]],zostava13[],2,0),"")</f>
        <v/>
      </c>
      <c r="Z17" s="100" t="str">
        <f>IFERROR(VLOOKUP(Výskyt[[#This Row],[Kód]],zostava14[],2,0),"")</f>
        <v/>
      </c>
      <c r="AA17" s="100" t="str">
        <f>IFERROR(VLOOKUP(Výskyt[[#This Row],[Kód]],zostava15[],2,0),"")</f>
        <v/>
      </c>
      <c r="AB17" s="100" t="str">
        <f>IFERROR(VLOOKUP(Výskyt[[#This Row],[Kód]],zostava16[],2,0),"")</f>
        <v/>
      </c>
      <c r="AC17" s="100" t="str">
        <f>IFERROR(VLOOKUP(Výskyt[[#This Row],[Kód]],zostava17[],2,0),"")</f>
        <v/>
      </c>
      <c r="AD17" s="100" t="str">
        <f>IFERROR(VLOOKUP(Výskyt[[#This Row],[Kód]],zostava18[],2,0),"")</f>
        <v/>
      </c>
      <c r="AE17" s="100" t="str">
        <f>IFERROR(VLOOKUP(Výskyt[[#This Row],[Kód]],zostava19[],2,0),"")</f>
        <v/>
      </c>
      <c r="AF17" s="100" t="str">
        <f>IFERROR(VLOOKUP(Výskyt[[#This Row],[Kód]],zostava20[],2,0),"")</f>
        <v/>
      </c>
      <c r="AG17" s="100" t="str">
        <f>IFERROR(VLOOKUP(Výskyt[[#This Row],[Kód]],zostava21[],2,0),"")</f>
        <v/>
      </c>
      <c r="AH17" s="100" t="str">
        <f>IFERROR(VLOOKUP(Výskyt[[#This Row],[Kód]],zostava22[],2,0),"")</f>
        <v/>
      </c>
      <c r="AI17" s="100" t="str">
        <f>IFERROR(VLOOKUP(Výskyt[[#This Row],[Kód]],zostava23[],2,0),"")</f>
        <v/>
      </c>
      <c r="AJ17" s="100" t="str">
        <f>IFERROR(VLOOKUP(Výskyt[[#This Row],[Kód]],zostava24[],2,0),"")</f>
        <v/>
      </c>
      <c r="AK17" s="100" t="str">
        <f>IFERROR(VLOOKUP(Výskyt[[#This Row],[Kód]],zostava25[],2,0),"")</f>
        <v/>
      </c>
      <c r="AL17" s="100" t="str">
        <f>IFERROR(VLOOKUP(Výskyt[[#This Row],[Kód]],zostava26[],2,0),"")</f>
        <v/>
      </c>
      <c r="AM17" s="100" t="str">
        <f>IFERROR(VLOOKUP(Výskyt[[#This Row],[Kód]],zostava27[],2,0),"")</f>
        <v/>
      </c>
      <c r="AN17" s="100" t="str">
        <f>IFERROR(VLOOKUP(Výskyt[[#This Row],[Kód]],zostava28[],2,0),"")</f>
        <v/>
      </c>
      <c r="AO17" s="100" t="str">
        <f>IFERROR(VLOOKUP(Výskyt[[#This Row],[Kód]],zostava29[],2,0),"")</f>
        <v/>
      </c>
      <c r="AP17" s="100" t="str">
        <f>IFERROR(VLOOKUP(Výskyt[[#This Row],[Kód]],zostava30[],2,0),"")</f>
        <v/>
      </c>
      <c r="AQ17" s="100" t="str">
        <f>IFERROR(VLOOKUP(Výskyt[[#This Row],[Kód]],zostava31[],2,0),"")</f>
        <v/>
      </c>
      <c r="AR17" s="100" t="str">
        <f>IFERROR(VLOOKUP(Výskyt[[#This Row],[Kód]],zostava32[],2,0),"")</f>
        <v/>
      </c>
      <c r="AS17" s="100" t="str">
        <f>IFERROR(VLOOKUP(Výskyt[[#This Row],[Kód]],zostava33[],2,0),"")</f>
        <v/>
      </c>
      <c r="AT17" s="100" t="str">
        <f>IFERROR(VLOOKUP(Výskyt[[#This Row],[Kód]],zostava34[],2,0),"")</f>
        <v/>
      </c>
      <c r="AU17" s="100" t="str">
        <f>IFERROR(VLOOKUP(Výskyt[[#This Row],[Kód]],zostava35[],2,0),"")</f>
        <v/>
      </c>
      <c r="AV17" s="100" t="str">
        <f>IFERROR(VLOOKUP(Výskyt[[#This Row],[Kód]],zostava36[],2,0),"")</f>
        <v/>
      </c>
      <c r="AW17" s="100" t="str">
        <f>IFERROR(VLOOKUP(Výskyt[[#This Row],[Kód]],zostava37[],2,0),"")</f>
        <v/>
      </c>
      <c r="AX17" s="100" t="str">
        <f>IFERROR(VLOOKUP(Výskyt[[#This Row],[Kód]],zostava38[],2,0),"")</f>
        <v/>
      </c>
      <c r="AY17" s="100" t="str">
        <f>IFERROR(VLOOKUP(Výskyt[[#This Row],[Kód]],zostava39[],2,0),"")</f>
        <v/>
      </c>
      <c r="AZ17" s="100" t="str">
        <f>IFERROR(VLOOKUP(Výskyt[[#This Row],[Kód]],zostava40[],2,0),"")</f>
        <v/>
      </c>
      <c r="BA17" s="100" t="str">
        <f>IFERROR(VLOOKUP(Výskyt[[#This Row],[Kód]],zostava41[],2,0),"")</f>
        <v/>
      </c>
      <c r="BB17" s="100" t="str">
        <f>IFERROR(VLOOKUP(Výskyt[[#This Row],[Kód]],zostava42[],2,0),"")</f>
        <v/>
      </c>
      <c r="BC17" s="100" t="str">
        <f>IFERROR(VLOOKUP(Výskyt[[#This Row],[Kód]],zostava43[],2,0),"")</f>
        <v/>
      </c>
      <c r="BD17" s="100" t="str">
        <f>IFERROR(VLOOKUP(Výskyt[[#This Row],[Kód]],zostava44[],2,0),"")</f>
        <v/>
      </c>
      <c r="BE17" s="84"/>
      <c r="BF17" s="108">
        <f>Zostavy!B15</f>
        <v>0</v>
      </c>
      <c r="BG17" s="108">
        <f>SUMIFS(Zostavy!$D$6:$D$39,Zostavy!$B$6:$B$39,Zostavy!B15)*Zostavy!$E$41</f>
        <v>0</v>
      </c>
      <c r="BI17" s="108">
        <f>Zostavy!H15</f>
        <v>0</v>
      </c>
      <c r="BJ17" s="108">
        <f>SUMIFS(Zostavy!$J$6:$J$39,Zostavy!$H$6:$H$39,Zostavy!H15)*Zostavy!$K$41</f>
        <v>0</v>
      </c>
      <c r="BL17" s="108">
        <f>Zostavy!N15</f>
        <v>0</v>
      </c>
      <c r="BM17" s="108">
        <f>SUMIFS(Zostavy!$P$6:$P$39,Zostavy!$N$6:$N$39,Zostavy!N15)*Zostavy!$Q$41</f>
        <v>0</v>
      </c>
      <c r="BO17" s="108">
        <f>Zostavy!T15</f>
        <v>0</v>
      </c>
      <c r="BP17" s="108">
        <f>SUMIFS(Zostavy!$V$6:$V$39,Zostavy!$T$6:$T$39,Zostavy!T15)*Zostavy!$W$41</f>
        <v>0</v>
      </c>
    </row>
    <row r="18" spans="1:68" ht="14.15" x14ac:dyDescent="0.35">
      <c r="A18" s="84"/>
      <c r="B18" s="98">
        <v>3040</v>
      </c>
      <c r="C18" s="84" t="s">
        <v>58</v>
      </c>
      <c r="D18" s="84">
        <f>Cenník[[#This Row],[Kód]]</f>
        <v>3040</v>
      </c>
      <c r="E18" s="93">
        <v>1.49</v>
      </c>
      <c r="F18" s="84"/>
      <c r="G18" s="84" t="s">
        <v>660</v>
      </c>
      <c r="H18" s="84"/>
      <c r="I18" s="99">
        <f>Cenník[[#This Row],[Kód]]</f>
        <v>3040</v>
      </c>
      <c r="J18" s="100">
        <f>SUM(Výskyt[[#This Row],[1]:[44]])</f>
        <v>0</v>
      </c>
      <c r="K18" s="100" t="str">
        <f>IFERROR(RANK(Výskyt[[#This Row],[kód-P]],Výskyt[kód-P],1),"")</f>
        <v/>
      </c>
      <c r="L18" s="100" t="str">
        <f>IF(Výskyt[[#This Row],[ks]]&gt;0,Výskyt[[#This Row],[Kód]],"")</f>
        <v/>
      </c>
      <c r="M18" s="100" t="str">
        <f>IFERROR(VLOOKUP(Výskyt[[#This Row],[Kód]],zostava1[],2,0),"")</f>
        <v/>
      </c>
      <c r="N18" s="100" t="str">
        <f>IFERROR(VLOOKUP(Výskyt[[#This Row],[Kód]],zostava2[],2,0),"")</f>
        <v/>
      </c>
      <c r="O18" s="100" t="str">
        <f>IFERROR(VLOOKUP(Výskyt[[#This Row],[Kód]],zostava3[],2,0),"")</f>
        <v/>
      </c>
      <c r="P18" s="100" t="str">
        <f>IFERROR(VLOOKUP(Výskyt[[#This Row],[Kód]],zostava4[],2,0),"")</f>
        <v/>
      </c>
      <c r="Q18" s="100" t="str">
        <f>IFERROR(VLOOKUP(Výskyt[[#This Row],[Kód]],zostava5[],2,0),"")</f>
        <v/>
      </c>
      <c r="R18" s="100" t="str">
        <f>IFERROR(VLOOKUP(Výskyt[[#This Row],[Kód]],zostava6[],2,0),"")</f>
        <v/>
      </c>
      <c r="S18" s="100" t="str">
        <f>IFERROR(VLOOKUP(Výskyt[[#This Row],[Kód]],zostava7[],2,0),"")</f>
        <v/>
      </c>
      <c r="T18" s="100" t="str">
        <f>IFERROR(VLOOKUP(Výskyt[[#This Row],[Kód]],zostava8[],2,0),"")</f>
        <v/>
      </c>
      <c r="U18" s="100" t="str">
        <f>IFERROR(VLOOKUP(Výskyt[[#This Row],[Kód]],zostava9[],2,0),"")</f>
        <v/>
      </c>
      <c r="V18" s="102" t="str">
        <f>IFERROR(VLOOKUP(Výskyt[[#This Row],[Kód]],zostava10[],2,0),"")</f>
        <v/>
      </c>
      <c r="W18" s="100" t="str">
        <f>IFERROR(VLOOKUP(Výskyt[[#This Row],[Kód]],zostava11[],2,0),"")</f>
        <v/>
      </c>
      <c r="X18" s="100" t="str">
        <f>IFERROR(VLOOKUP(Výskyt[[#This Row],[Kód]],zostava12[],2,0),"")</f>
        <v/>
      </c>
      <c r="Y18" s="100" t="str">
        <f>IFERROR(VLOOKUP(Výskyt[[#This Row],[Kód]],zostava13[],2,0),"")</f>
        <v/>
      </c>
      <c r="Z18" s="100" t="str">
        <f>IFERROR(VLOOKUP(Výskyt[[#This Row],[Kód]],zostava14[],2,0),"")</f>
        <v/>
      </c>
      <c r="AA18" s="100" t="str">
        <f>IFERROR(VLOOKUP(Výskyt[[#This Row],[Kód]],zostava15[],2,0),"")</f>
        <v/>
      </c>
      <c r="AB18" s="100" t="str">
        <f>IFERROR(VLOOKUP(Výskyt[[#This Row],[Kód]],zostava16[],2,0),"")</f>
        <v/>
      </c>
      <c r="AC18" s="100" t="str">
        <f>IFERROR(VLOOKUP(Výskyt[[#This Row],[Kód]],zostava17[],2,0),"")</f>
        <v/>
      </c>
      <c r="AD18" s="100" t="str">
        <f>IFERROR(VLOOKUP(Výskyt[[#This Row],[Kód]],zostava18[],2,0),"")</f>
        <v/>
      </c>
      <c r="AE18" s="100" t="str">
        <f>IFERROR(VLOOKUP(Výskyt[[#This Row],[Kód]],zostava19[],2,0),"")</f>
        <v/>
      </c>
      <c r="AF18" s="100" t="str">
        <f>IFERROR(VLOOKUP(Výskyt[[#This Row],[Kód]],zostava20[],2,0),"")</f>
        <v/>
      </c>
      <c r="AG18" s="100" t="str">
        <f>IFERROR(VLOOKUP(Výskyt[[#This Row],[Kód]],zostava21[],2,0),"")</f>
        <v/>
      </c>
      <c r="AH18" s="100" t="str">
        <f>IFERROR(VLOOKUP(Výskyt[[#This Row],[Kód]],zostava22[],2,0),"")</f>
        <v/>
      </c>
      <c r="AI18" s="100" t="str">
        <f>IFERROR(VLOOKUP(Výskyt[[#This Row],[Kód]],zostava23[],2,0),"")</f>
        <v/>
      </c>
      <c r="AJ18" s="100" t="str">
        <f>IFERROR(VLOOKUP(Výskyt[[#This Row],[Kód]],zostava24[],2,0),"")</f>
        <v/>
      </c>
      <c r="AK18" s="100" t="str">
        <f>IFERROR(VLOOKUP(Výskyt[[#This Row],[Kód]],zostava25[],2,0),"")</f>
        <v/>
      </c>
      <c r="AL18" s="100" t="str">
        <f>IFERROR(VLOOKUP(Výskyt[[#This Row],[Kód]],zostava26[],2,0),"")</f>
        <v/>
      </c>
      <c r="AM18" s="100" t="str">
        <f>IFERROR(VLOOKUP(Výskyt[[#This Row],[Kód]],zostava27[],2,0),"")</f>
        <v/>
      </c>
      <c r="AN18" s="100" t="str">
        <f>IFERROR(VLOOKUP(Výskyt[[#This Row],[Kód]],zostava28[],2,0),"")</f>
        <v/>
      </c>
      <c r="AO18" s="100" t="str">
        <f>IFERROR(VLOOKUP(Výskyt[[#This Row],[Kód]],zostava29[],2,0),"")</f>
        <v/>
      </c>
      <c r="AP18" s="100" t="str">
        <f>IFERROR(VLOOKUP(Výskyt[[#This Row],[Kód]],zostava30[],2,0),"")</f>
        <v/>
      </c>
      <c r="AQ18" s="100" t="str">
        <f>IFERROR(VLOOKUP(Výskyt[[#This Row],[Kód]],zostava31[],2,0),"")</f>
        <v/>
      </c>
      <c r="AR18" s="100" t="str">
        <f>IFERROR(VLOOKUP(Výskyt[[#This Row],[Kód]],zostava32[],2,0),"")</f>
        <v/>
      </c>
      <c r="AS18" s="100" t="str">
        <f>IFERROR(VLOOKUP(Výskyt[[#This Row],[Kód]],zostava33[],2,0),"")</f>
        <v/>
      </c>
      <c r="AT18" s="100" t="str">
        <f>IFERROR(VLOOKUP(Výskyt[[#This Row],[Kód]],zostava34[],2,0),"")</f>
        <v/>
      </c>
      <c r="AU18" s="100" t="str">
        <f>IFERROR(VLOOKUP(Výskyt[[#This Row],[Kód]],zostava35[],2,0),"")</f>
        <v/>
      </c>
      <c r="AV18" s="100" t="str">
        <f>IFERROR(VLOOKUP(Výskyt[[#This Row],[Kód]],zostava36[],2,0),"")</f>
        <v/>
      </c>
      <c r="AW18" s="100" t="str">
        <f>IFERROR(VLOOKUP(Výskyt[[#This Row],[Kód]],zostava37[],2,0),"")</f>
        <v/>
      </c>
      <c r="AX18" s="100" t="str">
        <f>IFERROR(VLOOKUP(Výskyt[[#This Row],[Kód]],zostava38[],2,0),"")</f>
        <v/>
      </c>
      <c r="AY18" s="100" t="str">
        <f>IFERROR(VLOOKUP(Výskyt[[#This Row],[Kód]],zostava39[],2,0),"")</f>
        <v/>
      </c>
      <c r="AZ18" s="100" t="str">
        <f>IFERROR(VLOOKUP(Výskyt[[#This Row],[Kód]],zostava40[],2,0),"")</f>
        <v/>
      </c>
      <c r="BA18" s="100" t="str">
        <f>IFERROR(VLOOKUP(Výskyt[[#This Row],[Kód]],zostava41[],2,0),"")</f>
        <v/>
      </c>
      <c r="BB18" s="100" t="str">
        <f>IFERROR(VLOOKUP(Výskyt[[#This Row],[Kód]],zostava42[],2,0),"")</f>
        <v/>
      </c>
      <c r="BC18" s="100" t="str">
        <f>IFERROR(VLOOKUP(Výskyt[[#This Row],[Kód]],zostava43[],2,0),"")</f>
        <v/>
      </c>
      <c r="BD18" s="100" t="str">
        <f>IFERROR(VLOOKUP(Výskyt[[#This Row],[Kód]],zostava44[],2,0),"")</f>
        <v/>
      </c>
      <c r="BE18" s="84"/>
      <c r="BF18" s="108">
        <f>Zostavy!B16</f>
        <v>0</v>
      </c>
      <c r="BG18" s="108">
        <f>SUMIFS(Zostavy!$D$6:$D$39,Zostavy!$B$6:$B$39,Zostavy!B16)*Zostavy!$E$41</f>
        <v>0</v>
      </c>
      <c r="BI18" s="108">
        <f>Zostavy!H16</f>
        <v>0</v>
      </c>
      <c r="BJ18" s="108">
        <f>SUMIFS(Zostavy!$J$6:$J$39,Zostavy!$H$6:$H$39,Zostavy!H16)*Zostavy!$K$41</f>
        <v>0</v>
      </c>
      <c r="BL18" s="108">
        <f>Zostavy!N16</f>
        <v>0</v>
      </c>
      <c r="BM18" s="108">
        <f>SUMIFS(Zostavy!$P$6:$P$39,Zostavy!$N$6:$N$39,Zostavy!N16)*Zostavy!$Q$41</f>
        <v>0</v>
      </c>
      <c r="BO18" s="108">
        <f>Zostavy!T16</f>
        <v>0</v>
      </c>
      <c r="BP18" s="108">
        <f>SUMIFS(Zostavy!$V$6:$V$39,Zostavy!$T$6:$T$39,Zostavy!T16)*Zostavy!$W$41</f>
        <v>0</v>
      </c>
    </row>
    <row r="19" spans="1:68" ht="14.15" x14ac:dyDescent="0.35">
      <c r="A19" s="84"/>
      <c r="B19" s="98">
        <v>3045</v>
      </c>
      <c r="C19" s="84" t="s">
        <v>59</v>
      </c>
      <c r="D19" s="84">
        <f>Cenník[[#This Row],[Kód]]</f>
        <v>3045</v>
      </c>
      <c r="E19" s="93">
        <v>1.49</v>
      </c>
      <c r="F19" s="84"/>
      <c r="G19" s="84" t="s">
        <v>662</v>
      </c>
      <c r="H19" s="84"/>
      <c r="I19" s="99">
        <f>Cenník[[#This Row],[Kód]]</f>
        <v>3045</v>
      </c>
      <c r="J19" s="100">
        <f>SUM(Výskyt[[#This Row],[1]:[44]])</f>
        <v>0</v>
      </c>
      <c r="K19" s="100" t="str">
        <f>IFERROR(RANK(Výskyt[[#This Row],[kód-P]],Výskyt[kód-P],1),"")</f>
        <v/>
      </c>
      <c r="L19" s="100" t="str">
        <f>IF(Výskyt[[#This Row],[ks]]&gt;0,Výskyt[[#This Row],[Kód]],"")</f>
        <v/>
      </c>
      <c r="M19" s="100" t="str">
        <f>IFERROR(VLOOKUP(Výskyt[[#This Row],[Kód]],zostava1[],2,0),"")</f>
        <v/>
      </c>
      <c r="N19" s="100" t="str">
        <f>IFERROR(VLOOKUP(Výskyt[[#This Row],[Kód]],zostava2[],2,0),"")</f>
        <v/>
      </c>
      <c r="O19" s="100" t="str">
        <f>IFERROR(VLOOKUP(Výskyt[[#This Row],[Kód]],zostava3[],2,0),"")</f>
        <v/>
      </c>
      <c r="P19" s="100" t="str">
        <f>IFERROR(VLOOKUP(Výskyt[[#This Row],[Kód]],zostava4[],2,0),"")</f>
        <v/>
      </c>
      <c r="Q19" s="100" t="str">
        <f>IFERROR(VLOOKUP(Výskyt[[#This Row],[Kód]],zostava5[],2,0),"")</f>
        <v/>
      </c>
      <c r="R19" s="100" t="str">
        <f>IFERROR(VLOOKUP(Výskyt[[#This Row],[Kód]],zostava6[],2,0),"")</f>
        <v/>
      </c>
      <c r="S19" s="100" t="str">
        <f>IFERROR(VLOOKUP(Výskyt[[#This Row],[Kód]],zostava7[],2,0),"")</f>
        <v/>
      </c>
      <c r="T19" s="100" t="str">
        <f>IFERROR(VLOOKUP(Výskyt[[#This Row],[Kód]],zostava8[],2,0),"")</f>
        <v/>
      </c>
      <c r="U19" s="100" t="str">
        <f>IFERROR(VLOOKUP(Výskyt[[#This Row],[Kód]],zostava9[],2,0),"")</f>
        <v/>
      </c>
      <c r="V19" s="102" t="str">
        <f>IFERROR(VLOOKUP(Výskyt[[#This Row],[Kód]],zostava10[],2,0),"")</f>
        <v/>
      </c>
      <c r="W19" s="100" t="str">
        <f>IFERROR(VLOOKUP(Výskyt[[#This Row],[Kód]],zostava11[],2,0),"")</f>
        <v/>
      </c>
      <c r="X19" s="100" t="str">
        <f>IFERROR(VLOOKUP(Výskyt[[#This Row],[Kód]],zostava12[],2,0),"")</f>
        <v/>
      </c>
      <c r="Y19" s="100" t="str">
        <f>IFERROR(VLOOKUP(Výskyt[[#This Row],[Kód]],zostava13[],2,0),"")</f>
        <v/>
      </c>
      <c r="Z19" s="100" t="str">
        <f>IFERROR(VLOOKUP(Výskyt[[#This Row],[Kód]],zostava14[],2,0),"")</f>
        <v/>
      </c>
      <c r="AA19" s="100" t="str">
        <f>IFERROR(VLOOKUP(Výskyt[[#This Row],[Kód]],zostava15[],2,0),"")</f>
        <v/>
      </c>
      <c r="AB19" s="100" t="str">
        <f>IFERROR(VLOOKUP(Výskyt[[#This Row],[Kód]],zostava16[],2,0),"")</f>
        <v/>
      </c>
      <c r="AC19" s="100" t="str">
        <f>IFERROR(VLOOKUP(Výskyt[[#This Row],[Kód]],zostava17[],2,0),"")</f>
        <v/>
      </c>
      <c r="AD19" s="100" t="str">
        <f>IFERROR(VLOOKUP(Výskyt[[#This Row],[Kód]],zostava18[],2,0),"")</f>
        <v/>
      </c>
      <c r="AE19" s="100" t="str">
        <f>IFERROR(VLOOKUP(Výskyt[[#This Row],[Kód]],zostava19[],2,0),"")</f>
        <v/>
      </c>
      <c r="AF19" s="100" t="str">
        <f>IFERROR(VLOOKUP(Výskyt[[#This Row],[Kód]],zostava20[],2,0),"")</f>
        <v/>
      </c>
      <c r="AG19" s="100" t="str">
        <f>IFERROR(VLOOKUP(Výskyt[[#This Row],[Kód]],zostava21[],2,0),"")</f>
        <v/>
      </c>
      <c r="AH19" s="100" t="str">
        <f>IFERROR(VLOOKUP(Výskyt[[#This Row],[Kód]],zostava22[],2,0),"")</f>
        <v/>
      </c>
      <c r="AI19" s="100" t="str">
        <f>IFERROR(VLOOKUP(Výskyt[[#This Row],[Kód]],zostava23[],2,0),"")</f>
        <v/>
      </c>
      <c r="AJ19" s="100" t="str">
        <f>IFERROR(VLOOKUP(Výskyt[[#This Row],[Kód]],zostava24[],2,0),"")</f>
        <v/>
      </c>
      <c r="AK19" s="100" t="str">
        <f>IFERROR(VLOOKUP(Výskyt[[#This Row],[Kód]],zostava25[],2,0),"")</f>
        <v/>
      </c>
      <c r="AL19" s="100" t="str">
        <f>IFERROR(VLOOKUP(Výskyt[[#This Row],[Kód]],zostava26[],2,0),"")</f>
        <v/>
      </c>
      <c r="AM19" s="100" t="str">
        <f>IFERROR(VLOOKUP(Výskyt[[#This Row],[Kód]],zostava27[],2,0),"")</f>
        <v/>
      </c>
      <c r="AN19" s="100" t="str">
        <f>IFERROR(VLOOKUP(Výskyt[[#This Row],[Kód]],zostava28[],2,0),"")</f>
        <v/>
      </c>
      <c r="AO19" s="100" t="str">
        <f>IFERROR(VLOOKUP(Výskyt[[#This Row],[Kód]],zostava29[],2,0),"")</f>
        <v/>
      </c>
      <c r="AP19" s="100" t="str">
        <f>IFERROR(VLOOKUP(Výskyt[[#This Row],[Kód]],zostava30[],2,0),"")</f>
        <v/>
      </c>
      <c r="AQ19" s="100" t="str">
        <f>IFERROR(VLOOKUP(Výskyt[[#This Row],[Kód]],zostava31[],2,0),"")</f>
        <v/>
      </c>
      <c r="AR19" s="100" t="str">
        <f>IFERROR(VLOOKUP(Výskyt[[#This Row],[Kód]],zostava32[],2,0),"")</f>
        <v/>
      </c>
      <c r="AS19" s="100" t="str">
        <f>IFERROR(VLOOKUP(Výskyt[[#This Row],[Kód]],zostava33[],2,0),"")</f>
        <v/>
      </c>
      <c r="AT19" s="100" t="str">
        <f>IFERROR(VLOOKUP(Výskyt[[#This Row],[Kód]],zostava34[],2,0),"")</f>
        <v/>
      </c>
      <c r="AU19" s="100" t="str">
        <f>IFERROR(VLOOKUP(Výskyt[[#This Row],[Kód]],zostava35[],2,0),"")</f>
        <v/>
      </c>
      <c r="AV19" s="100" t="str">
        <f>IFERROR(VLOOKUP(Výskyt[[#This Row],[Kód]],zostava36[],2,0),"")</f>
        <v/>
      </c>
      <c r="AW19" s="100" t="str">
        <f>IFERROR(VLOOKUP(Výskyt[[#This Row],[Kód]],zostava37[],2,0),"")</f>
        <v/>
      </c>
      <c r="AX19" s="100" t="str">
        <f>IFERROR(VLOOKUP(Výskyt[[#This Row],[Kód]],zostava38[],2,0),"")</f>
        <v/>
      </c>
      <c r="AY19" s="100" t="str">
        <f>IFERROR(VLOOKUP(Výskyt[[#This Row],[Kód]],zostava39[],2,0),"")</f>
        <v/>
      </c>
      <c r="AZ19" s="100" t="str">
        <f>IFERROR(VLOOKUP(Výskyt[[#This Row],[Kód]],zostava40[],2,0),"")</f>
        <v/>
      </c>
      <c r="BA19" s="100" t="str">
        <f>IFERROR(VLOOKUP(Výskyt[[#This Row],[Kód]],zostava41[],2,0),"")</f>
        <v/>
      </c>
      <c r="BB19" s="100" t="str">
        <f>IFERROR(VLOOKUP(Výskyt[[#This Row],[Kód]],zostava42[],2,0),"")</f>
        <v/>
      </c>
      <c r="BC19" s="100" t="str">
        <f>IFERROR(VLOOKUP(Výskyt[[#This Row],[Kód]],zostava43[],2,0),"")</f>
        <v/>
      </c>
      <c r="BD19" s="100" t="str">
        <f>IFERROR(VLOOKUP(Výskyt[[#This Row],[Kód]],zostava44[],2,0),"")</f>
        <v/>
      </c>
      <c r="BE19" s="84"/>
      <c r="BF19" s="108">
        <f>Zostavy!B17</f>
        <v>0</v>
      </c>
      <c r="BG19" s="108">
        <f>SUMIFS(Zostavy!$D$6:$D$39,Zostavy!$B$6:$B$39,Zostavy!B17)*Zostavy!$E$41</f>
        <v>0</v>
      </c>
      <c r="BI19" s="108">
        <f>Zostavy!H17</f>
        <v>0</v>
      </c>
      <c r="BJ19" s="108">
        <f>SUMIFS(Zostavy!$J$6:$J$39,Zostavy!$H$6:$H$39,Zostavy!H17)*Zostavy!$K$41</f>
        <v>0</v>
      </c>
      <c r="BL19" s="108">
        <f>Zostavy!N17</f>
        <v>0</v>
      </c>
      <c r="BM19" s="108">
        <f>SUMIFS(Zostavy!$P$6:$P$39,Zostavy!$N$6:$N$39,Zostavy!N17)*Zostavy!$Q$41</f>
        <v>0</v>
      </c>
      <c r="BO19" s="108">
        <f>Zostavy!T17</f>
        <v>0</v>
      </c>
      <c r="BP19" s="108">
        <f>SUMIFS(Zostavy!$V$6:$V$39,Zostavy!$T$6:$T$39,Zostavy!T17)*Zostavy!$W$41</f>
        <v>0</v>
      </c>
    </row>
    <row r="20" spans="1:68" ht="14.15" x14ac:dyDescent="0.35">
      <c r="A20" s="84"/>
      <c r="B20" s="98">
        <v>3046</v>
      </c>
      <c r="C20" s="84" t="s">
        <v>60</v>
      </c>
      <c r="D20" s="84">
        <f>Cenník[[#This Row],[Kód]]</f>
        <v>3046</v>
      </c>
      <c r="E20" s="93">
        <v>2.56</v>
      </c>
      <c r="F20" s="84"/>
      <c r="G20" s="84" t="s">
        <v>664</v>
      </c>
      <c r="H20" s="84"/>
      <c r="I20" s="99">
        <f>Cenník[[#This Row],[Kód]]</f>
        <v>3046</v>
      </c>
      <c r="J20" s="100">
        <f>SUM(Výskyt[[#This Row],[1]:[44]])</f>
        <v>0</v>
      </c>
      <c r="K20" s="100" t="str">
        <f>IFERROR(RANK(Výskyt[[#This Row],[kód-P]],Výskyt[kód-P],1),"")</f>
        <v/>
      </c>
      <c r="L20" s="100" t="str">
        <f>IF(Výskyt[[#This Row],[ks]]&gt;0,Výskyt[[#This Row],[Kód]],"")</f>
        <v/>
      </c>
      <c r="M20" s="100" t="str">
        <f>IFERROR(VLOOKUP(Výskyt[[#This Row],[Kód]],zostava1[],2,0),"")</f>
        <v/>
      </c>
      <c r="N20" s="100" t="str">
        <f>IFERROR(VLOOKUP(Výskyt[[#This Row],[Kód]],zostava2[],2,0),"")</f>
        <v/>
      </c>
      <c r="O20" s="100" t="str">
        <f>IFERROR(VLOOKUP(Výskyt[[#This Row],[Kód]],zostava3[],2,0),"")</f>
        <v/>
      </c>
      <c r="P20" s="100" t="str">
        <f>IFERROR(VLOOKUP(Výskyt[[#This Row],[Kód]],zostava4[],2,0),"")</f>
        <v/>
      </c>
      <c r="Q20" s="100" t="str">
        <f>IFERROR(VLOOKUP(Výskyt[[#This Row],[Kód]],zostava5[],2,0),"")</f>
        <v/>
      </c>
      <c r="R20" s="100" t="str">
        <f>IFERROR(VLOOKUP(Výskyt[[#This Row],[Kód]],zostava6[],2,0),"")</f>
        <v/>
      </c>
      <c r="S20" s="100" t="str">
        <f>IFERROR(VLOOKUP(Výskyt[[#This Row],[Kód]],zostava7[],2,0),"")</f>
        <v/>
      </c>
      <c r="T20" s="100" t="str">
        <f>IFERROR(VLOOKUP(Výskyt[[#This Row],[Kód]],zostava8[],2,0),"")</f>
        <v/>
      </c>
      <c r="U20" s="100" t="str">
        <f>IFERROR(VLOOKUP(Výskyt[[#This Row],[Kód]],zostava9[],2,0),"")</f>
        <v/>
      </c>
      <c r="V20" s="102" t="str">
        <f>IFERROR(VLOOKUP(Výskyt[[#This Row],[Kód]],zostava10[],2,0),"")</f>
        <v/>
      </c>
      <c r="W20" s="100" t="str">
        <f>IFERROR(VLOOKUP(Výskyt[[#This Row],[Kód]],zostava11[],2,0),"")</f>
        <v/>
      </c>
      <c r="X20" s="100" t="str">
        <f>IFERROR(VLOOKUP(Výskyt[[#This Row],[Kód]],zostava12[],2,0),"")</f>
        <v/>
      </c>
      <c r="Y20" s="100" t="str">
        <f>IFERROR(VLOOKUP(Výskyt[[#This Row],[Kód]],zostava13[],2,0),"")</f>
        <v/>
      </c>
      <c r="Z20" s="100" t="str">
        <f>IFERROR(VLOOKUP(Výskyt[[#This Row],[Kód]],zostava14[],2,0),"")</f>
        <v/>
      </c>
      <c r="AA20" s="100" t="str">
        <f>IFERROR(VLOOKUP(Výskyt[[#This Row],[Kód]],zostava15[],2,0),"")</f>
        <v/>
      </c>
      <c r="AB20" s="100" t="str">
        <f>IFERROR(VLOOKUP(Výskyt[[#This Row],[Kód]],zostava16[],2,0),"")</f>
        <v/>
      </c>
      <c r="AC20" s="100" t="str">
        <f>IFERROR(VLOOKUP(Výskyt[[#This Row],[Kód]],zostava17[],2,0),"")</f>
        <v/>
      </c>
      <c r="AD20" s="100" t="str">
        <f>IFERROR(VLOOKUP(Výskyt[[#This Row],[Kód]],zostava18[],2,0),"")</f>
        <v/>
      </c>
      <c r="AE20" s="100" t="str">
        <f>IFERROR(VLOOKUP(Výskyt[[#This Row],[Kód]],zostava19[],2,0),"")</f>
        <v/>
      </c>
      <c r="AF20" s="100" t="str">
        <f>IFERROR(VLOOKUP(Výskyt[[#This Row],[Kód]],zostava20[],2,0),"")</f>
        <v/>
      </c>
      <c r="AG20" s="100" t="str">
        <f>IFERROR(VLOOKUP(Výskyt[[#This Row],[Kód]],zostava21[],2,0),"")</f>
        <v/>
      </c>
      <c r="AH20" s="100" t="str">
        <f>IFERROR(VLOOKUP(Výskyt[[#This Row],[Kód]],zostava22[],2,0),"")</f>
        <v/>
      </c>
      <c r="AI20" s="100" t="str">
        <f>IFERROR(VLOOKUP(Výskyt[[#This Row],[Kód]],zostava23[],2,0),"")</f>
        <v/>
      </c>
      <c r="AJ20" s="100" t="str">
        <f>IFERROR(VLOOKUP(Výskyt[[#This Row],[Kód]],zostava24[],2,0),"")</f>
        <v/>
      </c>
      <c r="AK20" s="100" t="str">
        <f>IFERROR(VLOOKUP(Výskyt[[#This Row],[Kód]],zostava25[],2,0),"")</f>
        <v/>
      </c>
      <c r="AL20" s="100" t="str">
        <f>IFERROR(VLOOKUP(Výskyt[[#This Row],[Kód]],zostava26[],2,0),"")</f>
        <v/>
      </c>
      <c r="AM20" s="100" t="str">
        <f>IFERROR(VLOOKUP(Výskyt[[#This Row],[Kód]],zostava27[],2,0),"")</f>
        <v/>
      </c>
      <c r="AN20" s="100" t="str">
        <f>IFERROR(VLOOKUP(Výskyt[[#This Row],[Kód]],zostava28[],2,0),"")</f>
        <v/>
      </c>
      <c r="AO20" s="100" t="str">
        <f>IFERROR(VLOOKUP(Výskyt[[#This Row],[Kód]],zostava29[],2,0),"")</f>
        <v/>
      </c>
      <c r="AP20" s="100" t="str">
        <f>IFERROR(VLOOKUP(Výskyt[[#This Row],[Kód]],zostava30[],2,0),"")</f>
        <v/>
      </c>
      <c r="AQ20" s="100" t="str">
        <f>IFERROR(VLOOKUP(Výskyt[[#This Row],[Kód]],zostava31[],2,0),"")</f>
        <v/>
      </c>
      <c r="AR20" s="100" t="str">
        <f>IFERROR(VLOOKUP(Výskyt[[#This Row],[Kód]],zostava32[],2,0),"")</f>
        <v/>
      </c>
      <c r="AS20" s="100" t="str">
        <f>IFERROR(VLOOKUP(Výskyt[[#This Row],[Kód]],zostava33[],2,0),"")</f>
        <v/>
      </c>
      <c r="AT20" s="100" t="str">
        <f>IFERROR(VLOOKUP(Výskyt[[#This Row],[Kód]],zostava34[],2,0),"")</f>
        <v/>
      </c>
      <c r="AU20" s="100" t="str">
        <f>IFERROR(VLOOKUP(Výskyt[[#This Row],[Kód]],zostava35[],2,0),"")</f>
        <v/>
      </c>
      <c r="AV20" s="100" t="str">
        <f>IFERROR(VLOOKUP(Výskyt[[#This Row],[Kód]],zostava36[],2,0),"")</f>
        <v/>
      </c>
      <c r="AW20" s="100" t="str">
        <f>IFERROR(VLOOKUP(Výskyt[[#This Row],[Kód]],zostava37[],2,0),"")</f>
        <v/>
      </c>
      <c r="AX20" s="100" t="str">
        <f>IFERROR(VLOOKUP(Výskyt[[#This Row],[Kód]],zostava38[],2,0),"")</f>
        <v/>
      </c>
      <c r="AY20" s="100" t="str">
        <f>IFERROR(VLOOKUP(Výskyt[[#This Row],[Kód]],zostava39[],2,0),"")</f>
        <v/>
      </c>
      <c r="AZ20" s="100" t="str">
        <f>IFERROR(VLOOKUP(Výskyt[[#This Row],[Kód]],zostava40[],2,0),"")</f>
        <v/>
      </c>
      <c r="BA20" s="100" t="str">
        <f>IFERROR(VLOOKUP(Výskyt[[#This Row],[Kód]],zostava41[],2,0),"")</f>
        <v/>
      </c>
      <c r="BB20" s="100" t="str">
        <f>IFERROR(VLOOKUP(Výskyt[[#This Row],[Kód]],zostava42[],2,0),"")</f>
        <v/>
      </c>
      <c r="BC20" s="100" t="str">
        <f>IFERROR(VLOOKUP(Výskyt[[#This Row],[Kód]],zostava43[],2,0),"")</f>
        <v/>
      </c>
      <c r="BD20" s="100" t="str">
        <f>IFERROR(VLOOKUP(Výskyt[[#This Row],[Kód]],zostava44[],2,0),"")</f>
        <v/>
      </c>
      <c r="BE20" s="84"/>
      <c r="BF20" s="108">
        <f>Zostavy!B18</f>
        <v>0</v>
      </c>
      <c r="BG20" s="108">
        <f>SUMIFS(Zostavy!$D$6:$D$39,Zostavy!$B$6:$B$39,Zostavy!B18)*Zostavy!$E$41</f>
        <v>0</v>
      </c>
      <c r="BI20" s="108">
        <f>Zostavy!H18</f>
        <v>0</v>
      </c>
      <c r="BJ20" s="108">
        <f>SUMIFS(Zostavy!$J$6:$J$39,Zostavy!$H$6:$H$39,Zostavy!H18)*Zostavy!$K$41</f>
        <v>0</v>
      </c>
      <c r="BL20" s="108">
        <f>Zostavy!N18</f>
        <v>0</v>
      </c>
      <c r="BM20" s="108">
        <f>SUMIFS(Zostavy!$P$6:$P$39,Zostavy!$N$6:$N$39,Zostavy!N18)*Zostavy!$Q$41</f>
        <v>0</v>
      </c>
      <c r="BO20" s="108">
        <f>Zostavy!T18</f>
        <v>0</v>
      </c>
      <c r="BP20" s="108">
        <f>SUMIFS(Zostavy!$V$6:$V$39,Zostavy!$T$6:$T$39,Zostavy!T18)*Zostavy!$W$41</f>
        <v>0</v>
      </c>
    </row>
    <row r="21" spans="1:68" ht="14.15" x14ac:dyDescent="0.35">
      <c r="A21" s="84"/>
      <c r="B21" s="98">
        <v>3047</v>
      </c>
      <c r="C21" s="84" t="s">
        <v>62</v>
      </c>
      <c r="D21" s="84">
        <f>Cenník[[#This Row],[Kód]]</f>
        <v>3047</v>
      </c>
      <c r="E21" s="93">
        <v>2.56</v>
      </c>
      <c r="F21" s="84"/>
      <c r="G21" s="84" t="s">
        <v>641</v>
      </c>
      <c r="H21" s="84"/>
      <c r="I21" s="99">
        <f>Cenník[[#This Row],[Kód]]</f>
        <v>3047</v>
      </c>
      <c r="J21" s="100">
        <f>SUM(Výskyt[[#This Row],[1]:[44]])</f>
        <v>0</v>
      </c>
      <c r="K21" s="100" t="str">
        <f>IFERROR(RANK(Výskyt[[#This Row],[kód-P]],Výskyt[kód-P],1),"")</f>
        <v/>
      </c>
      <c r="L21" s="100" t="str">
        <f>IF(Výskyt[[#This Row],[ks]]&gt;0,Výskyt[[#This Row],[Kód]],"")</f>
        <v/>
      </c>
      <c r="M21" s="100" t="str">
        <f>IFERROR(VLOOKUP(Výskyt[[#This Row],[Kód]],zostava1[],2,0),"")</f>
        <v/>
      </c>
      <c r="N21" s="100" t="str">
        <f>IFERROR(VLOOKUP(Výskyt[[#This Row],[Kód]],zostava2[],2,0),"")</f>
        <v/>
      </c>
      <c r="O21" s="100" t="str">
        <f>IFERROR(VLOOKUP(Výskyt[[#This Row],[Kód]],zostava3[],2,0),"")</f>
        <v/>
      </c>
      <c r="P21" s="100" t="str">
        <f>IFERROR(VLOOKUP(Výskyt[[#This Row],[Kód]],zostava4[],2,0),"")</f>
        <v/>
      </c>
      <c r="Q21" s="100" t="str">
        <f>IFERROR(VLOOKUP(Výskyt[[#This Row],[Kód]],zostava5[],2,0),"")</f>
        <v/>
      </c>
      <c r="R21" s="100" t="str">
        <f>IFERROR(VLOOKUP(Výskyt[[#This Row],[Kód]],zostava6[],2,0),"")</f>
        <v/>
      </c>
      <c r="S21" s="100" t="str">
        <f>IFERROR(VLOOKUP(Výskyt[[#This Row],[Kód]],zostava7[],2,0),"")</f>
        <v/>
      </c>
      <c r="T21" s="100" t="str">
        <f>IFERROR(VLOOKUP(Výskyt[[#This Row],[Kód]],zostava8[],2,0),"")</f>
        <v/>
      </c>
      <c r="U21" s="100" t="str">
        <f>IFERROR(VLOOKUP(Výskyt[[#This Row],[Kód]],zostava9[],2,0),"")</f>
        <v/>
      </c>
      <c r="V21" s="102" t="str">
        <f>IFERROR(VLOOKUP(Výskyt[[#This Row],[Kód]],zostava10[],2,0),"")</f>
        <v/>
      </c>
      <c r="W21" s="100" t="str">
        <f>IFERROR(VLOOKUP(Výskyt[[#This Row],[Kód]],zostava11[],2,0),"")</f>
        <v/>
      </c>
      <c r="X21" s="100" t="str">
        <f>IFERROR(VLOOKUP(Výskyt[[#This Row],[Kód]],zostava12[],2,0),"")</f>
        <v/>
      </c>
      <c r="Y21" s="100" t="str">
        <f>IFERROR(VLOOKUP(Výskyt[[#This Row],[Kód]],zostava13[],2,0),"")</f>
        <v/>
      </c>
      <c r="Z21" s="100" t="str">
        <f>IFERROR(VLOOKUP(Výskyt[[#This Row],[Kód]],zostava14[],2,0),"")</f>
        <v/>
      </c>
      <c r="AA21" s="100" t="str">
        <f>IFERROR(VLOOKUP(Výskyt[[#This Row],[Kód]],zostava15[],2,0),"")</f>
        <v/>
      </c>
      <c r="AB21" s="100" t="str">
        <f>IFERROR(VLOOKUP(Výskyt[[#This Row],[Kód]],zostava16[],2,0),"")</f>
        <v/>
      </c>
      <c r="AC21" s="100" t="str">
        <f>IFERROR(VLOOKUP(Výskyt[[#This Row],[Kód]],zostava17[],2,0),"")</f>
        <v/>
      </c>
      <c r="AD21" s="100" t="str">
        <f>IFERROR(VLOOKUP(Výskyt[[#This Row],[Kód]],zostava18[],2,0),"")</f>
        <v/>
      </c>
      <c r="AE21" s="100" t="str">
        <f>IFERROR(VLOOKUP(Výskyt[[#This Row],[Kód]],zostava19[],2,0),"")</f>
        <v/>
      </c>
      <c r="AF21" s="100" t="str">
        <f>IFERROR(VLOOKUP(Výskyt[[#This Row],[Kód]],zostava20[],2,0),"")</f>
        <v/>
      </c>
      <c r="AG21" s="100" t="str">
        <f>IFERROR(VLOOKUP(Výskyt[[#This Row],[Kód]],zostava21[],2,0),"")</f>
        <v/>
      </c>
      <c r="AH21" s="100" t="str">
        <f>IFERROR(VLOOKUP(Výskyt[[#This Row],[Kód]],zostava22[],2,0),"")</f>
        <v/>
      </c>
      <c r="AI21" s="100" t="str">
        <f>IFERROR(VLOOKUP(Výskyt[[#This Row],[Kód]],zostava23[],2,0),"")</f>
        <v/>
      </c>
      <c r="AJ21" s="100" t="str">
        <f>IFERROR(VLOOKUP(Výskyt[[#This Row],[Kód]],zostava24[],2,0),"")</f>
        <v/>
      </c>
      <c r="AK21" s="100" t="str">
        <f>IFERROR(VLOOKUP(Výskyt[[#This Row],[Kód]],zostava25[],2,0),"")</f>
        <v/>
      </c>
      <c r="AL21" s="100" t="str">
        <f>IFERROR(VLOOKUP(Výskyt[[#This Row],[Kód]],zostava26[],2,0),"")</f>
        <v/>
      </c>
      <c r="AM21" s="100" t="str">
        <f>IFERROR(VLOOKUP(Výskyt[[#This Row],[Kód]],zostava27[],2,0),"")</f>
        <v/>
      </c>
      <c r="AN21" s="100" t="str">
        <f>IFERROR(VLOOKUP(Výskyt[[#This Row],[Kód]],zostava28[],2,0),"")</f>
        <v/>
      </c>
      <c r="AO21" s="100" t="str">
        <f>IFERROR(VLOOKUP(Výskyt[[#This Row],[Kód]],zostava29[],2,0),"")</f>
        <v/>
      </c>
      <c r="AP21" s="100" t="str">
        <f>IFERROR(VLOOKUP(Výskyt[[#This Row],[Kód]],zostava30[],2,0),"")</f>
        <v/>
      </c>
      <c r="AQ21" s="100" t="str">
        <f>IFERROR(VLOOKUP(Výskyt[[#This Row],[Kód]],zostava31[],2,0),"")</f>
        <v/>
      </c>
      <c r="AR21" s="100" t="str">
        <f>IFERROR(VLOOKUP(Výskyt[[#This Row],[Kód]],zostava32[],2,0),"")</f>
        <v/>
      </c>
      <c r="AS21" s="100" t="str">
        <f>IFERROR(VLOOKUP(Výskyt[[#This Row],[Kód]],zostava33[],2,0),"")</f>
        <v/>
      </c>
      <c r="AT21" s="100" t="str">
        <f>IFERROR(VLOOKUP(Výskyt[[#This Row],[Kód]],zostava34[],2,0),"")</f>
        <v/>
      </c>
      <c r="AU21" s="100" t="str">
        <f>IFERROR(VLOOKUP(Výskyt[[#This Row],[Kód]],zostava35[],2,0),"")</f>
        <v/>
      </c>
      <c r="AV21" s="100" t="str">
        <f>IFERROR(VLOOKUP(Výskyt[[#This Row],[Kód]],zostava36[],2,0),"")</f>
        <v/>
      </c>
      <c r="AW21" s="100" t="str">
        <f>IFERROR(VLOOKUP(Výskyt[[#This Row],[Kód]],zostava37[],2,0),"")</f>
        <v/>
      </c>
      <c r="AX21" s="100" t="str">
        <f>IFERROR(VLOOKUP(Výskyt[[#This Row],[Kód]],zostava38[],2,0),"")</f>
        <v/>
      </c>
      <c r="AY21" s="100" t="str">
        <f>IFERROR(VLOOKUP(Výskyt[[#This Row],[Kód]],zostava39[],2,0),"")</f>
        <v/>
      </c>
      <c r="AZ21" s="100" t="str">
        <f>IFERROR(VLOOKUP(Výskyt[[#This Row],[Kód]],zostava40[],2,0),"")</f>
        <v/>
      </c>
      <c r="BA21" s="100" t="str">
        <f>IFERROR(VLOOKUP(Výskyt[[#This Row],[Kód]],zostava41[],2,0),"")</f>
        <v/>
      </c>
      <c r="BB21" s="100" t="str">
        <f>IFERROR(VLOOKUP(Výskyt[[#This Row],[Kód]],zostava42[],2,0),"")</f>
        <v/>
      </c>
      <c r="BC21" s="100" t="str">
        <f>IFERROR(VLOOKUP(Výskyt[[#This Row],[Kód]],zostava43[],2,0),"")</f>
        <v/>
      </c>
      <c r="BD21" s="100" t="str">
        <f>IFERROR(VLOOKUP(Výskyt[[#This Row],[Kód]],zostava44[],2,0),"")</f>
        <v/>
      </c>
      <c r="BE21" s="84"/>
      <c r="BF21" s="108">
        <f>Zostavy!B19</f>
        <v>0</v>
      </c>
      <c r="BG21" s="108">
        <f>SUMIFS(Zostavy!$D$6:$D$39,Zostavy!$B$6:$B$39,Zostavy!B19)*Zostavy!$E$41</f>
        <v>0</v>
      </c>
      <c r="BI21" s="108">
        <f>Zostavy!H19</f>
        <v>0</v>
      </c>
      <c r="BJ21" s="108">
        <f>SUMIFS(Zostavy!$J$6:$J$39,Zostavy!$H$6:$H$39,Zostavy!H19)*Zostavy!$K$41</f>
        <v>0</v>
      </c>
      <c r="BL21" s="108">
        <f>Zostavy!N19</f>
        <v>0</v>
      </c>
      <c r="BM21" s="108">
        <f>SUMIFS(Zostavy!$P$6:$P$39,Zostavy!$N$6:$N$39,Zostavy!N19)*Zostavy!$Q$41</f>
        <v>0</v>
      </c>
      <c r="BO21" s="108">
        <f>Zostavy!T19</f>
        <v>0</v>
      </c>
      <c r="BP21" s="108">
        <f>SUMIFS(Zostavy!$V$6:$V$39,Zostavy!$T$6:$T$39,Zostavy!T19)*Zostavy!$W$41</f>
        <v>0</v>
      </c>
    </row>
    <row r="22" spans="1:68" ht="14.15" x14ac:dyDescent="0.35">
      <c r="A22" s="84"/>
      <c r="B22" s="98">
        <v>3048</v>
      </c>
      <c r="C22" s="84" t="s">
        <v>64</v>
      </c>
      <c r="D22" s="84">
        <f>Cenník[[#This Row],[Kód]]</f>
        <v>3048</v>
      </c>
      <c r="E22" s="93">
        <v>2.56</v>
      </c>
      <c r="F22" s="84"/>
      <c r="G22" s="84" t="s">
        <v>643</v>
      </c>
      <c r="H22" s="84"/>
      <c r="I22" s="99">
        <f>Cenník[[#This Row],[Kód]]</f>
        <v>3048</v>
      </c>
      <c r="J22" s="100">
        <f>SUM(Výskyt[[#This Row],[1]:[44]])</f>
        <v>0</v>
      </c>
      <c r="K22" s="100" t="str">
        <f>IFERROR(RANK(Výskyt[[#This Row],[kód-P]],Výskyt[kód-P],1),"")</f>
        <v/>
      </c>
      <c r="L22" s="100" t="str">
        <f>IF(Výskyt[[#This Row],[ks]]&gt;0,Výskyt[[#This Row],[Kód]],"")</f>
        <v/>
      </c>
      <c r="M22" s="100" t="str">
        <f>IFERROR(VLOOKUP(Výskyt[[#This Row],[Kód]],zostava1[],2,0),"")</f>
        <v/>
      </c>
      <c r="N22" s="100" t="str">
        <f>IFERROR(VLOOKUP(Výskyt[[#This Row],[Kód]],zostava2[],2,0),"")</f>
        <v/>
      </c>
      <c r="O22" s="100" t="str">
        <f>IFERROR(VLOOKUP(Výskyt[[#This Row],[Kód]],zostava3[],2,0),"")</f>
        <v/>
      </c>
      <c r="P22" s="100" t="str">
        <f>IFERROR(VLOOKUP(Výskyt[[#This Row],[Kód]],zostava4[],2,0),"")</f>
        <v/>
      </c>
      <c r="Q22" s="100" t="str">
        <f>IFERROR(VLOOKUP(Výskyt[[#This Row],[Kód]],zostava5[],2,0),"")</f>
        <v/>
      </c>
      <c r="R22" s="100" t="str">
        <f>IFERROR(VLOOKUP(Výskyt[[#This Row],[Kód]],zostava6[],2,0),"")</f>
        <v/>
      </c>
      <c r="S22" s="100" t="str">
        <f>IFERROR(VLOOKUP(Výskyt[[#This Row],[Kód]],zostava7[],2,0),"")</f>
        <v/>
      </c>
      <c r="T22" s="100" t="str">
        <f>IFERROR(VLOOKUP(Výskyt[[#This Row],[Kód]],zostava8[],2,0),"")</f>
        <v/>
      </c>
      <c r="U22" s="100" t="str">
        <f>IFERROR(VLOOKUP(Výskyt[[#This Row],[Kód]],zostava9[],2,0),"")</f>
        <v/>
      </c>
      <c r="V22" s="102" t="str">
        <f>IFERROR(VLOOKUP(Výskyt[[#This Row],[Kód]],zostava10[],2,0),"")</f>
        <v/>
      </c>
      <c r="W22" s="100" t="str">
        <f>IFERROR(VLOOKUP(Výskyt[[#This Row],[Kód]],zostava11[],2,0),"")</f>
        <v/>
      </c>
      <c r="X22" s="100" t="str">
        <f>IFERROR(VLOOKUP(Výskyt[[#This Row],[Kód]],zostava12[],2,0),"")</f>
        <v/>
      </c>
      <c r="Y22" s="100" t="str">
        <f>IFERROR(VLOOKUP(Výskyt[[#This Row],[Kód]],zostava13[],2,0),"")</f>
        <v/>
      </c>
      <c r="Z22" s="100" t="str">
        <f>IFERROR(VLOOKUP(Výskyt[[#This Row],[Kód]],zostava14[],2,0),"")</f>
        <v/>
      </c>
      <c r="AA22" s="100" t="str">
        <f>IFERROR(VLOOKUP(Výskyt[[#This Row],[Kód]],zostava15[],2,0),"")</f>
        <v/>
      </c>
      <c r="AB22" s="100" t="str">
        <f>IFERROR(VLOOKUP(Výskyt[[#This Row],[Kód]],zostava16[],2,0),"")</f>
        <v/>
      </c>
      <c r="AC22" s="100" t="str">
        <f>IFERROR(VLOOKUP(Výskyt[[#This Row],[Kód]],zostava17[],2,0),"")</f>
        <v/>
      </c>
      <c r="AD22" s="100" t="str">
        <f>IFERROR(VLOOKUP(Výskyt[[#This Row],[Kód]],zostava18[],2,0),"")</f>
        <v/>
      </c>
      <c r="AE22" s="100" t="str">
        <f>IFERROR(VLOOKUP(Výskyt[[#This Row],[Kód]],zostava19[],2,0),"")</f>
        <v/>
      </c>
      <c r="AF22" s="100" t="str">
        <f>IFERROR(VLOOKUP(Výskyt[[#This Row],[Kód]],zostava20[],2,0),"")</f>
        <v/>
      </c>
      <c r="AG22" s="100" t="str">
        <f>IFERROR(VLOOKUP(Výskyt[[#This Row],[Kód]],zostava21[],2,0),"")</f>
        <v/>
      </c>
      <c r="AH22" s="100" t="str">
        <f>IFERROR(VLOOKUP(Výskyt[[#This Row],[Kód]],zostava22[],2,0),"")</f>
        <v/>
      </c>
      <c r="AI22" s="100" t="str">
        <f>IFERROR(VLOOKUP(Výskyt[[#This Row],[Kód]],zostava23[],2,0),"")</f>
        <v/>
      </c>
      <c r="AJ22" s="100" t="str">
        <f>IFERROR(VLOOKUP(Výskyt[[#This Row],[Kód]],zostava24[],2,0),"")</f>
        <v/>
      </c>
      <c r="AK22" s="100" t="str">
        <f>IFERROR(VLOOKUP(Výskyt[[#This Row],[Kód]],zostava25[],2,0),"")</f>
        <v/>
      </c>
      <c r="AL22" s="100" t="str">
        <f>IFERROR(VLOOKUP(Výskyt[[#This Row],[Kód]],zostava26[],2,0),"")</f>
        <v/>
      </c>
      <c r="AM22" s="100" t="str">
        <f>IFERROR(VLOOKUP(Výskyt[[#This Row],[Kód]],zostava27[],2,0),"")</f>
        <v/>
      </c>
      <c r="AN22" s="100" t="str">
        <f>IFERROR(VLOOKUP(Výskyt[[#This Row],[Kód]],zostava28[],2,0),"")</f>
        <v/>
      </c>
      <c r="AO22" s="100" t="str">
        <f>IFERROR(VLOOKUP(Výskyt[[#This Row],[Kód]],zostava29[],2,0),"")</f>
        <v/>
      </c>
      <c r="AP22" s="100" t="str">
        <f>IFERROR(VLOOKUP(Výskyt[[#This Row],[Kód]],zostava30[],2,0),"")</f>
        <v/>
      </c>
      <c r="AQ22" s="100" t="str">
        <f>IFERROR(VLOOKUP(Výskyt[[#This Row],[Kód]],zostava31[],2,0),"")</f>
        <v/>
      </c>
      <c r="AR22" s="100" t="str">
        <f>IFERROR(VLOOKUP(Výskyt[[#This Row],[Kód]],zostava32[],2,0),"")</f>
        <v/>
      </c>
      <c r="AS22" s="100" t="str">
        <f>IFERROR(VLOOKUP(Výskyt[[#This Row],[Kód]],zostava33[],2,0),"")</f>
        <v/>
      </c>
      <c r="AT22" s="100" t="str">
        <f>IFERROR(VLOOKUP(Výskyt[[#This Row],[Kód]],zostava34[],2,0),"")</f>
        <v/>
      </c>
      <c r="AU22" s="100" t="str">
        <f>IFERROR(VLOOKUP(Výskyt[[#This Row],[Kód]],zostava35[],2,0),"")</f>
        <v/>
      </c>
      <c r="AV22" s="100" t="str">
        <f>IFERROR(VLOOKUP(Výskyt[[#This Row],[Kód]],zostava36[],2,0),"")</f>
        <v/>
      </c>
      <c r="AW22" s="100" t="str">
        <f>IFERROR(VLOOKUP(Výskyt[[#This Row],[Kód]],zostava37[],2,0),"")</f>
        <v/>
      </c>
      <c r="AX22" s="100" t="str">
        <f>IFERROR(VLOOKUP(Výskyt[[#This Row],[Kód]],zostava38[],2,0),"")</f>
        <v/>
      </c>
      <c r="AY22" s="100" t="str">
        <f>IFERROR(VLOOKUP(Výskyt[[#This Row],[Kód]],zostava39[],2,0),"")</f>
        <v/>
      </c>
      <c r="AZ22" s="100" t="str">
        <f>IFERROR(VLOOKUP(Výskyt[[#This Row],[Kód]],zostava40[],2,0),"")</f>
        <v/>
      </c>
      <c r="BA22" s="100" t="str">
        <f>IFERROR(VLOOKUP(Výskyt[[#This Row],[Kód]],zostava41[],2,0),"")</f>
        <v/>
      </c>
      <c r="BB22" s="100" t="str">
        <f>IFERROR(VLOOKUP(Výskyt[[#This Row],[Kód]],zostava42[],2,0),"")</f>
        <v/>
      </c>
      <c r="BC22" s="100" t="str">
        <f>IFERROR(VLOOKUP(Výskyt[[#This Row],[Kód]],zostava43[],2,0),"")</f>
        <v/>
      </c>
      <c r="BD22" s="100" t="str">
        <f>IFERROR(VLOOKUP(Výskyt[[#This Row],[Kód]],zostava44[],2,0),"")</f>
        <v/>
      </c>
      <c r="BE22" s="84"/>
      <c r="BF22" s="108">
        <f>Zostavy!B20</f>
        <v>0</v>
      </c>
      <c r="BG22" s="108">
        <f>SUMIFS(Zostavy!$D$6:$D$39,Zostavy!$B$6:$B$39,Zostavy!B20)*Zostavy!$E$41</f>
        <v>0</v>
      </c>
      <c r="BI22" s="108">
        <f>Zostavy!H20</f>
        <v>0</v>
      </c>
      <c r="BJ22" s="108">
        <f>SUMIFS(Zostavy!$J$6:$J$39,Zostavy!$H$6:$H$39,Zostavy!H20)*Zostavy!$K$41</f>
        <v>0</v>
      </c>
      <c r="BL22" s="108">
        <f>Zostavy!N20</f>
        <v>0</v>
      </c>
      <c r="BM22" s="108">
        <f>SUMIFS(Zostavy!$P$6:$P$39,Zostavy!$N$6:$N$39,Zostavy!N20)*Zostavy!$Q$41</f>
        <v>0</v>
      </c>
      <c r="BO22" s="108">
        <f>Zostavy!T20</f>
        <v>0</v>
      </c>
      <c r="BP22" s="108">
        <f>SUMIFS(Zostavy!$V$6:$V$39,Zostavy!$T$6:$T$39,Zostavy!T20)*Zostavy!$W$41</f>
        <v>0</v>
      </c>
    </row>
    <row r="23" spans="1:68" ht="14.15" x14ac:dyDescent="0.35">
      <c r="A23" s="84"/>
      <c r="B23" s="98">
        <v>3050</v>
      </c>
      <c r="C23" s="84" t="s">
        <v>7</v>
      </c>
      <c r="D23" s="84">
        <f>Cenník[[#This Row],[Kód]]</f>
        <v>3050</v>
      </c>
      <c r="E23" s="93">
        <v>0.28000000000000003</v>
      </c>
      <c r="F23" s="84"/>
      <c r="G23" s="84" t="s">
        <v>652</v>
      </c>
      <c r="H23" s="84"/>
      <c r="I23" s="99">
        <f>Cenník[[#This Row],[Kód]]</f>
        <v>3050</v>
      </c>
      <c r="J23" s="100">
        <f>SUM(Výskyt[[#This Row],[1]:[44]])</f>
        <v>0</v>
      </c>
      <c r="K23" s="100" t="str">
        <f>IFERROR(RANK(Výskyt[[#This Row],[kód-P]],Výskyt[kód-P],1),"")</f>
        <v/>
      </c>
      <c r="L23" s="100" t="str">
        <f>IF(Výskyt[[#This Row],[ks]]&gt;0,Výskyt[[#This Row],[Kód]],"")</f>
        <v/>
      </c>
      <c r="M23" s="100" t="str">
        <f>IFERROR(VLOOKUP(Výskyt[[#This Row],[Kód]],zostava1[],2,0),"")</f>
        <v/>
      </c>
      <c r="N23" s="100" t="str">
        <f>IFERROR(VLOOKUP(Výskyt[[#This Row],[Kód]],zostava2[],2,0),"")</f>
        <v/>
      </c>
      <c r="O23" s="100" t="str">
        <f>IFERROR(VLOOKUP(Výskyt[[#This Row],[Kód]],zostava3[],2,0),"")</f>
        <v/>
      </c>
      <c r="P23" s="100" t="str">
        <f>IFERROR(VLOOKUP(Výskyt[[#This Row],[Kód]],zostava4[],2,0),"")</f>
        <v/>
      </c>
      <c r="Q23" s="100" t="str">
        <f>IFERROR(VLOOKUP(Výskyt[[#This Row],[Kód]],zostava5[],2,0),"")</f>
        <v/>
      </c>
      <c r="R23" s="100" t="str">
        <f>IFERROR(VLOOKUP(Výskyt[[#This Row],[Kód]],zostava6[],2,0),"")</f>
        <v/>
      </c>
      <c r="S23" s="100" t="str">
        <f>IFERROR(VLOOKUP(Výskyt[[#This Row],[Kód]],zostava7[],2,0),"")</f>
        <v/>
      </c>
      <c r="T23" s="100" t="str">
        <f>IFERROR(VLOOKUP(Výskyt[[#This Row],[Kód]],zostava8[],2,0),"")</f>
        <v/>
      </c>
      <c r="U23" s="100" t="str">
        <f>IFERROR(VLOOKUP(Výskyt[[#This Row],[Kód]],zostava9[],2,0),"")</f>
        <v/>
      </c>
      <c r="V23" s="102" t="str">
        <f>IFERROR(VLOOKUP(Výskyt[[#This Row],[Kód]],zostava10[],2,0),"")</f>
        <v/>
      </c>
      <c r="W23" s="100" t="str">
        <f>IFERROR(VLOOKUP(Výskyt[[#This Row],[Kód]],zostava11[],2,0),"")</f>
        <v/>
      </c>
      <c r="X23" s="100" t="str">
        <f>IFERROR(VLOOKUP(Výskyt[[#This Row],[Kód]],zostava12[],2,0),"")</f>
        <v/>
      </c>
      <c r="Y23" s="100" t="str">
        <f>IFERROR(VLOOKUP(Výskyt[[#This Row],[Kód]],zostava13[],2,0),"")</f>
        <v/>
      </c>
      <c r="Z23" s="100" t="str">
        <f>IFERROR(VLOOKUP(Výskyt[[#This Row],[Kód]],zostava14[],2,0),"")</f>
        <v/>
      </c>
      <c r="AA23" s="100" t="str">
        <f>IFERROR(VLOOKUP(Výskyt[[#This Row],[Kód]],zostava15[],2,0),"")</f>
        <v/>
      </c>
      <c r="AB23" s="100" t="str">
        <f>IFERROR(VLOOKUP(Výskyt[[#This Row],[Kód]],zostava16[],2,0),"")</f>
        <v/>
      </c>
      <c r="AC23" s="100" t="str">
        <f>IFERROR(VLOOKUP(Výskyt[[#This Row],[Kód]],zostava17[],2,0),"")</f>
        <v/>
      </c>
      <c r="AD23" s="100" t="str">
        <f>IFERROR(VLOOKUP(Výskyt[[#This Row],[Kód]],zostava18[],2,0),"")</f>
        <v/>
      </c>
      <c r="AE23" s="100" t="str">
        <f>IFERROR(VLOOKUP(Výskyt[[#This Row],[Kód]],zostava19[],2,0),"")</f>
        <v/>
      </c>
      <c r="AF23" s="100" t="str">
        <f>IFERROR(VLOOKUP(Výskyt[[#This Row],[Kód]],zostava20[],2,0),"")</f>
        <v/>
      </c>
      <c r="AG23" s="100" t="str">
        <f>IFERROR(VLOOKUP(Výskyt[[#This Row],[Kód]],zostava21[],2,0),"")</f>
        <v/>
      </c>
      <c r="AH23" s="100" t="str">
        <f>IFERROR(VLOOKUP(Výskyt[[#This Row],[Kód]],zostava22[],2,0),"")</f>
        <v/>
      </c>
      <c r="AI23" s="100" t="str">
        <f>IFERROR(VLOOKUP(Výskyt[[#This Row],[Kód]],zostava23[],2,0),"")</f>
        <v/>
      </c>
      <c r="AJ23" s="100" t="str">
        <f>IFERROR(VLOOKUP(Výskyt[[#This Row],[Kód]],zostava24[],2,0),"")</f>
        <v/>
      </c>
      <c r="AK23" s="100" t="str">
        <f>IFERROR(VLOOKUP(Výskyt[[#This Row],[Kód]],zostava25[],2,0),"")</f>
        <v/>
      </c>
      <c r="AL23" s="100" t="str">
        <f>IFERROR(VLOOKUP(Výskyt[[#This Row],[Kód]],zostava26[],2,0),"")</f>
        <v/>
      </c>
      <c r="AM23" s="100" t="str">
        <f>IFERROR(VLOOKUP(Výskyt[[#This Row],[Kód]],zostava27[],2,0),"")</f>
        <v/>
      </c>
      <c r="AN23" s="100" t="str">
        <f>IFERROR(VLOOKUP(Výskyt[[#This Row],[Kód]],zostava28[],2,0),"")</f>
        <v/>
      </c>
      <c r="AO23" s="100" t="str">
        <f>IFERROR(VLOOKUP(Výskyt[[#This Row],[Kód]],zostava29[],2,0),"")</f>
        <v/>
      </c>
      <c r="AP23" s="100" t="str">
        <f>IFERROR(VLOOKUP(Výskyt[[#This Row],[Kód]],zostava30[],2,0),"")</f>
        <v/>
      </c>
      <c r="AQ23" s="100" t="str">
        <f>IFERROR(VLOOKUP(Výskyt[[#This Row],[Kód]],zostava31[],2,0),"")</f>
        <v/>
      </c>
      <c r="AR23" s="100" t="str">
        <f>IFERROR(VLOOKUP(Výskyt[[#This Row],[Kód]],zostava32[],2,0),"")</f>
        <v/>
      </c>
      <c r="AS23" s="100" t="str">
        <f>IFERROR(VLOOKUP(Výskyt[[#This Row],[Kód]],zostava33[],2,0),"")</f>
        <v/>
      </c>
      <c r="AT23" s="100" t="str">
        <f>IFERROR(VLOOKUP(Výskyt[[#This Row],[Kód]],zostava34[],2,0),"")</f>
        <v/>
      </c>
      <c r="AU23" s="100" t="str">
        <f>IFERROR(VLOOKUP(Výskyt[[#This Row],[Kód]],zostava35[],2,0),"")</f>
        <v/>
      </c>
      <c r="AV23" s="100" t="str">
        <f>IFERROR(VLOOKUP(Výskyt[[#This Row],[Kód]],zostava36[],2,0),"")</f>
        <v/>
      </c>
      <c r="AW23" s="100" t="str">
        <f>IFERROR(VLOOKUP(Výskyt[[#This Row],[Kód]],zostava37[],2,0),"")</f>
        <v/>
      </c>
      <c r="AX23" s="100" t="str">
        <f>IFERROR(VLOOKUP(Výskyt[[#This Row],[Kód]],zostava38[],2,0),"")</f>
        <v/>
      </c>
      <c r="AY23" s="100" t="str">
        <f>IFERROR(VLOOKUP(Výskyt[[#This Row],[Kód]],zostava39[],2,0),"")</f>
        <v/>
      </c>
      <c r="AZ23" s="100" t="str">
        <f>IFERROR(VLOOKUP(Výskyt[[#This Row],[Kód]],zostava40[],2,0),"")</f>
        <v/>
      </c>
      <c r="BA23" s="100" t="str">
        <f>IFERROR(VLOOKUP(Výskyt[[#This Row],[Kód]],zostava41[],2,0),"")</f>
        <v/>
      </c>
      <c r="BB23" s="100" t="str">
        <f>IFERROR(VLOOKUP(Výskyt[[#This Row],[Kód]],zostava42[],2,0),"")</f>
        <v/>
      </c>
      <c r="BC23" s="100" t="str">
        <f>IFERROR(VLOOKUP(Výskyt[[#This Row],[Kód]],zostava43[],2,0),"")</f>
        <v/>
      </c>
      <c r="BD23" s="100" t="str">
        <f>IFERROR(VLOOKUP(Výskyt[[#This Row],[Kód]],zostava44[],2,0),"")</f>
        <v/>
      </c>
      <c r="BE23" s="84"/>
      <c r="BF23" s="108">
        <f>Zostavy!B21</f>
        <v>0</v>
      </c>
      <c r="BG23" s="108">
        <f>SUMIFS(Zostavy!$D$6:$D$39,Zostavy!$B$6:$B$39,Zostavy!B21)*Zostavy!$E$41</f>
        <v>0</v>
      </c>
      <c r="BI23" s="108">
        <f>Zostavy!H21</f>
        <v>0</v>
      </c>
      <c r="BJ23" s="108">
        <f>SUMIFS(Zostavy!$J$6:$J$39,Zostavy!$H$6:$H$39,Zostavy!H21)*Zostavy!$K$41</f>
        <v>0</v>
      </c>
      <c r="BL23" s="108">
        <f>Zostavy!N21</f>
        <v>0</v>
      </c>
      <c r="BM23" s="108">
        <f>SUMIFS(Zostavy!$P$6:$P$39,Zostavy!$N$6:$N$39,Zostavy!N21)*Zostavy!$Q$41</f>
        <v>0</v>
      </c>
      <c r="BO23" s="108">
        <f>Zostavy!T21</f>
        <v>0</v>
      </c>
      <c r="BP23" s="108">
        <f>SUMIFS(Zostavy!$V$6:$V$39,Zostavy!$T$6:$T$39,Zostavy!T21)*Zostavy!$W$41</f>
        <v>0</v>
      </c>
    </row>
    <row r="24" spans="1:68" ht="14.15" x14ac:dyDescent="0.35">
      <c r="A24" s="84"/>
      <c r="B24" s="98">
        <v>3055</v>
      </c>
      <c r="C24" s="84" t="s">
        <v>11</v>
      </c>
      <c r="D24" s="84">
        <f>Cenník[[#This Row],[Kód]]</f>
        <v>3055</v>
      </c>
      <c r="E24" s="93">
        <v>0.28000000000000003</v>
      </c>
      <c r="F24" s="84"/>
      <c r="G24" s="84" t="s">
        <v>645</v>
      </c>
      <c r="H24" s="84"/>
      <c r="I24" s="99">
        <f>Cenník[[#This Row],[Kód]]</f>
        <v>3055</v>
      </c>
      <c r="J24" s="100">
        <f>SUM(Výskyt[[#This Row],[1]:[44]])</f>
        <v>0</v>
      </c>
      <c r="K24" s="100" t="str">
        <f>IFERROR(RANK(Výskyt[[#This Row],[kód-P]],Výskyt[kód-P],1),"")</f>
        <v/>
      </c>
      <c r="L24" s="100" t="str">
        <f>IF(Výskyt[[#This Row],[ks]]&gt;0,Výskyt[[#This Row],[Kód]],"")</f>
        <v/>
      </c>
      <c r="M24" s="100" t="str">
        <f>IFERROR(VLOOKUP(Výskyt[[#This Row],[Kód]],zostava1[],2,0),"")</f>
        <v/>
      </c>
      <c r="N24" s="100" t="str">
        <f>IFERROR(VLOOKUP(Výskyt[[#This Row],[Kód]],zostava2[],2,0),"")</f>
        <v/>
      </c>
      <c r="O24" s="100" t="str">
        <f>IFERROR(VLOOKUP(Výskyt[[#This Row],[Kód]],zostava3[],2,0),"")</f>
        <v/>
      </c>
      <c r="P24" s="100" t="str">
        <f>IFERROR(VLOOKUP(Výskyt[[#This Row],[Kód]],zostava4[],2,0),"")</f>
        <v/>
      </c>
      <c r="Q24" s="100" t="str">
        <f>IFERROR(VLOOKUP(Výskyt[[#This Row],[Kód]],zostava5[],2,0),"")</f>
        <v/>
      </c>
      <c r="R24" s="100" t="str">
        <f>IFERROR(VLOOKUP(Výskyt[[#This Row],[Kód]],zostava6[],2,0),"")</f>
        <v/>
      </c>
      <c r="S24" s="100" t="str">
        <f>IFERROR(VLOOKUP(Výskyt[[#This Row],[Kód]],zostava7[],2,0),"")</f>
        <v/>
      </c>
      <c r="T24" s="100" t="str">
        <f>IFERROR(VLOOKUP(Výskyt[[#This Row],[Kód]],zostava8[],2,0),"")</f>
        <v/>
      </c>
      <c r="U24" s="100" t="str">
        <f>IFERROR(VLOOKUP(Výskyt[[#This Row],[Kód]],zostava9[],2,0),"")</f>
        <v/>
      </c>
      <c r="V24" s="102" t="str">
        <f>IFERROR(VLOOKUP(Výskyt[[#This Row],[Kód]],zostava10[],2,0),"")</f>
        <v/>
      </c>
      <c r="W24" s="100" t="str">
        <f>IFERROR(VLOOKUP(Výskyt[[#This Row],[Kód]],zostava11[],2,0),"")</f>
        <v/>
      </c>
      <c r="X24" s="100" t="str">
        <f>IFERROR(VLOOKUP(Výskyt[[#This Row],[Kód]],zostava12[],2,0),"")</f>
        <v/>
      </c>
      <c r="Y24" s="100" t="str">
        <f>IFERROR(VLOOKUP(Výskyt[[#This Row],[Kód]],zostava13[],2,0),"")</f>
        <v/>
      </c>
      <c r="Z24" s="100" t="str">
        <f>IFERROR(VLOOKUP(Výskyt[[#This Row],[Kód]],zostava14[],2,0),"")</f>
        <v/>
      </c>
      <c r="AA24" s="100" t="str">
        <f>IFERROR(VLOOKUP(Výskyt[[#This Row],[Kód]],zostava15[],2,0),"")</f>
        <v/>
      </c>
      <c r="AB24" s="100" t="str">
        <f>IFERROR(VLOOKUP(Výskyt[[#This Row],[Kód]],zostava16[],2,0),"")</f>
        <v/>
      </c>
      <c r="AC24" s="100" t="str">
        <f>IFERROR(VLOOKUP(Výskyt[[#This Row],[Kód]],zostava17[],2,0),"")</f>
        <v/>
      </c>
      <c r="AD24" s="100" t="str">
        <f>IFERROR(VLOOKUP(Výskyt[[#This Row],[Kód]],zostava18[],2,0),"")</f>
        <v/>
      </c>
      <c r="AE24" s="100" t="str">
        <f>IFERROR(VLOOKUP(Výskyt[[#This Row],[Kód]],zostava19[],2,0),"")</f>
        <v/>
      </c>
      <c r="AF24" s="100" t="str">
        <f>IFERROR(VLOOKUP(Výskyt[[#This Row],[Kód]],zostava20[],2,0),"")</f>
        <v/>
      </c>
      <c r="AG24" s="100" t="str">
        <f>IFERROR(VLOOKUP(Výskyt[[#This Row],[Kód]],zostava21[],2,0),"")</f>
        <v/>
      </c>
      <c r="AH24" s="100" t="str">
        <f>IFERROR(VLOOKUP(Výskyt[[#This Row],[Kód]],zostava22[],2,0),"")</f>
        <v/>
      </c>
      <c r="AI24" s="100" t="str">
        <f>IFERROR(VLOOKUP(Výskyt[[#This Row],[Kód]],zostava23[],2,0),"")</f>
        <v/>
      </c>
      <c r="AJ24" s="100" t="str">
        <f>IFERROR(VLOOKUP(Výskyt[[#This Row],[Kód]],zostava24[],2,0),"")</f>
        <v/>
      </c>
      <c r="AK24" s="100" t="str">
        <f>IFERROR(VLOOKUP(Výskyt[[#This Row],[Kód]],zostava25[],2,0),"")</f>
        <v/>
      </c>
      <c r="AL24" s="100" t="str">
        <f>IFERROR(VLOOKUP(Výskyt[[#This Row],[Kód]],zostava26[],2,0),"")</f>
        <v/>
      </c>
      <c r="AM24" s="100" t="str">
        <f>IFERROR(VLOOKUP(Výskyt[[#This Row],[Kód]],zostava27[],2,0),"")</f>
        <v/>
      </c>
      <c r="AN24" s="100" t="str">
        <f>IFERROR(VLOOKUP(Výskyt[[#This Row],[Kód]],zostava28[],2,0),"")</f>
        <v/>
      </c>
      <c r="AO24" s="100" t="str">
        <f>IFERROR(VLOOKUP(Výskyt[[#This Row],[Kód]],zostava29[],2,0),"")</f>
        <v/>
      </c>
      <c r="AP24" s="100" t="str">
        <f>IFERROR(VLOOKUP(Výskyt[[#This Row],[Kód]],zostava30[],2,0),"")</f>
        <v/>
      </c>
      <c r="AQ24" s="100" t="str">
        <f>IFERROR(VLOOKUP(Výskyt[[#This Row],[Kód]],zostava31[],2,0),"")</f>
        <v/>
      </c>
      <c r="AR24" s="100" t="str">
        <f>IFERROR(VLOOKUP(Výskyt[[#This Row],[Kód]],zostava32[],2,0),"")</f>
        <v/>
      </c>
      <c r="AS24" s="100" t="str">
        <f>IFERROR(VLOOKUP(Výskyt[[#This Row],[Kód]],zostava33[],2,0),"")</f>
        <v/>
      </c>
      <c r="AT24" s="100" t="str">
        <f>IFERROR(VLOOKUP(Výskyt[[#This Row],[Kód]],zostava34[],2,0),"")</f>
        <v/>
      </c>
      <c r="AU24" s="100" t="str">
        <f>IFERROR(VLOOKUP(Výskyt[[#This Row],[Kód]],zostava35[],2,0),"")</f>
        <v/>
      </c>
      <c r="AV24" s="100" t="str">
        <f>IFERROR(VLOOKUP(Výskyt[[#This Row],[Kód]],zostava36[],2,0),"")</f>
        <v/>
      </c>
      <c r="AW24" s="100" t="str">
        <f>IFERROR(VLOOKUP(Výskyt[[#This Row],[Kód]],zostava37[],2,0),"")</f>
        <v/>
      </c>
      <c r="AX24" s="100" t="str">
        <f>IFERROR(VLOOKUP(Výskyt[[#This Row],[Kód]],zostava38[],2,0),"")</f>
        <v/>
      </c>
      <c r="AY24" s="100" t="str">
        <f>IFERROR(VLOOKUP(Výskyt[[#This Row],[Kód]],zostava39[],2,0),"")</f>
        <v/>
      </c>
      <c r="AZ24" s="100" t="str">
        <f>IFERROR(VLOOKUP(Výskyt[[#This Row],[Kód]],zostava40[],2,0),"")</f>
        <v/>
      </c>
      <c r="BA24" s="100" t="str">
        <f>IFERROR(VLOOKUP(Výskyt[[#This Row],[Kód]],zostava41[],2,0),"")</f>
        <v/>
      </c>
      <c r="BB24" s="100" t="str">
        <f>IFERROR(VLOOKUP(Výskyt[[#This Row],[Kód]],zostava42[],2,0),"")</f>
        <v/>
      </c>
      <c r="BC24" s="100" t="str">
        <f>IFERROR(VLOOKUP(Výskyt[[#This Row],[Kód]],zostava43[],2,0),"")</f>
        <v/>
      </c>
      <c r="BD24" s="100" t="str">
        <f>IFERROR(VLOOKUP(Výskyt[[#This Row],[Kód]],zostava44[],2,0),"")</f>
        <v/>
      </c>
      <c r="BE24" s="84"/>
      <c r="BF24" s="108">
        <f>Zostavy!B22</f>
        <v>0</v>
      </c>
      <c r="BG24" s="108">
        <f>SUMIFS(Zostavy!$D$6:$D$39,Zostavy!$B$6:$B$39,Zostavy!B22)*Zostavy!$E$41</f>
        <v>0</v>
      </c>
      <c r="BI24" s="108">
        <f>Zostavy!H22</f>
        <v>0</v>
      </c>
      <c r="BJ24" s="108">
        <f>SUMIFS(Zostavy!$J$6:$J$39,Zostavy!$H$6:$H$39,Zostavy!H22)*Zostavy!$K$41</f>
        <v>0</v>
      </c>
      <c r="BL24" s="108">
        <f>Zostavy!N22</f>
        <v>0</v>
      </c>
      <c r="BM24" s="108">
        <f>SUMIFS(Zostavy!$P$6:$P$39,Zostavy!$N$6:$N$39,Zostavy!N22)*Zostavy!$Q$41</f>
        <v>0</v>
      </c>
      <c r="BO24" s="108">
        <f>Zostavy!T22</f>
        <v>0</v>
      </c>
      <c r="BP24" s="108">
        <f>SUMIFS(Zostavy!$V$6:$V$39,Zostavy!$T$6:$T$39,Zostavy!T22)*Zostavy!$W$41</f>
        <v>0</v>
      </c>
    </row>
    <row r="25" spans="1:68" ht="14.15" x14ac:dyDescent="0.35">
      <c r="A25" s="84"/>
      <c r="B25" s="98">
        <v>3060</v>
      </c>
      <c r="C25" s="84" t="s">
        <v>14</v>
      </c>
      <c r="D25" s="84">
        <f>Cenník[[#This Row],[Kód]]</f>
        <v>3060</v>
      </c>
      <c r="E25" s="93">
        <v>0.31</v>
      </c>
      <c r="F25" s="84"/>
      <c r="G25" s="84" t="s">
        <v>654</v>
      </c>
      <c r="H25" s="84"/>
      <c r="I25" s="99">
        <f>Cenník[[#This Row],[Kód]]</f>
        <v>3060</v>
      </c>
      <c r="J25" s="100">
        <f>SUM(Výskyt[[#This Row],[1]:[44]])</f>
        <v>0</v>
      </c>
      <c r="K25" s="100" t="str">
        <f>IFERROR(RANK(Výskyt[[#This Row],[kód-P]],Výskyt[kód-P],1),"")</f>
        <v/>
      </c>
      <c r="L25" s="100" t="str">
        <f>IF(Výskyt[[#This Row],[ks]]&gt;0,Výskyt[[#This Row],[Kód]],"")</f>
        <v/>
      </c>
      <c r="M25" s="100" t="str">
        <f>IFERROR(VLOOKUP(Výskyt[[#This Row],[Kód]],zostava1[],2,0),"")</f>
        <v/>
      </c>
      <c r="N25" s="100" t="str">
        <f>IFERROR(VLOOKUP(Výskyt[[#This Row],[Kód]],zostava2[],2,0),"")</f>
        <v/>
      </c>
      <c r="O25" s="100" t="str">
        <f>IFERROR(VLOOKUP(Výskyt[[#This Row],[Kód]],zostava3[],2,0),"")</f>
        <v/>
      </c>
      <c r="P25" s="100" t="str">
        <f>IFERROR(VLOOKUP(Výskyt[[#This Row],[Kód]],zostava4[],2,0),"")</f>
        <v/>
      </c>
      <c r="Q25" s="100" t="str">
        <f>IFERROR(VLOOKUP(Výskyt[[#This Row],[Kód]],zostava5[],2,0),"")</f>
        <v/>
      </c>
      <c r="R25" s="100" t="str">
        <f>IFERROR(VLOOKUP(Výskyt[[#This Row],[Kód]],zostava6[],2,0),"")</f>
        <v/>
      </c>
      <c r="S25" s="100" t="str">
        <f>IFERROR(VLOOKUP(Výskyt[[#This Row],[Kód]],zostava7[],2,0),"")</f>
        <v/>
      </c>
      <c r="T25" s="100" t="str">
        <f>IFERROR(VLOOKUP(Výskyt[[#This Row],[Kód]],zostava8[],2,0),"")</f>
        <v/>
      </c>
      <c r="U25" s="100" t="str">
        <f>IFERROR(VLOOKUP(Výskyt[[#This Row],[Kód]],zostava9[],2,0),"")</f>
        <v/>
      </c>
      <c r="V25" s="102" t="str">
        <f>IFERROR(VLOOKUP(Výskyt[[#This Row],[Kód]],zostava10[],2,0),"")</f>
        <v/>
      </c>
      <c r="W25" s="100" t="str">
        <f>IFERROR(VLOOKUP(Výskyt[[#This Row],[Kód]],zostava11[],2,0),"")</f>
        <v/>
      </c>
      <c r="X25" s="100" t="str">
        <f>IFERROR(VLOOKUP(Výskyt[[#This Row],[Kód]],zostava12[],2,0),"")</f>
        <v/>
      </c>
      <c r="Y25" s="100" t="str">
        <f>IFERROR(VLOOKUP(Výskyt[[#This Row],[Kód]],zostava13[],2,0),"")</f>
        <v/>
      </c>
      <c r="Z25" s="100" t="str">
        <f>IFERROR(VLOOKUP(Výskyt[[#This Row],[Kód]],zostava14[],2,0),"")</f>
        <v/>
      </c>
      <c r="AA25" s="100" t="str">
        <f>IFERROR(VLOOKUP(Výskyt[[#This Row],[Kód]],zostava15[],2,0),"")</f>
        <v/>
      </c>
      <c r="AB25" s="100" t="str">
        <f>IFERROR(VLOOKUP(Výskyt[[#This Row],[Kód]],zostava16[],2,0),"")</f>
        <v/>
      </c>
      <c r="AC25" s="100" t="str">
        <f>IFERROR(VLOOKUP(Výskyt[[#This Row],[Kód]],zostava17[],2,0),"")</f>
        <v/>
      </c>
      <c r="AD25" s="100" t="str">
        <f>IFERROR(VLOOKUP(Výskyt[[#This Row],[Kód]],zostava18[],2,0),"")</f>
        <v/>
      </c>
      <c r="AE25" s="100" t="str">
        <f>IFERROR(VLOOKUP(Výskyt[[#This Row],[Kód]],zostava19[],2,0),"")</f>
        <v/>
      </c>
      <c r="AF25" s="100" t="str">
        <f>IFERROR(VLOOKUP(Výskyt[[#This Row],[Kód]],zostava20[],2,0),"")</f>
        <v/>
      </c>
      <c r="AG25" s="100" t="str">
        <f>IFERROR(VLOOKUP(Výskyt[[#This Row],[Kód]],zostava21[],2,0),"")</f>
        <v/>
      </c>
      <c r="AH25" s="100" t="str">
        <f>IFERROR(VLOOKUP(Výskyt[[#This Row],[Kód]],zostava22[],2,0),"")</f>
        <v/>
      </c>
      <c r="AI25" s="100" t="str">
        <f>IFERROR(VLOOKUP(Výskyt[[#This Row],[Kód]],zostava23[],2,0),"")</f>
        <v/>
      </c>
      <c r="AJ25" s="100" t="str">
        <f>IFERROR(VLOOKUP(Výskyt[[#This Row],[Kód]],zostava24[],2,0),"")</f>
        <v/>
      </c>
      <c r="AK25" s="100" t="str">
        <f>IFERROR(VLOOKUP(Výskyt[[#This Row],[Kód]],zostava25[],2,0),"")</f>
        <v/>
      </c>
      <c r="AL25" s="100" t="str">
        <f>IFERROR(VLOOKUP(Výskyt[[#This Row],[Kód]],zostava26[],2,0),"")</f>
        <v/>
      </c>
      <c r="AM25" s="100" t="str">
        <f>IFERROR(VLOOKUP(Výskyt[[#This Row],[Kód]],zostava27[],2,0),"")</f>
        <v/>
      </c>
      <c r="AN25" s="100" t="str">
        <f>IFERROR(VLOOKUP(Výskyt[[#This Row],[Kód]],zostava28[],2,0),"")</f>
        <v/>
      </c>
      <c r="AO25" s="100" t="str">
        <f>IFERROR(VLOOKUP(Výskyt[[#This Row],[Kód]],zostava29[],2,0),"")</f>
        <v/>
      </c>
      <c r="AP25" s="100" t="str">
        <f>IFERROR(VLOOKUP(Výskyt[[#This Row],[Kód]],zostava30[],2,0),"")</f>
        <v/>
      </c>
      <c r="AQ25" s="100" t="str">
        <f>IFERROR(VLOOKUP(Výskyt[[#This Row],[Kód]],zostava31[],2,0),"")</f>
        <v/>
      </c>
      <c r="AR25" s="100" t="str">
        <f>IFERROR(VLOOKUP(Výskyt[[#This Row],[Kód]],zostava32[],2,0),"")</f>
        <v/>
      </c>
      <c r="AS25" s="100" t="str">
        <f>IFERROR(VLOOKUP(Výskyt[[#This Row],[Kód]],zostava33[],2,0),"")</f>
        <v/>
      </c>
      <c r="AT25" s="100" t="str">
        <f>IFERROR(VLOOKUP(Výskyt[[#This Row],[Kód]],zostava34[],2,0),"")</f>
        <v/>
      </c>
      <c r="AU25" s="100" t="str">
        <f>IFERROR(VLOOKUP(Výskyt[[#This Row],[Kód]],zostava35[],2,0),"")</f>
        <v/>
      </c>
      <c r="AV25" s="100" t="str">
        <f>IFERROR(VLOOKUP(Výskyt[[#This Row],[Kód]],zostava36[],2,0),"")</f>
        <v/>
      </c>
      <c r="AW25" s="100" t="str">
        <f>IFERROR(VLOOKUP(Výskyt[[#This Row],[Kód]],zostava37[],2,0),"")</f>
        <v/>
      </c>
      <c r="AX25" s="100" t="str">
        <f>IFERROR(VLOOKUP(Výskyt[[#This Row],[Kód]],zostava38[],2,0),"")</f>
        <v/>
      </c>
      <c r="AY25" s="100" t="str">
        <f>IFERROR(VLOOKUP(Výskyt[[#This Row],[Kód]],zostava39[],2,0),"")</f>
        <v/>
      </c>
      <c r="AZ25" s="100" t="str">
        <f>IFERROR(VLOOKUP(Výskyt[[#This Row],[Kód]],zostava40[],2,0),"")</f>
        <v/>
      </c>
      <c r="BA25" s="100" t="str">
        <f>IFERROR(VLOOKUP(Výskyt[[#This Row],[Kód]],zostava41[],2,0),"")</f>
        <v/>
      </c>
      <c r="BB25" s="100" t="str">
        <f>IFERROR(VLOOKUP(Výskyt[[#This Row],[Kód]],zostava42[],2,0),"")</f>
        <v/>
      </c>
      <c r="BC25" s="100" t="str">
        <f>IFERROR(VLOOKUP(Výskyt[[#This Row],[Kód]],zostava43[],2,0),"")</f>
        <v/>
      </c>
      <c r="BD25" s="100" t="str">
        <f>IFERROR(VLOOKUP(Výskyt[[#This Row],[Kód]],zostava44[],2,0),"")</f>
        <v/>
      </c>
      <c r="BE25" s="84"/>
      <c r="BF25" s="108">
        <f>Zostavy!B23</f>
        <v>0</v>
      </c>
      <c r="BG25" s="108">
        <f>SUMIFS(Zostavy!$D$6:$D$39,Zostavy!$B$6:$B$39,Zostavy!B23)*Zostavy!$E$41</f>
        <v>0</v>
      </c>
      <c r="BI25" s="108">
        <f>Zostavy!H23</f>
        <v>0</v>
      </c>
      <c r="BJ25" s="108">
        <f>SUMIFS(Zostavy!$J$6:$J$39,Zostavy!$H$6:$H$39,Zostavy!H23)*Zostavy!$K$41</f>
        <v>0</v>
      </c>
      <c r="BL25" s="108">
        <f>Zostavy!N23</f>
        <v>0</v>
      </c>
      <c r="BM25" s="108">
        <f>SUMIFS(Zostavy!$P$6:$P$39,Zostavy!$N$6:$N$39,Zostavy!N23)*Zostavy!$Q$41</f>
        <v>0</v>
      </c>
      <c r="BO25" s="108">
        <f>Zostavy!T23</f>
        <v>0</v>
      </c>
      <c r="BP25" s="108">
        <f>SUMIFS(Zostavy!$V$6:$V$39,Zostavy!$T$6:$T$39,Zostavy!T23)*Zostavy!$W$41</f>
        <v>0</v>
      </c>
    </row>
    <row r="26" spans="1:68" ht="14.15" x14ac:dyDescent="0.35">
      <c r="A26" s="84"/>
      <c r="B26" s="98">
        <v>3065</v>
      </c>
      <c r="C26" s="84" t="s">
        <v>15</v>
      </c>
      <c r="D26" s="84">
        <f>Cenník[[#This Row],[Kód]]</f>
        <v>3065</v>
      </c>
      <c r="E26" s="93">
        <v>0.28000000000000003</v>
      </c>
      <c r="F26" s="84"/>
      <c r="G26" s="84" t="s">
        <v>648</v>
      </c>
      <c r="H26" s="84"/>
      <c r="I26" s="99">
        <f>Cenník[[#This Row],[Kód]]</f>
        <v>3065</v>
      </c>
      <c r="J26" s="100">
        <f>SUM(Výskyt[[#This Row],[1]:[44]])</f>
        <v>0</v>
      </c>
      <c r="K26" s="100" t="str">
        <f>IFERROR(RANK(Výskyt[[#This Row],[kód-P]],Výskyt[kód-P],1),"")</f>
        <v/>
      </c>
      <c r="L26" s="100" t="str">
        <f>IF(Výskyt[[#This Row],[ks]]&gt;0,Výskyt[[#This Row],[Kód]],"")</f>
        <v/>
      </c>
      <c r="M26" s="100" t="str">
        <f>IFERROR(VLOOKUP(Výskyt[[#This Row],[Kód]],zostava1[],2,0),"")</f>
        <v/>
      </c>
      <c r="N26" s="100" t="str">
        <f>IFERROR(VLOOKUP(Výskyt[[#This Row],[Kód]],zostava2[],2,0),"")</f>
        <v/>
      </c>
      <c r="O26" s="100" t="str">
        <f>IFERROR(VLOOKUP(Výskyt[[#This Row],[Kód]],zostava3[],2,0),"")</f>
        <v/>
      </c>
      <c r="P26" s="100" t="str">
        <f>IFERROR(VLOOKUP(Výskyt[[#This Row],[Kód]],zostava4[],2,0),"")</f>
        <v/>
      </c>
      <c r="Q26" s="100" t="str">
        <f>IFERROR(VLOOKUP(Výskyt[[#This Row],[Kód]],zostava5[],2,0),"")</f>
        <v/>
      </c>
      <c r="R26" s="100" t="str">
        <f>IFERROR(VLOOKUP(Výskyt[[#This Row],[Kód]],zostava6[],2,0),"")</f>
        <v/>
      </c>
      <c r="S26" s="100" t="str">
        <f>IFERROR(VLOOKUP(Výskyt[[#This Row],[Kód]],zostava7[],2,0),"")</f>
        <v/>
      </c>
      <c r="T26" s="100" t="str">
        <f>IFERROR(VLOOKUP(Výskyt[[#This Row],[Kód]],zostava8[],2,0),"")</f>
        <v/>
      </c>
      <c r="U26" s="100" t="str">
        <f>IFERROR(VLOOKUP(Výskyt[[#This Row],[Kód]],zostava9[],2,0),"")</f>
        <v/>
      </c>
      <c r="V26" s="102" t="str">
        <f>IFERROR(VLOOKUP(Výskyt[[#This Row],[Kód]],zostava10[],2,0),"")</f>
        <v/>
      </c>
      <c r="W26" s="100" t="str">
        <f>IFERROR(VLOOKUP(Výskyt[[#This Row],[Kód]],zostava11[],2,0),"")</f>
        <v/>
      </c>
      <c r="X26" s="100" t="str">
        <f>IFERROR(VLOOKUP(Výskyt[[#This Row],[Kód]],zostava12[],2,0),"")</f>
        <v/>
      </c>
      <c r="Y26" s="100" t="str">
        <f>IFERROR(VLOOKUP(Výskyt[[#This Row],[Kód]],zostava13[],2,0),"")</f>
        <v/>
      </c>
      <c r="Z26" s="100" t="str">
        <f>IFERROR(VLOOKUP(Výskyt[[#This Row],[Kód]],zostava14[],2,0),"")</f>
        <v/>
      </c>
      <c r="AA26" s="100" t="str">
        <f>IFERROR(VLOOKUP(Výskyt[[#This Row],[Kód]],zostava15[],2,0),"")</f>
        <v/>
      </c>
      <c r="AB26" s="100" t="str">
        <f>IFERROR(VLOOKUP(Výskyt[[#This Row],[Kód]],zostava16[],2,0),"")</f>
        <v/>
      </c>
      <c r="AC26" s="100" t="str">
        <f>IFERROR(VLOOKUP(Výskyt[[#This Row],[Kód]],zostava17[],2,0),"")</f>
        <v/>
      </c>
      <c r="AD26" s="100" t="str">
        <f>IFERROR(VLOOKUP(Výskyt[[#This Row],[Kód]],zostava18[],2,0),"")</f>
        <v/>
      </c>
      <c r="AE26" s="100" t="str">
        <f>IFERROR(VLOOKUP(Výskyt[[#This Row],[Kód]],zostava19[],2,0),"")</f>
        <v/>
      </c>
      <c r="AF26" s="100" t="str">
        <f>IFERROR(VLOOKUP(Výskyt[[#This Row],[Kód]],zostava20[],2,0),"")</f>
        <v/>
      </c>
      <c r="AG26" s="100" t="str">
        <f>IFERROR(VLOOKUP(Výskyt[[#This Row],[Kód]],zostava21[],2,0),"")</f>
        <v/>
      </c>
      <c r="AH26" s="100" t="str">
        <f>IFERROR(VLOOKUP(Výskyt[[#This Row],[Kód]],zostava22[],2,0),"")</f>
        <v/>
      </c>
      <c r="AI26" s="100" t="str">
        <f>IFERROR(VLOOKUP(Výskyt[[#This Row],[Kód]],zostava23[],2,0),"")</f>
        <v/>
      </c>
      <c r="AJ26" s="100" t="str">
        <f>IFERROR(VLOOKUP(Výskyt[[#This Row],[Kód]],zostava24[],2,0),"")</f>
        <v/>
      </c>
      <c r="AK26" s="100" t="str">
        <f>IFERROR(VLOOKUP(Výskyt[[#This Row],[Kód]],zostava25[],2,0),"")</f>
        <v/>
      </c>
      <c r="AL26" s="100" t="str">
        <f>IFERROR(VLOOKUP(Výskyt[[#This Row],[Kód]],zostava26[],2,0),"")</f>
        <v/>
      </c>
      <c r="AM26" s="100" t="str">
        <f>IFERROR(VLOOKUP(Výskyt[[#This Row],[Kód]],zostava27[],2,0),"")</f>
        <v/>
      </c>
      <c r="AN26" s="100" t="str">
        <f>IFERROR(VLOOKUP(Výskyt[[#This Row],[Kód]],zostava28[],2,0),"")</f>
        <v/>
      </c>
      <c r="AO26" s="100" t="str">
        <f>IFERROR(VLOOKUP(Výskyt[[#This Row],[Kód]],zostava29[],2,0),"")</f>
        <v/>
      </c>
      <c r="AP26" s="100" t="str">
        <f>IFERROR(VLOOKUP(Výskyt[[#This Row],[Kód]],zostava30[],2,0),"")</f>
        <v/>
      </c>
      <c r="AQ26" s="100" t="str">
        <f>IFERROR(VLOOKUP(Výskyt[[#This Row],[Kód]],zostava31[],2,0),"")</f>
        <v/>
      </c>
      <c r="AR26" s="100" t="str">
        <f>IFERROR(VLOOKUP(Výskyt[[#This Row],[Kód]],zostava32[],2,0),"")</f>
        <v/>
      </c>
      <c r="AS26" s="100" t="str">
        <f>IFERROR(VLOOKUP(Výskyt[[#This Row],[Kód]],zostava33[],2,0),"")</f>
        <v/>
      </c>
      <c r="AT26" s="100" t="str">
        <f>IFERROR(VLOOKUP(Výskyt[[#This Row],[Kód]],zostava34[],2,0),"")</f>
        <v/>
      </c>
      <c r="AU26" s="100" t="str">
        <f>IFERROR(VLOOKUP(Výskyt[[#This Row],[Kód]],zostava35[],2,0),"")</f>
        <v/>
      </c>
      <c r="AV26" s="100" t="str">
        <f>IFERROR(VLOOKUP(Výskyt[[#This Row],[Kód]],zostava36[],2,0),"")</f>
        <v/>
      </c>
      <c r="AW26" s="100" t="str">
        <f>IFERROR(VLOOKUP(Výskyt[[#This Row],[Kód]],zostava37[],2,0),"")</f>
        <v/>
      </c>
      <c r="AX26" s="100" t="str">
        <f>IFERROR(VLOOKUP(Výskyt[[#This Row],[Kód]],zostava38[],2,0),"")</f>
        <v/>
      </c>
      <c r="AY26" s="100" t="str">
        <f>IFERROR(VLOOKUP(Výskyt[[#This Row],[Kód]],zostava39[],2,0),"")</f>
        <v/>
      </c>
      <c r="AZ26" s="100" t="str">
        <f>IFERROR(VLOOKUP(Výskyt[[#This Row],[Kód]],zostava40[],2,0),"")</f>
        <v/>
      </c>
      <c r="BA26" s="100" t="str">
        <f>IFERROR(VLOOKUP(Výskyt[[#This Row],[Kód]],zostava41[],2,0),"")</f>
        <v/>
      </c>
      <c r="BB26" s="100" t="str">
        <f>IFERROR(VLOOKUP(Výskyt[[#This Row],[Kód]],zostava42[],2,0),"")</f>
        <v/>
      </c>
      <c r="BC26" s="100" t="str">
        <f>IFERROR(VLOOKUP(Výskyt[[#This Row],[Kód]],zostava43[],2,0),"")</f>
        <v/>
      </c>
      <c r="BD26" s="100" t="str">
        <f>IFERROR(VLOOKUP(Výskyt[[#This Row],[Kód]],zostava44[],2,0),"")</f>
        <v/>
      </c>
      <c r="BE26" s="84"/>
      <c r="BF26" s="108">
        <f>Zostavy!B24</f>
        <v>0</v>
      </c>
      <c r="BG26" s="108">
        <f>SUMIFS(Zostavy!$D$6:$D$39,Zostavy!$B$6:$B$39,Zostavy!B24)*Zostavy!$E$41</f>
        <v>0</v>
      </c>
      <c r="BI26" s="108">
        <f>Zostavy!H24</f>
        <v>0</v>
      </c>
      <c r="BJ26" s="108">
        <f>SUMIFS(Zostavy!$J$6:$J$39,Zostavy!$H$6:$H$39,Zostavy!H24)*Zostavy!$K$41</f>
        <v>0</v>
      </c>
      <c r="BL26" s="108">
        <f>Zostavy!N24</f>
        <v>0</v>
      </c>
      <c r="BM26" s="108">
        <f>SUMIFS(Zostavy!$P$6:$P$39,Zostavy!$N$6:$N$39,Zostavy!N24)*Zostavy!$Q$41</f>
        <v>0</v>
      </c>
      <c r="BO26" s="108">
        <f>Zostavy!T24</f>
        <v>0</v>
      </c>
      <c r="BP26" s="108">
        <f>SUMIFS(Zostavy!$V$6:$V$39,Zostavy!$T$6:$T$39,Zostavy!T24)*Zostavy!$W$41</f>
        <v>0</v>
      </c>
    </row>
    <row r="27" spans="1:68" ht="14.15" x14ac:dyDescent="0.35">
      <c r="A27" s="84"/>
      <c r="B27" s="98">
        <v>3066</v>
      </c>
      <c r="C27" s="84" t="s">
        <v>16</v>
      </c>
      <c r="D27" s="84">
        <f>Cenník[[#This Row],[Kód]]</f>
        <v>3066</v>
      </c>
      <c r="E27" s="93">
        <v>0.31</v>
      </c>
      <c r="F27" s="84"/>
      <c r="G27" s="84" t="s">
        <v>650</v>
      </c>
      <c r="H27" s="84"/>
      <c r="I27" s="99">
        <f>Cenník[[#This Row],[Kód]]</f>
        <v>3066</v>
      </c>
      <c r="J27" s="100">
        <f>SUM(Výskyt[[#This Row],[1]:[44]])</f>
        <v>0</v>
      </c>
      <c r="K27" s="100" t="str">
        <f>IFERROR(RANK(Výskyt[[#This Row],[kód-P]],Výskyt[kód-P],1),"")</f>
        <v/>
      </c>
      <c r="L27" s="100" t="str">
        <f>IF(Výskyt[[#This Row],[ks]]&gt;0,Výskyt[[#This Row],[Kód]],"")</f>
        <v/>
      </c>
      <c r="M27" s="100" t="str">
        <f>IFERROR(VLOOKUP(Výskyt[[#This Row],[Kód]],zostava1[],2,0),"")</f>
        <v/>
      </c>
      <c r="N27" s="100" t="str">
        <f>IFERROR(VLOOKUP(Výskyt[[#This Row],[Kód]],zostava2[],2,0),"")</f>
        <v/>
      </c>
      <c r="O27" s="100" t="str">
        <f>IFERROR(VLOOKUP(Výskyt[[#This Row],[Kód]],zostava3[],2,0),"")</f>
        <v/>
      </c>
      <c r="P27" s="100" t="str">
        <f>IFERROR(VLOOKUP(Výskyt[[#This Row],[Kód]],zostava4[],2,0),"")</f>
        <v/>
      </c>
      <c r="Q27" s="100" t="str">
        <f>IFERROR(VLOOKUP(Výskyt[[#This Row],[Kód]],zostava5[],2,0),"")</f>
        <v/>
      </c>
      <c r="R27" s="100" t="str">
        <f>IFERROR(VLOOKUP(Výskyt[[#This Row],[Kód]],zostava6[],2,0),"")</f>
        <v/>
      </c>
      <c r="S27" s="100" t="str">
        <f>IFERROR(VLOOKUP(Výskyt[[#This Row],[Kód]],zostava7[],2,0),"")</f>
        <v/>
      </c>
      <c r="T27" s="100" t="str">
        <f>IFERROR(VLOOKUP(Výskyt[[#This Row],[Kód]],zostava8[],2,0),"")</f>
        <v/>
      </c>
      <c r="U27" s="100" t="str">
        <f>IFERROR(VLOOKUP(Výskyt[[#This Row],[Kód]],zostava9[],2,0),"")</f>
        <v/>
      </c>
      <c r="V27" s="102" t="str">
        <f>IFERROR(VLOOKUP(Výskyt[[#This Row],[Kód]],zostava10[],2,0),"")</f>
        <v/>
      </c>
      <c r="W27" s="100" t="str">
        <f>IFERROR(VLOOKUP(Výskyt[[#This Row],[Kód]],zostava11[],2,0),"")</f>
        <v/>
      </c>
      <c r="X27" s="100" t="str">
        <f>IFERROR(VLOOKUP(Výskyt[[#This Row],[Kód]],zostava12[],2,0),"")</f>
        <v/>
      </c>
      <c r="Y27" s="100" t="str">
        <f>IFERROR(VLOOKUP(Výskyt[[#This Row],[Kód]],zostava13[],2,0),"")</f>
        <v/>
      </c>
      <c r="Z27" s="100" t="str">
        <f>IFERROR(VLOOKUP(Výskyt[[#This Row],[Kód]],zostava14[],2,0),"")</f>
        <v/>
      </c>
      <c r="AA27" s="100" t="str">
        <f>IFERROR(VLOOKUP(Výskyt[[#This Row],[Kód]],zostava15[],2,0),"")</f>
        <v/>
      </c>
      <c r="AB27" s="100" t="str">
        <f>IFERROR(VLOOKUP(Výskyt[[#This Row],[Kód]],zostava16[],2,0),"")</f>
        <v/>
      </c>
      <c r="AC27" s="100" t="str">
        <f>IFERROR(VLOOKUP(Výskyt[[#This Row],[Kód]],zostava17[],2,0),"")</f>
        <v/>
      </c>
      <c r="AD27" s="100" t="str">
        <f>IFERROR(VLOOKUP(Výskyt[[#This Row],[Kód]],zostava18[],2,0),"")</f>
        <v/>
      </c>
      <c r="AE27" s="100" t="str">
        <f>IFERROR(VLOOKUP(Výskyt[[#This Row],[Kód]],zostava19[],2,0),"")</f>
        <v/>
      </c>
      <c r="AF27" s="100" t="str">
        <f>IFERROR(VLOOKUP(Výskyt[[#This Row],[Kód]],zostava20[],2,0),"")</f>
        <v/>
      </c>
      <c r="AG27" s="100" t="str">
        <f>IFERROR(VLOOKUP(Výskyt[[#This Row],[Kód]],zostava21[],2,0),"")</f>
        <v/>
      </c>
      <c r="AH27" s="100" t="str">
        <f>IFERROR(VLOOKUP(Výskyt[[#This Row],[Kód]],zostava22[],2,0),"")</f>
        <v/>
      </c>
      <c r="AI27" s="100" t="str">
        <f>IFERROR(VLOOKUP(Výskyt[[#This Row],[Kód]],zostava23[],2,0),"")</f>
        <v/>
      </c>
      <c r="AJ27" s="100" t="str">
        <f>IFERROR(VLOOKUP(Výskyt[[#This Row],[Kód]],zostava24[],2,0),"")</f>
        <v/>
      </c>
      <c r="AK27" s="100" t="str">
        <f>IFERROR(VLOOKUP(Výskyt[[#This Row],[Kód]],zostava25[],2,0),"")</f>
        <v/>
      </c>
      <c r="AL27" s="100" t="str">
        <f>IFERROR(VLOOKUP(Výskyt[[#This Row],[Kód]],zostava26[],2,0),"")</f>
        <v/>
      </c>
      <c r="AM27" s="100" t="str">
        <f>IFERROR(VLOOKUP(Výskyt[[#This Row],[Kód]],zostava27[],2,0),"")</f>
        <v/>
      </c>
      <c r="AN27" s="100" t="str">
        <f>IFERROR(VLOOKUP(Výskyt[[#This Row],[Kód]],zostava28[],2,0),"")</f>
        <v/>
      </c>
      <c r="AO27" s="100" t="str">
        <f>IFERROR(VLOOKUP(Výskyt[[#This Row],[Kód]],zostava29[],2,0),"")</f>
        <v/>
      </c>
      <c r="AP27" s="100" t="str">
        <f>IFERROR(VLOOKUP(Výskyt[[#This Row],[Kód]],zostava30[],2,0),"")</f>
        <v/>
      </c>
      <c r="AQ27" s="100" t="str">
        <f>IFERROR(VLOOKUP(Výskyt[[#This Row],[Kód]],zostava31[],2,0),"")</f>
        <v/>
      </c>
      <c r="AR27" s="100" t="str">
        <f>IFERROR(VLOOKUP(Výskyt[[#This Row],[Kód]],zostava32[],2,0),"")</f>
        <v/>
      </c>
      <c r="AS27" s="100" t="str">
        <f>IFERROR(VLOOKUP(Výskyt[[#This Row],[Kód]],zostava33[],2,0),"")</f>
        <v/>
      </c>
      <c r="AT27" s="100" t="str">
        <f>IFERROR(VLOOKUP(Výskyt[[#This Row],[Kód]],zostava34[],2,0),"")</f>
        <v/>
      </c>
      <c r="AU27" s="100" t="str">
        <f>IFERROR(VLOOKUP(Výskyt[[#This Row],[Kód]],zostava35[],2,0),"")</f>
        <v/>
      </c>
      <c r="AV27" s="100" t="str">
        <f>IFERROR(VLOOKUP(Výskyt[[#This Row],[Kód]],zostava36[],2,0),"")</f>
        <v/>
      </c>
      <c r="AW27" s="100" t="str">
        <f>IFERROR(VLOOKUP(Výskyt[[#This Row],[Kód]],zostava37[],2,0),"")</f>
        <v/>
      </c>
      <c r="AX27" s="100" t="str">
        <f>IFERROR(VLOOKUP(Výskyt[[#This Row],[Kód]],zostava38[],2,0),"")</f>
        <v/>
      </c>
      <c r="AY27" s="100" t="str">
        <f>IFERROR(VLOOKUP(Výskyt[[#This Row],[Kód]],zostava39[],2,0),"")</f>
        <v/>
      </c>
      <c r="AZ27" s="100" t="str">
        <f>IFERROR(VLOOKUP(Výskyt[[#This Row],[Kód]],zostava40[],2,0),"")</f>
        <v/>
      </c>
      <c r="BA27" s="100" t="str">
        <f>IFERROR(VLOOKUP(Výskyt[[#This Row],[Kód]],zostava41[],2,0),"")</f>
        <v/>
      </c>
      <c r="BB27" s="100" t="str">
        <f>IFERROR(VLOOKUP(Výskyt[[#This Row],[Kód]],zostava42[],2,0),"")</f>
        <v/>
      </c>
      <c r="BC27" s="100" t="str">
        <f>IFERROR(VLOOKUP(Výskyt[[#This Row],[Kód]],zostava43[],2,0),"")</f>
        <v/>
      </c>
      <c r="BD27" s="100" t="str">
        <f>IFERROR(VLOOKUP(Výskyt[[#This Row],[Kód]],zostava44[],2,0),"")</f>
        <v/>
      </c>
      <c r="BE27" s="84"/>
      <c r="BF27" s="108">
        <f>Zostavy!B25</f>
        <v>0</v>
      </c>
      <c r="BG27" s="108">
        <f>SUMIFS(Zostavy!$D$6:$D$39,Zostavy!$B$6:$B$39,Zostavy!B25)*Zostavy!$E$41</f>
        <v>0</v>
      </c>
      <c r="BI27" s="108">
        <f>Zostavy!H25</f>
        <v>0</v>
      </c>
      <c r="BJ27" s="108">
        <f>SUMIFS(Zostavy!$J$6:$J$39,Zostavy!$H$6:$H$39,Zostavy!H25)*Zostavy!$K$41</f>
        <v>0</v>
      </c>
      <c r="BL27" s="108">
        <f>Zostavy!N25</f>
        <v>0</v>
      </c>
      <c r="BM27" s="108">
        <f>SUMIFS(Zostavy!$P$6:$P$39,Zostavy!$N$6:$N$39,Zostavy!N25)*Zostavy!$Q$41</f>
        <v>0</v>
      </c>
      <c r="BO27" s="108">
        <f>Zostavy!T25</f>
        <v>0</v>
      </c>
      <c r="BP27" s="108">
        <f>SUMIFS(Zostavy!$V$6:$V$39,Zostavy!$T$6:$T$39,Zostavy!T25)*Zostavy!$W$41</f>
        <v>0</v>
      </c>
    </row>
    <row r="28" spans="1:68" ht="14.15" x14ac:dyDescent="0.35">
      <c r="A28" s="84"/>
      <c r="B28" s="98">
        <v>3075</v>
      </c>
      <c r="C28" s="84" t="s">
        <v>17</v>
      </c>
      <c r="D28" s="84">
        <f>Cenník[[#This Row],[Kód]]</f>
        <v>3075</v>
      </c>
      <c r="E28" s="93">
        <v>0.28000000000000003</v>
      </c>
      <c r="F28" s="84"/>
      <c r="G28" s="84" t="s">
        <v>670</v>
      </c>
      <c r="H28" s="84"/>
      <c r="I28" s="99">
        <f>Cenník[[#This Row],[Kód]]</f>
        <v>3075</v>
      </c>
      <c r="J28" s="100">
        <f>SUM(Výskyt[[#This Row],[1]:[44]])</f>
        <v>0</v>
      </c>
      <c r="K28" s="100" t="str">
        <f>IFERROR(RANK(Výskyt[[#This Row],[kód-P]],Výskyt[kód-P],1),"")</f>
        <v/>
      </c>
      <c r="L28" s="100" t="str">
        <f>IF(Výskyt[[#This Row],[ks]]&gt;0,Výskyt[[#This Row],[Kód]],"")</f>
        <v/>
      </c>
      <c r="M28" s="100" t="str">
        <f>IFERROR(VLOOKUP(Výskyt[[#This Row],[Kód]],zostava1[],2,0),"")</f>
        <v/>
      </c>
      <c r="N28" s="100" t="str">
        <f>IFERROR(VLOOKUP(Výskyt[[#This Row],[Kód]],zostava2[],2,0),"")</f>
        <v/>
      </c>
      <c r="O28" s="100" t="str">
        <f>IFERROR(VLOOKUP(Výskyt[[#This Row],[Kód]],zostava3[],2,0),"")</f>
        <v/>
      </c>
      <c r="P28" s="100" t="str">
        <f>IFERROR(VLOOKUP(Výskyt[[#This Row],[Kód]],zostava4[],2,0),"")</f>
        <v/>
      </c>
      <c r="Q28" s="100" t="str">
        <f>IFERROR(VLOOKUP(Výskyt[[#This Row],[Kód]],zostava5[],2,0),"")</f>
        <v/>
      </c>
      <c r="R28" s="100" t="str">
        <f>IFERROR(VLOOKUP(Výskyt[[#This Row],[Kód]],zostava6[],2,0),"")</f>
        <v/>
      </c>
      <c r="S28" s="100" t="str">
        <f>IFERROR(VLOOKUP(Výskyt[[#This Row],[Kód]],zostava7[],2,0),"")</f>
        <v/>
      </c>
      <c r="T28" s="100" t="str">
        <f>IFERROR(VLOOKUP(Výskyt[[#This Row],[Kód]],zostava8[],2,0),"")</f>
        <v/>
      </c>
      <c r="U28" s="100" t="str">
        <f>IFERROR(VLOOKUP(Výskyt[[#This Row],[Kód]],zostava9[],2,0),"")</f>
        <v/>
      </c>
      <c r="V28" s="102" t="str">
        <f>IFERROR(VLOOKUP(Výskyt[[#This Row],[Kód]],zostava10[],2,0),"")</f>
        <v/>
      </c>
      <c r="W28" s="100" t="str">
        <f>IFERROR(VLOOKUP(Výskyt[[#This Row],[Kód]],zostava11[],2,0),"")</f>
        <v/>
      </c>
      <c r="X28" s="100" t="str">
        <f>IFERROR(VLOOKUP(Výskyt[[#This Row],[Kód]],zostava12[],2,0),"")</f>
        <v/>
      </c>
      <c r="Y28" s="100" t="str">
        <f>IFERROR(VLOOKUP(Výskyt[[#This Row],[Kód]],zostava13[],2,0),"")</f>
        <v/>
      </c>
      <c r="Z28" s="100" t="str">
        <f>IFERROR(VLOOKUP(Výskyt[[#This Row],[Kód]],zostava14[],2,0),"")</f>
        <v/>
      </c>
      <c r="AA28" s="100" t="str">
        <f>IFERROR(VLOOKUP(Výskyt[[#This Row],[Kód]],zostava15[],2,0),"")</f>
        <v/>
      </c>
      <c r="AB28" s="100" t="str">
        <f>IFERROR(VLOOKUP(Výskyt[[#This Row],[Kód]],zostava16[],2,0),"")</f>
        <v/>
      </c>
      <c r="AC28" s="100" t="str">
        <f>IFERROR(VLOOKUP(Výskyt[[#This Row],[Kód]],zostava17[],2,0),"")</f>
        <v/>
      </c>
      <c r="AD28" s="100" t="str">
        <f>IFERROR(VLOOKUP(Výskyt[[#This Row],[Kód]],zostava18[],2,0),"")</f>
        <v/>
      </c>
      <c r="AE28" s="100" t="str">
        <f>IFERROR(VLOOKUP(Výskyt[[#This Row],[Kód]],zostava19[],2,0),"")</f>
        <v/>
      </c>
      <c r="AF28" s="100" t="str">
        <f>IFERROR(VLOOKUP(Výskyt[[#This Row],[Kód]],zostava20[],2,0),"")</f>
        <v/>
      </c>
      <c r="AG28" s="100" t="str">
        <f>IFERROR(VLOOKUP(Výskyt[[#This Row],[Kód]],zostava21[],2,0),"")</f>
        <v/>
      </c>
      <c r="AH28" s="100" t="str">
        <f>IFERROR(VLOOKUP(Výskyt[[#This Row],[Kód]],zostava22[],2,0),"")</f>
        <v/>
      </c>
      <c r="AI28" s="100" t="str">
        <f>IFERROR(VLOOKUP(Výskyt[[#This Row],[Kód]],zostava23[],2,0),"")</f>
        <v/>
      </c>
      <c r="AJ28" s="100" t="str">
        <f>IFERROR(VLOOKUP(Výskyt[[#This Row],[Kód]],zostava24[],2,0),"")</f>
        <v/>
      </c>
      <c r="AK28" s="100" t="str">
        <f>IFERROR(VLOOKUP(Výskyt[[#This Row],[Kód]],zostava25[],2,0),"")</f>
        <v/>
      </c>
      <c r="AL28" s="100" t="str">
        <f>IFERROR(VLOOKUP(Výskyt[[#This Row],[Kód]],zostava26[],2,0),"")</f>
        <v/>
      </c>
      <c r="AM28" s="100" t="str">
        <f>IFERROR(VLOOKUP(Výskyt[[#This Row],[Kód]],zostava27[],2,0),"")</f>
        <v/>
      </c>
      <c r="AN28" s="100" t="str">
        <f>IFERROR(VLOOKUP(Výskyt[[#This Row],[Kód]],zostava28[],2,0),"")</f>
        <v/>
      </c>
      <c r="AO28" s="100" t="str">
        <f>IFERROR(VLOOKUP(Výskyt[[#This Row],[Kód]],zostava29[],2,0),"")</f>
        <v/>
      </c>
      <c r="AP28" s="100" t="str">
        <f>IFERROR(VLOOKUP(Výskyt[[#This Row],[Kód]],zostava30[],2,0),"")</f>
        <v/>
      </c>
      <c r="AQ28" s="100" t="str">
        <f>IFERROR(VLOOKUP(Výskyt[[#This Row],[Kód]],zostava31[],2,0),"")</f>
        <v/>
      </c>
      <c r="AR28" s="100" t="str">
        <f>IFERROR(VLOOKUP(Výskyt[[#This Row],[Kód]],zostava32[],2,0),"")</f>
        <v/>
      </c>
      <c r="AS28" s="100" t="str">
        <f>IFERROR(VLOOKUP(Výskyt[[#This Row],[Kód]],zostava33[],2,0),"")</f>
        <v/>
      </c>
      <c r="AT28" s="100" t="str">
        <f>IFERROR(VLOOKUP(Výskyt[[#This Row],[Kód]],zostava34[],2,0),"")</f>
        <v/>
      </c>
      <c r="AU28" s="100" t="str">
        <f>IFERROR(VLOOKUP(Výskyt[[#This Row],[Kód]],zostava35[],2,0),"")</f>
        <v/>
      </c>
      <c r="AV28" s="100" t="str">
        <f>IFERROR(VLOOKUP(Výskyt[[#This Row],[Kód]],zostava36[],2,0),"")</f>
        <v/>
      </c>
      <c r="AW28" s="100" t="str">
        <f>IFERROR(VLOOKUP(Výskyt[[#This Row],[Kód]],zostava37[],2,0),"")</f>
        <v/>
      </c>
      <c r="AX28" s="100" t="str">
        <f>IFERROR(VLOOKUP(Výskyt[[#This Row],[Kód]],zostava38[],2,0),"")</f>
        <v/>
      </c>
      <c r="AY28" s="100" t="str">
        <f>IFERROR(VLOOKUP(Výskyt[[#This Row],[Kód]],zostava39[],2,0),"")</f>
        <v/>
      </c>
      <c r="AZ28" s="100" t="str">
        <f>IFERROR(VLOOKUP(Výskyt[[#This Row],[Kód]],zostava40[],2,0),"")</f>
        <v/>
      </c>
      <c r="BA28" s="100" t="str">
        <f>IFERROR(VLOOKUP(Výskyt[[#This Row],[Kód]],zostava41[],2,0),"")</f>
        <v/>
      </c>
      <c r="BB28" s="100" t="str">
        <f>IFERROR(VLOOKUP(Výskyt[[#This Row],[Kód]],zostava42[],2,0),"")</f>
        <v/>
      </c>
      <c r="BC28" s="100" t="str">
        <f>IFERROR(VLOOKUP(Výskyt[[#This Row],[Kód]],zostava43[],2,0),"")</f>
        <v/>
      </c>
      <c r="BD28" s="100" t="str">
        <f>IFERROR(VLOOKUP(Výskyt[[#This Row],[Kód]],zostava44[],2,0),"")</f>
        <v/>
      </c>
      <c r="BE28" s="84"/>
      <c r="BF28" s="108">
        <f>Zostavy!B26</f>
        <v>0</v>
      </c>
      <c r="BG28" s="108">
        <f>SUMIFS(Zostavy!$D$6:$D$39,Zostavy!$B$6:$B$39,Zostavy!B26)*Zostavy!$E$41</f>
        <v>0</v>
      </c>
      <c r="BI28" s="108">
        <f>Zostavy!H26</f>
        <v>0</v>
      </c>
      <c r="BJ28" s="108">
        <f>SUMIFS(Zostavy!$J$6:$J$39,Zostavy!$H$6:$H$39,Zostavy!H26)*Zostavy!$K$41</f>
        <v>0</v>
      </c>
      <c r="BL28" s="108">
        <f>Zostavy!N26</f>
        <v>0</v>
      </c>
      <c r="BM28" s="108">
        <f>SUMIFS(Zostavy!$P$6:$P$39,Zostavy!$N$6:$N$39,Zostavy!N26)*Zostavy!$Q$41</f>
        <v>0</v>
      </c>
      <c r="BO28" s="108">
        <f>Zostavy!T26</f>
        <v>0</v>
      </c>
      <c r="BP28" s="108">
        <f>SUMIFS(Zostavy!$V$6:$V$39,Zostavy!$T$6:$T$39,Zostavy!T26)*Zostavy!$W$41</f>
        <v>0</v>
      </c>
    </row>
    <row r="29" spans="1:68" ht="14.15" x14ac:dyDescent="0.35">
      <c r="A29" s="84"/>
      <c r="B29" s="98">
        <v>3085</v>
      </c>
      <c r="C29" s="84" t="s">
        <v>19</v>
      </c>
      <c r="D29" s="84">
        <f>Cenník[[#This Row],[Kód]]</f>
        <v>3085</v>
      </c>
      <c r="E29" s="93">
        <v>0.4</v>
      </c>
      <c r="F29" s="84"/>
      <c r="G29" s="84" t="s">
        <v>672</v>
      </c>
      <c r="H29" s="84"/>
      <c r="I29" s="99">
        <f>Cenník[[#This Row],[Kód]]</f>
        <v>3085</v>
      </c>
      <c r="J29" s="100">
        <f>SUM(Výskyt[[#This Row],[1]:[44]])</f>
        <v>0</v>
      </c>
      <c r="K29" s="100" t="str">
        <f>IFERROR(RANK(Výskyt[[#This Row],[kód-P]],Výskyt[kód-P],1),"")</f>
        <v/>
      </c>
      <c r="L29" s="100" t="str">
        <f>IF(Výskyt[[#This Row],[ks]]&gt;0,Výskyt[[#This Row],[Kód]],"")</f>
        <v/>
      </c>
      <c r="M29" s="100" t="str">
        <f>IFERROR(VLOOKUP(Výskyt[[#This Row],[Kód]],zostava1[],2,0),"")</f>
        <v/>
      </c>
      <c r="N29" s="100" t="str">
        <f>IFERROR(VLOOKUP(Výskyt[[#This Row],[Kód]],zostava2[],2,0),"")</f>
        <v/>
      </c>
      <c r="O29" s="100" t="str">
        <f>IFERROR(VLOOKUP(Výskyt[[#This Row],[Kód]],zostava3[],2,0),"")</f>
        <v/>
      </c>
      <c r="P29" s="100" t="str">
        <f>IFERROR(VLOOKUP(Výskyt[[#This Row],[Kód]],zostava4[],2,0),"")</f>
        <v/>
      </c>
      <c r="Q29" s="100" t="str">
        <f>IFERROR(VLOOKUP(Výskyt[[#This Row],[Kód]],zostava5[],2,0),"")</f>
        <v/>
      </c>
      <c r="R29" s="100" t="str">
        <f>IFERROR(VLOOKUP(Výskyt[[#This Row],[Kód]],zostava6[],2,0),"")</f>
        <v/>
      </c>
      <c r="S29" s="100" t="str">
        <f>IFERROR(VLOOKUP(Výskyt[[#This Row],[Kód]],zostava7[],2,0),"")</f>
        <v/>
      </c>
      <c r="T29" s="100" t="str">
        <f>IFERROR(VLOOKUP(Výskyt[[#This Row],[Kód]],zostava8[],2,0),"")</f>
        <v/>
      </c>
      <c r="U29" s="100" t="str">
        <f>IFERROR(VLOOKUP(Výskyt[[#This Row],[Kód]],zostava9[],2,0),"")</f>
        <v/>
      </c>
      <c r="V29" s="102" t="str">
        <f>IFERROR(VLOOKUP(Výskyt[[#This Row],[Kód]],zostava10[],2,0),"")</f>
        <v/>
      </c>
      <c r="W29" s="100" t="str">
        <f>IFERROR(VLOOKUP(Výskyt[[#This Row],[Kód]],zostava11[],2,0),"")</f>
        <v/>
      </c>
      <c r="X29" s="100" t="str">
        <f>IFERROR(VLOOKUP(Výskyt[[#This Row],[Kód]],zostava12[],2,0),"")</f>
        <v/>
      </c>
      <c r="Y29" s="100" t="str">
        <f>IFERROR(VLOOKUP(Výskyt[[#This Row],[Kód]],zostava13[],2,0),"")</f>
        <v/>
      </c>
      <c r="Z29" s="100" t="str">
        <f>IFERROR(VLOOKUP(Výskyt[[#This Row],[Kód]],zostava14[],2,0),"")</f>
        <v/>
      </c>
      <c r="AA29" s="100" t="str">
        <f>IFERROR(VLOOKUP(Výskyt[[#This Row],[Kód]],zostava15[],2,0),"")</f>
        <v/>
      </c>
      <c r="AB29" s="100" t="str">
        <f>IFERROR(VLOOKUP(Výskyt[[#This Row],[Kód]],zostava16[],2,0),"")</f>
        <v/>
      </c>
      <c r="AC29" s="100" t="str">
        <f>IFERROR(VLOOKUP(Výskyt[[#This Row],[Kód]],zostava17[],2,0),"")</f>
        <v/>
      </c>
      <c r="AD29" s="100" t="str">
        <f>IFERROR(VLOOKUP(Výskyt[[#This Row],[Kód]],zostava18[],2,0),"")</f>
        <v/>
      </c>
      <c r="AE29" s="100" t="str">
        <f>IFERROR(VLOOKUP(Výskyt[[#This Row],[Kód]],zostava19[],2,0),"")</f>
        <v/>
      </c>
      <c r="AF29" s="100" t="str">
        <f>IFERROR(VLOOKUP(Výskyt[[#This Row],[Kód]],zostava20[],2,0),"")</f>
        <v/>
      </c>
      <c r="AG29" s="100" t="str">
        <f>IFERROR(VLOOKUP(Výskyt[[#This Row],[Kód]],zostava21[],2,0),"")</f>
        <v/>
      </c>
      <c r="AH29" s="100" t="str">
        <f>IFERROR(VLOOKUP(Výskyt[[#This Row],[Kód]],zostava22[],2,0),"")</f>
        <v/>
      </c>
      <c r="AI29" s="100" t="str">
        <f>IFERROR(VLOOKUP(Výskyt[[#This Row],[Kód]],zostava23[],2,0),"")</f>
        <v/>
      </c>
      <c r="AJ29" s="100" t="str">
        <f>IFERROR(VLOOKUP(Výskyt[[#This Row],[Kód]],zostava24[],2,0),"")</f>
        <v/>
      </c>
      <c r="AK29" s="100" t="str">
        <f>IFERROR(VLOOKUP(Výskyt[[#This Row],[Kód]],zostava25[],2,0),"")</f>
        <v/>
      </c>
      <c r="AL29" s="100" t="str">
        <f>IFERROR(VLOOKUP(Výskyt[[#This Row],[Kód]],zostava26[],2,0),"")</f>
        <v/>
      </c>
      <c r="AM29" s="100" t="str">
        <f>IFERROR(VLOOKUP(Výskyt[[#This Row],[Kód]],zostava27[],2,0),"")</f>
        <v/>
      </c>
      <c r="AN29" s="100" t="str">
        <f>IFERROR(VLOOKUP(Výskyt[[#This Row],[Kód]],zostava28[],2,0),"")</f>
        <v/>
      </c>
      <c r="AO29" s="100" t="str">
        <f>IFERROR(VLOOKUP(Výskyt[[#This Row],[Kód]],zostava29[],2,0),"")</f>
        <v/>
      </c>
      <c r="AP29" s="100" t="str">
        <f>IFERROR(VLOOKUP(Výskyt[[#This Row],[Kód]],zostava30[],2,0),"")</f>
        <v/>
      </c>
      <c r="AQ29" s="100" t="str">
        <f>IFERROR(VLOOKUP(Výskyt[[#This Row],[Kód]],zostava31[],2,0),"")</f>
        <v/>
      </c>
      <c r="AR29" s="100" t="str">
        <f>IFERROR(VLOOKUP(Výskyt[[#This Row],[Kód]],zostava32[],2,0),"")</f>
        <v/>
      </c>
      <c r="AS29" s="100" t="str">
        <f>IFERROR(VLOOKUP(Výskyt[[#This Row],[Kód]],zostava33[],2,0),"")</f>
        <v/>
      </c>
      <c r="AT29" s="100" t="str">
        <f>IFERROR(VLOOKUP(Výskyt[[#This Row],[Kód]],zostava34[],2,0),"")</f>
        <v/>
      </c>
      <c r="AU29" s="100" t="str">
        <f>IFERROR(VLOOKUP(Výskyt[[#This Row],[Kód]],zostava35[],2,0),"")</f>
        <v/>
      </c>
      <c r="AV29" s="100" t="str">
        <f>IFERROR(VLOOKUP(Výskyt[[#This Row],[Kód]],zostava36[],2,0),"")</f>
        <v/>
      </c>
      <c r="AW29" s="100" t="str">
        <f>IFERROR(VLOOKUP(Výskyt[[#This Row],[Kód]],zostava37[],2,0),"")</f>
        <v/>
      </c>
      <c r="AX29" s="100" t="str">
        <f>IFERROR(VLOOKUP(Výskyt[[#This Row],[Kód]],zostava38[],2,0),"")</f>
        <v/>
      </c>
      <c r="AY29" s="100" t="str">
        <f>IFERROR(VLOOKUP(Výskyt[[#This Row],[Kód]],zostava39[],2,0),"")</f>
        <v/>
      </c>
      <c r="AZ29" s="100" t="str">
        <f>IFERROR(VLOOKUP(Výskyt[[#This Row],[Kód]],zostava40[],2,0),"")</f>
        <v/>
      </c>
      <c r="BA29" s="100" t="str">
        <f>IFERROR(VLOOKUP(Výskyt[[#This Row],[Kód]],zostava41[],2,0),"")</f>
        <v/>
      </c>
      <c r="BB29" s="100" t="str">
        <f>IFERROR(VLOOKUP(Výskyt[[#This Row],[Kód]],zostava42[],2,0),"")</f>
        <v/>
      </c>
      <c r="BC29" s="100" t="str">
        <f>IFERROR(VLOOKUP(Výskyt[[#This Row],[Kód]],zostava43[],2,0),"")</f>
        <v/>
      </c>
      <c r="BD29" s="100" t="str">
        <f>IFERROR(VLOOKUP(Výskyt[[#This Row],[Kód]],zostava44[],2,0),"")</f>
        <v/>
      </c>
      <c r="BE29" s="84"/>
      <c r="BF29" s="108">
        <f>Zostavy!B27</f>
        <v>0</v>
      </c>
      <c r="BG29" s="108">
        <f>SUMIFS(Zostavy!$D$6:$D$39,Zostavy!$B$6:$B$39,Zostavy!B27)*Zostavy!$E$41</f>
        <v>0</v>
      </c>
      <c r="BI29" s="108">
        <f>Zostavy!H27</f>
        <v>0</v>
      </c>
      <c r="BJ29" s="108">
        <f>SUMIFS(Zostavy!$J$6:$J$39,Zostavy!$H$6:$H$39,Zostavy!H27)*Zostavy!$K$41</f>
        <v>0</v>
      </c>
      <c r="BL29" s="108">
        <f>Zostavy!N27</f>
        <v>0</v>
      </c>
      <c r="BM29" s="108">
        <f>SUMIFS(Zostavy!$P$6:$P$39,Zostavy!$N$6:$N$39,Zostavy!N27)*Zostavy!$Q$41</f>
        <v>0</v>
      </c>
      <c r="BO29" s="108">
        <f>Zostavy!T27</f>
        <v>0</v>
      </c>
      <c r="BP29" s="108">
        <f>SUMIFS(Zostavy!$V$6:$V$39,Zostavy!$T$6:$T$39,Zostavy!T27)*Zostavy!$W$41</f>
        <v>0</v>
      </c>
    </row>
    <row r="30" spans="1:68" ht="14.15" x14ac:dyDescent="0.35">
      <c r="A30" s="84"/>
      <c r="B30" s="98">
        <v>3090</v>
      </c>
      <c r="C30" s="84" t="s">
        <v>12</v>
      </c>
      <c r="D30" s="84">
        <f>Cenník[[#This Row],[Kód]]</f>
        <v>3090</v>
      </c>
      <c r="E30" s="93">
        <v>0.28000000000000003</v>
      </c>
      <c r="F30" s="84"/>
      <c r="G30" s="84" t="s">
        <v>674</v>
      </c>
      <c r="H30" s="84"/>
      <c r="I30" s="99">
        <f>Cenník[[#This Row],[Kód]]</f>
        <v>3090</v>
      </c>
      <c r="J30" s="100">
        <f>SUM(Výskyt[[#This Row],[1]:[44]])</f>
        <v>0</v>
      </c>
      <c r="K30" s="100" t="str">
        <f>IFERROR(RANK(Výskyt[[#This Row],[kód-P]],Výskyt[kód-P],1),"")</f>
        <v/>
      </c>
      <c r="L30" s="100" t="str">
        <f>IF(Výskyt[[#This Row],[ks]]&gt;0,Výskyt[[#This Row],[Kód]],"")</f>
        <v/>
      </c>
      <c r="M30" s="100" t="str">
        <f>IFERROR(VLOOKUP(Výskyt[[#This Row],[Kód]],zostava1[],2,0),"")</f>
        <v/>
      </c>
      <c r="N30" s="100" t="str">
        <f>IFERROR(VLOOKUP(Výskyt[[#This Row],[Kód]],zostava2[],2,0),"")</f>
        <v/>
      </c>
      <c r="O30" s="100" t="str">
        <f>IFERROR(VLOOKUP(Výskyt[[#This Row],[Kód]],zostava3[],2,0),"")</f>
        <v/>
      </c>
      <c r="P30" s="100" t="str">
        <f>IFERROR(VLOOKUP(Výskyt[[#This Row],[Kód]],zostava4[],2,0),"")</f>
        <v/>
      </c>
      <c r="Q30" s="100" t="str">
        <f>IFERROR(VLOOKUP(Výskyt[[#This Row],[Kód]],zostava5[],2,0),"")</f>
        <v/>
      </c>
      <c r="R30" s="100" t="str">
        <f>IFERROR(VLOOKUP(Výskyt[[#This Row],[Kód]],zostava6[],2,0),"")</f>
        <v/>
      </c>
      <c r="S30" s="100" t="str">
        <f>IFERROR(VLOOKUP(Výskyt[[#This Row],[Kód]],zostava7[],2,0),"")</f>
        <v/>
      </c>
      <c r="T30" s="100" t="str">
        <f>IFERROR(VLOOKUP(Výskyt[[#This Row],[Kód]],zostava8[],2,0),"")</f>
        <v/>
      </c>
      <c r="U30" s="100" t="str">
        <f>IFERROR(VLOOKUP(Výskyt[[#This Row],[Kód]],zostava9[],2,0),"")</f>
        <v/>
      </c>
      <c r="V30" s="102" t="str">
        <f>IFERROR(VLOOKUP(Výskyt[[#This Row],[Kód]],zostava10[],2,0),"")</f>
        <v/>
      </c>
      <c r="W30" s="100" t="str">
        <f>IFERROR(VLOOKUP(Výskyt[[#This Row],[Kód]],zostava11[],2,0),"")</f>
        <v/>
      </c>
      <c r="X30" s="100" t="str">
        <f>IFERROR(VLOOKUP(Výskyt[[#This Row],[Kód]],zostava12[],2,0),"")</f>
        <v/>
      </c>
      <c r="Y30" s="100" t="str">
        <f>IFERROR(VLOOKUP(Výskyt[[#This Row],[Kód]],zostava13[],2,0),"")</f>
        <v/>
      </c>
      <c r="Z30" s="100" t="str">
        <f>IFERROR(VLOOKUP(Výskyt[[#This Row],[Kód]],zostava14[],2,0),"")</f>
        <v/>
      </c>
      <c r="AA30" s="100" t="str">
        <f>IFERROR(VLOOKUP(Výskyt[[#This Row],[Kód]],zostava15[],2,0),"")</f>
        <v/>
      </c>
      <c r="AB30" s="100" t="str">
        <f>IFERROR(VLOOKUP(Výskyt[[#This Row],[Kód]],zostava16[],2,0),"")</f>
        <v/>
      </c>
      <c r="AC30" s="100" t="str">
        <f>IFERROR(VLOOKUP(Výskyt[[#This Row],[Kód]],zostava17[],2,0),"")</f>
        <v/>
      </c>
      <c r="AD30" s="100" t="str">
        <f>IFERROR(VLOOKUP(Výskyt[[#This Row],[Kód]],zostava18[],2,0),"")</f>
        <v/>
      </c>
      <c r="AE30" s="100" t="str">
        <f>IFERROR(VLOOKUP(Výskyt[[#This Row],[Kód]],zostava19[],2,0),"")</f>
        <v/>
      </c>
      <c r="AF30" s="100" t="str">
        <f>IFERROR(VLOOKUP(Výskyt[[#This Row],[Kód]],zostava20[],2,0),"")</f>
        <v/>
      </c>
      <c r="AG30" s="100" t="str">
        <f>IFERROR(VLOOKUP(Výskyt[[#This Row],[Kód]],zostava21[],2,0),"")</f>
        <v/>
      </c>
      <c r="AH30" s="100" t="str">
        <f>IFERROR(VLOOKUP(Výskyt[[#This Row],[Kód]],zostava22[],2,0),"")</f>
        <v/>
      </c>
      <c r="AI30" s="100" t="str">
        <f>IFERROR(VLOOKUP(Výskyt[[#This Row],[Kód]],zostava23[],2,0),"")</f>
        <v/>
      </c>
      <c r="AJ30" s="100" t="str">
        <f>IFERROR(VLOOKUP(Výskyt[[#This Row],[Kód]],zostava24[],2,0),"")</f>
        <v/>
      </c>
      <c r="AK30" s="100" t="str">
        <f>IFERROR(VLOOKUP(Výskyt[[#This Row],[Kód]],zostava25[],2,0),"")</f>
        <v/>
      </c>
      <c r="AL30" s="100" t="str">
        <f>IFERROR(VLOOKUP(Výskyt[[#This Row],[Kód]],zostava26[],2,0),"")</f>
        <v/>
      </c>
      <c r="AM30" s="100" t="str">
        <f>IFERROR(VLOOKUP(Výskyt[[#This Row],[Kód]],zostava27[],2,0),"")</f>
        <v/>
      </c>
      <c r="AN30" s="100" t="str">
        <f>IFERROR(VLOOKUP(Výskyt[[#This Row],[Kód]],zostava28[],2,0),"")</f>
        <v/>
      </c>
      <c r="AO30" s="100" t="str">
        <f>IFERROR(VLOOKUP(Výskyt[[#This Row],[Kód]],zostava29[],2,0),"")</f>
        <v/>
      </c>
      <c r="AP30" s="100" t="str">
        <f>IFERROR(VLOOKUP(Výskyt[[#This Row],[Kód]],zostava30[],2,0),"")</f>
        <v/>
      </c>
      <c r="AQ30" s="100" t="str">
        <f>IFERROR(VLOOKUP(Výskyt[[#This Row],[Kód]],zostava31[],2,0),"")</f>
        <v/>
      </c>
      <c r="AR30" s="100" t="str">
        <f>IFERROR(VLOOKUP(Výskyt[[#This Row],[Kód]],zostava32[],2,0),"")</f>
        <v/>
      </c>
      <c r="AS30" s="100" t="str">
        <f>IFERROR(VLOOKUP(Výskyt[[#This Row],[Kód]],zostava33[],2,0),"")</f>
        <v/>
      </c>
      <c r="AT30" s="100" t="str">
        <f>IFERROR(VLOOKUP(Výskyt[[#This Row],[Kód]],zostava34[],2,0),"")</f>
        <v/>
      </c>
      <c r="AU30" s="100" t="str">
        <f>IFERROR(VLOOKUP(Výskyt[[#This Row],[Kód]],zostava35[],2,0),"")</f>
        <v/>
      </c>
      <c r="AV30" s="100" t="str">
        <f>IFERROR(VLOOKUP(Výskyt[[#This Row],[Kód]],zostava36[],2,0),"")</f>
        <v/>
      </c>
      <c r="AW30" s="100" t="str">
        <f>IFERROR(VLOOKUP(Výskyt[[#This Row],[Kód]],zostava37[],2,0),"")</f>
        <v/>
      </c>
      <c r="AX30" s="100" t="str">
        <f>IFERROR(VLOOKUP(Výskyt[[#This Row],[Kód]],zostava38[],2,0),"")</f>
        <v/>
      </c>
      <c r="AY30" s="100" t="str">
        <f>IFERROR(VLOOKUP(Výskyt[[#This Row],[Kód]],zostava39[],2,0),"")</f>
        <v/>
      </c>
      <c r="AZ30" s="100" t="str">
        <f>IFERROR(VLOOKUP(Výskyt[[#This Row],[Kód]],zostava40[],2,0),"")</f>
        <v/>
      </c>
      <c r="BA30" s="100" t="str">
        <f>IFERROR(VLOOKUP(Výskyt[[#This Row],[Kód]],zostava41[],2,0),"")</f>
        <v/>
      </c>
      <c r="BB30" s="100" t="str">
        <f>IFERROR(VLOOKUP(Výskyt[[#This Row],[Kód]],zostava42[],2,0),"")</f>
        <v/>
      </c>
      <c r="BC30" s="100" t="str">
        <f>IFERROR(VLOOKUP(Výskyt[[#This Row],[Kód]],zostava43[],2,0),"")</f>
        <v/>
      </c>
      <c r="BD30" s="100" t="str">
        <f>IFERROR(VLOOKUP(Výskyt[[#This Row],[Kód]],zostava44[],2,0),"")</f>
        <v/>
      </c>
      <c r="BE30" s="84"/>
      <c r="BF30" s="108">
        <f>Zostavy!B28</f>
        <v>0</v>
      </c>
      <c r="BG30" s="108">
        <f>SUMIFS(Zostavy!$D$6:$D$39,Zostavy!$B$6:$B$39,Zostavy!B28)*Zostavy!$E$41</f>
        <v>0</v>
      </c>
      <c r="BI30" s="108">
        <f>Zostavy!H28</f>
        <v>0</v>
      </c>
      <c r="BJ30" s="108">
        <f>SUMIFS(Zostavy!$J$6:$J$39,Zostavy!$H$6:$H$39,Zostavy!H28)*Zostavy!$K$41</f>
        <v>0</v>
      </c>
      <c r="BL30" s="108">
        <f>Zostavy!N28</f>
        <v>0</v>
      </c>
      <c r="BM30" s="108">
        <f>SUMIFS(Zostavy!$P$6:$P$39,Zostavy!$N$6:$N$39,Zostavy!N28)*Zostavy!$Q$41</f>
        <v>0</v>
      </c>
      <c r="BO30" s="108">
        <f>Zostavy!T28</f>
        <v>0</v>
      </c>
      <c r="BP30" s="108">
        <f>SUMIFS(Zostavy!$V$6:$V$39,Zostavy!$T$6:$T$39,Zostavy!T28)*Zostavy!$W$41</f>
        <v>0</v>
      </c>
    </row>
    <row r="31" spans="1:68" ht="14.15" x14ac:dyDescent="0.35">
      <c r="A31" s="84"/>
      <c r="B31" s="98">
        <v>3095</v>
      </c>
      <c r="C31" s="84" t="s">
        <v>21</v>
      </c>
      <c r="D31" s="84">
        <f>Cenník[[#This Row],[Kód]]</f>
        <v>3095</v>
      </c>
      <c r="E31" s="93">
        <v>0.36</v>
      </c>
      <c r="F31" s="84"/>
      <c r="G31" s="84" t="s">
        <v>676</v>
      </c>
      <c r="H31" s="84"/>
      <c r="I31" s="99">
        <f>Cenník[[#This Row],[Kód]]</f>
        <v>3095</v>
      </c>
      <c r="J31" s="100">
        <f>SUM(Výskyt[[#This Row],[1]:[44]])</f>
        <v>0</v>
      </c>
      <c r="K31" s="100" t="str">
        <f>IFERROR(RANK(Výskyt[[#This Row],[kód-P]],Výskyt[kód-P],1),"")</f>
        <v/>
      </c>
      <c r="L31" s="100" t="str">
        <f>IF(Výskyt[[#This Row],[ks]]&gt;0,Výskyt[[#This Row],[Kód]],"")</f>
        <v/>
      </c>
      <c r="M31" s="100" t="str">
        <f>IFERROR(VLOOKUP(Výskyt[[#This Row],[Kód]],zostava1[],2,0),"")</f>
        <v/>
      </c>
      <c r="N31" s="100" t="str">
        <f>IFERROR(VLOOKUP(Výskyt[[#This Row],[Kód]],zostava2[],2,0),"")</f>
        <v/>
      </c>
      <c r="O31" s="100" t="str">
        <f>IFERROR(VLOOKUP(Výskyt[[#This Row],[Kód]],zostava3[],2,0),"")</f>
        <v/>
      </c>
      <c r="P31" s="100" t="str">
        <f>IFERROR(VLOOKUP(Výskyt[[#This Row],[Kód]],zostava4[],2,0),"")</f>
        <v/>
      </c>
      <c r="Q31" s="100" t="str">
        <f>IFERROR(VLOOKUP(Výskyt[[#This Row],[Kód]],zostava5[],2,0),"")</f>
        <v/>
      </c>
      <c r="R31" s="100" t="str">
        <f>IFERROR(VLOOKUP(Výskyt[[#This Row],[Kód]],zostava6[],2,0),"")</f>
        <v/>
      </c>
      <c r="S31" s="100" t="str">
        <f>IFERROR(VLOOKUP(Výskyt[[#This Row],[Kód]],zostava7[],2,0),"")</f>
        <v/>
      </c>
      <c r="T31" s="100" t="str">
        <f>IFERROR(VLOOKUP(Výskyt[[#This Row],[Kód]],zostava8[],2,0),"")</f>
        <v/>
      </c>
      <c r="U31" s="100" t="str">
        <f>IFERROR(VLOOKUP(Výskyt[[#This Row],[Kód]],zostava9[],2,0),"")</f>
        <v/>
      </c>
      <c r="V31" s="102" t="str">
        <f>IFERROR(VLOOKUP(Výskyt[[#This Row],[Kód]],zostava10[],2,0),"")</f>
        <v/>
      </c>
      <c r="W31" s="100" t="str">
        <f>IFERROR(VLOOKUP(Výskyt[[#This Row],[Kód]],zostava11[],2,0),"")</f>
        <v/>
      </c>
      <c r="X31" s="100" t="str">
        <f>IFERROR(VLOOKUP(Výskyt[[#This Row],[Kód]],zostava12[],2,0),"")</f>
        <v/>
      </c>
      <c r="Y31" s="100" t="str">
        <f>IFERROR(VLOOKUP(Výskyt[[#This Row],[Kód]],zostava13[],2,0),"")</f>
        <v/>
      </c>
      <c r="Z31" s="100" t="str">
        <f>IFERROR(VLOOKUP(Výskyt[[#This Row],[Kód]],zostava14[],2,0),"")</f>
        <v/>
      </c>
      <c r="AA31" s="100" t="str">
        <f>IFERROR(VLOOKUP(Výskyt[[#This Row],[Kód]],zostava15[],2,0),"")</f>
        <v/>
      </c>
      <c r="AB31" s="100" t="str">
        <f>IFERROR(VLOOKUP(Výskyt[[#This Row],[Kód]],zostava16[],2,0),"")</f>
        <v/>
      </c>
      <c r="AC31" s="100" t="str">
        <f>IFERROR(VLOOKUP(Výskyt[[#This Row],[Kód]],zostava17[],2,0),"")</f>
        <v/>
      </c>
      <c r="AD31" s="100" t="str">
        <f>IFERROR(VLOOKUP(Výskyt[[#This Row],[Kód]],zostava18[],2,0),"")</f>
        <v/>
      </c>
      <c r="AE31" s="100" t="str">
        <f>IFERROR(VLOOKUP(Výskyt[[#This Row],[Kód]],zostava19[],2,0),"")</f>
        <v/>
      </c>
      <c r="AF31" s="100" t="str">
        <f>IFERROR(VLOOKUP(Výskyt[[#This Row],[Kód]],zostava20[],2,0),"")</f>
        <v/>
      </c>
      <c r="AG31" s="100" t="str">
        <f>IFERROR(VLOOKUP(Výskyt[[#This Row],[Kód]],zostava21[],2,0),"")</f>
        <v/>
      </c>
      <c r="AH31" s="100" t="str">
        <f>IFERROR(VLOOKUP(Výskyt[[#This Row],[Kód]],zostava22[],2,0),"")</f>
        <v/>
      </c>
      <c r="AI31" s="100" t="str">
        <f>IFERROR(VLOOKUP(Výskyt[[#This Row],[Kód]],zostava23[],2,0),"")</f>
        <v/>
      </c>
      <c r="AJ31" s="100" t="str">
        <f>IFERROR(VLOOKUP(Výskyt[[#This Row],[Kód]],zostava24[],2,0),"")</f>
        <v/>
      </c>
      <c r="AK31" s="100" t="str">
        <f>IFERROR(VLOOKUP(Výskyt[[#This Row],[Kód]],zostava25[],2,0),"")</f>
        <v/>
      </c>
      <c r="AL31" s="100" t="str">
        <f>IFERROR(VLOOKUP(Výskyt[[#This Row],[Kód]],zostava26[],2,0),"")</f>
        <v/>
      </c>
      <c r="AM31" s="100" t="str">
        <f>IFERROR(VLOOKUP(Výskyt[[#This Row],[Kód]],zostava27[],2,0),"")</f>
        <v/>
      </c>
      <c r="AN31" s="100" t="str">
        <f>IFERROR(VLOOKUP(Výskyt[[#This Row],[Kód]],zostava28[],2,0),"")</f>
        <v/>
      </c>
      <c r="AO31" s="100" t="str">
        <f>IFERROR(VLOOKUP(Výskyt[[#This Row],[Kód]],zostava29[],2,0),"")</f>
        <v/>
      </c>
      <c r="AP31" s="100" t="str">
        <f>IFERROR(VLOOKUP(Výskyt[[#This Row],[Kód]],zostava30[],2,0),"")</f>
        <v/>
      </c>
      <c r="AQ31" s="100" t="str">
        <f>IFERROR(VLOOKUP(Výskyt[[#This Row],[Kód]],zostava31[],2,0),"")</f>
        <v/>
      </c>
      <c r="AR31" s="100" t="str">
        <f>IFERROR(VLOOKUP(Výskyt[[#This Row],[Kód]],zostava32[],2,0),"")</f>
        <v/>
      </c>
      <c r="AS31" s="100" t="str">
        <f>IFERROR(VLOOKUP(Výskyt[[#This Row],[Kód]],zostava33[],2,0),"")</f>
        <v/>
      </c>
      <c r="AT31" s="100" t="str">
        <f>IFERROR(VLOOKUP(Výskyt[[#This Row],[Kód]],zostava34[],2,0),"")</f>
        <v/>
      </c>
      <c r="AU31" s="100" t="str">
        <f>IFERROR(VLOOKUP(Výskyt[[#This Row],[Kód]],zostava35[],2,0),"")</f>
        <v/>
      </c>
      <c r="AV31" s="100" t="str">
        <f>IFERROR(VLOOKUP(Výskyt[[#This Row],[Kód]],zostava36[],2,0),"")</f>
        <v/>
      </c>
      <c r="AW31" s="100" t="str">
        <f>IFERROR(VLOOKUP(Výskyt[[#This Row],[Kód]],zostava37[],2,0),"")</f>
        <v/>
      </c>
      <c r="AX31" s="100" t="str">
        <f>IFERROR(VLOOKUP(Výskyt[[#This Row],[Kód]],zostava38[],2,0),"")</f>
        <v/>
      </c>
      <c r="AY31" s="100" t="str">
        <f>IFERROR(VLOOKUP(Výskyt[[#This Row],[Kód]],zostava39[],2,0),"")</f>
        <v/>
      </c>
      <c r="AZ31" s="100" t="str">
        <f>IFERROR(VLOOKUP(Výskyt[[#This Row],[Kód]],zostava40[],2,0),"")</f>
        <v/>
      </c>
      <c r="BA31" s="100" t="str">
        <f>IFERROR(VLOOKUP(Výskyt[[#This Row],[Kód]],zostava41[],2,0),"")</f>
        <v/>
      </c>
      <c r="BB31" s="100" t="str">
        <f>IFERROR(VLOOKUP(Výskyt[[#This Row],[Kód]],zostava42[],2,0),"")</f>
        <v/>
      </c>
      <c r="BC31" s="100" t="str">
        <f>IFERROR(VLOOKUP(Výskyt[[#This Row],[Kód]],zostava43[],2,0),"")</f>
        <v/>
      </c>
      <c r="BD31" s="100" t="str">
        <f>IFERROR(VLOOKUP(Výskyt[[#This Row],[Kód]],zostava44[],2,0),"")</f>
        <v/>
      </c>
      <c r="BE31" s="84"/>
      <c r="BF31" s="108">
        <f>Zostavy!B29</f>
        <v>0</v>
      </c>
      <c r="BG31" s="108">
        <f>SUMIFS(Zostavy!$D$6:$D$39,Zostavy!$B$6:$B$39,Zostavy!B29)*Zostavy!$E$41</f>
        <v>0</v>
      </c>
      <c r="BI31" s="108">
        <f>Zostavy!H29</f>
        <v>0</v>
      </c>
      <c r="BJ31" s="108">
        <f>SUMIFS(Zostavy!$J$6:$J$39,Zostavy!$H$6:$H$39,Zostavy!H29)*Zostavy!$K$41</f>
        <v>0</v>
      </c>
      <c r="BL31" s="108">
        <f>Zostavy!N29</f>
        <v>0</v>
      </c>
      <c r="BM31" s="108">
        <f>SUMIFS(Zostavy!$P$6:$P$39,Zostavy!$N$6:$N$39,Zostavy!N29)*Zostavy!$Q$41</f>
        <v>0</v>
      </c>
      <c r="BO31" s="108">
        <f>Zostavy!T29</f>
        <v>0</v>
      </c>
      <c r="BP31" s="108">
        <f>SUMIFS(Zostavy!$V$6:$V$39,Zostavy!$T$6:$T$39,Zostavy!T29)*Zostavy!$W$41</f>
        <v>0</v>
      </c>
    </row>
    <row r="32" spans="1:68" ht="14.15" x14ac:dyDescent="0.35">
      <c r="A32" s="84"/>
      <c r="B32" s="98">
        <v>3100</v>
      </c>
      <c r="C32" s="84" t="s">
        <v>23</v>
      </c>
      <c r="D32" s="84">
        <f>Cenník[[#This Row],[Kód]]</f>
        <v>3100</v>
      </c>
      <c r="E32" s="93">
        <v>0.36</v>
      </c>
      <c r="F32" s="84"/>
      <c r="G32" s="84" t="s">
        <v>678</v>
      </c>
      <c r="H32" s="84"/>
      <c r="I32" s="99">
        <f>Cenník[[#This Row],[Kód]]</f>
        <v>3100</v>
      </c>
      <c r="J32" s="100">
        <f>SUM(Výskyt[[#This Row],[1]:[44]])</f>
        <v>0</v>
      </c>
      <c r="K32" s="100" t="str">
        <f>IFERROR(RANK(Výskyt[[#This Row],[kód-P]],Výskyt[kód-P],1),"")</f>
        <v/>
      </c>
      <c r="L32" s="100" t="str">
        <f>IF(Výskyt[[#This Row],[ks]]&gt;0,Výskyt[[#This Row],[Kód]],"")</f>
        <v/>
      </c>
      <c r="M32" s="100" t="str">
        <f>IFERROR(VLOOKUP(Výskyt[[#This Row],[Kód]],zostava1[],2,0),"")</f>
        <v/>
      </c>
      <c r="N32" s="100" t="str">
        <f>IFERROR(VLOOKUP(Výskyt[[#This Row],[Kód]],zostava2[],2,0),"")</f>
        <v/>
      </c>
      <c r="O32" s="100" t="str">
        <f>IFERROR(VLOOKUP(Výskyt[[#This Row],[Kód]],zostava3[],2,0),"")</f>
        <v/>
      </c>
      <c r="P32" s="100" t="str">
        <f>IFERROR(VLOOKUP(Výskyt[[#This Row],[Kód]],zostava4[],2,0),"")</f>
        <v/>
      </c>
      <c r="Q32" s="100" t="str">
        <f>IFERROR(VLOOKUP(Výskyt[[#This Row],[Kód]],zostava5[],2,0),"")</f>
        <v/>
      </c>
      <c r="R32" s="100" t="str">
        <f>IFERROR(VLOOKUP(Výskyt[[#This Row],[Kód]],zostava6[],2,0),"")</f>
        <v/>
      </c>
      <c r="S32" s="100" t="str">
        <f>IFERROR(VLOOKUP(Výskyt[[#This Row],[Kód]],zostava7[],2,0),"")</f>
        <v/>
      </c>
      <c r="T32" s="100" t="str">
        <f>IFERROR(VLOOKUP(Výskyt[[#This Row],[Kód]],zostava8[],2,0),"")</f>
        <v/>
      </c>
      <c r="U32" s="100" t="str">
        <f>IFERROR(VLOOKUP(Výskyt[[#This Row],[Kód]],zostava9[],2,0),"")</f>
        <v/>
      </c>
      <c r="V32" s="102" t="str">
        <f>IFERROR(VLOOKUP(Výskyt[[#This Row],[Kód]],zostava10[],2,0),"")</f>
        <v/>
      </c>
      <c r="W32" s="100" t="str">
        <f>IFERROR(VLOOKUP(Výskyt[[#This Row],[Kód]],zostava11[],2,0),"")</f>
        <v/>
      </c>
      <c r="X32" s="100" t="str">
        <f>IFERROR(VLOOKUP(Výskyt[[#This Row],[Kód]],zostava12[],2,0),"")</f>
        <v/>
      </c>
      <c r="Y32" s="100" t="str">
        <f>IFERROR(VLOOKUP(Výskyt[[#This Row],[Kód]],zostava13[],2,0),"")</f>
        <v/>
      </c>
      <c r="Z32" s="100" t="str">
        <f>IFERROR(VLOOKUP(Výskyt[[#This Row],[Kód]],zostava14[],2,0),"")</f>
        <v/>
      </c>
      <c r="AA32" s="100" t="str">
        <f>IFERROR(VLOOKUP(Výskyt[[#This Row],[Kód]],zostava15[],2,0),"")</f>
        <v/>
      </c>
      <c r="AB32" s="100" t="str">
        <f>IFERROR(VLOOKUP(Výskyt[[#This Row],[Kód]],zostava16[],2,0),"")</f>
        <v/>
      </c>
      <c r="AC32" s="100" t="str">
        <f>IFERROR(VLOOKUP(Výskyt[[#This Row],[Kód]],zostava17[],2,0),"")</f>
        <v/>
      </c>
      <c r="AD32" s="100" t="str">
        <f>IFERROR(VLOOKUP(Výskyt[[#This Row],[Kód]],zostava18[],2,0),"")</f>
        <v/>
      </c>
      <c r="AE32" s="100" t="str">
        <f>IFERROR(VLOOKUP(Výskyt[[#This Row],[Kód]],zostava19[],2,0),"")</f>
        <v/>
      </c>
      <c r="AF32" s="100" t="str">
        <f>IFERROR(VLOOKUP(Výskyt[[#This Row],[Kód]],zostava20[],2,0),"")</f>
        <v/>
      </c>
      <c r="AG32" s="100" t="str">
        <f>IFERROR(VLOOKUP(Výskyt[[#This Row],[Kód]],zostava21[],2,0),"")</f>
        <v/>
      </c>
      <c r="AH32" s="100" t="str">
        <f>IFERROR(VLOOKUP(Výskyt[[#This Row],[Kód]],zostava22[],2,0),"")</f>
        <v/>
      </c>
      <c r="AI32" s="100" t="str">
        <f>IFERROR(VLOOKUP(Výskyt[[#This Row],[Kód]],zostava23[],2,0),"")</f>
        <v/>
      </c>
      <c r="AJ32" s="100" t="str">
        <f>IFERROR(VLOOKUP(Výskyt[[#This Row],[Kód]],zostava24[],2,0),"")</f>
        <v/>
      </c>
      <c r="AK32" s="100" t="str">
        <f>IFERROR(VLOOKUP(Výskyt[[#This Row],[Kód]],zostava25[],2,0),"")</f>
        <v/>
      </c>
      <c r="AL32" s="100" t="str">
        <f>IFERROR(VLOOKUP(Výskyt[[#This Row],[Kód]],zostava26[],2,0),"")</f>
        <v/>
      </c>
      <c r="AM32" s="100" t="str">
        <f>IFERROR(VLOOKUP(Výskyt[[#This Row],[Kód]],zostava27[],2,0),"")</f>
        <v/>
      </c>
      <c r="AN32" s="100" t="str">
        <f>IFERROR(VLOOKUP(Výskyt[[#This Row],[Kód]],zostava28[],2,0),"")</f>
        <v/>
      </c>
      <c r="AO32" s="100" t="str">
        <f>IFERROR(VLOOKUP(Výskyt[[#This Row],[Kód]],zostava29[],2,0),"")</f>
        <v/>
      </c>
      <c r="AP32" s="100" t="str">
        <f>IFERROR(VLOOKUP(Výskyt[[#This Row],[Kód]],zostava30[],2,0),"")</f>
        <v/>
      </c>
      <c r="AQ32" s="100" t="str">
        <f>IFERROR(VLOOKUP(Výskyt[[#This Row],[Kód]],zostava31[],2,0),"")</f>
        <v/>
      </c>
      <c r="AR32" s="100" t="str">
        <f>IFERROR(VLOOKUP(Výskyt[[#This Row],[Kód]],zostava32[],2,0),"")</f>
        <v/>
      </c>
      <c r="AS32" s="100" t="str">
        <f>IFERROR(VLOOKUP(Výskyt[[#This Row],[Kód]],zostava33[],2,0),"")</f>
        <v/>
      </c>
      <c r="AT32" s="100" t="str">
        <f>IFERROR(VLOOKUP(Výskyt[[#This Row],[Kód]],zostava34[],2,0),"")</f>
        <v/>
      </c>
      <c r="AU32" s="100" t="str">
        <f>IFERROR(VLOOKUP(Výskyt[[#This Row],[Kód]],zostava35[],2,0),"")</f>
        <v/>
      </c>
      <c r="AV32" s="100" t="str">
        <f>IFERROR(VLOOKUP(Výskyt[[#This Row],[Kód]],zostava36[],2,0),"")</f>
        <v/>
      </c>
      <c r="AW32" s="100" t="str">
        <f>IFERROR(VLOOKUP(Výskyt[[#This Row],[Kód]],zostava37[],2,0),"")</f>
        <v/>
      </c>
      <c r="AX32" s="100" t="str">
        <f>IFERROR(VLOOKUP(Výskyt[[#This Row],[Kód]],zostava38[],2,0),"")</f>
        <v/>
      </c>
      <c r="AY32" s="100" t="str">
        <f>IFERROR(VLOOKUP(Výskyt[[#This Row],[Kód]],zostava39[],2,0),"")</f>
        <v/>
      </c>
      <c r="AZ32" s="100" t="str">
        <f>IFERROR(VLOOKUP(Výskyt[[#This Row],[Kód]],zostava40[],2,0),"")</f>
        <v/>
      </c>
      <c r="BA32" s="100" t="str">
        <f>IFERROR(VLOOKUP(Výskyt[[#This Row],[Kód]],zostava41[],2,0),"")</f>
        <v/>
      </c>
      <c r="BB32" s="100" t="str">
        <f>IFERROR(VLOOKUP(Výskyt[[#This Row],[Kód]],zostava42[],2,0),"")</f>
        <v/>
      </c>
      <c r="BC32" s="100" t="str">
        <f>IFERROR(VLOOKUP(Výskyt[[#This Row],[Kód]],zostava43[],2,0),"")</f>
        <v/>
      </c>
      <c r="BD32" s="100" t="str">
        <f>IFERROR(VLOOKUP(Výskyt[[#This Row],[Kód]],zostava44[],2,0),"")</f>
        <v/>
      </c>
      <c r="BE32" s="84"/>
      <c r="BF32" s="108">
        <f>Zostavy!B30</f>
        <v>0</v>
      </c>
      <c r="BG32" s="108">
        <f>SUMIFS(Zostavy!$D$6:$D$39,Zostavy!$B$6:$B$39,Zostavy!B30)*Zostavy!$E$41</f>
        <v>0</v>
      </c>
      <c r="BI32" s="108">
        <f>Zostavy!H30</f>
        <v>0</v>
      </c>
      <c r="BJ32" s="108">
        <f>SUMIFS(Zostavy!$J$6:$J$39,Zostavy!$H$6:$H$39,Zostavy!H30)*Zostavy!$K$41</f>
        <v>0</v>
      </c>
      <c r="BL32" s="108">
        <f>Zostavy!N30</f>
        <v>0</v>
      </c>
      <c r="BM32" s="108">
        <f>SUMIFS(Zostavy!$P$6:$P$39,Zostavy!$N$6:$N$39,Zostavy!N30)*Zostavy!$Q$41</f>
        <v>0</v>
      </c>
      <c r="BO32" s="108">
        <f>Zostavy!T30</f>
        <v>0</v>
      </c>
      <c r="BP32" s="108">
        <f>SUMIFS(Zostavy!$V$6:$V$39,Zostavy!$T$6:$T$39,Zostavy!T30)*Zostavy!$W$41</f>
        <v>0</v>
      </c>
    </row>
    <row r="33" spans="1:68" ht="14.15" x14ac:dyDescent="0.35">
      <c r="A33" s="84"/>
      <c r="B33" s="98">
        <v>3110</v>
      </c>
      <c r="C33" s="84" t="s">
        <v>24</v>
      </c>
      <c r="D33" s="84">
        <f>Cenník[[#This Row],[Kód]]</f>
        <v>3110</v>
      </c>
      <c r="E33" s="93">
        <v>0.36</v>
      </c>
      <c r="F33" s="84"/>
      <c r="G33" s="84" t="s">
        <v>680</v>
      </c>
      <c r="H33" s="84"/>
      <c r="I33" s="99">
        <f>Cenník[[#This Row],[Kód]]</f>
        <v>3110</v>
      </c>
      <c r="J33" s="100">
        <f>SUM(Výskyt[[#This Row],[1]:[44]])</f>
        <v>0</v>
      </c>
      <c r="K33" s="100" t="str">
        <f>IFERROR(RANK(Výskyt[[#This Row],[kód-P]],Výskyt[kód-P],1),"")</f>
        <v/>
      </c>
      <c r="L33" s="100" t="str">
        <f>IF(Výskyt[[#This Row],[ks]]&gt;0,Výskyt[[#This Row],[Kód]],"")</f>
        <v/>
      </c>
      <c r="M33" s="100" t="str">
        <f>IFERROR(VLOOKUP(Výskyt[[#This Row],[Kód]],zostava1[],2,0),"")</f>
        <v/>
      </c>
      <c r="N33" s="100" t="str">
        <f>IFERROR(VLOOKUP(Výskyt[[#This Row],[Kód]],zostava2[],2,0),"")</f>
        <v/>
      </c>
      <c r="O33" s="100" t="str">
        <f>IFERROR(VLOOKUP(Výskyt[[#This Row],[Kód]],zostava3[],2,0),"")</f>
        <v/>
      </c>
      <c r="P33" s="100" t="str">
        <f>IFERROR(VLOOKUP(Výskyt[[#This Row],[Kód]],zostava4[],2,0),"")</f>
        <v/>
      </c>
      <c r="Q33" s="100" t="str">
        <f>IFERROR(VLOOKUP(Výskyt[[#This Row],[Kód]],zostava5[],2,0),"")</f>
        <v/>
      </c>
      <c r="R33" s="100" t="str">
        <f>IFERROR(VLOOKUP(Výskyt[[#This Row],[Kód]],zostava6[],2,0),"")</f>
        <v/>
      </c>
      <c r="S33" s="100" t="str">
        <f>IFERROR(VLOOKUP(Výskyt[[#This Row],[Kód]],zostava7[],2,0),"")</f>
        <v/>
      </c>
      <c r="T33" s="100" t="str">
        <f>IFERROR(VLOOKUP(Výskyt[[#This Row],[Kód]],zostava8[],2,0),"")</f>
        <v/>
      </c>
      <c r="U33" s="100" t="str">
        <f>IFERROR(VLOOKUP(Výskyt[[#This Row],[Kód]],zostava9[],2,0),"")</f>
        <v/>
      </c>
      <c r="V33" s="102" t="str">
        <f>IFERROR(VLOOKUP(Výskyt[[#This Row],[Kód]],zostava10[],2,0),"")</f>
        <v/>
      </c>
      <c r="W33" s="100" t="str">
        <f>IFERROR(VLOOKUP(Výskyt[[#This Row],[Kód]],zostava11[],2,0),"")</f>
        <v/>
      </c>
      <c r="X33" s="100" t="str">
        <f>IFERROR(VLOOKUP(Výskyt[[#This Row],[Kód]],zostava12[],2,0),"")</f>
        <v/>
      </c>
      <c r="Y33" s="100" t="str">
        <f>IFERROR(VLOOKUP(Výskyt[[#This Row],[Kód]],zostava13[],2,0),"")</f>
        <v/>
      </c>
      <c r="Z33" s="100" t="str">
        <f>IFERROR(VLOOKUP(Výskyt[[#This Row],[Kód]],zostava14[],2,0),"")</f>
        <v/>
      </c>
      <c r="AA33" s="100" t="str">
        <f>IFERROR(VLOOKUP(Výskyt[[#This Row],[Kód]],zostava15[],2,0),"")</f>
        <v/>
      </c>
      <c r="AB33" s="100" t="str">
        <f>IFERROR(VLOOKUP(Výskyt[[#This Row],[Kód]],zostava16[],2,0),"")</f>
        <v/>
      </c>
      <c r="AC33" s="100" t="str">
        <f>IFERROR(VLOOKUP(Výskyt[[#This Row],[Kód]],zostava17[],2,0),"")</f>
        <v/>
      </c>
      <c r="AD33" s="100" t="str">
        <f>IFERROR(VLOOKUP(Výskyt[[#This Row],[Kód]],zostava18[],2,0),"")</f>
        <v/>
      </c>
      <c r="AE33" s="100" t="str">
        <f>IFERROR(VLOOKUP(Výskyt[[#This Row],[Kód]],zostava19[],2,0),"")</f>
        <v/>
      </c>
      <c r="AF33" s="100" t="str">
        <f>IFERROR(VLOOKUP(Výskyt[[#This Row],[Kód]],zostava20[],2,0),"")</f>
        <v/>
      </c>
      <c r="AG33" s="100" t="str">
        <f>IFERROR(VLOOKUP(Výskyt[[#This Row],[Kód]],zostava21[],2,0),"")</f>
        <v/>
      </c>
      <c r="AH33" s="100" t="str">
        <f>IFERROR(VLOOKUP(Výskyt[[#This Row],[Kód]],zostava22[],2,0),"")</f>
        <v/>
      </c>
      <c r="AI33" s="100" t="str">
        <f>IFERROR(VLOOKUP(Výskyt[[#This Row],[Kód]],zostava23[],2,0),"")</f>
        <v/>
      </c>
      <c r="AJ33" s="100" t="str">
        <f>IFERROR(VLOOKUP(Výskyt[[#This Row],[Kód]],zostava24[],2,0),"")</f>
        <v/>
      </c>
      <c r="AK33" s="100" t="str">
        <f>IFERROR(VLOOKUP(Výskyt[[#This Row],[Kód]],zostava25[],2,0),"")</f>
        <v/>
      </c>
      <c r="AL33" s="100" t="str">
        <f>IFERROR(VLOOKUP(Výskyt[[#This Row],[Kód]],zostava26[],2,0),"")</f>
        <v/>
      </c>
      <c r="AM33" s="100" t="str">
        <f>IFERROR(VLOOKUP(Výskyt[[#This Row],[Kód]],zostava27[],2,0),"")</f>
        <v/>
      </c>
      <c r="AN33" s="100" t="str">
        <f>IFERROR(VLOOKUP(Výskyt[[#This Row],[Kód]],zostava28[],2,0),"")</f>
        <v/>
      </c>
      <c r="AO33" s="100" t="str">
        <f>IFERROR(VLOOKUP(Výskyt[[#This Row],[Kód]],zostava29[],2,0),"")</f>
        <v/>
      </c>
      <c r="AP33" s="100" t="str">
        <f>IFERROR(VLOOKUP(Výskyt[[#This Row],[Kód]],zostava30[],2,0),"")</f>
        <v/>
      </c>
      <c r="AQ33" s="100" t="str">
        <f>IFERROR(VLOOKUP(Výskyt[[#This Row],[Kód]],zostava31[],2,0),"")</f>
        <v/>
      </c>
      <c r="AR33" s="100" t="str">
        <f>IFERROR(VLOOKUP(Výskyt[[#This Row],[Kód]],zostava32[],2,0),"")</f>
        <v/>
      </c>
      <c r="AS33" s="100" t="str">
        <f>IFERROR(VLOOKUP(Výskyt[[#This Row],[Kód]],zostava33[],2,0),"")</f>
        <v/>
      </c>
      <c r="AT33" s="100" t="str">
        <f>IFERROR(VLOOKUP(Výskyt[[#This Row],[Kód]],zostava34[],2,0),"")</f>
        <v/>
      </c>
      <c r="AU33" s="100" t="str">
        <f>IFERROR(VLOOKUP(Výskyt[[#This Row],[Kód]],zostava35[],2,0),"")</f>
        <v/>
      </c>
      <c r="AV33" s="100" t="str">
        <f>IFERROR(VLOOKUP(Výskyt[[#This Row],[Kód]],zostava36[],2,0),"")</f>
        <v/>
      </c>
      <c r="AW33" s="100" t="str">
        <f>IFERROR(VLOOKUP(Výskyt[[#This Row],[Kód]],zostava37[],2,0),"")</f>
        <v/>
      </c>
      <c r="AX33" s="100" t="str">
        <f>IFERROR(VLOOKUP(Výskyt[[#This Row],[Kód]],zostava38[],2,0),"")</f>
        <v/>
      </c>
      <c r="AY33" s="100" t="str">
        <f>IFERROR(VLOOKUP(Výskyt[[#This Row],[Kód]],zostava39[],2,0),"")</f>
        <v/>
      </c>
      <c r="AZ33" s="100" t="str">
        <f>IFERROR(VLOOKUP(Výskyt[[#This Row],[Kód]],zostava40[],2,0),"")</f>
        <v/>
      </c>
      <c r="BA33" s="100" t="str">
        <f>IFERROR(VLOOKUP(Výskyt[[#This Row],[Kód]],zostava41[],2,0),"")</f>
        <v/>
      </c>
      <c r="BB33" s="100" t="str">
        <f>IFERROR(VLOOKUP(Výskyt[[#This Row],[Kód]],zostava42[],2,0),"")</f>
        <v/>
      </c>
      <c r="BC33" s="100" t="str">
        <f>IFERROR(VLOOKUP(Výskyt[[#This Row],[Kód]],zostava43[],2,0),"")</f>
        <v/>
      </c>
      <c r="BD33" s="100" t="str">
        <f>IFERROR(VLOOKUP(Výskyt[[#This Row],[Kód]],zostava44[],2,0),"")</f>
        <v/>
      </c>
      <c r="BE33" s="84"/>
      <c r="BF33" s="108">
        <f>Zostavy!B31</f>
        <v>0</v>
      </c>
      <c r="BG33" s="108">
        <f>SUMIFS(Zostavy!$D$6:$D$39,Zostavy!$B$6:$B$39,Zostavy!B31)*Zostavy!$E$41</f>
        <v>0</v>
      </c>
      <c r="BI33" s="108">
        <f>Zostavy!H31</f>
        <v>0</v>
      </c>
      <c r="BJ33" s="108">
        <f>SUMIFS(Zostavy!$J$6:$J$39,Zostavy!$H$6:$H$39,Zostavy!H31)*Zostavy!$K$41</f>
        <v>0</v>
      </c>
      <c r="BL33" s="108">
        <f>Zostavy!N31</f>
        <v>0</v>
      </c>
      <c r="BM33" s="108">
        <f>SUMIFS(Zostavy!$P$6:$P$39,Zostavy!$N$6:$N$39,Zostavy!N31)*Zostavy!$Q$41</f>
        <v>0</v>
      </c>
      <c r="BO33" s="108">
        <f>Zostavy!T31</f>
        <v>0</v>
      </c>
      <c r="BP33" s="108">
        <f>SUMIFS(Zostavy!$V$6:$V$39,Zostavy!$T$6:$T$39,Zostavy!T31)*Zostavy!$W$41</f>
        <v>0</v>
      </c>
    </row>
    <row r="34" spans="1:68" ht="14.15" x14ac:dyDescent="0.35">
      <c r="A34" s="84"/>
      <c r="B34" s="98">
        <v>3120</v>
      </c>
      <c r="C34" s="84" t="s">
        <v>26</v>
      </c>
      <c r="D34" s="84">
        <f>Cenník[[#This Row],[Kód]]</f>
        <v>3120</v>
      </c>
      <c r="E34" s="93">
        <v>0.36</v>
      </c>
      <c r="F34" s="84"/>
      <c r="G34" s="84" t="s">
        <v>666</v>
      </c>
      <c r="H34" s="84"/>
      <c r="I34" s="99">
        <f>Cenník[[#This Row],[Kód]]</f>
        <v>3120</v>
      </c>
      <c r="J34" s="100">
        <f>SUM(Výskyt[[#This Row],[1]:[44]])</f>
        <v>0</v>
      </c>
      <c r="K34" s="100" t="str">
        <f>IFERROR(RANK(Výskyt[[#This Row],[kód-P]],Výskyt[kód-P],1),"")</f>
        <v/>
      </c>
      <c r="L34" s="100" t="str">
        <f>IF(Výskyt[[#This Row],[ks]]&gt;0,Výskyt[[#This Row],[Kód]],"")</f>
        <v/>
      </c>
      <c r="M34" s="100" t="str">
        <f>IFERROR(VLOOKUP(Výskyt[[#This Row],[Kód]],zostava1[],2,0),"")</f>
        <v/>
      </c>
      <c r="N34" s="100" t="str">
        <f>IFERROR(VLOOKUP(Výskyt[[#This Row],[Kód]],zostava2[],2,0),"")</f>
        <v/>
      </c>
      <c r="O34" s="100" t="str">
        <f>IFERROR(VLOOKUP(Výskyt[[#This Row],[Kód]],zostava3[],2,0),"")</f>
        <v/>
      </c>
      <c r="P34" s="100" t="str">
        <f>IFERROR(VLOOKUP(Výskyt[[#This Row],[Kód]],zostava4[],2,0),"")</f>
        <v/>
      </c>
      <c r="Q34" s="100" t="str">
        <f>IFERROR(VLOOKUP(Výskyt[[#This Row],[Kód]],zostava5[],2,0),"")</f>
        <v/>
      </c>
      <c r="R34" s="100" t="str">
        <f>IFERROR(VLOOKUP(Výskyt[[#This Row],[Kód]],zostava6[],2,0),"")</f>
        <v/>
      </c>
      <c r="S34" s="100" t="str">
        <f>IFERROR(VLOOKUP(Výskyt[[#This Row],[Kód]],zostava7[],2,0),"")</f>
        <v/>
      </c>
      <c r="T34" s="100" t="str">
        <f>IFERROR(VLOOKUP(Výskyt[[#This Row],[Kód]],zostava8[],2,0),"")</f>
        <v/>
      </c>
      <c r="U34" s="100" t="str">
        <f>IFERROR(VLOOKUP(Výskyt[[#This Row],[Kód]],zostava9[],2,0),"")</f>
        <v/>
      </c>
      <c r="V34" s="102" t="str">
        <f>IFERROR(VLOOKUP(Výskyt[[#This Row],[Kód]],zostava10[],2,0),"")</f>
        <v/>
      </c>
      <c r="W34" s="100" t="str">
        <f>IFERROR(VLOOKUP(Výskyt[[#This Row],[Kód]],zostava11[],2,0),"")</f>
        <v/>
      </c>
      <c r="X34" s="100" t="str">
        <f>IFERROR(VLOOKUP(Výskyt[[#This Row],[Kód]],zostava12[],2,0),"")</f>
        <v/>
      </c>
      <c r="Y34" s="100" t="str">
        <f>IFERROR(VLOOKUP(Výskyt[[#This Row],[Kód]],zostava13[],2,0),"")</f>
        <v/>
      </c>
      <c r="Z34" s="100" t="str">
        <f>IFERROR(VLOOKUP(Výskyt[[#This Row],[Kód]],zostava14[],2,0),"")</f>
        <v/>
      </c>
      <c r="AA34" s="100" t="str">
        <f>IFERROR(VLOOKUP(Výskyt[[#This Row],[Kód]],zostava15[],2,0),"")</f>
        <v/>
      </c>
      <c r="AB34" s="100" t="str">
        <f>IFERROR(VLOOKUP(Výskyt[[#This Row],[Kód]],zostava16[],2,0),"")</f>
        <v/>
      </c>
      <c r="AC34" s="100" t="str">
        <f>IFERROR(VLOOKUP(Výskyt[[#This Row],[Kód]],zostava17[],2,0),"")</f>
        <v/>
      </c>
      <c r="AD34" s="100" t="str">
        <f>IFERROR(VLOOKUP(Výskyt[[#This Row],[Kód]],zostava18[],2,0),"")</f>
        <v/>
      </c>
      <c r="AE34" s="100" t="str">
        <f>IFERROR(VLOOKUP(Výskyt[[#This Row],[Kód]],zostava19[],2,0),"")</f>
        <v/>
      </c>
      <c r="AF34" s="100" t="str">
        <f>IFERROR(VLOOKUP(Výskyt[[#This Row],[Kód]],zostava20[],2,0),"")</f>
        <v/>
      </c>
      <c r="AG34" s="100" t="str">
        <f>IFERROR(VLOOKUP(Výskyt[[#This Row],[Kód]],zostava21[],2,0),"")</f>
        <v/>
      </c>
      <c r="AH34" s="100" t="str">
        <f>IFERROR(VLOOKUP(Výskyt[[#This Row],[Kód]],zostava22[],2,0),"")</f>
        <v/>
      </c>
      <c r="AI34" s="100" t="str">
        <f>IFERROR(VLOOKUP(Výskyt[[#This Row],[Kód]],zostava23[],2,0),"")</f>
        <v/>
      </c>
      <c r="AJ34" s="100" t="str">
        <f>IFERROR(VLOOKUP(Výskyt[[#This Row],[Kód]],zostava24[],2,0),"")</f>
        <v/>
      </c>
      <c r="AK34" s="100" t="str">
        <f>IFERROR(VLOOKUP(Výskyt[[#This Row],[Kód]],zostava25[],2,0),"")</f>
        <v/>
      </c>
      <c r="AL34" s="100" t="str">
        <f>IFERROR(VLOOKUP(Výskyt[[#This Row],[Kód]],zostava26[],2,0),"")</f>
        <v/>
      </c>
      <c r="AM34" s="100" t="str">
        <f>IFERROR(VLOOKUP(Výskyt[[#This Row],[Kód]],zostava27[],2,0),"")</f>
        <v/>
      </c>
      <c r="AN34" s="100" t="str">
        <f>IFERROR(VLOOKUP(Výskyt[[#This Row],[Kód]],zostava28[],2,0),"")</f>
        <v/>
      </c>
      <c r="AO34" s="100" t="str">
        <f>IFERROR(VLOOKUP(Výskyt[[#This Row],[Kód]],zostava29[],2,0),"")</f>
        <v/>
      </c>
      <c r="AP34" s="100" t="str">
        <f>IFERROR(VLOOKUP(Výskyt[[#This Row],[Kód]],zostava30[],2,0),"")</f>
        <v/>
      </c>
      <c r="AQ34" s="100" t="str">
        <f>IFERROR(VLOOKUP(Výskyt[[#This Row],[Kód]],zostava31[],2,0),"")</f>
        <v/>
      </c>
      <c r="AR34" s="100" t="str">
        <f>IFERROR(VLOOKUP(Výskyt[[#This Row],[Kód]],zostava32[],2,0),"")</f>
        <v/>
      </c>
      <c r="AS34" s="100" t="str">
        <f>IFERROR(VLOOKUP(Výskyt[[#This Row],[Kód]],zostava33[],2,0),"")</f>
        <v/>
      </c>
      <c r="AT34" s="100" t="str">
        <f>IFERROR(VLOOKUP(Výskyt[[#This Row],[Kód]],zostava34[],2,0),"")</f>
        <v/>
      </c>
      <c r="AU34" s="100" t="str">
        <f>IFERROR(VLOOKUP(Výskyt[[#This Row],[Kód]],zostava35[],2,0),"")</f>
        <v/>
      </c>
      <c r="AV34" s="100" t="str">
        <f>IFERROR(VLOOKUP(Výskyt[[#This Row],[Kód]],zostava36[],2,0),"")</f>
        <v/>
      </c>
      <c r="AW34" s="100" t="str">
        <f>IFERROR(VLOOKUP(Výskyt[[#This Row],[Kód]],zostava37[],2,0),"")</f>
        <v/>
      </c>
      <c r="AX34" s="100" t="str">
        <f>IFERROR(VLOOKUP(Výskyt[[#This Row],[Kód]],zostava38[],2,0),"")</f>
        <v/>
      </c>
      <c r="AY34" s="100" t="str">
        <f>IFERROR(VLOOKUP(Výskyt[[#This Row],[Kód]],zostava39[],2,0),"")</f>
        <v/>
      </c>
      <c r="AZ34" s="100" t="str">
        <f>IFERROR(VLOOKUP(Výskyt[[#This Row],[Kód]],zostava40[],2,0),"")</f>
        <v/>
      </c>
      <c r="BA34" s="100" t="str">
        <f>IFERROR(VLOOKUP(Výskyt[[#This Row],[Kód]],zostava41[],2,0),"")</f>
        <v/>
      </c>
      <c r="BB34" s="100" t="str">
        <f>IFERROR(VLOOKUP(Výskyt[[#This Row],[Kód]],zostava42[],2,0),"")</f>
        <v/>
      </c>
      <c r="BC34" s="100" t="str">
        <f>IFERROR(VLOOKUP(Výskyt[[#This Row],[Kód]],zostava43[],2,0),"")</f>
        <v/>
      </c>
      <c r="BD34" s="100" t="str">
        <f>IFERROR(VLOOKUP(Výskyt[[#This Row],[Kód]],zostava44[],2,0),"")</f>
        <v/>
      </c>
      <c r="BE34" s="84"/>
      <c r="BF34" s="108">
        <f>Zostavy!B32</f>
        <v>0</v>
      </c>
      <c r="BG34" s="108">
        <f>SUMIFS(Zostavy!$D$6:$D$39,Zostavy!$B$6:$B$39,Zostavy!B32)*Zostavy!$E$41</f>
        <v>0</v>
      </c>
      <c r="BI34" s="108">
        <f>Zostavy!H32</f>
        <v>0</v>
      </c>
      <c r="BJ34" s="108">
        <f>SUMIFS(Zostavy!$J$6:$J$39,Zostavy!$H$6:$H$39,Zostavy!H32)*Zostavy!$K$41</f>
        <v>0</v>
      </c>
      <c r="BL34" s="108">
        <f>Zostavy!N32</f>
        <v>0</v>
      </c>
      <c r="BM34" s="108">
        <f>SUMIFS(Zostavy!$P$6:$P$39,Zostavy!$N$6:$N$39,Zostavy!N32)*Zostavy!$Q$41</f>
        <v>0</v>
      </c>
      <c r="BO34" s="108">
        <f>Zostavy!T32</f>
        <v>0</v>
      </c>
      <c r="BP34" s="108">
        <f>SUMIFS(Zostavy!$V$6:$V$39,Zostavy!$T$6:$T$39,Zostavy!T32)*Zostavy!$W$41</f>
        <v>0</v>
      </c>
    </row>
    <row r="35" spans="1:68" ht="14.15" x14ac:dyDescent="0.35">
      <c r="A35" s="84"/>
      <c r="B35" s="98">
        <v>3121</v>
      </c>
      <c r="C35" s="84" t="s">
        <v>27</v>
      </c>
      <c r="D35" s="84">
        <f>Cenník[[#This Row],[Kód]]</f>
        <v>3121</v>
      </c>
      <c r="E35" s="93">
        <v>0.38</v>
      </c>
      <c r="F35" s="84"/>
      <c r="G35" s="84" t="s">
        <v>668</v>
      </c>
      <c r="H35" s="84"/>
      <c r="I35" s="99">
        <f>Cenník[[#This Row],[Kód]]</f>
        <v>3121</v>
      </c>
      <c r="J35" s="100">
        <f>SUM(Výskyt[[#This Row],[1]:[44]])</f>
        <v>0</v>
      </c>
      <c r="K35" s="100" t="str">
        <f>IFERROR(RANK(Výskyt[[#This Row],[kód-P]],Výskyt[kód-P],1),"")</f>
        <v/>
      </c>
      <c r="L35" s="100" t="str">
        <f>IF(Výskyt[[#This Row],[ks]]&gt;0,Výskyt[[#This Row],[Kód]],"")</f>
        <v/>
      </c>
      <c r="M35" s="100" t="str">
        <f>IFERROR(VLOOKUP(Výskyt[[#This Row],[Kód]],zostava1[],2,0),"")</f>
        <v/>
      </c>
      <c r="N35" s="100" t="str">
        <f>IFERROR(VLOOKUP(Výskyt[[#This Row],[Kód]],zostava2[],2,0),"")</f>
        <v/>
      </c>
      <c r="O35" s="100" t="str">
        <f>IFERROR(VLOOKUP(Výskyt[[#This Row],[Kód]],zostava3[],2,0),"")</f>
        <v/>
      </c>
      <c r="P35" s="100" t="str">
        <f>IFERROR(VLOOKUP(Výskyt[[#This Row],[Kód]],zostava4[],2,0),"")</f>
        <v/>
      </c>
      <c r="Q35" s="100" t="str">
        <f>IFERROR(VLOOKUP(Výskyt[[#This Row],[Kód]],zostava5[],2,0),"")</f>
        <v/>
      </c>
      <c r="R35" s="100" t="str">
        <f>IFERROR(VLOOKUP(Výskyt[[#This Row],[Kód]],zostava6[],2,0),"")</f>
        <v/>
      </c>
      <c r="S35" s="100" t="str">
        <f>IFERROR(VLOOKUP(Výskyt[[#This Row],[Kód]],zostava7[],2,0),"")</f>
        <v/>
      </c>
      <c r="T35" s="100" t="str">
        <f>IFERROR(VLOOKUP(Výskyt[[#This Row],[Kód]],zostava8[],2,0),"")</f>
        <v/>
      </c>
      <c r="U35" s="100" t="str">
        <f>IFERROR(VLOOKUP(Výskyt[[#This Row],[Kód]],zostava9[],2,0),"")</f>
        <v/>
      </c>
      <c r="V35" s="102" t="str">
        <f>IFERROR(VLOOKUP(Výskyt[[#This Row],[Kód]],zostava10[],2,0),"")</f>
        <v/>
      </c>
      <c r="W35" s="100" t="str">
        <f>IFERROR(VLOOKUP(Výskyt[[#This Row],[Kód]],zostava11[],2,0),"")</f>
        <v/>
      </c>
      <c r="X35" s="100" t="str">
        <f>IFERROR(VLOOKUP(Výskyt[[#This Row],[Kód]],zostava12[],2,0),"")</f>
        <v/>
      </c>
      <c r="Y35" s="100" t="str">
        <f>IFERROR(VLOOKUP(Výskyt[[#This Row],[Kód]],zostava13[],2,0),"")</f>
        <v/>
      </c>
      <c r="Z35" s="100" t="str">
        <f>IFERROR(VLOOKUP(Výskyt[[#This Row],[Kód]],zostava14[],2,0),"")</f>
        <v/>
      </c>
      <c r="AA35" s="100" t="str">
        <f>IFERROR(VLOOKUP(Výskyt[[#This Row],[Kód]],zostava15[],2,0),"")</f>
        <v/>
      </c>
      <c r="AB35" s="100" t="str">
        <f>IFERROR(VLOOKUP(Výskyt[[#This Row],[Kód]],zostava16[],2,0),"")</f>
        <v/>
      </c>
      <c r="AC35" s="100" t="str">
        <f>IFERROR(VLOOKUP(Výskyt[[#This Row],[Kód]],zostava17[],2,0),"")</f>
        <v/>
      </c>
      <c r="AD35" s="100" t="str">
        <f>IFERROR(VLOOKUP(Výskyt[[#This Row],[Kód]],zostava18[],2,0),"")</f>
        <v/>
      </c>
      <c r="AE35" s="100" t="str">
        <f>IFERROR(VLOOKUP(Výskyt[[#This Row],[Kód]],zostava19[],2,0),"")</f>
        <v/>
      </c>
      <c r="AF35" s="100" t="str">
        <f>IFERROR(VLOOKUP(Výskyt[[#This Row],[Kód]],zostava20[],2,0),"")</f>
        <v/>
      </c>
      <c r="AG35" s="100" t="str">
        <f>IFERROR(VLOOKUP(Výskyt[[#This Row],[Kód]],zostava21[],2,0),"")</f>
        <v/>
      </c>
      <c r="AH35" s="100" t="str">
        <f>IFERROR(VLOOKUP(Výskyt[[#This Row],[Kód]],zostava22[],2,0),"")</f>
        <v/>
      </c>
      <c r="AI35" s="100" t="str">
        <f>IFERROR(VLOOKUP(Výskyt[[#This Row],[Kód]],zostava23[],2,0),"")</f>
        <v/>
      </c>
      <c r="AJ35" s="100" t="str">
        <f>IFERROR(VLOOKUP(Výskyt[[#This Row],[Kód]],zostava24[],2,0),"")</f>
        <v/>
      </c>
      <c r="AK35" s="100" t="str">
        <f>IFERROR(VLOOKUP(Výskyt[[#This Row],[Kód]],zostava25[],2,0),"")</f>
        <v/>
      </c>
      <c r="AL35" s="100" t="str">
        <f>IFERROR(VLOOKUP(Výskyt[[#This Row],[Kód]],zostava26[],2,0),"")</f>
        <v/>
      </c>
      <c r="AM35" s="100" t="str">
        <f>IFERROR(VLOOKUP(Výskyt[[#This Row],[Kód]],zostava27[],2,0),"")</f>
        <v/>
      </c>
      <c r="AN35" s="100" t="str">
        <f>IFERROR(VLOOKUP(Výskyt[[#This Row],[Kód]],zostava28[],2,0),"")</f>
        <v/>
      </c>
      <c r="AO35" s="100" t="str">
        <f>IFERROR(VLOOKUP(Výskyt[[#This Row],[Kód]],zostava29[],2,0),"")</f>
        <v/>
      </c>
      <c r="AP35" s="100" t="str">
        <f>IFERROR(VLOOKUP(Výskyt[[#This Row],[Kód]],zostava30[],2,0),"")</f>
        <v/>
      </c>
      <c r="AQ35" s="100" t="str">
        <f>IFERROR(VLOOKUP(Výskyt[[#This Row],[Kód]],zostava31[],2,0),"")</f>
        <v/>
      </c>
      <c r="AR35" s="100" t="str">
        <f>IFERROR(VLOOKUP(Výskyt[[#This Row],[Kód]],zostava32[],2,0),"")</f>
        <v/>
      </c>
      <c r="AS35" s="100" t="str">
        <f>IFERROR(VLOOKUP(Výskyt[[#This Row],[Kód]],zostava33[],2,0),"")</f>
        <v/>
      </c>
      <c r="AT35" s="100" t="str">
        <f>IFERROR(VLOOKUP(Výskyt[[#This Row],[Kód]],zostava34[],2,0),"")</f>
        <v/>
      </c>
      <c r="AU35" s="100" t="str">
        <f>IFERROR(VLOOKUP(Výskyt[[#This Row],[Kód]],zostava35[],2,0),"")</f>
        <v/>
      </c>
      <c r="AV35" s="100" t="str">
        <f>IFERROR(VLOOKUP(Výskyt[[#This Row],[Kód]],zostava36[],2,0),"")</f>
        <v/>
      </c>
      <c r="AW35" s="100" t="str">
        <f>IFERROR(VLOOKUP(Výskyt[[#This Row],[Kód]],zostava37[],2,0),"")</f>
        <v/>
      </c>
      <c r="AX35" s="100" t="str">
        <f>IFERROR(VLOOKUP(Výskyt[[#This Row],[Kód]],zostava38[],2,0),"")</f>
        <v/>
      </c>
      <c r="AY35" s="100" t="str">
        <f>IFERROR(VLOOKUP(Výskyt[[#This Row],[Kód]],zostava39[],2,0),"")</f>
        <v/>
      </c>
      <c r="AZ35" s="100" t="str">
        <f>IFERROR(VLOOKUP(Výskyt[[#This Row],[Kód]],zostava40[],2,0),"")</f>
        <v/>
      </c>
      <c r="BA35" s="100" t="str">
        <f>IFERROR(VLOOKUP(Výskyt[[#This Row],[Kód]],zostava41[],2,0),"")</f>
        <v/>
      </c>
      <c r="BB35" s="100" t="str">
        <f>IFERROR(VLOOKUP(Výskyt[[#This Row],[Kód]],zostava42[],2,0),"")</f>
        <v/>
      </c>
      <c r="BC35" s="100" t="str">
        <f>IFERROR(VLOOKUP(Výskyt[[#This Row],[Kód]],zostava43[],2,0),"")</f>
        <v/>
      </c>
      <c r="BD35" s="100" t="str">
        <f>IFERROR(VLOOKUP(Výskyt[[#This Row],[Kód]],zostava44[],2,0),"")</f>
        <v/>
      </c>
      <c r="BE35" s="84"/>
      <c r="BF35" s="108">
        <f>Zostavy!B33</f>
        <v>0</v>
      </c>
      <c r="BG35" s="108">
        <f>SUMIFS(Zostavy!$D$6:$D$39,Zostavy!$B$6:$B$39,Zostavy!B33)*Zostavy!$E$41</f>
        <v>0</v>
      </c>
      <c r="BI35" s="108">
        <f>Zostavy!H33</f>
        <v>0</v>
      </c>
      <c r="BJ35" s="108">
        <f>SUMIFS(Zostavy!$J$6:$J$39,Zostavy!$H$6:$H$39,Zostavy!H33)*Zostavy!$K$41</f>
        <v>0</v>
      </c>
      <c r="BL35" s="108">
        <f>Zostavy!N33</f>
        <v>0</v>
      </c>
      <c r="BM35" s="108">
        <f>SUMIFS(Zostavy!$P$6:$P$39,Zostavy!$N$6:$N$39,Zostavy!N33)*Zostavy!$Q$41</f>
        <v>0</v>
      </c>
      <c r="BO35" s="108">
        <f>Zostavy!T33</f>
        <v>0</v>
      </c>
      <c r="BP35" s="108">
        <f>SUMIFS(Zostavy!$V$6:$V$39,Zostavy!$T$6:$T$39,Zostavy!T33)*Zostavy!$W$41</f>
        <v>0</v>
      </c>
    </row>
    <row r="36" spans="1:68" ht="14.15" x14ac:dyDescent="0.35">
      <c r="A36" s="84"/>
      <c r="B36" s="98">
        <v>3122</v>
      </c>
      <c r="C36" s="84" t="s">
        <v>29</v>
      </c>
      <c r="D36" s="84">
        <f>Cenník[[#This Row],[Kód]]</f>
        <v>3122</v>
      </c>
      <c r="E36" s="93">
        <v>0.61</v>
      </c>
      <c r="F36" s="84"/>
      <c r="G36" s="84" t="s">
        <v>227</v>
      </c>
      <c r="H36" s="84"/>
      <c r="I36" s="99">
        <f>Cenník[[#This Row],[Kód]]</f>
        <v>3122</v>
      </c>
      <c r="J36" s="100">
        <f>SUM(Výskyt[[#This Row],[1]:[44]])</f>
        <v>0</v>
      </c>
      <c r="K36" s="100" t="str">
        <f>IFERROR(RANK(Výskyt[[#This Row],[kód-P]],Výskyt[kód-P],1),"")</f>
        <v/>
      </c>
      <c r="L36" s="100" t="str">
        <f>IF(Výskyt[[#This Row],[ks]]&gt;0,Výskyt[[#This Row],[Kód]],"")</f>
        <v/>
      </c>
      <c r="M36" s="100" t="str">
        <f>IFERROR(VLOOKUP(Výskyt[[#This Row],[Kód]],zostava1[],2,0),"")</f>
        <v/>
      </c>
      <c r="N36" s="100" t="str">
        <f>IFERROR(VLOOKUP(Výskyt[[#This Row],[Kód]],zostava2[],2,0),"")</f>
        <v/>
      </c>
      <c r="O36" s="100" t="str">
        <f>IFERROR(VLOOKUP(Výskyt[[#This Row],[Kód]],zostava3[],2,0),"")</f>
        <v/>
      </c>
      <c r="P36" s="100" t="str">
        <f>IFERROR(VLOOKUP(Výskyt[[#This Row],[Kód]],zostava4[],2,0),"")</f>
        <v/>
      </c>
      <c r="Q36" s="100" t="str">
        <f>IFERROR(VLOOKUP(Výskyt[[#This Row],[Kód]],zostava5[],2,0),"")</f>
        <v/>
      </c>
      <c r="R36" s="100" t="str">
        <f>IFERROR(VLOOKUP(Výskyt[[#This Row],[Kód]],zostava6[],2,0),"")</f>
        <v/>
      </c>
      <c r="S36" s="100" t="str">
        <f>IFERROR(VLOOKUP(Výskyt[[#This Row],[Kód]],zostava7[],2,0),"")</f>
        <v/>
      </c>
      <c r="T36" s="100" t="str">
        <f>IFERROR(VLOOKUP(Výskyt[[#This Row],[Kód]],zostava8[],2,0),"")</f>
        <v/>
      </c>
      <c r="U36" s="100" t="str">
        <f>IFERROR(VLOOKUP(Výskyt[[#This Row],[Kód]],zostava9[],2,0),"")</f>
        <v/>
      </c>
      <c r="V36" s="102" t="str">
        <f>IFERROR(VLOOKUP(Výskyt[[#This Row],[Kód]],zostava10[],2,0),"")</f>
        <v/>
      </c>
      <c r="W36" s="100" t="str">
        <f>IFERROR(VLOOKUP(Výskyt[[#This Row],[Kód]],zostava11[],2,0),"")</f>
        <v/>
      </c>
      <c r="X36" s="100" t="str">
        <f>IFERROR(VLOOKUP(Výskyt[[#This Row],[Kód]],zostava12[],2,0),"")</f>
        <v/>
      </c>
      <c r="Y36" s="100" t="str">
        <f>IFERROR(VLOOKUP(Výskyt[[#This Row],[Kód]],zostava13[],2,0),"")</f>
        <v/>
      </c>
      <c r="Z36" s="100" t="str">
        <f>IFERROR(VLOOKUP(Výskyt[[#This Row],[Kód]],zostava14[],2,0),"")</f>
        <v/>
      </c>
      <c r="AA36" s="100" t="str">
        <f>IFERROR(VLOOKUP(Výskyt[[#This Row],[Kód]],zostava15[],2,0),"")</f>
        <v/>
      </c>
      <c r="AB36" s="100" t="str">
        <f>IFERROR(VLOOKUP(Výskyt[[#This Row],[Kód]],zostava16[],2,0),"")</f>
        <v/>
      </c>
      <c r="AC36" s="100" t="str">
        <f>IFERROR(VLOOKUP(Výskyt[[#This Row],[Kód]],zostava17[],2,0),"")</f>
        <v/>
      </c>
      <c r="AD36" s="100" t="str">
        <f>IFERROR(VLOOKUP(Výskyt[[#This Row],[Kód]],zostava18[],2,0),"")</f>
        <v/>
      </c>
      <c r="AE36" s="100" t="str">
        <f>IFERROR(VLOOKUP(Výskyt[[#This Row],[Kód]],zostava19[],2,0),"")</f>
        <v/>
      </c>
      <c r="AF36" s="100" t="str">
        <f>IFERROR(VLOOKUP(Výskyt[[#This Row],[Kód]],zostava20[],2,0),"")</f>
        <v/>
      </c>
      <c r="AG36" s="100" t="str">
        <f>IFERROR(VLOOKUP(Výskyt[[#This Row],[Kód]],zostava21[],2,0),"")</f>
        <v/>
      </c>
      <c r="AH36" s="100" t="str">
        <f>IFERROR(VLOOKUP(Výskyt[[#This Row],[Kód]],zostava22[],2,0),"")</f>
        <v/>
      </c>
      <c r="AI36" s="100" t="str">
        <f>IFERROR(VLOOKUP(Výskyt[[#This Row],[Kód]],zostava23[],2,0),"")</f>
        <v/>
      </c>
      <c r="AJ36" s="100" t="str">
        <f>IFERROR(VLOOKUP(Výskyt[[#This Row],[Kód]],zostava24[],2,0),"")</f>
        <v/>
      </c>
      <c r="AK36" s="100" t="str">
        <f>IFERROR(VLOOKUP(Výskyt[[#This Row],[Kód]],zostava25[],2,0),"")</f>
        <v/>
      </c>
      <c r="AL36" s="100" t="str">
        <f>IFERROR(VLOOKUP(Výskyt[[#This Row],[Kód]],zostava26[],2,0),"")</f>
        <v/>
      </c>
      <c r="AM36" s="100" t="str">
        <f>IFERROR(VLOOKUP(Výskyt[[#This Row],[Kód]],zostava27[],2,0),"")</f>
        <v/>
      </c>
      <c r="AN36" s="100" t="str">
        <f>IFERROR(VLOOKUP(Výskyt[[#This Row],[Kód]],zostava28[],2,0),"")</f>
        <v/>
      </c>
      <c r="AO36" s="100" t="str">
        <f>IFERROR(VLOOKUP(Výskyt[[#This Row],[Kód]],zostava29[],2,0),"")</f>
        <v/>
      </c>
      <c r="AP36" s="100" t="str">
        <f>IFERROR(VLOOKUP(Výskyt[[#This Row],[Kód]],zostava30[],2,0),"")</f>
        <v/>
      </c>
      <c r="AQ36" s="100" t="str">
        <f>IFERROR(VLOOKUP(Výskyt[[#This Row],[Kód]],zostava31[],2,0),"")</f>
        <v/>
      </c>
      <c r="AR36" s="100" t="str">
        <f>IFERROR(VLOOKUP(Výskyt[[#This Row],[Kód]],zostava32[],2,0),"")</f>
        <v/>
      </c>
      <c r="AS36" s="100" t="str">
        <f>IFERROR(VLOOKUP(Výskyt[[#This Row],[Kód]],zostava33[],2,0),"")</f>
        <v/>
      </c>
      <c r="AT36" s="100" t="str">
        <f>IFERROR(VLOOKUP(Výskyt[[#This Row],[Kód]],zostava34[],2,0),"")</f>
        <v/>
      </c>
      <c r="AU36" s="100" t="str">
        <f>IFERROR(VLOOKUP(Výskyt[[#This Row],[Kód]],zostava35[],2,0),"")</f>
        <v/>
      </c>
      <c r="AV36" s="100" t="str">
        <f>IFERROR(VLOOKUP(Výskyt[[#This Row],[Kód]],zostava36[],2,0),"")</f>
        <v/>
      </c>
      <c r="AW36" s="100" t="str">
        <f>IFERROR(VLOOKUP(Výskyt[[#This Row],[Kód]],zostava37[],2,0),"")</f>
        <v/>
      </c>
      <c r="AX36" s="100" t="str">
        <f>IFERROR(VLOOKUP(Výskyt[[#This Row],[Kód]],zostava38[],2,0),"")</f>
        <v/>
      </c>
      <c r="AY36" s="100" t="str">
        <f>IFERROR(VLOOKUP(Výskyt[[#This Row],[Kód]],zostava39[],2,0),"")</f>
        <v/>
      </c>
      <c r="AZ36" s="100" t="str">
        <f>IFERROR(VLOOKUP(Výskyt[[#This Row],[Kód]],zostava40[],2,0),"")</f>
        <v/>
      </c>
      <c r="BA36" s="100" t="str">
        <f>IFERROR(VLOOKUP(Výskyt[[#This Row],[Kód]],zostava41[],2,0),"")</f>
        <v/>
      </c>
      <c r="BB36" s="100" t="str">
        <f>IFERROR(VLOOKUP(Výskyt[[#This Row],[Kód]],zostava42[],2,0),"")</f>
        <v/>
      </c>
      <c r="BC36" s="100" t="str">
        <f>IFERROR(VLOOKUP(Výskyt[[#This Row],[Kód]],zostava43[],2,0),"")</f>
        <v/>
      </c>
      <c r="BD36" s="100" t="str">
        <f>IFERROR(VLOOKUP(Výskyt[[#This Row],[Kód]],zostava44[],2,0),"")</f>
        <v/>
      </c>
      <c r="BE36" s="84"/>
      <c r="BF36" s="108">
        <f>Zostavy!B34</f>
        <v>0</v>
      </c>
      <c r="BG36" s="108">
        <f>SUMIFS(Zostavy!$D$6:$D$39,Zostavy!$B$6:$B$39,Zostavy!B34)*Zostavy!$E$41</f>
        <v>0</v>
      </c>
      <c r="BI36" s="108">
        <f>Zostavy!H34</f>
        <v>0</v>
      </c>
      <c r="BJ36" s="108">
        <f>SUMIFS(Zostavy!$J$6:$J$39,Zostavy!$H$6:$H$39,Zostavy!H34)*Zostavy!$K$41</f>
        <v>0</v>
      </c>
      <c r="BL36" s="108">
        <f>Zostavy!N34</f>
        <v>0</v>
      </c>
      <c r="BM36" s="108">
        <f>SUMIFS(Zostavy!$P$6:$P$39,Zostavy!$N$6:$N$39,Zostavy!N34)*Zostavy!$Q$41</f>
        <v>0</v>
      </c>
      <c r="BO36" s="108">
        <f>Zostavy!T34</f>
        <v>0</v>
      </c>
      <c r="BP36" s="108">
        <f>SUMIFS(Zostavy!$V$6:$V$39,Zostavy!$T$6:$T$39,Zostavy!T34)*Zostavy!$W$41</f>
        <v>0</v>
      </c>
    </row>
    <row r="37" spans="1:68" ht="14.15" x14ac:dyDescent="0.35">
      <c r="A37" s="84"/>
      <c r="B37" s="98">
        <v>3125</v>
      </c>
      <c r="C37" s="84" t="s">
        <v>30</v>
      </c>
      <c r="D37" s="84">
        <f>Cenník[[#This Row],[Kód]]</f>
        <v>3125</v>
      </c>
      <c r="E37" s="93">
        <v>0.54</v>
      </c>
      <c r="F37" s="84"/>
      <c r="G37" s="84" t="s">
        <v>223</v>
      </c>
      <c r="H37" s="84"/>
      <c r="I37" s="99">
        <f>Cenník[[#This Row],[Kód]]</f>
        <v>3125</v>
      </c>
      <c r="J37" s="100">
        <f>SUM(Výskyt[[#This Row],[1]:[44]])</f>
        <v>0</v>
      </c>
      <c r="K37" s="100" t="str">
        <f>IFERROR(RANK(Výskyt[[#This Row],[kód-P]],Výskyt[kód-P],1),"")</f>
        <v/>
      </c>
      <c r="L37" s="100" t="str">
        <f>IF(Výskyt[[#This Row],[ks]]&gt;0,Výskyt[[#This Row],[Kód]],"")</f>
        <v/>
      </c>
      <c r="M37" s="100" t="str">
        <f>IFERROR(VLOOKUP(Výskyt[[#This Row],[Kód]],zostava1[],2,0),"")</f>
        <v/>
      </c>
      <c r="N37" s="100" t="str">
        <f>IFERROR(VLOOKUP(Výskyt[[#This Row],[Kód]],zostava2[],2,0),"")</f>
        <v/>
      </c>
      <c r="O37" s="100" t="str">
        <f>IFERROR(VLOOKUP(Výskyt[[#This Row],[Kód]],zostava3[],2,0),"")</f>
        <v/>
      </c>
      <c r="P37" s="100" t="str">
        <f>IFERROR(VLOOKUP(Výskyt[[#This Row],[Kód]],zostava4[],2,0),"")</f>
        <v/>
      </c>
      <c r="Q37" s="100" t="str">
        <f>IFERROR(VLOOKUP(Výskyt[[#This Row],[Kód]],zostava5[],2,0),"")</f>
        <v/>
      </c>
      <c r="R37" s="100" t="str">
        <f>IFERROR(VLOOKUP(Výskyt[[#This Row],[Kód]],zostava6[],2,0),"")</f>
        <v/>
      </c>
      <c r="S37" s="100" t="str">
        <f>IFERROR(VLOOKUP(Výskyt[[#This Row],[Kód]],zostava7[],2,0),"")</f>
        <v/>
      </c>
      <c r="T37" s="100" t="str">
        <f>IFERROR(VLOOKUP(Výskyt[[#This Row],[Kód]],zostava8[],2,0),"")</f>
        <v/>
      </c>
      <c r="U37" s="100" t="str">
        <f>IFERROR(VLOOKUP(Výskyt[[#This Row],[Kód]],zostava9[],2,0),"")</f>
        <v/>
      </c>
      <c r="V37" s="102" t="str">
        <f>IFERROR(VLOOKUP(Výskyt[[#This Row],[Kód]],zostava10[],2,0),"")</f>
        <v/>
      </c>
      <c r="W37" s="100" t="str">
        <f>IFERROR(VLOOKUP(Výskyt[[#This Row],[Kód]],zostava11[],2,0),"")</f>
        <v/>
      </c>
      <c r="X37" s="100" t="str">
        <f>IFERROR(VLOOKUP(Výskyt[[#This Row],[Kód]],zostava12[],2,0),"")</f>
        <v/>
      </c>
      <c r="Y37" s="100" t="str">
        <f>IFERROR(VLOOKUP(Výskyt[[#This Row],[Kód]],zostava13[],2,0),"")</f>
        <v/>
      </c>
      <c r="Z37" s="100" t="str">
        <f>IFERROR(VLOOKUP(Výskyt[[#This Row],[Kód]],zostava14[],2,0),"")</f>
        <v/>
      </c>
      <c r="AA37" s="100" t="str">
        <f>IFERROR(VLOOKUP(Výskyt[[#This Row],[Kód]],zostava15[],2,0),"")</f>
        <v/>
      </c>
      <c r="AB37" s="100" t="str">
        <f>IFERROR(VLOOKUP(Výskyt[[#This Row],[Kód]],zostava16[],2,0),"")</f>
        <v/>
      </c>
      <c r="AC37" s="100" t="str">
        <f>IFERROR(VLOOKUP(Výskyt[[#This Row],[Kód]],zostava17[],2,0),"")</f>
        <v/>
      </c>
      <c r="AD37" s="100" t="str">
        <f>IFERROR(VLOOKUP(Výskyt[[#This Row],[Kód]],zostava18[],2,0),"")</f>
        <v/>
      </c>
      <c r="AE37" s="100" t="str">
        <f>IFERROR(VLOOKUP(Výskyt[[#This Row],[Kód]],zostava19[],2,0),"")</f>
        <v/>
      </c>
      <c r="AF37" s="100" t="str">
        <f>IFERROR(VLOOKUP(Výskyt[[#This Row],[Kód]],zostava20[],2,0),"")</f>
        <v/>
      </c>
      <c r="AG37" s="100" t="str">
        <f>IFERROR(VLOOKUP(Výskyt[[#This Row],[Kód]],zostava21[],2,0),"")</f>
        <v/>
      </c>
      <c r="AH37" s="100" t="str">
        <f>IFERROR(VLOOKUP(Výskyt[[#This Row],[Kód]],zostava22[],2,0),"")</f>
        <v/>
      </c>
      <c r="AI37" s="100" t="str">
        <f>IFERROR(VLOOKUP(Výskyt[[#This Row],[Kód]],zostava23[],2,0),"")</f>
        <v/>
      </c>
      <c r="AJ37" s="100" t="str">
        <f>IFERROR(VLOOKUP(Výskyt[[#This Row],[Kód]],zostava24[],2,0),"")</f>
        <v/>
      </c>
      <c r="AK37" s="100" t="str">
        <f>IFERROR(VLOOKUP(Výskyt[[#This Row],[Kód]],zostava25[],2,0),"")</f>
        <v/>
      </c>
      <c r="AL37" s="100" t="str">
        <f>IFERROR(VLOOKUP(Výskyt[[#This Row],[Kód]],zostava26[],2,0),"")</f>
        <v/>
      </c>
      <c r="AM37" s="100" t="str">
        <f>IFERROR(VLOOKUP(Výskyt[[#This Row],[Kód]],zostava27[],2,0),"")</f>
        <v/>
      </c>
      <c r="AN37" s="100" t="str">
        <f>IFERROR(VLOOKUP(Výskyt[[#This Row],[Kód]],zostava28[],2,0),"")</f>
        <v/>
      </c>
      <c r="AO37" s="100" t="str">
        <f>IFERROR(VLOOKUP(Výskyt[[#This Row],[Kód]],zostava29[],2,0),"")</f>
        <v/>
      </c>
      <c r="AP37" s="100" t="str">
        <f>IFERROR(VLOOKUP(Výskyt[[#This Row],[Kód]],zostava30[],2,0),"")</f>
        <v/>
      </c>
      <c r="AQ37" s="100" t="str">
        <f>IFERROR(VLOOKUP(Výskyt[[#This Row],[Kód]],zostava31[],2,0),"")</f>
        <v/>
      </c>
      <c r="AR37" s="100" t="str">
        <f>IFERROR(VLOOKUP(Výskyt[[#This Row],[Kód]],zostava32[],2,0),"")</f>
        <v/>
      </c>
      <c r="AS37" s="100" t="str">
        <f>IFERROR(VLOOKUP(Výskyt[[#This Row],[Kód]],zostava33[],2,0),"")</f>
        <v/>
      </c>
      <c r="AT37" s="100" t="str">
        <f>IFERROR(VLOOKUP(Výskyt[[#This Row],[Kód]],zostava34[],2,0),"")</f>
        <v/>
      </c>
      <c r="AU37" s="100" t="str">
        <f>IFERROR(VLOOKUP(Výskyt[[#This Row],[Kód]],zostava35[],2,0),"")</f>
        <v/>
      </c>
      <c r="AV37" s="100" t="str">
        <f>IFERROR(VLOOKUP(Výskyt[[#This Row],[Kód]],zostava36[],2,0),"")</f>
        <v/>
      </c>
      <c r="AW37" s="100" t="str">
        <f>IFERROR(VLOOKUP(Výskyt[[#This Row],[Kód]],zostava37[],2,0),"")</f>
        <v/>
      </c>
      <c r="AX37" s="100" t="str">
        <f>IFERROR(VLOOKUP(Výskyt[[#This Row],[Kód]],zostava38[],2,0),"")</f>
        <v/>
      </c>
      <c r="AY37" s="100" t="str">
        <f>IFERROR(VLOOKUP(Výskyt[[#This Row],[Kód]],zostava39[],2,0),"")</f>
        <v/>
      </c>
      <c r="AZ37" s="100" t="str">
        <f>IFERROR(VLOOKUP(Výskyt[[#This Row],[Kód]],zostava40[],2,0),"")</f>
        <v/>
      </c>
      <c r="BA37" s="100" t="str">
        <f>IFERROR(VLOOKUP(Výskyt[[#This Row],[Kód]],zostava41[],2,0),"")</f>
        <v/>
      </c>
      <c r="BB37" s="100" t="str">
        <f>IFERROR(VLOOKUP(Výskyt[[#This Row],[Kód]],zostava42[],2,0),"")</f>
        <v/>
      </c>
      <c r="BC37" s="100" t="str">
        <f>IFERROR(VLOOKUP(Výskyt[[#This Row],[Kód]],zostava43[],2,0),"")</f>
        <v/>
      </c>
      <c r="BD37" s="100" t="str">
        <f>IFERROR(VLOOKUP(Výskyt[[#This Row],[Kód]],zostava44[],2,0),"")</f>
        <v/>
      </c>
      <c r="BE37" s="84"/>
      <c r="BF37" s="108">
        <f>Zostavy!B35</f>
        <v>0</v>
      </c>
      <c r="BG37" s="108">
        <f>SUMIFS(Zostavy!$D$6:$D$39,Zostavy!$B$6:$B$39,Zostavy!B35)*Zostavy!$E$41</f>
        <v>0</v>
      </c>
      <c r="BI37" s="108">
        <f>Zostavy!H35</f>
        <v>0</v>
      </c>
      <c r="BJ37" s="108">
        <f>SUMIFS(Zostavy!$J$6:$J$39,Zostavy!$H$6:$H$39,Zostavy!H35)*Zostavy!$K$41</f>
        <v>0</v>
      </c>
      <c r="BL37" s="108">
        <f>Zostavy!N35</f>
        <v>0</v>
      </c>
      <c r="BM37" s="108">
        <f>SUMIFS(Zostavy!$P$6:$P$39,Zostavy!$N$6:$N$39,Zostavy!N35)*Zostavy!$Q$41</f>
        <v>0</v>
      </c>
      <c r="BO37" s="108">
        <f>Zostavy!T35</f>
        <v>0</v>
      </c>
      <c r="BP37" s="108">
        <f>SUMIFS(Zostavy!$V$6:$V$39,Zostavy!$T$6:$T$39,Zostavy!T35)*Zostavy!$W$41</f>
        <v>0</v>
      </c>
    </row>
    <row r="38" spans="1:68" ht="14.15" x14ac:dyDescent="0.35">
      <c r="A38" s="84"/>
      <c r="B38" s="98">
        <v>3130</v>
      </c>
      <c r="C38" s="84" t="s">
        <v>31</v>
      </c>
      <c r="D38" s="84">
        <f>Cenník[[#This Row],[Kód]]</f>
        <v>3130</v>
      </c>
      <c r="E38" s="93">
        <v>0.54</v>
      </c>
      <c r="F38" s="84"/>
      <c r="G38" s="84" t="s">
        <v>224</v>
      </c>
      <c r="H38" s="84"/>
      <c r="I38" s="99">
        <f>Cenník[[#This Row],[Kód]]</f>
        <v>3130</v>
      </c>
      <c r="J38" s="100">
        <f>SUM(Výskyt[[#This Row],[1]:[44]])</f>
        <v>0</v>
      </c>
      <c r="K38" s="100" t="str">
        <f>IFERROR(RANK(Výskyt[[#This Row],[kód-P]],Výskyt[kód-P],1),"")</f>
        <v/>
      </c>
      <c r="L38" s="100" t="str">
        <f>IF(Výskyt[[#This Row],[ks]]&gt;0,Výskyt[[#This Row],[Kód]],"")</f>
        <v/>
      </c>
      <c r="M38" s="100" t="str">
        <f>IFERROR(VLOOKUP(Výskyt[[#This Row],[Kód]],zostava1[],2,0),"")</f>
        <v/>
      </c>
      <c r="N38" s="100" t="str">
        <f>IFERROR(VLOOKUP(Výskyt[[#This Row],[Kód]],zostava2[],2,0),"")</f>
        <v/>
      </c>
      <c r="O38" s="100" t="str">
        <f>IFERROR(VLOOKUP(Výskyt[[#This Row],[Kód]],zostava3[],2,0),"")</f>
        <v/>
      </c>
      <c r="P38" s="100" t="str">
        <f>IFERROR(VLOOKUP(Výskyt[[#This Row],[Kód]],zostava4[],2,0),"")</f>
        <v/>
      </c>
      <c r="Q38" s="100" t="str">
        <f>IFERROR(VLOOKUP(Výskyt[[#This Row],[Kód]],zostava5[],2,0),"")</f>
        <v/>
      </c>
      <c r="R38" s="100" t="str">
        <f>IFERROR(VLOOKUP(Výskyt[[#This Row],[Kód]],zostava6[],2,0),"")</f>
        <v/>
      </c>
      <c r="S38" s="100" t="str">
        <f>IFERROR(VLOOKUP(Výskyt[[#This Row],[Kód]],zostava7[],2,0),"")</f>
        <v/>
      </c>
      <c r="T38" s="100" t="str">
        <f>IFERROR(VLOOKUP(Výskyt[[#This Row],[Kód]],zostava8[],2,0),"")</f>
        <v/>
      </c>
      <c r="U38" s="100" t="str">
        <f>IFERROR(VLOOKUP(Výskyt[[#This Row],[Kód]],zostava9[],2,0),"")</f>
        <v/>
      </c>
      <c r="V38" s="102" t="str">
        <f>IFERROR(VLOOKUP(Výskyt[[#This Row],[Kód]],zostava10[],2,0),"")</f>
        <v/>
      </c>
      <c r="W38" s="100" t="str">
        <f>IFERROR(VLOOKUP(Výskyt[[#This Row],[Kód]],zostava11[],2,0),"")</f>
        <v/>
      </c>
      <c r="X38" s="100" t="str">
        <f>IFERROR(VLOOKUP(Výskyt[[#This Row],[Kód]],zostava12[],2,0),"")</f>
        <v/>
      </c>
      <c r="Y38" s="100" t="str">
        <f>IFERROR(VLOOKUP(Výskyt[[#This Row],[Kód]],zostava13[],2,0),"")</f>
        <v/>
      </c>
      <c r="Z38" s="100" t="str">
        <f>IFERROR(VLOOKUP(Výskyt[[#This Row],[Kód]],zostava14[],2,0),"")</f>
        <v/>
      </c>
      <c r="AA38" s="100" t="str">
        <f>IFERROR(VLOOKUP(Výskyt[[#This Row],[Kód]],zostava15[],2,0),"")</f>
        <v/>
      </c>
      <c r="AB38" s="100" t="str">
        <f>IFERROR(VLOOKUP(Výskyt[[#This Row],[Kód]],zostava16[],2,0),"")</f>
        <v/>
      </c>
      <c r="AC38" s="100" t="str">
        <f>IFERROR(VLOOKUP(Výskyt[[#This Row],[Kód]],zostava17[],2,0),"")</f>
        <v/>
      </c>
      <c r="AD38" s="100" t="str">
        <f>IFERROR(VLOOKUP(Výskyt[[#This Row],[Kód]],zostava18[],2,0),"")</f>
        <v/>
      </c>
      <c r="AE38" s="100" t="str">
        <f>IFERROR(VLOOKUP(Výskyt[[#This Row],[Kód]],zostava19[],2,0),"")</f>
        <v/>
      </c>
      <c r="AF38" s="100" t="str">
        <f>IFERROR(VLOOKUP(Výskyt[[#This Row],[Kód]],zostava20[],2,0),"")</f>
        <v/>
      </c>
      <c r="AG38" s="100" t="str">
        <f>IFERROR(VLOOKUP(Výskyt[[#This Row],[Kód]],zostava21[],2,0),"")</f>
        <v/>
      </c>
      <c r="AH38" s="100" t="str">
        <f>IFERROR(VLOOKUP(Výskyt[[#This Row],[Kód]],zostava22[],2,0),"")</f>
        <v/>
      </c>
      <c r="AI38" s="100" t="str">
        <f>IFERROR(VLOOKUP(Výskyt[[#This Row],[Kód]],zostava23[],2,0),"")</f>
        <v/>
      </c>
      <c r="AJ38" s="100" t="str">
        <f>IFERROR(VLOOKUP(Výskyt[[#This Row],[Kód]],zostava24[],2,0),"")</f>
        <v/>
      </c>
      <c r="AK38" s="100" t="str">
        <f>IFERROR(VLOOKUP(Výskyt[[#This Row],[Kód]],zostava25[],2,0),"")</f>
        <v/>
      </c>
      <c r="AL38" s="100" t="str">
        <f>IFERROR(VLOOKUP(Výskyt[[#This Row],[Kód]],zostava26[],2,0),"")</f>
        <v/>
      </c>
      <c r="AM38" s="100" t="str">
        <f>IFERROR(VLOOKUP(Výskyt[[#This Row],[Kód]],zostava27[],2,0),"")</f>
        <v/>
      </c>
      <c r="AN38" s="100" t="str">
        <f>IFERROR(VLOOKUP(Výskyt[[#This Row],[Kód]],zostava28[],2,0),"")</f>
        <v/>
      </c>
      <c r="AO38" s="100" t="str">
        <f>IFERROR(VLOOKUP(Výskyt[[#This Row],[Kód]],zostava29[],2,0),"")</f>
        <v/>
      </c>
      <c r="AP38" s="100" t="str">
        <f>IFERROR(VLOOKUP(Výskyt[[#This Row],[Kód]],zostava30[],2,0),"")</f>
        <v/>
      </c>
      <c r="AQ38" s="100" t="str">
        <f>IFERROR(VLOOKUP(Výskyt[[#This Row],[Kód]],zostava31[],2,0),"")</f>
        <v/>
      </c>
      <c r="AR38" s="100" t="str">
        <f>IFERROR(VLOOKUP(Výskyt[[#This Row],[Kód]],zostava32[],2,0),"")</f>
        <v/>
      </c>
      <c r="AS38" s="100" t="str">
        <f>IFERROR(VLOOKUP(Výskyt[[#This Row],[Kód]],zostava33[],2,0),"")</f>
        <v/>
      </c>
      <c r="AT38" s="100" t="str">
        <f>IFERROR(VLOOKUP(Výskyt[[#This Row],[Kód]],zostava34[],2,0),"")</f>
        <v/>
      </c>
      <c r="AU38" s="100" t="str">
        <f>IFERROR(VLOOKUP(Výskyt[[#This Row],[Kód]],zostava35[],2,0),"")</f>
        <v/>
      </c>
      <c r="AV38" s="100" t="str">
        <f>IFERROR(VLOOKUP(Výskyt[[#This Row],[Kód]],zostava36[],2,0),"")</f>
        <v/>
      </c>
      <c r="AW38" s="100" t="str">
        <f>IFERROR(VLOOKUP(Výskyt[[#This Row],[Kód]],zostava37[],2,0),"")</f>
        <v/>
      </c>
      <c r="AX38" s="100" t="str">
        <f>IFERROR(VLOOKUP(Výskyt[[#This Row],[Kód]],zostava38[],2,0),"")</f>
        <v/>
      </c>
      <c r="AY38" s="100" t="str">
        <f>IFERROR(VLOOKUP(Výskyt[[#This Row],[Kód]],zostava39[],2,0),"")</f>
        <v/>
      </c>
      <c r="AZ38" s="100" t="str">
        <f>IFERROR(VLOOKUP(Výskyt[[#This Row],[Kód]],zostava40[],2,0),"")</f>
        <v/>
      </c>
      <c r="BA38" s="100" t="str">
        <f>IFERROR(VLOOKUP(Výskyt[[#This Row],[Kód]],zostava41[],2,0),"")</f>
        <v/>
      </c>
      <c r="BB38" s="100" t="str">
        <f>IFERROR(VLOOKUP(Výskyt[[#This Row],[Kód]],zostava42[],2,0),"")</f>
        <v/>
      </c>
      <c r="BC38" s="100" t="str">
        <f>IFERROR(VLOOKUP(Výskyt[[#This Row],[Kód]],zostava43[],2,0),"")</f>
        <v/>
      </c>
      <c r="BD38" s="100" t="str">
        <f>IFERROR(VLOOKUP(Výskyt[[#This Row],[Kód]],zostava44[],2,0),"")</f>
        <v/>
      </c>
      <c r="BE38" s="84"/>
      <c r="BF38" s="108">
        <f>Zostavy!B36</f>
        <v>0</v>
      </c>
      <c r="BG38" s="108">
        <f>SUMIFS(Zostavy!$D$6:$D$39,Zostavy!$B$6:$B$39,Zostavy!B36)*Zostavy!$E$41</f>
        <v>0</v>
      </c>
      <c r="BI38" s="108">
        <f>Zostavy!H36</f>
        <v>0</v>
      </c>
      <c r="BJ38" s="108">
        <f>SUMIFS(Zostavy!$J$6:$J$39,Zostavy!$H$6:$H$39,Zostavy!H36)*Zostavy!$K$41</f>
        <v>0</v>
      </c>
      <c r="BL38" s="108">
        <f>Zostavy!N36</f>
        <v>0</v>
      </c>
      <c r="BM38" s="108">
        <f>SUMIFS(Zostavy!$P$6:$P$39,Zostavy!$N$6:$N$39,Zostavy!N36)*Zostavy!$Q$41</f>
        <v>0</v>
      </c>
      <c r="BO38" s="108">
        <f>Zostavy!T36</f>
        <v>0</v>
      </c>
      <c r="BP38" s="108">
        <f>SUMIFS(Zostavy!$V$6:$V$39,Zostavy!$T$6:$T$39,Zostavy!T36)*Zostavy!$W$41</f>
        <v>0</v>
      </c>
    </row>
    <row r="39" spans="1:68" ht="14.15" x14ac:dyDescent="0.35">
      <c r="A39" s="84"/>
      <c r="B39" s="98">
        <v>3135</v>
      </c>
      <c r="C39" s="84" t="s">
        <v>32</v>
      </c>
      <c r="D39" s="84">
        <f>Cenník[[#This Row],[Kód]]</f>
        <v>3135</v>
      </c>
      <c r="E39" s="93">
        <v>0.54</v>
      </c>
      <c r="F39" s="84"/>
      <c r="G39" s="84" t="s">
        <v>111</v>
      </c>
      <c r="H39" s="84"/>
      <c r="I39" s="99">
        <f>Cenník[[#This Row],[Kód]]</f>
        <v>3135</v>
      </c>
      <c r="J39" s="100">
        <f>SUM(Výskyt[[#This Row],[1]:[44]])</f>
        <v>0</v>
      </c>
      <c r="K39" s="100" t="str">
        <f>IFERROR(RANK(Výskyt[[#This Row],[kód-P]],Výskyt[kód-P],1),"")</f>
        <v/>
      </c>
      <c r="L39" s="100" t="str">
        <f>IF(Výskyt[[#This Row],[ks]]&gt;0,Výskyt[[#This Row],[Kód]],"")</f>
        <v/>
      </c>
      <c r="M39" s="100" t="str">
        <f>IFERROR(VLOOKUP(Výskyt[[#This Row],[Kód]],zostava1[],2,0),"")</f>
        <v/>
      </c>
      <c r="N39" s="100" t="str">
        <f>IFERROR(VLOOKUP(Výskyt[[#This Row],[Kód]],zostava2[],2,0),"")</f>
        <v/>
      </c>
      <c r="O39" s="100" t="str">
        <f>IFERROR(VLOOKUP(Výskyt[[#This Row],[Kód]],zostava3[],2,0),"")</f>
        <v/>
      </c>
      <c r="P39" s="100" t="str">
        <f>IFERROR(VLOOKUP(Výskyt[[#This Row],[Kód]],zostava4[],2,0),"")</f>
        <v/>
      </c>
      <c r="Q39" s="100" t="str">
        <f>IFERROR(VLOOKUP(Výskyt[[#This Row],[Kód]],zostava5[],2,0),"")</f>
        <v/>
      </c>
      <c r="R39" s="100" t="str">
        <f>IFERROR(VLOOKUP(Výskyt[[#This Row],[Kód]],zostava6[],2,0),"")</f>
        <v/>
      </c>
      <c r="S39" s="100" t="str">
        <f>IFERROR(VLOOKUP(Výskyt[[#This Row],[Kód]],zostava7[],2,0),"")</f>
        <v/>
      </c>
      <c r="T39" s="100" t="str">
        <f>IFERROR(VLOOKUP(Výskyt[[#This Row],[Kód]],zostava8[],2,0),"")</f>
        <v/>
      </c>
      <c r="U39" s="100" t="str">
        <f>IFERROR(VLOOKUP(Výskyt[[#This Row],[Kód]],zostava9[],2,0),"")</f>
        <v/>
      </c>
      <c r="V39" s="102" t="str">
        <f>IFERROR(VLOOKUP(Výskyt[[#This Row],[Kód]],zostava10[],2,0),"")</f>
        <v/>
      </c>
      <c r="W39" s="100" t="str">
        <f>IFERROR(VLOOKUP(Výskyt[[#This Row],[Kód]],zostava11[],2,0),"")</f>
        <v/>
      </c>
      <c r="X39" s="100" t="str">
        <f>IFERROR(VLOOKUP(Výskyt[[#This Row],[Kód]],zostava12[],2,0),"")</f>
        <v/>
      </c>
      <c r="Y39" s="100" t="str">
        <f>IFERROR(VLOOKUP(Výskyt[[#This Row],[Kód]],zostava13[],2,0),"")</f>
        <v/>
      </c>
      <c r="Z39" s="100" t="str">
        <f>IFERROR(VLOOKUP(Výskyt[[#This Row],[Kód]],zostava14[],2,0),"")</f>
        <v/>
      </c>
      <c r="AA39" s="100" t="str">
        <f>IFERROR(VLOOKUP(Výskyt[[#This Row],[Kód]],zostava15[],2,0),"")</f>
        <v/>
      </c>
      <c r="AB39" s="100" t="str">
        <f>IFERROR(VLOOKUP(Výskyt[[#This Row],[Kód]],zostava16[],2,0),"")</f>
        <v/>
      </c>
      <c r="AC39" s="100" t="str">
        <f>IFERROR(VLOOKUP(Výskyt[[#This Row],[Kód]],zostava17[],2,0),"")</f>
        <v/>
      </c>
      <c r="AD39" s="100" t="str">
        <f>IFERROR(VLOOKUP(Výskyt[[#This Row],[Kód]],zostava18[],2,0),"")</f>
        <v/>
      </c>
      <c r="AE39" s="100" t="str">
        <f>IFERROR(VLOOKUP(Výskyt[[#This Row],[Kód]],zostava19[],2,0),"")</f>
        <v/>
      </c>
      <c r="AF39" s="100" t="str">
        <f>IFERROR(VLOOKUP(Výskyt[[#This Row],[Kód]],zostava20[],2,0),"")</f>
        <v/>
      </c>
      <c r="AG39" s="100" t="str">
        <f>IFERROR(VLOOKUP(Výskyt[[#This Row],[Kód]],zostava21[],2,0),"")</f>
        <v/>
      </c>
      <c r="AH39" s="100" t="str">
        <f>IFERROR(VLOOKUP(Výskyt[[#This Row],[Kód]],zostava22[],2,0),"")</f>
        <v/>
      </c>
      <c r="AI39" s="100" t="str">
        <f>IFERROR(VLOOKUP(Výskyt[[#This Row],[Kód]],zostava23[],2,0),"")</f>
        <v/>
      </c>
      <c r="AJ39" s="100" t="str">
        <f>IFERROR(VLOOKUP(Výskyt[[#This Row],[Kód]],zostava24[],2,0),"")</f>
        <v/>
      </c>
      <c r="AK39" s="100" t="str">
        <f>IFERROR(VLOOKUP(Výskyt[[#This Row],[Kód]],zostava25[],2,0),"")</f>
        <v/>
      </c>
      <c r="AL39" s="100" t="str">
        <f>IFERROR(VLOOKUP(Výskyt[[#This Row],[Kód]],zostava26[],2,0),"")</f>
        <v/>
      </c>
      <c r="AM39" s="100" t="str">
        <f>IFERROR(VLOOKUP(Výskyt[[#This Row],[Kód]],zostava27[],2,0),"")</f>
        <v/>
      </c>
      <c r="AN39" s="100" t="str">
        <f>IFERROR(VLOOKUP(Výskyt[[#This Row],[Kód]],zostava28[],2,0),"")</f>
        <v/>
      </c>
      <c r="AO39" s="100" t="str">
        <f>IFERROR(VLOOKUP(Výskyt[[#This Row],[Kód]],zostava29[],2,0),"")</f>
        <v/>
      </c>
      <c r="AP39" s="100" t="str">
        <f>IFERROR(VLOOKUP(Výskyt[[#This Row],[Kód]],zostava30[],2,0),"")</f>
        <v/>
      </c>
      <c r="AQ39" s="100" t="str">
        <f>IFERROR(VLOOKUP(Výskyt[[#This Row],[Kód]],zostava31[],2,0),"")</f>
        <v/>
      </c>
      <c r="AR39" s="100" t="str">
        <f>IFERROR(VLOOKUP(Výskyt[[#This Row],[Kód]],zostava32[],2,0),"")</f>
        <v/>
      </c>
      <c r="AS39" s="100" t="str">
        <f>IFERROR(VLOOKUP(Výskyt[[#This Row],[Kód]],zostava33[],2,0),"")</f>
        <v/>
      </c>
      <c r="AT39" s="100" t="str">
        <f>IFERROR(VLOOKUP(Výskyt[[#This Row],[Kód]],zostava34[],2,0),"")</f>
        <v/>
      </c>
      <c r="AU39" s="100" t="str">
        <f>IFERROR(VLOOKUP(Výskyt[[#This Row],[Kód]],zostava35[],2,0),"")</f>
        <v/>
      </c>
      <c r="AV39" s="100" t="str">
        <f>IFERROR(VLOOKUP(Výskyt[[#This Row],[Kód]],zostava36[],2,0),"")</f>
        <v/>
      </c>
      <c r="AW39" s="100" t="str">
        <f>IFERROR(VLOOKUP(Výskyt[[#This Row],[Kód]],zostava37[],2,0),"")</f>
        <v/>
      </c>
      <c r="AX39" s="100" t="str">
        <f>IFERROR(VLOOKUP(Výskyt[[#This Row],[Kód]],zostava38[],2,0),"")</f>
        <v/>
      </c>
      <c r="AY39" s="100" t="str">
        <f>IFERROR(VLOOKUP(Výskyt[[#This Row],[Kód]],zostava39[],2,0),"")</f>
        <v/>
      </c>
      <c r="AZ39" s="100" t="str">
        <f>IFERROR(VLOOKUP(Výskyt[[#This Row],[Kód]],zostava40[],2,0),"")</f>
        <v/>
      </c>
      <c r="BA39" s="100" t="str">
        <f>IFERROR(VLOOKUP(Výskyt[[#This Row],[Kód]],zostava41[],2,0),"")</f>
        <v/>
      </c>
      <c r="BB39" s="100" t="str">
        <f>IFERROR(VLOOKUP(Výskyt[[#This Row],[Kód]],zostava42[],2,0),"")</f>
        <v/>
      </c>
      <c r="BC39" s="100" t="str">
        <f>IFERROR(VLOOKUP(Výskyt[[#This Row],[Kód]],zostava43[],2,0),"")</f>
        <v/>
      </c>
      <c r="BD39" s="100" t="str">
        <f>IFERROR(VLOOKUP(Výskyt[[#This Row],[Kód]],zostava44[],2,0),"")</f>
        <v/>
      </c>
      <c r="BE39" s="84"/>
      <c r="BF39" s="108">
        <f>Zostavy!B37</f>
        <v>0</v>
      </c>
      <c r="BG39" s="108">
        <f>SUMIFS(Zostavy!$D$6:$D$39,Zostavy!$B$6:$B$39,Zostavy!B37)*Zostavy!$E$41</f>
        <v>0</v>
      </c>
      <c r="BI39" s="108">
        <f>Zostavy!H37</f>
        <v>0</v>
      </c>
      <c r="BJ39" s="108">
        <f>SUMIFS(Zostavy!$J$6:$J$39,Zostavy!$H$6:$H$39,Zostavy!H37)*Zostavy!$K$41</f>
        <v>0</v>
      </c>
      <c r="BL39" s="108">
        <f>Zostavy!N37</f>
        <v>0</v>
      </c>
      <c r="BM39" s="108">
        <f>SUMIFS(Zostavy!$P$6:$P$39,Zostavy!$N$6:$N$39,Zostavy!N37)*Zostavy!$Q$41</f>
        <v>0</v>
      </c>
      <c r="BO39" s="108">
        <f>Zostavy!T37</f>
        <v>0</v>
      </c>
      <c r="BP39" s="108">
        <f>SUMIFS(Zostavy!$V$6:$V$39,Zostavy!$T$6:$T$39,Zostavy!T37)*Zostavy!$W$41</f>
        <v>0</v>
      </c>
    </row>
    <row r="40" spans="1:68" ht="14.15" x14ac:dyDescent="0.35">
      <c r="A40" s="84"/>
      <c r="B40" s="98">
        <v>3145</v>
      </c>
      <c r="C40" s="84" t="s">
        <v>34</v>
      </c>
      <c r="D40" s="84">
        <f>Cenník[[#This Row],[Kód]]</f>
        <v>3145</v>
      </c>
      <c r="E40" s="93">
        <v>0.77</v>
      </c>
      <c r="F40" s="84"/>
      <c r="G40" s="84" t="s">
        <v>110</v>
      </c>
      <c r="H40" s="84"/>
      <c r="I40" s="99">
        <f>Cenník[[#This Row],[Kód]]</f>
        <v>3145</v>
      </c>
      <c r="J40" s="100">
        <f>SUM(Výskyt[[#This Row],[1]:[44]])</f>
        <v>0</v>
      </c>
      <c r="K40" s="100" t="str">
        <f>IFERROR(RANK(Výskyt[[#This Row],[kód-P]],Výskyt[kód-P],1),"")</f>
        <v/>
      </c>
      <c r="L40" s="100" t="str">
        <f>IF(Výskyt[[#This Row],[ks]]&gt;0,Výskyt[[#This Row],[Kód]],"")</f>
        <v/>
      </c>
      <c r="M40" s="100" t="str">
        <f>IFERROR(VLOOKUP(Výskyt[[#This Row],[Kód]],zostava1[],2,0),"")</f>
        <v/>
      </c>
      <c r="N40" s="100" t="str">
        <f>IFERROR(VLOOKUP(Výskyt[[#This Row],[Kód]],zostava2[],2,0),"")</f>
        <v/>
      </c>
      <c r="O40" s="100" t="str">
        <f>IFERROR(VLOOKUP(Výskyt[[#This Row],[Kód]],zostava3[],2,0),"")</f>
        <v/>
      </c>
      <c r="P40" s="100" t="str">
        <f>IFERROR(VLOOKUP(Výskyt[[#This Row],[Kód]],zostava4[],2,0),"")</f>
        <v/>
      </c>
      <c r="Q40" s="100" t="str">
        <f>IFERROR(VLOOKUP(Výskyt[[#This Row],[Kód]],zostava5[],2,0),"")</f>
        <v/>
      </c>
      <c r="R40" s="100" t="str">
        <f>IFERROR(VLOOKUP(Výskyt[[#This Row],[Kód]],zostava6[],2,0),"")</f>
        <v/>
      </c>
      <c r="S40" s="100" t="str">
        <f>IFERROR(VLOOKUP(Výskyt[[#This Row],[Kód]],zostava7[],2,0),"")</f>
        <v/>
      </c>
      <c r="T40" s="100" t="str">
        <f>IFERROR(VLOOKUP(Výskyt[[#This Row],[Kód]],zostava8[],2,0),"")</f>
        <v/>
      </c>
      <c r="U40" s="100" t="str">
        <f>IFERROR(VLOOKUP(Výskyt[[#This Row],[Kód]],zostava9[],2,0),"")</f>
        <v/>
      </c>
      <c r="V40" s="102" t="str">
        <f>IFERROR(VLOOKUP(Výskyt[[#This Row],[Kód]],zostava10[],2,0),"")</f>
        <v/>
      </c>
      <c r="W40" s="100" t="str">
        <f>IFERROR(VLOOKUP(Výskyt[[#This Row],[Kód]],zostava11[],2,0),"")</f>
        <v/>
      </c>
      <c r="X40" s="100" t="str">
        <f>IFERROR(VLOOKUP(Výskyt[[#This Row],[Kód]],zostava12[],2,0),"")</f>
        <v/>
      </c>
      <c r="Y40" s="100" t="str">
        <f>IFERROR(VLOOKUP(Výskyt[[#This Row],[Kód]],zostava13[],2,0),"")</f>
        <v/>
      </c>
      <c r="Z40" s="100" t="str">
        <f>IFERROR(VLOOKUP(Výskyt[[#This Row],[Kód]],zostava14[],2,0),"")</f>
        <v/>
      </c>
      <c r="AA40" s="100" t="str">
        <f>IFERROR(VLOOKUP(Výskyt[[#This Row],[Kód]],zostava15[],2,0),"")</f>
        <v/>
      </c>
      <c r="AB40" s="100" t="str">
        <f>IFERROR(VLOOKUP(Výskyt[[#This Row],[Kód]],zostava16[],2,0),"")</f>
        <v/>
      </c>
      <c r="AC40" s="100" t="str">
        <f>IFERROR(VLOOKUP(Výskyt[[#This Row],[Kód]],zostava17[],2,0),"")</f>
        <v/>
      </c>
      <c r="AD40" s="100" t="str">
        <f>IFERROR(VLOOKUP(Výskyt[[#This Row],[Kód]],zostava18[],2,0),"")</f>
        <v/>
      </c>
      <c r="AE40" s="100" t="str">
        <f>IFERROR(VLOOKUP(Výskyt[[#This Row],[Kód]],zostava19[],2,0),"")</f>
        <v/>
      </c>
      <c r="AF40" s="100" t="str">
        <f>IFERROR(VLOOKUP(Výskyt[[#This Row],[Kód]],zostava20[],2,0),"")</f>
        <v/>
      </c>
      <c r="AG40" s="100" t="str">
        <f>IFERROR(VLOOKUP(Výskyt[[#This Row],[Kód]],zostava21[],2,0),"")</f>
        <v/>
      </c>
      <c r="AH40" s="100" t="str">
        <f>IFERROR(VLOOKUP(Výskyt[[#This Row],[Kód]],zostava22[],2,0),"")</f>
        <v/>
      </c>
      <c r="AI40" s="100" t="str">
        <f>IFERROR(VLOOKUP(Výskyt[[#This Row],[Kód]],zostava23[],2,0),"")</f>
        <v/>
      </c>
      <c r="AJ40" s="100" t="str">
        <f>IFERROR(VLOOKUP(Výskyt[[#This Row],[Kód]],zostava24[],2,0),"")</f>
        <v/>
      </c>
      <c r="AK40" s="100" t="str">
        <f>IFERROR(VLOOKUP(Výskyt[[#This Row],[Kód]],zostava25[],2,0),"")</f>
        <v/>
      </c>
      <c r="AL40" s="100" t="str">
        <f>IFERROR(VLOOKUP(Výskyt[[#This Row],[Kód]],zostava26[],2,0),"")</f>
        <v/>
      </c>
      <c r="AM40" s="100" t="str">
        <f>IFERROR(VLOOKUP(Výskyt[[#This Row],[Kód]],zostava27[],2,0),"")</f>
        <v/>
      </c>
      <c r="AN40" s="100" t="str">
        <f>IFERROR(VLOOKUP(Výskyt[[#This Row],[Kód]],zostava28[],2,0),"")</f>
        <v/>
      </c>
      <c r="AO40" s="100" t="str">
        <f>IFERROR(VLOOKUP(Výskyt[[#This Row],[Kód]],zostava29[],2,0),"")</f>
        <v/>
      </c>
      <c r="AP40" s="100" t="str">
        <f>IFERROR(VLOOKUP(Výskyt[[#This Row],[Kód]],zostava30[],2,0),"")</f>
        <v/>
      </c>
      <c r="AQ40" s="100" t="str">
        <f>IFERROR(VLOOKUP(Výskyt[[#This Row],[Kód]],zostava31[],2,0),"")</f>
        <v/>
      </c>
      <c r="AR40" s="100" t="str">
        <f>IFERROR(VLOOKUP(Výskyt[[#This Row],[Kód]],zostava32[],2,0),"")</f>
        <v/>
      </c>
      <c r="AS40" s="100" t="str">
        <f>IFERROR(VLOOKUP(Výskyt[[#This Row],[Kód]],zostava33[],2,0),"")</f>
        <v/>
      </c>
      <c r="AT40" s="100" t="str">
        <f>IFERROR(VLOOKUP(Výskyt[[#This Row],[Kód]],zostava34[],2,0),"")</f>
        <v/>
      </c>
      <c r="AU40" s="100" t="str">
        <f>IFERROR(VLOOKUP(Výskyt[[#This Row],[Kód]],zostava35[],2,0),"")</f>
        <v/>
      </c>
      <c r="AV40" s="100" t="str">
        <f>IFERROR(VLOOKUP(Výskyt[[#This Row],[Kód]],zostava36[],2,0),"")</f>
        <v/>
      </c>
      <c r="AW40" s="100" t="str">
        <f>IFERROR(VLOOKUP(Výskyt[[#This Row],[Kód]],zostava37[],2,0),"")</f>
        <v/>
      </c>
      <c r="AX40" s="100" t="str">
        <f>IFERROR(VLOOKUP(Výskyt[[#This Row],[Kód]],zostava38[],2,0),"")</f>
        <v/>
      </c>
      <c r="AY40" s="100" t="str">
        <f>IFERROR(VLOOKUP(Výskyt[[#This Row],[Kód]],zostava39[],2,0),"")</f>
        <v/>
      </c>
      <c r="AZ40" s="100" t="str">
        <f>IFERROR(VLOOKUP(Výskyt[[#This Row],[Kód]],zostava40[],2,0),"")</f>
        <v/>
      </c>
      <c r="BA40" s="100" t="str">
        <f>IFERROR(VLOOKUP(Výskyt[[#This Row],[Kód]],zostava41[],2,0),"")</f>
        <v/>
      </c>
      <c r="BB40" s="100" t="str">
        <f>IFERROR(VLOOKUP(Výskyt[[#This Row],[Kód]],zostava42[],2,0),"")</f>
        <v/>
      </c>
      <c r="BC40" s="100" t="str">
        <f>IFERROR(VLOOKUP(Výskyt[[#This Row],[Kód]],zostava43[],2,0),"")</f>
        <v/>
      </c>
      <c r="BD40" s="100" t="str">
        <f>IFERROR(VLOOKUP(Výskyt[[#This Row],[Kód]],zostava44[],2,0),"")</f>
        <v/>
      </c>
      <c r="BE40" s="84"/>
      <c r="BF40" s="108">
        <f>Zostavy!B38</f>
        <v>0</v>
      </c>
      <c r="BG40" s="108">
        <f>SUMIFS(Zostavy!$D$6:$D$39,Zostavy!$B$6:$B$39,Zostavy!B38)*Zostavy!$E$41</f>
        <v>0</v>
      </c>
      <c r="BI40" s="108">
        <f>Zostavy!H38</f>
        <v>0</v>
      </c>
      <c r="BJ40" s="108">
        <f>SUMIFS(Zostavy!$J$6:$J$39,Zostavy!$H$6:$H$39,Zostavy!H38)*Zostavy!$K$41</f>
        <v>0</v>
      </c>
      <c r="BL40" s="108">
        <f>Zostavy!N38</f>
        <v>0</v>
      </c>
      <c r="BM40" s="108">
        <f>SUMIFS(Zostavy!$P$6:$P$39,Zostavy!$N$6:$N$39,Zostavy!N38)*Zostavy!$Q$41</f>
        <v>0</v>
      </c>
      <c r="BO40" s="108">
        <f>Zostavy!T38</f>
        <v>0</v>
      </c>
      <c r="BP40" s="108">
        <f>SUMIFS(Zostavy!$V$6:$V$39,Zostavy!$T$6:$T$39,Zostavy!T38)*Zostavy!$W$41</f>
        <v>0</v>
      </c>
    </row>
    <row r="41" spans="1:68" ht="14.15" x14ac:dyDescent="0.35">
      <c r="A41" s="84"/>
      <c r="B41" s="98">
        <v>3150</v>
      </c>
      <c r="C41" s="84" t="s">
        <v>36</v>
      </c>
      <c r="D41" s="84">
        <f>Cenník[[#This Row],[Kód]]</f>
        <v>3150</v>
      </c>
      <c r="E41" s="93">
        <v>0.77</v>
      </c>
      <c r="F41" s="84"/>
      <c r="G41" s="84" t="s">
        <v>109</v>
      </c>
      <c r="H41" s="84"/>
      <c r="I41" s="99">
        <f>Cenník[[#This Row],[Kód]]</f>
        <v>3150</v>
      </c>
      <c r="J41" s="100">
        <f>SUM(Výskyt[[#This Row],[1]:[44]])</f>
        <v>0</v>
      </c>
      <c r="K41" s="100" t="str">
        <f>IFERROR(RANK(Výskyt[[#This Row],[kód-P]],Výskyt[kód-P],1),"")</f>
        <v/>
      </c>
      <c r="L41" s="100" t="str">
        <f>IF(Výskyt[[#This Row],[ks]]&gt;0,Výskyt[[#This Row],[Kód]],"")</f>
        <v/>
      </c>
      <c r="M41" s="100" t="str">
        <f>IFERROR(VLOOKUP(Výskyt[[#This Row],[Kód]],zostava1[],2,0),"")</f>
        <v/>
      </c>
      <c r="N41" s="100" t="str">
        <f>IFERROR(VLOOKUP(Výskyt[[#This Row],[Kód]],zostava2[],2,0),"")</f>
        <v/>
      </c>
      <c r="O41" s="100" t="str">
        <f>IFERROR(VLOOKUP(Výskyt[[#This Row],[Kód]],zostava3[],2,0),"")</f>
        <v/>
      </c>
      <c r="P41" s="100" t="str">
        <f>IFERROR(VLOOKUP(Výskyt[[#This Row],[Kód]],zostava4[],2,0),"")</f>
        <v/>
      </c>
      <c r="Q41" s="100" t="str">
        <f>IFERROR(VLOOKUP(Výskyt[[#This Row],[Kód]],zostava5[],2,0),"")</f>
        <v/>
      </c>
      <c r="R41" s="100" t="str">
        <f>IFERROR(VLOOKUP(Výskyt[[#This Row],[Kód]],zostava6[],2,0),"")</f>
        <v/>
      </c>
      <c r="S41" s="100" t="str">
        <f>IFERROR(VLOOKUP(Výskyt[[#This Row],[Kód]],zostava7[],2,0),"")</f>
        <v/>
      </c>
      <c r="T41" s="100" t="str">
        <f>IFERROR(VLOOKUP(Výskyt[[#This Row],[Kód]],zostava8[],2,0),"")</f>
        <v/>
      </c>
      <c r="U41" s="100" t="str">
        <f>IFERROR(VLOOKUP(Výskyt[[#This Row],[Kód]],zostava9[],2,0),"")</f>
        <v/>
      </c>
      <c r="V41" s="102" t="str">
        <f>IFERROR(VLOOKUP(Výskyt[[#This Row],[Kód]],zostava10[],2,0),"")</f>
        <v/>
      </c>
      <c r="W41" s="100" t="str">
        <f>IFERROR(VLOOKUP(Výskyt[[#This Row],[Kód]],zostava11[],2,0),"")</f>
        <v/>
      </c>
      <c r="X41" s="100" t="str">
        <f>IFERROR(VLOOKUP(Výskyt[[#This Row],[Kód]],zostava12[],2,0),"")</f>
        <v/>
      </c>
      <c r="Y41" s="100" t="str">
        <f>IFERROR(VLOOKUP(Výskyt[[#This Row],[Kód]],zostava13[],2,0),"")</f>
        <v/>
      </c>
      <c r="Z41" s="100" t="str">
        <f>IFERROR(VLOOKUP(Výskyt[[#This Row],[Kód]],zostava14[],2,0),"")</f>
        <v/>
      </c>
      <c r="AA41" s="100" t="str">
        <f>IFERROR(VLOOKUP(Výskyt[[#This Row],[Kód]],zostava15[],2,0),"")</f>
        <v/>
      </c>
      <c r="AB41" s="100" t="str">
        <f>IFERROR(VLOOKUP(Výskyt[[#This Row],[Kód]],zostava16[],2,0),"")</f>
        <v/>
      </c>
      <c r="AC41" s="100" t="str">
        <f>IFERROR(VLOOKUP(Výskyt[[#This Row],[Kód]],zostava17[],2,0),"")</f>
        <v/>
      </c>
      <c r="AD41" s="100" t="str">
        <f>IFERROR(VLOOKUP(Výskyt[[#This Row],[Kód]],zostava18[],2,0),"")</f>
        <v/>
      </c>
      <c r="AE41" s="100" t="str">
        <f>IFERROR(VLOOKUP(Výskyt[[#This Row],[Kód]],zostava19[],2,0),"")</f>
        <v/>
      </c>
      <c r="AF41" s="100" t="str">
        <f>IFERROR(VLOOKUP(Výskyt[[#This Row],[Kód]],zostava20[],2,0),"")</f>
        <v/>
      </c>
      <c r="AG41" s="100" t="str">
        <f>IFERROR(VLOOKUP(Výskyt[[#This Row],[Kód]],zostava21[],2,0),"")</f>
        <v/>
      </c>
      <c r="AH41" s="100" t="str">
        <f>IFERROR(VLOOKUP(Výskyt[[#This Row],[Kód]],zostava22[],2,0),"")</f>
        <v/>
      </c>
      <c r="AI41" s="100" t="str">
        <f>IFERROR(VLOOKUP(Výskyt[[#This Row],[Kód]],zostava23[],2,0),"")</f>
        <v/>
      </c>
      <c r="AJ41" s="100" t="str">
        <f>IFERROR(VLOOKUP(Výskyt[[#This Row],[Kód]],zostava24[],2,0),"")</f>
        <v/>
      </c>
      <c r="AK41" s="100" t="str">
        <f>IFERROR(VLOOKUP(Výskyt[[#This Row],[Kód]],zostava25[],2,0),"")</f>
        <v/>
      </c>
      <c r="AL41" s="100" t="str">
        <f>IFERROR(VLOOKUP(Výskyt[[#This Row],[Kód]],zostava26[],2,0),"")</f>
        <v/>
      </c>
      <c r="AM41" s="100" t="str">
        <f>IFERROR(VLOOKUP(Výskyt[[#This Row],[Kód]],zostava27[],2,0),"")</f>
        <v/>
      </c>
      <c r="AN41" s="100" t="str">
        <f>IFERROR(VLOOKUP(Výskyt[[#This Row],[Kód]],zostava28[],2,0),"")</f>
        <v/>
      </c>
      <c r="AO41" s="100" t="str">
        <f>IFERROR(VLOOKUP(Výskyt[[#This Row],[Kód]],zostava29[],2,0),"")</f>
        <v/>
      </c>
      <c r="AP41" s="100" t="str">
        <f>IFERROR(VLOOKUP(Výskyt[[#This Row],[Kód]],zostava30[],2,0),"")</f>
        <v/>
      </c>
      <c r="AQ41" s="100" t="str">
        <f>IFERROR(VLOOKUP(Výskyt[[#This Row],[Kód]],zostava31[],2,0),"")</f>
        <v/>
      </c>
      <c r="AR41" s="100" t="str">
        <f>IFERROR(VLOOKUP(Výskyt[[#This Row],[Kód]],zostava32[],2,0),"")</f>
        <v/>
      </c>
      <c r="AS41" s="100" t="str">
        <f>IFERROR(VLOOKUP(Výskyt[[#This Row],[Kód]],zostava33[],2,0),"")</f>
        <v/>
      </c>
      <c r="AT41" s="100" t="str">
        <f>IFERROR(VLOOKUP(Výskyt[[#This Row],[Kód]],zostava34[],2,0),"")</f>
        <v/>
      </c>
      <c r="AU41" s="100" t="str">
        <f>IFERROR(VLOOKUP(Výskyt[[#This Row],[Kód]],zostava35[],2,0),"")</f>
        <v/>
      </c>
      <c r="AV41" s="100" t="str">
        <f>IFERROR(VLOOKUP(Výskyt[[#This Row],[Kód]],zostava36[],2,0),"")</f>
        <v/>
      </c>
      <c r="AW41" s="100" t="str">
        <f>IFERROR(VLOOKUP(Výskyt[[#This Row],[Kód]],zostava37[],2,0),"")</f>
        <v/>
      </c>
      <c r="AX41" s="100" t="str">
        <f>IFERROR(VLOOKUP(Výskyt[[#This Row],[Kód]],zostava38[],2,0),"")</f>
        <v/>
      </c>
      <c r="AY41" s="100" t="str">
        <f>IFERROR(VLOOKUP(Výskyt[[#This Row],[Kód]],zostava39[],2,0),"")</f>
        <v/>
      </c>
      <c r="AZ41" s="100" t="str">
        <f>IFERROR(VLOOKUP(Výskyt[[#This Row],[Kód]],zostava40[],2,0),"")</f>
        <v/>
      </c>
      <c r="BA41" s="100" t="str">
        <f>IFERROR(VLOOKUP(Výskyt[[#This Row],[Kód]],zostava41[],2,0),"")</f>
        <v/>
      </c>
      <c r="BB41" s="100" t="str">
        <f>IFERROR(VLOOKUP(Výskyt[[#This Row],[Kód]],zostava42[],2,0),"")</f>
        <v/>
      </c>
      <c r="BC41" s="100" t="str">
        <f>IFERROR(VLOOKUP(Výskyt[[#This Row],[Kód]],zostava43[],2,0),"")</f>
        <v/>
      </c>
      <c r="BD41" s="100" t="str">
        <f>IFERROR(VLOOKUP(Výskyt[[#This Row],[Kód]],zostava44[],2,0),"")</f>
        <v/>
      </c>
      <c r="BE41" s="84"/>
      <c r="BF41" s="108">
        <f>Zostavy!B39</f>
        <v>0</v>
      </c>
      <c r="BG41" s="108">
        <f>SUMIFS(Zostavy!$D$6:$D$39,Zostavy!$B$6:$B$39,Zostavy!B39)*Zostavy!$E$41</f>
        <v>0</v>
      </c>
      <c r="BI41" s="108">
        <f>Zostavy!H39</f>
        <v>0</v>
      </c>
      <c r="BJ41" s="108">
        <f>SUMIFS(Zostavy!$J$6:$J$39,Zostavy!$H$6:$H$39,Zostavy!H39)*Zostavy!$K$41</f>
        <v>0</v>
      </c>
      <c r="BL41" s="108">
        <f>Zostavy!N39</f>
        <v>0</v>
      </c>
      <c r="BM41" s="108">
        <f>SUMIFS(Zostavy!$P$6:$P$39,Zostavy!$N$6:$N$39,Zostavy!N39)*Zostavy!$Q$41</f>
        <v>0</v>
      </c>
      <c r="BO41" s="108">
        <f>Zostavy!T39</f>
        <v>0</v>
      </c>
      <c r="BP41" s="108">
        <f>SUMIFS(Zostavy!$V$6:$V$39,Zostavy!$T$6:$T$39,Zostavy!T39)*Zostavy!$W$41</f>
        <v>0</v>
      </c>
    </row>
    <row r="42" spans="1:68" x14ac:dyDescent="0.35">
      <c r="A42" s="84"/>
      <c r="B42" s="98">
        <v>3155</v>
      </c>
      <c r="C42" s="84" t="s">
        <v>37</v>
      </c>
      <c r="D42" s="84">
        <f>Cenník[[#This Row],[Kód]]</f>
        <v>3155</v>
      </c>
      <c r="E42" s="93">
        <v>0.77</v>
      </c>
      <c r="F42" s="84"/>
      <c r="G42" s="84" t="s">
        <v>106</v>
      </c>
      <c r="H42" s="84"/>
      <c r="I42" s="99">
        <f>Cenník[[#This Row],[Kód]]</f>
        <v>3155</v>
      </c>
      <c r="J42" s="100">
        <f>SUM(Výskyt[[#This Row],[1]:[44]])</f>
        <v>0</v>
      </c>
      <c r="K42" s="100" t="str">
        <f>IFERROR(RANK(Výskyt[[#This Row],[kód-P]],Výskyt[kód-P],1),"")</f>
        <v/>
      </c>
      <c r="L42" s="100" t="str">
        <f>IF(Výskyt[[#This Row],[ks]]&gt;0,Výskyt[[#This Row],[Kód]],"")</f>
        <v/>
      </c>
      <c r="M42" s="100" t="str">
        <f>IFERROR(VLOOKUP(Výskyt[[#This Row],[Kód]],zostava1[],2,0),"")</f>
        <v/>
      </c>
      <c r="N42" s="100" t="str">
        <f>IFERROR(VLOOKUP(Výskyt[[#This Row],[Kód]],zostava2[],2,0),"")</f>
        <v/>
      </c>
      <c r="O42" s="100" t="str">
        <f>IFERROR(VLOOKUP(Výskyt[[#This Row],[Kód]],zostava3[],2,0),"")</f>
        <v/>
      </c>
      <c r="P42" s="100" t="str">
        <f>IFERROR(VLOOKUP(Výskyt[[#This Row],[Kód]],zostava4[],2,0),"")</f>
        <v/>
      </c>
      <c r="Q42" s="100" t="str">
        <f>IFERROR(VLOOKUP(Výskyt[[#This Row],[Kód]],zostava5[],2,0),"")</f>
        <v/>
      </c>
      <c r="R42" s="100" t="str">
        <f>IFERROR(VLOOKUP(Výskyt[[#This Row],[Kód]],zostava6[],2,0),"")</f>
        <v/>
      </c>
      <c r="S42" s="100" t="str">
        <f>IFERROR(VLOOKUP(Výskyt[[#This Row],[Kód]],zostava7[],2,0),"")</f>
        <v/>
      </c>
      <c r="T42" s="100" t="str">
        <f>IFERROR(VLOOKUP(Výskyt[[#This Row],[Kód]],zostava8[],2,0),"")</f>
        <v/>
      </c>
      <c r="U42" s="100" t="str">
        <f>IFERROR(VLOOKUP(Výskyt[[#This Row],[Kód]],zostava9[],2,0),"")</f>
        <v/>
      </c>
      <c r="V42" s="102" t="str">
        <f>IFERROR(VLOOKUP(Výskyt[[#This Row],[Kód]],zostava10[],2,0),"")</f>
        <v/>
      </c>
      <c r="W42" s="100" t="str">
        <f>IFERROR(VLOOKUP(Výskyt[[#This Row],[Kód]],zostava11[],2,0),"")</f>
        <v/>
      </c>
      <c r="X42" s="100" t="str">
        <f>IFERROR(VLOOKUP(Výskyt[[#This Row],[Kód]],zostava12[],2,0),"")</f>
        <v/>
      </c>
      <c r="Y42" s="100" t="str">
        <f>IFERROR(VLOOKUP(Výskyt[[#This Row],[Kód]],zostava13[],2,0),"")</f>
        <v/>
      </c>
      <c r="Z42" s="100" t="str">
        <f>IFERROR(VLOOKUP(Výskyt[[#This Row],[Kód]],zostava14[],2,0),"")</f>
        <v/>
      </c>
      <c r="AA42" s="100" t="str">
        <f>IFERROR(VLOOKUP(Výskyt[[#This Row],[Kód]],zostava15[],2,0),"")</f>
        <v/>
      </c>
      <c r="AB42" s="100" t="str">
        <f>IFERROR(VLOOKUP(Výskyt[[#This Row],[Kód]],zostava16[],2,0),"")</f>
        <v/>
      </c>
      <c r="AC42" s="100" t="str">
        <f>IFERROR(VLOOKUP(Výskyt[[#This Row],[Kód]],zostava17[],2,0),"")</f>
        <v/>
      </c>
      <c r="AD42" s="100" t="str">
        <f>IFERROR(VLOOKUP(Výskyt[[#This Row],[Kód]],zostava18[],2,0),"")</f>
        <v/>
      </c>
      <c r="AE42" s="100" t="str">
        <f>IFERROR(VLOOKUP(Výskyt[[#This Row],[Kód]],zostava19[],2,0),"")</f>
        <v/>
      </c>
      <c r="AF42" s="100" t="str">
        <f>IFERROR(VLOOKUP(Výskyt[[#This Row],[Kód]],zostava20[],2,0),"")</f>
        <v/>
      </c>
      <c r="AG42" s="100" t="str">
        <f>IFERROR(VLOOKUP(Výskyt[[#This Row],[Kód]],zostava21[],2,0),"")</f>
        <v/>
      </c>
      <c r="AH42" s="100" t="str">
        <f>IFERROR(VLOOKUP(Výskyt[[#This Row],[Kód]],zostava22[],2,0),"")</f>
        <v/>
      </c>
      <c r="AI42" s="100" t="str">
        <f>IFERROR(VLOOKUP(Výskyt[[#This Row],[Kód]],zostava23[],2,0),"")</f>
        <v/>
      </c>
      <c r="AJ42" s="100" t="str">
        <f>IFERROR(VLOOKUP(Výskyt[[#This Row],[Kód]],zostava24[],2,0),"")</f>
        <v/>
      </c>
      <c r="AK42" s="100" t="str">
        <f>IFERROR(VLOOKUP(Výskyt[[#This Row],[Kód]],zostava25[],2,0),"")</f>
        <v/>
      </c>
      <c r="AL42" s="100" t="str">
        <f>IFERROR(VLOOKUP(Výskyt[[#This Row],[Kód]],zostava26[],2,0),"")</f>
        <v/>
      </c>
      <c r="AM42" s="100" t="str">
        <f>IFERROR(VLOOKUP(Výskyt[[#This Row],[Kód]],zostava27[],2,0),"")</f>
        <v/>
      </c>
      <c r="AN42" s="100" t="str">
        <f>IFERROR(VLOOKUP(Výskyt[[#This Row],[Kód]],zostava28[],2,0),"")</f>
        <v/>
      </c>
      <c r="AO42" s="100" t="str">
        <f>IFERROR(VLOOKUP(Výskyt[[#This Row],[Kód]],zostava29[],2,0),"")</f>
        <v/>
      </c>
      <c r="AP42" s="100" t="str">
        <f>IFERROR(VLOOKUP(Výskyt[[#This Row],[Kód]],zostava30[],2,0),"")</f>
        <v/>
      </c>
      <c r="AQ42" s="100" t="str">
        <f>IFERROR(VLOOKUP(Výskyt[[#This Row],[Kód]],zostava31[],2,0),"")</f>
        <v/>
      </c>
      <c r="AR42" s="100" t="str">
        <f>IFERROR(VLOOKUP(Výskyt[[#This Row],[Kód]],zostava32[],2,0),"")</f>
        <v/>
      </c>
      <c r="AS42" s="100" t="str">
        <f>IFERROR(VLOOKUP(Výskyt[[#This Row],[Kód]],zostava33[],2,0),"")</f>
        <v/>
      </c>
      <c r="AT42" s="100" t="str">
        <f>IFERROR(VLOOKUP(Výskyt[[#This Row],[Kód]],zostava34[],2,0),"")</f>
        <v/>
      </c>
      <c r="AU42" s="100" t="str">
        <f>IFERROR(VLOOKUP(Výskyt[[#This Row],[Kód]],zostava35[],2,0),"")</f>
        <v/>
      </c>
      <c r="AV42" s="100" t="str">
        <f>IFERROR(VLOOKUP(Výskyt[[#This Row],[Kód]],zostava36[],2,0),"")</f>
        <v/>
      </c>
      <c r="AW42" s="100" t="str">
        <f>IFERROR(VLOOKUP(Výskyt[[#This Row],[Kód]],zostava37[],2,0),"")</f>
        <v/>
      </c>
      <c r="AX42" s="100" t="str">
        <f>IFERROR(VLOOKUP(Výskyt[[#This Row],[Kód]],zostava38[],2,0),"")</f>
        <v/>
      </c>
      <c r="AY42" s="100" t="str">
        <f>IFERROR(VLOOKUP(Výskyt[[#This Row],[Kód]],zostava39[],2,0),"")</f>
        <v/>
      </c>
      <c r="AZ42" s="100" t="str">
        <f>IFERROR(VLOOKUP(Výskyt[[#This Row],[Kód]],zostava40[],2,0),"")</f>
        <v/>
      </c>
      <c r="BA42" s="100" t="str">
        <f>IFERROR(VLOOKUP(Výskyt[[#This Row],[Kód]],zostava41[],2,0),"")</f>
        <v/>
      </c>
      <c r="BB42" s="100" t="str">
        <f>IFERROR(VLOOKUP(Výskyt[[#This Row],[Kód]],zostava42[],2,0),"")</f>
        <v/>
      </c>
      <c r="BC42" s="100" t="str">
        <f>IFERROR(VLOOKUP(Výskyt[[#This Row],[Kód]],zostava43[],2,0),"")</f>
        <v/>
      </c>
      <c r="BD42" s="100" t="str">
        <f>IFERROR(VLOOKUP(Výskyt[[#This Row],[Kód]],zostava44[],2,0),"")</f>
        <v/>
      </c>
      <c r="BE42" s="84"/>
    </row>
    <row r="43" spans="1:68" x14ac:dyDescent="0.35">
      <c r="A43" s="84"/>
      <c r="B43" s="98">
        <v>3156</v>
      </c>
      <c r="C43" s="84" t="s">
        <v>38</v>
      </c>
      <c r="D43" s="84">
        <f>Cenník[[#This Row],[Kód]]</f>
        <v>3156</v>
      </c>
      <c r="E43" s="93">
        <v>1.33</v>
      </c>
      <c r="F43" s="84"/>
      <c r="G43" s="84" t="s">
        <v>107</v>
      </c>
      <c r="H43" s="84"/>
      <c r="I43" s="99">
        <f>Cenník[[#This Row],[Kód]]</f>
        <v>3156</v>
      </c>
      <c r="J43" s="100">
        <f>SUM(Výskyt[[#This Row],[1]:[44]])</f>
        <v>0</v>
      </c>
      <c r="K43" s="100" t="str">
        <f>IFERROR(RANK(Výskyt[[#This Row],[kód-P]],Výskyt[kód-P],1),"")</f>
        <v/>
      </c>
      <c r="L43" s="100" t="str">
        <f>IF(Výskyt[[#This Row],[ks]]&gt;0,Výskyt[[#This Row],[Kód]],"")</f>
        <v/>
      </c>
      <c r="M43" s="100" t="str">
        <f>IFERROR(VLOOKUP(Výskyt[[#This Row],[Kód]],zostava1[],2,0),"")</f>
        <v/>
      </c>
      <c r="N43" s="100" t="str">
        <f>IFERROR(VLOOKUP(Výskyt[[#This Row],[Kód]],zostava2[],2,0),"")</f>
        <v/>
      </c>
      <c r="O43" s="100" t="str">
        <f>IFERROR(VLOOKUP(Výskyt[[#This Row],[Kód]],zostava3[],2,0),"")</f>
        <v/>
      </c>
      <c r="P43" s="100" t="str">
        <f>IFERROR(VLOOKUP(Výskyt[[#This Row],[Kód]],zostava4[],2,0),"")</f>
        <v/>
      </c>
      <c r="Q43" s="100" t="str">
        <f>IFERROR(VLOOKUP(Výskyt[[#This Row],[Kód]],zostava5[],2,0),"")</f>
        <v/>
      </c>
      <c r="R43" s="100" t="str">
        <f>IFERROR(VLOOKUP(Výskyt[[#This Row],[Kód]],zostava6[],2,0),"")</f>
        <v/>
      </c>
      <c r="S43" s="100" t="str">
        <f>IFERROR(VLOOKUP(Výskyt[[#This Row],[Kód]],zostava7[],2,0),"")</f>
        <v/>
      </c>
      <c r="T43" s="100" t="str">
        <f>IFERROR(VLOOKUP(Výskyt[[#This Row],[Kód]],zostava8[],2,0),"")</f>
        <v/>
      </c>
      <c r="U43" s="100" t="str">
        <f>IFERROR(VLOOKUP(Výskyt[[#This Row],[Kód]],zostava9[],2,0),"")</f>
        <v/>
      </c>
      <c r="V43" s="102" t="str">
        <f>IFERROR(VLOOKUP(Výskyt[[#This Row],[Kód]],zostava10[],2,0),"")</f>
        <v/>
      </c>
      <c r="W43" s="100" t="str">
        <f>IFERROR(VLOOKUP(Výskyt[[#This Row],[Kód]],zostava11[],2,0),"")</f>
        <v/>
      </c>
      <c r="X43" s="100" t="str">
        <f>IFERROR(VLOOKUP(Výskyt[[#This Row],[Kód]],zostava12[],2,0),"")</f>
        <v/>
      </c>
      <c r="Y43" s="100" t="str">
        <f>IFERROR(VLOOKUP(Výskyt[[#This Row],[Kód]],zostava13[],2,0),"")</f>
        <v/>
      </c>
      <c r="Z43" s="100" t="str">
        <f>IFERROR(VLOOKUP(Výskyt[[#This Row],[Kód]],zostava14[],2,0),"")</f>
        <v/>
      </c>
      <c r="AA43" s="100" t="str">
        <f>IFERROR(VLOOKUP(Výskyt[[#This Row],[Kód]],zostava15[],2,0),"")</f>
        <v/>
      </c>
      <c r="AB43" s="100" t="str">
        <f>IFERROR(VLOOKUP(Výskyt[[#This Row],[Kód]],zostava16[],2,0),"")</f>
        <v/>
      </c>
      <c r="AC43" s="100" t="str">
        <f>IFERROR(VLOOKUP(Výskyt[[#This Row],[Kód]],zostava17[],2,0),"")</f>
        <v/>
      </c>
      <c r="AD43" s="100" t="str">
        <f>IFERROR(VLOOKUP(Výskyt[[#This Row],[Kód]],zostava18[],2,0),"")</f>
        <v/>
      </c>
      <c r="AE43" s="100" t="str">
        <f>IFERROR(VLOOKUP(Výskyt[[#This Row],[Kód]],zostava19[],2,0),"")</f>
        <v/>
      </c>
      <c r="AF43" s="100" t="str">
        <f>IFERROR(VLOOKUP(Výskyt[[#This Row],[Kód]],zostava20[],2,0),"")</f>
        <v/>
      </c>
      <c r="AG43" s="100" t="str">
        <f>IFERROR(VLOOKUP(Výskyt[[#This Row],[Kód]],zostava21[],2,0),"")</f>
        <v/>
      </c>
      <c r="AH43" s="100" t="str">
        <f>IFERROR(VLOOKUP(Výskyt[[#This Row],[Kód]],zostava22[],2,0),"")</f>
        <v/>
      </c>
      <c r="AI43" s="100" t="str">
        <f>IFERROR(VLOOKUP(Výskyt[[#This Row],[Kód]],zostava23[],2,0),"")</f>
        <v/>
      </c>
      <c r="AJ43" s="100" t="str">
        <f>IFERROR(VLOOKUP(Výskyt[[#This Row],[Kód]],zostava24[],2,0),"")</f>
        <v/>
      </c>
      <c r="AK43" s="100" t="str">
        <f>IFERROR(VLOOKUP(Výskyt[[#This Row],[Kód]],zostava25[],2,0),"")</f>
        <v/>
      </c>
      <c r="AL43" s="100" t="str">
        <f>IFERROR(VLOOKUP(Výskyt[[#This Row],[Kód]],zostava26[],2,0),"")</f>
        <v/>
      </c>
      <c r="AM43" s="100" t="str">
        <f>IFERROR(VLOOKUP(Výskyt[[#This Row],[Kód]],zostava27[],2,0),"")</f>
        <v/>
      </c>
      <c r="AN43" s="100" t="str">
        <f>IFERROR(VLOOKUP(Výskyt[[#This Row],[Kód]],zostava28[],2,0),"")</f>
        <v/>
      </c>
      <c r="AO43" s="100" t="str">
        <f>IFERROR(VLOOKUP(Výskyt[[#This Row],[Kód]],zostava29[],2,0),"")</f>
        <v/>
      </c>
      <c r="AP43" s="100" t="str">
        <f>IFERROR(VLOOKUP(Výskyt[[#This Row],[Kód]],zostava30[],2,0),"")</f>
        <v/>
      </c>
      <c r="AQ43" s="100" t="str">
        <f>IFERROR(VLOOKUP(Výskyt[[#This Row],[Kód]],zostava31[],2,0),"")</f>
        <v/>
      </c>
      <c r="AR43" s="100" t="str">
        <f>IFERROR(VLOOKUP(Výskyt[[#This Row],[Kód]],zostava32[],2,0),"")</f>
        <v/>
      </c>
      <c r="AS43" s="100" t="str">
        <f>IFERROR(VLOOKUP(Výskyt[[#This Row],[Kód]],zostava33[],2,0),"")</f>
        <v/>
      </c>
      <c r="AT43" s="100" t="str">
        <f>IFERROR(VLOOKUP(Výskyt[[#This Row],[Kód]],zostava34[],2,0),"")</f>
        <v/>
      </c>
      <c r="AU43" s="100" t="str">
        <f>IFERROR(VLOOKUP(Výskyt[[#This Row],[Kód]],zostava35[],2,0),"")</f>
        <v/>
      </c>
      <c r="AV43" s="100" t="str">
        <f>IFERROR(VLOOKUP(Výskyt[[#This Row],[Kód]],zostava36[],2,0),"")</f>
        <v/>
      </c>
      <c r="AW43" s="100" t="str">
        <f>IFERROR(VLOOKUP(Výskyt[[#This Row],[Kód]],zostava37[],2,0),"")</f>
        <v/>
      </c>
      <c r="AX43" s="100" t="str">
        <f>IFERROR(VLOOKUP(Výskyt[[#This Row],[Kód]],zostava38[],2,0),"")</f>
        <v/>
      </c>
      <c r="AY43" s="100" t="str">
        <f>IFERROR(VLOOKUP(Výskyt[[#This Row],[Kód]],zostava39[],2,0),"")</f>
        <v/>
      </c>
      <c r="AZ43" s="100" t="str">
        <f>IFERROR(VLOOKUP(Výskyt[[#This Row],[Kód]],zostava40[],2,0),"")</f>
        <v/>
      </c>
      <c r="BA43" s="100" t="str">
        <f>IFERROR(VLOOKUP(Výskyt[[#This Row],[Kód]],zostava41[],2,0),"")</f>
        <v/>
      </c>
      <c r="BB43" s="100" t="str">
        <f>IFERROR(VLOOKUP(Výskyt[[#This Row],[Kód]],zostava42[],2,0),"")</f>
        <v/>
      </c>
      <c r="BC43" s="100" t="str">
        <f>IFERROR(VLOOKUP(Výskyt[[#This Row],[Kód]],zostava43[],2,0),"")</f>
        <v/>
      </c>
      <c r="BD43" s="100" t="str">
        <f>IFERROR(VLOOKUP(Výskyt[[#This Row],[Kód]],zostava44[],2,0),"")</f>
        <v/>
      </c>
      <c r="BE43" s="84"/>
      <c r="BF43" s="177" t="str">
        <f>Zostavy!$E$45</f>
        <v>1.A</v>
      </c>
      <c r="BG43" s="177"/>
      <c r="BI43" s="177" t="str">
        <f>Zostavy!$K$45</f>
        <v>1.B</v>
      </c>
      <c r="BJ43" s="177"/>
      <c r="BL43" s="177" t="str">
        <f>Zostavy!$Q$45</f>
        <v>1.C</v>
      </c>
      <c r="BM43" s="177"/>
      <c r="BO43" s="177" t="str">
        <f>Zostavy!$W$45</f>
        <v>1.D</v>
      </c>
      <c r="BP43" s="177"/>
    </row>
    <row r="44" spans="1:68" ht="14.15" x14ac:dyDescent="0.35">
      <c r="A44" s="84"/>
      <c r="B44" s="98">
        <v>3157</v>
      </c>
      <c r="C44" s="84" t="s">
        <v>40</v>
      </c>
      <c r="D44" s="84">
        <f>Cenník[[#This Row],[Kód]]</f>
        <v>3157</v>
      </c>
      <c r="E44" s="93">
        <v>1.33</v>
      </c>
      <c r="F44" s="84"/>
      <c r="G44" s="84" t="s">
        <v>108</v>
      </c>
      <c r="H44" s="84"/>
      <c r="I44" s="99">
        <f>Cenník[[#This Row],[Kód]]</f>
        <v>3157</v>
      </c>
      <c r="J44" s="100">
        <f>SUM(Výskyt[[#This Row],[1]:[44]])</f>
        <v>0</v>
      </c>
      <c r="K44" s="100" t="str">
        <f>IFERROR(RANK(Výskyt[[#This Row],[kód-P]],Výskyt[kód-P],1),"")</f>
        <v/>
      </c>
      <c r="L44" s="100" t="str">
        <f>IF(Výskyt[[#This Row],[ks]]&gt;0,Výskyt[[#This Row],[Kód]],"")</f>
        <v/>
      </c>
      <c r="M44" s="100" t="str">
        <f>IFERROR(VLOOKUP(Výskyt[[#This Row],[Kód]],zostava1[],2,0),"")</f>
        <v/>
      </c>
      <c r="N44" s="100" t="str">
        <f>IFERROR(VLOOKUP(Výskyt[[#This Row],[Kód]],zostava2[],2,0),"")</f>
        <v/>
      </c>
      <c r="O44" s="100" t="str">
        <f>IFERROR(VLOOKUP(Výskyt[[#This Row],[Kód]],zostava3[],2,0),"")</f>
        <v/>
      </c>
      <c r="P44" s="100" t="str">
        <f>IFERROR(VLOOKUP(Výskyt[[#This Row],[Kód]],zostava4[],2,0),"")</f>
        <v/>
      </c>
      <c r="Q44" s="100" t="str">
        <f>IFERROR(VLOOKUP(Výskyt[[#This Row],[Kód]],zostava5[],2,0),"")</f>
        <v/>
      </c>
      <c r="R44" s="100" t="str">
        <f>IFERROR(VLOOKUP(Výskyt[[#This Row],[Kód]],zostava6[],2,0),"")</f>
        <v/>
      </c>
      <c r="S44" s="100" t="str">
        <f>IFERROR(VLOOKUP(Výskyt[[#This Row],[Kód]],zostava7[],2,0),"")</f>
        <v/>
      </c>
      <c r="T44" s="100" t="str">
        <f>IFERROR(VLOOKUP(Výskyt[[#This Row],[Kód]],zostava8[],2,0),"")</f>
        <v/>
      </c>
      <c r="U44" s="100" t="str">
        <f>IFERROR(VLOOKUP(Výskyt[[#This Row],[Kód]],zostava9[],2,0),"")</f>
        <v/>
      </c>
      <c r="V44" s="102" t="str">
        <f>IFERROR(VLOOKUP(Výskyt[[#This Row],[Kód]],zostava10[],2,0),"")</f>
        <v/>
      </c>
      <c r="W44" s="100" t="str">
        <f>IFERROR(VLOOKUP(Výskyt[[#This Row],[Kód]],zostava11[],2,0),"")</f>
        <v/>
      </c>
      <c r="X44" s="100" t="str">
        <f>IFERROR(VLOOKUP(Výskyt[[#This Row],[Kód]],zostava12[],2,0),"")</f>
        <v/>
      </c>
      <c r="Y44" s="100" t="str">
        <f>IFERROR(VLOOKUP(Výskyt[[#This Row],[Kód]],zostava13[],2,0),"")</f>
        <v/>
      </c>
      <c r="Z44" s="100" t="str">
        <f>IFERROR(VLOOKUP(Výskyt[[#This Row],[Kód]],zostava14[],2,0),"")</f>
        <v/>
      </c>
      <c r="AA44" s="100" t="str">
        <f>IFERROR(VLOOKUP(Výskyt[[#This Row],[Kód]],zostava15[],2,0),"")</f>
        <v/>
      </c>
      <c r="AB44" s="100" t="str">
        <f>IFERROR(VLOOKUP(Výskyt[[#This Row],[Kód]],zostava16[],2,0),"")</f>
        <v/>
      </c>
      <c r="AC44" s="100" t="str">
        <f>IFERROR(VLOOKUP(Výskyt[[#This Row],[Kód]],zostava17[],2,0),"")</f>
        <v/>
      </c>
      <c r="AD44" s="100" t="str">
        <f>IFERROR(VLOOKUP(Výskyt[[#This Row],[Kód]],zostava18[],2,0),"")</f>
        <v/>
      </c>
      <c r="AE44" s="100" t="str">
        <f>IFERROR(VLOOKUP(Výskyt[[#This Row],[Kód]],zostava19[],2,0),"")</f>
        <v/>
      </c>
      <c r="AF44" s="100" t="str">
        <f>IFERROR(VLOOKUP(Výskyt[[#This Row],[Kód]],zostava20[],2,0),"")</f>
        <v/>
      </c>
      <c r="AG44" s="100" t="str">
        <f>IFERROR(VLOOKUP(Výskyt[[#This Row],[Kód]],zostava21[],2,0),"")</f>
        <v/>
      </c>
      <c r="AH44" s="100" t="str">
        <f>IFERROR(VLOOKUP(Výskyt[[#This Row],[Kód]],zostava22[],2,0),"")</f>
        <v/>
      </c>
      <c r="AI44" s="100" t="str">
        <f>IFERROR(VLOOKUP(Výskyt[[#This Row],[Kód]],zostava23[],2,0),"")</f>
        <v/>
      </c>
      <c r="AJ44" s="100" t="str">
        <f>IFERROR(VLOOKUP(Výskyt[[#This Row],[Kód]],zostava24[],2,0),"")</f>
        <v/>
      </c>
      <c r="AK44" s="100" t="str">
        <f>IFERROR(VLOOKUP(Výskyt[[#This Row],[Kód]],zostava25[],2,0),"")</f>
        <v/>
      </c>
      <c r="AL44" s="100" t="str">
        <f>IFERROR(VLOOKUP(Výskyt[[#This Row],[Kód]],zostava26[],2,0),"")</f>
        <v/>
      </c>
      <c r="AM44" s="100" t="str">
        <f>IFERROR(VLOOKUP(Výskyt[[#This Row],[Kód]],zostava27[],2,0),"")</f>
        <v/>
      </c>
      <c r="AN44" s="100" t="str">
        <f>IFERROR(VLOOKUP(Výskyt[[#This Row],[Kód]],zostava28[],2,0),"")</f>
        <v/>
      </c>
      <c r="AO44" s="100" t="str">
        <f>IFERROR(VLOOKUP(Výskyt[[#This Row],[Kód]],zostava29[],2,0),"")</f>
        <v/>
      </c>
      <c r="AP44" s="100" t="str">
        <f>IFERROR(VLOOKUP(Výskyt[[#This Row],[Kód]],zostava30[],2,0),"")</f>
        <v/>
      </c>
      <c r="AQ44" s="100" t="str">
        <f>IFERROR(VLOOKUP(Výskyt[[#This Row],[Kód]],zostava31[],2,0),"")</f>
        <v/>
      </c>
      <c r="AR44" s="100" t="str">
        <f>IFERROR(VLOOKUP(Výskyt[[#This Row],[Kód]],zostava32[],2,0),"")</f>
        <v/>
      </c>
      <c r="AS44" s="100" t="str">
        <f>IFERROR(VLOOKUP(Výskyt[[#This Row],[Kód]],zostava33[],2,0),"")</f>
        <v/>
      </c>
      <c r="AT44" s="100" t="str">
        <f>IFERROR(VLOOKUP(Výskyt[[#This Row],[Kód]],zostava34[],2,0),"")</f>
        <v/>
      </c>
      <c r="AU44" s="100" t="str">
        <f>IFERROR(VLOOKUP(Výskyt[[#This Row],[Kód]],zostava35[],2,0),"")</f>
        <v/>
      </c>
      <c r="AV44" s="100" t="str">
        <f>IFERROR(VLOOKUP(Výskyt[[#This Row],[Kód]],zostava36[],2,0),"")</f>
        <v/>
      </c>
      <c r="AW44" s="100" t="str">
        <f>IFERROR(VLOOKUP(Výskyt[[#This Row],[Kód]],zostava37[],2,0),"")</f>
        <v/>
      </c>
      <c r="AX44" s="100" t="str">
        <f>IFERROR(VLOOKUP(Výskyt[[#This Row],[Kód]],zostava38[],2,0),"")</f>
        <v/>
      </c>
      <c r="AY44" s="100" t="str">
        <f>IFERROR(VLOOKUP(Výskyt[[#This Row],[Kód]],zostava39[],2,0),"")</f>
        <v/>
      </c>
      <c r="AZ44" s="100" t="str">
        <f>IFERROR(VLOOKUP(Výskyt[[#This Row],[Kód]],zostava40[],2,0),"")</f>
        <v/>
      </c>
      <c r="BA44" s="100" t="str">
        <f>IFERROR(VLOOKUP(Výskyt[[#This Row],[Kód]],zostava41[],2,0),"")</f>
        <v/>
      </c>
      <c r="BB44" s="100" t="str">
        <f>IFERROR(VLOOKUP(Výskyt[[#This Row],[Kód]],zostava42[],2,0),"")</f>
        <v/>
      </c>
      <c r="BC44" s="100" t="str">
        <f>IFERROR(VLOOKUP(Výskyt[[#This Row],[Kód]],zostava43[],2,0),"")</f>
        <v/>
      </c>
      <c r="BD44" s="100" t="str">
        <f>IFERROR(VLOOKUP(Výskyt[[#This Row],[Kód]],zostava44[],2,0),"")</f>
        <v/>
      </c>
      <c r="BE44" s="84"/>
      <c r="BF44" s="108" t="s">
        <v>321</v>
      </c>
      <c r="BG44" s="108" t="s">
        <v>9</v>
      </c>
      <c r="BI44" s="108" t="s">
        <v>321</v>
      </c>
      <c r="BJ44" s="108" t="s">
        <v>9</v>
      </c>
      <c r="BL44" s="108" t="s">
        <v>321</v>
      </c>
      <c r="BM44" s="108" t="s">
        <v>9</v>
      </c>
      <c r="BO44" s="108" t="s">
        <v>321</v>
      </c>
      <c r="BP44" s="108" t="s">
        <v>9</v>
      </c>
    </row>
    <row r="45" spans="1:68" ht="14.15" x14ac:dyDescent="0.35">
      <c r="A45" s="84"/>
      <c r="B45" s="98">
        <v>3158</v>
      </c>
      <c r="C45" s="84" t="s">
        <v>41</v>
      </c>
      <c r="D45" s="84">
        <f>Cenník[[#This Row],[Kód]]</f>
        <v>3158</v>
      </c>
      <c r="E45" s="93">
        <v>1.33</v>
      </c>
      <c r="F45" s="84"/>
      <c r="G45" s="84" t="s">
        <v>437</v>
      </c>
      <c r="H45" s="84"/>
      <c r="I45" s="99">
        <f>Cenník[[#This Row],[Kód]]</f>
        <v>3158</v>
      </c>
      <c r="J45" s="100">
        <f>SUM(Výskyt[[#This Row],[1]:[44]])</f>
        <v>0</v>
      </c>
      <c r="K45" s="100" t="str">
        <f>IFERROR(RANK(Výskyt[[#This Row],[kód-P]],Výskyt[kód-P],1),"")</f>
        <v/>
      </c>
      <c r="L45" s="100" t="str">
        <f>IF(Výskyt[[#This Row],[ks]]&gt;0,Výskyt[[#This Row],[Kód]],"")</f>
        <v/>
      </c>
      <c r="M45" s="100" t="str">
        <f>IFERROR(VLOOKUP(Výskyt[[#This Row],[Kód]],zostava1[],2,0),"")</f>
        <v/>
      </c>
      <c r="N45" s="100" t="str">
        <f>IFERROR(VLOOKUP(Výskyt[[#This Row],[Kód]],zostava2[],2,0),"")</f>
        <v/>
      </c>
      <c r="O45" s="100" t="str">
        <f>IFERROR(VLOOKUP(Výskyt[[#This Row],[Kód]],zostava3[],2,0),"")</f>
        <v/>
      </c>
      <c r="P45" s="100" t="str">
        <f>IFERROR(VLOOKUP(Výskyt[[#This Row],[Kód]],zostava4[],2,0),"")</f>
        <v/>
      </c>
      <c r="Q45" s="100" t="str">
        <f>IFERROR(VLOOKUP(Výskyt[[#This Row],[Kód]],zostava5[],2,0),"")</f>
        <v/>
      </c>
      <c r="R45" s="100" t="str">
        <f>IFERROR(VLOOKUP(Výskyt[[#This Row],[Kód]],zostava6[],2,0),"")</f>
        <v/>
      </c>
      <c r="S45" s="100" t="str">
        <f>IFERROR(VLOOKUP(Výskyt[[#This Row],[Kód]],zostava7[],2,0),"")</f>
        <v/>
      </c>
      <c r="T45" s="100" t="str">
        <f>IFERROR(VLOOKUP(Výskyt[[#This Row],[Kód]],zostava8[],2,0),"")</f>
        <v/>
      </c>
      <c r="U45" s="100" t="str">
        <f>IFERROR(VLOOKUP(Výskyt[[#This Row],[Kód]],zostava9[],2,0),"")</f>
        <v/>
      </c>
      <c r="V45" s="102" t="str">
        <f>IFERROR(VLOOKUP(Výskyt[[#This Row],[Kód]],zostava10[],2,0),"")</f>
        <v/>
      </c>
      <c r="W45" s="100" t="str">
        <f>IFERROR(VLOOKUP(Výskyt[[#This Row],[Kód]],zostava11[],2,0),"")</f>
        <v/>
      </c>
      <c r="X45" s="100" t="str">
        <f>IFERROR(VLOOKUP(Výskyt[[#This Row],[Kód]],zostava12[],2,0),"")</f>
        <v/>
      </c>
      <c r="Y45" s="100" t="str">
        <f>IFERROR(VLOOKUP(Výskyt[[#This Row],[Kód]],zostava13[],2,0),"")</f>
        <v/>
      </c>
      <c r="Z45" s="100" t="str">
        <f>IFERROR(VLOOKUP(Výskyt[[#This Row],[Kód]],zostava14[],2,0),"")</f>
        <v/>
      </c>
      <c r="AA45" s="100" t="str">
        <f>IFERROR(VLOOKUP(Výskyt[[#This Row],[Kód]],zostava15[],2,0),"")</f>
        <v/>
      </c>
      <c r="AB45" s="100" t="str">
        <f>IFERROR(VLOOKUP(Výskyt[[#This Row],[Kód]],zostava16[],2,0),"")</f>
        <v/>
      </c>
      <c r="AC45" s="100" t="str">
        <f>IFERROR(VLOOKUP(Výskyt[[#This Row],[Kód]],zostava17[],2,0),"")</f>
        <v/>
      </c>
      <c r="AD45" s="100" t="str">
        <f>IFERROR(VLOOKUP(Výskyt[[#This Row],[Kód]],zostava18[],2,0),"")</f>
        <v/>
      </c>
      <c r="AE45" s="100" t="str">
        <f>IFERROR(VLOOKUP(Výskyt[[#This Row],[Kód]],zostava19[],2,0),"")</f>
        <v/>
      </c>
      <c r="AF45" s="100" t="str">
        <f>IFERROR(VLOOKUP(Výskyt[[#This Row],[Kód]],zostava20[],2,0),"")</f>
        <v/>
      </c>
      <c r="AG45" s="100" t="str">
        <f>IFERROR(VLOOKUP(Výskyt[[#This Row],[Kód]],zostava21[],2,0),"")</f>
        <v/>
      </c>
      <c r="AH45" s="100" t="str">
        <f>IFERROR(VLOOKUP(Výskyt[[#This Row],[Kód]],zostava22[],2,0),"")</f>
        <v/>
      </c>
      <c r="AI45" s="100" t="str">
        <f>IFERROR(VLOOKUP(Výskyt[[#This Row],[Kód]],zostava23[],2,0),"")</f>
        <v/>
      </c>
      <c r="AJ45" s="100" t="str">
        <f>IFERROR(VLOOKUP(Výskyt[[#This Row],[Kód]],zostava24[],2,0),"")</f>
        <v/>
      </c>
      <c r="AK45" s="100" t="str">
        <f>IFERROR(VLOOKUP(Výskyt[[#This Row],[Kód]],zostava25[],2,0),"")</f>
        <v/>
      </c>
      <c r="AL45" s="100" t="str">
        <f>IFERROR(VLOOKUP(Výskyt[[#This Row],[Kód]],zostava26[],2,0),"")</f>
        <v/>
      </c>
      <c r="AM45" s="100" t="str">
        <f>IFERROR(VLOOKUP(Výskyt[[#This Row],[Kód]],zostava27[],2,0),"")</f>
        <v/>
      </c>
      <c r="AN45" s="100" t="str">
        <f>IFERROR(VLOOKUP(Výskyt[[#This Row],[Kód]],zostava28[],2,0),"")</f>
        <v/>
      </c>
      <c r="AO45" s="100" t="str">
        <f>IFERROR(VLOOKUP(Výskyt[[#This Row],[Kód]],zostava29[],2,0),"")</f>
        <v/>
      </c>
      <c r="AP45" s="100" t="str">
        <f>IFERROR(VLOOKUP(Výskyt[[#This Row],[Kód]],zostava30[],2,0),"")</f>
        <v/>
      </c>
      <c r="AQ45" s="100" t="str">
        <f>IFERROR(VLOOKUP(Výskyt[[#This Row],[Kód]],zostava31[],2,0),"")</f>
        <v/>
      </c>
      <c r="AR45" s="100" t="str">
        <f>IFERROR(VLOOKUP(Výskyt[[#This Row],[Kód]],zostava32[],2,0),"")</f>
        <v/>
      </c>
      <c r="AS45" s="100" t="str">
        <f>IFERROR(VLOOKUP(Výskyt[[#This Row],[Kód]],zostava33[],2,0),"")</f>
        <v/>
      </c>
      <c r="AT45" s="100" t="str">
        <f>IFERROR(VLOOKUP(Výskyt[[#This Row],[Kód]],zostava34[],2,0),"")</f>
        <v/>
      </c>
      <c r="AU45" s="100" t="str">
        <f>IFERROR(VLOOKUP(Výskyt[[#This Row],[Kód]],zostava35[],2,0),"")</f>
        <v/>
      </c>
      <c r="AV45" s="100" t="str">
        <f>IFERROR(VLOOKUP(Výskyt[[#This Row],[Kód]],zostava36[],2,0),"")</f>
        <v/>
      </c>
      <c r="AW45" s="100" t="str">
        <f>IFERROR(VLOOKUP(Výskyt[[#This Row],[Kód]],zostava37[],2,0),"")</f>
        <v/>
      </c>
      <c r="AX45" s="100" t="str">
        <f>IFERROR(VLOOKUP(Výskyt[[#This Row],[Kód]],zostava38[],2,0),"")</f>
        <v/>
      </c>
      <c r="AY45" s="100" t="str">
        <f>IFERROR(VLOOKUP(Výskyt[[#This Row],[Kód]],zostava39[],2,0),"")</f>
        <v/>
      </c>
      <c r="AZ45" s="100" t="str">
        <f>IFERROR(VLOOKUP(Výskyt[[#This Row],[Kód]],zostava40[],2,0),"")</f>
        <v/>
      </c>
      <c r="BA45" s="100" t="str">
        <f>IFERROR(VLOOKUP(Výskyt[[#This Row],[Kód]],zostava41[],2,0),"")</f>
        <v/>
      </c>
      <c r="BB45" s="100" t="str">
        <f>IFERROR(VLOOKUP(Výskyt[[#This Row],[Kód]],zostava42[],2,0),"")</f>
        <v/>
      </c>
      <c r="BC45" s="100" t="str">
        <f>IFERROR(VLOOKUP(Výskyt[[#This Row],[Kód]],zostava43[],2,0),"")</f>
        <v/>
      </c>
      <c r="BD45" s="100" t="str">
        <f>IFERROR(VLOOKUP(Výskyt[[#This Row],[Kód]],zostava44[],2,0),"")</f>
        <v/>
      </c>
      <c r="BE45" s="84"/>
      <c r="BF45" s="108">
        <f>Zostavy!B48</f>
        <v>0</v>
      </c>
      <c r="BG45" s="108">
        <f>SUMIFS(Zostavy!$D$48:$D$81,Zostavy!$B$48:$B$81,Zostavy!B48)*Zostavy!$E$83</f>
        <v>0</v>
      </c>
      <c r="BI45" s="108">
        <f>Zostavy!H48</f>
        <v>0</v>
      </c>
      <c r="BJ45" s="108">
        <f>SUMIFS(Zostavy!$J$48:$J$81,Zostavy!$H$48:$H$81,Zostavy!H48)*Zostavy!$K$83</f>
        <v>0</v>
      </c>
      <c r="BL45" s="108">
        <f>Zostavy!N48</f>
        <v>0</v>
      </c>
      <c r="BM45" s="108">
        <f>SUMIFS(Zostavy!$P$48:$P$81,Zostavy!$N$48:$N$81,Zostavy!N48)*Zostavy!$Q$83</f>
        <v>0</v>
      </c>
      <c r="BO45" s="108">
        <f>Zostavy!T48</f>
        <v>0</v>
      </c>
      <c r="BP45" s="108">
        <f>SUMIFS(Zostavy!$V$48:$V$81,Zostavy!$T$48:$T$81,Zostavy!T48)*Zostavy!$W$83</f>
        <v>0</v>
      </c>
    </row>
    <row r="46" spans="1:68" ht="14.15" x14ac:dyDescent="0.35">
      <c r="A46" s="84"/>
      <c r="B46" s="98">
        <v>3160</v>
      </c>
      <c r="C46" s="84" t="s">
        <v>42</v>
      </c>
      <c r="D46" s="84">
        <f>Cenník[[#This Row],[Kód]]</f>
        <v>3160</v>
      </c>
      <c r="E46" s="93">
        <v>0.25</v>
      </c>
      <c r="F46" s="84"/>
      <c r="G46" s="84" t="s">
        <v>434</v>
      </c>
      <c r="H46" s="84"/>
      <c r="I46" s="99">
        <f>Cenník[[#This Row],[Kód]]</f>
        <v>3160</v>
      </c>
      <c r="J46" s="100">
        <f>SUM(Výskyt[[#This Row],[1]:[44]])</f>
        <v>0</v>
      </c>
      <c r="K46" s="100" t="str">
        <f>IFERROR(RANK(Výskyt[[#This Row],[kód-P]],Výskyt[kód-P],1),"")</f>
        <v/>
      </c>
      <c r="L46" s="100" t="str">
        <f>IF(Výskyt[[#This Row],[ks]]&gt;0,Výskyt[[#This Row],[Kód]],"")</f>
        <v/>
      </c>
      <c r="M46" s="100" t="str">
        <f>IFERROR(VLOOKUP(Výskyt[[#This Row],[Kód]],zostava1[],2,0),"")</f>
        <v/>
      </c>
      <c r="N46" s="100" t="str">
        <f>IFERROR(VLOOKUP(Výskyt[[#This Row],[Kód]],zostava2[],2,0),"")</f>
        <v/>
      </c>
      <c r="O46" s="100" t="str">
        <f>IFERROR(VLOOKUP(Výskyt[[#This Row],[Kód]],zostava3[],2,0),"")</f>
        <v/>
      </c>
      <c r="P46" s="100" t="str">
        <f>IFERROR(VLOOKUP(Výskyt[[#This Row],[Kód]],zostava4[],2,0),"")</f>
        <v/>
      </c>
      <c r="Q46" s="100" t="str">
        <f>IFERROR(VLOOKUP(Výskyt[[#This Row],[Kód]],zostava5[],2,0),"")</f>
        <v/>
      </c>
      <c r="R46" s="100" t="str">
        <f>IFERROR(VLOOKUP(Výskyt[[#This Row],[Kód]],zostava6[],2,0),"")</f>
        <v/>
      </c>
      <c r="S46" s="100" t="str">
        <f>IFERROR(VLOOKUP(Výskyt[[#This Row],[Kód]],zostava7[],2,0),"")</f>
        <v/>
      </c>
      <c r="T46" s="100" t="str">
        <f>IFERROR(VLOOKUP(Výskyt[[#This Row],[Kód]],zostava8[],2,0),"")</f>
        <v/>
      </c>
      <c r="U46" s="100" t="str">
        <f>IFERROR(VLOOKUP(Výskyt[[#This Row],[Kód]],zostava9[],2,0),"")</f>
        <v/>
      </c>
      <c r="V46" s="102" t="str">
        <f>IFERROR(VLOOKUP(Výskyt[[#This Row],[Kód]],zostava10[],2,0),"")</f>
        <v/>
      </c>
      <c r="W46" s="100" t="str">
        <f>IFERROR(VLOOKUP(Výskyt[[#This Row],[Kód]],zostava11[],2,0),"")</f>
        <v/>
      </c>
      <c r="X46" s="100" t="str">
        <f>IFERROR(VLOOKUP(Výskyt[[#This Row],[Kód]],zostava12[],2,0),"")</f>
        <v/>
      </c>
      <c r="Y46" s="100" t="str">
        <f>IFERROR(VLOOKUP(Výskyt[[#This Row],[Kód]],zostava13[],2,0),"")</f>
        <v/>
      </c>
      <c r="Z46" s="100" t="str">
        <f>IFERROR(VLOOKUP(Výskyt[[#This Row],[Kód]],zostava14[],2,0),"")</f>
        <v/>
      </c>
      <c r="AA46" s="100" t="str">
        <f>IFERROR(VLOOKUP(Výskyt[[#This Row],[Kód]],zostava15[],2,0),"")</f>
        <v/>
      </c>
      <c r="AB46" s="100" t="str">
        <f>IFERROR(VLOOKUP(Výskyt[[#This Row],[Kód]],zostava16[],2,0),"")</f>
        <v/>
      </c>
      <c r="AC46" s="100" t="str">
        <f>IFERROR(VLOOKUP(Výskyt[[#This Row],[Kód]],zostava17[],2,0),"")</f>
        <v/>
      </c>
      <c r="AD46" s="100" t="str">
        <f>IFERROR(VLOOKUP(Výskyt[[#This Row],[Kód]],zostava18[],2,0),"")</f>
        <v/>
      </c>
      <c r="AE46" s="100" t="str">
        <f>IFERROR(VLOOKUP(Výskyt[[#This Row],[Kód]],zostava19[],2,0),"")</f>
        <v/>
      </c>
      <c r="AF46" s="100" t="str">
        <f>IFERROR(VLOOKUP(Výskyt[[#This Row],[Kód]],zostava20[],2,0),"")</f>
        <v/>
      </c>
      <c r="AG46" s="100" t="str">
        <f>IFERROR(VLOOKUP(Výskyt[[#This Row],[Kód]],zostava21[],2,0),"")</f>
        <v/>
      </c>
      <c r="AH46" s="100" t="str">
        <f>IFERROR(VLOOKUP(Výskyt[[#This Row],[Kód]],zostava22[],2,0),"")</f>
        <v/>
      </c>
      <c r="AI46" s="100" t="str">
        <f>IFERROR(VLOOKUP(Výskyt[[#This Row],[Kód]],zostava23[],2,0),"")</f>
        <v/>
      </c>
      <c r="AJ46" s="100" t="str">
        <f>IFERROR(VLOOKUP(Výskyt[[#This Row],[Kód]],zostava24[],2,0),"")</f>
        <v/>
      </c>
      <c r="AK46" s="100" t="str">
        <f>IFERROR(VLOOKUP(Výskyt[[#This Row],[Kód]],zostava25[],2,0),"")</f>
        <v/>
      </c>
      <c r="AL46" s="100" t="str">
        <f>IFERROR(VLOOKUP(Výskyt[[#This Row],[Kód]],zostava26[],2,0),"")</f>
        <v/>
      </c>
      <c r="AM46" s="100" t="str">
        <f>IFERROR(VLOOKUP(Výskyt[[#This Row],[Kód]],zostava27[],2,0),"")</f>
        <v/>
      </c>
      <c r="AN46" s="100" t="str">
        <f>IFERROR(VLOOKUP(Výskyt[[#This Row],[Kód]],zostava28[],2,0),"")</f>
        <v/>
      </c>
      <c r="AO46" s="100" t="str">
        <f>IFERROR(VLOOKUP(Výskyt[[#This Row],[Kód]],zostava29[],2,0),"")</f>
        <v/>
      </c>
      <c r="AP46" s="100" t="str">
        <f>IFERROR(VLOOKUP(Výskyt[[#This Row],[Kód]],zostava30[],2,0),"")</f>
        <v/>
      </c>
      <c r="AQ46" s="100" t="str">
        <f>IFERROR(VLOOKUP(Výskyt[[#This Row],[Kód]],zostava31[],2,0),"")</f>
        <v/>
      </c>
      <c r="AR46" s="100" t="str">
        <f>IFERROR(VLOOKUP(Výskyt[[#This Row],[Kód]],zostava32[],2,0),"")</f>
        <v/>
      </c>
      <c r="AS46" s="100" t="str">
        <f>IFERROR(VLOOKUP(Výskyt[[#This Row],[Kód]],zostava33[],2,0),"")</f>
        <v/>
      </c>
      <c r="AT46" s="100" t="str">
        <f>IFERROR(VLOOKUP(Výskyt[[#This Row],[Kód]],zostava34[],2,0),"")</f>
        <v/>
      </c>
      <c r="AU46" s="100" t="str">
        <f>IFERROR(VLOOKUP(Výskyt[[#This Row],[Kód]],zostava35[],2,0),"")</f>
        <v/>
      </c>
      <c r="AV46" s="100" t="str">
        <f>IFERROR(VLOOKUP(Výskyt[[#This Row],[Kód]],zostava36[],2,0),"")</f>
        <v/>
      </c>
      <c r="AW46" s="100" t="str">
        <f>IFERROR(VLOOKUP(Výskyt[[#This Row],[Kód]],zostava37[],2,0),"")</f>
        <v/>
      </c>
      <c r="AX46" s="100" t="str">
        <f>IFERROR(VLOOKUP(Výskyt[[#This Row],[Kód]],zostava38[],2,0),"")</f>
        <v/>
      </c>
      <c r="AY46" s="100" t="str">
        <f>IFERROR(VLOOKUP(Výskyt[[#This Row],[Kód]],zostava39[],2,0),"")</f>
        <v/>
      </c>
      <c r="AZ46" s="100" t="str">
        <f>IFERROR(VLOOKUP(Výskyt[[#This Row],[Kód]],zostava40[],2,0),"")</f>
        <v/>
      </c>
      <c r="BA46" s="100" t="str">
        <f>IFERROR(VLOOKUP(Výskyt[[#This Row],[Kód]],zostava41[],2,0),"")</f>
        <v/>
      </c>
      <c r="BB46" s="100" t="str">
        <f>IFERROR(VLOOKUP(Výskyt[[#This Row],[Kód]],zostava42[],2,0),"")</f>
        <v/>
      </c>
      <c r="BC46" s="100" t="str">
        <f>IFERROR(VLOOKUP(Výskyt[[#This Row],[Kód]],zostava43[],2,0),"")</f>
        <v/>
      </c>
      <c r="BD46" s="100" t="str">
        <f>IFERROR(VLOOKUP(Výskyt[[#This Row],[Kód]],zostava44[],2,0),"")</f>
        <v/>
      </c>
      <c r="BE46" s="84"/>
      <c r="BF46" s="108">
        <f>Zostavy!B49</f>
        <v>0</v>
      </c>
      <c r="BG46" s="108">
        <f>SUMIFS(Zostavy!$D$48:$D$81,Zostavy!$B$48:$B$81,Zostavy!B49)*Zostavy!$E$83</f>
        <v>0</v>
      </c>
      <c r="BI46" s="108">
        <f>Zostavy!H49</f>
        <v>0</v>
      </c>
      <c r="BJ46" s="108">
        <f>SUMIFS(Zostavy!$J$48:$J$81,Zostavy!$H$48:$H$81,Zostavy!H49)*Zostavy!$K$83</f>
        <v>0</v>
      </c>
      <c r="BL46" s="108">
        <f>Zostavy!N49</f>
        <v>0</v>
      </c>
      <c r="BM46" s="108">
        <f>SUMIFS(Zostavy!$P$48:$P$81,Zostavy!$N$48:$N$81,Zostavy!N49)*Zostavy!$Q$83</f>
        <v>0</v>
      </c>
      <c r="BO46" s="108">
        <f>Zostavy!T49</f>
        <v>0</v>
      </c>
      <c r="BP46" s="108">
        <f>SUMIFS(Zostavy!$V$48:$V$81,Zostavy!$T$48:$T$81,Zostavy!T49)*Zostavy!$W$83</f>
        <v>0</v>
      </c>
    </row>
    <row r="47" spans="1:68" ht="14.15" x14ac:dyDescent="0.35">
      <c r="A47" s="84"/>
      <c r="B47" s="98">
        <v>3165</v>
      </c>
      <c r="C47" s="84" t="s">
        <v>43</v>
      </c>
      <c r="D47" s="84">
        <f>Cenník[[#This Row],[Kód]]</f>
        <v>3165</v>
      </c>
      <c r="E47" s="93">
        <v>0.37</v>
      </c>
      <c r="F47" s="84"/>
      <c r="G47" s="84" t="s">
        <v>435</v>
      </c>
      <c r="H47" s="84"/>
      <c r="I47" s="99">
        <f>Cenník[[#This Row],[Kód]]</f>
        <v>3165</v>
      </c>
      <c r="J47" s="100">
        <f>SUM(Výskyt[[#This Row],[1]:[44]])</f>
        <v>0</v>
      </c>
      <c r="K47" s="100" t="str">
        <f>IFERROR(RANK(Výskyt[[#This Row],[kód-P]],Výskyt[kód-P],1),"")</f>
        <v/>
      </c>
      <c r="L47" s="100" t="str">
        <f>IF(Výskyt[[#This Row],[ks]]&gt;0,Výskyt[[#This Row],[Kód]],"")</f>
        <v/>
      </c>
      <c r="M47" s="100" t="str">
        <f>IFERROR(VLOOKUP(Výskyt[[#This Row],[Kód]],zostava1[],2,0),"")</f>
        <v/>
      </c>
      <c r="N47" s="100" t="str">
        <f>IFERROR(VLOOKUP(Výskyt[[#This Row],[Kód]],zostava2[],2,0),"")</f>
        <v/>
      </c>
      <c r="O47" s="100" t="str">
        <f>IFERROR(VLOOKUP(Výskyt[[#This Row],[Kód]],zostava3[],2,0),"")</f>
        <v/>
      </c>
      <c r="P47" s="100" t="str">
        <f>IFERROR(VLOOKUP(Výskyt[[#This Row],[Kód]],zostava4[],2,0),"")</f>
        <v/>
      </c>
      <c r="Q47" s="100" t="str">
        <f>IFERROR(VLOOKUP(Výskyt[[#This Row],[Kód]],zostava5[],2,0),"")</f>
        <v/>
      </c>
      <c r="R47" s="100" t="str">
        <f>IFERROR(VLOOKUP(Výskyt[[#This Row],[Kód]],zostava6[],2,0),"")</f>
        <v/>
      </c>
      <c r="S47" s="100" t="str">
        <f>IFERROR(VLOOKUP(Výskyt[[#This Row],[Kód]],zostava7[],2,0),"")</f>
        <v/>
      </c>
      <c r="T47" s="100" t="str">
        <f>IFERROR(VLOOKUP(Výskyt[[#This Row],[Kód]],zostava8[],2,0),"")</f>
        <v/>
      </c>
      <c r="U47" s="100" t="str">
        <f>IFERROR(VLOOKUP(Výskyt[[#This Row],[Kód]],zostava9[],2,0),"")</f>
        <v/>
      </c>
      <c r="V47" s="102" t="str">
        <f>IFERROR(VLOOKUP(Výskyt[[#This Row],[Kód]],zostava10[],2,0),"")</f>
        <v/>
      </c>
      <c r="W47" s="100" t="str">
        <f>IFERROR(VLOOKUP(Výskyt[[#This Row],[Kód]],zostava11[],2,0),"")</f>
        <v/>
      </c>
      <c r="X47" s="100" t="str">
        <f>IFERROR(VLOOKUP(Výskyt[[#This Row],[Kód]],zostava12[],2,0),"")</f>
        <v/>
      </c>
      <c r="Y47" s="100" t="str">
        <f>IFERROR(VLOOKUP(Výskyt[[#This Row],[Kód]],zostava13[],2,0),"")</f>
        <v/>
      </c>
      <c r="Z47" s="100" t="str">
        <f>IFERROR(VLOOKUP(Výskyt[[#This Row],[Kód]],zostava14[],2,0),"")</f>
        <v/>
      </c>
      <c r="AA47" s="100" t="str">
        <f>IFERROR(VLOOKUP(Výskyt[[#This Row],[Kód]],zostava15[],2,0),"")</f>
        <v/>
      </c>
      <c r="AB47" s="100" t="str">
        <f>IFERROR(VLOOKUP(Výskyt[[#This Row],[Kód]],zostava16[],2,0),"")</f>
        <v/>
      </c>
      <c r="AC47" s="100" t="str">
        <f>IFERROR(VLOOKUP(Výskyt[[#This Row],[Kód]],zostava17[],2,0),"")</f>
        <v/>
      </c>
      <c r="AD47" s="100" t="str">
        <f>IFERROR(VLOOKUP(Výskyt[[#This Row],[Kód]],zostava18[],2,0),"")</f>
        <v/>
      </c>
      <c r="AE47" s="100" t="str">
        <f>IFERROR(VLOOKUP(Výskyt[[#This Row],[Kód]],zostava19[],2,0),"")</f>
        <v/>
      </c>
      <c r="AF47" s="100" t="str">
        <f>IFERROR(VLOOKUP(Výskyt[[#This Row],[Kód]],zostava20[],2,0),"")</f>
        <v/>
      </c>
      <c r="AG47" s="100" t="str">
        <f>IFERROR(VLOOKUP(Výskyt[[#This Row],[Kód]],zostava21[],2,0),"")</f>
        <v/>
      </c>
      <c r="AH47" s="100" t="str">
        <f>IFERROR(VLOOKUP(Výskyt[[#This Row],[Kód]],zostava22[],2,0),"")</f>
        <v/>
      </c>
      <c r="AI47" s="100" t="str">
        <f>IFERROR(VLOOKUP(Výskyt[[#This Row],[Kód]],zostava23[],2,0),"")</f>
        <v/>
      </c>
      <c r="AJ47" s="100" t="str">
        <f>IFERROR(VLOOKUP(Výskyt[[#This Row],[Kód]],zostava24[],2,0),"")</f>
        <v/>
      </c>
      <c r="AK47" s="100" t="str">
        <f>IFERROR(VLOOKUP(Výskyt[[#This Row],[Kód]],zostava25[],2,0),"")</f>
        <v/>
      </c>
      <c r="AL47" s="100" t="str">
        <f>IFERROR(VLOOKUP(Výskyt[[#This Row],[Kód]],zostava26[],2,0),"")</f>
        <v/>
      </c>
      <c r="AM47" s="100" t="str">
        <f>IFERROR(VLOOKUP(Výskyt[[#This Row],[Kód]],zostava27[],2,0),"")</f>
        <v/>
      </c>
      <c r="AN47" s="100" t="str">
        <f>IFERROR(VLOOKUP(Výskyt[[#This Row],[Kód]],zostava28[],2,0),"")</f>
        <v/>
      </c>
      <c r="AO47" s="100" t="str">
        <f>IFERROR(VLOOKUP(Výskyt[[#This Row],[Kód]],zostava29[],2,0),"")</f>
        <v/>
      </c>
      <c r="AP47" s="100" t="str">
        <f>IFERROR(VLOOKUP(Výskyt[[#This Row],[Kód]],zostava30[],2,0),"")</f>
        <v/>
      </c>
      <c r="AQ47" s="100" t="str">
        <f>IFERROR(VLOOKUP(Výskyt[[#This Row],[Kód]],zostava31[],2,0),"")</f>
        <v/>
      </c>
      <c r="AR47" s="100" t="str">
        <f>IFERROR(VLOOKUP(Výskyt[[#This Row],[Kód]],zostava32[],2,0),"")</f>
        <v/>
      </c>
      <c r="AS47" s="100" t="str">
        <f>IFERROR(VLOOKUP(Výskyt[[#This Row],[Kód]],zostava33[],2,0),"")</f>
        <v/>
      </c>
      <c r="AT47" s="100" t="str">
        <f>IFERROR(VLOOKUP(Výskyt[[#This Row],[Kód]],zostava34[],2,0),"")</f>
        <v/>
      </c>
      <c r="AU47" s="100" t="str">
        <f>IFERROR(VLOOKUP(Výskyt[[#This Row],[Kód]],zostava35[],2,0),"")</f>
        <v/>
      </c>
      <c r="AV47" s="100" t="str">
        <f>IFERROR(VLOOKUP(Výskyt[[#This Row],[Kód]],zostava36[],2,0),"")</f>
        <v/>
      </c>
      <c r="AW47" s="100" t="str">
        <f>IFERROR(VLOOKUP(Výskyt[[#This Row],[Kód]],zostava37[],2,0),"")</f>
        <v/>
      </c>
      <c r="AX47" s="100" t="str">
        <f>IFERROR(VLOOKUP(Výskyt[[#This Row],[Kód]],zostava38[],2,0),"")</f>
        <v/>
      </c>
      <c r="AY47" s="100" t="str">
        <f>IFERROR(VLOOKUP(Výskyt[[#This Row],[Kód]],zostava39[],2,0),"")</f>
        <v/>
      </c>
      <c r="AZ47" s="100" t="str">
        <f>IFERROR(VLOOKUP(Výskyt[[#This Row],[Kód]],zostava40[],2,0),"")</f>
        <v/>
      </c>
      <c r="BA47" s="100" t="str">
        <f>IFERROR(VLOOKUP(Výskyt[[#This Row],[Kód]],zostava41[],2,0),"")</f>
        <v/>
      </c>
      <c r="BB47" s="100" t="str">
        <f>IFERROR(VLOOKUP(Výskyt[[#This Row],[Kód]],zostava42[],2,0),"")</f>
        <v/>
      </c>
      <c r="BC47" s="100" t="str">
        <f>IFERROR(VLOOKUP(Výskyt[[#This Row],[Kód]],zostava43[],2,0),"")</f>
        <v/>
      </c>
      <c r="BD47" s="100" t="str">
        <f>IFERROR(VLOOKUP(Výskyt[[#This Row],[Kód]],zostava44[],2,0),"")</f>
        <v/>
      </c>
      <c r="BE47" s="84"/>
      <c r="BF47" s="108">
        <f>Zostavy!B50</f>
        <v>0</v>
      </c>
      <c r="BG47" s="108">
        <f>SUMIFS(Zostavy!$D$48:$D$81,Zostavy!$B$48:$B$81,Zostavy!B50)*Zostavy!$E$83</f>
        <v>0</v>
      </c>
      <c r="BI47" s="108">
        <f>Zostavy!H50</f>
        <v>0</v>
      </c>
      <c r="BJ47" s="108">
        <f>SUMIFS(Zostavy!$J$48:$J$81,Zostavy!$H$48:$H$81,Zostavy!H50)*Zostavy!$K$83</f>
        <v>0</v>
      </c>
      <c r="BL47" s="108">
        <f>Zostavy!N50</f>
        <v>0</v>
      </c>
      <c r="BM47" s="108">
        <f>SUMIFS(Zostavy!$P$48:$P$81,Zostavy!$N$48:$N$81,Zostavy!N50)*Zostavy!$Q$83</f>
        <v>0</v>
      </c>
      <c r="BO47" s="108">
        <f>Zostavy!T50</f>
        <v>0</v>
      </c>
      <c r="BP47" s="108">
        <f>SUMIFS(Zostavy!$V$48:$V$81,Zostavy!$T$48:$T$81,Zostavy!T50)*Zostavy!$W$83</f>
        <v>0</v>
      </c>
    </row>
    <row r="48" spans="1:68" ht="14.15" x14ac:dyDescent="0.35">
      <c r="A48" s="84"/>
      <c r="B48" s="98">
        <v>3170</v>
      </c>
      <c r="C48" s="84" t="s">
        <v>13</v>
      </c>
      <c r="D48" s="84">
        <f>Cenník[[#This Row],[Kód]]</f>
        <v>3170</v>
      </c>
      <c r="E48" s="93">
        <v>0.5</v>
      </c>
      <c r="F48" s="84"/>
      <c r="G48" s="84" t="s">
        <v>436</v>
      </c>
      <c r="H48" s="84"/>
      <c r="I48" s="99">
        <f>Cenník[[#This Row],[Kód]]</f>
        <v>3170</v>
      </c>
      <c r="J48" s="100">
        <f>SUM(Výskyt[[#This Row],[1]:[44]])</f>
        <v>0</v>
      </c>
      <c r="K48" s="100" t="str">
        <f>IFERROR(RANK(Výskyt[[#This Row],[kód-P]],Výskyt[kód-P],1),"")</f>
        <v/>
      </c>
      <c r="L48" s="100" t="str">
        <f>IF(Výskyt[[#This Row],[ks]]&gt;0,Výskyt[[#This Row],[Kód]],"")</f>
        <v/>
      </c>
      <c r="M48" s="100" t="str">
        <f>IFERROR(VLOOKUP(Výskyt[[#This Row],[Kód]],zostava1[],2,0),"")</f>
        <v/>
      </c>
      <c r="N48" s="100" t="str">
        <f>IFERROR(VLOOKUP(Výskyt[[#This Row],[Kód]],zostava2[],2,0),"")</f>
        <v/>
      </c>
      <c r="O48" s="100" t="str">
        <f>IFERROR(VLOOKUP(Výskyt[[#This Row],[Kód]],zostava3[],2,0),"")</f>
        <v/>
      </c>
      <c r="P48" s="100" t="str">
        <f>IFERROR(VLOOKUP(Výskyt[[#This Row],[Kód]],zostava4[],2,0),"")</f>
        <v/>
      </c>
      <c r="Q48" s="100" t="str">
        <f>IFERROR(VLOOKUP(Výskyt[[#This Row],[Kód]],zostava5[],2,0),"")</f>
        <v/>
      </c>
      <c r="R48" s="100" t="str">
        <f>IFERROR(VLOOKUP(Výskyt[[#This Row],[Kód]],zostava6[],2,0),"")</f>
        <v/>
      </c>
      <c r="S48" s="100" t="str">
        <f>IFERROR(VLOOKUP(Výskyt[[#This Row],[Kód]],zostava7[],2,0),"")</f>
        <v/>
      </c>
      <c r="T48" s="100" t="str">
        <f>IFERROR(VLOOKUP(Výskyt[[#This Row],[Kód]],zostava8[],2,0),"")</f>
        <v/>
      </c>
      <c r="U48" s="100" t="str">
        <f>IFERROR(VLOOKUP(Výskyt[[#This Row],[Kód]],zostava9[],2,0),"")</f>
        <v/>
      </c>
      <c r="V48" s="102" t="str">
        <f>IFERROR(VLOOKUP(Výskyt[[#This Row],[Kód]],zostava10[],2,0),"")</f>
        <v/>
      </c>
      <c r="W48" s="100" t="str">
        <f>IFERROR(VLOOKUP(Výskyt[[#This Row],[Kód]],zostava11[],2,0),"")</f>
        <v/>
      </c>
      <c r="X48" s="100" t="str">
        <f>IFERROR(VLOOKUP(Výskyt[[#This Row],[Kód]],zostava12[],2,0),"")</f>
        <v/>
      </c>
      <c r="Y48" s="100" t="str">
        <f>IFERROR(VLOOKUP(Výskyt[[#This Row],[Kód]],zostava13[],2,0),"")</f>
        <v/>
      </c>
      <c r="Z48" s="100" t="str">
        <f>IFERROR(VLOOKUP(Výskyt[[#This Row],[Kód]],zostava14[],2,0),"")</f>
        <v/>
      </c>
      <c r="AA48" s="100" t="str">
        <f>IFERROR(VLOOKUP(Výskyt[[#This Row],[Kód]],zostava15[],2,0),"")</f>
        <v/>
      </c>
      <c r="AB48" s="100" t="str">
        <f>IFERROR(VLOOKUP(Výskyt[[#This Row],[Kód]],zostava16[],2,0),"")</f>
        <v/>
      </c>
      <c r="AC48" s="100" t="str">
        <f>IFERROR(VLOOKUP(Výskyt[[#This Row],[Kód]],zostava17[],2,0),"")</f>
        <v/>
      </c>
      <c r="AD48" s="100" t="str">
        <f>IFERROR(VLOOKUP(Výskyt[[#This Row],[Kód]],zostava18[],2,0),"")</f>
        <v/>
      </c>
      <c r="AE48" s="100" t="str">
        <f>IFERROR(VLOOKUP(Výskyt[[#This Row],[Kód]],zostava19[],2,0),"")</f>
        <v/>
      </c>
      <c r="AF48" s="100" t="str">
        <f>IFERROR(VLOOKUP(Výskyt[[#This Row],[Kód]],zostava20[],2,0),"")</f>
        <v/>
      </c>
      <c r="AG48" s="100" t="str">
        <f>IFERROR(VLOOKUP(Výskyt[[#This Row],[Kód]],zostava21[],2,0),"")</f>
        <v/>
      </c>
      <c r="AH48" s="100" t="str">
        <f>IFERROR(VLOOKUP(Výskyt[[#This Row],[Kód]],zostava22[],2,0),"")</f>
        <v/>
      </c>
      <c r="AI48" s="100" t="str">
        <f>IFERROR(VLOOKUP(Výskyt[[#This Row],[Kód]],zostava23[],2,0),"")</f>
        <v/>
      </c>
      <c r="AJ48" s="100" t="str">
        <f>IFERROR(VLOOKUP(Výskyt[[#This Row],[Kód]],zostava24[],2,0),"")</f>
        <v/>
      </c>
      <c r="AK48" s="100" t="str">
        <f>IFERROR(VLOOKUP(Výskyt[[#This Row],[Kód]],zostava25[],2,0),"")</f>
        <v/>
      </c>
      <c r="AL48" s="100" t="str">
        <f>IFERROR(VLOOKUP(Výskyt[[#This Row],[Kód]],zostava26[],2,0),"")</f>
        <v/>
      </c>
      <c r="AM48" s="100" t="str">
        <f>IFERROR(VLOOKUP(Výskyt[[#This Row],[Kód]],zostava27[],2,0),"")</f>
        <v/>
      </c>
      <c r="AN48" s="100" t="str">
        <f>IFERROR(VLOOKUP(Výskyt[[#This Row],[Kód]],zostava28[],2,0),"")</f>
        <v/>
      </c>
      <c r="AO48" s="100" t="str">
        <f>IFERROR(VLOOKUP(Výskyt[[#This Row],[Kód]],zostava29[],2,0),"")</f>
        <v/>
      </c>
      <c r="AP48" s="100" t="str">
        <f>IFERROR(VLOOKUP(Výskyt[[#This Row],[Kód]],zostava30[],2,0),"")</f>
        <v/>
      </c>
      <c r="AQ48" s="100" t="str">
        <f>IFERROR(VLOOKUP(Výskyt[[#This Row],[Kód]],zostava31[],2,0),"")</f>
        <v/>
      </c>
      <c r="AR48" s="100" t="str">
        <f>IFERROR(VLOOKUP(Výskyt[[#This Row],[Kód]],zostava32[],2,0),"")</f>
        <v/>
      </c>
      <c r="AS48" s="100" t="str">
        <f>IFERROR(VLOOKUP(Výskyt[[#This Row],[Kód]],zostava33[],2,0),"")</f>
        <v/>
      </c>
      <c r="AT48" s="100" t="str">
        <f>IFERROR(VLOOKUP(Výskyt[[#This Row],[Kód]],zostava34[],2,0),"")</f>
        <v/>
      </c>
      <c r="AU48" s="100" t="str">
        <f>IFERROR(VLOOKUP(Výskyt[[#This Row],[Kód]],zostava35[],2,0),"")</f>
        <v/>
      </c>
      <c r="AV48" s="100" t="str">
        <f>IFERROR(VLOOKUP(Výskyt[[#This Row],[Kód]],zostava36[],2,0),"")</f>
        <v/>
      </c>
      <c r="AW48" s="100" t="str">
        <f>IFERROR(VLOOKUP(Výskyt[[#This Row],[Kód]],zostava37[],2,0),"")</f>
        <v/>
      </c>
      <c r="AX48" s="100" t="str">
        <f>IFERROR(VLOOKUP(Výskyt[[#This Row],[Kód]],zostava38[],2,0),"")</f>
        <v/>
      </c>
      <c r="AY48" s="100" t="str">
        <f>IFERROR(VLOOKUP(Výskyt[[#This Row],[Kód]],zostava39[],2,0),"")</f>
        <v/>
      </c>
      <c r="AZ48" s="100" t="str">
        <f>IFERROR(VLOOKUP(Výskyt[[#This Row],[Kód]],zostava40[],2,0),"")</f>
        <v/>
      </c>
      <c r="BA48" s="100" t="str">
        <f>IFERROR(VLOOKUP(Výskyt[[#This Row],[Kód]],zostava41[],2,0),"")</f>
        <v/>
      </c>
      <c r="BB48" s="100" t="str">
        <f>IFERROR(VLOOKUP(Výskyt[[#This Row],[Kód]],zostava42[],2,0),"")</f>
        <v/>
      </c>
      <c r="BC48" s="100" t="str">
        <f>IFERROR(VLOOKUP(Výskyt[[#This Row],[Kód]],zostava43[],2,0),"")</f>
        <v/>
      </c>
      <c r="BD48" s="100" t="str">
        <f>IFERROR(VLOOKUP(Výskyt[[#This Row],[Kód]],zostava44[],2,0),"")</f>
        <v/>
      </c>
      <c r="BE48" s="84"/>
      <c r="BF48" s="108">
        <f>Zostavy!B51</f>
        <v>0</v>
      </c>
      <c r="BG48" s="108">
        <f>SUMIFS(Zostavy!$D$48:$D$81,Zostavy!$B$48:$B$81,Zostavy!B51)*Zostavy!$E$83</f>
        <v>0</v>
      </c>
      <c r="BI48" s="108">
        <f>Zostavy!H51</f>
        <v>0</v>
      </c>
      <c r="BJ48" s="108">
        <f>SUMIFS(Zostavy!$J$48:$J$81,Zostavy!$H$48:$H$81,Zostavy!H51)*Zostavy!$K$83</f>
        <v>0</v>
      </c>
      <c r="BL48" s="108">
        <f>Zostavy!N51</f>
        <v>0</v>
      </c>
      <c r="BM48" s="108">
        <f>SUMIFS(Zostavy!$P$48:$P$81,Zostavy!$N$48:$N$81,Zostavy!N51)*Zostavy!$Q$83</f>
        <v>0</v>
      </c>
      <c r="BO48" s="108">
        <f>Zostavy!T51</f>
        <v>0</v>
      </c>
      <c r="BP48" s="108">
        <f>SUMIFS(Zostavy!$V$48:$V$81,Zostavy!$T$48:$T$81,Zostavy!T51)*Zostavy!$W$83</f>
        <v>0</v>
      </c>
    </row>
    <row r="49" spans="1:68" ht="14.15" x14ac:dyDescent="0.35">
      <c r="A49" s="84"/>
      <c r="B49" s="98">
        <v>3175</v>
      </c>
      <c r="C49" s="84" t="s">
        <v>61</v>
      </c>
      <c r="D49" s="84">
        <f>Cenník[[#This Row],[Kód]]</f>
        <v>3175</v>
      </c>
      <c r="E49" s="93">
        <v>0.5</v>
      </c>
      <c r="F49" s="84"/>
      <c r="G49" s="84" t="s">
        <v>221</v>
      </c>
      <c r="H49" s="84"/>
      <c r="I49" s="99">
        <f>Cenník[[#This Row],[Kód]]</f>
        <v>3175</v>
      </c>
      <c r="J49" s="100">
        <f>SUM(Výskyt[[#This Row],[1]:[44]])</f>
        <v>0</v>
      </c>
      <c r="K49" s="100" t="str">
        <f>IFERROR(RANK(Výskyt[[#This Row],[kód-P]],Výskyt[kód-P],1),"")</f>
        <v/>
      </c>
      <c r="L49" s="100" t="str">
        <f>IF(Výskyt[[#This Row],[ks]]&gt;0,Výskyt[[#This Row],[Kód]],"")</f>
        <v/>
      </c>
      <c r="M49" s="100" t="str">
        <f>IFERROR(VLOOKUP(Výskyt[[#This Row],[Kód]],zostava1[],2,0),"")</f>
        <v/>
      </c>
      <c r="N49" s="100" t="str">
        <f>IFERROR(VLOOKUP(Výskyt[[#This Row],[Kód]],zostava2[],2,0),"")</f>
        <v/>
      </c>
      <c r="O49" s="100" t="str">
        <f>IFERROR(VLOOKUP(Výskyt[[#This Row],[Kód]],zostava3[],2,0),"")</f>
        <v/>
      </c>
      <c r="P49" s="100" t="str">
        <f>IFERROR(VLOOKUP(Výskyt[[#This Row],[Kód]],zostava4[],2,0),"")</f>
        <v/>
      </c>
      <c r="Q49" s="100" t="str">
        <f>IFERROR(VLOOKUP(Výskyt[[#This Row],[Kód]],zostava5[],2,0),"")</f>
        <v/>
      </c>
      <c r="R49" s="100" t="str">
        <f>IFERROR(VLOOKUP(Výskyt[[#This Row],[Kód]],zostava6[],2,0),"")</f>
        <v/>
      </c>
      <c r="S49" s="100" t="str">
        <f>IFERROR(VLOOKUP(Výskyt[[#This Row],[Kód]],zostava7[],2,0),"")</f>
        <v/>
      </c>
      <c r="T49" s="100" t="str">
        <f>IFERROR(VLOOKUP(Výskyt[[#This Row],[Kód]],zostava8[],2,0),"")</f>
        <v/>
      </c>
      <c r="U49" s="100" t="str">
        <f>IFERROR(VLOOKUP(Výskyt[[#This Row],[Kód]],zostava9[],2,0),"")</f>
        <v/>
      </c>
      <c r="V49" s="102" t="str">
        <f>IFERROR(VLOOKUP(Výskyt[[#This Row],[Kód]],zostava10[],2,0),"")</f>
        <v/>
      </c>
      <c r="W49" s="100" t="str">
        <f>IFERROR(VLOOKUP(Výskyt[[#This Row],[Kód]],zostava11[],2,0),"")</f>
        <v/>
      </c>
      <c r="X49" s="100" t="str">
        <f>IFERROR(VLOOKUP(Výskyt[[#This Row],[Kód]],zostava12[],2,0),"")</f>
        <v/>
      </c>
      <c r="Y49" s="100" t="str">
        <f>IFERROR(VLOOKUP(Výskyt[[#This Row],[Kód]],zostava13[],2,0),"")</f>
        <v/>
      </c>
      <c r="Z49" s="100" t="str">
        <f>IFERROR(VLOOKUP(Výskyt[[#This Row],[Kód]],zostava14[],2,0),"")</f>
        <v/>
      </c>
      <c r="AA49" s="100" t="str">
        <f>IFERROR(VLOOKUP(Výskyt[[#This Row],[Kód]],zostava15[],2,0),"")</f>
        <v/>
      </c>
      <c r="AB49" s="100" t="str">
        <f>IFERROR(VLOOKUP(Výskyt[[#This Row],[Kód]],zostava16[],2,0),"")</f>
        <v/>
      </c>
      <c r="AC49" s="100" t="str">
        <f>IFERROR(VLOOKUP(Výskyt[[#This Row],[Kód]],zostava17[],2,0),"")</f>
        <v/>
      </c>
      <c r="AD49" s="100" t="str">
        <f>IFERROR(VLOOKUP(Výskyt[[#This Row],[Kód]],zostava18[],2,0),"")</f>
        <v/>
      </c>
      <c r="AE49" s="100" t="str">
        <f>IFERROR(VLOOKUP(Výskyt[[#This Row],[Kód]],zostava19[],2,0),"")</f>
        <v/>
      </c>
      <c r="AF49" s="100" t="str">
        <f>IFERROR(VLOOKUP(Výskyt[[#This Row],[Kód]],zostava20[],2,0),"")</f>
        <v/>
      </c>
      <c r="AG49" s="100" t="str">
        <f>IFERROR(VLOOKUP(Výskyt[[#This Row],[Kód]],zostava21[],2,0),"")</f>
        <v/>
      </c>
      <c r="AH49" s="100" t="str">
        <f>IFERROR(VLOOKUP(Výskyt[[#This Row],[Kód]],zostava22[],2,0),"")</f>
        <v/>
      </c>
      <c r="AI49" s="100" t="str">
        <f>IFERROR(VLOOKUP(Výskyt[[#This Row],[Kód]],zostava23[],2,0),"")</f>
        <v/>
      </c>
      <c r="AJ49" s="100" t="str">
        <f>IFERROR(VLOOKUP(Výskyt[[#This Row],[Kód]],zostava24[],2,0),"")</f>
        <v/>
      </c>
      <c r="AK49" s="100" t="str">
        <f>IFERROR(VLOOKUP(Výskyt[[#This Row],[Kód]],zostava25[],2,0),"")</f>
        <v/>
      </c>
      <c r="AL49" s="100" t="str">
        <f>IFERROR(VLOOKUP(Výskyt[[#This Row],[Kód]],zostava26[],2,0),"")</f>
        <v/>
      </c>
      <c r="AM49" s="100" t="str">
        <f>IFERROR(VLOOKUP(Výskyt[[#This Row],[Kód]],zostava27[],2,0),"")</f>
        <v/>
      </c>
      <c r="AN49" s="100" t="str">
        <f>IFERROR(VLOOKUP(Výskyt[[#This Row],[Kód]],zostava28[],2,0),"")</f>
        <v/>
      </c>
      <c r="AO49" s="100" t="str">
        <f>IFERROR(VLOOKUP(Výskyt[[#This Row],[Kód]],zostava29[],2,0),"")</f>
        <v/>
      </c>
      <c r="AP49" s="100" t="str">
        <f>IFERROR(VLOOKUP(Výskyt[[#This Row],[Kód]],zostava30[],2,0),"")</f>
        <v/>
      </c>
      <c r="AQ49" s="100" t="str">
        <f>IFERROR(VLOOKUP(Výskyt[[#This Row],[Kód]],zostava31[],2,0),"")</f>
        <v/>
      </c>
      <c r="AR49" s="100" t="str">
        <f>IFERROR(VLOOKUP(Výskyt[[#This Row],[Kód]],zostava32[],2,0),"")</f>
        <v/>
      </c>
      <c r="AS49" s="100" t="str">
        <f>IFERROR(VLOOKUP(Výskyt[[#This Row],[Kód]],zostava33[],2,0),"")</f>
        <v/>
      </c>
      <c r="AT49" s="100" t="str">
        <f>IFERROR(VLOOKUP(Výskyt[[#This Row],[Kód]],zostava34[],2,0),"")</f>
        <v/>
      </c>
      <c r="AU49" s="100" t="str">
        <f>IFERROR(VLOOKUP(Výskyt[[#This Row],[Kód]],zostava35[],2,0),"")</f>
        <v/>
      </c>
      <c r="AV49" s="100" t="str">
        <f>IFERROR(VLOOKUP(Výskyt[[#This Row],[Kód]],zostava36[],2,0),"")</f>
        <v/>
      </c>
      <c r="AW49" s="100" t="str">
        <f>IFERROR(VLOOKUP(Výskyt[[#This Row],[Kód]],zostava37[],2,0),"")</f>
        <v/>
      </c>
      <c r="AX49" s="100" t="str">
        <f>IFERROR(VLOOKUP(Výskyt[[#This Row],[Kód]],zostava38[],2,0),"")</f>
        <v/>
      </c>
      <c r="AY49" s="100" t="str">
        <f>IFERROR(VLOOKUP(Výskyt[[#This Row],[Kód]],zostava39[],2,0),"")</f>
        <v/>
      </c>
      <c r="AZ49" s="100" t="str">
        <f>IFERROR(VLOOKUP(Výskyt[[#This Row],[Kód]],zostava40[],2,0),"")</f>
        <v/>
      </c>
      <c r="BA49" s="100" t="str">
        <f>IFERROR(VLOOKUP(Výskyt[[#This Row],[Kód]],zostava41[],2,0),"")</f>
        <v/>
      </c>
      <c r="BB49" s="100" t="str">
        <f>IFERROR(VLOOKUP(Výskyt[[#This Row],[Kód]],zostava42[],2,0),"")</f>
        <v/>
      </c>
      <c r="BC49" s="100" t="str">
        <f>IFERROR(VLOOKUP(Výskyt[[#This Row],[Kód]],zostava43[],2,0),"")</f>
        <v/>
      </c>
      <c r="BD49" s="100" t="str">
        <f>IFERROR(VLOOKUP(Výskyt[[#This Row],[Kód]],zostava44[],2,0),"")</f>
        <v/>
      </c>
      <c r="BE49" s="84"/>
      <c r="BF49" s="108">
        <f>Zostavy!B52</f>
        <v>0</v>
      </c>
      <c r="BG49" s="108">
        <f>SUMIFS(Zostavy!$D$48:$D$81,Zostavy!$B$48:$B$81,Zostavy!B52)*Zostavy!$E$83</f>
        <v>0</v>
      </c>
      <c r="BI49" s="108">
        <f>Zostavy!H52</f>
        <v>0</v>
      </c>
      <c r="BJ49" s="108">
        <f>SUMIFS(Zostavy!$J$48:$J$81,Zostavy!$H$48:$H$81,Zostavy!H52)*Zostavy!$K$83</f>
        <v>0</v>
      </c>
      <c r="BL49" s="108">
        <f>Zostavy!N52</f>
        <v>0</v>
      </c>
      <c r="BM49" s="108">
        <f>SUMIFS(Zostavy!$P$48:$P$81,Zostavy!$N$48:$N$81,Zostavy!N52)*Zostavy!$Q$83</f>
        <v>0</v>
      </c>
      <c r="BO49" s="108">
        <f>Zostavy!T52</f>
        <v>0</v>
      </c>
      <c r="BP49" s="108">
        <f>SUMIFS(Zostavy!$V$48:$V$81,Zostavy!$T$48:$T$81,Zostavy!T52)*Zostavy!$W$83</f>
        <v>0</v>
      </c>
    </row>
    <row r="50" spans="1:68" ht="14.15" x14ac:dyDescent="0.35">
      <c r="A50" s="84"/>
      <c r="B50" s="98">
        <v>3180</v>
      </c>
      <c r="C50" s="84" t="s">
        <v>82</v>
      </c>
      <c r="D50" s="84">
        <f>Cenník[[#This Row],[Kód]]</f>
        <v>3180</v>
      </c>
      <c r="E50" s="93">
        <v>0.5</v>
      </c>
      <c r="F50" s="84"/>
      <c r="G50" s="84" t="s">
        <v>222</v>
      </c>
      <c r="H50" s="84"/>
      <c r="I50" s="99">
        <f>Cenník[[#This Row],[Kód]]</f>
        <v>3180</v>
      </c>
      <c r="J50" s="100">
        <f>SUM(Výskyt[[#This Row],[1]:[44]])</f>
        <v>0</v>
      </c>
      <c r="K50" s="100" t="str">
        <f>IFERROR(RANK(Výskyt[[#This Row],[kód-P]],Výskyt[kód-P],1),"")</f>
        <v/>
      </c>
      <c r="L50" s="100" t="str">
        <f>IF(Výskyt[[#This Row],[ks]]&gt;0,Výskyt[[#This Row],[Kód]],"")</f>
        <v/>
      </c>
      <c r="M50" s="100" t="str">
        <f>IFERROR(VLOOKUP(Výskyt[[#This Row],[Kód]],zostava1[],2,0),"")</f>
        <v/>
      </c>
      <c r="N50" s="100" t="str">
        <f>IFERROR(VLOOKUP(Výskyt[[#This Row],[Kód]],zostava2[],2,0),"")</f>
        <v/>
      </c>
      <c r="O50" s="100" t="str">
        <f>IFERROR(VLOOKUP(Výskyt[[#This Row],[Kód]],zostava3[],2,0),"")</f>
        <v/>
      </c>
      <c r="P50" s="100" t="str">
        <f>IFERROR(VLOOKUP(Výskyt[[#This Row],[Kód]],zostava4[],2,0),"")</f>
        <v/>
      </c>
      <c r="Q50" s="100" t="str">
        <f>IFERROR(VLOOKUP(Výskyt[[#This Row],[Kód]],zostava5[],2,0),"")</f>
        <v/>
      </c>
      <c r="R50" s="100" t="str">
        <f>IFERROR(VLOOKUP(Výskyt[[#This Row],[Kód]],zostava6[],2,0),"")</f>
        <v/>
      </c>
      <c r="S50" s="100" t="str">
        <f>IFERROR(VLOOKUP(Výskyt[[#This Row],[Kód]],zostava7[],2,0),"")</f>
        <v/>
      </c>
      <c r="T50" s="100" t="str">
        <f>IFERROR(VLOOKUP(Výskyt[[#This Row],[Kód]],zostava8[],2,0),"")</f>
        <v/>
      </c>
      <c r="U50" s="100" t="str">
        <f>IFERROR(VLOOKUP(Výskyt[[#This Row],[Kód]],zostava9[],2,0),"")</f>
        <v/>
      </c>
      <c r="V50" s="102" t="str">
        <f>IFERROR(VLOOKUP(Výskyt[[#This Row],[Kód]],zostava10[],2,0),"")</f>
        <v/>
      </c>
      <c r="W50" s="100" t="str">
        <f>IFERROR(VLOOKUP(Výskyt[[#This Row],[Kód]],zostava11[],2,0),"")</f>
        <v/>
      </c>
      <c r="X50" s="100" t="str">
        <f>IFERROR(VLOOKUP(Výskyt[[#This Row],[Kód]],zostava12[],2,0),"")</f>
        <v/>
      </c>
      <c r="Y50" s="100" t="str">
        <f>IFERROR(VLOOKUP(Výskyt[[#This Row],[Kód]],zostava13[],2,0),"")</f>
        <v/>
      </c>
      <c r="Z50" s="100" t="str">
        <f>IFERROR(VLOOKUP(Výskyt[[#This Row],[Kód]],zostava14[],2,0),"")</f>
        <v/>
      </c>
      <c r="AA50" s="100" t="str">
        <f>IFERROR(VLOOKUP(Výskyt[[#This Row],[Kód]],zostava15[],2,0),"")</f>
        <v/>
      </c>
      <c r="AB50" s="100" t="str">
        <f>IFERROR(VLOOKUP(Výskyt[[#This Row],[Kód]],zostava16[],2,0),"")</f>
        <v/>
      </c>
      <c r="AC50" s="100" t="str">
        <f>IFERROR(VLOOKUP(Výskyt[[#This Row],[Kód]],zostava17[],2,0),"")</f>
        <v/>
      </c>
      <c r="AD50" s="100" t="str">
        <f>IFERROR(VLOOKUP(Výskyt[[#This Row],[Kód]],zostava18[],2,0),"")</f>
        <v/>
      </c>
      <c r="AE50" s="100" t="str">
        <f>IFERROR(VLOOKUP(Výskyt[[#This Row],[Kód]],zostava19[],2,0),"")</f>
        <v/>
      </c>
      <c r="AF50" s="100" t="str">
        <f>IFERROR(VLOOKUP(Výskyt[[#This Row],[Kód]],zostava20[],2,0),"")</f>
        <v/>
      </c>
      <c r="AG50" s="100" t="str">
        <f>IFERROR(VLOOKUP(Výskyt[[#This Row],[Kód]],zostava21[],2,0),"")</f>
        <v/>
      </c>
      <c r="AH50" s="100" t="str">
        <f>IFERROR(VLOOKUP(Výskyt[[#This Row],[Kód]],zostava22[],2,0),"")</f>
        <v/>
      </c>
      <c r="AI50" s="100" t="str">
        <f>IFERROR(VLOOKUP(Výskyt[[#This Row],[Kód]],zostava23[],2,0),"")</f>
        <v/>
      </c>
      <c r="AJ50" s="100" t="str">
        <f>IFERROR(VLOOKUP(Výskyt[[#This Row],[Kód]],zostava24[],2,0),"")</f>
        <v/>
      </c>
      <c r="AK50" s="100" t="str">
        <f>IFERROR(VLOOKUP(Výskyt[[#This Row],[Kód]],zostava25[],2,0),"")</f>
        <v/>
      </c>
      <c r="AL50" s="100" t="str">
        <f>IFERROR(VLOOKUP(Výskyt[[#This Row],[Kód]],zostava26[],2,0),"")</f>
        <v/>
      </c>
      <c r="AM50" s="100" t="str">
        <f>IFERROR(VLOOKUP(Výskyt[[#This Row],[Kód]],zostava27[],2,0),"")</f>
        <v/>
      </c>
      <c r="AN50" s="100" t="str">
        <f>IFERROR(VLOOKUP(Výskyt[[#This Row],[Kód]],zostava28[],2,0),"")</f>
        <v/>
      </c>
      <c r="AO50" s="100" t="str">
        <f>IFERROR(VLOOKUP(Výskyt[[#This Row],[Kód]],zostava29[],2,0),"")</f>
        <v/>
      </c>
      <c r="AP50" s="100" t="str">
        <f>IFERROR(VLOOKUP(Výskyt[[#This Row],[Kód]],zostava30[],2,0),"")</f>
        <v/>
      </c>
      <c r="AQ50" s="100" t="str">
        <f>IFERROR(VLOOKUP(Výskyt[[#This Row],[Kód]],zostava31[],2,0),"")</f>
        <v/>
      </c>
      <c r="AR50" s="100" t="str">
        <f>IFERROR(VLOOKUP(Výskyt[[#This Row],[Kód]],zostava32[],2,0),"")</f>
        <v/>
      </c>
      <c r="AS50" s="100" t="str">
        <f>IFERROR(VLOOKUP(Výskyt[[#This Row],[Kód]],zostava33[],2,0),"")</f>
        <v/>
      </c>
      <c r="AT50" s="100" t="str">
        <f>IFERROR(VLOOKUP(Výskyt[[#This Row],[Kód]],zostava34[],2,0),"")</f>
        <v/>
      </c>
      <c r="AU50" s="100" t="str">
        <f>IFERROR(VLOOKUP(Výskyt[[#This Row],[Kód]],zostava35[],2,0),"")</f>
        <v/>
      </c>
      <c r="AV50" s="100" t="str">
        <f>IFERROR(VLOOKUP(Výskyt[[#This Row],[Kód]],zostava36[],2,0),"")</f>
        <v/>
      </c>
      <c r="AW50" s="100" t="str">
        <f>IFERROR(VLOOKUP(Výskyt[[#This Row],[Kód]],zostava37[],2,0),"")</f>
        <v/>
      </c>
      <c r="AX50" s="100" t="str">
        <f>IFERROR(VLOOKUP(Výskyt[[#This Row],[Kód]],zostava38[],2,0),"")</f>
        <v/>
      </c>
      <c r="AY50" s="100" t="str">
        <f>IFERROR(VLOOKUP(Výskyt[[#This Row],[Kód]],zostava39[],2,0),"")</f>
        <v/>
      </c>
      <c r="AZ50" s="100" t="str">
        <f>IFERROR(VLOOKUP(Výskyt[[#This Row],[Kód]],zostava40[],2,0),"")</f>
        <v/>
      </c>
      <c r="BA50" s="100" t="str">
        <f>IFERROR(VLOOKUP(Výskyt[[#This Row],[Kód]],zostava41[],2,0),"")</f>
        <v/>
      </c>
      <c r="BB50" s="100" t="str">
        <f>IFERROR(VLOOKUP(Výskyt[[#This Row],[Kód]],zostava42[],2,0),"")</f>
        <v/>
      </c>
      <c r="BC50" s="100" t="str">
        <f>IFERROR(VLOOKUP(Výskyt[[#This Row],[Kód]],zostava43[],2,0),"")</f>
        <v/>
      </c>
      <c r="BD50" s="100" t="str">
        <f>IFERROR(VLOOKUP(Výskyt[[#This Row],[Kód]],zostava44[],2,0),"")</f>
        <v/>
      </c>
      <c r="BE50" s="84"/>
      <c r="BF50" s="108">
        <f>Zostavy!B53</f>
        <v>0</v>
      </c>
      <c r="BG50" s="108">
        <f>SUMIFS(Zostavy!$D$48:$D$81,Zostavy!$B$48:$B$81,Zostavy!B53)*Zostavy!$E$83</f>
        <v>0</v>
      </c>
      <c r="BI50" s="108">
        <f>Zostavy!H53</f>
        <v>0</v>
      </c>
      <c r="BJ50" s="108">
        <f>SUMIFS(Zostavy!$J$48:$J$81,Zostavy!$H$48:$H$81,Zostavy!H53)*Zostavy!$K$83</f>
        <v>0</v>
      </c>
      <c r="BL50" s="108">
        <f>Zostavy!N53</f>
        <v>0</v>
      </c>
      <c r="BM50" s="108">
        <f>SUMIFS(Zostavy!$P$48:$P$81,Zostavy!$N$48:$N$81,Zostavy!N53)*Zostavy!$Q$83</f>
        <v>0</v>
      </c>
      <c r="BO50" s="108">
        <f>Zostavy!T53</f>
        <v>0</v>
      </c>
      <c r="BP50" s="108">
        <f>SUMIFS(Zostavy!$V$48:$V$81,Zostavy!$T$48:$T$81,Zostavy!T53)*Zostavy!$W$83</f>
        <v>0</v>
      </c>
    </row>
    <row r="51" spans="1:68" ht="14.15" x14ac:dyDescent="0.35">
      <c r="A51" s="84"/>
      <c r="B51" s="98">
        <v>3185</v>
      </c>
      <c r="C51" s="84" t="s">
        <v>63</v>
      </c>
      <c r="D51" s="84">
        <f>Cenník[[#This Row],[Kód]]</f>
        <v>3185</v>
      </c>
      <c r="E51" s="93">
        <v>0.82</v>
      </c>
      <c r="F51" s="84"/>
      <c r="G51" s="84" t="s">
        <v>251</v>
      </c>
      <c r="H51" s="84"/>
      <c r="I51" s="99">
        <f>Cenník[[#This Row],[Kód]]</f>
        <v>3185</v>
      </c>
      <c r="J51" s="100">
        <f>SUM(Výskyt[[#This Row],[1]:[44]])</f>
        <v>0</v>
      </c>
      <c r="K51" s="100" t="str">
        <f>IFERROR(RANK(Výskyt[[#This Row],[kód-P]],Výskyt[kód-P],1),"")</f>
        <v/>
      </c>
      <c r="L51" s="100" t="str">
        <f>IF(Výskyt[[#This Row],[ks]]&gt;0,Výskyt[[#This Row],[Kód]],"")</f>
        <v/>
      </c>
      <c r="M51" s="100" t="str">
        <f>IFERROR(VLOOKUP(Výskyt[[#This Row],[Kód]],zostava1[],2,0),"")</f>
        <v/>
      </c>
      <c r="N51" s="100" t="str">
        <f>IFERROR(VLOOKUP(Výskyt[[#This Row],[Kód]],zostava2[],2,0),"")</f>
        <v/>
      </c>
      <c r="O51" s="100" t="str">
        <f>IFERROR(VLOOKUP(Výskyt[[#This Row],[Kód]],zostava3[],2,0),"")</f>
        <v/>
      </c>
      <c r="P51" s="100" t="str">
        <f>IFERROR(VLOOKUP(Výskyt[[#This Row],[Kód]],zostava4[],2,0),"")</f>
        <v/>
      </c>
      <c r="Q51" s="100" t="str">
        <f>IFERROR(VLOOKUP(Výskyt[[#This Row],[Kód]],zostava5[],2,0),"")</f>
        <v/>
      </c>
      <c r="R51" s="100" t="str">
        <f>IFERROR(VLOOKUP(Výskyt[[#This Row],[Kód]],zostava6[],2,0),"")</f>
        <v/>
      </c>
      <c r="S51" s="100" t="str">
        <f>IFERROR(VLOOKUP(Výskyt[[#This Row],[Kód]],zostava7[],2,0),"")</f>
        <v/>
      </c>
      <c r="T51" s="100" t="str">
        <f>IFERROR(VLOOKUP(Výskyt[[#This Row],[Kód]],zostava8[],2,0),"")</f>
        <v/>
      </c>
      <c r="U51" s="100" t="str">
        <f>IFERROR(VLOOKUP(Výskyt[[#This Row],[Kód]],zostava9[],2,0),"")</f>
        <v/>
      </c>
      <c r="V51" s="102" t="str">
        <f>IFERROR(VLOOKUP(Výskyt[[#This Row],[Kód]],zostava10[],2,0),"")</f>
        <v/>
      </c>
      <c r="W51" s="100" t="str">
        <f>IFERROR(VLOOKUP(Výskyt[[#This Row],[Kód]],zostava11[],2,0),"")</f>
        <v/>
      </c>
      <c r="X51" s="100" t="str">
        <f>IFERROR(VLOOKUP(Výskyt[[#This Row],[Kód]],zostava12[],2,0),"")</f>
        <v/>
      </c>
      <c r="Y51" s="100" t="str">
        <f>IFERROR(VLOOKUP(Výskyt[[#This Row],[Kód]],zostava13[],2,0),"")</f>
        <v/>
      </c>
      <c r="Z51" s="100" t="str">
        <f>IFERROR(VLOOKUP(Výskyt[[#This Row],[Kód]],zostava14[],2,0),"")</f>
        <v/>
      </c>
      <c r="AA51" s="100" t="str">
        <f>IFERROR(VLOOKUP(Výskyt[[#This Row],[Kód]],zostava15[],2,0),"")</f>
        <v/>
      </c>
      <c r="AB51" s="100" t="str">
        <f>IFERROR(VLOOKUP(Výskyt[[#This Row],[Kód]],zostava16[],2,0),"")</f>
        <v/>
      </c>
      <c r="AC51" s="100" t="str">
        <f>IFERROR(VLOOKUP(Výskyt[[#This Row],[Kód]],zostava17[],2,0),"")</f>
        <v/>
      </c>
      <c r="AD51" s="100" t="str">
        <f>IFERROR(VLOOKUP(Výskyt[[#This Row],[Kód]],zostava18[],2,0),"")</f>
        <v/>
      </c>
      <c r="AE51" s="100" t="str">
        <f>IFERROR(VLOOKUP(Výskyt[[#This Row],[Kód]],zostava19[],2,0),"")</f>
        <v/>
      </c>
      <c r="AF51" s="100" t="str">
        <f>IFERROR(VLOOKUP(Výskyt[[#This Row],[Kód]],zostava20[],2,0),"")</f>
        <v/>
      </c>
      <c r="AG51" s="100" t="str">
        <f>IFERROR(VLOOKUP(Výskyt[[#This Row],[Kód]],zostava21[],2,0),"")</f>
        <v/>
      </c>
      <c r="AH51" s="100" t="str">
        <f>IFERROR(VLOOKUP(Výskyt[[#This Row],[Kód]],zostava22[],2,0),"")</f>
        <v/>
      </c>
      <c r="AI51" s="100" t="str">
        <f>IFERROR(VLOOKUP(Výskyt[[#This Row],[Kód]],zostava23[],2,0),"")</f>
        <v/>
      </c>
      <c r="AJ51" s="100" t="str">
        <f>IFERROR(VLOOKUP(Výskyt[[#This Row],[Kód]],zostava24[],2,0),"")</f>
        <v/>
      </c>
      <c r="AK51" s="100" t="str">
        <f>IFERROR(VLOOKUP(Výskyt[[#This Row],[Kód]],zostava25[],2,0),"")</f>
        <v/>
      </c>
      <c r="AL51" s="100" t="str">
        <f>IFERROR(VLOOKUP(Výskyt[[#This Row],[Kód]],zostava26[],2,0),"")</f>
        <v/>
      </c>
      <c r="AM51" s="100" t="str">
        <f>IFERROR(VLOOKUP(Výskyt[[#This Row],[Kód]],zostava27[],2,0),"")</f>
        <v/>
      </c>
      <c r="AN51" s="100" t="str">
        <f>IFERROR(VLOOKUP(Výskyt[[#This Row],[Kód]],zostava28[],2,0),"")</f>
        <v/>
      </c>
      <c r="AO51" s="100" t="str">
        <f>IFERROR(VLOOKUP(Výskyt[[#This Row],[Kód]],zostava29[],2,0),"")</f>
        <v/>
      </c>
      <c r="AP51" s="100" t="str">
        <f>IFERROR(VLOOKUP(Výskyt[[#This Row],[Kód]],zostava30[],2,0),"")</f>
        <v/>
      </c>
      <c r="AQ51" s="100" t="str">
        <f>IFERROR(VLOOKUP(Výskyt[[#This Row],[Kód]],zostava31[],2,0),"")</f>
        <v/>
      </c>
      <c r="AR51" s="100" t="str">
        <f>IFERROR(VLOOKUP(Výskyt[[#This Row],[Kód]],zostava32[],2,0),"")</f>
        <v/>
      </c>
      <c r="AS51" s="100" t="str">
        <f>IFERROR(VLOOKUP(Výskyt[[#This Row],[Kód]],zostava33[],2,0),"")</f>
        <v/>
      </c>
      <c r="AT51" s="100" t="str">
        <f>IFERROR(VLOOKUP(Výskyt[[#This Row],[Kód]],zostava34[],2,0),"")</f>
        <v/>
      </c>
      <c r="AU51" s="100" t="str">
        <f>IFERROR(VLOOKUP(Výskyt[[#This Row],[Kód]],zostava35[],2,0),"")</f>
        <v/>
      </c>
      <c r="AV51" s="100" t="str">
        <f>IFERROR(VLOOKUP(Výskyt[[#This Row],[Kód]],zostava36[],2,0),"")</f>
        <v/>
      </c>
      <c r="AW51" s="100" t="str">
        <f>IFERROR(VLOOKUP(Výskyt[[#This Row],[Kód]],zostava37[],2,0),"")</f>
        <v/>
      </c>
      <c r="AX51" s="100" t="str">
        <f>IFERROR(VLOOKUP(Výskyt[[#This Row],[Kód]],zostava38[],2,0),"")</f>
        <v/>
      </c>
      <c r="AY51" s="100" t="str">
        <f>IFERROR(VLOOKUP(Výskyt[[#This Row],[Kód]],zostava39[],2,0),"")</f>
        <v/>
      </c>
      <c r="AZ51" s="100" t="str">
        <f>IFERROR(VLOOKUP(Výskyt[[#This Row],[Kód]],zostava40[],2,0),"")</f>
        <v/>
      </c>
      <c r="BA51" s="100" t="str">
        <f>IFERROR(VLOOKUP(Výskyt[[#This Row],[Kód]],zostava41[],2,0),"")</f>
        <v/>
      </c>
      <c r="BB51" s="100" t="str">
        <f>IFERROR(VLOOKUP(Výskyt[[#This Row],[Kód]],zostava42[],2,0),"")</f>
        <v/>
      </c>
      <c r="BC51" s="100" t="str">
        <f>IFERROR(VLOOKUP(Výskyt[[#This Row],[Kód]],zostava43[],2,0),"")</f>
        <v/>
      </c>
      <c r="BD51" s="100" t="str">
        <f>IFERROR(VLOOKUP(Výskyt[[#This Row],[Kód]],zostava44[],2,0),"")</f>
        <v/>
      </c>
      <c r="BE51" s="84"/>
      <c r="BF51" s="108">
        <f>Zostavy!B54</f>
        <v>0</v>
      </c>
      <c r="BG51" s="108">
        <f>SUMIFS(Zostavy!$D$48:$D$81,Zostavy!$B$48:$B$81,Zostavy!B54)*Zostavy!$E$83</f>
        <v>0</v>
      </c>
      <c r="BI51" s="108">
        <f>Zostavy!H54</f>
        <v>0</v>
      </c>
      <c r="BJ51" s="108">
        <f>SUMIFS(Zostavy!$J$48:$J$81,Zostavy!$H$48:$H$81,Zostavy!H54)*Zostavy!$K$83</f>
        <v>0</v>
      </c>
      <c r="BL51" s="108">
        <f>Zostavy!N54</f>
        <v>0</v>
      </c>
      <c r="BM51" s="108">
        <f>SUMIFS(Zostavy!$P$48:$P$81,Zostavy!$N$48:$N$81,Zostavy!N54)*Zostavy!$Q$83</f>
        <v>0</v>
      </c>
      <c r="BO51" s="108">
        <f>Zostavy!T54</f>
        <v>0</v>
      </c>
      <c r="BP51" s="108">
        <f>SUMIFS(Zostavy!$V$48:$V$81,Zostavy!$T$48:$T$81,Zostavy!T54)*Zostavy!$W$83</f>
        <v>0</v>
      </c>
    </row>
    <row r="52" spans="1:68" ht="14.15" x14ac:dyDescent="0.35">
      <c r="A52" s="84"/>
      <c r="B52" s="98">
        <v>3190</v>
      </c>
      <c r="C52" s="84" t="s">
        <v>66</v>
      </c>
      <c r="D52" s="84">
        <f>Cenník[[#This Row],[Kód]]</f>
        <v>3190</v>
      </c>
      <c r="E52" s="93">
        <v>0.82</v>
      </c>
      <c r="F52" s="84"/>
      <c r="G52" s="84" t="s">
        <v>250</v>
      </c>
      <c r="H52" s="84"/>
      <c r="I52" s="99">
        <f>Cenník[[#This Row],[Kód]]</f>
        <v>3190</v>
      </c>
      <c r="J52" s="100">
        <f>SUM(Výskyt[[#This Row],[1]:[44]])</f>
        <v>0</v>
      </c>
      <c r="K52" s="100" t="str">
        <f>IFERROR(RANK(Výskyt[[#This Row],[kód-P]],Výskyt[kód-P],1),"")</f>
        <v/>
      </c>
      <c r="L52" s="100" t="str">
        <f>IF(Výskyt[[#This Row],[ks]]&gt;0,Výskyt[[#This Row],[Kód]],"")</f>
        <v/>
      </c>
      <c r="M52" s="100" t="str">
        <f>IFERROR(VLOOKUP(Výskyt[[#This Row],[Kód]],zostava1[],2,0),"")</f>
        <v/>
      </c>
      <c r="N52" s="100" t="str">
        <f>IFERROR(VLOOKUP(Výskyt[[#This Row],[Kód]],zostava2[],2,0),"")</f>
        <v/>
      </c>
      <c r="O52" s="100" t="str">
        <f>IFERROR(VLOOKUP(Výskyt[[#This Row],[Kód]],zostava3[],2,0),"")</f>
        <v/>
      </c>
      <c r="P52" s="100" t="str">
        <f>IFERROR(VLOOKUP(Výskyt[[#This Row],[Kód]],zostava4[],2,0),"")</f>
        <v/>
      </c>
      <c r="Q52" s="100" t="str">
        <f>IFERROR(VLOOKUP(Výskyt[[#This Row],[Kód]],zostava5[],2,0),"")</f>
        <v/>
      </c>
      <c r="R52" s="100" t="str">
        <f>IFERROR(VLOOKUP(Výskyt[[#This Row],[Kód]],zostava6[],2,0),"")</f>
        <v/>
      </c>
      <c r="S52" s="100" t="str">
        <f>IFERROR(VLOOKUP(Výskyt[[#This Row],[Kód]],zostava7[],2,0),"")</f>
        <v/>
      </c>
      <c r="T52" s="100" t="str">
        <f>IFERROR(VLOOKUP(Výskyt[[#This Row],[Kód]],zostava8[],2,0),"")</f>
        <v/>
      </c>
      <c r="U52" s="100" t="str">
        <f>IFERROR(VLOOKUP(Výskyt[[#This Row],[Kód]],zostava9[],2,0),"")</f>
        <v/>
      </c>
      <c r="V52" s="102" t="str">
        <f>IFERROR(VLOOKUP(Výskyt[[#This Row],[Kód]],zostava10[],2,0),"")</f>
        <v/>
      </c>
      <c r="W52" s="100" t="str">
        <f>IFERROR(VLOOKUP(Výskyt[[#This Row],[Kód]],zostava11[],2,0),"")</f>
        <v/>
      </c>
      <c r="X52" s="100" t="str">
        <f>IFERROR(VLOOKUP(Výskyt[[#This Row],[Kód]],zostava12[],2,0),"")</f>
        <v/>
      </c>
      <c r="Y52" s="100" t="str">
        <f>IFERROR(VLOOKUP(Výskyt[[#This Row],[Kód]],zostava13[],2,0),"")</f>
        <v/>
      </c>
      <c r="Z52" s="100" t="str">
        <f>IFERROR(VLOOKUP(Výskyt[[#This Row],[Kód]],zostava14[],2,0),"")</f>
        <v/>
      </c>
      <c r="AA52" s="100" t="str">
        <f>IFERROR(VLOOKUP(Výskyt[[#This Row],[Kód]],zostava15[],2,0),"")</f>
        <v/>
      </c>
      <c r="AB52" s="100" t="str">
        <f>IFERROR(VLOOKUP(Výskyt[[#This Row],[Kód]],zostava16[],2,0),"")</f>
        <v/>
      </c>
      <c r="AC52" s="100" t="str">
        <f>IFERROR(VLOOKUP(Výskyt[[#This Row],[Kód]],zostava17[],2,0),"")</f>
        <v/>
      </c>
      <c r="AD52" s="100" t="str">
        <f>IFERROR(VLOOKUP(Výskyt[[#This Row],[Kód]],zostava18[],2,0),"")</f>
        <v/>
      </c>
      <c r="AE52" s="100" t="str">
        <f>IFERROR(VLOOKUP(Výskyt[[#This Row],[Kód]],zostava19[],2,0),"")</f>
        <v/>
      </c>
      <c r="AF52" s="100" t="str">
        <f>IFERROR(VLOOKUP(Výskyt[[#This Row],[Kód]],zostava20[],2,0),"")</f>
        <v/>
      </c>
      <c r="AG52" s="100" t="str">
        <f>IFERROR(VLOOKUP(Výskyt[[#This Row],[Kód]],zostava21[],2,0),"")</f>
        <v/>
      </c>
      <c r="AH52" s="100" t="str">
        <f>IFERROR(VLOOKUP(Výskyt[[#This Row],[Kód]],zostava22[],2,0),"")</f>
        <v/>
      </c>
      <c r="AI52" s="100" t="str">
        <f>IFERROR(VLOOKUP(Výskyt[[#This Row],[Kód]],zostava23[],2,0),"")</f>
        <v/>
      </c>
      <c r="AJ52" s="100" t="str">
        <f>IFERROR(VLOOKUP(Výskyt[[#This Row],[Kód]],zostava24[],2,0),"")</f>
        <v/>
      </c>
      <c r="AK52" s="100" t="str">
        <f>IFERROR(VLOOKUP(Výskyt[[#This Row],[Kód]],zostava25[],2,0),"")</f>
        <v/>
      </c>
      <c r="AL52" s="100" t="str">
        <f>IFERROR(VLOOKUP(Výskyt[[#This Row],[Kód]],zostava26[],2,0),"")</f>
        <v/>
      </c>
      <c r="AM52" s="100" t="str">
        <f>IFERROR(VLOOKUP(Výskyt[[#This Row],[Kód]],zostava27[],2,0),"")</f>
        <v/>
      </c>
      <c r="AN52" s="100" t="str">
        <f>IFERROR(VLOOKUP(Výskyt[[#This Row],[Kód]],zostava28[],2,0),"")</f>
        <v/>
      </c>
      <c r="AO52" s="100" t="str">
        <f>IFERROR(VLOOKUP(Výskyt[[#This Row],[Kód]],zostava29[],2,0),"")</f>
        <v/>
      </c>
      <c r="AP52" s="100" t="str">
        <f>IFERROR(VLOOKUP(Výskyt[[#This Row],[Kód]],zostava30[],2,0),"")</f>
        <v/>
      </c>
      <c r="AQ52" s="100" t="str">
        <f>IFERROR(VLOOKUP(Výskyt[[#This Row],[Kód]],zostava31[],2,0),"")</f>
        <v/>
      </c>
      <c r="AR52" s="100" t="str">
        <f>IFERROR(VLOOKUP(Výskyt[[#This Row],[Kód]],zostava32[],2,0),"")</f>
        <v/>
      </c>
      <c r="AS52" s="100" t="str">
        <f>IFERROR(VLOOKUP(Výskyt[[#This Row],[Kód]],zostava33[],2,0),"")</f>
        <v/>
      </c>
      <c r="AT52" s="100" t="str">
        <f>IFERROR(VLOOKUP(Výskyt[[#This Row],[Kód]],zostava34[],2,0),"")</f>
        <v/>
      </c>
      <c r="AU52" s="100" t="str">
        <f>IFERROR(VLOOKUP(Výskyt[[#This Row],[Kód]],zostava35[],2,0),"")</f>
        <v/>
      </c>
      <c r="AV52" s="100" t="str">
        <f>IFERROR(VLOOKUP(Výskyt[[#This Row],[Kód]],zostava36[],2,0),"")</f>
        <v/>
      </c>
      <c r="AW52" s="100" t="str">
        <f>IFERROR(VLOOKUP(Výskyt[[#This Row],[Kód]],zostava37[],2,0),"")</f>
        <v/>
      </c>
      <c r="AX52" s="100" t="str">
        <f>IFERROR(VLOOKUP(Výskyt[[#This Row],[Kód]],zostava38[],2,0),"")</f>
        <v/>
      </c>
      <c r="AY52" s="100" t="str">
        <f>IFERROR(VLOOKUP(Výskyt[[#This Row],[Kód]],zostava39[],2,0),"")</f>
        <v/>
      </c>
      <c r="AZ52" s="100" t="str">
        <f>IFERROR(VLOOKUP(Výskyt[[#This Row],[Kód]],zostava40[],2,0),"")</f>
        <v/>
      </c>
      <c r="BA52" s="100" t="str">
        <f>IFERROR(VLOOKUP(Výskyt[[#This Row],[Kód]],zostava41[],2,0),"")</f>
        <v/>
      </c>
      <c r="BB52" s="100" t="str">
        <f>IFERROR(VLOOKUP(Výskyt[[#This Row],[Kód]],zostava42[],2,0),"")</f>
        <v/>
      </c>
      <c r="BC52" s="100" t="str">
        <f>IFERROR(VLOOKUP(Výskyt[[#This Row],[Kód]],zostava43[],2,0),"")</f>
        <v/>
      </c>
      <c r="BD52" s="100" t="str">
        <f>IFERROR(VLOOKUP(Výskyt[[#This Row],[Kód]],zostava44[],2,0),"")</f>
        <v/>
      </c>
      <c r="BE52" s="84"/>
      <c r="BF52" s="108">
        <f>Zostavy!B55</f>
        <v>0</v>
      </c>
      <c r="BG52" s="108">
        <f>SUMIFS(Zostavy!$D$48:$D$81,Zostavy!$B$48:$B$81,Zostavy!B55)*Zostavy!$E$83</f>
        <v>0</v>
      </c>
      <c r="BI52" s="108">
        <f>Zostavy!H55</f>
        <v>0</v>
      </c>
      <c r="BJ52" s="108">
        <f>SUMIFS(Zostavy!$J$48:$J$81,Zostavy!$H$48:$H$81,Zostavy!H55)*Zostavy!$K$83</f>
        <v>0</v>
      </c>
      <c r="BL52" s="108">
        <f>Zostavy!N55</f>
        <v>0</v>
      </c>
      <c r="BM52" s="108">
        <f>SUMIFS(Zostavy!$P$48:$P$81,Zostavy!$N$48:$N$81,Zostavy!N55)*Zostavy!$Q$83</f>
        <v>0</v>
      </c>
      <c r="BO52" s="108">
        <f>Zostavy!T55</f>
        <v>0</v>
      </c>
      <c r="BP52" s="108">
        <f>SUMIFS(Zostavy!$V$48:$V$81,Zostavy!$T$48:$T$81,Zostavy!T55)*Zostavy!$W$83</f>
        <v>0</v>
      </c>
    </row>
    <row r="53" spans="1:68" ht="14.15" x14ac:dyDescent="0.35">
      <c r="A53" s="84"/>
      <c r="B53" s="98">
        <v>3195</v>
      </c>
      <c r="C53" s="84" t="s">
        <v>85</v>
      </c>
      <c r="D53" s="84">
        <f>Cenník[[#This Row],[Kód]]</f>
        <v>3195</v>
      </c>
      <c r="E53" s="93">
        <v>0.82</v>
      </c>
      <c r="F53" s="84"/>
      <c r="G53" s="84" t="s">
        <v>252</v>
      </c>
      <c r="H53" s="84"/>
      <c r="I53" s="99">
        <f>Cenník[[#This Row],[Kód]]</f>
        <v>3195</v>
      </c>
      <c r="J53" s="100">
        <f>SUM(Výskyt[[#This Row],[1]:[44]])</f>
        <v>0</v>
      </c>
      <c r="K53" s="100" t="str">
        <f>IFERROR(RANK(Výskyt[[#This Row],[kód-P]],Výskyt[kód-P],1),"")</f>
        <v/>
      </c>
      <c r="L53" s="100" t="str">
        <f>IF(Výskyt[[#This Row],[ks]]&gt;0,Výskyt[[#This Row],[Kód]],"")</f>
        <v/>
      </c>
      <c r="M53" s="100" t="str">
        <f>IFERROR(VLOOKUP(Výskyt[[#This Row],[Kód]],zostava1[],2,0),"")</f>
        <v/>
      </c>
      <c r="N53" s="100" t="str">
        <f>IFERROR(VLOOKUP(Výskyt[[#This Row],[Kód]],zostava2[],2,0),"")</f>
        <v/>
      </c>
      <c r="O53" s="100" t="str">
        <f>IFERROR(VLOOKUP(Výskyt[[#This Row],[Kód]],zostava3[],2,0),"")</f>
        <v/>
      </c>
      <c r="P53" s="100" t="str">
        <f>IFERROR(VLOOKUP(Výskyt[[#This Row],[Kód]],zostava4[],2,0),"")</f>
        <v/>
      </c>
      <c r="Q53" s="100" t="str">
        <f>IFERROR(VLOOKUP(Výskyt[[#This Row],[Kód]],zostava5[],2,0),"")</f>
        <v/>
      </c>
      <c r="R53" s="100" t="str">
        <f>IFERROR(VLOOKUP(Výskyt[[#This Row],[Kód]],zostava6[],2,0),"")</f>
        <v/>
      </c>
      <c r="S53" s="100" t="str">
        <f>IFERROR(VLOOKUP(Výskyt[[#This Row],[Kód]],zostava7[],2,0),"")</f>
        <v/>
      </c>
      <c r="T53" s="100" t="str">
        <f>IFERROR(VLOOKUP(Výskyt[[#This Row],[Kód]],zostava8[],2,0),"")</f>
        <v/>
      </c>
      <c r="U53" s="100" t="str">
        <f>IFERROR(VLOOKUP(Výskyt[[#This Row],[Kód]],zostava9[],2,0),"")</f>
        <v/>
      </c>
      <c r="V53" s="102" t="str">
        <f>IFERROR(VLOOKUP(Výskyt[[#This Row],[Kód]],zostava10[],2,0),"")</f>
        <v/>
      </c>
      <c r="W53" s="100" t="str">
        <f>IFERROR(VLOOKUP(Výskyt[[#This Row],[Kód]],zostava11[],2,0),"")</f>
        <v/>
      </c>
      <c r="X53" s="100" t="str">
        <f>IFERROR(VLOOKUP(Výskyt[[#This Row],[Kód]],zostava12[],2,0),"")</f>
        <v/>
      </c>
      <c r="Y53" s="100" t="str">
        <f>IFERROR(VLOOKUP(Výskyt[[#This Row],[Kód]],zostava13[],2,0),"")</f>
        <v/>
      </c>
      <c r="Z53" s="100" t="str">
        <f>IFERROR(VLOOKUP(Výskyt[[#This Row],[Kód]],zostava14[],2,0),"")</f>
        <v/>
      </c>
      <c r="AA53" s="100" t="str">
        <f>IFERROR(VLOOKUP(Výskyt[[#This Row],[Kód]],zostava15[],2,0),"")</f>
        <v/>
      </c>
      <c r="AB53" s="100" t="str">
        <f>IFERROR(VLOOKUP(Výskyt[[#This Row],[Kód]],zostava16[],2,0),"")</f>
        <v/>
      </c>
      <c r="AC53" s="100" t="str">
        <f>IFERROR(VLOOKUP(Výskyt[[#This Row],[Kód]],zostava17[],2,0),"")</f>
        <v/>
      </c>
      <c r="AD53" s="100" t="str">
        <f>IFERROR(VLOOKUP(Výskyt[[#This Row],[Kód]],zostava18[],2,0),"")</f>
        <v/>
      </c>
      <c r="AE53" s="100" t="str">
        <f>IFERROR(VLOOKUP(Výskyt[[#This Row],[Kód]],zostava19[],2,0),"")</f>
        <v/>
      </c>
      <c r="AF53" s="100" t="str">
        <f>IFERROR(VLOOKUP(Výskyt[[#This Row],[Kód]],zostava20[],2,0),"")</f>
        <v/>
      </c>
      <c r="AG53" s="100" t="str">
        <f>IFERROR(VLOOKUP(Výskyt[[#This Row],[Kód]],zostava21[],2,0),"")</f>
        <v/>
      </c>
      <c r="AH53" s="100" t="str">
        <f>IFERROR(VLOOKUP(Výskyt[[#This Row],[Kód]],zostava22[],2,0),"")</f>
        <v/>
      </c>
      <c r="AI53" s="100" t="str">
        <f>IFERROR(VLOOKUP(Výskyt[[#This Row],[Kód]],zostava23[],2,0),"")</f>
        <v/>
      </c>
      <c r="AJ53" s="100" t="str">
        <f>IFERROR(VLOOKUP(Výskyt[[#This Row],[Kód]],zostava24[],2,0),"")</f>
        <v/>
      </c>
      <c r="AK53" s="100" t="str">
        <f>IFERROR(VLOOKUP(Výskyt[[#This Row],[Kód]],zostava25[],2,0),"")</f>
        <v/>
      </c>
      <c r="AL53" s="100" t="str">
        <f>IFERROR(VLOOKUP(Výskyt[[#This Row],[Kód]],zostava26[],2,0),"")</f>
        <v/>
      </c>
      <c r="AM53" s="100" t="str">
        <f>IFERROR(VLOOKUP(Výskyt[[#This Row],[Kód]],zostava27[],2,0),"")</f>
        <v/>
      </c>
      <c r="AN53" s="100" t="str">
        <f>IFERROR(VLOOKUP(Výskyt[[#This Row],[Kód]],zostava28[],2,0),"")</f>
        <v/>
      </c>
      <c r="AO53" s="100" t="str">
        <f>IFERROR(VLOOKUP(Výskyt[[#This Row],[Kód]],zostava29[],2,0),"")</f>
        <v/>
      </c>
      <c r="AP53" s="100" t="str">
        <f>IFERROR(VLOOKUP(Výskyt[[#This Row],[Kód]],zostava30[],2,0),"")</f>
        <v/>
      </c>
      <c r="AQ53" s="100" t="str">
        <f>IFERROR(VLOOKUP(Výskyt[[#This Row],[Kód]],zostava31[],2,0),"")</f>
        <v/>
      </c>
      <c r="AR53" s="100" t="str">
        <f>IFERROR(VLOOKUP(Výskyt[[#This Row],[Kód]],zostava32[],2,0),"")</f>
        <v/>
      </c>
      <c r="AS53" s="100" t="str">
        <f>IFERROR(VLOOKUP(Výskyt[[#This Row],[Kód]],zostava33[],2,0),"")</f>
        <v/>
      </c>
      <c r="AT53" s="100" t="str">
        <f>IFERROR(VLOOKUP(Výskyt[[#This Row],[Kód]],zostava34[],2,0),"")</f>
        <v/>
      </c>
      <c r="AU53" s="100" t="str">
        <f>IFERROR(VLOOKUP(Výskyt[[#This Row],[Kód]],zostava35[],2,0),"")</f>
        <v/>
      </c>
      <c r="AV53" s="100" t="str">
        <f>IFERROR(VLOOKUP(Výskyt[[#This Row],[Kód]],zostava36[],2,0),"")</f>
        <v/>
      </c>
      <c r="AW53" s="100" t="str">
        <f>IFERROR(VLOOKUP(Výskyt[[#This Row],[Kód]],zostava37[],2,0),"")</f>
        <v/>
      </c>
      <c r="AX53" s="100" t="str">
        <f>IFERROR(VLOOKUP(Výskyt[[#This Row],[Kód]],zostava38[],2,0),"")</f>
        <v/>
      </c>
      <c r="AY53" s="100" t="str">
        <f>IFERROR(VLOOKUP(Výskyt[[#This Row],[Kód]],zostava39[],2,0),"")</f>
        <v/>
      </c>
      <c r="AZ53" s="100" t="str">
        <f>IFERROR(VLOOKUP(Výskyt[[#This Row],[Kód]],zostava40[],2,0),"")</f>
        <v/>
      </c>
      <c r="BA53" s="100" t="str">
        <f>IFERROR(VLOOKUP(Výskyt[[#This Row],[Kód]],zostava41[],2,0),"")</f>
        <v/>
      </c>
      <c r="BB53" s="100" t="str">
        <f>IFERROR(VLOOKUP(Výskyt[[#This Row],[Kód]],zostava42[],2,0),"")</f>
        <v/>
      </c>
      <c r="BC53" s="100" t="str">
        <f>IFERROR(VLOOKUP(Výskyt[[#This Row],[Kód]],zostava43[],2,0),"")</f>
        <v/>
      </c>
      <c r="BD53" s="100" t="str">
        <f>IFERROR(VLOOKUP(Výskyt[[#This Row],[Kód]],zostava44[],2,0),"")</f>
        <v/>
      </c>
      <c r="BE53" s="84"/>
      <c r="BF53" s="108">
        <f>Zostavy!B56</f>
        <v>0</v>
      </c>
      <c r="BG53" s="108">
        <f>SUMIFS(Zostavy!$D$48:$D$81,Zostavy!$B$48:$B$81,Zostavy!B56)*Zostavy!$E$83</f>
        <v>0</v>
      </c>
      <c r="BI53" s="108">
        <f>Zostavy!H56</f>
        <v>0</v>
      </c>
      <c r="BJ53" s="108">
        <f>SUMIFS(Zostavy!$J$48:$J$81,Zostavy!$H$48:$H$81,Zostavy!H56)*Zostavy!$K$83</f>
        <v>0</v>
      </c>
      <c r="BL53" s="108">
        <f>Zostavy!N56</f>
        <v>0</v>
      </c>
      <c r="BM53" s="108">
        <f>SUMIFS(Zostavy!$P$48:$P$81,Zostavy!$N$48:$N$81,Zostavy!N56)*Zostavy!$Q$83</f>
        <v>0</v>
      </c>
      <c r="BO53" s="108">
        <f>Zostavy!T56</f>
        <v>0</v>
      </c>
      <c r="BP53" s="108">
        <f>SUMIFS(Zostavy!$V$48:$V$81,Zostavy!$T$48:$T$81,Zostavy!T56)*Zostavy!$W$83</f>
        <v>0</v>
      </c>
    </row>
    <row r="54" spans="1:68" ht="14.15" x14ac:dyDescent="0.35">
      <c r="A54" s="84"/>
      <c r="B54" s="98">
        <v>3200</v>
      </c>
      <c r="C54" s="84" t="s">
        <v>86</v>
      </c>
      <c r="D54" s="84">
        <f>Cenník[[#This Row],[Kód]]</f>
        <v>3200</v>
      </c>
      <c r="E54" s="93">
        <v>1.18</v>
      </c>
      <c r="F54" s="84"/>
      <c r="G54" s="84" t="s">
        <v>521</v>
      </c>
      <c r="H54" s="84"/>
      <c r="I54" s="99">
        <f>Cenník[[#This Row],[Kód]]</f>
        <v>3200</v>
      </c>
      <c r="J54" s="100">
        <f>SUM(Výskyt[[#This Row],[1]:[44]])</f>
        <v>0</v>
      </c>
      <c r="K54" s="100" t="str">
        <f>IFERROR(RANK(Výskyt[[#This Row],[kód-P]],Výskyt[kód-P],1),"")</f>
        <v/>
      </c>
      <c r="L54" s="100" t="str">
        <f>IF(Výskyt[[#This Row],[ks]]&gt;0,Výskyt[[#This Row],[Kód]],"")</f>
        <v/>
      </c>
      <c r="M54" s="100" t="str">
        <f>IFERROR(VLOOKUP(Výskyt[[#This Row],[Kód]],zostava1[],2,0),"")</f>
        <v/>
      </c>
      <c r="N54" s="100" t="str">
        <f>IFERROR(VLOOKUP(Výskyt[[#This Row],[Kód]],zostava2[],2,0),"")</f>
        <v/>
      </c>
      <c r="O54" s="100" t="str">
        <f>IFERROR(VLOOKUP(Výskyt[[#This Row],[Kód]],zostava3[],2,0),"")</f>
        <v/>
      </c>
      <c r="P54" s="100" t="str">
        <f>IFERROR(VLOOKUP(Výskyt[[#This Row],[Kód]],zostava4[],2,0),"")</f>
        <v/>
      </c>
      <c r="Q54" s="100" t="str">
        <f>IFERROR(VLOOKUP(Výskyt[[#This Row],[Kód]],zostava5[],2,0),"")</f>
        <v/>
      </c>
      <c r="R54" s="100" t="str">
        <f>IFERROR(VLOOKUP(Výskyt[[#This Row],[Kód]],zostava6[],2,0),"")</f>
        <v/>
      </c>
      <c r="S54" s="100" t="str">
        <f>IFERROR(VLOOKUP(Výskyt[[#This Row],[Kód]],zostava7[],2,0),"")</f>
        <v/>
      </c>
      <c r="T54" s="100" t="str">
        <f>IFERROR(VLOOKUP(Výskyt[[#This Row],[Kód]],zostava8[],2,0),"")</f>
        <v/>
      </c>
      <c r="U54" s="100" t="str">
        <f>IFERROR(VLOOKUP(Výskyt[[#This Row],[Kód]],zostava9[],2,0),"")</f>
        <v/>
      </c>
      <c r="V54" s="102" t="str">
        <f>IFERROR(VLOOKUP(Výskyt[[#This Row],[Kód]],zostava10[],2,0),"")</f>
        <v/>
      </c>
      <c r="W54" s="100" t="str">
        <f>IFERROR(VLOOKUP(Výskyt[[#This Row],[Kód]],zostava11[],2,0),"")</f>
        <v/>
      </c>
      <c r="X54" s="100" t="str">
        <f>IFERROR(VLOOKUP(Výskyt[[#This Row],[Kód]],zostava12[],2,0),"")</f>
        <v/>
      </c>
      <c r="Y54" s="100" t="str">
        <f>IFERROR(VLOOKUP(Výskyt[[#This Row],[Kód]],zostava13[],2,0),"")</f>
        <v/>
      </c>
      <c r="Z54" s="100" t="str">
        <f>IFERROR(VLOOKUP(Výskyt[[#This Row],[Kód]],zostava14[],2,0),"")</f>
        <v/>
      </c>
      <c r="AA54" s="100" t="str">
        <f>IFERROR(VLOOKUP(Výskyt[[#This Row],[Kód]],zostava15[],2,0),"")</f>
        <v/>
      </c>
      <c r="AB54" s="100" t="str">
        <f>IFERROR(VLOOKUP(Výskyt[[#This Row],[Kód]],zostava16[],2,0),"")</f>
        <v/>
      </c>
      <c r="AC54" s="100" t="str">
        <f>IFERROR(VLOOKUP(Výskyt[[#This Row],[Kód]],zostava17[],2,0),"")</f>
        <v/>
      </c>
      <c r="AD54" s="100" t="str">
        <f>IFERROR(VLOOKUP(Výskyt[[#This Row],[Kód]],zostava18[],2,0),"")</f>
        <v/>
      </c>
      <c r="AE54" s="100" t="str">
        <f>IFERROR(VLOOKUP(Výskyt[[#This Row],[Kód]],zostava19[],2,0),"")</f>
        <v/>
      </c>
      <c r="AF54" s="100" t="str">
        <f>IFERROR(VLOOKUP(Výskyt[[#This Row],[Kód]],zostava20[],2,0),"")</f>
        <v/>
      </c>
      <c r="AG54" s="100" t="str">
        <f>IFERROR(VLOOKUP(Výskyt[[#This Row],[Kód]],zostava21[],2,0),"")</f>
        <v/>
      </c>
      <c r="AH54" s="100" t="str">
        <f>IFERROR(VLOOKUP(Výskyt[[#This Row],[Kód]],zostava22[],2,0),"")</f>
        <v/>
      </c>
      <c r="AI54" s="100" t="str">
        <f>IFERROR(VLOOKUP(Výskyt[[#This Row],[Kód]],zostava23[],2,0),"")</f>
        <v/>
      </c>
      <c r="AJ54" s="100" t="str">
        <f>IFERROR(VLOOKUP(Výskyt[[#This Row],[Kód]],zostava24[],2,0),"")</f>
        <v/>
      </c>
      <c r="AK54" s="100" t="str">
        <f>IFERROR(VLOOKUP(Výskyt[[#This Row],[Kód]],zostava25[],2,0),"")</f>
        <v/>
      </c>
      <c r="AL54" s="100" t="str">
        <f>IFERROR(VLOOKUP(Výskyt[[#This Row],[Kód]],zostava26[],2,0),"")</f>
        <v/>
      </c>
      <c r="AM54" s="100" t="str">
        <f>IFERROR(VLOOKUP(Výskyt[[#This Row],[Kód]],zostava27[],2,0),"")</f>
        <v/>
      </c>
      <c r="AN54" s="100" t="str">
        <f>IFERROR(VLOOKUP(Výskyt[[#This Row],[Kód]],zostava28[],2,0),"")</f>
        <v/>
      </c>
      <c r="AO54" s="100" t="str">
        <f>IFERROR(VLOOKUP(Výskyt[[#This Row],[Kód]],zostava29[],2,0),"")</f>
        <v/>
      </c>
      <c r="AP54" s="100" t="str">
        <f>IFERROR(VLOOKUP(Výskyt[[#This Row],[Kód]],zostava30[],2,0),"")</f>
        <v/>
      </c>
      <c r="AQ54" s="100" t="str">
        <f>IFERROR(VLOOKUP(Výskyt[[#This Row],[Kód]],zostava31[],2,0),"")</f>
        <v/>
      </c>
      <c r="AR54" s="100" t="str">
        <f>IFERROR(VLOOKUP(Výskyt[[#This Row],[Kód]],zostava32[],2,0),"")</f>
        <v/>
      </c>
      <c r="AS54" s="100" t="str">
        <f>IFERROR(VLOOKUP(Výskyt[[#This Row],[Kód]],zostava33[],2,0),"")</f>
        <v/>
      </c>
      <c r="AT54" s="100" t="str">
        <f>IFERROR(VLOOKUP(Výskyt[[#This Row],[Kód]],zostava34[],2,0),"")</f>
        <v/>
      </c>
      <c r="AU54" s="100" t="str">
        <f>IFERROR(VLOOKUP(Výskyt[[#This Row],[Kód]],zostava35[],2,0),"")</f>
        <v/>
      </c>
      <c r="AV54" s="100" t="str">
        <f>IFERROR(VLOOKUP(Výskyt[[#This Row],[Kód]],zostava36[],2,0),"")</f>
        <v/>
      </c>
      <c r="AW54" s="100" t="str">
        <f>IFERROR(VLOOKUP(Výskyt[[#This Row],[Kód]],zostava37[],2,0),"")</f>
        <v/>
      </c>
      <c r="AX54" s="100" t="str">
        <f>IFERROR(VLOOKUP(Výskyt[[#This Row],[Kód]],zostava38[],2,0),"")</f>
        <v/>
      </c>
      <c r="AY54" s="100" t="str">
        <f>IFERROR(VLOOKUP(Výskyt[[#This Row],[Kód]],zostava39[],2,0),"")</f>
        <v/>
      </c>
      <c r="AZ54" s="100" t="str">
        <f>IFERROR(VLOOKUP(Výskyt[[#This Row],[Kód]],zostava40[],2,0),"")</f>
        <v/>
      </c>
      <c r="BA54" s="100" t="str">
        <f>IFERROR(VLOOKUP(Výskyt[[#This Row],[Kód]],zostava41[],2,0),"")</f>
        <v/>
      </c>
      <c r="BB54" s="100" t="str">
        <f>IFERROR(VLOOKUP(Výskyt[[#This Row],[Kód]],zostava42[],2,0),"")</f>
        <v/>
      </c>
      <c r="BC54" s="100" t="str">
        <f>IFERROR(VLOOKUP(Výskyt[[#This Row],[Kód]],zostava43[],2,0),"")</f>
        <v/>
      </c>
      <c r="BD54" s="100" t="str">
        <f>IFERROR(VLOOKUP(Výskyt[[#This Row],[Kód]],zostava44[],2,0),"")</f>
        <v/>
      </c>
      <c r="BE54" s="84"/>
      <c r="BF54" s="108">
        <f>Zostavy!B57</f>
        <v>0</v>
      </c>
      <c r="BG54" s="108">
        <f>SUMIFS(Zostavy!$D$48:$D$81,Zostavy!$B$48:$B$81,Zostavy!B57)*Zostavy!$E$83</f>
        <v>0</v>
      </c>
      <c r="BI54" s="108">
        <f>Zostavy!H57</f>
        <v>0</v>
      </c>
      <c r="BJ54" s="108">
        <f>SUMIFS(Zostavy!$J$48:$J$81,Zostavy!$H$48:$H$81,Zostavy!H57)*Zostavy!$K$83</f>
        <v>0</v>
      </c>
      <c r="BL54" s="108">
        <f>Zostavy!N57</f>
        <v>0</v>
      </c>
      <c r="BM54" s="108">
        <f>SUMIFS(Zostavy!$P$48:$P$81,Zostavy!$N$48:$N$81,Zostavy!N57)*Zostavy!$Q$83</f>
        <v>0</v>
      </c>
      <c r="BO54" s="108">
        <f>Zostavy!T57</f>
        <v>0</v>
      </c>
      <c r="BP54" s="108">
        <f>SUMIFS(Zostavy!$V$48:$V$81,Zostavy!$T$48:$T$81,Zostavy!T57)*Zostavy!$W$83</f>
        <v>0</v>
      </c>
    </row>
    <row r="55" spans="1:68" ht="14.15" x14ac:dyDescent="0.35">
      <c r="A55" s="84"/>
      <c r="B55" s="98">
        <v>3205</v>
      </c>
      <c r="C55" s="84" t="s">
        <v>87</v>
      </c>
      <c r="D55" s="84">
        <f>Cenník[[#This Row],[Kód]]</f>
        <v>3205</v>
      </c>
      <c r="E55" s="93">
        <v>1.18</v>
      </c>
      <c r="F55" s="84"/>
      <c r="G55" s="84" t="s">
        <v>477</v>
      </c>
      <c r="H55" s="84"/>
      <c r="I55" s="99">
        <f>Cenník[[#This Row],[Kód]]</f>
        <v>3205</v>
      </c>
      <c r="J55" s="100">
        <f>SUM(Výskyt[[#This Row],[1]:[44]])</f>
        <v>0</v>
      </c>
      <c r="K55" s="100" t="str">
        <f>IFERROR(RANK(Výskyt[[#This Row],[kód-P]],Výskyt[kód-P],1),"")</f>
        <v/>
      </c>
      <c r="L55" s="100" t="str">
        <f>IF(Výskyt[[#This Row],[ks]]&gt;0,Výskyt[[#This Row],[Kód]],"")</f>
        <v/>
      </c>
      <c r="M55" s="100" t="str">
        <f>IFERROR(VLOOKUP(Výskyt[[#This Row],[Kód]],zostava1[],2,0),"")</f>
        <v/>
      </c>
      <c r="N55" s="100" t="str">
        <f>IFERROR(VLOOKUP(Výskyt[[#This Row],[Kód]],zostava2[],2,0),"")</f>
        <v/>
      </c>
      <c r="O55" s="100" t="str">
        <f>IFERROR(VLOOKUP(Výskyt[[#This Row],[Kód]],zostava3[],2,0),"")</f>
        <v/>
      </c>
      <c r="P55" s="100" t="str">
        <f>IFERROR(VLOOKUP(Výskyt[[#This Row],[Kód]],zostava4[],2,0),"")</f>
        <v/>
      </c>
      <c r="Q55" s="100" t="str">
        <f>IFERROR(VLOOKUP(Výskyt[[#This Row],[Kód]],zostava5[],2,0),"")</f>
        <v/>
      </c>
      <c r="R55" s="100" t="str">
        <f>IFERROR(VLOOKUP(Výskyt[[#This Row],[Kód]],zostava6[],2,0),"")</f>
        <v/>
      </c>
      <c r="S55" s="100" t="str">
        <f>IFERROR(VLOOKUP(Výskyt[[#This Row],[Kód]],zostava7[],2,0),"")</f>
        <v/>
      </c>
      <c r="T55" s="100" t="str">
        <f>IFERROR(VLOOKUP(Výskyt[[#This Row],[Kód]],zostava8[],2,0),"")</f>
        <v/>
      </c>
      <c r="U55" s="100" t="str">
        <f>IFERROR(VLOOKUP(Výskyt[[#This Row],[Kód]],zostava9[],2,0),"")</f>
        <v/>
      </c>
      <c r="V55" s="102" t="str">
        <f>IFERROR(VLOOKUP(Výskyt[[#This Row],[Kód]],zostava10[],2,0),"")</f>
        <v/>
      </c>
      <c r="W55" s="100" t="str">
        <f>IFERROR(VLOOKUP(Výskyt[[#This Row],[Kód]],zostava11[],2,0),"")</f>
        <v/>
      </c>
      <c r="X55" s="100" t="str">
        <f>IFERROR(VLOOKUP(Výskyt[[#This Row],[Kód]],zostava12[],2,0),"")</f>
        <v/>
      </c>
      <c r="Y55" s="100" t="str">
        <f>IFERROR(VLOOKUP(Výskyt[[#This Row],[Kód]],zostava13[],2,0),"")</f>
        <v/>
      </c>
      <c r="Z55" s="100" t="str">
        <f>IFERROR(VLOOKUP(Výskyt[[#This Row],[Kód]],zostava14[],2,0),"")</f>
        <v/>
      </c>
      <c r="AA55" s="100" t="str">
        <f>IFERROR(VLOOKUP(Výskyt[[#This Row],[Kód]],zostava15[],2,0),"")</f>
        <v/>
      </c>
      <c r="AB55" s="100" t="str">
        <f>IFERROR(VLOOKUP(Výskyt[[#This Row],[Kód]],zostava16[],2,0),"")</f>
        <v/>
      </c>
      <c r="AC55" s="100" t="str">
        <f>IFERROR(VLOOKUP(Výskyt[[#This Row],[Kód]],zostava17[],2,0),"")</f>
        <v/>
      </c>
      <c r="AD55" s="100" t="str">
        <f>IFERROR(VLOOKUP(Výskyt[[#This Row],[Kód]],zostava18[],2,0),"")</f>
        <v/>
      </c>
      <c r="AE55" s="100" t="str">
        <f>IFERROR(VLOOKUP(Výskyt[[#This Row],[Kód]],zostava19[],2,0),"")</f>
        <v/>
      </c>
      <c r="AF55" s="100" t="str">
        <f>IFERROR(VLOOKUP(Výskyt[[#This Row],[Kód]],zostava20[],2,0),"")</f>
        <v/>
      </c>
      <c r="AG55" s="100" t="str">
        <f>IFERROR(VLOOKUP(Výskyt[[#This Row],[Kód]],zostava21[],2,0),"")</f>
        <v/>
      </c>
      <c r="AH55" s="100" t="str">
        <f>IFERROR(VLOOKUP(Výskyt[[#This Row],[Kód]],zostava22[],2,0),"")</f>
        <v/>
      </c>
      <c r="AI55" s="100" t="str">
        <f>IFERROR(VLOOKUP(Výskyt[[#This Row],[Kód]],zostava23[],2,0),"")</f>
        <v/>
      </c>
      <c r="AJ55" s="100" t="str">
        <f>IFERROR(VLOOKUP(Výskyt[[#This Row],[Kód]],zostava24[],2,0),"")</f>
        <v/>
      </c>
      <c r="AK55" s="100" t="str">
        <f>IFERROR(VLOOKUP(Výskyt[[#This Row],[Kód]],zostava25[],2,0),"")</f>
        <v/>
      </c>
      <c r="AL55" s="100" t="str">
        <f>IFERROR(VLOOKUP(Výskyt[[#This Row],[Kód]],zostava26[],2,0),"")</f>
        <v/>
      </c>
      <c r="AM55" s="100" t="str">
        <f>IFERROR(VLOOKUP(Výskyt[[#This Row],[Kód]],zostava27[],2,0),"")</f>
        <v/>
      </c>
      <c r="AN55" s="100" t="str">
        <f>IFERROR(VLOOKUP(Výskyt[[#This Row],[Kód]],zostava28[],2,0),"")</f>
        <v/>
      </c>
      <c r="AO55" s="100" t="str">
        <f>IFERROR(VLOOKUP(Výskyt[[#This Row],[Kód]],zostava29[],2,0),"")</f>
        <v/>
      </c>
      <c r="AP55" s="100" t="str">
        <f>IFERROR(VLOOKUP(Výskyt[[#This Row],[Kód]],zostava30[],2,0),"")</f>
        <v/>
      </c>
      <c r="AQ55" s="100" t="str">
        <f>IFERROR(VLOOKUP(Výskyt[[#This Row],[Kód]],zostava31[],2,0),"")</f>
        <v/>
      </c>
      <c r="AR55" s="100" t="str">
        <f>IFERROR(VLOOKUP(Výskyt[[#This Row],[Kód]],zostava32[],2,0),"")</f>
        <v/>
      </c>
      <c r="AS55" s="100" t="str">
        <f>IFERROR(VLOOKUP(Výskyt[[#This Row],[Kód]],zostava33[],2,0),"")</f>
        <v/>
      </c>
      <c r="AT55" s="100" t="str">
        <f>IFERROR(VLOOKUP(Výskyt[[#This Row],[Kód]],zostava34[],2,0),"")</f>
        <v/>
      </c>
      <c r="AU55" s="100" t="str">
        <f>IFERROR(VLOOKUP(Výskyt[[#This Row],[Kód]],zostava35[],2,0),"")</f>
        <v/>
      </c>
      <c r="AV55" s="100" t="str">
        <f>IFERROR(VLOOKUP(Výskyt[[#This Row],[Kód]],zostava36[],2,0),"")</f>
        <v/>
      </c>
      <c r="AW55" s="100" t="str">
        <f>IFERROR(VLOOKUP(Výskyt[[#This Row],[Kód]],zostava37[],2,0),"")</f>
        <v/>
      </c>
      <c r="AX55" s="100" t="str">
        <f>IFERROR(VLOOKUP(Výskyt[[#This Row],[Kód]],zostava38[],2,0),"")</f>
        <v/>
      </c>
      <c r="AY55" s="100" t="str">
        <f>IFERROR(VLOOKUP(Výskyt[[#This Row],[Kód]],zostava39[],2,0),"")</f>
        <v/>
      </c>
      <c r="AZ55" s="100" t="str">
        <f>IFERROR(VLOOKUP(Výskyt[[#This Row],[Kód]],zostava40[],2,0),"")</f>
        <v/>
      </c>
      <c r="BA55" s="100" t="str">
        <f>IFERROR(VLOOKUP(Výskyt[[#This Row],[Kód]],zostava41[],2,0),"")</f>
        <v/>
      </c>
      <c r="BB55" s="100" t="str">
        <f>IFERROR(VLOOKUP(Výskyt[[#This Row],[Kód]],zostava42[],2,0),"")</f>
        <v/>
      </c>
      <c r="BC55" s="100" t="str">
        <f>IFERROR(VLOOKUP(Výskyt[[#This Row],[Kód]],zostava43[],2,0),"")</f>
        <v/>
      </c>
      <c r="BD55" s="100" t="str">
        <f>IFERROR(VLOOKUP(Výskyt[[#This Row],[Kód]],zostava44[],2,0),"")</f>
        <v/>
      </c>
      <c r="BE55" s="84"/>
      <c r="BF55" s="108">
        <f>Zostavy!B58</f>
        <v>0</v>
      </c>
      <c r="BG55" s="108">
        <f>SUMIFS(Zostavy!$D$48:$D$81,Zostavy!$B$48:$B$81,Zostavy!B58)*Zostavy!$E$83</f>
        <v>0</v>
      </c>
      <c r="BI55" s="108">
        <f>Zostavy!H58</f>
        <v>0</v>
      </c>
      <c r="BJ55" s="108">
        <f>SUMIFS(Zostavy!$J$48:$J$81,Zostavy!$H$48:$H$81,Zostavy!H58)*Zostavy!$K$83</f>
        <v>0</v>
      </c>
      <c r="BL55" s="108">
        <f>Zostavy!N58</f>
        <v>0</v>
      </c>
      <c r="BM55" s="108">
        <f>SUMIFS(Zostavy!$P$48:$P$81,Zostavy!$N$48:$N$81,Zostavy!N58)*Zostavy!$Q$83</f>
        <v>0</v>
      </c>
      <c r="BO55" s="108">
        <f>Zostavy!T58</f>
        <v>0</v>
      </c>
      <c r="BP55" s="108">
        <f>SUMIFS(Zostavy!$V$48:$V$81,Zostavy!$T$48:$T$81,Zostavy!T58)*Zostavy!$W$83</f>
        <v>0</v>
      </c>
    </row>
    <row r="56" spans="1:68" ht="14.15" x14ac:dyDescent="0.35">
      <c r="A56" s="84"/>
      <c r="B56" s="98">
        <v>3210</v>
      </c>
      <c r="C56" s="84" t="s">
        <v>88</v>
      </c>
      <c r="D56" s="84">
        <f>Cenník[[#This Row],[Kód]]</f>
        <v>3210</v>
      </c>
      <c r="E56" s="93">
        <v>1.18</v>
      </c>
      <c r="F56" s="84"/>
      <c r="G56" s="84" t="s">
        <v>476</v>
      </c>
      <c r="H56" s="84"/>
      <c r="I56" s="99">
        <f>Cenník[[#This Row],[Kód]]</f>
        <v>3210</v>
      </c>
      <c r="J56" s="100">
        <f>SUM(Výskyt[[#This Row],[1]:[44]])</f>
        <v>0</v>
      </c>
      <c r="K56" s="100" t="str">
        <f>IFERROR(RANK(Výskyt[[#This Row],[kód-P]],Výskyt[kód-P],1),"")</f>
        <v/>
      </c>
      <c r="L56" s="100" t="str">
        <f>IF(Výskyt[[#This Row],[ks]]&gt;0,Výskyt[[#This Row],[Kód]],"")</f>
        <v/>
      </c>
      <c r="M56" s="100" t="str">
        <f>IFERROR(VLOOKUP(Výskyt[[#This Row],[Kód]],zostava1[],2,0),"")</f>
        <v/>
      </c>
      <c r="N56" s="100" t="str">
        <f>IFERROR(VLOOKUP(Výskyt[[#This Row],[Kód]],zostava2[],2,0),"")</f>
        <v/>
      </c>
      <c r="O56" s="100" t="str">
        <f>IFERROR(VLOOKUP(Výskyt[[#This Row],[Kód]],zostava3[],2,0),"")</f>
        <v/>
      </c>
      <c r="P56" s="100" t="str">
        <f>IFERROR(VLOOKUP(Výskyt[[#This Row],[Kód]],zostava4[],2,0),"")</f>
        <v/>
      </c>
      <c r="Q56" s="100" t="str">
        <f>IFERROR(VLOOKUP(Výskyt[[#This Row],[Kód]],zostava5[],2,0),"")</f>
        <v/>
      </c>
      <c r="R56" s="100" t="str">
        <f>IFERROR(VLOOKUP(Výskyt[[#This Row],[Kód]],zostava6[],2,0),"")</f>
        <v/>
      </c>
      <c r="S56" s="100" t="str">
        <f>IFERROR(VLOOKUP(Výskyt[[#This Row],[Kód]],zostava7[],2,0),"")</f>
        <v/>
      </c>
      <c r="T56" s="100" t="str">
        <f>IFERROR(VLOOKUP(Výskyt[[#This Row],[Kód]],zostava8[],2,0),"")</f>
        <v/>
      </c>
      <c r="U56" s="100" t="str">
        <f>IFERROR(VLOOKUP(Výskyt[[#This Row],[Kód]],zostava9[],2,0),"")</f>
        <v/>
      </c>
      <c r="V56" s="102" t="str">
        <f>IFERROR(VLOOKUP(Výskyt[[#This Row],[Kód]],zostava10[],2,0),"")</f>
        <v/>
      </c>
      <c r="W56" s="100" t="str">
        <f>IFERROR(VLOOKUP(Výskyt[[#This Row],[Kód]],zostava11[],2,0),"")</f>
        <v/>
      </c>
      <c r="X56" s="100" t="str">
        <f>IFERROR(VLOOKUP(Výskyt[[#This Row],[Kód]],zostava12[],2,0),"")</f>
        <v/>
      </c>
      <c r="Y56" s="100" t="str">
        <f>IFERROR(VLOOKUP(Výskyt[[#This Row],[Kód]],zostava13[],2,0),"")</f>
        <v/>
      </c>
      <c r="Z56" s="100" t="str">
        <f>IFERROR(VLOOKUP(Výskyt[[#This Row],[Kód]],zostava14[],2,0),"")</f>
        <v/>
      </c>
      <c r="AA56" s="100" t="str">
        <f>IFERROR(VLOOKUP(Výskyt[[#This Row],[Kód]],zostava15[],2,0),"")</f>
        <v/>
      </c>
      <c r="AB56" s="100" t="str">
        <f>IFERROR(VLOOKUP(Výskyt[[#This Row],[Kód]],zostava16[],2,0),"")</f>
        <v/>
      </c>
      <c r="AC56" s="100" t="str">
        <f>IFERROR(VLOOKUP(Výskyt[[#This Row],[Kód]],zostava17[],2,0),"")</f>
        <v/>
      </c>
      <c r="AD56" s="100" t="str">
        <f>IFERROR(VLOOKUP(Výskyt[[#This Row],[Kód]],zostava18[],2,0),"")</f>
        <v/>
      </c>
      <c r="AE56" s="100" t="str">
        <f>IFERROR(VLOOKUP(Výskyt[[#This Row],[Kód]],zostava19[],2,0),"")</f>
        <v/>
      </c>
      <c r="AF56" s="100" t="str">
        <f>IFERROR(VLOOKUP(Výskyt[[#This Row],[Kód]],zostava20[],2,0),"")</f>
        <v/>
      </c>
      <c r="AG56" s="100" t="str">
        <f>IFERROR(VLOOKUP(Výskyt[[#This Row],[Kód]],zostava21[],2,0),"")</f>
        <v/>
      </c>
      <c r="AH56" s="100" t="str">
        <f>IFERROR(VLOOKUP(Výskyt[[#This Row],[Kód]],zostava22[],2,0),"")</f>
        <v/>
      </c>
      <c r="AI56" s="100" t="str">
        <f>IFERROR(VLOOKUP(Výskyt[[#This Row],[Kód]],zostava23[],2,0),"")</f>
        <v/>
      </c>
      <c r="AJ56" s="100" t="str">
        <f>IFERROR(VLOOKUP(Výskyt[[#This Row],[Kód]],zostava24[],2,0),"")</f>
        <v/>
      </c>
      <c r="AK56" s="100" t="str">
        <f>IFERROR(VLOOKUP(Výskyt[[#This Row],[Kód]],zostava25[],2,0),"")</f>
        <v/>
      </c>
      <c r="AL56" s="100" t="str">
        <f>IFERROR(VLOOKUP(Výskyt[[#This Row],[Kód]],zostava26[],2,0),"")</f>
        <v/>
      </c>
      <c r="AM56" s="100" t="str">
        <f>IFERROR(VLOOKUP(Výskyt[[#This Row],[Kód]],zostava27[],2,0),"")</f>
        <v/>
      </c>
      <c r="AN56" s="100" t="str">
        <f>IFERROR(VLOOKUP(Výskyt[[#This Row],[Kód]],zostava28[],2,0),"")</f>
        <v/>
      </c>
      <c r="AO56" s="100" t="str">
        <f>IFERROR(VLOOKUP(Výskyt[[#This Row],[Kód]],zostava29[],2,0),"")</f>
        <v/>
      </c>
      <c r="AP56" s="100" t="str">
        <f>IFERROR(VLOOKUP(Výskyt[[#This Row],[Kód]],zostava30[],2,0),"")</f>
        <v/>
      </c>
      <c r="AQ56" s="100" t="str">
        <f>IFERROR(VLOOKUP(Výskyt[[#This Row],[Kód]],zostava31[],2,0),"")</f>
        <v/>
      </c>
      <c r="AR56" s="100" t="str">
        <f>IFERROR(VLOOKUP(Výskyt[[#This Row],[Kód]],zostava32[],2,0),"")</f>
        <v/>
      </c>
      <c r="AS56" s="100" t="str">
        <f>IFERROR(VLOOKUP(Výskyt[[#This Row],[Kód]],zostava33[],2,0),"")</f>
        <v/>
      </c>
      <c r="AT56" s="100" t="str">
        <f>IFERROR(VLOOKUP(Výskyt[[#This Row],[Kód]],zostava34[],2,0),"")</f>
        <v/>
      </c>
      <c r="AU56" s="100" t="str">
        <f>IFERROR(VLOOKUP(Výskyt[[#This Row],[Kód]],zostava35[],2,0),"")</f>
        <v/>
      </c>
      <c r="AV56" s="100" t="str">
        <f>IFERROR(VLOOKUP(Výskyt[[#This Row],[Kód]],zostava36[],2,0),"")</f>
        <v/>
      </c>
      <c r="AW56" s="100" t="str">
        <f>IFERROR(VLOOKUP(Výskyt[[#This Row],[Kód]],zostava37[],2,0),"")</f>
        <v/>
      </c>
      <c r="AX56" s="100" t="str">
        <f>IFERROR(VLOOKUP(Výskyt[[#This Row],[Kód]],zostava38[],2,0),"")</f>
        <v/>
      </c>
      <c r="AY56" s="100" t="str">
        <f>IFERROR(VLOOKUP(Výskyt[[#This Row],[Kód]],zostava39[],2,0),"")</f>
        <v/>
      </c>
      <c r="AZ56" s="100" t="str">
        <f>IFERROR(VLOOKUP(Výskyt[[#This Row],[Kód]],zostava40[],2,0),"")</f>
        <v/>
      </c>
      <c r="BA56" s="100" t="str">
        <f>IFERROR(VLOOKUP(Výskyt[[#This Row],[Kód]],zostava41[],2,0),"")</f>
        <v/>
      </c>
      <c r="BB56" s="100" t="str">
        <f>IFERROR(VLOOKUP(Výskyt[[#This Row],[Kód]],zostava42[],2,0),"")</f>
        <v/>
      </c>
      <c r="BC56" s="100" t="str">
        <f>IFERROR(VLOOKUP(Výskyt[[#This Row],[Kód]],zostava43[],2,0),"")</f>
        <v/>
      </c>
      <c r="BD56" s="100" t="str">
        <f>IFERROR(VLOOKUP(Výskyt[[#This Row],[Kód]],zostava44[],2,0),"")</f>
        <v/>
      </c>
      <c r="BE56" s="84"/>
      <c r="BF56" s="108">
        <f>Zostavy!B59</f>
        <v>0</v>
      </c>
      <c r="BG56" s="108">
        <f>SUMIFS(Zostavy!$D$48:$D$81,Zostavy!$B$48:$B$81,Zostavy!B59)*Zostavy!$E$83</f>
        <v>0</v>
      </c>
      <c r="BI56" s="108">
        <f>Zostavy!H59</f>
        <v>0</v>
      </c>
      <c r="BJ56" s="108">
        <f>SUMIFS(Zostavy!$J$48:$J$81,Zostavy!$H$48:$H$81,Zostavy!H59)*Zostavy!$K$83</f>
        <v>0</v>
      </c>
      <c r="BL56" s="108">
        <f>Zostavy!N59</f>
        <v>0</v>
      </c>
      <c r="BM56" s="108">
        <f>SUMIFS(Zostavy!$P$48:$P$81,Zostavy!$N$48:$N$81,Zostavy!N59)*Zostavy!$Q$83</f>
        <v>0</v>
      </c>
      <c r="BO56" s="108">
        <f>Zostavy!T59</f>
        <v>0</v>
      </c>
      <c r="BP56" s="108">
        <f>SUMIFS(Zostavy!$V$48:$V$81,Zostavy!$T$48:$T$81,Zostavy!T59)*Zostavy!$W$83</f>
        <v>0</v>
      </c>
    </row>
    <row r="57" spans="1:68" ht="14.15" x14ac:dyDescent="0.35">
      <c r="A57" s="84"/>
      <c r="B57" s="98">
        <v>3215</v>
      </c>
      <c r="C57" s="84" t="s">
        <v>18</v>
      </c>
      <c r="D57" s="84">
        <f>Cenník[[#This Row],[Kód]]</f>
        <v>3215</v>
      </c>
      <c r="E57" s="93">
        <v>0.26</v>
      </c>
      <c r="F57" s="84"/>
      <c r="G57" s="84" t="s">
        <v>472</v>
      </c>
      <c r="H57" s="84"/>
      <c r="I57" s="99">
        <f>Cenník[[#This Row],[Kód]]</f>
        <v>3215</v>
      </c>
      <c r="J57" s="100">
        <f>SUM(Výskyt[[#This Row],[1]:[44]])</f>
        <v>0</v>
      </c>
      <c r="K57" s="100" t="str">
        <f>IFERROR(RANK(Výskyt[[#This Row],[kód-P]],Výskyt[kód-P],1),"")</f>
        <v/>
      </c>
      <c r="L57" s="100" t="str">
        <f>IF(Výskyt[[#This Row],[ks]]&gt;0,Výskyt[[#This Row],[Kód]],"")</f>
        <v/>
      </c>
      <c r="M57" s="100" t="str">
        <f>IFERROR(VLOOKUP(Výskyt[[#This Row],[Kód]],zostava1[],2,0),"")</f>
        <v/>
      </c>
      <c r="N57" s="100" t="str">
        <f>IFERROR(VLOOKUP(Výskyt[[#This Row],[Kód]],zostava2[],2,0),"")</f>
        <v/>
      </c>
      <c r="O57" s="100" t="str">
        <f>IFERROR(VLOOKUP(Výskyt[[#This Row],[Kód]],zostava3[],2,0),"")</f>
        <v/>
      </c>
      <c r="P57" s="100" t="str">
        <f>IFERROR(VLOOKUP(Výskyt[[#This Row],[Kód]],zostava4[],2,0),"")</f>
        <v/>
      </c>
      <c r="Q57" s="100" t="str">
        <f>IFERROR(VLOOKUP(Výskyt[[#This Row],[Kód]],zostava5[],2,0),"")</f>
        <v/>
      </c>
      <c r="R57" s="100" t="str">
        <f>IFERROR(VLOOKUP(Výskyt[[#This Row],[Kód]],zostava6[],2,0),"")</f>
        <v/>
      </c>
      <c r="S57" s="100" t="str">
        <f>IFERROR(VLOOKUP(Výskyt[[#This Row],[Kód]],zostava7[],2,0),"")</f>
        <v/>
      </c>
      <c r="T57" s="100" t="str">
        <f>IFERROR(VLOOKUP(Výskyt[[#This Row],[Kód]],zostava8[],2,0),"")</f>
        <v/>
      </c>
      <c r="U57" s="100" t="str">
        <f>IFERROR(VLOOKUP(Výskyt[[#This Row],[Kód]],zostava9[],2,0),"")</f>
        <v/>
      </c>
      <c r="V57" s="102" t="str">
        <f>IFERROR(VLOOKUP(Výskyt[[#This Row],[Kód]],zostava10[],2,0),"")</f>
        <v/>
      </c>
      <c r="W57" s="100" t="str">
        <f>IFERROR(VLOOKUP(Výskyt[[#This Row],[Kód]],zostava11[],2,0),"")</f>
        <v/>
      </c>
      <c r="X57" s="100" t="str">
        <f>IFERROR(VLOOKUP(Výskyt[[#This Row],[Kód]],zostava12[],2,0),"")</f>
        <v/>
      </c>
      <c r="Y57" s="100" t="str">
        <f>IFERROR(VLOOKUP(Výskyt[[#This Row],[Kód]],zostava13[],2,0),"")</f>
        <v/>
      </c>
      <c r="Z57" s="100" t="str">
        <f>IFERROR(VLOOKUP(Výskyt[[#This Row],[Kód]],zostava14[],2,0),"")</f>
        <v/>
      </c>
      <c r="AA57" s="100" t="str">
        <f>IFERROR(VLOOKUP(Výskyt[[#This Row],[Kód]],zostava15[],2,0),"")</f>
        <v/>
      </c>
      <c r="AB57" s="100" t="str">
        <f>IFERROR(VLOOKUP(Výskyt[[#This Row],[Kód]],zostava16[],2,0),"")</f>
        <v/>
      </c>
      <c r="AC57" s="100" t="str">
        <f>IFERROR(VLOOKUP(Výskyt[[#This Row],[Kód]],zostava17[],2,0),"")</f>
        <v/>
      </c>
      <c r="AD57" s="100" t="str">
        <f>IFERROR(VLOOKUP(Výskyt[[#This Row],[Kód]],zostava18[],2,0),"")</f>
        <v/>
      </c>
      <c r="AE57" s="100" t="str">
        <f>IFERROR(VLOOKUP(Výskyt[[#This Row],[Kód]],zostava19[],2,0),"")</f>
        <v/>
      </c>
      <c r="AF57" s="100" t="str">
        <f>IFERROR(VLOOKUP(Výskyt[[#This Row],[Kód]],zostava20[],2,0),"")</f>
        <v/>
      </c>
      <c r="AG57" s="100" t="str">
        <f>IFERROR(VLOOKUP(Výskyt[[#This Row],[Kód]],zostava21[],2,0),"")</f>
        <v/>
      </c>
      <c r="AH57" s="100" t="str">
        <f>IFERROR(VLOOKUP(Výskyt[[#This Row],[Kód]],zostava22[],2,0),"")</f>
        <v/>
      </c>
      <c r="AI57" s="100" t="str">
        <f>IFERROR(VLOOKUP(Výskyt[[#This Row],[Kód]],zostava23[],2,0),"")</f>
        <v/>
      </c>
      <c r="AJ57" s="100" t="str">
        <f>IFERROR(VLOOKUP(Výskyt[[#This Row],[Kód]],zostava24[],2,0),"")</f>
        <v/>
      </c>
      <c r="AK57" s="100" t="str">
        <f>IFERROR(VLOOKUP(Výskyt[[#This Row],[Kód]],zostava25[],2,0),"")</f>
        <v/>
      </c>
      <c r="AL57" s="100" t="str">
        <f>IFERROR(VLOOKUP(Výskyt[[#This Row],[Kód]],zostava26[],2,0),"")</f>
        <v/>
      </c>
      <c r="AM57" s="100" t="str">
        <f>IFERROR(VLOOKUP(Výskyt[[#This Row],[Kód]],zostava27[],2,0),"")</f>
        <v/>
      </c>
      <c r="AN57" s="100" t="str">
        <f>IFERROR(VLOOKUP(Výskyt[[#This Row],[Kód]],zostava28[],2,0),"")</f>
        <v/>
      </c>
      <c r="AO57" s="100" t="str">
        <f>IFERROR(VLOOKUP(Výskyt[[#This Row],[Kód]],zostava29[],2,0),"")</f>
        <v/>
      </c>
      <c r="AP57" s="100" t="str">
        <f>IFERROR(VLOOKUP(Výskyt[[#This Row],[Kód]],zostava30[],2,0),"")</f>
        <v/>
      </c>
      <c r="AQ57" s="100" t="str">
        <f>IFERROR(VLOOKUP(Výskyt[[#This Row],[Kód]],zostava31[],2,0),"")</f>
        <v/>
      </c>
      <c r="AR57" s="100" t="str">
        <f>IFERROR(VLOOKUP(Výskyt[[#This Row],[Kód]],zostava32[],2,0),"")</f>
        <v/>
      </c>
      <c r="AS57" s="100" t="str">
        <f>IFERROR(VLOOKUP(Výskyt[[#This Row],[Kód]],zostava33[],2,0),"")</f>
        <v/>
      </c>
      <c r="AT57" s="100" t="str">
        <f>IFERROR(VLOOKUP(Výskyt[[#This Row],[Kód]],zostava34[],2,0),"")</f>
        <v/>
      </c>
      <c r="AU57" s="100" t="str">
        <f>IFERROR(VLOOKUP(Výskyt[[#This Row],[Kód]],zostava35[],2,0),"")</f>
        <v/>
      </c>
      <c r="AV57" s="100" t="str">
        <f>IFERROR(VLOOKUP(Výskyt[[#This Row],[Kód]],zostava36[],2,0),"")</f>
        <v/>
      </c>
      <c r="AW57" s="100" t="str">
        <f>IFERROR(VLOOKUP(Výskyt[[#This Row],[Kód]],zostava37[],2,0),"")</f>
        <v/>
      </c>
      <c r="AX57" s="100" t="str">
        <f>IFERROR(VLOOKUP(Výskyt[[#This Row],[Kód]],zostava38[],2,0),"")</f>
        <v/>
      </c>
      <c r="AY57" s="100" t="str">
        <f>IFERROR(VLOOKUP(Výskyt[[#This Row],[Kód]],zostava39[],2,0),"")</f>
        <v/>
      </c>
      <c r="AZ57" s="100" t="str">
        <f>IFERROR(VLOOKUP(Výskyt[[#This Row],[Kód]],zostava40[],2,0),"")</f>
        <v/>
      </c>
      <c r="BA57" s="100" t="str">
        <f>IFERROR(VLOOKUP(Výskyt[[#This Row],[Kód]],zostava41[],2,0),"")</f>
        <v/>
      </c>
      <c r="BB57" s="100" t="str">
        <f>IFERROR(VLOOKUP(Výskyt[[#This Row],[Kód]],zostava42[],2,0),"")</f>
        <v/>
      </c>
      <c r="BC57" s="100" t="str">
        <f>IFERROR(VLOOKUP(Výskyt[[#This Row],[Kód]],zostava43[],2,0),"")</f>
        <v/>
      </c>
      <c r="BD57" s="100" t="str">
        <f>IFERROR(VLOOKUP(Výskyt[[#This Row],[Kód]],zostava44[],2,0),"")</f>
        <v/>
      </c>
      <c r="BE57" s="84"/>
      <c r="BF57" s="108">
        <f>Zostavy!B60</f>
        <v>0</v>
      </c>
      <c r="BG57" s="108">
        <f>SUMIFS(Zostavy!$D$48:$D$81,Zostavy!$B$48:$B$81,Zostavy!B60)*Zostavy!$E$83</f>
        <v>0</v>
      </c>
      <c r="BI57" s="108">
        <f>Zostavy!H60</f>
        <v>0</v>
      </c>
      <c r="BJ57" s="108">
        <f>SUMIFS(Zostavy!$J$48:$J$81,Zostavy!$H$48:$H$81,Zostavy!H60)*Zostavy!$K$83</f>
        <v>0</v>
      </c>
      <c r="BL57" s="108">
        <f>Zostavy!N60</f>
        <v>0</v>
      </c>
      <c r="BM57" s="108">
        <f>SUMIFS(Zostavy!$P$48:$P$81,Zostavy!$N$48:$N$81,Zostavy!N60)*Zostavy!$Q$83</f>
        <v>0</v>
      </c>
      <c r="BO57" s="108">
        <f>Zostavy!T60</f>
        <v>0</v>
      </c>
      <c r="BP57" s="108">
        <f>SUMIFS(Zostavy!$V$48:$V$81,Zostavy!$T$48:$T$81,Zostavy!T60)*Zostavy!$W$83</f>
        <v>0</v>
      </c>
    </row>
    <row r="58" spans="1:68" ht="14.15" x14ac:dyDescent="0.35">
      <c r="A58" s="84"/>
      <c r="B58" s="98">
        <v>3220</v>
      </c>
      <c r="C58" s="84" t="s">
        <v>20</v>
      </c>
      <c r="D58" s="84">
        <f>Cenník[[#This Row],[Kód]]</f>
        <v>3220</v>
      </c>
      <c r="E58" s="93">
        <v>0.26</v>
      </c>
      <c r="F58" s="84"/>
      <c r="G58" s="84" t="s">
        <v>473</v>
      </c>
      <c r="H58" s="84"/>
      <c r="I58" s="99">
        <f>Cenník[[#This Row],[Kód]]</f>
        <v>3220</v>
      </c>
      <c r="J58" s="100">
        <f>SUM(Výskyt[[#This Row],[1]:[44]])</f>
        <v>0</v>
      </c>
      <c r="K58" s="100" t="str">
        <f>IFERROR(RANK(Výskyt[[#This Row],[kód-P]],Výskyt[kód-P],1),"")</f>
        <v/>
      </c>
      <c r="L58" s="100" t="str">
        <f>IF(Výskyt[[#This Row],[ks]]&gt;0,Výskyt[[#This Row],[Kód]],"")</f>
        <v/>
      </c>
      <c r="M58" s="100" t="str">
        <f>IFERROR(VLOOKUP(Výskyt[[#This Row],[Kód]],zostava1[],2,0),"")</f>
        <v/>
      </c>
      <c r="N58" s="100" t="str">
        <f>IFERROR(VLOOKUP(Výskyt[[#This Row],[Kód]],zostava2[],2,0),"")</f>
        <v/>
      </c>
      <c r="O58" s="100" t="str">
        <f>IFERROR(VLOOKUP(Výskyt[[#This Row],[Kód]],zostava3[],2,0),"")</f>
        <v/>
      </c>
      <c r="P58" s="100" t="str">
        <f>IFERROR(VLOOKUP(Výskyt[[#This Row],[Kód]],zostava4[],2,0),"")</f>
        <v/>
      </c>
      <c r="Q58" s="100" t="str">
        <f>IFERROR(VLOOKUP(Výskyt[[#This Row],[Kód]],zostava5[],2,0),"")</f>
        <v/>
      </c>
      <c r="R58" s="100" t="str">
        <f>IFERROR(VLOOKUP(Výskyt[[#This Row],[Kód]],zostava6[],2,0),"")</f>
        <v/>
      </c>
      <c r="S58" s="100" t="str">
        <f>IFERROR(VLOOKUP(Výskyt[[#This Row],[Kód]],zostava7[],2,0),"")</f>
        <v/>
      </c>
      <c r="T58" s="100" t="str">
        <f>IFERROR(VLOOKUP(Výskyt[[#This Row],[Kód]],zostava8[],2,0),"")</f>
        <v/>
      </c>
      <c r="U58" s="100" t="str">
        <f>IFERROR(VLOOKUP(Výskyt[[#This Row],[Kód]],zostava9[],2,0),"")</f>
        <v/>
      </c>
      <c r="V58" s="102" t="str">
        <f>IFERROR(VLOOKUP(Výskyt[[#This Row],[Kód]],zostava10[],2,0),"")</f>
        <v/>
      </c>
      <c r="W58" s="100" t="str">
        <f>IFERROR(VLOOKUP(Výskyt[[#This Row],[Kód]],zostava11[],2,0),"")</f>
        <v/>
      </c>
      <c r="X58" s="100" t="str">
        <f>IFERROR(VLOOKUP(Výskyt[[#This Row],[Kód]],zostava12[],2,0),"")</f>
        <v/>
      </c>
      <c r="Y58" s="100" t="str">
        <f>IFERROR(VLOOKUP(Výskyt[[#This Row],[Kód]],zostava13[],2,0),"")</f>
        <v/>
      </c>
      <c r="Z58" s="100" t="str">
        <f>IFERROR(VLOOKUP(Výskyt[[#This Row],[Kód]],zostava14[],2,0),"")</f>
        <v/>
      </c>
      <c r="AA58" s="100" t="str">
        <f>IFERROR(VLOOKUP(Výskyt[[#This Row],[Kód]],zostava15[],2,0),"")</f>
        <v/>
      </c>
      <c r="AB58" s="100" t="str">
        <f>IFERROR(VLOOKUP(Výskyt[[#This Row],[Kód]],zostava16[],2,0),"")</f>
        <v/>
      </c>
      <c r="AC58" s="100" t="str">
        <f>IFERROR(VLOOKUP(Výskyt[[#This Row],[Kód]],zostava17[],2,0),"")</f>
        <v/>
      </c>
      <c r="AD58" s="100" t="str">
        <f>IFERROR(VLOOKUP(Výskyt[[#This Row],[Kód]],zostava18[],2,0),"")</f>
        <v/>
      </c>
      <c r="AE58" s="100" t="str">
        <f>IFERROR(VLOOKUP(Výskyt[[#This Row],[Kód]],zostava19[],2,0),"")</f>
        <v/>
      </c>
      <c r="AF58" s="100" t="str">
        <f>IFERROR(VLOOKUP(Výskyt[[#This Row],[Kód]],zostava20[],2,0),"")</f>
        <v/>
      </c>
      <c r="AG58" s="100" t="str">
        <f>IFERROR(VLOOKUP(Výskyt[[#This Row],[Kód]],zostava21[],2,0),"")</f>
        <v/>
      </c>
      <c r="AH58" s="100" t="str">
        <f>IFERROR(VLOOKUP(Výskyt[[#This Row],[Kód]],zostava22[],2,0),"")</f>
        <v/>
      </c>
      <c r="AI58" s="100" t="str">
        <f>IFERROR(VLOOKUP(Výskyt[[#This Row],[Kód]],zostava23[],2,0),"")</f>
        <v/>
      </c>
      <c r="AJ58" s="100" t="str">
        <f>IFERROR(VLOOKUP(Výskyt[[#This Row],[Kód]],zostava24[],2,0),"")</f>
        <v/>
      </c>
      <c r="AK58" s="100" t="str">
        <f>IFERROR(VLOOKUP(Výskyt[[#This Row],[Kód]],zostava25[],2,0),"")</f>
        <v/>
      </c>
      <c r="AL58" s="100" t="str">
        <f>IFERROR(VLOOKUP(Výskyt[[#This Row],[Kód]],zostava26[],2,0),"")</f>
        <v/>
      </c>
      <c r="AM58" s="100" t="str">
        <f>IFERROR(VLOOKUP(Výskyt[[#This Row],[Kód]],zostava27[],2,0),"")</f>
        <v/>
      </c>
      <c r="AN58" s="100" t="str">
        <f>IFERROR(VLOOKUP(Výskyt[[#This Row],[Kód]],zostava28[],2,0),"")</f>
        <v/>
      </c>
      <c r="AO58" s="100" t="str">
        <f>IFERROR(VLOOKUP(Výskyt[[#This Row],[Kód]],zostava29[],2,0),"")</f>
        <v/>
      </c>
      <c r="AP58" s="100" t="str">
        <f>IFERROR(VLOOKUP(Výskyt[[#This Row],[Kód]],zostava30[],2,0),"")</f>
        <v/>
      </c>
      <c r="AQ58" s="100" t="str">
        <f>IFERROR(VLOOKUP(Výskyt[[#This Row],[Kód]],zostava31[],2,0),"")</f>
        <v/>
      </c>
      <c r="AR58" s="100" t="str">
        <f>IFERROR(VLOOKUP(Výskyt[[#This Row],[Kód]],zostava32[],2,0),"")</f>
        <v/>
      </c>
      <c r="AS58" s="100" t="str">
        <f>IFERROR(VLOOKUP(Výskyt[[#This Row],[Kód]],zostava33[],2,0),"")</f>
        <v/>
      </c>
      <c r="AT58" s="100" t="str">
        <f>IFERROR(VLOOKUP(Výskyt[[#This Row],[Kód]],zostava34[],2,0),"")</f>
        <v/>
      </c>
      <c r="AU58" s="100" t="str">
        <f>IFERROR(VLOOKUP(Výskyt[[#This Row],[Kód]],zostava35[],2,0),"")</f>
        <v/>
      </c>
      <c r="AV58" s="100" t="str">
        <f>IFERROR(VLOOKUP(Výskyt[[#This Row],[Kód]],zostava36[],2,0),"")</f>
        <v/>
      </c>
      <c r="AW58" s="100" t="str">
        <f>IFERROR(VLOOKUP(Výskyt[[#This Row],[Kód]],zostava37[],2,0),"")</f>
        <v/>
      </c>
      <c r="AX58" s="100" t="str">
        <f>IFERROR(VLOOKUP(Výskyt[[#This Row],[Kód]],zostava38[],2,0),"")</f>
        <v/>
      </c>
      <c r="AY58" s="100" t="str">
        <f>IFERROR(VLOOKUP(Výskyt[[#This Row],[Kód]],zostava39[],2,0),"")</f>
        <v/>
      </c>
      <c r="AZ58" s="100" t="str">
        <f>IFERROR(VLOOKUP(Výskyt[[#This Row],[Kód]],zostava40[],2,0),"")</f>
        <v/>
      </c>
      <c r="BA58" s="100" t="str">
        <f>IFERROR(VLOOKUP(Výskyt[[#This Row],[Kód]],zostava41[],2,0),"")</f>
        <v/>
      </c>
      <c r="BB58" s="100" t="str">
        <f>IFERROR(VLOOKUP(Výskyt[[#This Row],[Kód]],zostava42[],2,0),"")</f>
        <v/>
      </c>
      <c r="BC58" s="100" t="str">
        <f>IFERROR(VLOOKUP(Výskyt[[#This Row],[Kód]],zostava43[],2,0),"")</f>
        <v/>
      </c>
      <c r="BD58" s="100" t="str">
        <f>IFERROR(VLOOKUP(Výskyt[[#This Row],[Kód]],zostava44[],2,0),"")</f>
        <v/>
      </c>
      <c r="BE58" s="84"/>
      <c r="BF58" s="108">
        <f>Zostavy!B61</f>
        <v>0</v>
      </c>
      <c r="BG58" s="108">
        <f>SUMIFS(Zostavy!$D$48:$D$81,Zostavy!$B$48:$B$81,Zostavy!B61)*Zostavy!$E$83</f>
        <v>0</v>
      </c>
      <c r="BI58" s="108">
        <f>Zostavy!H61</f>
        <v>0</v>
      </c>
      <c r="BJ58" s="108">
        <f>SUMIFS(Zostavy!$J$48:$J$81,Zostavy!$H$48:$H$81,Zostavy!H61)*Zostavy!$K$83</f>
        <v>0</v>
      </c>
      <c r="BL58" s="108">
        <f>Zostavy!N61</f>
        <v>0</v>
      </c>
      <c r="BM58" s="108">
        <f>SUMIFS(Zostavy!$P$48:$P$81,Zostavy!$N$48:$N$81,Zostavy!N61)*Zostavy!$Q$83</f>
        <v>0</v>
      </c>
      <c r="BO58" s="108">
        <f>Zostavy!T61</f>
        <v>0</v>
      </c>
      <c r="BP58" s="108">
        <f>SUMIFS(Zostavy!$V$48:$V$81,Zostavy!$T$48:$T$81,Zostavy!T61)*Zostavy!$W$83</f>
        <v>0</v>
      </c>
    </row>
    <row r="59" spans="1:68" ht="14.15" x14ac:dyDescent="0.35">
      <c r="A59" s="84"/>
      <c r="B59" s="98">
        <v>3225</v>
      </c>
      <c r="C59" s="84" t="s">
        <v>65</v>
      </c>
      <c r="D59" s="84">
        <f>Cenník[[#This Row],[Kód]]</f>
        <v>3225</v>
      </c>
      <c r="E59" s="93">
        <v>0.26</v>
      </c>
      <c r="F59" s="84"/>
      <c r="G59" s="84" t="s">
        <v>474</v>
      </c>
      <c r="H59" s="84"/>
      <c r="I59" s="99">
        <f>Cenník[[#This Row],[Kód]]</f>
        <v>3225</v>
      </c>
      <c r="J59" s="100">
        <f>SUM(Výskyt[[#This Row],[1]:[44]])</f>
        <v>0</v>
      </c>
      <c r="K59" s="100" t="str">
        <f>IFERROR(RANK(Výskyt[[#This Row],[kód-P]],Výskyt[kód-P],1),"")</f>
        <v/>
      </c>
      <c r="L59" s="100" t="str">
        <f>IF(Výskyt[[#This Row],[ks]]&gt;0,Výskyt[[#This Row],[Kód]],"")</f>
        <v/>
      </c>
      <c r="M59" s="100" t="str">
        <f>IFERROR(VLOOKUP(Výskyt[[#This Row],[Kód]],zostava1[],2,0),"")</f>
        <v/>
      </c>
      <c r="N59" s="100" t="str">
        <f>IFERROR(VLOOKUP(Výskyt[[#This Row],[Kód]],zostava2[],2,0),"")</f>
        <v/>
      </c>
      <c r="O59" s="100" t="str">
        <f>IFERROR(VLOOKUP(Výskyt[[#This Row],[Kód]],zostava3[],2,0),"")</f>
        <v/>
      </c>
      <c r="P59" s="100" t="str">
        <f>IFERROR(VLOOKUP(Výskyt[[#This Row],[Kód]],zostava4[],2,0),"")</f>
        <v/>
      </c>
      <c r="Q59" s="100" t="str">
        <f>IFERROR(VLOOKUP(Výskyt[[#This Row],[Kód]],zostava5[],2,0),"")</f>
        <v/>
      </c>
      <c r="R59" s="100" t="str">
        <f>IFERROR(VLOOKUP(Výskyt[[#This Row],[Kód]],zostava6[],2,0),"")</f>
        <v/>
      </c>
      <c r="S59" s="100" t="str">
        <f>IFERROR(VLOOKUP(Výskyt[[#This Row],[Kód]],zostava7[],2,0),"")</f>
        <v/>
      </c>
      <c r="T59" s="100" t="str">
        <f>IFERROR(VLOOKUP(Výskyt[[#This Row],[Kód]],zostava8[],2,0),"")</f>
        <v/>
      </c>
      <c r="U59" s="100" t="str">
        <f>IFERROR(VLOOKUP(Výskyt[[#This Row],[Kód]],zostava9[],2,0),"")</f>
        <v/>
      </c>
      <c r="V59" s="102" t="str">
        <f>IFERROR(VLOOKUP(Výskyt[[#This Row],[Kód]],zostava10[],2,0),"")</f>
        <v/>
      </c>
      <c r="W59" s="100" t="str">
        <f>IFERROR(VLOOKUP(Výskyt[[#This Row],[Kód]],zostava11[],2,0),"")</f>
        <v/>
      </c>
      <c r="X59" s="100" t="str">
        <f>IFERROR(VLOOKUP(Výskyt[[#This Row],[Kód]],zostava12[],2,0),"")</f>
        <v/>
      </c>
      <c r="Y59" s="100" t="str">
        <f>IFERROR(VLOOKUP(Výskyt[[#This Row],[Kód]],zostava13[],2,0),"")</f>
        <v/>
      </c>
      <c r="Z59" s="100" t="str">
        <f>IFERROR(VLOOKUP(Výskyt[[#This Row],[Kód]],zostava14[],2,0),"")</f>
        <v/>
      </c>
      <c r="AA59" s="100" t="str">
        <f>IFERROR(VLOOKUP(Výskyt[[#This Row],[Kód]],zostava15[],2,0),"")</f>
        <v/>
      </c>
      <c r="AB59" s="100" t="str">
        <f>IFERROR(VLOOKUP(Výskyt[[#This Row],[Kód]],zostava16[],2,0),"")</f>
        <v/>
      </c>
      <c r="AC59" s="100" t="str">
        <f>IFERROR(VLOOKUP(Výskyt[[#This Row],[Kód]],zostava17[],2,0),"")</f>
        <v/>
      </c>
      <c r="AD59" s="100" t="str">
        <f>IFERROR(VLOOKUP(Výskyt[[#This Row],[Kód]],zostava18[],2,0),"")</f>
        <v/>
      </c>
      <c r="AE59" s="100" t="str">
        <f>IFERROR(VLOOKUP(Výskyt[[#This Row],[Kód]],zostava19[],2,0),"")</f>
        <v/>
      </c>
      <c r="AF59" s="100" t="str">
        <f>IFERROR(VLOOKUP(Výskyt[[#This Row],[Kód]],zostava20[],2,0),"")</f>
        <v/>
      </c>
      <c r="AG59" s="100" t="str">
        <f>IFERROR(VLOOKUP(Výskyt[[#This Row],[Kód]],zostava21[],2,0),"")</f>
        <v/>
      </c>
      <c r="AH59" s="100" t="str">
        <f>IFERROR(VLOOKUP(Výskyt[[#This Row],[Kód]],zostava22[],2,0),"")</f>
        <v/>
      </c>
      <c r="AI59" s="100" t="str">
        <f>IFERROR(VLOOKUP(Výskyt[[#This Row],[Kód]],zostava23[],2,0),"")</f>
        <v/>
      </c>
      <c r="AJ59" s="100" t="str">
        <f>IFERROR(VLOOKUP(Výskyt[[#This Row],[Kód]],zostava24[],2,0),"")</f>
        <v/>
      </c>
      <c r="AK59" s="100" t="str">
        <f>IFERROR(VLOOKUP(Výskyt[[#This Row],[Kód]],zostava25[],2,0),"")</f>
        <v/>
      </c>
      <c r="AL59" s="100" t="str">
        <f>IFERROR(VLOOKUP(Výskyt[[#This Row],[Kód]],zostava26[],2,0),"")</f>
        <v/>
      </c>
      <c r="AM59" s="100" t="str">
        <f>IFERROR(VLOOKUP(Výskyt[[#This Row],[Kód]],zostava27[],2,0),"")</f>
        <v/>
      </c>
      <c r="AN59" s="100" t="str">
        <f>IFERROR(VLOOKUP(Výskyt[[#This Row],[Kód]],zostava28[],2,0),"")</f>
        <v/>
      </c>
      <c r="AO59" s="100" t="str">
        <f>IFERROR(VLOOKUP(Výskyt[[#This Row],[Kód]],zostava29[],2,0),"")</f>
        <v/>
      </c>
      <c r="AP59" s="100" t="str">
        <f>IFERROR(VLOOKUP(Výskyt[[#This Row],[Kód]],zostava30[],2,0),"")</f>
        <v/>
      </c>
      <c r="AQ59" s="100" t="str">
        <f>IFERROR(VLOOKUP(Výskyt[[#This Row],[Kód]],zostava31[],2,0),"")</f>
        <v/>
      </c>
      <c r="AR59" s="100" t="str">
        <f>IFERROR(VLOOKUP(Výskyt[[#This Row],[Kód]],zostava32[],2,0),"")</f>
        <v/>
      </c>
      <c r="AS59" s="100" t="str">
        <f>IFERROR(VLOOKUP(Výskyt[[#This Row],[Kód]],zostava33[],2,0),"")</f>
        <v/>
      </c>
      <c r="AT59" s="100" t="str">
        <f>IFERROR(VLOOKUP(Výskyt[[#This Row],[Kód]],zostava34[],2,0),"")</f>
        <v/>
      </c>
      <c r="AU59" s="100" t="str">
        <f>IFERROR(VLOOKUP(Výskyt[[#This Row],[Kód]],zostava35[],2,0),"")</f>
        <v/>
      </c>
      <c r="AV59" s="100" t="str">
        <f>IFERROR(VLOOKUP(Výskyt[[#This Row],[Kód]],zostava36[],2,0),"")</f>
        <v/>
      </c>
      <c r="AW59" s="100" t="str">
        <f>IFERROR(VLOOKUP(Výskyt[[#This Row],[Kód]],zostava37[],2,0),"")</f>
        <v/>
      </c>
      <c r="AX59" s="100" t="str">
        <f>IFERROR(VLOOKUP(Výskyt[[#This Row],[Kód]],zostava38[],2,0),"")</f>
        <v/>
      </c>
      <c r="AY59" s="100" t="str">
        <f>IFERROR(VLOOKUP(Výskyt[[#This Row],[Kód]],zostava39[],2,0),"")</f>
        <v/>
      </c>
      <c r="AZ59" s="100" t="str">
        <f>IFERROR(VLOOKUP(Výskyt[[#This Row],[Kód]],zostava40[],2,0),"")</f>
        <v/>
      </c>
      <c r="BA59" s="100" t="str">
        <f>IFERROR(VLOOKUP(Výskyt[[#This Row],[Kód]],zostava41[],2,0),"")</f>
        <v/>
      </c>
      <c r="BB59" s="100" t="str">
        <f>IFERROR(VLOOKUP(Výskyt[[#This Row],[Kód]],zostava42[],2,0),"")</f>
        <v/>
      </c>
      <c r="BC59" s="100" t="str">
        <f>IFERROR(VLOOKUP(Výskyt[[#This Row],[Kód]],zostava43[],2,0),"")</f>
        <v/>
      </c>
      <c r="BD59" s="100" t="str">
        <f>IFERROR(VLOOKUP(Výskyt[[#This Row],[Kód]],zostava44[],2,0),"")</f>
        <v/>
      </c>
      <c r="BE59" s="84"/>
      <c r="BF59" s="108">
        <f>Zostavy!B62</f>
        <v>0</v>
      </c>
      <c r="BG59" s="108">
        <f>SUMIFS(Zostavy!$D$48:$D$81,Zostavy!$B$48:$B$81,Zostavy!B62)*Zostavy!$E$83</f>
        <v>0</v>
      </c>
      <c r="BI59" s="108">
        <f>Zostavy!H62</f>
        <v>0</v>
      </c>
      <c r="BJ59" s="108">
        <f>SUMIFS(Zostavy!$J$48:$J$81,Zostavy!$H$48:$H$81,Zostavy!H62)*Zostavy!$K$83</f>
        <v>0</v>
      </c>
      <c r="BL59" s="108">
        <f>Zostavy!N62</f>
        <v>0</v>
      </c>
      <c r="BM59" s="108">
        <f>SUMIFS(Zostavy!$P$48:$P$81,Zostavy!$N$48:$N$81,Zostavy!N62)*Zostavy!$Q$83</f>
        <v>0</v>
      </c>
      <c r="BO59" s="108">
        <f>Zostavy!T62</f>
        <v>0</v>
      </c>
      <c r="BP59" s="108">
        <f>SUMIFS(Zostavy!$V$48:$V$81,Zostavy!$T$48:$T$81,Zostavy!T62)*Zostavy!$W$83</f>
        <v>0</v>
      </c>
    </row>
    <row r="60" spans="1:68" ht="14.15" x14ac:dyDescent="0.35">
      <c r="A60" s="84"/>
      <c r="B60" s="98">
        <v>3230</v>
      </c>
      <c r="C60" s="84" t="s">
        <v>73</v>
      </c>
      <c r="D60" s="84">
        <f>Cenník[[#This Row],[Kód]]</f>
        <v>3230</v>
      </c>
      <c r="E60" s="93">
        <v>0.26</v>
      </c>
      <c r="F60" s="84"/>
      <c r="G60" s="84" t="s">
        <v>475</v>
      </c>
      <c r="H60" s="84"/>
      <c r="I60" s="99">
        <f>Cenník[[#This Row],[Kód]]</f>
        <v>3230</v>
      </c>
      <c r="J60" s="100">
        <f>SUM(Výskyt[[#This Row],[1]:[44]])</f>
        <v>0</v>
      </c>
      <c r="K60" s="100" t="str">
        <f>IFERROR(RANK(Výskyt[[#This Row],[kód-P]],Výskyt[kód-P],1),"")</f>
        <v/>
      </c>
      <c r="L60" s="100" t="str">
        <f>IF(Výskyt[[#This Row],[ks]]&gt;0,Výskyt[[#This Row],[Kód]],"")</f>
        <v/>
      </c>
      <c r="M60" s="100" t="str">
        <f>IFERROR(VLOOKUP(Výskyt[[#This Row],[Kód]],zostava1[],2,0),"")</f>
        <v/>
      </c>
      <c r="N60" s="100" t="str">
        <f>IFERROR(VLOOKUP(Výskyt[[#This Row],[Kód]],zostava2[],2,0),"")</f>
        <v/>
      </c>
      <c r="O60" s="100" t="str">
        <f>IFERROR(VLOOKUP(Výskyt[[#This Row],[Kód]],zostava3[],2,0),"")</f>
        <v/>
      </c>
      <c r="P60" s="100" t="str">
        <f>IFERROR(VLOOKUP(Výskyt[[#This Row],[Kód]],zostava4[],2,0),"")</f>
        <v/>
      </c>
      <c r="Q60" s="100" t="str">
        <f>IFERROR(VLOOKUP(Výskyt[[#This Row],[Kód]],zostava5[],2,0),"")</f>
        <v/>
      </c>
      <c r="R60" s="100" t="str">
        <f>IFERROR(VLOOKUP(Výskyt[[#This Row],[Kód]],zostava6[],2,0),"")</f>
        <v/>
      </c>
      <c r="S60" s="100" t="str">
        <f>IFERROR(VLOOKUP(Výskyt[[#This Row],[Kód]],zostava7[],2,0),"")</f>
        <v/>
      </c>
      <c r="T60" s="100" t="str">
        <f>IFERROR(VLOOKUP(Výskyt[[#This Row],[Kód]],zostava8[],2,0),"")</f>
        <v/>
      </c>
      <c r="U60" s="100" t="str">
        <f>IFERROR(VLOOKUP(Výskyt[[#This Row],[Kód]],zostava9[],2,0),"")</f>
        <v/>
      </c>
      <c r="V60" s="102" t="str">
        <f>IFERROR(VLOOKUP(Výskyt[[#This Row],[Kód]],zostava10[],2,0),"")</f>
        <v/>
      </c>
      <c r="W60" s="100" t="str">
        <f>IFERROR(VLOOKUP(Výskyt[[#This Row],[Kód]],zostava11[],2,0),"")</f>
        <v/>
      </c>
      <c r="X60" s="100" t="str">
        <f>IFERROR(VLOOKUP(Výskyt[[#This Row],[Kód]],zostava12[],2,0),"")</f>
        <v/>
      </c>
      <c r="Y60" s="100" t="str">
        <f>IFERROR(VLOOKUP(Výskyt[[#This Row],[Kód]],zostava13[],2,0),"")</f>
        <v/>
      </c>
      <c r="Z60" s="100" t="str">
        <f>IFERROR(VLOOKUP(Výskyt[[#This Row],[Kód]],zostava14[],2,0),"")</f>
        <v/>
      </c>
      <c r="AA60" s="100" t="str">
        <f>IFERROR(VLOOKUP(Výskyt[[#This Row],[Kód]],zostava15[],2,0),"")</f>
        <v/>
      </c>
      <c r="AB60" s="100" t="str">
        <f>IFERROR(VLOOKUP(Výskyt[[#This Row],[Kód]],zostava16[],2,0),"")</f>
        <v/>
      </c>
      <c r="AC60" s="100" t="str">
        <f>IFERROR(VLOOKUP(Výskyt[[#This Row],[Kód]],zostava17[],2,0),"")</f>
        <v/>
      </c>
      <c r="AD60" s="100" t="str">
        <f>IFERROR(VLOOKUP(Výskyt[[#This Row],[Kód]],zostava18[],2,0),"")</f>
        <v/>
      </c>
      <c r="AE60" s="100" t="str">
        <f>IFERROR(VLOOKUP(Výskyt[[#This Row],[Kód]],zostava19[],2,0),"")</f>
        <v/>
      </c>
      <c r="AF60" s="100" t="str">
        <f>IFERROR(VLOOKUP(Výskyt[[#This Row],[Kód]],zostava20[],2,0),"")</f>
        <v/>
      </c>
      <c r="AG60" s="100" t="str">
        <f>IFERROR(VLOOKUP(Výskyt[[#This Row],[Kód]],zostava21[],2,0),"")</f>
        <v/>
      </c>
      <c r="AH60" s="100" t="str">
        <f>IFERROR(VLOOKUP(Výskyt[[#This Row],[Kód]],zostava22[],2,0),"")</f>
        <v/>
      </c>
      <c r="AI60" s="100" t="str">
        <f>IFERROR(VLOOKUP(Výskyt[[#This Row],[Kód]],zostava23[],2,0),"")</f>
        <v/>
      </c>
      <c r="AJ60" s="100" t="str">
        <f>IFERROR(VLOOKUP(Výskyt[[#This Row],[Kód]],zostava24[],2,0),"")</f>
        <v/>
      </c>
      <c r="AK60" s="100" t="str">
        <f>IFERROR(VLOOKUP(Výskyt[[#This Row],[Kód]],zostava25[],2,0),"")</f>
        <v/>
      </c>
      <c r="AL60" s="100" t="str">
        <f>IFERROR(VLOOKUP(Výskyt[[#This Row],[Kód]],zostava26[],2,0),"")</f>
        <v/>
      </c>
      <c r="AM60" s="100" t="str">
        <f>IFERROR(VLOOKUP(Výskyt[[#This Row],[Kód]],zostava27[],2,0),"")</f>
        <v/>
      </c>
      <c r="AN60" s="100" t="str">
        <f>IFERROR(VLOOKUP(Výskyt[[#This Row],[Kód]],zostava28[],2,0),"")</f>
        <v/>
      </c>
      <c r="AO60" s="100" t="str">
        <f>IFERROR(VLOOKUP(Výskyt[[#This Row],[Kód]],zostava29[],2,0),"")</f>
        <v/>
      </c>
      <c r="AP60" s="100" t="str">
        <f>IFERROR(VLOOKUP(Výskyt[[#This Row],[Kód]],zostava30[],2,0),"")</f>
        <v/>
      </c>
      <c r="AQ60" s="100" t="str">
        <f>IFERROR(VLOOKUP(Výskyt[[#This Row],[Kód]],zostava31[],2,0),"")</f>
        <v/>
      </c>
      <c r="AR60" s="100" t="str">
        <f>IFERROR(VLOOKUP(Výskyt[[#This Row],[Kód]],zostava32[],2,0),"")</f>
        <v/>
      </c>
      <c r="AS60" s="100" t="str">
        <f>IFERROR(VLOOKUP(Výskyt[[#This Row],[Kód]],zostava33[],2,0),"")</f>
        <v/>
      </c>
      <c r="AT60" s="100" t="str">
        <f>IFERROR(VLOOKUP(Výskyt[[#This Row],[Kód]],zostava34[],2,0),"")</f>
        <v/>
      </c>
      <c r="AU60" s="100" t="str">
        <f>IFERROR(VLOOKUP(Výskyt[[#This Row],[Kód]],zostava35[],2,0),"")</f>
        <v/>
      </c>
      <c r="AV60" s="100" t="str">
        <f>IFERROR(VLOOKUP(Výskyt[[#This Row],[Kód]],zostava36[],2,0),"")</f>
        <v/>
      </c>
      <c r="AW60" s="100" t="str">
        <f>IFERROR(VLOOKUP(Výskyt[[#This Row],[Kód]],zostava37[],2,0),"")</f>
        <v/>
      </c>
      <c r="AX60" s="100" t="str">
        <f>IFERROR(VLOOKUP(Výskyt[[#This Row],[Kód]],zostava38[],2,0),"")</f>
        <v/>
      </c>
      <c r="AY60" s="100" t="str">
        <f>IFERROR(VLOOKUP(Výskyt[[#This Row],[Kód]],zostava39[],2,0),"")</f>
        <v/>
      </c>
      <c r="AZ60" s="100" t="str">
        <f>IFERROR(VLOOKUP(Výskyt[[#This Row],[Kód]],zostava40[],2,0),"")</f>
        <v/>
      </c>
      <c r="BA60" s="100" t="str">
        <f>IFERROR(VLOOKUP(Výskyt[[#This Row],[Kód]],zostava41[],2,0),"")</f>
        <v/>
      </c>
      <c r="BB60" s="100" t="str">
        <f>IFERROR(VLOOKUP(Výskyt[[#This Row],[Kód]],zostava42[],2,0),"")</f>
        <v/>
      </c>
      <c r="BC60" s="100" t="str">
        <f>IFERROR(VLOOKUP(Výskyt[[#This Row],[Kód]],zostava43[],2,0),"")</f>
        <v/>
      </c>
      <c r="BD60" s="100" t="str">
        <f>IFERROR(VLOOKUP(Výskyt[[#This Row],[Kód]],zostava44[],2,0),"")</f>
        <v/>
      </c>
      <c r="BE60" s="84"/>
      <c r="BF60" s="108">
        <f>Zostavy!B63</f>
        <v>0</v>
      </c>
      <c r="BG60" s="108">
        <f>SUMIFS(Zostavy!$D$48:$D$81,Zostavy!$B$48:$B$81,Zostavy!B63)*Zostavy!$E$83</f>
        <v>0</v>
      </c>
      <c r="BI60" s="108">
        <f>Zostavy!H63</f>
        <v>0</v>
      </c>
      <c r="BJ60" s="108">
        <f>SUMIFS(Zostavy!$J$48:$J$81,Zostavy!$H$48:$H$81,Zostavy!H63)*Zostavy!$K$83</f>
        <v>0</v>
      </c>
      <c r="BL60" s="108">
        <f>Zostavy!N63</f>
        <v>0</v>
      </c>
      <c r="BM60" s="108">
        <f>SUMIFS(Zostavy!$P$48:$P$81,Zostavy!$N$48:$N$81,Zostavy!N63)*Zostavy!$Q$83</f>
        <v>0</v>
      </c>
      <c r="BO60" s="108">
        <f>Zostavy!T63</f>
        <v>0</v>
      </c>
      <c r="BP60" s="108">
        <f>SUMIFS(Zostavy!$V$48:$V$81,Zostavy!$T$48:$T$81,Zostavy!T63)*Zostavy!$W$83</f>
        <v>0</v>
      </c>
    </row>
    <row r="61" spans="1:68" ht="14.15" x14ac:dyDescent="0.35">
      <c r="A61" s="84"/>
      <c r="B61" s="98">
        <v>3235</v>
      </c>
      <c r="C61" s="84" t="s">
        <v>69</v>
      </c>
      <c r="D61" s="84">
        <f>Cenník[[#This Row],[Kód]]</f>
        <v>3235</v>
      </c>
      <c r="E61" s="93">
        <v>0.44</v>
      </c>
      <c r="F61" s="84"/>
      <c r="G61" s="84" t="s">
        <v>179</v>
      </c>
      <c r="H61" s="84"/>
      <c r="I61" s="99">
        <f>Cenník[[#This Row],[Kód]]</f>
        <v>3235</v>
      </c>
      <c r="J61" s="100">
        <f>SUM(Výskyt[[#This Row],[1]:[44]])</f>
        <v>0</v>
      </c>
      <c r="K61" s="100" t="str">
        <f>IFERROR(RANK(Výskyt[[#This Row],[kód-P]],Výskyt[kód-P],1),"")</f>
        <v/>
      </c>
      <c r="L61" s="100" t="str">
        <f>IF(Výskyt[[#This Row],[ks]]&gt;0,Výskyt[[#This Row],[Kód]],"")</f>
        <v/>
      </c>
      <c r="M61" s="100" t="str">
        <f>IFERROR(VLOOKUP(Výskyt[[#This Row],[Kód]],zostava1[],2,0),"")</f>
        <v/>
      </c>
      <c r="N61" s="100" t="str">
        <f>IFERROR(VLOOKUP(Výskyt[[#This Row],[Kód]],zostava2[],2,0),"")</f>
        <v/>
      </c>
      <c r="O61" s="100" t="str">
        <f>IFERROR(VLOOKUP(Výskyt[[#This Row],[Kód]],zostava3[],2,0),"")</f>
        <v/>
      </c>
      <c r="P61" s="100" t="str">
        <f>IFERROR(VLOOKUP(Výskyt[[#This Row],[Kód]],zostava4[],2,0),"")</f>
        <v/>
      </c>
      <c r="Q61" s="100" t="str">
        <f>IFERROR(VLOOKUP(Výskyt[[#This Row],[Kód]],zostava5[],2,0),"")</f>
        <v/>
      </c>
      <c r="R61" s="100" t="str">
        <f>IFERROR(VLOOKUP(Výskyt[[#This Row],[Kód]],zostava6[],2,0),"")</f>
        <v/>
      </c>
      <c r="S61" s="100" t="str">
        <f>IFERROR(VLOOKUP(Výskyt[[#This Row],[Kód]],zostava7[],2,0),"")</f>
        <v/>
      </c>
      <c r="T61" s="100" t="str">
        <f>IFERROR(VLOOKUP(Výskyt[[#This Row],[Kód]],zostava8[],2,0),"")</f>
        <v/>
      </c>
      <c r="U61" s="100" t="str">
        <f>IFERROR(VLOOKUP(Výskyt[[#This Row],[Kód]],zostava9[],2,0),"")</f>
        <v/>
      </c>
      <c r="V61" s="102" t="str">
        <f>IFERROR(VLOOKUP(Výskyt[[#This Row],[Kód]],zostava10[],2,0),"")</f>
        <v/>
      </c>
      <c r="W61" s="100" t="str">
        <f>IFERROR(VLOOKUP(Výskyt[[#This Row],[Kód]],zostava11[],2,0),"")</f>
        <v/>
      </c>
      <c r="X61" s="100" t="str">
        <f>IFERROR(VLOOKUP(Výskyt[[#This Row],[Kód]],zostava12[],2,0),"")</f>
        <v/>
      </c>
      <c r="Y61" s="100" t="str">
        <f>IFERROR(VLOOKUP(Výskyt[[#This Row],[Kód]],zostava13[],2,0),"")</f>
        <v/>
      </c>
      <c r="Z61" s="100" t="str">
        <f>IFERROR(VLOOKUP(Výskyt[[#This Row],[Kód]],zostava14[],2,0),"")</f>
        <v/>
      </c>
      <c r="AA61" s="100" t="str">
        <f>IFERROR(VLOOKUP(Výskyt[[#This Row],[Kód]],zostava15[],2,0),"")</f>
        <v/>
      </c>
      <c r="AB61" s="100" t="str">
        <f>IFERROR(VLOOKUP(Výskyt[[#This Row],[Kód]],zostava16[],2,0),"")</f>
        <v/>
      </c>
      <c r="AC61" s="100" t="str">
        <f>IFERROR(VLOOKUP(Výskyt[[#This Row],[Kód]],zostava17[],2,0),"")</f>
        <v/>
      </c>
      <c r="AD61" s="100" t="str">
        <f>IFERROR(VLOOKUP(Výskyt[[#This Row],[Kód]],zostava18[],2,0),"")</f>
        <v/>
      </c>
      <c r="AE61" s="100" t="str">
        <f>IFERROR(VLOOKUP(Výskyt[[#This Row],[Kód]],zostava19[],2,0),"")</f>
        <v/>
      </c>
      <c r="AF61" s="100" t="str">
        <f>IFERROR(VLOOKUP(Výskyt[[#This Row],[Kód]],zostava20[],2,0),"")</f>
        <v/>
      </c>
      <c r="AG61" s="100" t="str">
        <f>IFERROR(VLOOKUP(Výskyt[[#This Row],[Kód]],zostava21[],2,0),"")</f>
        <v/>
      </c>
      <c r="AH61" s="100" t="str">
        <f>IFERROR(VLOOKUP(Výskyt[[#This Row],[Kód]],zostava22[],2,0),"")</f>
        <v/>
      </c>
      <c r="AI61" s="100" t="str">
        <f>IFERROR(VLOOKUP(Výskyt[[#This Row],[Kód]],zostava23[],2,0),"")</f>
        <v/>
      </c>
      <c r="AJ61" s="100" t="str">
        <f>IFERROR(VLOOKUP(Výskyt[[#This Row],[Kód]],zostava24[],2,0),"")</f>
        <v/>
      </c>
      <c r="AK61" s="100" t="str">
        <f>IFERROR(VLOOKUP(Výskyt[[#This Row],[Kód]],zostava25[],2,0),"")</f>
        <v/>
      </c>
      <c r="AL61" s="100" t="str">
        <f>IFERROR(VLOOKUP(Výskyt[[#This Row],[Kód]],zostava26[],2,0),"")</f>
        <v/>
      </c>
      <c r="AM61" s="100" t="str">
        <f>IFERROR(VLOOKUP(Výskyt[[#This Row],[Kód]],zostava27[],2,0),"")</f>
        <v/>
      </c>
      <c r="AN61" s="100" t="str">
        <f>IFERROR(VLOOKUP(Výskyt[[#This Row],[Kód]],zostava28[],2,0),"")</f>
        <v/>
      </c>
      <c r="AO61" s="100" t="str">
        <f>IFERROR(VLOOKUP(Výskyt[[#This Row],[Kód]],zostava29[],2,0),"")</f>
        <v/>
      </c>
      <c r="AP61" s="100" t="str">
        <f>IFERROR(VLOOKUP(Výskyt[[#This Row],[Kód]],zostava30[],2,0),"")</f>
        <v/>
      </c>
      <c r="AQ61" s="100" t="str">
        <f>IFERROR(VLOOKUP(Výskyt[[#This Row],[Kód]],zostava31[],2,0),"")</f>
        <v/>
      </c>
      <c r="AR61" s="100" t="str">
        <f>IFERROR(VLOOKUP(Výskyt[[#This Row],[Kód]],zostava32[],2,0),"")</f>
        <v/>
      </c>
      <c r="AS61" s="100" t="str">
        <f>IFERROR(VLOOKUP(Výskyt[[#This Row],[Kód]],zostava33[],2,0),"")</f>
        <v/>
      </c>
      <c r="AT61" s="100" t="str">
        <f>IFERROR(VLOOKUP(Výskyt[[#This Row],[Kód]],zostava34[],2,0),"")</f>
        <v/>
      </c>
      <c r="AU61" s="100" t="str">
        <f>IFERROR(VLOOKUP(Výskyt[[#This Row],[Kód]],zostava35[],2,0),"")</f>
        <v/>
      </c>
      <c r="AV61" s="100" t="str">
        <f>IFERROR(VLOOKUP(Výskyt[[#This Row],[Kód]],zostava36[],2,0),"")</f>
        <v/>
      </c>
      <c r="AW61" s="100" t="str">
        <f>IFERROR(VLOOKUP(Výskyt[[#This Row],[Kód]],zostava37[],2,0),"")</f>
        <v/>
      </c>
      <c r="AX61" s="100" t="str">
        <f>IFERROR(VLOOKUP(Výskyt[[#This Row],[Kód]],zostava38[],2,0),"")</f>
        <v/>
      </c>
      <c r="AY61" s="100" t="str">
        <f>IFERROR(VLOOKUP(Výskyt[[#This Row],[Kód]],zostava39[],2,0),"")</f>
        <v/>
      </c>
      <c r="AZ61" s="100" t="str">
        <f>IFERROR(VLOOKUP(Výskyt[[#This Row],[Kód]],zostava40[],2,0),"")</f>
        <v/>
      </c>
      <c r="BA61" s="100" t="str">
        <f>IFERROR(VLOOKUP(Výskyt[[#This Row],[Kód]],zostava41[],2,0),"")</f>
        <v/>
      </c>
      <c r="BB61" s="100" t="str">
        <f>IFERROR(VLOOKUP(Výskyt[[#This Row],[Kód]],zostava42[],2,0),"")</f>
        <v/>
      </c>
      <c r="BC61" s="100" t="str">
        <f>IFERROR(VLOOKUP(Výskyt[[#This Row],[Kód]],zostava43[],2,0),"")</f>
        <v/>
      </c>
      <c r="BD61" s="100" t="str">
        <f>IFERROR(VLOOKUP(Výskyt[[#This Row],[Kód]],zostava44[],2,0),"")</f>
        <v/>
      </c>
      <c r="BE61" s="84"/>
      <c r="BF61" s="108">
        <f>Zostavy!B64</f>
        <v>0</v>
      </c>
      <c r="BG61" s="108">
        <f>SUMIFS(Zostavy!$D$48:$D$81,Zostavy!$B$48:$B$81,Zostavy!B64)*Zostavy!$E$83</f>
        <v>0</v>
      </c>
      <c r="BI61" s="108">
        <f>Zostavy!H64</f>
        <v>0</v>
      </c>
      <c r="BJ61" s="108">
        <f>SUMIFS(Zostavy!$J$48:$J$81,Zostavy!$H$48:$H$81,Zostavy!H64)*Zostavy!$K$83</f>
        <v>0</v>
      </c>
      <c r="BL61" s="108">
        <f>Zostavy!N64</f>
        <v>0</v>
      </c>
      <c r="BM61" s="108">
        <f>SUMIFS(Zostavy!$P$48:$P$81,Zostavy!$N$48:$N$81,Zostavy!N64)*Zostavy!$Q$83</f>
        <v>0</v>
      </c>
      <c r="BO61" s="108">
        <f>Zostavy!T64</f>
        <v>0</v>
      </c>
      <c r="BP61" s="108">
        <f>SUMIFS(Zostavy!$V$48:$V$81,Zostavy!$T$48:$T$81,Zostavy!T64)*Zostavy!$W$83</f>
        <v>0</v>
      </c>
    </row>
    <row r="62" spans="1:68" ht="14.15" x14ac:dyDescent="0.35">
      <c r="A62" s="84"/>
      <c r="B62" s="98">
        <v>3240</v>
      </c>
      <c r="C62" s="84" t="s">
        <v>70</v>
      </c>
      <c r="D62" s="84">
        <f>Cenník[[#This Row],[Kód]]</f>
        <v>3240</v>
      </c>
      <c r="E62" s="93">
        <v>0.44</v>
      </c>
      <c r="F62" s="84"/>
      <c r="G62" s="84" t="s">
        <v>184</v>
      </c>
      <c r="H62" s="84"/>
      <c r="I62" s="99">
        <f>Cenník[[#This Row],[Kód]]</f>
        <v>3240</v>
      </c>
      <c r="J62" s="100">
        <f>SUM(Výskyt[[#This Row],[1]:[44]])</f>
        <v>0</v>
      </c>
      <c r="K62" s="100" t="str">
        <f>IFERROR(RANK(Výskyt[[#This Row],[kód-P]],Výskyt[kód-P],1),"")</f>
        <v/>
      </c>
      <c r="L62" s="100" t="str">
        <f>IF(Výskyt[[#This Row],[ks]]&gt;0,Výskyt[[#This Row],[Kód]],"")</f>
        <v/>
      </c>
      <c r="M62" s="100" t="str">
        <f>IFERROR(VLOOKUP(Výskyt[[#This Row],[Kód]],zostava1[],2,0),"")</f>
        <v/>
      </c>
      <c r="N62" s="100" t="str">
        <f>IFERROR(VLOOKUP(Výskyt[[#This Row],[Kód]],zostava2[],2,0),"")</f>
        <v/>
      </c>
      <c r="O62" s="100" t="str">
        <f>IFERROR(VLOOKUP(Výskyt[[#This Row],[Kód]],zostava3[],2,0),"")</f>
        <v/>
      </c>
      <c r="P62" s="100" t="str">
        <f>IFERROR(VLOOKUP(Výskyt[[#This Row],[Kód]],zostava4[],2,0),"")</f>
        <v/>
      </c>
      <c r="Q62" s="100" t="str">
        <f>IFERROR(VLOOKUP(Výskyt[[#This Row],[Kód]],zostava5[],2,0),"")</f>
        <v/>
      </c>
      <c r="R62" s="100" t="str">
        <f>IFERROR(VLOOKUP(Výskyt[[#This Row],[Kód]],zostava6[],2,0),"")</f>
        <v/>
      </c>
      <c r="S62" s="100" t="str">
        <f>IFERROR(VLOOKUP(Výskyt[[#This Row],[Kód]],zostava7[],2,0),"")</f>
        <v/>
      </c>
      <c r="T62" s="100" t="str">
        <f>IFERROR(VLOOKUP(Výskyt[[#This Row],[Kód]],zostava8[],2,0),"")</f>
        <v/>
      </c>
      <c r="U62" s="100" t="str">
        <f>IFERROR(VLOOKUP(Výskyt[[#This Row],[Kód]],zostava9[],2,0),"")</f>
        <v/>
      </c>
      <c r="V62" s="102" t="str">
        <f>IFERROR(VLOOKUP(Výskyt[[#This Row],[Kód]],zostava10[],2,0),"")</f>
        <v/>
      </c>
      <c r="W62" s="100" t="str">
        <f>IFERROR(VLOOKUP(Výskyt[[#This Row],[Kód]],zostava11[],2,0),"")</f>
        <v/>
      </c>
      <c r="X62" s="100" t="str">
        <f>IFERROR(VLOOKUP(Výskyt[[#This Row],[Kód]],zostava12[],2,0),"")</f>
        <v/>
      </c>
      <c r="Y62" s="100" t="str">
        <f>IFERROR(VLOOKUP(Výskyt[[#This Row],[Kód]],zostava13[],2,0),"")</f>
        <v/>
      </c>
      <c r="Z62" s="100" t="str">
        <f>IFERROR(VLOOKUP(Výskyt[[#This Row],[Kód]],zostava14[],2,0),"")</f>
        <v/>
      </c>
      <c r="AA62" s="100" t="str">
        <f>IFERROR(VLOOKUP(Výskyt[[#This Row],[Kód]],zostava15[],2,0),"")</f>
        <v/>
      </c>
      <c r="AB62" s="100" t="str">
        <f>IFERROR(VLOOKUP(Výskyt[[#This Row],[Kód]],zostava16[],2,0),"")</f>
        <v/>
      </c>
      <c r="AC62" s="100" t="str">
        <f>IFERROR(VLOOKUP(Výskyt[[#This Row],[Kód]],zostava17[],2,0),"")</f>
        <v/>
      </c>
      <c r="AD62" s="100" t="str">
        <f>IFERROR(VLOOKUP(Výskyt[[#This Row],[Kód]],zostava18[],2,0),"")</f>
        <v/>
      </c>
      <c r="AE62" s="100" t="str">
        <f>IFERROR(VLOOKUP(Výskyt[[#This Row],[Kód]],zostava19[],2,0),"")</f>
        <v/>
      </c>
      <c r="AF62" s="100" t="str">
        <f>IFERROR(VLOOKUP(Výskyt[[#This Row],[Kód]],zostava20[],2,0),"")</f>
        <v/>
      </c>
      <c r="AG62" s="100" t="str">
        <f>IFERROR(VLOOKUP(Výskyt[[#This Row],[Kód]],zostava21[],2,0),"")</f>
        <v/>
      </c>
      <c r="AH62" s="100" t="str">
        <f>IFERROR(VLOOKUP(Výskyt[[#This Row],[Kód]],zostava22[],2,0),"")</f>
        <v/>
      </c>
      <c r="AI62" s="100" t="str">
        <f>IFERROR(VLOOKUP(Výskyt[[#This Row],[Kód]],zostava23[],2,0),"")</f>
        <v/>
      </c>
      <c r="AJ62" s="100" t="str">
        <f>IFERROR(VLOOKUP(Výskyt[[#This Row],[Kód]],zostava24[],2,0),"")</f>
        <v/>
      </c>
      <c r="AK62" s="100" t="str">
        <f>IFERROR(VLOOKUP(Výskyt[[#This Row],[Kód]],zostava25[],2,0),"")</f>
        <v/>
      </c>
      <c r="AL62" s="100" t="str">
        <f>IFERROR(VLOOKUP(Výskyt[[#This Row],[Kód]],zostava26[],2,0),"")</f>
        <v/>
      </c>
      <c r="AM62" s="100" t="str">
        <f>IFERROR(VLOOKUP(Výskyt[[#This Row],[Kód]],zostava27[],2,0),"")</f>
        <v/>
      </c>
      <c r="AN62" s="100" t="str">
        <f>IFERROR(VLOOKUP(Výskyt[[#This Row],[Kód]],zostava28[],2,0),"")</f>
        <v/>
      </c>
      <c r="AO62" s="100" t="str">
        <f>IFERROR(VLOOKUP(Výskyt[[#This Row],[Kód]],zostava29[],2,0),"")</f>
        <v/>
      </c>
      <c r="AP62" s="100" t="str">
        <f>IFERROR(VLOOKUP(Výskyt[[#This Row],[Kód]],zostava30[],2,0),"")</f>
        <v/>
      </c>
      <c r="AQ62" s="100" t="str">
        <f>IFERROR(VLOOKUP(Výskyt[[#This Row],[Kód]],zostava31[],2,0),"")</f>
        <v/>
      </c>
      <c r="AR62" s="100" t="str">
        <f>IFERROR(VLOOKUP(Výskyt[[#This Row],[Kód]],zostava32[],2,0),"")</f>
        <v/>
      </c>
      <c r="AS62" s="100" t="str">
        <f>IFERROR(VLOOKUP(Výskyt[[#This Row],[Kód]],zostava33[],2,0),"")</f>
        <v/>
      </c>
      <c r="AT62" s="100" t="str">
        <f>IFERROR(VLOOKUP(Výskyt[[#This Row],[Kód]],zostava34[],2,0),"")</f>
        <v/>
      </c>
      <c r="AU62" s="100" t="str">
        <f>IFERROR(VLOOKUP(Výskyt[[#This Row],[Kód]],zostava35[],2,0),"")</f>
        <v/>
      </c>
      <c r="AV62" s="100" t="str">
        <f>IFERROR(VLOOKUP(Výskyt[[#This Row],[Kód]],zostava36[],2,0),"")</f>
        <v/>
      </c>
      <c r="AW62" s="100" t="str">
        <f>IFERROR(VLOOKUP(Výskyt[[#This Row],[Kód]],zostava37[],2,0),"")</f>
        <v/>
      </c>
      <c r="AX62" s="100" t="str">
        <f>IFERROR(VLOOKUP(Výskyt[[#This Row],[Kód]],zostava38[],2,0),"")</f>
        <v/>
      </c>
      <c r="AY62" s="100" t="str">
        <f>IFERROR(VLOOKUP(Výskyt[[#This Row],[Kód]],zostava39[],2,0),"")</f>
        <v/>
      </c>
      <c r="AZ62" s="100" t="str">
        <f>IFERROR(VLOOKUP(Výskyt[[#This Row],[Kód]],zostava40[],2,0),"")</f>
        <v/>
      </c>
      <c r="BA62" s="100" t="str">
        <f>IFERROR(VLOOKUP(Výskyt[[#This Row],[Kód]],zostava41[],2,0),"")</f>
        <v/>
      </c>
      <c r="BB62" s="100" t="str">
        <f>IFERROR(VLOOKUP(Výskyt[[#This Row],[Kód]],zostava42[],2,0),"")</f>
        <v/>
      </c>
      <c r="BC62" s="100" t="str">
        <f>IFERROR(VLOOKUP(Výskyt[[#This Row],[Kód]],zostava43[],2,0),"")</f>
        <v/>
      </c>
      <c r="BD62" s="100" t="str">
        <f>IFERROR(VLOOKUP(Výskyt[[#This Row],[Kód]],zostava44[],2,0),"")</f>
        <v/>
      </c>
      <c r="BE62" s="84"/>
      <c r="BF62" s="108">
        <f>Zostavy!B65</f>
        <v>0</v>
      </c>
      <c r="BG62" s="108">
        <f>SUMIFS(Zostavy!$D$48:$D$81,Zostavy!$B$48:$B$81,Zostavy!B65)*Zostavy!$E$83</f>
        <v>0</v>
      </c>
      <c r="BI62" s="108">
        <f>Zostavy!H65</f>
        <v>0</v>
      </c>
      <c r="BJ62" s="108">
        <f>SUMIFS(Zostavy!$J$48:$J$81,Zostavy!$H$48:$H$81,Zostavy!H65)*Zostavy!$K$83</f>
        <v>0</v>
      </c>
      <c r="BL62" s="108">
        <f>Zostavy!N65</f>
        <v>0</v>
      </c>
      <c r="BM62" s="108">
        <f>SUMIFS(Zostavy!$P$48:$P$81,Zostavy!$N$48:$N$81,Zostavy!N65)*Zostavy!$Q$83</f>
        <v>0</v>
      </c>
      <c r="BO62" s="108">
        <f>Zostavy!T65</f>
        <v>0</v>
      </c>
      <c r="BP62" s="108">
        <f>SUMIFS(Zostavy!$V$48:$V$81,Zostavy!$T$48:$T$81,Zostavy!T65)*Zostavy!$W$83</f>
        <v>0</v>
      </c>
    </row>
    <row r="63" spans="1:68" ht="14.15" x14ac:dyDescent="0.35">
      <c r="A63" s="84"/>
      <c r="B63" s="98">
        <v>3245</v>
      </c>
      <c r="C63" s="84" t="s">
        <v>74</v>
      </c>
      <c r="D63" s="84">
        <f>Cenník[[#This Row],[Kód]]</f>
        <v>3245</v>
      </c>
      <c r="E63" s="93">
        <v>0.44</v>
      </c>
      <c r="F63" s="84"/>
      <c r="G63" s="84" t="s">
        <v>180</v>
      </c>
      <c r="H63" s="84"/>
      <c r="I63" s="99">
        <f>Cenník[[#This Row],[Kód]]</f>
        <v>3245</v>
      </c>
      <c r="J63" s="100">
        <f>SUM(Výskyt[[#This Row],[1]:[44]])</f>
        <v>0</v>
      </c>
      <c r="K63" s="100" t="str">
        <f>IFERROR(RANK(Výskyt[[#This Row],[kód-P]],Výskyt[kód-P],1),"")</f>
        <v/>
      </c>
      <c r="L63" s="100" t="str">
        <f>IF(Výskyt[[#This Row],[ks]]&gt;0,Výskyt[[#This Row],[Kód]],"")</f>
        <v/>
      </c>
      <c r="M63" s="100" t="str">
        <f>IFERROR(VLOOKUP(Výskyt[[#This Row],[Kód]],zostava1[],2,0),"")</f>
        <v/>
      </c>
      <c r="N63" s="100" t="str">
        <f>IFERROR(VLOOKUP(Výskyt[[#This Row],[Kód]],zostava2[],2,0),"")</f>
        <v/>
      </c>
      <c r="O63" s="100" t="str">
        <f>IFERROR(VLOOKUP(Výskyt[[#This Row],[Kód]],zostava3[],2,0),"")</f>
        <v/>
      </c>
      <c r="P63" s="100" t="str">
        <f>IFERROR(VLOOKUP(Výskyt[[#This Row],[Kód]],zostava4[],2,0),"")</f>
        <v/>
      </c>
      <c r="Q63" s="100" t="str">
        <f>IFERROR(VLOOKUP(Výskyt[[#This Row],[Kód]],zostava5[],2,0),"")</f>
        <v/>
      </c>
      <c r="R63" s="100" t="str">
        <f>IFERROR(VLOOKUP(Výskyt[[#This Row],[Kód]],zostava6[],2,0),"")</f>
        <v/>
      </c>
      <c r="S63" s="100" t="str">
        <f>IFERROR(VLOOKUP(Výskyt[[#This Row],[Kód]],zostava7[],2,0),"")</f>
        <v/>
      </c>
      <c r="T63" s="100" t="str">
        <f>IFERROR(VLOOKUP(Výskyt[[#This Row],[Kód]],zostava8[],2,0),"")</f>
        <v/>
      </c>
      <c r="U63" s="100" t="str">
        <f>IFERROR(VLOOKUP(Výskyt[[#This Row],[Kód]],zostava9[],2,0),"")</f>
        <v/>
      </c>
      <c r="V63" s="102" t="str">
        <f>IFERROR(VLOOKUP(Výskyt[[#This Row],[Kód]],zostava10[],2,0),"")</f>
        <v/>
      </c>
      <c r="W63" s="100" t="str">
        <f>IFERROR(VLOOKUP(Výskyt[[#This Row],[Kód]],zostava11[],2,0),"")</f>
        <v/>
      </c>
      <c r="X63" s="100" t="str">
        <f>IFERROR(VLOOKUP(Výskyt[[#This Row],[Kód]],zostava12[],2,0),"")</f>
        <v/>
      </c>
      <c r="Y63" s="100" t="str">
        <f>IFERROR(VLOOKUP(Výskyt[[#This Row],[Kód]],zostava13[],2,0),"")</f>
        <v/>
      </c>
      <c r="Z63" s="100" t="str">
        <f>IFERROR(VLOOKUP(Výskyt[[#This Row],[Kód]],zostava14[],2,0),"")</f>
        <v/>
      </c>
      <c r="AA63" s="100" t="str">
        <f>IFERROR(VLOOKUP(Výskyt[[#This Row],[Kód]],zostava15[],2,0),"")</f>
        <v/>
      </c>
      <c r="AB63" s="100" t="str">
        <f>IFERROR(VLOOKUP(Výskyt[[#This Row],[Kód]],zostava16[],2,0),"")</f>
        <v/>
      </c>
      <c r="AC63" s="100" t="str">
        <f>IFERROR(VLOOKUP(Výskyt[[#This Row],[Kód]],zostava17[],2,0),"")</f>
        <v/>
      </c>
      <c r="AD63" s="100" t="str">
        <f>IFERROR(VLOOKUP(Výskyt[[#This Row],[Kód]],zostava18[],2,0),"")</f>
        <v/>
      </c>
      <c r="AE63" s="100" t="str">
        <f>IFERROR(VLOOKUP(Výskyt[[#This Row],[Kód]],zostava19[],2,0),"")</f>
        <v/>
      </c>
      <c r="AF63" s="100" t="str">
        <f>IFERROR(VLOOKUP(Výskyt[[#This Row],[Kód]],zostava20[],2,0),"")</f>
        <v/>
      </c>
      <c r="AG63" s="100" t="str">
        <f>IFERROR(VLOOKUP(Výskyt[[#This Row],[Kód]],zostava21[],2,0),"")</f>
        <v/>
      </c>
      <c r="AH63" s="100" t="str">
        <f>IFERROR(VLOOKUP(Výskyt[[#This Row],[Kód]],zostava22[],2,0),"")</f>
        <v/>
      </c>
      <c r="AI63" s="100" t="str">
        <f>IFERROR(VLOOKUP(Výskyt[[#This Row],[Kód]],zostava23[],2,0),"")</f>
        <v/>
      </c>
      <c r="AJ63" s="100" t="str">
        <f>IFERROR(VLOOKUP(Výskyt[[#This Row],[Kód]],zostava24[],2,0),"")</f>
        <v/>
      </c>
      <c r="AK63" s="100" t="str">
        <f>IFERROR(VLOOKUP(Výskyt[[#This Row],[Kód]],zostava25[],2,0),"")</f>
        <v/>
      </c>
      <c r="AL63" s="100" t="str">
        <f>IFERROR(VLOOKUP(Výskyt[[#This Row],[Kód]],zostava26[],2,0),"")</f>
        <v/>
      </c>
      <c r="AM63" s="100" t="str">
        <f>IFERROR(VLOOKUP(Výskyt[[#This Row],[Kód]],zostava27[],2,0),"")</f>
        <v/>
      </c>
      <c r="AN63" s="100" t="str">
        <f>IFERROR(VLOOKUP(Výskyt[[#This Row],[Kód]],zostava28[],2,0),"")</f>
        <v/>
      </c>
      <c r="AO63" s="100" t="str">
        <f>IFERROR(VLOOKUP(Výskyt[[#This Row],[Kód]],zostava29[],2,0),"")</f>
        <v/>
      </c>
      <c r="AP63" s="100" t="str">
        <f>IFERROR(VLOOKUP(Výskyt[[#This Row],[Kód]],zostava30[],2,0),"")</f>
        <v/>
      </c>
      <c r="AQ63" s="100" t="str">
        <f>IFERROR(VLOOKUP(Výskyt[[#This Row],[Kód]],zostava31[],2,0),"")</f>
        <v/>
      </c>
      <c r="AR63" s="100" t="str">
        <f>IFERROR(VLOOKUP(Výskyt[[#This Row],[Kód]],zostava32[],2,0),"")</f>
        <v/>
      </c>
      <c r="AS63" s="100" t="str">
        <f>IFERROR(VLOOKUP(Výskyt[[#This Row],[Kód]],zostava33[],2,0),"")</f>
        <v/>
      </c>
      <c r="AT63" s="100" t="str">
        <f>IFERROR(VLOOKUP(Výskyt[[#This Row],[Kód]],zostava34[],2,0),"")</f>
        <v/>
      </c>
      <c r="AU63" s="100" t="str">
        <f>IFERROR(VLOOKUP(Výskyt[[#This Row],[Kód]],zostava35[],2,0),"")</f>
        <v/>
      </c>
      <c r="AV63" s="100" t="str">
        <f>IFERROR(VLOOKUP(Výskyt[[#This Row],[Kód]],zostava36[],2,0),"")</f>
        <v/>
      </c>
      <c r="AW63" s="100" t="str">
        <f>IFERROR(VLOOKUP(Výskyt[[#This Row],[Kód]],zostava37[],2,0),"")</f>
        <v/>
      </c>
      <c r="AX63" s="100" t="str">
        <f>IFERROR(VLOOKUP(Výskyt[[#This Row],[Kód]],zostava38[],2,0),"")</f>
        <v/>
      </c>
      <c r="AY63" s="100" t="str">
        <f>IFERROR(VLOOKUP(Výskyt[[#This Row],[Kód]],zostava39[],2,0),"")</f>
        <v/>
      </c>
      <c r="AZ63" s="100" t="str">
        <f>IFERROR(VLOOKUP(Výskyt[[#This Row],[Kód]],zostava40[],2,0),"")</f>
        <v/>
      </c>
      <c r="BA63" s="100" t="str">
        <f>IFERROR(VLOOKUP(Výskyt[[#This Row],[Kód]],zostava41[],2,0),"")</f>
        <v/>
      </c>
      <c r="BB63" s="100" t="str">
        <f>IFERROR(VLOOKUP(Výskyt[[#This Row],[Kód]],zostava42[],2,0),"")</f>
        <v/>
      </c>
      <c r="BC63" s="100" t="str">
        <f>IFERROR(VLOOKUP(Výskyt[[#This Row],[Kód]],zostava43[],2,0),"")</f>
        <v/>
      </c>
      <c r="BD63" s="100" t="str">
        <f>IFERROR(VLOOKUP(Výskyt[[#This Row],[Kód]],zostava44[],2,0),"")</f>
        <v/>
      </c>
      <c r="BE63" s="84"/>
      <c r="BF63" s="108">
        <f>Zostavy!B66</f>
        <v>0</v>
      </c>
      <c r="BG63" s="108">
        <f>SUMIFS(Zostavy!$D$48:$D$81,Zostavy!$B$48:$B$81,Zostavy!B66)*Zostavy!$E$83</f>
        <v>0</v>
      </c>
      <c r="BI63" s="108">
        <f>Zostavy!H66</f>
        <v>0</v>
      </c>
      <c r="BJ63" s="108">
        <f>SUMIFS(Zostavy!$J$48:$J$81,Zostavy!$H$48:$H$81,Zostavy!H66)*Zostavy!$K$83</f>
        <v>0</v>
      </c>
      <c r="BL63" s="108">
        <f>Zostavy!N66</f>
        <v>0</v>
      </c>
      <c r="BM63" s="108">
        <f>SUMIFS(Zostavy!$P$48:$P$81,Zostavy!$N$48:$N$81,Zostavy!N66)*Zostavy!$Q$83</f>
        <v>0</v>
      </c>
      <c r="BO63" s="108">
        <f>Zostavy!T66</f>
        <v>0</v>
      </c>
      <c r="BP63" s="108">
        <f>SUMIFS(Zostavy!$V$48:$V$81,Zostavy!$T$48:$T$81,Zostavy!T66)*Zostavy!$W$83</f>
        <v>0</v>
      </c>
    </row>
    <row r="64" spans="1:68" ht="14.15" x14ac:dyDescent="0.35">
      <c r="A64" s="84"/>
      <c r="B64" s="98">
        <v>3250</v>
      </c>
      <c r="C64" s="84" t="s">
        <v>75</v>
      </c>
      <c r="D64" s="84">
        <f>Cenník[[#This Row],[Kód]]</f>
        <v>3250</v>
      </c>
      <c r="E64" s="93">
        <v>0.6</v>
      </c>
      <c r="F64" s="84"/>
      <c r="G64" s="84" t="s">
        <v>181</v>
      </c>
      <c r="H64" s="84"/>
      <c r="I64" s="99">
        <f>Cenník[[#This Row],[Kód]]</f>
        <v>3250</v>
      </c>
      <c r="J64" s="100">
        <f>SUM(Výskyt[[#This Row],[1]:[44]])</f>
        <v>0</v>
      </c>
      <c r="K64" s="100" t="str">
        <f>IFERROR(RANK(Výskyt[[#This Row],[kód-P]],Výskyt[kód-P],1),"")</f>
        <v/>
      </c>
      <c r="L64" s="100" t="str">
        <f>IF(Výskyt[[#This Row],[ks]]&gt;0,Výskyt[[#This Row],[Kód]],"")</f>
        <v/>
      </c>
      <c r="M64" s="100" t="str">
        <f>IFERROR(VLOOKUP(Výskyt[[#This Row],[Kód]],zostava1[],2,0),"")</f>
        <v/>
      </c>
      <c r="N64" s="100" t="str">
        <f>IFERROR(VLOOKUP(Výskyt[[#This Row],[Kód]],zostava2[],2,0),"")</f>
        <v/>
      </c>
      <c r="O64" s="100" t="str">
        <f>IFERROR(VLOOKUP(Výskyt[[#This Row],[Kód]],zostava3[],2,0),"")</f>
        <v/>
      </c>
      <c r="P64" s="100" t="str">
        <f>IFERROR(VLOOKUP(Výskyt[[#This Row],[Kód]],zostava4[],2,0),"")</f>
        <v/>
      </c>
      <c r="Q64" s="100" t="str">
        <f>IFERROR(VLOOKUP(Výskyt[[#This Row],[Kód]],zostava5[],2,0),"")</f>
        <v/>
      </c>
      <c r="R64" s="100" t="str">
        <f>IFERROR(VLOOKUP(Výskyt[[#This Row],[Kód]],zostava6[],2,0),"")</f>
        <v/>
      </c>
      <c r="S64" s="100" t="str">
        <f>IFERROR(VLOOKUP(Výskyt[[#This Row],[Kód]],zostava7[],2,0),"")</f>
        <v/>
      </c>
      <c r="T64" s="100" t="str">
        <f>IFERROR(VLOOKUP(Výskyt[[#This Row],[Kód]],zostava8[],2,0),"")</f>
        <v/>
      </c>
      <c r="U64" s="100" t="str">
        <f>IFERROR(VLOOKUP(Výskyt[[#This Row],[Kód]],zostava9[],2,0),"")</f>
        <v/>
      </c>
      <c r="V64" s="102" t="str">
        <f>IFERROR(VLOOKUP(Výskyt[[#This Row],[Kód]],zostava10[],2,0),"")</f>
        <v/>
      </c>
      <c r="W64" s="100" t="str">
        <f>IFERROR(VLOOKUP(Výskyt[[#This Row],[Kód]],zostava11[],2,0),"")</f>
        <v/>
      </c>
      <c r="X64" s="100" t="str">
        <f>IFERROR(VLOOKUP(Výskyt[[#This Row],[Kód]],zostava12[],2,0),"")</f>
        <v/>
      </c>
      <c r="Y64" s="100" t="str">
        <f>IFERROR(VLOOKUP(Výskyt[[#This Row],[Kód]],zostava13[],2,0),"")</f>
        <v/>
      </c>
      <c r="Z64" s="100" t="str">
        <f>IFERROR(VLOOKUP(Výskyt[[#This Row],[Kód]],zostava14[],2,0),"")</f>
        <v/>
      </c>
      <c r="AA64" s="100" t="str">
        <f>IFERROR(VLOOKUP(Výskyt[[#This Row],[Kód]],zostava15[],2,0),"")</f>
        <v/>
      </c>
      <c r="AB64" s="100" t="str">
        <f>IFERROR(VLOOKUP(Výskyt[[#This Row],[Kód]],zostava16[],2,0),"")</f>
        <v/>
      </c>
      <c r="AC64" s="100" t="str">
        <f>IFERROR(VLOOKUP(Výskyt[[#This Row],[Kód]],zostava17[],2,0),"")</f>
        <v/>
      </c>
      <c r="AD64" s="100" t="str">
        <f>IFERROR(VLOOKUP(Výskyt[[#This Row],[Kód]],zostava18[],2,0),"")</f>
        <v/>
      </c>
      <c r="AE64" s="100" t="str">
        <f>IFERROR(VLOOKUP(Výskyt[[#This Row],[Kód]],zostava19[],2,0),"")</f>
        <v/>
      </c>
      <c r="AF64" s="100" t="str">
        <f>IFERROR(VLOOKUP(Výskyt[[#This Row],[Kód]],zostava20[],2,0),"")</f>
        <v/>
      </c>
      <c r="AG64" s="100" t="str">
        <f>IFERROR(VLOOKUP(Výskyt[[#This Row],[Kód]],zostava21[],2,0),"")</f>
        <v/>
      </c>
      <c r="AH64" s="100" t="str">
        <f>IFERROR(VLOOKUP(Výskyt[[#This Row],[Kód]],zostava22[],2,0),"")</f>
        <v/>
      </c>
      <c r="AI64" s="100" t="str">
        <f>IFERROR(VLOOKUP(Výskyt[[#This Row],[Kód]],zostava23[],2,0),"")</f>
        <v/>
      </c>
      <c r="AJ64" s="100" t="str">
        <f>IFERROR(VLOOKUP(Výskyt[[#This Row],[Kód]],zostava24[],2,0),"")</f>
        <v/>
      </c>
      <c r="AK64" s="100" t="str">
        <f>IFERROR(VLOOKUP(Výskyt[[#This Row],[Kód]],zostava25[],2,0),"")</f>
        <v/>
      </c>
      <c r="AL64" s="100" t="str">
        <f>IFERROR(VLOOKUP(Výskyt[[#This Row],[Kód]],zostava26[],2,0),"")</f>
        <v/>
      </c>
      <c r="AM64" s="100" t="str">
        <f>IFERROR(VLOOKUP(Výskyt[[#This Row],[Kód]],zostava27[],2,0),"")</f>
        <v/>
      </c>
      <c r="AN64" s="100" t="str">
        <f>IFERROR(VLOOKUP(Výskyt[[#This Row],[Kód]],zostava28[],2,0),"")</f>
        <v/>
      </c>
      <c r="AO64" s="100" t="str">
        <f>IFERROR(VLOOKUP(Výskyt[[#This Row],[Kód]],zostava29[],2,0),"")</f>
        <v/>
      </c>
      <c r="AP64" s="100" t="str">
        <f>IFERROR(VLOOKUP(Výskyt[[#This Row],[Kód]],zostava30[],2,0),"")</f>
        <v/>
      </c>
      <c r="AQ64" s="100" t="str">
        <f>IFERROR(VLOOKUP(Výskyt[[#This Row],[Kód]],zostava31[],2,0),"")</f>
        <v/>
      </c>
      <c r="AR64" s="100" t="str">
        <f>IFERROR(VLOOKUP(Výskyt[[#This Row],[Kód]],zostava32[],2,0),"")</f>
        <v/>
      </c>
      <c r="AS64" s="100" t="str">
        <f>IFERROR(VLOOKUP(Výskyt[[#This Row],[Kód]],zostava33[],2,0),"")</f>
        <v/>
      </c>
      <c r="AT64" s="100" t="str">
        <f>IFERROR(VLOOKUP(Výskyt[[#This Row],[Kód]],zostava34[],2,0),"")</f>
        <v/>
      </c>
      <c r="AU64" s="100" t="str">
        <f>IFERROR(VLOOKUP(Výskyt[[#This Row],[Kód]],zostava35[],2,0),"")</f>
        <v/>
      </c>
      <c r="AV64" s="100" t="str">
        <f>IFERROR(VLOOKUP(Výskyt[[#This Row],[Kód]],zostava36[],2,0),"")</f>
        <v/>
      </c>
      <c r="AW64" s="100" t="str">
        <f>IFERROR(VLOOKUP(Výskyt[[#This Row],[Kód]],zostava37[],2,0),"")</f>
        <v/>
      </c>
      <c r="AX64" s="100" t="str">
        <f>IFERROR(VLOOKUP(Výskyt[[#This Row],[Kód]],zostava38[],2,0),"")</f>
        <v/>
      </c>
      <c r="AY64" s="100" t="str">
        <f>IFERROR(VLOOKUP(Výskyt[[#This Row],[Kód]],zostava39[],2,0),"")</f>
        <v/>
      </c>
      <c r="AZ64" s="100" t="str">
        <f>IFERROR(VLOOKUP(Výskyt[[#This Row],[Kód]],zostava40[],2,0),"")</f>
        <v/>
      </c>
      <c r="BA64" s="100" t="str">
        <f>IFERROR(VLOOKUP(Výskyt[[#This Row],[Kód]],zostava41[],2,0),"")</f>
        <v/>
      </c>
      <c r="BB64" s="100" t="str">
        <f>IFERROR(VLOOKUP(Výskyt[[#This Row],[Kód]],zostava42[],2,0),"")</f>
        <v/>
      </c>
      <c r="BC64" s="100" t="str">
        <f>IFERROR(VLOOKUP(Výskyt[[#This Row],[Kód]],zostava43[],2,0),"")</f>
        <v/>
      </c>
      <c r="BD64" s="100" t="str">
        <f>IFERROR(VLOOKUP(Výskyt[[#This Row],[Kód]],zostava44[],2,0),"")</f>
        <v/>
      </c>
      <c r="BE64" s="84"/>
      <c r="BF64" s="108">
        <f>Zostavy!B67</f>
        <v>0</v>
      </c>
      <c r="BG64" s="108">
        <f>SUMIFS(Zostavy!$D$48:$D$81,Zostavy!$B$48:$B$81,Zostavy!B67)*Zostavy!$E$83</f>
        <v>0</v>
      </c>
      <c r="BI64" s="108">
        <f>Zostavy!H67</f>
        <v>0</v>
      </c>
      <c r="BJ64" s="108">
        <f>SUMIFS(Zostavy!$J$48:$J$81,Zostavy!$H$48:$H$81,Zostavy!H67)*Zostavy!$K$83</f>
        <v>0</v>
      </c>
      <c r="BL64" s="108">
        <f>Zostavy!N67</f>
        <v>0</v>
      </c>
      <c r="BM64" s="108">
        <f>SUMIFS(Zostavy!$P$48:$P$81,Zostavy!$N$48:$N$81,Zostavy!N67)*Zostavy!$Q$83</f>
        <v>0</v>
      </c>
      <c r="BO64" s="108">
        <f>Zostavy!T67</f>
        <v>0</v>
      </c>
      <c r="BP64" s="108">
        <f>SUMIFS(Zostavy!$V$48:$V$81,Zostavy!$T$48:$T$81,Zostavy!T67)*Zostavy!$W$83</f>
        <v>0</v>
      </c>
    </row>
    <row r="65" spans="1:68" ht="14.15" x14ac:dyDescent="0.35">
      <c r="A65" s="84"/>
      <c r="B65" s="98">
        <v>3255</v>
      </c>
      <c r="C65" s="84" t="s">
        <v>76</v>
      </c>
      <c r="D65" s="84">
        <f>Cenník[[#This Row],[Kód]]</f>
        <v>3255</v>
      </c>
      <c r="E65" s="93">
        <v>0.6</v>
      </c>
      <c r="F65" s="84"/>
      <c r="G65" s="84" t="s">
        <v>182</v>
      </c>
      <c r="H65" s="84"/>
      <c r="I65" s="99">
        <f>Cenník[[#This Row],[Kód]]</f>
        <v>3255</v>
      </c>
      <c r="J65" s="100">
        <f>SUM(Výskyt[[#This Row],[1]:[44]])</f>
        <v>0</v>
      </c>
      <c r="K65" s="100" t="str">
        <f>IFERROR(RANK(Výskyt[[#This Row],[kód-P]],Výskyt[kód-P],1),"")</f>
        <v/>
      </c>
      <c r="L65" s="100" t="str">
        <f>IF(Výskyt[[#This Row],[ks]]&gt;0,Výskyt[[#This Row],[Kód]],"")</f>
        <v/>
      </c>
      <c r="M65" s="100" t="str">
        <f>IFERROR(VLOOKUP(Výskyt[[#This Row],[Kód]],zostava1[],2,0),"")</f>
        <v/>
      </c>
      <c r="N65" s="100" t="str">
        <f>IFERROR(VLOOKUP(Výskyt[[#This Row],[Kód]],zostava2[],2,0),"")</f>
        <v/>
      </c>
      <c r="O65" s="100" t="str">
        <f>IFERROR(VLOOKUP(Výskyt[[#This Row],[Kód]],zostava3[],2,0),"")</f>
        <v/>
      </c>
      <c r="P65" s="100" t="str">
        <f>IFERROR(VLOOKUP(Výskyt[[#This Row],[Kód]],zostava4[],2,0),"")</f>
        <v/>
      </c>
      <c r="Q65" s="100" t="str">
        <f>IFERROR(VLOOKUP(Výskyt[[#This Row],[Kód]],zostava5[],2,0),"")</f>
        <v/>
      </c>
      <c r="R65" s="100" t="str">
        <f>IFERROR(VLOOKUP(Výskyt[[#This Row],[Kód]],zostava6[],2,0),"")</f>
        <v/>
      </c>
      <c r="S65" s="100" t="str">
        <f>IFERROR(VLOOKUP(Výskyt[[#This Row],[Kód]],zostava7[],2,0),"")</f>
        <v/>
      </c>
      <c r="T65" s="100" t="str">
        <f>IFERROR(VLOOKUP(Výskyt[[#This Row],[Kód]],zostava8[],2,0),"")</f>
        <v/>
      </c>
      <c r="U65" s="100" t="str">
        <f>IFERROR(VLOOKUP(Výskyt[[#This Row],[Kód]],zostava9[],2,0),"")</f>
        <v/>
      </c>
      <c r="V65" s="102" t="str">
        <f>IFERROR(VLOOKUP(Výskyt[[#This Row],[Kód]],zostava10[],2,0),"")</f>
        <v/>
      </c>
      <c r="W65" s="100" t="str">
        <f>IFERROR(VLOOKUP(Výskyt[[#This Row],[Kód]],zostava11[],2,0),"")</f>
        <v/>
      </c>
      <c r="X65" s="100" t="str">
        <f>IFERROR(VLOOKUP(Výskyt[[#This Row],[Kód]],zostava12[],2,0),"")</f>
        <v/>
      </c>
      <c r="Y65" s="100" t="str">
        <f>IFERROR(VLOOKUP(Výskyt[[#This Row],[Kód]],zostava13[],2,0),"")</f>
        <v/>
      </c>
      <c r="Z65" s="100" t="str">
        <f>IFERROR(VLOOKUP(Výskyt[[#This Row],[Kód]],zostava14[],2,0),"")</f>
        <v/>
      </c>
      <c r="AA65" s="100" t="str">
        <f>IFERROR(VLOOKUP(Výskyt[[#This Row],[Kód]],zostava15[],2,0),"")</f>
        <v/>
      </c>
      <c r="AB65" s="100" t="str">
        <f>IFERROR(VLOOKUP(Výskyt[[#This Row],[Kód]],zostava16[],2,0),"")</f>
        <v/>
      </c>
      <c r="AC65" s="100" t="str">
        <f>IFERROR(VLOOKUP(Výskyt[[#This Row],[Kód]],zostava17[],2,0),"")</f>
        <v/>
      </c>
      <c r="AD65" s="100" t="str">
        <f>IFERROR(VLOOKUP(Výskyt[[#This Row],[Kód]],zostava18[],2,0),"")</f>
        <v/>
      </c>
      <c r="AE65" s="100" t="str">
        <f>IFERROR(VLOOKUP(Výskyt[[#This Row],[Kód]],zostava19[],2,0),"")</f>
        <v/>
      </c>
      <c r="AF65" s="100" t="str">
        <f>IFERROR(VLOOKUP(Výskyt[[#This Row],[Kód]],zostava20[],2,0),"")</f>
        <v/>
      </c>
      <c r="AG65" s="100" t="str">
        <f>IFERROR(VLOOKUP(Výskyt[[#This Row],[Kód]],zostava21[],2,0),"")</f>
        <v/>
      </c>
      <c r="AH65" s="100" t="str">
        <f>IFERROR(VLOOKUP(Výskyt[[#This Row],[Kód]],zostava22[],2,0),"")</f>
        <v/>
      </c>
      <c r="AI65" s="100" t="str">
        <f>IFERROR(VLOOKUP(Výskyt[[#This Row],[Kód]],zostava23[],2,0),"")</f>
        <v/>
      </c>
      <c r="AJ65" s="100" t="str">
        <f>IFERROR(VLOOKUP(Výskyt[[#This Row],[Kód]],zostava24[],2,0),"")</f>
        <v/>
      </c>
      <c r="AK65" s="100" t="str">
        <f>IFERROR(VLOOKUP(Výskyt[[#This Row],[Kód]],zostava25[],2,0),"")</f>
        <v/>
      </c>
      <c r="AL65" s="100" t="str">
        <f>IFERROR(VLOOKUP(Výskyt[[#This Row],[Kód]],zostava26[],2,0),"")</f>
        <v/>
      </c>
      <c r="AM65" s="100" t="str">
        <f>IFERROR(VLOOKUP(Výskyt[[#This Row],[Kód]],zostava27[],2,0),"")</f>
        <v/>
      </c>
      <c r="AN65" s="100" t="str">
        <f>IFERROR(VLOOKUP(Výskyt[[#This Row],[Kód]],zostava28[],2,0),"")</f>
        <v/>
      </c>
      <c r="AO65" s="100" t="str">
        <f>IFERROR(VLOOKUP(Výskyt[[#This Row],[Kód]],zostava29[],2,0),"")</f>
        <v/>
      </c>
      <c r="AP65" s="100" t="str">
        <f>IFERROR(VLOOKUP(Výskyt[[#This Row],[Kód]],zostava30[],2,0),"")</f>
        <v/>
      </c>
      <c r="AQ65" s="100" t="str">
        <f>IFERROR(VLOOKUP(Výskyt[[#This Row],[Kód]],zostava31[],2,0),"")</f>
        <v/>
      </c>
      <c r="AR65" s="100" t="str">
        <f>IFERROR(VLOOKUP(Výskyt[[#This Row],[Kód]],zostava32[],2,0),"")</f>
        <v/>
      </c>
      <c r="AS65" s="100" t="str">
        <f>IFERROR(VLOOKUP(Výskyt[[#This Row],[Kód]],zostava33[],2,0),"")</f>
        <v/>
      </c>
      <c r="AT65" s="100" t="str">
        <f>IFERROR(VLOOKUP(Výskyt[[#This Row],[Kód]],zostava34[],2,0),"")</f>
        <v/>
      </c>
      <c r="AU65" s="100" t="str">
        <f>IFERROR(VLOOKUP(Výskyt[[#This Row],[Kód]],zostava35[],2,0),"")</f>
        <v/>
      </c>
      <c r="AV65" s="100" t="str">
        <f>IFERROR(VLOOKUP(Výskyt[[#This Row],[Kód]],zostava36[],2,0),"")</f>
        <v/>
      </c>
      <c r="AW65" s="100" t="str">
        <f>IFERROR(VLOOKUP(Výskyt[[#This Row],[Kód]],zostava37[],2,0),"")</f>
        <v/>
      </c>
      <c r="AX65" s="100" t="str">
        <f>IFERROR(VLOOKUP(Výskyt[[#This Row],[Kód]],zostava38[],2,0),"")</f>
        <v/>
      </c>
      <c r="AY65" s="100" t="str">
        <f>IFERROR(VLOOKUP(Výskyt[[#This Row],[Kód]],zostava39[],2,0),"")</f>
        <v/>
      </c>
      <c r="AZ65" s="100" t="str">
        <f>IFERROR(VLOOKUP(Výskyt[[#This Row],[Kód]],zostava40[],2,0),"")</f>
        <v/>
      </c>
      <c r="BA65" s="100" t="str">
        <f>IFERROR(VLOOKUP(Výskyt[[#This Row],[Kód]],zostava41[],2,0),"")</f>
        <v/>
      </c>
      <c r="BB65" s="100" t="str">
        <f>IFERROR(VLOOKUP(Výskyt[[#This Row],[Kód]],zostava42[],2,0),"")</f>
        <v/>
      </c>
      <c r="BC65" s="100" t="str">
        <f>IFERROR(VLOOKUP(Výskyt[[#This Row],[Kód]],zostava43[],2,0),"")</f>
        <v/>
      </c>
      <c r="BD65" s="100" t="str">
        <f>IFERROR(VLOOKUP(Výskyt[[#This Row],[Kód]],zostava44[],2,0),"")</f>
        <v/>
      </c>
      <c r="BE65" s="84"/>
      <c r="BF65" s="108">
        <f>Zostavy!B68</f>
        <v>0</v>
      </c>
      <c r="BG65" s="108">
        <f>SUMIFS(Zostavy!$D$48:$D$81,Zostavy!$B$48:$B$81,Zostavy!B68)*Zostavy!$E$83</f>
        <v>0</v>
      </c>
      <c r="BI65" s="108">
        <f>Zostavy!H68</f>
        <v>0</v>
      </c>
      <c r="BJ65" s="108">
        <f>SUMIFS(Zostavy!$J$48:$J$81,Zostavy!$H$48:$H$81,Zostavy!H68)*Zostavy!$K$83</f>
        <v>0</v>
      </c>
      <c r="BL65" s="108">
        <f>Zostavy!N68</f>
        <v>0</v>
      </c>
      <c r="BM65" s="108">
        <f>SUMIFS(Zostavy!$P$48:$P$81,Zostavy!$N$48:$N$81,Zostavy!N68)*Zostavy!$Q$83</f>
        <v>0</v>
      </c>
      <c r="BO65" s="108">
        <f>Zostavy!T68</f>
        <v>0</v>
      </c>
      <c r="BP65" s="108">
        <f>SUMIFS(Zostavy!$V$48:$V$81,Zostavy!$T$48:$T$81,Zostavy!T68)*Zostavy!$W$83</f>
        <v>0</v>
      </c>
    </row>
    <row r="66" spans="1:68" ht="14.15" x14ac:dyDescent="0.35">
      <c r="A66" s="84"/>
      <c r="B66" s="98">
        <v>3260</v>
      </c>
      <c r="C66" s="84" t="s">
        <v>78</v>
      </c>
      <c r="D66" s="84">
        <f>Cenník[[#This Row],[Kód]]</f>
        <v>3260</v>
      </c>
      <c r="E66" s="93">
        <v>0.6</v>
      </c>
      <c r="F66" s="84"/>
      <c r="G66" s="84" t="s">
        <v>178</v>
      </c>
      <c r="H66" s="84"/>
      <c r="I66" s="99">
        <f>Cenník[[#This Row],[Kód]]</f>
        <v>3260</v>
      </c>
      <c r="J66" s="100">
        <f>SUM(Výskyt[[#This Row],[1]:[44]])</f>
        <v>0</v>
      </c>
      <c r="K66" s="100" t="str">
        <f>IFERROR(RANK(Výskyt[[#This Row],[kód-P]],Výskyt[kód-P],1),"")</f>
        <v/>
      </c>
      <c r="L66" s="100" t="str">
        <f>IF(Výskyt[[#This Row],[ks]]&gt;0,Výskyt[[#This Row],[Kód]],"")</f>
        <v/>
      </c>
      <c r="M66" s="100" t="str">
        <f>IFERROR(VLOOKUP(Výskyt[[#This Row],[Kód]],zostava1[],2,0),"")</f>
        <v/>
      </c>
      <c r="N66" s="100" t="str">
        <f>IFERROR(VLOOKUP(Výskyt[[#This Row],[Kód]],zostava2[],2,0),"")</f>
        <v/>
      </c>
      <c r="O66" s="100" t="str">
        <f>IFERROR(VLOOKUP(Výskyt[[#This Row],[Kód]],zostava3[],2,0),"")</f>
        <v/>
      </c>
      <c r="P66" s="100" t="str">
        <f>IFERROR(VLOOKUP(Výskyt[[#This Row],[Kód]],zostava4[],2,0),"")</f>
        <v/>
      </c>
      <c r="Q66" s="100" t="str">
        <f>IFERROR(VLOOKUP(Výskyt[[#This Row],[Kód]],zostava5[],2,0),"")</f>
        <v/>
      </c>
      <c r="R66" s="100" t="str">
        <f>IFERROR(VLOOKUP(Výskyt[[#This Row],[Kód]],zostava6[],2,0),"")</f>
        <v/>
      </c>
      <c r="S66" s="100" t="str">
        <f>IFERROR(VLOOKUP(Výskyt[[#This Row],[Kód]],zostava7[],2,0),"")</f>
        <v/>
      </c>
      <c r="T66" s="100" t="str">
        <f>IFERROR(VLOOKUP(Výskyt[[#This Row],[Kód]],zostava8[],2,0),"")</f>
        <v/>
      </c>
      <c r="U66" s="100" t="str">
        <f>IFERROR(VLOOKUP(Výskyt[[#This Row],[Kód]],zostava9[],2,0),"")</f>
        <v/>
      </c>
      <c r="V66" s="102" t="str">
        <f>IFERROR(VLOOKUP(Výskyt[[#This Row],[Kód]],zostava10[],2,0),"")</f>
        <v/>
      </c>
      <c r="W66" s="100" t="str">
        <f>IFERROR(VLOOKUP(Výskyt[[#This Row],[Kód]],zostava11[],2,0),"")</f>
        <v/>
      </c>
      <c r="X66" s="100" t="str">
        <f>IFERROR(VLOOKUP(Výskyt[[#This Row],[Kód]],zostava12[],2,0),"")</f>
        <v/>
      </c>
      <c r="Y66" s="100" t="str">
        <f>IFERROR(VLOOKUP(Výskyt[[#This Row],[Kód]],zostava13[],2,0),"")</f>
        <v/>
      </c>
      <c r="Z66" s="100" t="str">
        <f>IFERROR(VLOOKUP(Výskyt[[#This Row],[Kód]],zostava14[],2,0),"")</f>
        <v/>
      </c>
      <c r="AA66" s="100" t="str">
        <f>IFERROR(VLOOKUP(Výskyt[[#This Row],[Kód]],zostava15[],2,0),"")</f>
        <v/>
      </c>
      <c r="AB66" s="100" t="str">
        <f>IFERROR(VLOOKUP(Výskyt[[#This Row],[Kód]],zostava16[],2,0),"")</f>
        <v/>
      </c>
      <c r="AC66" s="100" t="str">
        <f>IFERROR(VLOOKUP(Výskyt[[#This Row],[Kód]],zostava17[],2,0),"")</f>
        <v/>
      </c>
      <c r="AD66" s="100" t="str">
        <f>IFERROR(VLOOKUP(Výskyt[[#This Row],[Kód]],zostava18[],2,0),"")</f>
        <v/>
      </c>
      <c r="AE66" s="100" t="str">
        <f>IFERROR(VLOOKUP(Výskyt[[#This Row],[Kód]],zostava19[],2,0),"")</f>
        <v/>
      </c>
      <c r="AF66" s="100" t="str">
        <f>IFERROR(VLOOKUP(Výskyt[[#This Row],[Kód]],zostava20[],2,0),"")</f>
        <v/>
      </c>
      <c r="AG66" s="100" t="str">
        <f>IFERROR(VLOOKUP(Výskyt[[#This Row],[Kód]],zostava21[],2,0),"")</f>
        <v/>
      </c>
      <c r="AH66" s="100" t="str">
        <f>IFERROR(VLOOKUP(Výskyt[[#This Row],[Kód]],zostava22[],2,0),"")</f>
        <v/>
      </c>
      <c r="AI66" s="100" t="str">
        <f>IFERROR(VLOOKUP(Výskyt[[#This Row],[Kód]],zostava23[],2,0),"")</f>
        <v/>
      </c>
      <c r="AJ66" s="100" t="str">
        <f>IFERROR(VLOOKUP(Výskyt[[#This Row],[Kód]],zostava24[],2,0),"")</f>
        <v/>
      </c>
      <c r="AK66" s="100" t="str">
        <f>IFERROR(VLOOKUP(Výskyt[[#This Row],[Kód]],zostava25[],2,0),"")</f>
        <v/>
      </c>
      <c r="AL66" s="100" t="str">
        <f>IFERROR(VLOOKUP(Výskyt[[#This Row],[Kód]],zostava26[],2,0),"")</f>
        <v/>
      </c>
      <c r="AM66" s="100" t="str">
        <f>IFERROR(VLOOKUP(Výskyt[[#This Row],[Kód]],zostava27[],2,0),"")</f>
        <v/>
      </c>
      <c r="AN66" s="100" t="str">
        <f>IFERROR(VLOOKUP(Výskyt[[#This Row],[Kód]],zostava28[],2,0),"")</f>
        <v/>
      </c>
      <c r="AO66" s="100" t="str">
        <f>IFERROR(VLOOKUP(Výskyt[[#This Row],[Kód]],zostava29[],2,0),"")</f>
        <v/>
      </c>
      <c r="AP66" s="100" t="str">
        <f>IFERROR(VLOOKUP(Výskyt[[#This Row],[Kód]],zostava30[],2,0),"")</f>
        <v/>
      </c>
      <c r="AQ66" s="100" t="str">
        <f>IFERROR(VLOOKUP(Výskyt[[#This Row],[Kód]],zostava31[],2,0),"")</f>
        <v/>
      </c>
      <c r="AR66" s="100" t="str">
        <f>IFERROR(VLOOKUP(Výskyt[[#This Row],[Kód]],zostava32[],2,0),"")</f>
        <v/>
      </c>
      <c r="AS66" s="100" t="str">
        <f>IFERROR(VLOOKUP(Výskyt[[#This Row],[Kód]],zostava33[],2,0),"")</f>
        <v/>
      </c>
      <c r="AT66" s="100" t="str">
        <f>IFERROR(VLOOKUP(Výskyt[[#This Row],[Kód]],zostava34[],2,0),"")</f>
        <v/>
      </c>
      <c r="AU66" s="100" t="str">
        <f>IFERROR(VLOOKUP(Výskyt[[#This Row],[Kód]],zostava35[],2,0),"")</f>
        <v/>
      </c>
      <c r="AV66" s="100" t="str">
        <f>IFERROR(VLOOKUP(Výskyt[[#This Row],[Kód]],zostava36[],2,0),"")</f>
        <v/>
      </c>
      <c r="AW66" s="100" t="str">
        <f>IFERROR(VLOOKUP(Výskyt[[#This Row],[Kód]],zostava37[],2,0),"")</f>
        <v/>
      </c>
      <c r="AX66" s="100" t="str">
        <f>IFERROR(VLOOKUP(Výskyt[[#This Row],[Kód]],zostava38[],2,0),"")</f>
        <v/>
      </c>
      <c r="AY66" s="100" t="str">
        <f>IFERROR(VLOOKUP(Výskyt[[#This Row],[Kód]],zostava39[],2,0),"")</f>
        <v/>
      </c>
      <c r="AZ66" s="100" t="str">
        <f>IFERROR(VLOOKUP(Výskyt[[#This Row],[Kód]],zostava40[],2,0),"")</f>
        <v/>
      </c>
      <c r="BA66" s="100" t="str">
        <f>IFERROR(VLOOKUP(Výskyt[[#This Row],[Kód]],zostava41[],2,0),"")</f>
        <v/>
      </c>
      <c r="BB66" s="100" t="str">
        <f>IFERROR(VLOOKUP(Výskyt[[#This Row],[Kód]],zostava42[],2,0),"")</f>
        <v/>
      </c>
      <c r="BC66" s="100" t="str">
        <f>IFERROR(VLOOKUP(Výskyt[[#This Row],[Kód]],zostava43[],2,0),"")</f>
        <v/>
      </c>
      <c r="BD66" s="100" t="str">
        <f>IFERROR(VLOOKUP(Výskyt[[#This Row],[Kód]],zostava44[],2,0),"")</f>
        <v/>
      </c>
      <c r="BE66" s="84"/>
      <c r="BF66" s="108">
        <f>Zostavy!B69</f>
        <v>0</v>
      </c>
      <c r="BG66" s="108">
        <f>SUMIFS(Zostavy!$D$48:$D$81,Zostavy!$B$48:$B$81,Zostavy!B69)*Zostavy!$E$83</f>
        <v>0</v>
      </c>
      <c r="BI66" s="108">
        <f>Zostavy!H69</f>
        <v>0</v>
      </c>
      <c r="BJ66" s="108">
        <f>SUMIFS(Zostavy!$J$48:$J$81,Zostavy!$H$48:$H$81,Zostavy!H69)*Zostavy!$K$83</f>
        <v>0</v>
      </c>
      <c r="BL66" s="108">
        <f>Zostavy!N69</f>
        <v>0</v>
      </c>
      <c r="BM66" s="108">
        <f>SUMIFS(Zostavy!$P$48:$P$81,Zostavy!$N$48:$N$81,Zostavy!N69)*Zostavy!$Q$83</f>
        <v>0</v>
      </c>
      <c r="BO66" s="108">
        <f>Zostavy!T69</f>
        <v>0</v>
      </c>
      <c r="BP66" s="108">
        <f>SUMIFS(Zostavy!$V$48:$V$81,Zostavy!$T$48:$T$81,Zostavy!T69)*Zostavy!$W$83</f>
        <v>0</v>
      </c>
    </row>
    <row r="67" spans="1:68" ht="14.15" x14ac:dyDescent="0.35">
      <c r="A67" s="84"/>
      <c r="B67" s="98">
        <v>3270</v>
      </c>
      <c r="C67" s="84" t="s">
        <v>22</v>
      </c>
      <c r="D67" s="84">
        <f>Cenník[[#This Row],[Kód]]</f>
        <v>3270</v>
      </c>
      <c r="E67" s="93">
        <v>0.24</v>
      </c>
      <c r="F67" s="84"/>
      <c r="G67" s="84" t="s">
        <v>183</v>
      </c>
      <c r="H67" s="84"/>
      <c r="I67" s="99">
        <f>Cenník[[#This Row],[Kód]]</f>
        <v>3270</v>
      </c>
      <c r="J67" s="100">
        <f>SUM(Výskyt[[#This Row],[1]:[44]])</f>
        <v>0</v>
      </c>
      <c r="K67" s="100" t="str">
        <f>IFERROR(RANK(Výskyt[[#This Row],[kód-P]],Výskyt[kód-P],1),"")</f>
        <v/>
      </c>
      <c r="L67" s="100" t="str">
        <f>IF(Výskyt[[#This Row],[ks]]&gt;0,Výskyt[[#This Row],[Kód]],"")</f>
        <v/>
      </c>
      <c r="M67" s="100" t="str">
        <f>IFERROR(VLOOKUP(Výskyt[[#This Row],[Kód]],zostava1[],2,0),"")</f>
        <v/>
      </c>
      <c r="N67" s="100" t="str">
        <f>IFERROR(VLOOKUP(Výskyt[[#This Row],[Kód]],zostava2[],2,0),"")</f>
        <v/>
      </c>
      <c r="O67" s="100" t="str">
        <f>IFERROR(VLOOKUP(Výskyt[[#This Row],[Kód]],zostava3[],2,0),"")</f>
        <v/>
      </c>
      <c r="P67" s="100" t="str">
        <f>IFERROR(VLOOKUP(Výskyt[[#This Row],[Kód]],zostava4[],2,0),"")</f>
        <v/>
      </c>
      <c r="Q67" s="100" t="str">
        <f>IFERROR(VLOOKUP(Výskyt[[#This Row],[Kód]],zostava5[],2,0),"")</f>
        <v/>
      </c>
      <c r="R67" s="100" t="str">
        <f>IFERROR(VLOOKUP(Výskyt[[#This Row],[Kód]],zostava6[],2,0),"")</f>
        <v/>
      </c>
      <c r="S67" s="100" t="str">
        <f>IFERROR(VLOOKUP(Výskyt[[#This Row],[Kód]],zostava7[],2,0),"")</f>
        <v/>
      </c>
      <c r="T67" s="100" t="str">
        <f>IFERROR(VLOOKUP(Výskyt[[#This Row],[Kód]],zostava8[],2,0),"")</f>
        <v/>
      </c>
      <c r="U67" s="100" t="str">
        <f>IFERROR(VLOOKUP(Výskyt[[#This Row],[Kód]],zostava9[],2,0),"")</f>
        <v/>
      </c>
      <c r="V67" s="102" t="str">
        <f>IFERROR(VLOOKUP(Výskyt[[#This Row],[Kód]],zostava10[],2,0),"")</f>
        <v/>
      </c>
      <c r="W67" s="100" t="str">
        <f>IFERROR(VLOOKUP(Výskyt[[#This Row],[Kód]],zostava11[],2,0),"")</f>
        <v/>
      </c>
      <c r="X67" s="100" t="str">
        <f>IFERROR(VLOOKUP(Výskyt[[#This Row],[Kód]],zostava12[],2,0),"")</f>
        <v/>
      </c>
      <c r="Y67" s="100" t="str">
        <f>IFERROR(VLOOKUP(Výskyt[[#This Row],[Kód]],zostava13[],2,0),"")</f>
        <v/>
      </c>
      <c r="Z67" s="100" t="str">
        <f>IFERROR(VLOOKUP(Výskyt[[#This Row],[Kód]],zostava14[],2,0),"")</f>
        <v/>
      </c>
      <c r="AA67" s="100" t="str">
        <f>IFERROR(VLOOKUP(Výskyt[[#This Row],[Kód]],zostava15[],2,0),"")</f>
        <v/>
      </c>
      <c r="AB67" s="100" t="str">
        <f>IFERROR(VLOOKUP(Výskyt[[#This Row],[Kód]],zostava16[],2,0),"")</f>
        <v/>
      </c>
      <c r="AC67" s="100" t="str">
        <f>IFERROR(VLOOKUP(Výskyt[[#This Row],[Kód]],zostava17[],2,0),"")</f>
        <v/>
      </c>
      <c r="AD67" s="100" t="str">
        <f>IFERROR(VLOOKUP(Výskyt[[#This Row],[Kód]],zostava18[],2,0),"")</f>
        <v/>
      </c>
      <c r="AE67" s="100" t="str">
        <f>IFERROR(VLOOKUP(Výskyt[[#This Row],[Kód]],zostava19[],2,0),"")</f>
        <v/>
      </c>
      <c r="AF67" s="100" t="str">
        <f>IFERROR(VLOOKUP(Výskyt[[#This Row],[Kód]],zostava20[],2,0),"")</f>
        <v/>
      </c>
      <c r="AG67" s="100" t="str">
        <f>IFERROR(VLOOKUP(Výskyt[[#This Row],[Kód]],zostava21[],2,0),"")</f>
        <v/>
      </c>
      <c r="AH67" s="100" t="str">
        <f>IFERROR(VLOOKUP(Výskyt[[#This Row],[Kód]],zostava22[],2,0),"")</f>
        <v/>
      </c>
      <c r="AI67" s="100" t="str">
        <f>IFERROR(VLOOKUP(Výskyt[[#This Row],[Kód]],zostava23[],2,0),"")</f>
        <v/>
      </c>
      <c r="AJ67" s="100" t="str">
        <f>IFERROR(VLOOKUP(Výskyt[[#This Row],[Kód]],zostava24[],2,0),"")</f>
        <v/>
      </c>
      <c r="AK67" s="100" t="str">
        <f>IFERROR(VLOOKUP(Výskyt[[#This Row],[Kód]],zostava25[],2,0),"")</f>
        <v/>
      </c>
      <c r="AL67" s="100" t="str">
        <f>IFERROR(VLOOKUP(Výskyt[[#This Row],[Kód]],zostava26[],2,0),"")</f>
        <v/>
      </c>
      <c r="AM67" s="100" t="str">
        <f>IFERROR(VLOOKUP(Výskyt[[#This Row],[Kód]],zostava27[],2,0),"")</f>
        <v/>
      </c>
      <c r="AN67" s="100" t="str">
        <f>IFERROR(VLOOKUP(Výskyt[[#This Row],[Kód]],zostava28[],2,0),"")</f>
        <v/>
      </c>
      <c r="AO67" s="100" t="str">
        <f>IFERROR(VLOOKUP(Výskyt[[#This Row],[Kód]],zostava29[],2,0),"")</f>
        <v/>
      </c>
      <c r="AP67" s="100" t="str">
        <f>IFERROR(VLOOKUP(Výskyt[[#This Row],[Kód]],zostava30[],2,0),"")</f>
        <v/>
      </c>
      <c r="AQ67" s="100" t="str">
        <f>IFERROR(VLOOKUP(Výskyt[[#This Row],[Kód]],zostava31[],2,0),"")</f>
        <v/>
      </c>
      <c r="AR67" s="100" t="str">
        <f>IFERROR(VLOOKUP(Výskyt[[#This Row],[Kód]],zostava32[],2,0),"")</f>
        <v/>
      </c>
      <c r="AS67" s="100" t="str">
        <f>IFERROR(VLOOKUP(Výskyt[[#This Row],[Kód]],zostava33[],2,0),"")</f>
        <v/>
      </c>
      <c r="AT67" s="100" t="str">
        <f>IFERROR(VLOOKUP(Výskyt[[#This Row],[Kód]],zostava34[],2,0),"")</f>
        <v/>
      </c>
      <c r="AU67" s="100" t="str">
        <f>IFERROR(VLOOKUP(Výskyt[[#This Row],[Kód]],zostava35[],2,0),"")</f>
        <v/>
      </c>
      <c r="AV67" s="100" t="str">
        <f>IFERROR(VLOOKUP(Výskyt[[#This Row],[Kód]],zostava36[],2,0),"")</f>
        <v/>
      </c>
      <c r="AW67" s="100" t="str">
        <f>IFERROR(VLOOKUP(Výskyt[[#This Row],[Kód]],zostava37[],2,0),"")</f>
        <v/>
      </c>
      <c r="AX67" s="100" t="str">
        <f>IFERROR(VLOOKUP(Výskyt[[#This Row],[Kód]],zostava38[],2,0),"")</f>
        <v/>
      </c>
      <c r="AY67" s="100" t="str">
        <f>IFERROR(VLOOKUP(Výskyt[[#This Row],[Kód]],zostava39[],2,0),"")</f>
        <v/>
      </c>
      <c r="AZ67" s="100" t="str">
        <f>IFERROR(VLOOKUP(Výskyt[[#This Row],[Kód]],zostava40[],2,0),"")</f>
        <v/>
      </c>
      <c r="BA67" s="100" t="str">
        <f>IFERROR(VLOOKUP(Výskyt[[#This Row],[Kód]],zostava41[],2,0),"")</f>
        <v/>
      </c>
      <c r="BB67" s="100" t="str">
        <f>IFERROR(VLOOKUP(Výskyt[[#This Row],[Kód]],zostava42[],2,0),"")</f>
        <v/>
      </c>
      <c r="BC67" s="100" t="str">
        <f>IFERROR(VLOOKUP(Výskyt[[#This Row],[Kód]],zostava43[],2,0),"")</f>
        <v/>
      </c>
      <c r="BD67" s="100" t="str">
        <f>IFERROR(VLOOKUP(Výskyt[[#This Row],[Kód]],zostava44[],2,0),"")</f>
        <v/>
      </c>
      <c r="BE67" s="84"/>
      <c r="BF67" s="108">
        <f>Zostavy!B70</f>
        <v>0</v>
      </c>
      <c r="BG67" s="108">
        <f>SUMIFS(Zostavy!$D$48:$D$81,Zostavy!$B$48:$B$81,Zostavy!B70)*Zostavy!$E$83</f>
        <v>0</v>
      </c>
      <c r="BI67" s="108">
        <f>Zostavy!H70</f>
        <v>0</v>
      </c>
      <c r="BJ67" s="108">
        <f>SUMIFS(Zostavy!$J$48:$J$81,Zostavy!$H$48:$H$81,Zostavy!H70)*Zostavy!$K$83</f>
        <v>0</v>
      </c>
      <c r="BL67" s="108">
        <f>Zostavy!N70</f>
        <v>0</v>
      </c>
      <c r="BM67" s="108">
        <f>SUMIFS(Zostavy!$P$48:$P$81,Zostavy!$N$48:$N$81,Zostavy!N70)*Zostavy!$Q$83</f>
        <v>0</v>
      </c>
      <c r="BO67" s="108">
        <f>Zostavy!T70</f>
        <v>0</v>
      </c>
      <c r="BP67" s="108">
        <f>SUMIFS(Zostavy!$V$48:$V$81,Zostavy!$T$48:$T$81,Zostavy!T70)*Zostavy!$W$83</f>
        <v>0</v>
      </c>
    </row>
    <row r="68" spans="1:68" ht="14.15" x14ac:dyDescent="0.35">
      <c r="A68" s="84"/>
      <c r="B68" s="98">
        <v>3275</v>
      </c>
      <c r="C68" s="84" t="s">
        <v>242</v>
      </c>
      <c r="D68" s="84">
        <f>Cenník[[#This Row],[Kód]]</f>
        <v>3275</v>
      </c>
      <c r="E68" s="93">
        <v>2.17</v>
      </c>
      <c r="F68" s="84"/>
      <c r="G68" s="84" t="s">
        <v>185</v>
      </c>
      <c r="H68" s="84"/>
      <c r="I68" s="99">
        <f>Cenník[[#This Row],[Kód]]</f>
        <v>3275</v>
      </c>
      <c r="J68" s="100">
        <f>SUM(Výskyt[[#This Row],[1]:[44]])</f>
        <v>0</v>
      </c>
      <c r="K68" s="100" t="str">
        <f>IFERROR(RANK(Výskyt[[#This Row],[kód-P]],Výskyt[kód-P],1),"")</f>
        <v/>
      </c>
      <c r="L68" s="100" t="str">
        <f>IF(Výskyt[[#This Row],[ks]]&gt;0,Výskyt[[#This Row],[Kód]],"")</f>
        <v/>
      </c>
      <c r="M68" s="100" t="str">
        <f>IFERROR(VLOOKUP(Výskyt[[#This Row],[Kód]],zostava1[],2,0),"")</f>
        <v/>
      </c>
      <c r="N68" s="100" t="str">
        <f>IFERROR(VLOOKUP(Výskyt[[#This Row],[Kód]],zostava2[],2,0),"")</f>
        <v/>
      </c>
      <c r="O68" s="100" t="str">
        <f>IFERROR(VLOOKUP(Výskyt[[#This Row],[Kód]],zostava3[],2,0),"")</f>
        <v/>
      </c>
      <c r="P68" s="100" t="str">
        <f>IFERROR(VLOOKUP(Výskyt[[#This Row],[Kód]],zostava4[],2,0),"")</f>
        <v/>
      </c>
      <c r="Q68" s="100" t="str">
        <f>IFERROR(VLOOKUP(Výskyt[[#This Row],[Kód]],zostava5[],2,0),"")</f>
        <v/>
      </c>
      <c r="R68" s="100" t="str">
        <f>IFERROR(VLOOKUP(Výskyt[[#This Row],[Kód]],zostava6[],2,0),"")</f>
        <v/>
      </c>
      <c r="S68" s="100" t="str">
        <f>IFERROR(VLOOKUP(Výskyt[[#This Row],[Kód]],zostava7[],2,0),"")</f>
        <v/>
      </c>
      <c r="T68" s="100" t="str">
        <f>IFERROR(VLOOKUP(Výskyt[[#This Row],[Kód]],zostava8[],2,0),"")</f>
        <v/>
      </c>
      <c r="U68" s="100" t="str">
        <f>IFERROR(VLOOKUP(Výskyt[[#This Row],[Kód]],zostava9[],2,0),"")</f>
        <v/>
      </c>
      <c r="V68" s="102" t="str">
        <f>IFERROR(VLOOKUP(Výskyt[[#This Row],[Kód]],zostava10[],2,0),"")</f>
        <v/>
      </c>
      <c r="W68" s="100" t="str">
        <f>IFERROR(VLOOKUP(Výskyt[[#This Row],[Kód]],zostava11[],2,0),"")</f>
        <v/>
      </c>
      <c r="X68" s="100" t="str">
        <f>IFERROR(VLOOKUP(Výskyt[[#This Row],[Kód]],zostava12[],2,0),"")</f>
        <v/>
      </c>
      <c r="Y68" s="100" t="str">
        <f>IFERROR(VLOOKUP(Výskyt[[#This Row],[Kód]],zostava13[],2,0),"")</f>
        <v/>
      </c>
      <c r="Z68" s="100" t="str">
        <f>IFERROR(VLOOKUP(Výskyt[[#This Row],[Kód]],zostava14[],2,0),"")</f>
        <v/>
      </c>
      <c r="AA68" s="100" t="str">
        <f>IFERROR(VLOOKUP(Výskyt[[#This Row],[Kód]],zostava15[],2,0),"")</f>
        <v/>
      </c>
      <c r="AB68" s="100" t="str">
        <f>IFERROR(VLOOKUP(Výskyt[[#This Row],[Kód]],zostava16[],2,0),"")</f>
        <v/>
      </c>
      <c r="AC68" s="100" t="str">
        <f>IFERROR(VLOOKUP(Výskyt[[#This Row],[Kód]],zostava17[],2,0),"")</f>
        <v/>
      </c>
      <c r="AD68" s="100" t="str">
        <f>IFERROR(VLOOKUP(Výskyt[[#This Row],[Kód]],zostava18[],2,0),"")</f>
        <v/>
      </c>
      <c r="AE68" s="100" t="str">
        <f>IFERROR(VLOOKUP(Výskyt[[#This Row],[Kód]],zostava19[],2,0),"")</f>
        <v/>
      </c>
      <c r="AF68" s="100" t="str">
        <f>IFERROR(VLOOKUP(Výskyt[[#This Row],[Kód]],zostava20[],2,0),"")</f>
        <v/>
      </c>
      <c r="AG68" s="100" t="str">
        <f>IFERROR(VLOOKUP(Výskyt[[#This Row],[Kód]],zostava21[],2,0),"")</f>
        <v/>
      </c>
      <c r="AH68" s="100" t="str">
        <f>IFERROR(VLOOKUP(Výskyt[[#This Row],[Kód]],zostava22[],2,0),"")</f>
        <v/>
      </c>
      <c r="AI68" s="100" t="str">
        <f>IFERROR(VLOOKUP(Výskyt[[#This Row],[Kód]],zostava23[],2,0),"")</f>
        <v/>
      </c>
      <c r="AJ68" s="100" t="str">
        <f>IFERROR(VLOOKUP(Výskyt[[#This Row],[Kód]],zostava24[],2,0),"")</f>
        <v/>
      </c>
      <c r="AK68" s="100" t="str">
        <f>IFERROR(VLOOKUP(Výskyt[[#This Row],[Kód]],zostava25[],2,0),"")</f>
        <v/>
      </c>
      <c r="AL68" s="100" t="str">
        <f>IFERROR(VLOOKUP(Výskyt[[#This Row],[Kód]],zostava26[],2,0),"")</f>
        <v/>
      </c>
      <c r="AM68" s="100" t="str">
        <f>IFERROR(VLOOKUP(Výskyt[[#This Row],[Kód]],zostava27[],2,0),"")</f>
        <v/>
      </c>
      <c r="AN68" s="100" t="str">
        <f>IFERROR(VLOOKUP(Výskyt[[#This Row],[Kód]],zostava28[],2,0),"")</f>
        <v/>
      </c>
      <c r="AO68" s="100" t="str">
        <f>IFERROR(VLOOKUP(Výskyt[[#This Row],[Kód]],zostava29[],2,0),"")</f>
        <v/>
      </c>
      <c r="AP68" s="100" t="str">
        <f>IFERROR(VLOOKUP(Výskyt[[#This Row],[Kód]],zostava30[],2,0),"")</f>
        <v/>
      </c>
      <c r="AQ68" s="100" t="str">
        <f>IFERROR(VLOOKUP(Výskyt[[#This Row],[Kód]],zostava31[],2,0),"")</f>
        <v/>
      </c>
      <c r="AR68" s="100" t="str">
        <f>IFERROR(VLOOKUP(Výskyt[[#This Row],[Kód]],zostava32[],2,0),"")</f>
        <v/>
      </c>
      <c r="AS68" s="100" t="str">
        <f>IFERROR(VLOOKUP(Výskyt[[#This Row],[Kód]],zostava33[],2,0),"")</f>
        <v/>
      </c>
      <c r="AT68" s="100" t="str">
        <f>IFERROR(VLOOKUP(Výskyt[[#This Row],[Kód]],zostava34[],2,0),"")</f>
        <v/>
      </c>
      <c r="AU68" s="100" t="str">
        <f>IFERROR(VLOOKUP(Výskyt[[#This Row],[Kód]],zostava35[],2,0),"")</f>
        <v/>
      </c>
      <c r="AV68" s="100" t="str">
        <f>IFERROR(VLOOKUP(Výskyt[[#This Row],[Kód]],zostava36[],2,0),"")</f>
        <v/>
      </c>
      <c r="AW68" s="100" t="str">
        <f>IFERROR(VLOOKUP(Výskyt[[#This Row],[Kód]],zostava37[],2,0),"")</f>
        <v/>
      </c>
      <c r="AX68" s="100" t="str">
        <f>IFERROR(VLOOKUP(Výskyt[[#This Row],[Kód]],zostava38[],2,0),"")</f>
        <v/>
      </c>
      <c r="AY68" s="100" t="str">
        <f>IFERROR(VLOOKUP(Výskyt[[#This Row],[Kód]],zostava39[],2,0),"")</f>
        <v/>
      </c>
      <c r="AZ68" s="100" t="str">
        <f>IFERROR(VLOOKUP(Výskyt[[#This Row],[Kód]],zostava40[],2,0),"")</f>
        <v/>
      </c>
      <c r="BA68" s="100" t="str">
        <f>IFERROR(VLOOKUP(Výskyt[[#This Row],[Kód]],zostava41[],2,0),"")</f>
        <v/>
      </c>
      <c r="BB68" s="100" t="str">
        <f>IFERROR(VLOOKUP(Výskyt[[#This Row],[Kód]],zostava42[],2,0),"")</f>
        <v/>
      </c>
      <c r="BC68" s="100" t="str">
        <f>IFERROR(VLOOKUP(Výskyt[[#This Row],[Kód]],zostava43[],2,0),"")</f>
        <v/>
      </c>
      <c r="BD68" s="100" t="str">
        <f>IFERROR(VLOOKUP(Výskyt[[#This Row],[Kód]],zostava44[],2,0),"")</f>
        <v/>
      </c>
      <c r="BE68" s="84"/>
      <c r="BF68" s="108">
        <f>Zostavy!B71</f>
        <v>0</v>
      </c>
      <c r="BG68" s="108">
        <f>SUMIFS(Zostavy!$D$48:$D$81,Zostavy!$B$48:$B$81,Zostavy!B71)*Zostavy!$E$83</f>
        <v>0</v>
      </c>
      <c r="BI68" s="108">
        <f>Zostavy!H71</f>
        <v>0</v>
      </c>
      <c r="BJ68" s="108">
        <f>SUMIFS(Zostavy!$J$48:$J$81,Zostavy!$H$48:$H$81,Zostavy!H71)*Zostavy!$K$83</f>
        <v>0</v>
      </c>
      <c r="BL68" s="108">
        <f>Zostavy!N71</f>
        <v>0</v>
      </c>
      <c r="BM68" s="108">
        <f>SUMIFS(Zostavy!$P$48:$P$81,Zostavy!$N$48:$N$81,Zostavy!N71)*Zostavy!$Q$83</f>
        <v>0</v>
      </c>
      <c r="BO68" s="108">
        <f>Zostavy!T71</f>
        <v>0</v>
      </c>
      <c r="BP68" s="108">
        <f>SUMIFS(Zostavy!$V$48:$V$81,Zostavy!$T$48:$T$81,Zostavy!T71)*Zostavy!$W$83</f>
        <v>0</v>
      </c>
    </row>
    <row r="69" spans="1:68" ht="14.15" x14ac:dyDescent="0.35">
      <c r="A69" s="84"/>
      <c r="B69" s="98">
        <v>3280</v>
      </c>
      <c r="C69" s="84" t="s">
        <v>243</v>
      </c>
      <c r="D69" s="84">
        <f>Cenník[[#This Row],[Kód]]</f>
        <v>3280</v>
      </c>
      <c r="E69" s="93">
        <v>1.1200000000000001</v>
      </c>
      <c r="F69" s="84"/>
      <c r="G69" s="84" t="s">
        <v>186</v>
      </c>
      <c r="H69" s="84"/>
      <c r="I69" s="99">
        <f>Cenník[[#This Row],[Kód]]</f>
        <v>3280</v>
      </c>
      <c r="J69" s="100">
        <f>SUM(Výskyt[[#This Row],[1]:[44]])</f>
        <v>0</v>
      </c>
      <c r="K69" s="100" t="str">
        <f>IFERROR(RANK(Výskyt[[#This Row],[kód-P]],Výskyt[kód-P],1),"")</f>
        <v/>
      </c>
      <c r="L69" s="100" t="str">
        <f>IF(Výskyt[[#This Row],[ks]]&gt;0,Výskyt[[#This Row],[Kód]],"")</f>
        <v/>
      </c>
      <c r="M69" s="100" t="str">
        <f>IFERROR(VLOOKUP(Výskyt[[#This Row],[Kód]],zostava1[],2,0),"")</f>
        <v/>
      </c>
      <c r="N69" s="100" t="str">
        <f>IFERROR(VLOOKUP(Výskyt[[#This Row],[Kód]],zostava2[],2,0),"")</f>
        <v/>
      </c>
      <c r="O69" s="100" t="str">
        <f>IFERROR(VLOOKUP(Výskyt[[#This Row],[Kód]],zostava3[],2,0),"")</f>
        <v/>
      </c>
      <c r="P69" s="100" t="str">
        <f>IFERROR(VLOOKUP(Výskyt[[#This Row],[Kód]],zostava4[],2,0),"")</f>
        <v/>
      </c>
      <c r="Q69" s="100" t="str">
        <f>IFERROR(VLOOKUP(Výskyt[[#This Row],[Kód]],zostava5[],2,0),"")</f>
        <v/>
      </c>
      <c r="R69" s="100" t="str">
        <f>IFERROR(VLOOKUP(Výskyt[[#This Row],[Kód]],zostava6[],2,0),"")</f>
        <v/>
      </c>
      <c r="S69" s="100" t="str">
        <f>IFERROR(VLOOKUP(Výskyt[[#This Row],[Kód]],zostava7[],2,0),"")</f>
        <v/>
      </c>
      <c r="T69" s="100" t="str">
        <f>IFERROR(VLOOKUP(Výskyt[[#This Row],[Kód]],zostava8[],2,0),"")</f>
        <v/>
      </c>
      <c r="U69" s="100" t="str">
        <f>IFERROR(VLOOKUP(Výskyt[[#This Row],[Kód]],zostava9[],2,0),"")</f>
        <v/>
      </c>
      <c r="V69" s="102" t="str">
        <f>IFERROR(VLOOKUP(Výskyt[[#This Row],[Kód]],zostava10[],2,0),"")</f>
        <v/>
      </c>
      <c r="W69" s="100" t="str">
        <f>IFERROR(VLOOKUP(Výskyt[[#This Row],[Kód]],zostava11[],2,0),"")</f>
        <v/>
      </c>
      <c r="X69" s="100" t="str">
        <f>IFERROR(VLOOKUP(Výskyt[[#This Row],[Kód]],zostava12[],2,0),"")</f>
        <v/>
      </c>
      <c r="Y69" s="100" t="str">
        <f>IFERROR(VLOOKUP(Výskyt[[#This Row],[Kód]],zostava13[],2,0),"")</f>
        <v/>
      </c>
      <c r="Z69" s="100" t="str">
        <f>IFERROR(VLOOKUP(Výskyt[[#This Row],[Kód]],zostava14[],2,0),"")</f>
        <v/>
      </c>
      <c r="AA69" s="100" t="str">
        <f>IFERROR(VLOOKUP(Výskyt[[#This Row],[Kód]],zostava15[],2,0),"")</f>
        <v/>
      </c>
      <c r="AB69" s="100" t="str">
        <f>IFERROR(VLOOKUP(Výskyt[[#This Row],[Kód]],zostava16[],2,0),"")</f>
        <v/>
      </c>
      <c r="AC69" s="100" t="str">
        <f>IFERROR(VLOOKUP(Výskyt[[#This Row],[Kód]],zostava17[],2,0),"")</f>
        <v/>
      </c>
      <c r="AD69" s="100" t="str">
        <f>IFERROR(VLOOKUP(Výskyt[[#This Row],[Kód]],zostava18[],2,0),"")</f>
        <v/>
      </c>
      <c r="AE69" s="100" t="str">
        <f>IFERROR(VLOOKUP(Výskyt[[#This Row],[Kód]],zostava19[],2,0),"")</f>
        <v/>
      </c>
      <c r="AF69" s="100" t="str">
        <f>IFERROR(VLOOKUP(Výskyt[[#This Row],[Kód]],zostava20[],2,0),"")</f>
        <v/>
      </c>
      <c r="AG69" s="100" t="str">
        <f>IFERROR(VLOOKUP(Výskyt[[#This Row],[Kód]],zostava21[],2,0),"")</f>
        <v/>
      </c>
      <c r="AH69" s="100" t="str">
        <f>IFERROR(VLOOKUP(Výskyt[[#This Row],[Kód]],zostava22[],2,0),"")</f>
        <v/>
      </c>
      <c r="AI69" s="100" t="str">
        <f>IFERROR(VLOOKUP(Výskyt[[#This Row],[Kód]],zostava23[],2,0),"")</f>
        <v/>
      </c>
      <c r="AJ69" s="100" t="str">
        <f>IFERROR(VLOOKUP(Výskyt[[#This Row],[Kód]],zostava24[],2,0),"")</f>
        <v/>
      </c>
      <c r="AK69" s="100" t="str">
        <f>IFERROR(VLOOKUP(Výskyt[[#This Row],[Kód]],zostava25[],2,0),"")</f>
        <v/>
      </c>
      <c r="AL69" s="100" t="str">
        <f>IFERROR(VLOOKUP(Výskyt[[#This Row],[Kód]],zostava26[],2,0),"")</f>
        <v/>
      </c>
      <c r="AM69" s="100" t="str">
        <f>IFERROR(VLOOKUP(Výskyt[[#This Row],[Kód]],zostava27[],2,0),"")</f>
        <v/>
      </c>
      <c r="AN69" s="100" t="str">
        <f>IFERROR(VLOOKUP(Výskyt[[#This Row],[Kód]],zostava28[],2,0),"")</f>
        <v/>
      </c>
      <c r="AO69" s="100" t="str">
        <f>IFERROR(VLOOKUP(Výskyt[[#This Row],[Kód]],zostava29[],2,0),"")</f>
        <v/>
      </c>
      <c r="AP69" s="100" t="str">
        <f>IFERROR(VLOOKUP(Výskyt[[#This Row],[Kód]],zostava30[],2,0),"")</f>
        <v/>
      </c>
      <c r="AQ69" s="100" t="str">
        <f>IFERROR(VLOOKUP(Výskyt[[#This Row],[Kód]],zostava31[],2,0),"")</f>
        <v/>
      </c>
      <c r="AR69" s="100" t="str">
        <f>IFERROR(VLOOKUP(Výskyt[[#This Row],[Kód]],zostava32[],2,0),"")</f>
        <v/>
      </c>
      <c r="AS69" s="100" t="str">
        <f>IFERROR(VLOOKUP(Výskyt[[#This Row],[Kód]],zostava33[],2,0),"")</f>
        <v/>
      </c>
      <c r="AT69" s="100" t="str">
        <f>IFERROR(VLOOKUP(Výskyt[[#This Row],[Kód]],zostava34[],2,0),"")</f>
        <v/>
      </c>
      <c r="AU69" s="100" t="str">
        <f>IFERROR(VLOOKUP(Výskyt[[#This Row],[Kód]],zostava35[],2,0),"")</f>
        <v/>
      </c>
      <c r="AV69" s="100" t="str">
        <f>IFERROR(VLOOKUP(Výskyt[[#This Row],[Kód]],zostava36[],2,0),"")</f>
        <v/>
      </c>
      <c r="AW69" s="100" t="str">
        <f>IFERROR(VLOOKUP(Výskyt[[#This Row],[Kód]],zostava37[],2,0),"")</f>
        <v/>
      </c>
      <c r="AX69" s="100" t="str">
        <f>IFERROR(VLOOKUP(Výskyt[[#This Row],[Kód]],zostava38[],2,0),"")</f>
        <v/>
      </c>
      <c r="AY69" s="100" t="str">
        <f>IFERROR(VLOOKUP(Výskyt[[#This Row],[Kód]],zostava39[],2,0),"")</f>
        <v/>
      </c>
      <c r="AZ69" s="100" t="str">
        <f>IFERROR(VLOOKUP(Výskyt[[#This Row],[Kód]],zostava40[],2,0),"")</f>
        <v/>
      </c>
      <c r="BA69" s="100" t="str">
        <f>IFERROR(VLOOKUP(Výskyt[[#This Row],[Kód]],zostava41[],2,0),"")</f>
        <v/>
      </c>
      <c r="BB69" s="100" t="str">
        <f>IFERROR(VLOOKUP(Výskyt[[#This Row],[Kód]],zostava42[],2,0),"")</f>
        <v/>
      </c>
      <c r="BC69" s="100" t="str">
        <f>IFERROR(VLOOKUP(Výskyt[[#This Row],[Kód]],zostava43[],2,0),"")</f>
        <v/>
      </c>
      <c r="BD69" s="100" t="str">
        <f>IFERROR(VLOOKUP(Výskyt[[#This Row],[Kód]],zostava44[],2,0),"")</f>
        <v/>
      </c>
      <c r="BE69" s="84"/>
      <c r="BF69" s="108">
        <f>Zostavy!B72</f>
        <v>0</v>
      </c>
      <c r="BG69" s="108">
        <f>SUMIFS(Zostavy!$D$48:$D$81,Zostavy!$B$48:$B$81,Zostavy!B72)*Zostavy!$E$83</f>
        <v>0</v>
      </c>
      <c r="BI69" s="108">
        <f>Zostavy!H72</f>
        <v>0</v>
      </c>
      <c r="BJ69" s="108">
        <f>SUMIFS(Zostavy!$J$48:$J$81,Zostavy!$H$48:$H$81,Zostavy!H72)*Zostavy!$K$83</f>
        <v>0</v>
      </c>
      <c r="BL69" s="108">
        <f>Zostavy!N72</f>
        <v>0</v>
      </c>
      <c r="BM69" s="108">
        <f>SUMIFS(Zostavy!$P$48:$P$81,Zostavy!$N$48:$N$81,Zostavy!N72)*Zostavy!$Q$83</f>
        <v>0</v>
      </c>
      <c r="BO69" s="108">
        <f>Zostavy!T72</f>
        <v>0</v>
      </c>
      <c r="BP69" s="108">
        <f>SUMIFS(Zostavy!$V$48:$V$81,Zostavy!$T$48:$T$81,Zostavy!T72)*Zostavy!$W$83</f>
        <v>0</v>
      </c>
    </row>
    <row r="70" spans="1:68" ht="14.15" x14ac:dyDescent="0.35">
      <c r="A70" s="84"/>
      <c r="B70" s="98">
        <v>3285</v>
      </c>
      <c r="C70" s="84" t="s">
        <v>244</v>
      </c>
      <c r="D70" s="84">
        <f>Cenník[[#This Row],[Kód]]</f>
        <v>3285</v>
      </c>
      <c r="E70" s="93">
        <v>1.84</v>
      </c>
      <c r="F70" s="84"/>
      <c r="G70" s="84" t="s">
        <v>174</v>
      </c>
      <c r="H70" s="84"/>
      <c r="I70" s="99">
        <f>Cenník[[#This Row],[Kód]]</f>
        <v>3285</v>
      </c>
      <c r="J70" s="100">
        <f>SUM(Výskyt[[#This Row],[1]:[44]])</f>
        <v>0</v>
      </c>
      <c r="K70" s="100" t="str">
        <f>IFERROR(RANK(Výskyt[[#This Row],[kód-P]],Výskyt[kód-P],1),"")</f>
        <v/>
      </c>
      <c r="L70" s="100" t="str">
        <f>IF(Výskyt[[#This Row],[ks]]&gt;0,Výskyt[[#This Row],[Kód]],"")</f>
        <v/>
      </c>
      <c r="M70" s="100" t="str">
        <f>IFERROR(VLOOKUP(Výskyt[[#This Row],[Kód]],zostava1[],2,0),"")</f>
        <v/>
      </c>
      <c r="N70" s="100" t="str">
        <f>IFERROR(VLOOKUP(Výskyt[[#This Row],[Kód]],zostava2[],2,0),"")</f>
        <v/>
      </c>
      <c r="O70" s="100" t="str">
        <f>IFERROR(VLOOKUP(Výskyt[[#This Row],[Kód]],zostava3[],2,0),"")</f>
        <v/>
      </c>
      <c r="P70" s="100" t="str">
        <f>IFERROR(VLOOKUP(Výskyt[[#This Row],[Kód]],zostava4[],2,0),"")</f>
        <v/>
      </c>
      <c r="Q70" s="100" t="str">
        <f>IFERROR(VLOOKUP(Výskyt[[#This Row],[Kód]],zostava5[],2,0),"")</f>
        <v/>
      </c>
      <c r="R70" s="100" t="str">
        <f>IFERROR(VLOOKUP(Výskyt[[#This Row],[Kód]],zostava6[],2,0),"")</f>
        <v/>
      </c>
      <c r="S70" s="100" t="str">
        <f>IFERROR(VLOOKUP(Výskyt[[#This Row],[Kód]],zostava7[],2,0),"")</f>
        <v/>
      </c>
      <c r="T70" s="100" t="str">
        <f>IFERROR(VLOOKUP(Výskyt[[#This Row],[Kód]],zostava8[],2,0),"")</f>
        <v/>
      </c>
      <c r="U70" s="100" t="str">
        <f>IFERROR(VLOOKUP(Výskyt[[#This Row],[Kód]],zostava9[],2,0),"")</f>
        <v/>
      </c>
      <c r="V70" s="102" t="str">
        <f>IFERROR(VLOOKUP(Výskyt[[#This Row],[Kód]],zostava10[],2,0),"")</f>
        <v/>
      </c>
      <c r="W70" s="100" t="str">
        <f>IFERROR(VLOOKUP(Výskyt[[#This Row],[Kód]],zostava11[],2,0),"")</f>
        <v/>
      </c>
      <c r="X70" s="100" t="str">
        <f>IFERROR(VLOOKUP(Výskyt[[#This Row],[Kód]],zostava12[],2,0),"")</f>
        <v/>
      </c>
      <c r="Y70" s="100" t="str">
        <f>IFERROR(VLOOKUP(Výskyt[[#This Row],[Kód]],zostava13[],2,0),"")</f>
        <v/>
      </c>
      <c r="Z70" s="100" t="str">
        <f>IFERROR(VLOOKUP(Výskyt[[#This Row],[Kód]],zostava14[],2,0),"")</f>
        <v/>
      </c>
      <c r="AA70" s="100" t="str">
        <f>IFERROR(VLOOKUP(Výskyt[[#This Row],[Kód]],zostava15[],2,0),"")</f>
        <v/>
      </c>
      <c r="AB70" s="100" t="str">
        <f>IFERROR(VLOOKUP(Výskyt[[#This Row],[Kód]],zostava16[],2,0),"")</f>
        <v/>
      </c>
      <c r="AC70" s="100" t="str">
        <f>IFERROR(VLOOKUP(Výskyt[[#This Row],[Kód]],zostava17[],2,0),"")</f>
        <v/>
      </c>
      <c r="AD70" s="100" t="str">
        <f>IFERROR(VLOOKUP(Výskyt[[#This Row],[Kód]],zostava18[],2,0),"")</f>
        <v/>
      </c>
      <c r="AE70" s="100" t="str">
        <f>IFERROR(VLOOKUP(Výskyt[[#This Row],[Kód]],zostava19[],2,0),"")</f>
        <v/>
      </c>
      <c r="AF70" s="100" t="str">
        <f>IFERROR(VLOOKUP(Výskyt[[#This Row],[Kód]],zostava20[],2,0),"")</f>
        <v/>
      </c>
      <c r="AG70" s="100" t="str">
        <f>IFERROR(VLOOKUP(Výskyt[[#This Row],[Kód]],zostava21[],2,0),"")</f>
        <v/>
      </c>
      <c r="AH70" s="100" t="str">
        <f>IFERROR(VLOOKUP(Výskyt[[#This Row],[Kód]],zostava22[],2,0),"")</f>
        <v/>
      </c>
      <c r="AI70" s="100" t="str">
        <f>IFERROR(VLOOKUP(Výskyt[[#This Row],[Kód]],zostava23[],2,0),"")</f>
        <v/>
      </c>
      <c r="AJ70" s="100" t="str">
        <f>IFERROR(VLOOKUP(Výskyt[[#This Row],[Kód]],zostava24[],2,0),"")</f>
        <v/>
      </c>
      <c r="AK70" s="100" t="str">
        <f>IFERROR(VLOOKUP(Výskyt[[#This Row],[Kód]],zostava25[],2,0),"")</f>
        <v/>
      </c>
      <c r="AL70" s="100" t="str">
        <f>IFERROR(VLOOKUP(Výskyt[[#This Row],[Kód]],zostava26[],2,0),"")</f>
        <v/>
      </c>
      <c r="AM70" s="100" t="str">
        <f>IFERROR(VLOOKUP(Výskyt[[#This Row],[Kód]],zostava27[],2,0),"")</f>
        <v/>
      </c>
      <c r="AN70" s="100" t="str">
        <f>IFERROR(VLOOKUP(Výskyt[[#This Row],[Kód]],zostava28[],2,0),"")</f>
        <v/>
      </c>
      <c r="AO70" s="100" t="str">
        <f>IFERROR(VLOOKUP(Výskyt[[#This Row],[Kód]],zostava29[],2,0),"")</f>
        <v/>
      </c>
      <c r="AP70" s="100" t="str">
        <f>IFERROR(VLOOKUP(Výskyt[[#This Row],[Kód]],zostava30[],2,0),"")</f>
        <v/>
      </c>
      <c r="AQ70" s="100" t="str">
        <f>IFERROR(VLOOKUP(Výskyt[[#This Row],[Kód]],zostava31[],2,0),"")</f>
        <v/>
      </c>
      <c r="AR70" s="100" t="str">
        <f>IFERROR(VLOOKUP(Výskyt[[#This Row],[Kód]],zostava32[],2,0),"")</f>
        <v/>
      </c>
      <c r="AS70" s="100" t="str">
        <f>IFERROR(VLOOKUP(Výskyt[[#This Row],[Kód]],zostava33[],2,0),"")</f>
        <v/>
      </c>
      <c r="AT70" s="100" t="str">
        <f>IFERROR(VLOOKUP(Výskyt[[#This Row],[Kód]],zostava34[],2,0),"")</f>
        <v/>
      </c>
      <c r="AU70" s="100" t="str">
        <f>IFERROR(VLOOKUP(Výskyt[[#This Row],[Kód]],zostava35[],2,0),"")</f>
        <v/>
      </c>
      <c r="AV70" s="100" t="str">
        <f>IFERROR(VLOOKUP(Výskyt[[#This Row],[Kód]],zostava36[],2,0),"")</f>
        <v/>
      </c>
      <c r="AW70" s="100" t="str">
        <f>IFERROR(VLOOKUP(Výskyt[[#This Row],[Kód]],zostava37[],2,0),"")</f>
        <v/>
      </c>
      <c r="AX70" s="100" t="str">
        <f>IFERROR(VLOOKUP(Výskyt[[#This Row],[Kód]],zostava38[],2,0),"")</f>
        <v/>
      </c>
      <c r="AY70" s="100" t="str">
        <f>IFERROR(VLOOKUP(Výskyt[[#This Row],[Kód]],zostava39[],2,0),"")</f>
        <v/>
      </c>
      <c r="AZ70" s="100" t="str">
        <f>IFERROR(VLOOKUP(Výskyt[[#This Row],[Kód]],zostava40[],2,0),"")</f>
        <v/>
      </c>
      <c r="BA70" s="100" t="str">
        <f>IFERROR(VLOOKUP(Výskyt[[#This Row],[Kód]],zostava41[],2,0),"")</f>
        <v/>
      </c>
      <c r="BB70" s="100" t="str">
        <f>IFERROR(VLOOKUP(Výskyt[[#This Row],[Kód]],zostava42[],2,0),"")</f>
        <v/>
      </c>
      <c r="BC70" s="100" t="str">
        <f>IFERROR(VLOOKUP(Výskyt[[#This Row],[Kód]],zostava43[],2,0),"")</f>
        <v/>
      </c>
      <c r="BD70" s="100" t="str">
        <f>IFERROR(VLOOKUP(Výskyt[[#This Row],[Kód]],zostava44[],2,0),"")</f>
        <v/>
      </c>
      <c r="BE70" s="84"/>
      <c r="BF70" s="108">
        <f>Zostavy!B73</f>
        <v>0</v>
      </c>
      <c r="BG70" s="108">
        <f>SUMIFS(Zostavy!$D$48:$D$81,Zostavy!$B$48:$B$81,Zostavy!B73)*Zostavy!$E$83</f>
        <v>0</v>
      </c>
      <c r="BI70" s="108">
        <f>Zostavy!H73</f>
        <v>0</v>
      </c>
      <c r="BJ70" s="108">
        <f>SUMIFS(Zostavy!$J$48:$J$81,Zostavy!$H$48:$H$81,Zostavy!H73)*Zostavy!$K$83</f>
        <v>0</v>
      </c>
      <c r="BL70" s="108">
        <f>Zostavy!N73</f>
        <v>0</v>
      </c>
      <c r="BM70" s="108">
        <f>SUMIFS(Zostavy!$P$48:$P$81,Zostavy!$N$48:$N$81,Zostavy!N73)*Zostavy!$Q$83</f>
        <v>0</v>
      </c>
      <c r="BO70" s="108">
        <f>Zostavy!T73</f>
        <v>0</v>
      </c>
      <c r="BP70" s="108">
        <f>SUMIFS(Zostavy!$V$48:$V$81,Zostavy!$T$48:$T$81,Zostavy!T73)*Zostavy!$W$83</f>
        <v>0</v>
      </c>
    </row>
    <row r="71" spans="1:68" ht="14.15" x14ac:dyDescent="0.35">
      <c r="A71" s="84"/>
      <c r="B71" s="98">
        <v>3290</v>
      </c>
      <c r="C71" s="84" t="s">
        <v>245</v>
      </c>
      <c r="D71" s="84">
        <f>Cenník[[#This Row],[Kód]]</f>
        <v>3290</v>
      </c>
      <c r="E71" s="93">
        <v>0.94</v>
      </c>
      <c r="F71" s="84"/>
      <c r="G71" s="84" t="s">
        <v>175</v>
      </c>
      <c r="H71" s="84"/>
      <c r="I71" s="99">
        <f>Cenník[[#This Row],[Kód]]</f>
        <v>3290</v>
      </c>
      <c r="J71" s="100">
        <f>SUM(Výskyt[[#This Row],[1]:[44]])</f>
        <v>0</v>
      </c>
      <c r="K71" s="100" t="str">
        <f>IFERROR(RANK(Výskyt[[#This Row],[kód-P]],Výskyt[kód-P],1),"")</f>
        <v/>
      </c>
      <c r="L71" s="100" t="str">
        <f>IF(Výskyt[[#This Row],[ks]]&gt;0,Výskyt[[#This Row],[Kód]],"")</f>
        <v/>
      </c>
      <c r="M71" s="100" t="str">
        <f>IFERROR(VLOOKUP(Výskyt[[#This Row],[Kód]],zostava1[],2,0),"")</f>
        <v/>
      </c>
      <c r="N71" s="100" t="str">
        <f>IFERROR(VLOOKUP(Výskyt[[#This Row],[Kód]],zostava2[],2,0),"")</f>
        <v/>
      </c>
      <c r="O71" s="100" t="str">
        <f>IFERROR(VLOOKUP(Výskyt[[#This Row],[Kód]],zostava3[],2,0),"")</f>
        <v/>
      </c>
      <c r="P71" s="100" t="str">
        <f>IFERROR(VLOOKUP(Výskyt[[#This Row],[Kód]],zostava4[],2,0),"")</f>
        <v/>
      </c>
      <c r="Q71" s="100" t="str">
        <f>IFERROR(VLOOKUP(Výskyt[[#This Row],[Kód]],zostava5[],2,0),"")</f>
        <v/>
      </c>
      <c r="R71" s="100" t="str">
        <f>IFERROR(VLOOKUP(Výskyt[[#This Row],[Kód]],zostava6[],2,0),"")</f>
        <v/>
      </c>
      <c r="S71" s="100" t="str">
        <f>IFERROR(VLOOKUP(Výskyt[[#This Row],[Kód]],zostava7[],2,0),"")</f>
        <v/>
      </c>
      <c r="T71" s="100" t="str">
        <f>IFERROR(VLOOKUP(Výskyt[[#This Row],[Kód]],zostava8[],2,0),"")</f>
        <v/>
      </c>
      <c r="U71" s="100" t="str">
        <f>IFERROR(VLOOKUP(Výskyt[[#This Row],[Kód]],zostava9[],2,0),"")</f>
        <v/>
      </c>
      <c r="V71" s="102" t="str">
        <f>IFERROR(VLOOKUP(Výskyt[[#This Row],[Kód]],zostava10[],2,0),"")</f>
        <v/>
      </c>
      <c r="W71" s="100" t="str">
        <f>IFERROR(VLOOKUP(Výskyt[[#This Row],[Kód]],zostava11[],2,0),"")</f>
        <v/>
      </c>
      <c r="X71" s="100" t="str">
        <f>IFERROR(VLOOKUP(Výskyt[[#This Row],[Kód]],zostava12[],2,0),"")</f>
        <v/>
      </c>
      <c r="Y71" s="100" t="str">
        <f>IFERROR(VLOOKUP(Výskyt[[#This Row],[Kód]],zostava13[],2,0),"")</f>
        <v/>
      </c>
      <c r="Z71" s="100" t="str">
        <f>IFERROR(VLOOKUP(Výskyt[[#This Row],[Kód]],zostava14[],2,0),"")</f>
        <v/>
      </c>
      <c r="AA71" s="100" t="str">
        <f>IFERROR(VLOOKUP(Výskyt[[#This Row],[Kód]],zostava15[],2,0),"")</f>
        <v/>
      </c>
      <c r="AB71" s="100" t="str">
        <f>IFERROR(VLOOKUP(Výskyt[[#This Row],[Kód]],zostava16[],2,0),"")</f>
        <v/>
      </c>
      <c r="AC71" s="100" t="str">
        <f>IFERROR(VLOOKUP(Výskyt[[#This Row],[Kód]],zostava17[],2,0),"")</f>
        <v/>
      </c>
      <c r="AD71" s="100" t="str">
        <f>IFERROR(VLOOKUP(Výskyt[[#This Row],[Kód]],zostava18[],2,0),"")</f>
        <v/>
      </c>
      <c r="AE71" s="100" t="str">
        <f>IFERROR(VLOOKUP(Výskyt[[#This Row],[Kód]],zostava19[],2,0),"")</f>
        <v/>
      </c>
      <c r="AF71" s="100" t="str">
        <f>IFERROR(VLOOKUP(Výskyt[[#This Row],[Kód]],zostava20[],2,0),"")</f>
        <v/>
      </c>
      <c r="AG71" s="100" t="str">
        <f>IFERROR(VLOOKUP(Výskyt[[#This Row],[Kód]],zostava21[],2,0),"")</f>
        <v/>
      </c>
      <c r="AH71" s="100" t="str">
        <f>IFERROR(VLOOKUP(Výskyt[[#This Row],[Kód]],zostava22[],2,0),"")</f>
        <v/>
      </c>
      <c r="AI71" s="100" t="str">
        <f>IFERROR(VLOOKUP(Výskyt[[#This Row],[Kód]],zostava23[],2,0),"")</f>
        <v/>
      </c>
      <c r="AJ71" s="100" t="str">
        <f>IFERROR(VLOOKUP(Výskyt[[#This Row],[Kód]],zostava24[],2,0),"")</f>
        <v/>
      </c>
      <c r="AK71" s="100" t="str">
        <f>IFERROR(VLOOKUP(Výskyt[[#This Row],[Kód]],zostava25[],2,0),"")</f>
        <v/>
      </c>
      <c r="AL71" s="100" t="str">
        <f>IFERROR(VLOOKUP(Výskyt[[#This Row],[Kód]],zostava26[],2,0),"")</f>
        <v/>
      </c>
      <c r="AM71" s="100" t="str">
        <f>IFERROR(VLOOKUP(Výskyt[[#This Row],[Kód]],zostava27[],2,0),"")</f>
        <v/>
      </c>
      <c r="AN71" s="100" t="str">
        <f>IFERROR(VLOOKUP(Výskyt[[#This Row],[Kód]],zostava28[],2,0),"")</f>
        <v/>
      </c>
      <c r="AO71" s="100" t="str">
        <f>IFERROR(VLOOKUP(Výskyt[[#This Row],[Kód]],zostava29[],2,0),"")</f>
        <v/>
      </c>
      <c r="AP71" s="100" t="str">
        <f>IFERROR(VLOOKUP(Výskyt[[#This Row],[Kód]],zostava30[],2,0),"")</f>
        <v/>
      </c>
      <c r="AQ71" s="100" t="str">
        <f>IFERROR(VLOOKUP(Výskyt[[#This Row],[Kód]],zostava31[],2,0),"")</f>
        <v/>
      </c>
      <c r="AR71" s="100" t="str">
        <f>IFERROR(VLOOKUP(Výskyt[[#This Row],[Kód]],zostava32[],2,0),"")</f>
        <v/>
      </c>
      <c r="AS71" s="100" t="str">
        <f>IFERROR(VLOOKUP(Výskyt[[#This Row],[Kód]],zostava33[],2,0),"")</f>
        <v/>
      </c>
      <c r="AT71" s="100" t="str">
        <f>IFERROR(VLOOKUP(Výskyt[[#This Row],[Kód]],zostava34[],2,0),"")</f>
        <v/>
      </c>
      <c r="AU71" s="100" t="str">
        <f>IFERROR(VLOOKUP(Výskyt[[#This Row],[Kód]],zostava35[],2,0),"")</f>
        <v/>
      </c>
      <c r="AV71" s="100" t="str">
        <f>IFERROR(VLOOKUP(Výskyt[[#This Row],[Kód]],zostava36[],2,0),"")</f>
        <v/>
      </c>
      <c r="AW71" s="100" t="str">
        <f>IFERROR(VLOOKUP(Výskyt[[#This Row],[Kód]],zostava37[],2,0),"")</f>
        <v/>
      </c>
      <c r="AX71" s="100" t="str">
        <f>IFERROR(VLOOKUP(Výskyt[[#This Row],[Kód]],zostava38[],2,0),"")</f>
        <v/>
      </c>
      <c r="AY71" s="100" t="str">
        <f>IFERROR(VLOOKUP(Výskyt[[#This Row],[Kód]],zostava39[],2,0),"")</f>
        <v/>
      </c>
      <c r="AZ71" s="100" t="str">
        <f>IFERROR(VLOOKUP(Výskyt[[#This Row],[Kód]],zostava40[],2,0),"")</f>
        <v/>
      </c>
      <c r="BA71" s="100" t="str">
        <f>IFERROR(VLOOKUP(Výskyt[[#This Row],[Kód]],zostava41[],2,0),"")</f>
        <v/>
      </c>
      <c r="BB71" s="100" t="str">
        <f>IFERROR(VLOOKUP(Výskyt[[#This Row],[Kód]],zostava42[],2,0),"")</f>
        <v/>
      </c>
      <c r="BC71" s="100" t="str">
        <f>IFERROR(VLOOKUP(Výskyt[[#This Row],[Kód]],zostava43[],2,0),"")</f>
        <v/>
      </c>
      <c r="BD71" s="100" t="str">
        <f>IFERROR(VLOOKUP(Výskyt[[#This Row],[Kód]],zostava44[],2,0),"")</f>
        <v/>
      </c>
      <c r="BE71" s="84"/>
      <c r="BF71" s="108">
        <f>Zostavy!B74</f>
        <v>0</v>
      </c>
      <c r="BG71" s="108">
        <f>SUMIFS(Zostavy!$D$48:$D$81,Zostavy!$B$48:$B$81,Zostavy!B74)*Zostavy!$E$83</f>
        <v>0</v>
      </c>
      <c r="BI71" s="108">
        <f>Zostavy!H74</f>
        <v>0</v>
      </c>
      <c r="BJ71" s="108">
        <f>SUMIFS(Zostavy!$J$48:$J$81,Zostavy!$H$48:$H$81,Zostavy!H74)*Zostavy!$K$83</f>
        <v>0</v>
      </c>
      <c r="BL71" s="108">
        <f>Zostavy!N74</f>
        <v>0</v>
      </c>
      <c r="BM71" s="108">
        <f>SUMIFS(Zostavy!$P$48:$P$81,Zostavy!$N$48:$N$81,Zostavy!N74)*Zostavy!$Q$83</f>
        <v>0</v>
      </c>
      <c r="BO71" s="108">
        <f>Zostavy!T74</f>
        <v>0</v>
      </c>
      <c r="BP71" s="108">
        <f>SUMIFS(Zostavy!$V$48:$V$81,Zostavy!$T$48:$T$81,Zostavy!T74)*Zostavy!$W$83</f>
        <v>0</v>
      </c>
    </row>
    <row r="72" spans="1:68" ht="14.15" x14ac:dyDescent="0.35">
      <c r="A72" s="84"/>
      <c r="B72" s="98">
        <v>3291</v>
      </c>
      <c r="C72" s="84" t="s">
        <v>582</v>
      </c>
      <c r="D72" s="84">
        <f>Cenník[[#This Row],[Kód]]</f>
        <v>3291</v>
      </c>
      <c r="E72" s="93">
        <v>4.09</v>
      </c>
      <c r="F72" s="84"/>
      <c r="G72" s="84" t="s">
        <v>176</v>
      </c>
      <c r="H72" s="84"/>
      <c r="I72" s="99">
        <f>Cenník[[#This Row],[Kód]]</f>
        <v>3291</v>
      </c>
      <c r="J72" s="100">
        <f>SUM(Výskyt[[#This Row],[1]:[44]])</f>
        <v>0</v>
      </c>
      <c r="K72" s="100" t="str">
        <f>IFERROR(RANK(Výskyt[[#This Row],[kód-P]],Výskyt[kód-P],1),"")</f>
        <v/>
      </c>
      <c r="L72" s="100" t="str">
        <f>IF(Výskyt[[#This Row],[ks]]&gt;0,Výskyt[[#This Row],[Kód]],"")</f>
        <v/>
      </c>
      <c r="M72" s="100" t="str">
        <f>IFERROR(VLOOKUP(Výskyt[[#This Row],[Kód]],zostava1[],2,0),"")</f>
        <v/>
      </c>
      <c r="N72" s="100" t="str">
        <f>IFERROR(VLOOKUP(Výskyt[[#This Row],[Kód]],zostava2[],2,0),"")</f>
        <v/>
      </c>
      <c r="O72" s="100" t="str">
        <f>IFERROR(VLOOKUP(Výskyt[[#This Row],[Kód]],zostava3[],2,0),"")</f>
        <v/>
      </c>
      <c r="P72" s="100" t="str">
        <f>IFERROR(VLOOKUP(Výskyt[[#This Row],[Kód]],zostava4[],2,0),"")</f>
        <v/>
      </c>
      <c r="Q72" s="100" t="str">
        <f>IFERROR(VLOOKUP(Výskyt[[#This Row],[Kód]],zostava5[],2,0),"")</f>
        <v/>
      </c>
      <c r="R72" s="100" t="str">
        <f>IFERROR(VLOOKUP(Výskyt[[#This Row],[Kód]],zostava6[],2,0),"")</f>
        <v/>
      </c>
      <c r="S72" s="100" t="str">
        <f>IFERROR(VLOOKUP(Výskyt[[#This Row],[Kód]],zostava7[],2,0),"")</f>
        <v/>
      </c>
      <c r="T72" s="100" t="str">
        <f>IFERROR(VLOOKUP(Výskyt[[#This Row],[Kód]],zostava8[],2,0),"")</f>
        <v/>
      </c>
      <c r="U72" s="100" t="str">
        <f>IFERROR(VLOOKUP(Výskyt[[#This Row],[Kód]],zostava9[],2,0),"")</f>
        <v/>
      </c>
      <c r="V72" s="102" t="str">
        <f>IFERROR(VLOOKUP(Výskyt[[#This Row],[Kód]],zostava10[],2,0),"")</f>
        <v/>
      </c>
      <c r="W72" s="100" t="str">
        <f>IFERROR(VLOOKUP(Výskyt[[#This Row],[Kód]],zostava11[],2,0),"")</f>
        <v/>
      </c>
      <c r="X72" s="100" t="str">
        <f>IFERROR(VLOOKUP(Výskyt[[#This Row],[Kód]],zostava12[],2,0),"")</f>
        <v/>
      </c>
      <c r="Y72" s="100" t="str">
        <f>IFERROR(VLOOKUP(Výskyt[[#This Row],[Kód]],zostava13[],2,0),"")</f>
        <v/>
      </c>
      <c r="Z72" s="100" t="str">
        <f>IFERROR(VLOOKUP(Výskyt[[#This Row],[Kód]],zostava14[],2,0),"")</f>
        <v/>
      </c>
      <c r="AA72" s="100" t="str">
        <f>IFERROR(VLOOKUP(Výskyt[[#This Row],[Kód]],zostava15[],2,0),"")</f>
        <v/>
      </c>
      <c r="AB72" s="100" t="str">
        <f>IFERROR(VLOOKUP(Výskyt[[#This Row],[Kód]],zostava16[],2,0),"")</f>
        <v/>
      </c>
      <c r="AC72" s="100" t="str">
        <f>IFERROR(VLOOKUP(Výskyt[[#This Row],[Kód]],zostava17[],2,0),"")</f>
        <v/>
      </c>
      <c r="AD72" s="100" t="str">
        <f>IFERROR(VLOOKUP(Výskyt[[#This Row],[Kód]],zostava18[],2,0),"")</f>
        <v/>
      </c>
      <c r="AE72" s="100" t="str">
        <f>IFERROR(VLOOKUP(Výskyt[[#This Row],[Kód]],zostava19[],2,0),"")</f>
        <v/>
      </c>
      <c r="AF72" s="100" t="str">
        <f>IFERROR(VLOOKUP(Výskyt[[#This Row],[Kód]],zostava20[],2,0),"")</f>
        <v/>
      </c>
      <c r="AG72" s="100" t="str">
        <f>IFERROR(VLOOKUP(Výskyt[[#This Row],[Kód]],zostava21[],2,0),"")</f>
        <v/>
      </c>
      <c r="AH72" s="100" t="str">
        <f>IFERROR(VLOOKUP(Výskyt[[#This Row],[Kód]],zostava22[],2,0),"")</f>
        <v/>
      </c>
      <c r="AI72" s="100" t="str">
        <f>IFERROR(VLOOKUP(Výskyt[[#This Row],[Kód]],zostava23[],2,0),"")</f>
        <v/>
      </c>
      <c r="AJ72" s="100" t="str">
        <f>IFERROR(VLOOKUP(Výskyt[[#This Row],[Kód]],zostava24[],2,0),"")</f>
        <v/>
      </c>
      <c r="AK72" s="100" t="str">
        <f>IFERROR(VLOOKUP(Výskyt[[#This Row],[Kód]],zostava25[],2,0),"")</f>
        <v/>
      </c>
      <c r="AL72" s="100" t="str">
        <f>IFERROR(VLOOKUP(Výskyt[[#This Row],[Kód]],zostava26[],2,0),"")</f>
        <v/>
      </c>
      <c r="AM72" s="100" t="str">
        <f>IFERROR(VLOOKUP(Výskyt[[#This Row],[Kód]],zostava27[],2,0),"")</f>
        <v/>
      </c>
      <c r="AN72" s="100" t="str">
        <f>IFERROR(VLOOKUP(Výskyt[[#This Row],[Kód]],zostava28[],2,0),"")</f>
        <v/>
      </c>
      <c r="AO72" s="100" t="str">
        <f>IFERROR(VLOOKUP(Výskyt[[#This Row],[Kód]],zostava29[],2,0),"")</f>
        <v/>
      </c>
      <c r="AP72" s="100" t="str">
        <f>IFERROR(VLOOKUP(Výskyt[[#This Row],[Kód]],zostava30[],2,0),"")</f>
        <v/>
      </c>
      <c r="AQ72" s="100" t="str">
        <f>IFERROR(VLOOKUP(Výskyt[[#This Row],[Kód]],zostava31[],2,0),"")</f>
        <v/>
      </c>
      <c r="AR72" s="100" t="str">
        <f>IFERROR(VLOOKUP(Výskyt[[#This Row],[Kód]],zostava32[],2,0),"")</f>
        <v/>
      </c>
      <c r="AS72" s="100" t="str">
        <f>IFERROR(VLOOKUP(Výskyt[[#This Row],[Kód]],zostava33[],2,0),"")</f>
        <v/>
      </c>
      <c r="AT72" s="100" t="str">
        <f>IFERROR(VLOOKUP(Výskyt[[#This Row],[Kód]],zostava34[],2,0),"")</f>
        <v/>
      </c>
      <c r="AU72" s="100" t="str">
        <f>IFERROR(VLOOKUP(Výskyt[[#This Row],[Kód]],zostava35[],2,0),"")</f>
        <v/>
      </c>
      <c r="AV72" s="100" t="str">
        <f>IFERROR(VLOOKUP(Výskyt[[#This Row],[Kód]],zostava36[],2,0),"")</f>
        <v/>
      </c>
      <c r="AW72" s="100" t="str">
        <f>IFERROR(VLOOKUP(Výskyt[[#This Row],[Kód]],zostava37[],2,0),"")</f>
        <v/>
      </c>
      <c r="AX72" s="100" t="str">
        <f>IFERROR(VLOOKUP(Výskyt[[#This Row],[Kód]],zostava38[],2,0),"")</f>
        <v/>
      </c>
      <c r="AY72" s="100" t="str">
        <f>IFERROR(VLOOKUP(Výskyt[[#This Row],[Kód]],zostava39[],2,0),"")</f>
        <v/>
      </c>
      <c r="AZ72" s="100" t="str">
        <f>IFERROR(VLOOKUP(Výskyt[[#This Row],[Kód]],zostava40[],2,0),"")</f>
        <v/>
      </c>
      <c r="BA72" s="100" t="str">
        <f>IFERROR(VLOOKUP(Výskyt[[#This Row],[Kód]],zostava41[],2,0),"")</f>
        <v/>
      </c>
      <c r="BB72" s="100" t="str">
        <f>IFERROR(VLOOKUP(Výskyt[[#This Row],[Kód]],zostava42[],2,0),"")</f>
        <v/>
      </c>
      <c r="BC72" s="100" t="str">
        <f>IFERROR(VLOOKUP(Výskyt[[#This Row],[Kód]],zostava43[],2,0),"")</f>
        <v/>
      </c>
      <c r="BD72" s="100" t="str">
        <f>IFERROR(VLOOKUP(Výskyt[[#This Row],[Kód]],zostava44[],2,0),"")</f>
        <v/>
      </c>
      <c r="BE72" s="84"/>
      <c r="BF72" s="108">
        <f>Zostavy!B75</f>
        <v>0</v>
      </c>
      <c r="BG72" s="108">
        <f>SUMIFS(Zostavy!$D$48:$D$81,Zostavy!$B$48:$B$81,Zostavy!B75)*Zostavy!$E$83</f>
        <v>0</v>
      </c>
      <c r="BI72" s="108">
        <f>Zostavy!H75</f>
        <v>0</v>
      </c>
      <c r="BJ72" s="108">
        <f>SUMIFS(Zostavy!$J$48:$J$81,Zostavy!$H$48:$H$81,Zostavy!H75)*Zostavy!$K$83</f>
        <v>0</v>
      </c>
      <c r="BL72" s="108">
        <f>Zostavy!N75</f>
        <v>0</v>
      </c>
      <c r="BM72" s="108">
        <f>SUMIFS(Zostavy!$P$48:$P$81,Zostavy!$N$48:$N$81,Zostavy!N75)*Zostavy!$Q$83</f>
        <v>0</v>
      </c>
      <c r="BO72" s="108">
        <f>Zostavy!T75</f>
        <v>0</v>
      </c>
      <c r="BP72" s="108">
        <f>SUMIFS(Zostavy!$V$48:$V$81,Zostavy!$T$48:$T$81,Zostavy!T75)*Zostavy!$W$83</f>
        <v>0</v>
      </c>
    </row>
    <row r="73" spans="1:68" ht="14.15" x14ac:dyDescent="0.35">
      <c r="A73" s="84"/>
      <c r="B73" s="98">
        <v>3292</v>
      </c>
      <c r="C73" s="84" t="s">
        <v>583</v>
      </c>
      <c r="D73" s="84">
        <f>Cenník[[#This Row],[Kód]]</f>
        <v>3292</v>
      </c>
      <c r="E73" s="93">
        <v>2.1</v>
      </c>
      <c r="F73" s="84"/>
      <c r="G73" s="84" t="s">
        <v>177</v>
      </c>
      <c r="H73" s="84"/>
      <c r="I73" s="99">
        <f>Cenník[[#This Row],[Kód]]</f>
        <v>3292</v>
      </c>
      <c r="J73" s="100">
        <f>SUM(Výskyt[[#This Row],[1]:[44]])</f>
        <v>0</v>
      </c>
      <c r="K73" s="100" t="str">
        <f>IFERROR(RANK(Výskyt[[#This Row],[kód-P]],Výskyt[kód-P],1),"")</f>
        <v/>
      </c>
      <c r="L73" s="100" t="str">
        <f>IF(Výskyt[[#This Row],[ks]]&gt;0,Výskyt[[#This Row],[Kód]],"")</f>
        <v/>
      </c>
      <c r="M73" s="100" t="str">
        <f>IFERROR(VLOOKUP(Výskyt[[#This Row],[Kód]],zostava1[],2,0),"")</f>
        <v/>
      </c>
      <c r="N73" s="100" t="str">
        <f>IFERROR(VLOOKUP(Výskyt[[#This Row],[Kód]],zostava2[],2,0),"")</f>
        <v/>
      </c>
      <c r="O73" s="100" t="str">
        <f>IFERROR(VLOOKUP(Výskyt[[#This Row],[Kód]],zostava3[],2,0),"")</f>
        <v/>
      </c>
      <c r="P73" s="100" t="str">
        <f>IFERROR(VLOOKUP(Výskyt[[#This Row],[Kód]],zostava4[],2,0),"")</f>
        <v/>
      </c>
      <c r="Q73" s="100" t="str">
        <f>IFERROR(VLOOKUP(Výskyt[[#This Row],[Kód]],zostava5[],2,0),"")</f>
        <v/>
      </c>
      <c r="R73" s="100" t="str">
        <f>IFERROR(VLOOKUP(Výskyt[[#This Row],[Kód]],zostava6[],2,0),"")</f>
        <v/>
      </c>
      <c r="S73" s="100" t="str">
        <f>IFERROR(VLOOKUP(Výskyt[[#This Row],[Kód]],zostava7[],2,0),"")</f>
        <v/>
      </c>
      <c r="T73" s="100" t="str">
        <f>IFERROR(VLOOKUP(Výskyt[[#This Row],[Kód]],zostava8[],2,0),"")</f>
        <v/>
      </c>
      <c r="U73" s="100" t="str">
        <f>IFERROR(VLOOKUP(Výskyt[[#This Row],[Kód]],zostava9[],2,0),"")</f>
        <v/>
      </c>
      <c r="V73" s="102" t="str">
        <f>IFERROR(VLOOKUP(Výskyt[[#This Row],[Kód]],zostava10[],2,0),"")</f>
        <v/>
      </c>
      <c r="W73" s="100" t="str">
        <f>IFERROR(VLOOKUP(Výskyt[[#This Row],[Kód]],zostava11[],2,0),"")</f>
        <v/>
      </c>
      <c r="X73" s="100" t="str">
        <f>IFERROR(VLOOKUP(Výskyt[[#This Row],[Kód]],zostava12[],2,0),"")</f>
        <v/>
      </c>
      <c r="Y73" s="100" t="str">
        <f>IFERROR(VLOOKUP(Výskyt[[#This Row],[Kód]],zostava13[],2,0),"")</f>
        <v/>
      </c>
      <c r="Z73" s="100" t="str">
        <f>IFERROR(VLOOKUP(Výskyt[[#This Row],[Kód]],zostava14[],2,0),"")</f>
        <v/>
      </c>
      <c r="AA73" s="100" t="str">
        <f>IFERROR(VLOOKUP(Výskyt[[#This Row],[Kód]],zostava15[],2,0),"")</f>
        <v/>
      </c>
      <c r="AB73" s="100" t="str">
        <f>IFERROR(VLOOKUP(Výskyt[[#This Row],[Kód]],zostava16[],2,0),"")</f>
        <v/>
      </c>
      <c r="AC73" s="100" t="str">
        <f>IFERROR(VLOOKUP(Výskyt[[#This Row],[Kód]],zostava17[],2,0),"")</f>
        <v/>
      </c>
      <c r="AD73" s="100" t="str">
        <f>IFERROR(VLOOKUP(Výskyt[[#This Row],[Kód]],zostava18[],2,0),"")</f>
        <v/>
      </c>
      <c r="AE73" s="100" t="str">
        <f>IFERROR(VLOOKUP(Výskyt[[#This Row],[Kód]],zostava19[],2,0),"")</f>
        <v/>
      </c>
      <c r="AF73" s="100" t="str">
        <f>IFERROR(VLOOKUP(Výskyt[[#This Row],[Kód]],zostava20[],2,0),"")</f>
        <v/>
      </c>
      <c r="AG73" s="100" t="str">
        <f>IFERROR(VLOOKUP(Výskyt[[#This Row],[Kód]],zostava21[],2,0),"")</f>
        <v/>
      </c>
      <c r="AH73" s="100" t="str">
        <f>IFERROR(VLOOKUP(Výskyt[[#This Row],[Kód]],zostava22[],2,0),"")</f>
        <v/>
      </c>
      <c r="AI73" s="100" t="str">
        <f>IFERROR(VLOOKUP(Výskyt[[#This Row],[Kód]],zostava23[],2,0),"")</f>
        <v/>
      </c>
      <c r="AJ73" s="100" t="str">
        <f>IFERROR(VLOOKUP(Výskyt[[#This Row],[Kód]],zostava24[],2,0),"")</f>
        <v/>
      </c>
      <c r="AK73" s="100" t="str">
        <f>IFERROR(VLOOKUP(Výskyt[[#This Row],[Kód]],zostava25[],2,0),"")</f>
        <v/>
      </c>
      <c r="AL73" s="100" t="str">
        <f>IFERROR(VLOOKUP(Výskyt[[#This Row],[Kód]],zostava26[],2,0),"")</f>
        <v/>
      </c>
      <c r="AM73" s="100" t="str">
        <f>IFERROR(VLOOKUP(Výskyt[[#This Row],[Kód]],zostava27[],2,0),"")</f>
        <v/>
      </c>
      <c r="AN73" s="100" t="str">
        <f>IFERROR(VLOOKUP(Výskyt[[#This Row],[Kód]],zostava28[],2,0),"")</f>
        <v/>
      </c>
      <c r="AO73" s="100" t="str">
        <f>IFERROR(VLOOKUP(Výskyt[[#This Row],[Kód]],zostava29[],2,0),"")</f>
        <v/>
      </c>
      <c r="AP73" s="100" t="str">
        <f>IFERROR(VLOOKUP(Výskyt[[#This Row],[Kód]],zostava30[],2,0),"")</f>
        <v/>
      </c>
      <c r="AQ73" s="100" t="str">
        <f>IFERROR(VLOOKUP(Výskyt[[#This Row],[Kód]],zostava31[],2,0),"")</f>
        <v/>
      </c>
      <c r="AR73" s="100" t="str">
        <f>IFERROR(VLOOKUP(Výskyt[[#This Row],[Kód]],zostava32[],2,0),"")</f>
        <v/>
      </c>
      <c r="AS73" s="100" t="str">
        <f>IFERROR(VLOOKUP(Výskyt[[#This Row],[Kód]],zostava33[],2,0),"")</f>
        <v/>
      </c>
      <c r="AT73" s="100" t="str">
        <f>IFERROR(VLOOKUP(Výskyt[[#This Row],[Kód]],zostava34[],2,0),"")</f>
        <v/>
      </c>
      <c r="AU73" s="100" t="str">
        <f>IFERROR(VLOOKUP(Výskyt[[#This Row],[Kód]],zostava35[],2,0),"")</f>
        <v/>
      </c>
      <c r="AV73" s="100" t="str">
        <f>IFERROR(VLOOKUP(Výskyt[[#This Row],[Kód]],zostava36[],2,0),"")</f>
        <v/>
      </c>
      <c r="AW73" s="100" t="str">
        <f>IFERROR(VLOOKUP(Výskyt[[#This Row],[Kód]],zostava37[],2,0),"")</f>
        <v/>
      </c>
      <c r="AX73" s="100" t="str">
        <f>IFERROR(VLOOKUP(Výskyt[[#This Row],[Kód]],zostava38[],2,0),"")</f>
        <v/>
      </c>
      <c r="AY73" s="100" t="str">
        <f>IFERROR(VLOOKUP(Výskyt[[#This Row],[Kód]],zostava39[],2,0),"")</f>
        <v/>
      </c>
      <c r="AZ73" s="100" t="str">
        <f>IFERROR(VLOOKUP(Výskyt[[#This Row],[Kód]],zostava40[],2,0),"")</f>
        <v/>
      </c>
      <c r="BA73" s="100" t="str">
        <f>IFERROR(VLOOKUP(Výskyt[[#This Row],[Kód]],zostava41[],2,0),"")</f>
        <v/>
      </c>
      <c r="BB73" s="100" t="str">
        <f>IFERROR(VLOOKUP(Výskyt[[#This Row],[Kód]],zostava42[],2,0),"")</f>
        <v/>
      </c>
      <c r="BC73" s="100" t="str">
        <f>IFERROR(VLOOKUP(Výskyt[[#This Row],[Kód]],zostava43[],2,0),"")</f>
        <v/>
      </c>
      <c r="BD73" s="100" t="str">
        <f>IFERROR(VLOOKUP(Výskyt[[#This Row],[Kód]],zostava44[],2,0),"")</f>
        <v/>
      </c>
      <c r="BE73" s="84"/>
      <c r="BF73" s="108">
        <f>Zostavy!B76</f>
        <v>0</v>
      </c>
      <c r="BG73" s="108">
        <f>SUMIFS(Zostavy!$D$48:$D$81,Zostavy!$B$48:$B$81,Zostavy!B76)*Zostavy!$E$83</f>
        <v>0</v>
      </c>
      <c r="BI73" s="108">
        <f>Zostavy!H76</f>
        <v>0</v>
      </c>
      <c r="BJ73" s="108">
        <f>SUMIFS(Zostavy!$J$48:$J$81,Zostavy!$H$48:$H$81,Zostavy!H76)*Zostavy!$K$83</f>
        <v>0</v>
      </c>
      <c r="BL73" s="108">
        <f>Zostavy!N76</f>
        <v>0</v>
      </c>
      <c r="BM73" s="108">
        <f>SUMIFS(Zostavy!$P$48:$P$81,Zostavy!$N$48:$N$81,Zostavy!N76)*Zostavy!$Q$83</f>
        <v>0</v>
      </c>
      <c r="BO73" s="108">
        <f>Zostavy!T76</f>
        <v>0</v>
      </c>
      <c r="BP73" s="108">
        <f>SUMIFS(Zostavy!$V$48:$V$81,Zostavy!$T$48:$T$81,Zostavy!T76)*Zostavy!$W$83</f>
        <v>0</v>
      </c>
    </row>
    <row r="74" spans="1:68" ht="14.15" x14ac:dyDescent="0.35">
      <c r="A74" s="84"/>
      <c r="B74" s="98">
        <v>3293</v>
      </c>
      <c r="C74" s="84" t="s">
        <v>246</v>
      </c>
      <c r="D74" s="84">
        <f>Cenník[[#This Row],[Kód]]</f>
        <v>3293</v>
      </c>
      <c r="E74" s="93">
        <v>2.44</v>
      </c>
      <c r="F74" s="84"/>
      <c r="G74" s="84" t="s">
        <v>173</v>
      </c>
      <c r="H74" s="84"/>
      <c r="I74" s="99">
        <f>Cenník[[#This Row],[Kód]]</f>
        <v>3293</v>
      </c>
      <c r="J74" s="100">
        <f>SUM(Výskyt[[#This Row],[1]:[44]])</f>
        <v>0</v>
      </c>
      <c r="K74" s="100" t="str">
        <f>IFERROR(RANK(Výskyt[[#This Row],[kód-P]],Výskyt[kód-P],1),"")</f>
        <v/>
      </c>
      <c r="L74" s="100" t="str">
        <f>IF(Výskyt[[#This Row],[ks]]&gt;0,Výskyt[[#This Row],[Kód]],"")</f>
        <v/>
      </c>
      <c r="M74" s="100" t="str">
        <f>IFERROR(VLOOKUP(Výskyt[[#This Row],[Kód]],zostava1[],2,0),"")</f>
        <v/>
      </c>
      <c r="N74" s="100" t="str">
        <f>IFERROR(VLOOKUP(Výskyt[[#This Row],[Kód]],zostava2[],2,0),"")</f>
        <v/>
      </c>
      <c r="O74" s="100" t="str">
        <f>IFERROR(VLOOKUP(Výskyt[[#This Row],[Kód]],zostava3[],2,0),"")</f>
        <v/>
      </c>
      <c r="P74" s="100" t="str">
        <f>IFERROR(VLOOKUP(Výskyt[[#This Row],[Kód]],zostava4[],2,0),"")</f>
        <v/>
      </c>
      <c r="Q74" s="100" t="str">
        <f>IFERROR(VLOOKUP(Výskyt[[#This Row],[Kód]],zostava5[],2,0),"")</f>
        <v/>
      </c>
      <c r="R74" s="100" t="str">
        <f>IFERROR(VLOOKUP(Výskyt[[#This Row],[Kód]],zostava6[],2,0),"")</f>
        <v/>
      </c>
      <c r="S74" s="100" t="str">
        <f>IFERROR(VLOOKUP(Výskyt[[#This Row],[Kód]],zostava7[],2,0),"")</f>
        <v/>
      </c>
      <c r="T74" s="100" t="str">
        <f>IFERROR(VLOOKUP(Výskyt[[#This Row],[Kód]],zostava8[],2,0),"")</f>
        <v/>
      </c>
      <c r="U74" s="100" t="str">
        <f>IFERROR(VLOOKUP(Výskyt[[#This Row],[Kód]],zostava9[],2,0),"")</f>
        <v/>
      </c>
      <c r="V74" s="102" t="str">
        <f>IFERROR(VLOOKUP(Výskyt[[#This Row],[Kód]],zostava10[],2,0),"")</f>
        <v/>
      </c>
      <c r="W74" s="100" t="str">
        <f>IFERROR(VLOOKUP(Výskyt[[#This Row],[Kód]],zostava11[],2,0),"")</f>
        <v/>
      </c>
      <c r="X74" s="100" t="str">
        <f>IFERROR(VLOOKUP(Výskyt[[#This Row],[Kód]],zostava12[],2,0),"")</f>
        <v/>
      </c>
      <c r="Y74" s="100" t="str">
        <f>IFERROR(VLOOKUP(Výskyt[[#This Row],[Kód]],zostava13[],2,0),"")</f>
        <v/>
      </c>
      <c r="Z74" s="100" t="str">
        <f>IFERROR(VLOOKUP(Výskyt[[#This Row],[Kód]],zostava14[],2,0),"")</f>
        <v/>
      </c>
      <c r="AA74" s="100" t="str">
        <f>IFERROR(VLOOKUP(Výskyt[[#This Row],[Kód]],zostava15[],2,0),"")</f>
        <v/>
      </c>
      <c r="AB74" s="100" t="str">
        <f>IFERROR(VLOOKUP(Výskyt[[#This Row],[Kód]],zostava16[],2,0),"")</f>
        <v/>
      </c>
      <c r="AC74" s="100" t="str">
        <f>IFERROR(VLOOKUP(Výskyt[[#This Row],[Kód]],zostava17[],2,0),"")</f>
        <v/>
      </c>
      <c r="AD74" s="100" t="str">
        <f>IFERROR(VLOOKUP(Výskyt[[#This Row],[Kód]],zostava18[],2,0),"")</f>
        <v/>
      </c>
      <c r="AE74" s="100" t="str">
        <f>IFERROR(VLOOKUP(Výskyt[[#This Row],[Kód]],zostava19[],2,0),"")</f>
        <v/>
      </c>
      <c r="AF74" s="100" t="str">
        <f>IFERROR(VLOOKUP(Výskyt[[#This Row],[Kód]],zostava20[],2,0),"")</f>
        <v/>
      </c>
      <c r="AG74" s="100" t="str">
        <f>IFERROR(VLOOKUP(Výskyt[[#This Row],[Kód]],zostava21[],2,0),"")</f>
        <v/>
      </c>
      <c r="AH74" s="100" t="str">
        <f>IFERROR(VLOOKUP(Výskyt[[#This Row],[Kód]],zostava22[],2,0),"")</f>
        <v/>
      </c>
      <c r="AI74" s="100" t="str">
        <f>IFERROR(VLOOKUP(Výskyt[[#This Row],[Kód]],zostava23[],2,0),"")</f>
        <v/>
      </c>
      <c r="AJ74" s="100" t="str">
        <f>IFERROR(VLOOKUP(Výskyt[[#This Row],[Kód]],zostava24[],2,0),"")</f>
        <v/>
      </c>
      <c r="AK74" s="100" t="str">
        <f>IFERROR(VLOOKUP(Výskyt[[#This Row],[Kód]],zostava25[],2,0),"")</f>
        <v/>
      </c>
      <c r="AL74" s="100" t="str">
        <f>IFERROR(VLOOKUP(Výskyt[[#This Row],[Kód]],zostava26[],2,0),"")</f>
        <v/>
      </c>
      <c r="AM74" s="100" t="str">
        <f>IFERROR(VLOOKUP(Výskyt[[#This Row],[Kód]],zostava27[],2,0),"")</f>
        <v/>
      </c>
      <c r="AN74" s="100" t="str">
        <f>IFERROR(VLOOKUP(Výskyt[[#This Row],[Kód]],zostava28[],2,0),"")</f>
        <v/>
      </c>
      <c r="AO74" s="100" t="str">
        <f>IFERROR(VLOOKUP(Výskyt[[#This Row],[Kód]],zostava29[],2,0),"")</f>
        <v/>
      </c>
      <c r="AP74" s="100" t="str">
        <f>IFERROR(VLOOKUP(Výskyt[[#This Row],[Kód]],zostava30[],2,0),"")</f>
        <v/>
      </c>
      <c r="AQ74" s="100" t="str">
        <f>IFERROR(VLOOKUP(Výskyt[[#This Row],[Kód]],zostava31[],2,0),"")</f>
        <v/>
      </c>
      <c r="AR74" s="100" t="str">
        <f>IFERROR(VLOOKUP(Výskyt[[#This Row],[Kód]],zostava32[],2,0),"")</f>
        <v/>
      </c>
      <c r="AS74" s="100" t="str">
        <f>IFERROR(VLOOKUP(Výskyt[[#This Row],[Kód]],zostava33[],2,0),"")</f>
        <v/>
      </c>
      <c r="AT74" s="100" t="str">
        <f>IFERROR(VLOOKUP(Výskyt[[#This Row],[Kód]],zostava34[],2,0),"")</f>
        <v/>
      </c>
      <c r="AU74" s="100" t="str">
        <f>IFERROR(VLOOKUP(Výskyt[[#This Row],[Kód]],zostava35[],2,0),"")</f>
        <v/>
      </c>
      <c r="AV74" s="100" t="str">
        <f>IFERROR(VLOOKUP(Výskyt[[#This Row],[Kód]],zostava36[],2,0),"")</f>
        <v/>
      </c>
      <c r="AW74" s="100" t="str">
        <f>IFERROR(VLOOKUP(Výskyt[[#This Row],[Kód]],zostava37[],2,0),"")</f>
        <v/>
      </c>
      <c r="AX74" s="100" t="str">
        <f>IFERROR(VLOOKUP(Výskyt[[#This Row],[Kód]],zostava38[],2,0),"")</f>
        <v/>
      </c>
      <c r="AY74" s="100" t="str">
        <f>IFERROR(VLOOKUP(Výskyt[[#This Row],[Kód]],zostava39[],2,0),"")</f>
        <v/>
      </c>
      <c r="AZ74" s="100" t="str">
        <f>IFERROR(VLOOKUP(Výskyt[[#This Row],[Kód]],zostava40[],2,0),"")</f>
        <v/>
      </c>
      <c r="BA74" s="100" t="str">
        <f>IFERROR(VLOOKUP(Výskyt[[#This Row],[Kód]],zostava41[],2,0),"")</f>
        <v/>
      </c>
      <c r="BB74" s="100" t="str">
        <f>IFERROR(VLOOKUP(Výskyt[[#This Row],[Kód]],zostava42[],2,0),"")</f>
        <v/>
      </c>
      <c r="BC74" s="100" t="str">
        <f>IFERROR(VLOOKUP(Výskyt[[#This Row],[Kód]],zostava43[],2,0),"")</f>
        <v/>
      </c>
      <c r="BD74" s="100" t="str">
        <f>IFERROR(VLOOKUP(Výskyt[[#This Row],[Kód]],zostava44[],2,0),"")</f>
        <v/>
      </c>
      <c r="BE74" s="84"/>
      <c r="BF74" s="108">
        <f>Zostavy!B77</f>
        <v>0</v>
      </c>
      <c r="BG74" s="108">
        <f>SUMIFS(Zostavy!$D$48:$D$81,Zostavy!$B$48:$B$81,Zostavy!B77)*Zostavy!$E$83</f>
        <v>0</v>
      </c>
      <c r="BI74" s="108">
        <f>Zostavy!H77</f>
        <v>0</v>
      </c>
      <c r="BJ74" s="108">
        <f>SUMIFS(Zostavy!$J$48:$J$81,Zostavy!$H$48:$H$81,Zostavy!H77)*Zostavy!$K$83</f>
        <v>0</v>
      </c>
      <c r="BL74" s="108">
        <f>Zostavy!N77</f>
        <v>0</v>
      </c>
      <c r="BM74" s="108">
        <f>SUMIFS(Zostavy!$P$48:$P$81,Zostavy!$N$48:$N$81,Zostavy!N77)*Zostavy!$Q$83</f>
        <v>0</v>
      </c>
      <c r="BO74" s="108">
        <f>Zostavy!T77</f>
        <v>0</v>
      </c>
      <c r="BP74" s="108">
        <f>SUMIFS(Zostavy!$V$48:$V$81,Zostavy!$T$48:$T$81,Zostavy!T77)*Zostavy!$W$83</f>
        <v>0</v>
      </c>
    </row>
    <row r="75" spans="1:68" ht="14.15" x14ac:dyDescent="0.35">
      <c r="A75" s="84"/>
      <c r="B75" s="98">
        <v>3294</v>
      </c>
      <c r="C75" s="84" t="s">
        <v>247</v>
      </c>
      <c r="D75" s="84">
        <f>Cenník[[#This Row],[Kód]]</f>
        <v>3294</v>
      </c>
      <c r="E75" s="93">
        <v>4.16</v>
      </c>
      <c r="F75" s="84"/>
      <c r="G75" s="84" t="s">
        <v>228</v>
      </c>
      <c r="H75" s="84"/>
      <c r="I75" s="99">
        <f>Cenník[[#This Row],[Kód]]</f>
        <v>3294</v>
      </c>
      <c r="J75" s="100">
        <f>SUM(Výskyt[[#This Row],[1]:[44]])</f>
        <v>0</v>
      </c>
      <c r="K75" s="100" t="str">
        <f>IFERROR(RANK(Výskyt[[#This Row],[kód-P]],Výskyt[kód-P],1),"")</f>
        <v/>
      </c>
      <c r="L75" s="100" t="str">
        <f>IF(Výskyt[[#This Row],[ks]]&gt;0,Výskyt[[#This Row],[Kód]],"")</f>
        <v/>
      </c>
      <c r="M75" s="100" t="str">
        <f>IFERROR(VLOOKUP(Výskyt[[#This Row],[Kód]],zostava1[],2,0),"")</f>
        <v/>
      </c>
      <c r="N75" s="100" t="str">
        <f>IFERROR(VLOOKUP(Výskyt[[#This Row],[Kód]],zostava2[],2,0),"")</f>
        <v/>
      </c>
      <c r="O75" s="100" t="str">
        <f>IFERROR(VLOOKUP(Výskyt[[#This Row],[Kód]],zostava3[],2,0),"")</f>
        <v/>
      </c>
      <c r="P75" s="100" t="str">
        <f>IFERROR(VLOOKUP(Výskyt[[#This Row],[Kód]],zostava4[],2,0),"")</f>
        <v/>
      </c>
      <c r="Q75" s="100" t="str">
        <f>IFERROR(VLOOKUP(Výskyt[[#This Row],[Kód]],zostava5[],2,0),"")</f>
        <v/>
      </c>
      <c r="R75" s="100" t="str">
        <f>IFERROR(VLOOKUP(Výskyt[[#This Row],[Kód]],zostava6[],2,0),"")</f>
        <v/>
      </c>
      <c r="S75" s="100" t="str">
        <f>IFERROR(VLOOKUP(Výskyt[[#This Row],[Kód]],zostava7[],2,0),"")</f>
        <v/>
      </c>
      <c r="T75" s="100" t="str">
        <f>IFERROR(VLOOKUP(Výskyt[[#This Row],[Kód]],zostava8[],2,0),"")</f>
        <v/>
      </c>
      <c r="U75" s="100" t="str">
        <f>IFERROR(VLOOKUP(Výskyt[[#This Row],[Kód]],zostava9[],2,0),"")</f>
        <v/>
      </c>
      <c r="V75" s="102" t="str">
        <f>IFERROR(VLOOKUP(Výskyt[[#This Row],[Kód]],zostava10[],2,0),"")</f>
        <v/>
      </c>
      <c r="W75" s="100" t="str">
        <f>IFERROR(VLOOKUP(Výskyt[[#This Row],[Kód]],zostava11[],2,0),"")</f>
        <v/>
      </c>
      <c r="X75" s="100" t="str">
        <f>IFERROR(VLOOKUP(Výskyt[[#This Row],[Kód]],zostava12[],2,0),"")</f>
        <v/>
      </c>
      <c r="Y75" s="100" t="str">
        <f>IFERROR(VLOOKUP(Výskyt[[#This Row],[Kód]],zostava13[],2,0),"")</f>
        <v/>
      </c>
      <c r="Z75" s="100" t="str">
        <f>IFERROR(VLOOKUP(Výskyt[[#This Row],[Kód]],zostava14[],2,0),"")</f>
        <v/>
      </c>
      <c r="AA75" s="100" t="str">
        <f>IFERROR(VLOOKUP(Výskyt[[#This Row],[Kód]],zostava15[],2,0),"")</f>
        <v/>
      </c>
      <c r="AB75" s="100" t="str">
        <f>IFERROR(VLOOKUP(Výskyt[[#This Row],[Kód]],zostava16[],2,0),"")</f>
        <v/>
      </c>
      <c r="AC75" s="100" t="str">
        <f>IFERROR(VLOOKUP(Výskyt[[#This Row],[Kód]],zostava17[],2,0),"")</f>
        <v/>
      </c>
      <c r="AD75" s="100" t="str">
        <f>IFERROR(VLOOKUP(Výskyt[[#This Row],[Kód]],zostava18[],2,0),"")</f>
        <v/>
      </c>
      <c r="AE75" s="100" t="str">
        <f>IFERROR(VLOOKUP(Výskyt[[#This Row],[Kód]],zostava19[],2,0),"")</f>
        <v/>
      </c>
      <c r="AF75" s="100" t="str">
        <f>IFERROR(VLOOKUP(Výskyt[[#This Row],[Kód]],zostava20[],2,0),"")</f>
        <v/>
      </c>
      <c r="AG75" s="100" t="str">
        <f>IFERROR(VLOOKUP(Výskyt[[#This Row],[Kód]],zostava21[],2,0),"")</f>
        <v/>
      </c>
      <c r="AH75" s="100" t="str">
        <f>IFERROR(VLOOKUP(Výskyt[[#This Row],[Kód]],zostava22[],2,0),"")</f>
        <v/>
      </c>
      <c r="AI75" s="100" t="str">
        <f>IFERROR(VLOOKUP(Výskyt[[#This Row],[Kód]],zostava23[],2,0),"")</f>
        <v/>
      </c>
      <c r="AJ75" s="100" t="str">
        <f>IFERROR(VLOOKUP(Výskyt[[#This Row],[Kód]],zostava24[],2,0),"")</f>
        <v/>
      </c>
      <c r="AK75" s="100" t="str">
        <f>IFERROR(VLOOKUP(Výskyt[[#This Row],[Kód]],zostava25[],2,0),"")</f>
        <v/>
      </c>
      <c r="AL75" s="100" t="str">
        <f>IFERROR(VLOOKUP(Výskyt[[#This Row],[Kód]],zostava26[],2,0),"")</f>
        <v/>
      </c>
      <c r="AM75" s="100" t="str">
        <f>IFERROR(VLOOKUP(Výskyt[[#This Row],[Kód]],zostava27[],2,0),"")</f>
        <v/>
      </c>
      <c r="AN75" s="100" t="str">
        <f>IFERROR(VLOOKUP(Výskyt[[#This Row],[Kód]],zostava28[],2,0),"")</f>
        <v/>
      </c>
      <c r="AO75" s="100" t="str">
        <f>IFERROR(VLOOKUP(Výskyt[[#This Row],[Kód]],zostava29[],2,0),"")</f>
        <v/>
      </c>
      <c r="AP75" s="100" t="str">
        <f>IFERROR(VLOOKUP(Výskyt[[#This Row],[Kód]],zostava30[],2,0),"")</f>
        <v/>
      </c>
      <c r="AQ75" s="100" t="str">
        <f>IFERROR(VLOOKUP(Výskyt[[#This Row],[Kód]],zostava31[],2,0),"")</f>
        <v/>
      </c>
      <c r="AR75" s="100" t="str">
        <f>IFERROR(VLOOKUP(Výskyt[[#This Row],[Kód]],zostava32[],2,0),"")</f>
        <v/>
      </c>
      <c r="AS75" s="100" t="str">
        <f>IFERROR(VLOOKUP(Výskyt[[#This Row],[Kód]],zostava33[],2,0),"")</f>
        <v/>
      </c>
      <c r="AT75" s="100" t="str">
        <f>IFERROR(VLOOKUP(Výskyt[[#This Row],[Kód]],zostava34[],2,0),"")</f>
        <v/>
      </c>
      <c r="AU75" s="100" t="str">
        <f>IFERROR(VLOOKUP(Výskyt[[#This Row],[Kód]],zostava35[],2,0),"")</f>
        <v/>
      </c>
      <c r="AV75" s="100" t="str">
        <f>IFERROR(VLOOKUP(Výskyt[[#This Row],[Kód]],zostava36[],2,0),"")</f>
        <v/>
      </c>
      <c r="AW75" s="100" t="str">
        <f>IFERROR(VLOOKUP(Výskyt[[#This Row],[Kód]],zostava37[],2,0),"")</f>
        <v/>
      </c>
      <c r="AX75" s="100" t="str">
        <f>IFERROR(VLOOKUP(Výskyt[[#This Row],[Kód]],zostava38[],2,0),"")</f>
        <v/>
      </c>
      <c r="AY75" s="100" t="str">
        <f>IFERROR(VLOOKUP(Výskyt[[#This Row],[Kód]],zostava39[],2,0),"")</f>
        <v/>
      </c>
      <c r="AZ75" s="100" t="str">
        <f>IFERROR(VLOOKUP(Výskyt[[#This Row],[Kód]],zostava40[],2,0),"")</f>
        <v/>
      </c>
      <c r="BA75" s="100" t="str">
        <f>IFERROR(VLOOKUP(Výskyt[[#This Row],[Kód]],zostava41[],2,0),"")</f>
        <v/>
      </c>
      <c r="BB75" s="100" t="str">
        <f>IFERROR(VLOOKUP(Výskyt[[#This Row],[Kód]],zostava42[],2,0),"")</f>
        <v/>
      </c>
      <c r="BC75" s="100" t="str">
        <f>IFERROR(VLOOKUP(Výskyt[[#This Row],[Kód]],zostava43[],2,0),"")</f>
        <v/>
      </c>
      <c r="BD75" s="100" t="str">
        <f>IFERROR(VLOOKUP(Výskyt[[#This Row],[Kód]],zostava44[],2,0),"")</f>
        <v/>
      </c>
      <c r="BE75" s="84"/>
      <c r="BF75" s="108">
        <f>Zostavy!B78</f>
        <v>0</v>
      </c>
      <c r="BG75" s="108">
        <f>SUMIFS(Zostavy!$D$48:$D$81,Zostavy!$B$48:$B$81,Zostavy!B78)*Zostavy!$E$83</f>
        <v>0</v>
      </c>
      <c r="BI75" s="108">
        <f>Zostavy!H78</f>
        <v>0</v>
      </c>
      <c r="BJ75" s="108">
        <f>SUMIFS(Zostavy!$J$48:$J$81,Zostavy!$H$48:$H$81,Zostavy!H78)*Zostavy!$K$83</f>
        <v>0</v>
      </c>
      <c r="BL75" s="108">
        <f>Zostavy!N78</f>
        <v>0</v>
      </c>
      <c r="BM75" s="108">
        <f>SUMIFS(Zostavy!$P$48:$P$81,Zostavy!$N$48:$N$81,Zostavy!N78)*Zostavy!$Q$83</f>
        <v>0</v>
      </c>
      <c r="BO75" s="108">
        <f>Zostavy!T78</f>
        <v>0</v>
      </c>
      <c r="BP75" s="108">
        <f>SUMIFS(Zostavy!$V$48:$V$81,Zostavy!$T$48:$T$81,Zostavy!T78)*Zostavy!$W$83</f>
        <v>0</v>
      </c>
    </row>
    <row r="76" spans="1:68" ht="14.15" x14ac:dyDescent="0.35">
      <c r="A76" s="84"/>
      <c r="B76" s="98">
        <v>3295</v>
      </c>
      <c r="C76" s="84" t="s">
        <v>248</v>
      </c>
      <c r="D76" s="84">
        <f>Cenník[[#This Row],[Kód]]</f>
        <v>3295</v>
      </c>
      <c r="E76" s="93">
        <v>1.25</v>
      </c>
      <c r="F76" s="84"/>
      <c r="G76" s="84" t="s">
        <v>439</v>
      </c>
      <c r="H76" s="84"/>
      <c r="I76" s="99">
        <f>Cenník[[#This Row],[Kód]]</f>
        <v>3295</v>
      </c>
      <c r="J76" s="100">
        <f>SUM(Výskyt[[#This Row],[1]:[44]])</f>
        <v>0</v>
      </c>
      <c r="K76" s="100" t="str">
        <f>IFERROR(RANK(Výskyt[[#This Row],[kód-P]],Výskyt[kód-P],1),"")</f>
        <v/>
      </c>
      <c r="L76" s="100" t="str">
        <f>IF(Výskyt[[#This Row],[ks]]&gt;0,Výskyt[[#This Row],[Kód]],"")</f>
        <v/>
      </c>
      <c r="M76" s="100" t="str">
        <f>IFERROR(VLOOKUP(Výskyt[[#This Row],[Kód]],zostava1[],2,0),"")</f>
        <v/>
      </c>
      <c r="N76" s="100" t="str">
        <f>IFERROR(VLOOKUP(Výskyt[[#This Row],[Kód]],zostava2[],2,0),"")</f>
        <v/>
      </c>
      <c r="O76" s="100" t="str">
        <f>IFERROR(VLOOKUP(Výskyt[[#This Row],[Kód]],zostava3[],2,0),"")</f>
        <v/>
      </c>
      <c r="P76" s="100" t="str">
        <f>IFERROR(VLOOKUP(Výskyt[[#This Row],[Kód]],zostava4[],2,0),"")</f>
        <v/>
      </c>
      <c r="Q76" s="100" t="str">
        <f>IFERROR(VLOOKUP(Výskyt[[#This Row],[Kód]],zostava5[],2,0),"")</f>
        <v/>
      </c>
      <c r="R76" s="100" t="str">
        <f>IFERROR(VLOOKUP(Výskyt[[#This Row],[Kód]],zostava6[],2,0),"")</f>
        <v/>
      </c>
      <c r="S76" s="100" t="str">
        <f>IFERROR(VLOOKUP(Výskyt[[#This Row],[Kód]],zostava7[],2,0),"")</f>
        <v/>
      </c>
      <c r="T76" s="100" t="str">
        <f>IFERROR(VLOOKUP(Výskyt[[#This Row],[Kód]],zostava8[],2,0),"")</f>
        <v/>
      </c>
      <c r="U76" s="100" t="str">
        <f>IFERROR(VLOOKUP(Výskyt[[#This Row],[Kód]],zostava9[],2,0),"")</f>
        <v/>
      </c>
      <c r="V76" s="102" t="str">
        <f>IFERROR(VLOOKUP(Výskyt[[#This Row],[Kód]],zostava10[],2,0),"")</f>
        <v/>
      </c>
      <c r="W76" s="100" t="str">
        <f>IFERROR(VLOOKUP(Výskyt[[#This Row],[Kód]],zostava11[],2,0),"")</f>
        <v/>
      </c>
      <c r="X76" s="100" t="str">
        <f>IFERROR(VLOOKUP(Výskyt[[#This Row],[Kód]],zostava12[],2,0),"")</f>
        <v/>
      </c>
      <c r="Y76" s="100" t="str">
        <f>IFERROR(VLOOKUP(Výskyt[[#This Row],[Kód]],zostava13[],2,0),"")</f>
        <v/>
      </c>
      <c r="Z76" s="100" t="str">
        <f>IFERROR(VLOOKUP(Výskyt[[#This Row],[Kód]],zostava14[],2,0),"")</f>
        <v/>
      </c>
      <c r="AA76" s="100" t="str">
        <f>IFERROR(VLOOKUP(Výskyt[[#This Row],[Kód]],zostava15[],2,0),"")</f>
        <v/>
      </c>
      <c r="AB76" s="100" t="str">
        <f>IFERROR(VLOOKUP(Výskyt[[#This Row],[Kód]],zostava16[],2,0),"")</f>
        <v/>
      </c>
      <c r="AC76" s="100" t="str">
        <f>IFERROR(VLOOKUP(Výskyt[[#This Row],[Kód]],zostava17[],2,0),"")</f>
        <v/>
      </c>
      <c r="AD76" s="100" t="str">
        <f>IFERROR(VLOOKUP(Výskyt[[#This Row],[Kód]],zostava18[],2,0),"")</f>
        <v/>
      </c>
      <c r="AE76" s="100" t="str">
        <f>IFERROR(VLOOKUP(Výskyt[[#This Row],[Kód]],zostava19[],2,0),"")</f>
        <v/>
      </c>
      <c r="AF76" s="100" t="str">
        <f>IFERROR(VLOOKUP(Výskyt[[#This Row],[Kód]],zostava20[],2,0),"")</f>
        <v/>
      </c>
      <c r="AG76" s="100" t="str">
        <f>IFERROR(VLOOKUP(Výskyt[[#This Row],[Kód]],zostava21[],2,0),"")</f>
        <v/>
      </c>
      <c r="AH76" s="100" t="str">
        <f>IFERROR(VLOOKUP(Výskyt[[#This Row],[Kód]],zostava22[],2,0),"")</f>
        <v/>
      </c>
      <c r="AI76" s="100" t="str">
        <f>IFERROR(VLOOKUP(Výskyt[[#This Row],[Kód]],zostava23[],2,0),"")</f>
        <v/>
      </c>
      <c r="AJ76" s="100" t="str">
        <f>IFERROR(VLOOKUP(Výskyt[[#This Row],[Kód]],zostava24[],2,0),"")</f>
        <v/>
      </c>
      <c r="AK76" s="100" t="str">
        <f>IFERROR(VLOOKUP(Výskyt[[#This Row],[Kód]],zostava25[],2,0),"")</f>
        <v/>
      </c>
      <c r="AL76" s="100" t="str">
        <f>IFERROR(VLOOKUP(Výskyt[[#This Row],[Kód]],zostava26[],2,0),"")</f>
        <v/>
      </c>
      <c r="AM76" s="100" t="str">
        <f>IFERROR(VLOOKUP(Výskyt[[#This Row],[Kód]],zostava27[],2,0),"")</f>
        <v/>
      </c>
      <c r="AN76" s="100" t="str">
        <f>IFERROR(VLOOKUP(Výskyt[[#This Row],[Kód]],zostava28[],2,0),"")</f>
        <v/>
      </c>
      <c r="AO76" s="100" t="str">
        <f>IFERROR(VLOOKUP(Výskyt[[#This Row],[Kód]],zostava29[],2,0),"")</f>
        <v/>
      </c>
      <c r="AP76" s="100" t="str">
        <f>IFERROR(VLOOKUP(Výskyt[[#This Row],[Kód]],zostava30[],2,0),"")</f>
        <v/>
      </c>
      <c r="AQ76" s="100" t="str">
        <f>IFERROR(VLOOKUP(Výskyt[[#This Row],[Kód]],zostava31[],2,0),"")</f>
        <v/>
      </c>
      <c r="AR76" s="100" t="str">
        <f>IFERROR(VLOOKUP(Výskyt[[#This Row],[Kód]],zostava32[],2,0),"")</f>
        <v/>
      </c>
      <c r="AS76" s="100" t="str">
        <f>IFERROR(VLOOKUP(Výskyt[[#This Row],[Kód]],zostava33[],2,0),"")</f>
        <v/>
      </c>
      <c r="AT76" s="100" t="str">
        <f>IFERROR(VLOOKUP(Výskyt[[#This Row],[Kód]],zostava34[],2,0),"")</f>
        <v/>
      </c>
      <c r="AU76" s="100" t="str">
        <f>IFERROR(VLOOKUP(Výskyt[[#This Row],[Kód]],zostava35[],2,0),"")</f>
        <v/>
      </c>
      <c r="AV76" s="100" t="str">
        <f>IFERROR(VLOOKUP(Výskyt[[#This Row],[Kód]],zostava36[],2,0),"")</f>
        <v/>
      </c>
      <c r="AW76" s="100" t="str">
        <f>IFERROR(VLOOKUP(Výskyt[[#This Row],[Kód]],zostava37[],2,0),"")</f>
        <v/>
      </c>
      <c r="AX76" s="100" t="str">
        <f>IFERROR(VLOOKUP(Výskyt[[#This Row],[Kód]],zostava38[],2,0),"")</f>
        <v/>
      </c>
      <c r="AY76" s="100" t="str">
        <f>IFERROR(VLOOKUP(Výskyt[[#This Row],[Kód]],zostava39[],2,0),"")</f>
        <v/>
      </c>
      <c r="AZ76" s="100" t="str">
        <f>IFERROR(VLOOKUP(Výskyt[[#This Row],[Kód]],zostava40[],2,0),"")</f>
        <v/>
      </c>
      <c r="BA76" s="100" t="str">
        <f>IFERROR(VLOOKUP(Výskyt[[#This Row],[Kód]],zostava41[],2,0),"")</f>
        <v/>
      </c>
      <c r="BB76" s="100" t="str">
        <f>IFERROR(VLOOKUP(Výskyt[[#This Row],[Kód]],zostava42[],2,0),"")</f>
        <v/>
      </c>
      <c r="BC76" s="100" t="str">
        <f>IFERROR(VLOOKUP(Výskyt[[#This Row],[Kód]],zostava43[],2,0),"")</f>
        <v/>
      </c>
      <c r="BD76" s="100" t="str">
        <f>IFERROR(VLOOKUP(Výskyt[[#This Row],[Kód]],zostava44[],2,0),"")</f>
        <v/>
      </c>
      <c r="BE76" s="84"/>
      <c r="BF76" s="108">
        <f>Zostavy!B79</f>
        <v>0</v>
      </c>
      <c r="BG76" s="108">
        <f>SUMIFS(Zostavy!$D$48:$D$81,Zostavy!$B$48:$B$81,Zostavy!B79)*Zostavy!$E$83</f>
        <v>0</v>
      </c>
      <c r="BI76" s="108">
        <f>Zostavy!H79</f>
        <v>0</v>
      </c>
      <c r="BJ76" s="108">
        <f>SUMIFS(Zostavy!$J$48:$J$81,Zostavy!$H$48:$H$81,Zostavy!H79)*Zostavy!$K$83</f>
        <v>0</v>
      </c>
      <c r="BL76" s="108">
        <f>Zostavy!N79</f>
        <v>0</v>
      </c>
      <c r="BM76" s="108">
        <f>SUMIFS(Zostavy!$P$48:$P$81,Zostavy!$N$48:$N$81,Zostavy!N79)*Zostavy!$Q$83</f>
        <v>0</v>
      </c>
      <c r="BO76" s="108">
        <f>Zostavy!T79</f>
        <v>0</v>
      </c>
      <c r="BP76" s="108">
        <f>SUMIFS(Zostavy!$V$48:$V$81,Zostavy!$T$48:$T$81,Zostavy!T79)*Zostavy!$W$83</f>
        <v>0</v>
      </c>
    </row>
    <row r="77" spans="1:68" ht="14.15" x14ac:dyDescent="0.35">
      <c r="A77" s="84"/>
      <c r="B77" s="98">
        <v>3296</v>
      </c>
      <c r="C77" s="84" t="s">
        <v>249</v>
      </c>
      <c r="D77" s="84">
        <f>Cenník[[#This Row],[Kód]]</f>
        <v>3296</v>
      </c>
      <c r="E77" s="93">
        <v>2.0299999999999998</v>
      </c>
      <c r="F77" s="84"/>
      <c r="G77" s="84" t="s">
        <v>438</v>
      </c>
      <c r="H77" s="84"/>
      <c r="I77" s="99">
        <f>Cenník[[#This Row],[Kód]]</f>
        <v>3296</v>
      </c>
      <c r="J77" s="100">
        <f>SUM(Výskyt[[#This Row],[1]:[44]])</f>
        <v>0</v>
      </c>
      <c r="K77" s="100" t="str">
        <f>IFERROR(RANK(Výskyt[[#This Row],[kód-P]],Výskyt[kód-P],1),"")</f>
        <v/>
      </c>
      <c r="L77" s="100" t="str">
        <f>IF(Výskyt[[#This Row],[ks]]&gt;0,Výskyt[[#This Row],[Kód]],"")</f>
        <v/>
      </c>
      <c r="M77" s="100" t="str">
        <f>IFERROR(VLOOKUP(Výskyt[[#This Row],[Kód]],zostava1[],2,0),"")</f>
        <v/>
      </c>
      <c r="N77" s="100" t="str">
        <f>IFERROR(VLOOKUP(Výskyt[[#This Row],[Kód]],zostava2[],2,0),"")</f>
        <v/>
      </c>
      <c r="O77" s="100" t="str">
        <f>IFERROR(VLOOKUP(Výskyt[[#This Row],[Kód]],zostava3[],2,0),"")</f>
        <v/>
      </c>
      <c r="P77" s="100" t="str">
        <f>IFERROR(VLOOKUP(Výskyt[[#This Row],[Kód]],zostava4[],2,0),"")</f>
        <v/>
      </c>
      <c r="Q77" s="100" t="str">
        <f>IFERROR(VLOOKUP(Výskyt[[#This Row],[Kód]],zostava5[],2,0),"")</f>
        <v/>
      </c>
      <c r="R77" s="100" t="str">
        <f>IFERROR(VLOOKUP(Výskyt[[#This Row],[Kód]],zostava6[],2,0),"")</f>
        <v/>
      </c>
      <c r="S77" s="100" t="str">
        <f>IFERROR(VLOOKUP(Výskyt[[#This Row],[Kód]],zostava7[],2,0),"")</f>
        <v/>
      </c>
      <c r="T77" s="100" t="str">
        <f>IFERROR(VLOOKUP(Výskyt[[#This Row],[Kód]],zostava8[],2,0),"")</f>
        <v/>
      </c>
      <c r="U77" s="100" t="str">
        <f>IFERROR(VLOOKUP(Výskyt[[#This Row],[Kód]],zostava9[],2,0),"")</f>
        <v/>
      </c>
      <c r="V77" s="102" t="str">
        <f>IFERROR(VLOOKUP(Výskyt[[#This Row],[Kód]],zostava10[],2,0),"")</f>
        <v/>
      </c>
      <c r="W77" s="100" t="str">
        <f>IFERROR(VLOOKUP(Výskyt[[#This Row],[Kód]],zostava11[],2,0),"")</f>
        <v/>
      </c>
      <c r="X77" s="100" t="str">
        <f>IFERROR(VLOOKUP(Výskyt[[#This Row],[Kód]],zostava12[],2,0),"")</f>
        <v/>
      </c>
      <c r="Y77" s="100" t="str">
        <f>IFERROR(VLOOKUP(Výskyt[[#This Row],[Kód]],zostava13[],2,0),"")</f>
        <v/>
      </c>
      <c r="Z77" s="100" t="str">
        <f>IFERROR(VLOOKUP(Výskyt[[#This Row],[Kód]],zostava14[],2,0),"")</f>
        <v/>
      </c>
      <c r="AA77" s="100" t="str">
        <f>IFERROR(VLOOKUP(Výskyt[[#This Row],[Kód]],zostava15[],2,0),"")</f>
        <v/>
      </c>
      <c r="AB77" s="100" t="str">
        <f>IFERROR(VLOOKUP(Výskyt[[#This Row],[Kód]],zostava16[],2,0),"")</f>
        <v/>
      </c>
      <c r="AC77" s="100" t="str">
        <f>IFERROR(VLOOKUP(Výskyt[[#This Row],[Kód]],zostava17[],2,0),"")</f>
        <v/>
      </c>
      <c r="AD77" s="100" t="str">
        <f>IFERROR(VLOOKUP(Výskyt[[#This Row],[Kód]],zostava18[],2,0),"")</f>
        <v/>
      </c>
      <c r="AE77" s="100" t="str">
        <f>IFERROR(VLOOKUP(Výskyt[[#This Row],[Kód]],zostava19[],2,0),"")</f>
        <v/>
      </c>
      <c r="AF77" s="100" t="str">
        <f>IFERROR(VLOOKUP(Výskyt[[#This Row],[Kód]],zostava20[],2,0),"")</f>
        <v/>
      </c>
      <c r="AG77" s="100" t="str">
        <f>IFERROR(VLOOKUP(Výskyt[[#This Row],[Kód]],zostava21[],2,0),"")</f>
        <v/>
      </c>
      <c r="AH77" s="100" t="str">
        <f>IFERROR(VLOOKUP(Výskyt[[#This Row],[Kód]],zostava22[],2,0),"")</f>
        <v/>
      </c>
      <c r="AI77" s="100" t="str">
        <f>IFERROR(VLOOKUP(Výskyt[[#This Row],[Kód]],zostava23[],2,0),"")</f>
        <v/>
      </c>
      <c r="AJ77" s="100" t="str">
        <f>IFERROR(VLOOKUP(Výskyt[[#This Row],[Kód]],zostava24[],2,0),"")</f>
        <v/>
      </c>
      <c r="AK77" s="100" t="str">
        <f>IFERROR(VLOOKUP(Výskyt[[#This Row],[Kód]],zostava25[],2,0),"")</f>
        <v/>
      </c>
      <c r="AL77" s="100" t="str">
        <f>IFERROR(VLOOKUP(Výskyt[[#This Row],[Kód]],zostava26[],2,0),"")</f>
        <v/>
      </c>
      <c r="AM77" s="100" t="str">
        <f>IFERROR(VLOOKUP(Výskyt[[#This Row],[Kód]],zostava27[],2,0),"")</f>
        <v/>
      </c>
      <c r="AN77" s="100" t="str">
        <f>IFERROR(VLOOKUP(Výskyt[[#This Row],[Kód]],zostava28[],2,0),"")</f>
        <v/>
      </c>
      <c r="AO77" s="100" t="str">
        <f>IFERROR(VLOOKUP(Výskyt[[#This Row],[Kód]],zostava29[],2,0),"")</f>
        <v/>
      </c>
      <c r="AP77" s="100" t="str">
        <f>IFERROR(VLOOKUP(Výskyt[[#This Row],[Kód]],zostava30[],2,0),"")</f>
        <v/>
      </c>
      <c r="AQ77" s="100" t="str">
        <f>IFERROR(VLOOKUP(Výskyt[[#This Row],[Kód]],zostava31[],2,0),"")</f>
        <v/>
      </c>
      <c r="AR77" s="100" t="str">
        <f>IFERROR(VLOOKUP(Výskyt[[#This Row],[Kód]],zostava32[],2,0),"")</f>
        <v/>
      </c>
      <c r="AS77" s="100" t="str">
        <f>IFERROR(VLOOKUP(Výskyt[[#This Row],[Kód]],zostava33[],2,0),"")</f>
        <v/>
      </c>
      <c r="AT77" s="100" t="str">
        <f>IFERROR(VLOOKUP(Výskyt[[#This Row],[Kód]],zostava34[],2,0),"")</f>
        <v/>
      </c>
      <c r="AU77" s="100" t="str">
        <f>IFERROR(VLOOKUP(Výskyt[[#This Row],[Kód]],zostava35[],2,0),"")</f>
        <v/>
      </c>
      <c r="AV77" s="100" t="str">
        <f>IFERROR(VLOOKUP(Výskyt[[#This Row],[Kód]],zostava36[],2,0),"")</f>
        <v/>
      </c>
      <c r="AW77" s="100" t="str">
        <f>IFERROR(VLOOKUP(Výskyt[[#This Row],[Kód]],zostava37[],2,0),"")</f>
        <v/>
      </c>
      <c r="AX77" s="100" t="str">
        <f>IFERROR(VLOOKUP(Výskyt[[#This Row],[Kód]],zostava38[],2,0),"")</f>
        <v/>
      </c>
      <c r="AY77" s="100" t="str">
        <f>IFERROR(VLOOKUP(Výskyt[[#This Row],[Kód]],zostava39[],2,0),"")</f>
        <v/>
      </c>
      <c r="AZ77" s="100" t="str">
        <f>IFERROR(VLOOKUP(Výskyt[[#This Row],[Kód]],zostava40[],2,0),"")</f>
        <v/>
      </c>
      <c r="BA77" s="100" t="str">
        <f>IFERROR(VLOOKUP(Výskyt[[#This Row],[Kód]],zostava41[],2,0),"")</f>
        <v/>
      </c>
      <c r="BB77" s="100" t="str">
        <f>IFERROR(VLOOKUP(Výskyt[[#This Row],[Kód]],zostava42[],2,0),"")</f>
        <v/>
      </c>
      <c r="BC77" s="100" t="str">
        <f>IFERROR(VLOOKUP(Výskyt[[#This Row],[Kód]],zostava43[],2,0),"")</f>
        <v/>
      </c>
      <c r="BD77" s="100" t="str">
        <f>IFERROR(VLOOKUP(Výskyt[[#This Row],[Kód]],zostava44[],2,0),"")</f>
        <v/>
      </c>
      <c r="BE77" s="84"/>
      <c r="BF77" s="108">
        <f>Zostavy!B80</f>
        <v>0</v>
      </c>
      <c r="BG77" s="108">
        <f>SUMIFS(Zostavy!$D$48:$D$81,Zostavy!$B$48:$B$81,Zostavy!B80)*Zostavy!$E$83</f>
        <v>0</v>
      </c>
      <c r="BI77" s="108">
        <f>Zostavy!H80</f>
        <v>0</v>
      </c>
      <c r="BJ77" s="108">
        <f>SUMIFS(Zostavy!$J$48:$J$81,Zostavy!$H$48:$H$81,Zostavy!H80)*Zostavy!$K$83</f>
        <v>0</v>
      </c>
      <c r="BL77" s="108">
        <f>Zostavy!N80</f>
        <v>0</v>
      </c>
      <c r="BM77" s="108">
        <f>SUMIFS(Zostavy!$P$48:$P$81,Zostavy!$N$48:$N$81,Zostavy!N80)*Zostavy!$Q$83</f>
        <v>0</v>
      </c>
      <c r="BO77" s="108">
        <f>Zostavy!T80</f>
        <v>0</v>
      </c>
      <c r="BP77" s="108">
        <f>SUMIFS(Zostavy!$V$48:$V$81,Zostavy!$T$48:$T$81,Zostavy!T80)*Zostavy!$W$83</f>
        <v>0</v>
      </c>
    </row>
    <row r="78" spans="1:68" ht="14.15" x14ac:dyDescent="0.35">
      <c r="A78" s="84"/>
      <c r="B78" s="98">
        <v>3297</v>
      </c>
      <c r="C78" s="84" t="s">
        <v>584</v>
      </c>
      <c r="D78" s="84">
        <f>Cenník[[#This Row],[Kód]]</f>
        <v>3297</v>
      </c>
      <c r="E78" s="93">
        <v>2.54</v>
      </c>
      <c r="F78" s="84"/>
      <c r="G78" s="84" t="s">
        <v>440</v>
      </c>
      <c r="H78" s="84"/>
      <c r="I78" s="99">
        <f>Cenník[[#This Row],[Kód]]</f>
        <v>3297</v>
      </c>
      <c r="J78" s="100">
        <f>SUM(Výskyt[[#This Row],[1]:[44]])</f>
        <v>0</v>
      </c>
      <c r="K78" s="100" t="str">
        <f>IFERROR(RANK(Výskyt[[#This Row],[kód-P]],Výskyt[kód-P],1),"")</f>
        <v/>
      </c>
      <c r="L78" s="100" t="str">
        <f>IF(Výskyt[[#This Row],[ks]]&gt;0,Výskyt[[#This Row],[Kód]],"")</f>
        <v/>
      </c>
      <c r="M78" s="100" t="str">
        <f>IFERROR(VLOOKUP(Výskyt[[#This Row],[Kód]],zostava1[],2,0),"")</f>
        <v/>
      </c>
      <c r="N78" s="100" t="str">
        <f>IFERROR(VLOOKUP(Výskyt[[#This Row],[Kód]],zostava2[],2,0),"")</f>
        <v/>
      </c>
      <c r="O78" s="100" t="str">
        <f>IFERROR(VLOOKUP(Výskyt[[#This Row],[Kód]],zostava3[],2,0),"")</f>
        <v/>
      </c>
      <c r="P78" s="100" t="str">
        <f>IFERROR(VLOOKUP(Výskyt[[#This Row],[Kód]],zostava4[],2,0),"")</f>
        <v/>
      </c>
      <c r="Q78" s="100" t="str">
        <f>IFERROR(VLOOKUP(Výskyt[[#This Row],[Kód]],zostava5[],2,0),"")</f>
        <v/>
      </c>
      <c r="R78" s="100" t="str">
        <f>IFERROR(VLOOKUP(Výskyt[[#This Row],[Kód]],zostava6[],2,0),"")</f>
        <v/>
      </c>
      <c r="S78" s="100" t="str">
        <f>IFERROR(VLOOKUP(Výskyt[[#This Row],[Kód]],zostava7[],2,0),"")</f>
        <v/>
      </c>
      <c r="T78" s="100" t="str">
        <f>IFERROR(VLOOKUP(Výskyt[[#This Row],[Kód]],zostava8[],2,0),"")</f>
        <v/>
      </c>
      <c r="U78" s="100" t="str">
        <f>IFERROR(VLOOKUP(Výskyt[[#This Row],[Kód]],zostava9[],2,0),"")</f>
        <v/>
      </c>
      <c r="V78" s="102" t="str">
        <f>IFERROR(VLOOKUP(Výskyt[[#This Row],[Kód]],zostava10[],2,0),"")</f>
        <v/>
      </c>
      <c r="W78" s="100" t="str">
        <f>IFERROR(VLOOKUP(Výskyt[[#This Row],[Kód]],zostava11[],2,0),"")</f>
        <v/>
      </c>
      <c r="X78" s="100" t="str">
        <f>IFERROR(VLOOKUP(Výskyt[[#This Row],[Kód]],zostava12[],2,0),"")</f>
        <v/>
      </c>
      <c r="Y78" s="100" t="str">
        <f>IFERROR(VLOOKUP(Výskyt[[#This Row],[Kód]],zostava13[],2,0),"")</f>
        <v/>
      </c>
      <c r="Z78" s="100" t="str">
        <f>IFERROR(VLOOKUP(Výskyt[[#This Row],[Kód]],zostava14[],2,0),"")</f>
        <v/>
      </c>
      <c r="AA78" s="100" t="str">
        <f>IFERROR(VLOOKUP(Výskyt[[#This Row],[Kód]],zostava15[],2,0),"")</f>
        <v/>
      </c>
      <c r="AB78" s="100" t="str">
        <f>IFERROR(VLOOKUP(Výskyt[[#This Row],[Kód]],zostava16[],2,0),"")</f>
        <v/>
      </c>
      <c r="AC78" s="100" t="str">
        <f>IFERROR(VLOOKUP(Výskyt[[#This Row],[Kód]],zostava17[],2,0),"")</f>
        <v/>
      </c>
      <c r="AD78" s="100" t="str">
        <f>IFERROR(VLOOKUP(Výskyt[[#This Row],[Kód]],zostava18[],2,0),"")</f>
        <v/>
      </c>
      <c r="AE78" s="100" t="str">
        <f>IFERROR(VLOOKUP(Výskyt[[#This Row],[Kód]],zostava19[],2,0),"")</f>
        <v/>
      </c>
      <c r="AF78" s="100" t="str">
        <f>IFERROR(VLOOKUP(Výskyt[[#This Row],[Kód]],zostava20[],2,0),"")</f>
        <v/>
      </c>
      <c r="AG78" s="100" t="str">
        <f>IFERROR(VLOOKUP(Výskyt[[#This Row],[Kód]],zostava21[],2,0),"")</f>
        <v/>
      </c>
      <c r="AH78" s="100" t="str">
        <f>IFERROR(VLOOKUP(Výskyt[[#This Row],[Kód]],zostava22[],2,0),"")</f>
        <v/>
      </c>
      <c r="AI78" s="100" t="str">
        <f>IFERROR(VLOOKUP(Výskyt[[#This Row],[Kód]],zostava23[],2,0),"")</f>
        <v/>
      </c>
      <c r="AJ78" s="100" t="str">
        <f>IFERROR(VLOOKUP(Výskyt[[#This Row],[Kód]],zostava24[],2,0),"")</f>
        <v/>
      </c>
      <c r="AK78" s="100" t="str">
        <f>IFERROR(VLOOKUP(Výskyt[[#This Row],[Kód]],zostava25[],2,0),"")</f>
        <v/>
      </c>
      <c r="AL78" s="100" t="str">
        <f>IFERROR(VLOOKUP(Výskyt[[#This Row],[Kód]],zostava26[],2,0),"")</f>
        <v/>
      </c>
      <c r="AM78" s="100" t="str">
        <f>IFERROR(VLOOKUP(Výskyt[[#This Row],[Kód]],zostava27[],2,0),"")</f>
        <v/>
      </c>
      <c r="AN78" s="100" t="str">
        <f>IFERROR(VLOOKUP(Výskyt[[#This Row],[Kód]],zostava28[],2,0),"")</f>
        <v/>
      </c>
      <c r="AO78" s="100" t="str">
        <f>IFERROR(VLOOKUP(Výskyt[[#This Row],[Kód]],zostava29[],2,0),"")</f>
        <v/>
      </c>
      <c r="AP78" s="100" t="str">
        <f>IFERROR(VLOOKUP(Výskyt[[#This Row],[Kód]],zostava30[],2,0),"")</f>
        <v/>
      </c>
      <c r="AQ78" s="100" t="str">
        <f>IFERROR(VLOOKUP(Výskyt[[#This Row],[Kód]],zostava31[],2,0),"")</f>
        <v/>
      </c>
      <c r="AR78" s="100" t="str">
        <f>IFERROR(VLOOKUP(Výskyt[[#This Row],[Kód]],zostava32[],2,0),"")</f>
        <v/>
      </c>
      <c r="AS78" s="100" t="str">
        <f>IFERROR(VLOOKUP(Výskyt[[#This Row],[Kód]],zostava33[],2,0),"")</f>
        <v/>
      </c>
      <c r="AT78" s="100" t="str">
        <f>IFERROR(VLOOKUP(Výskyt[[#This Row],[Kód]],zostava34[],2,0),"")</f>
        <v/>
      </c>
      <c r="AU78" s="100" t="str">
        <f>IFERROR(VLOOKUP(Výskyt[[#This Row],[Kód]],zostava35[],2,0),"")</f>
        <v/>
      </c>
      <c r="AV78" s="100" t="str">
        <f>IFERROR(VLOOKUP(Výskyt[[#This Row],[Kód]],zostava36[],2,0),"")</f>
        <v/>
      </c>
      <c r="AW78" s="100" t="str">
        <f>IFERROR(VLOOKUP(Výskyt[[#This Row],[Kód]],zostava37[],2,0),"")</f>
        <v/>
      </c>
      <c r="AX78" s="100" t="str">
        <f>IFERROR(VLOOKUP(Výskyt[[#This Row],[Kód]],zostava38[],2,0),"")</f>
        <v/>
      </c>
      <c r="AY78" s="100" t="str">
        <f>IFERROR(VLOOKUP(Výskyt[[#This Row],[Kód]],zostava39[],2,0),"")</f>
        <v/>
      </c>
      <c r="AZ78" s="100" t="str">
        <f>IFERROR(VLOOKUP(Výskyt[[#This Row],[Kód]],zostava40[],2,0),"")</f>
        <v/>
      </c>
      <c r="BA78" s="100" t="str">
        <f>IFERROR(VLOOKUP(Výskyt[[#This Row],[Kód]],zostava41[],2,0),"")</f>
        <v/>
      </c>
      <c r="BB78" s="100" t="str">
        <f>IFERROR(VLOOKUP(Výskyt[[#This Row],[Kód]],zostava42[],2,0),"")</f>
        <v/>
      </c>
      <c r="BC78" s="100" t="str">
        <f>IFERROR(VLOOKUP(Výskyt[[#This Row],[Kód]],zostava43[],2,0),"")</f>
        <v/>
      </c>
      <c r="BD78" s="100" t="str">
        <f>IFERROR(VLOOKUP(Výskyt[[#This Row],[Kód]],zostava44[],2,0),"")</f>
        <v/>
      </c>
      <c r="BE78" s="84"/>
      <c r="BF78" s="108">
        <f>Zostavy!B81</f>
        <v>0</v>
      </c>
      <c r="BG78" s="108">
        <f>SUMIFS(Zostavy!$D$48:$D$81,Zostavy!$B$48:$B$81,Zostavy!B81)*Zostavy!$E$83</f>
        <v>0</v>
      </c>
      <c r="BI78" s="108">
        <f>Zostavy!H81</f>
        <v>0</v>
      </c>
      <c r="BJ78" s="108">
        <f>SUMIFS(Zostavy!$J$48:$J$81,Zostavy!$H$48:$H$81,Zostavy!H81)*Zostavy!$K$83</f>
        <v>0</v>
      </c>
      <c r="BL78" s="108">
        <f>Zostavy!N81</f>
        <v>0</v>
      </c>
      <c r="BM78" s="108">
        <f>SUMIFS(Zostavy!$P$48:$P$81,Zostavy!$N$48:$N$81,Zostavy!N81)*Zostavy!$Q$83</f>
        <v>0</v>
      </c>
      <c r="BO78" s="108">
        <f>Zostavy!T81</f>
        <v>0</v>
      </c>
      <c r="BP78" s="108">
        <f>SUMIFS(Zostavy!$V$48:$V$81,Zostavy!$T$48:$T$81,Zostavy!T81)*Zostavy!$W$83</f>
        <v>0</v>
      </c>
    </row>
    <row r="79" spans="1:68" x14ac:dyDescent="0.35">
      <c r="A79" s="84"/>
      <c r="B79" s="98">
        <v>3298</v>
      </c>
      <c r="C79" s="84" t="s">
        <v>585</v>
      </c>
      <c r="D79" s="84">
        <f>Cenník[[#This Row],[Kód]]</f>
        <v>3298</v>
      </c>
      <c r="E79" s="93">
        <v>11.96</v>
      </c>
      <c r="F79" s="84"/>
      <c r="G79" s="84" t="s">
        <v>441</v>
      </c>
      <c r="H79" s="84"/>
      <c r="I79" s="99">
        <f>Cenník[[#This Row],[Kód]]</f>
        <v>3298</v>
      </c>
      <c r="J79" s="100">
        <f>SUM(Výskyt[[#This Row],[1]:[44]])</f>
        <v>0</v>
      </c>
      <c r="K79" s="100" t="str">
        <f>IFERROR(RANK(Výskyt[[#This Row],[kód-P]],Výskyt[kód-P],1),"")</f>
        <v/>
      </c>
      <c r="L79" s="100" t="str">
        <f>IF(Výskyt[[#This Row],[ks]]&gt;0,Výskyt[[#This Row],[Kód]],"")</f>
        <v/>
      </c>
      <c r="M79" s="100" t="str">
        <f>IFERROR(VLOOKUP(Výskyt[[#This Row],[Kód]],zostava1[],2,0),"")</f>
        <v/>
      </c>
      <c r="N79" s="100" t="str">
        <f>IFERROR(VLOOKUP(Výskyt[[#This Row],[Kód]],zostava2[],2,0),"")</f>
        <v/>
      </c>
      <c r="O79" s="100" t="str">
        <f>IFERROR(VLOOKUP(Výskyt[[#This Row],[Kód]],zostava3[],2,0),"")</f>
        <v/>
      </c>
      <c r="P79" s="100" t="str">
        <f>IFERROR(VLOOKUP(Výskyt[[#This Row],[Kód]],zostava4[],2,0),"")</f>
        <v/>
      </c>
      <c r="Q79" s="100" t="str">
        <f>IFERROR(VLOOKUP(Výskyt[[#This Row],[Kód]],zostava5[],2,0),"")</f>
        <v/>
      </c>
      <c r="R79" s="100" t="str">
        <f>IFERROR(VLOOKUP(Výskyt[[#This Row],[Kód]],zostava6[],2,0),"")</f>
        <v/>
      </c>
      <c r="S79" s="100" t="str">
        <f>IFERROR(VLOOKUP(Výskyt[[#This Row],[Kód]],zostava7[],2,0),"")</f>
        <v/>
      </c>
      <c r="T79" s="100" t="str">
        <f>IFERROR(VLOOKUP(Výskyt[[#This Row],[Kód]],zostava8[],2,0),"")</f>
        <v/>
      </c>
      <c r="U79" s="100" t="str">
        <f>IFERROR(VLOOKUP(Výskyt[[#This Row],[Kód]],zostava9[],2,0),"")</f>
        <v/>
      </c>
      <c r="V79" s="102" t="str">
        <f>IFERROR(VLOOKUP(Výskyt[[#This Row],[Kód]],zostava10[],2,0),"")</f>
        <v/>
      </c>
      <c r="W79" s="100" t="str">
        <f>IFERROR(VLOOKUP(Výskyt[[#This Row],[Kód]],zostava11[],2,0),"")</f>
        <v/>
      </c>
      <c r="X79" s="100" t="str">
        <f>IFERROR(VLOOKUP(Výskyt[[#This Row],[Kód]],zostava12[],2,0),"")</f>
        <v/>
      </c>
      <c r="Y79" s="100" t="str">
        <f>IFERROR(VLOOKUP(Výskyt[[#This Row],[Kód]],zostava13[],2,0),"")</f>
        <v/>
      </c>
      <c r="Z79" s="100" t="str">
        <f>IFERROR(VLOOKUP(Výskyt[[#This Row],[Kód]],zostava14[],2,0),"")</f>
        <v/>
      </c>
      <c r="AA79" s="100" t="str">
        <f>IFERROR(VLOOKUP(Výskyt[[#This Row],[Kód]],zostava15[],2,0),"")</f>
        <v/>
      </c>
      <c r="AB79" s="100" t="str">
        <f>IFERROR(VLOOKUP(Výskyt[[#This Row],[Kód]],zostava16[],2,0),"")</f>
        <v/>
      </c>
      <c r="AC79" s="100" t="str">
        <f>IFERROR(VLOOKUP(Výskyt[[#This Row],[Kód]],zostava17[],2,0),"")</f>
        <v/>
      </c>
      <c r="AD79" s="100" t="str">
        <f>IFERROR(VLOOKUP(Výskyt[[#This Row],[Kód]],zostava18[],2,0),"")</f>
        <v/>
      </c>
      <c r="AE79" s="100" t="str">
        <f>IFERROR(VLOOKUP(Výskyt[[#This Row],[Kód]],zostava19[],2,0),"")</f>
        <v/>
      </c>
      <c r="AF79" s="100" t="str">
        <f>IFERROR(VLOOKUP(Výskyt[[#This Row],[Kód]],zostava20[],2,0),"")</f>
        <v/>
      </c>
      <c r="AG79" s="100" t="str">
        <f>IFERROR(VLOOKUP(Výskyt[[#This Row],[Kód]],zostava21[],2,0),"")</f>
        <v/>
      </c>
      <c r="AH79" s="100" t="str">
        <f>IFERROR(VLOOKUP(Výskyt[[#This Row],[Kód]],zostava22[],2,0),"")</f>
        <v/>
      </c>
      <c r="AI79" s="100" t="str">
        <f>IFERROR(VLOOKUP(Výskyt[[#This Row],[Kód]],zostava23[],2,0),"")</f>
        <v/>
      </c>
      <c r="AJ79" s="100" t="str">
        <f>IFERROR(VLOOKUP(Výskyt[[#This Row],[Kód]],zostava24[],2,0),"")</f>
        <v/>
      </c>
      <c r="AK79" s="100" t="str">
        <f>IFERROR(VLOOKUP(Výskyt[[#This Row],[Kód]],zostava25[],2,0),"")</f>
        <v/>
      </c>
      <c r="AL79" s="100" t="str">
        <f>IFERROR(VLOOKUP(Výskyt[[#This Row],[Kód]],zostava26[],2,0),"")</f>
        <v/>
      </c>
      <c r="AM79" s="100" t="str">
        <f>IFERROR(VLOOKUP(Výskyt[[#This Row],[Kód]],zostava27[],2,0),"")</f>
        <v/>
      </c>
      <c r="AN79" s="100" t="str">
        <f>IFERROR(VLOOKUP(Výskyt[[#This Row],[Kód]],zostava28[],2,0),"")</f>
        <v/>
      </c>
      <c r="AO79" s="100" t="str">
        <f>IFERROR(VLOOKUP(Výskyt[[#This Row],[Kód]],zostava29[],2,0),"")</f>
        <v/>
      </c>
      <c r="AP79" s="100" t="str">
        <f>IFERROR(VLOOKUP(Výskyt[[#This Row],[Kód]],zostava30[],2,0),"")</f>
        <v/>
      </c>
      <c r="AQ79" s="100" t="str">
        <f>IFERROR(VLOOKUP(Výskyt[[#This Row],[Kód]],zostava31[],2,0),"")</f>
        <v/>
      </c>
      <c r="AR79" s="100" t="str">
        <f>IFERROR(VLOOKUP(Výskyt[[#This Row],[Kód]],zostava32[],2,0),"")</f>
        <v/>
      </c>
      <c r="AS79" s="100" t="str">
        <f>IFERROR(VLOOKUP(Výskyt[[#This Row],[Kód]],zostava33[],2,0),"")</f>
        <v/>
      </c>
      <c r="AT79" s="100" t="str">
        <f>IFERROR(VLOOKUP(Výskyt[[#This Row],[Kód]],zostava34[],2,0),"")</f>
        <v/>
      </c>
      <c r="AU79" s="100" t="str">
        <f>IFERROR(VLOOKUP(Výskyt[[#This Row],[Kód]],zostava35[],2,0),"")</f>
        <v/>
      </c>
      <c r="AV79" s="100" t="str">
        <f>IFERROR(VLOOKUP(Výskyt[[#This Row],[Kód]],zostava36[],2,0),"")</f>
        <v/>
      </c>
      <c r="AW79" s="100" t="str">
        <f>IFERROR(VLOOKUP(Výskyt[[#This Row],[Kód]],zostava37[],2,0),"")</f>
        <v/>
      </c>
      <c r="AX79" s="100" t="str">
        <f>IFERROR(VLOOKUP(Výskyt[[#This Row],[Kód]],zostava38[],2,0),"")</f>
        <v/>
      </c>
      <c r="AY79" s="100" t="str">
        <f>IFERROR(VLOOKUP(Výskyt[[#This Row],[Kód]],zostava39[],2,0),"")</f>
        <v/>
      </c>
      <c r="AZ79" s="100" t="str">
        <f>IFERROR(VLOOKUP(Výskyt[[#This Row],[Kód]],zostava40[],2,0),"")</f>
        <v/>
      </c>
      <c r="BA79" s="100" t="str">
        <f>IFERROR(VLOOKUP(Výskyt[[#This Row],[Kód]],zostava41[],2,0),"")</f>
        <v/>
      </c>
      <c r="BB79" s="100" t="str">
        <f>IFERROR(VLOOKUP(Výskyt[[#This Row],[Kód]],zostava42[],2,0),"")</f>
        <v/>
      </c>
      <c r="BC79" s="100" t="str">
        <f>IFERROR(VLOOKUP(Výskyt[[#This Row],[Kód]],zostava43[],2,0),"")</f>
        <v/>
      </c>
      <c r="BD79" s="100" t="str">
        <f>IFERROR(VLOOKUP(Výskyt[[#This Row],[Kód]],zostava44[],2,0),"")</f>
        <v/>
      </c>
      <c r="BE79" s="84"/>
    </row>
    <row r="80" spans="1:68" x14ac:dyDescent="0.35">
      <c r="A80" s="84"/>
      <c r="B80" s="98">
        <v>3299</v>
      </c>
      <c r="C80" s="84" t="s">
        <v>586</v>
      </c>
      <c r="D80" s="84">
        <f>Cenník[[#This Row],[Kód]]</f>
        <v>3299</v>
      </c>
      <c r="E80" s="93">
        <v>7.04</v>
      </c>
      <c r="F80" s="84"/>
      <c r="G80" s="84" t="s">
        <v>33</v>
      </c>
      <c r="H80" s="84"/>
      <c r="I80" s="99">
        <f>Cenník[[#This Row],[Kód]]</f>
        <v>3299</v>
      </c>
      <c r="J80" s="100">
        <f>SUM(Výskyt[[#This Row],[1]:[44]])</f>
        <v>0</v>
      </c>
      <c r="K80" s="100" t="str">
        <f>IFERROR(RANK(Výskyt[[#This Row],[kód-P]],Výskyt[kód-P],1),"")</f>
        <v/>
      </c>
      <c r="L80" s="100" t="str">
        <f>IF(Výskyt[[#This Row],[ks]]&gt;0,Výskyt[[#This Row],[Kód]],"")</f>
        <v/>
      </c>
      <c r="M80" s="100" t="str">
        <f>IFERROR(VLOOKUP(Výskyt[[#This Row],[Kód]],zostava1[],2,0),"")</f>
        <v/>
      </c>
      <c r="N80" s="100" t="str">
        <f>IFERROR(VLOOKUP(Výskyt[[#This Row],[Kód]],zostava2[],2,0),"")</f>
        <v/>
      </c>
      <c r="O80" s="100" t="str">
        <f>IFERROR(VLOOKUP(Výskyt[[#This Row],[Kód]],zostava3[],2,0),"")</f>
        <v/>
      </c>
      <c r="P80" s="100" t="str">
        <f>IFERROR(VLOOKUP(Výskyt[[#This Row],[Kód]],zostava4[],2,0),"")</f>
        <v/>
      </c>
      <c r="Q80" s="100" t="str">
        <f>IFERROR(VLOOKUP(Výskyt[[#This Row],[Kód]],zostava5[],2,0),"")</f>
        <v/>
      </c>
      <c r="R80" s="100" t="str">
        <f>IFERROR(VLOOKUP(Výskyt[[#This Row],[Kód]],zostava6[],2,0),"")</f>
        <v/>
      </c>
      <c r="S80" s="100" t="str">
        <f>IFERROR(VLOOKUP(Výskyt[[#This Row],[Kód]],zostava7[],2,0),"")</f>
        <v/>
      </c>
      <c r="T80" s="100" t="str">
        <f>IFERROR(VLOOKUP(Výskyt[[#This Row],[Kód]],zostava8[],2,0),"")</f>
        <v/>
      </c>
      <c r="U80" s="100" t="str">
        <f>IFERROR(VLOOKUP(Výskyt[[#This Row],[Kód]],zostava9[],2,0),"")</f>
        <v/>
      </c>
      <c r="V80" s="102" t="str">
        <f>IFERROR(VLOOKUP(Výskyt[[#This Row],[Kód]],zostava10[],2,0),"")</f>
        <v/>
      </c>
      <c r="W80" s="100" t="str">
        <f>IFERROR(VLOOKUP(Výskyt[[#This Row],[Kód]],zostava11[],2,0),"")</f>
        <v/>
      </c>
      <c r="X80" s="100" t="str">
        <f>IFERROR(VLOOKUP(Výskyt[[#This Row],[Kód]],zostava12[],2,0),"")</f>
        <v/>
      </c>
      <c r="Y80" s="100" t="str">
        <f>IFERROR(VLOOKUP(Výskyt[[#This Row],[Kód]],zostava13[],2,0),"")</f>
        <v/>
      </c>
      <c r="Z80" s="100" t="str">
        <f>IFERROR(VLOOKUP(Výskyt[[#This Row],[Kód]],zostava14[],2,0),"")</f>
        <v/>
      </c>
      <c r="AA80" s="100" t="str">
        <f>IFERROR(VLOOKUP(Výskyt[[#This Row],[Kód]],zostava15[],2,0),"")</f>
        <v/>
      </c>
      <c r="AB80" s="100" t="str">
        <f>IFERROR(VLOOKUP(Výskyt[[#This Row],[Kód]],zostava16[],2,0),"")</f>
        <v/>
      </c>
      <c r="AC80" s="100" t="str">
        <f>IFERROR(VLOOKUP(Výskyt[[#This Row],[Kód]],zostava17[],2,0),"")</f>
        <v/>
      </c>
      <c r="AD80" s="100" t="str">
        <f>IFERROR(VLOOKUP(Výskyt[[#This Row],[Kód]],zostava18[],2,0),"")</f>
        <v/>
      </c>
      <c r="AE80" s="100" t="str">
        <f>IFERROR(VLOOKUP(Výskyt[[#This Row],[Kód]],zostava19[],2,0),"")</f>
        <v/>
      </c>
      <c r="AF80" s="100" t="str">
        <f>IFERROR(VLOOKUP(Výskyt[[#This Row],[Kód]],zostava20[],2,0),"")</f>
        <v/>
      </c>
      <c r="AG80" s="100" t="str">
        <f>IFERROR(VLOOKUP(Výskyt[[#This Row],[Kód]],zostava21[],2,0),"")</f>
        <v/>
      </c>
      <c r="AH80" s="100" t="str">
        <f>IFERROR(VLOOKUP(Výskyt[[#This Row],[Kód]],zostava22[],2,0),"")</f>
        <v/>
      </c>
      <c r="AI80" s="100" t="str">
        <f>IFERROR(VLOOKUP(Výskyt[[#This Row],[Kód]],zostava23[],2,0),"")</f>
        <v/>
      </c>
      <c r="AJ80" s="100" t="str">
        <f>IFERROR(VLOOKUP(Výskyt[[#This Row],[Kód]],zostava24[],2,0),"")</f>
        <v/>
      </c>
      <c r="AK80" s="100" t="str">
        <f>IFERROR(VLOOKUP(Výskyt[[#This Row],[Kód]],zostava25[],2,0),"")</f>
        <v/>
      </c>
      <c r="AL80" s="100" t="str">
        <f>IFERROR(VLOOKUP(Výskyt[[#This Row],[Kód]],zostava26[],2,0),"")</f>
        <v/>
      </c>
      <c r="AM80" s="100" t="str">
        <f>IFERROR(VLOOKUP(Výskyt[[#This Row],[Kód]],zostava27[],2,0),"")</f>
        <v/>
      </c>
      <c r="AN80" s="100" t="str">
        <f>IFERROR(VLOOKUP(Výskyt[[#This Row],[Kód]],zostava28[],2,0),"")</f>
        <v/>
      </c>
      <c r="AO80" s="100" t="str">
        <f>IFERROR(VLOOKUP(Výskyt[[#This Row],[Kód]],zostava29[],2,0),"")</f>
        <v/>
      </c>
      <c r="AP80" s="100" t="str">
        <f>IFERROR(VLOOKUP(Výskyt[[#This Row],[Kód]],zostava30[],2,0),"")</f>
        <v/>
      </c>
      <c r="AQ80" s="100" t="str">
        <f>IFERROR(VLOOKUP(Výskyt[[#This Row],[Kód]],zostava31[],2,0),"")</f>
        <v/>
      </c>
      <c r="AR80" s="100" t="str">
        <f>IFERROR(VLOOKUP(Výskyt[[#This Row],[Kód]],zostava32[],2,0),"")</f>
        <v/>
      </c>
      <c r="AS80" s="100" t="str">
        <f>IFERROR(VLOOKUP(Výskyt[[#This Row],[Kód]],zostava33[],2,0),"")</f>
        <v/>
      </c>
      <c r="AT80" s="100" t="str">
        <f>IFERROR(VLOOKUP(Výskyt[[#This Row],[Kód]],zostava34[],2,0),"")</f>
        <v/>
      </c>
      <c r="AU80" s="100" t="str">
        <f>IFERROR(VLOOKUP(Výskyt[[#This Row],[Kód]],zostava35[],2,0),"")</f>
        <v/>
      </c>
      <c r="AV80" s="100" t="str">
        <f>IFERROR(VLOOKUP(Výskyt[[#This Row],[Kód]],zostava36[],2,0),"")</f>
        <v/>
      </c>
      <c r="AW80" s="100" t="str">
        <f>IFERROR(VLOOKUP(Výskyt[[#This Row],[Kód]],zostava37[],2,0),"")</f>
        <v/>
      </c>
      <c r="AX80" s="100" t="str">
        <f>IFERROR(VLOOKUP(Výskyt[[#This Row],[Kód]],zostava38[],2,0),"")</f>
        <v/>
      </c>
      <c r="AY80" s="100" t="str">
        <f>IFERROR(VLOOKUP(Výskyt[[#This Row],[Kód]],zostava39[],2,0),"")</f>
        <v/>
      </c>
      <c r="AZ80" s="100" t="str">
        <f>IFERROR(VLOOKUP(Výskyt[[#This Row],[Kód]],zostava40[],2,0),"")</f>
        <v/>
      </c>
      <c r="BA80" s="100" t="str">
        <f>IFERROR(VLOOKUP(Výskyt[[#This Row],[Kód]],zostava41[],2,0),"")</f>
        <v/>
      </c>
      <c r="BB80" s="100" t="str">
        <f>IFERROR(VLOOKUP(Výskyt[[#This Row],[Kód]],zostava42[],2,0),"")</f>
        <v/>
      </c>
      <c r="BC80" s="100" t="str">
        <f>IFERROR(VLOOKUP(Výskyt[[#This Row],[Kód]],zostava43[],2,0),"")</f>
        <v/>
      </c>
      <c r="BD80" s="100" t="str">
        <f>IFERROR(VLOOKUP(Výskyt[[#This Row],[Kód]],zostava44[],2,0),"")</f>
        <v/>
      </c>
      <c r="BE80" s="84"/>
      <c r="BF80" s="177" t="str">
        <f>Zostavy!$E$87</f>
        <v>2.A</v>
      </c>
      <c r="BG80" s="177"/>
      <c r="BI80" s="177" t="str">
        <f>Zostavy!$K$87</f>
        <v>2.B</v>
      </c>
      <c r="BJ80" s="177"/>
      <c r="BL80" s="177" t="str">
        <f>Zostavy!$Q$87</f>
        <v>2.C</v>
      </c>
      <c r="BM80" s="177"/>
      <c r="BO80" s="177" t="str">
        <f>Zostavy!$W$87</f>
        <v>2.D</v>
      </c>
      <c r="BP80" s="177"/>
    </row>
    <row r="81" spans="1:68" ht="14.15" x14ac:dyDescent="0.35">
      <c r="A81" s="84"/>
      <c r="B81" s="98">
        <v>3300</v>
      </c>
      <c r="C81" s="84" t="s">
        <v>587</v>
      </c>
      <c r="D81" s="84">
        <f>Cenník[[#This Row],[Kód]]</f>
        <v>3300</v>
      </c>
      <c r="E81" s="93">
        <v>1.8</v>
      </c>
      <c r="F81" s="84"/>
      <c r="G81" s="84" t="s">
        <v>35</v>
      </c>
      <c r="H81" s="84"/>
      <c r="I81" s="99">
        <f>Cenník[[#This Row],[Kód]]</f>
        <v>3300</v>
      </c>
      <c r="J81" s="100">
        <f>SUM(Výskyt[[#This Row],[1]:[44]])</f>
        <v>0</v>
      </c>
      <c r="K81" s="100" t="str">
        <f>IFERROR(RANK(Výskyt[[#This Row],[kód-P]],Výskyt[kód-P],1),"")</f>
        <v/>
      </c>
      <c r="L81" s="100" t="str">
        <f>IF(Výskyt[[#This Row],[ks]]&gt;0,Výskyt[[#This Row],[Kód]],"")</f>
        <v/>
      </c>
      <c r="M81" s="100" t="str">
        <f>IFERROR(VLOOKUP(Výskyt[[#This Row],[Kód]],zostava1[],2,0),"")</f>
        <v/>
      </c>
      <c r="N81" s="100" t="str">
        <f>IFERROR(VLOOKUP(Výskyt[[#This Row],[Kód]],zostava2[],2,0),"")</f>
        <v/>
      </c>
      <c r="O81" s="100" t="str">
        <f>IFERROR(VLOOKUP(Výskyt[[#This Row],[Kód]],zostava3[],2,0),"")</f>
        <v/>
      </c>
      <c r="P81" s="100" t="str">
        <f>IFERROR(VLOOKUP(Výskyt[[#This Row],[Kód]],zostava4[],2,0),"")</f>
        <v/>
      </c>
      <c r="Q81" s="100" t="str">
        <f>IFERROR(VLOOKUP(Výskyt[[#This Row],[Kód]],zostava5[],2,0),"")</f>
        <v/>
      </c>
      <c r="R81" s="100" t="str">
        <f>IFERROR(VLOOKUP(Výskyt[[#This Row],[Kód]],zostava6[],2,0),"")</f>
        <v/>
      </c>
      <c r="S81" s="100" t="str">
        <f>IFERROR(VLOOKUP(Výskyt[[#This Row],[Kód]],zostava7[],2,0),"")</f>
        <v/>
      </c>
      <c r="T81" s="100" t="str">
        <f>IFERROR(VLOOKUP(Výskyt[[#This Row],[Kód]],zostava8[],2,0),"")</f>
        <v/>
      </c>
      <c r="U81" s="100" t="str">
        <f>IFERROR(VLOOKUP(Výskyt[[#This Row],[Kód]],zostava9[],2,0),"")</f>
        <v/>
      </c>
      <c r="V81" s="102" t="str">
        <f>IFERROR(VLOOKUP(Výskyt[[#This Row],[Kód]],zostava10[],2,0),"")</f>
        <v/>
      </c>
      <c r="W81" s="100" t="str">
        <f>IFERROR(VLOOKUP(Výskyt[[#This Row],[Kód]],zostava11[],2,0),"")</f>
        <v/>
      </c>
      <c r="X81" s="100" t="str">
        <f>IFERROR(VLOOKUP(Výskyt[[#This Row],[Kód]],zostava12[],2,0),"")</f>
        <v/>
      </c>
      <c r="Y81" s="100" t="str">
        <f>IFERROR(VLOOKUP(Výskyt[[#This Row],[Kód]],zostava13[],2,0),"")</f>
        <v/>
      </c>
      <c r="Z81" s="100" t="str">
        <f>IFERROR(VLOOKUP(Výskyt[[#This Row],[Kód]],zostava14[],2,0),"")</f>
        <v/>
      </c>
      <c r="AA81" s="100" t="str">
        <f>IFERROR(VLOOKUP(Výskyt[[#This Row],[Kód]],zostava15[],2,0),"")</f>
        <v/>
      </c>
      <c r="AB81" s="100" t="str">
        <f>IFERROR(VLOOKUP(Výskyt[[#This Row],[Kód]],zostava16[],2,0),"")</f>
        <v/>
      </c>
      <c r="AC81" s="100" t="str">
        <f>IFERROR(VLOOKUP(Výskyt[[#This Row],[Kód]],zostava17[],2,0),"")</f>
        <v/>
      </c>
      <c r="AD81" s="100" t="str">
        <f>IFERROR(VLOOKUP(Výskyt[[#This Row],[Kód]],zostava18[],2,0),"")</f>
        <v/>
      </c>
      <c r="AE81" s="100" t="str">
        <f>IFERROR(VLOOKUP(Výskyt[[#This Row],[Kód]],zostava19[],2,0),"")</f>
        <v/>
      </c>
      <c r="AF81" s="100" t="str">
        <f>IFERROR(VLOOKUP(Výskyt[[#This Row],[Kód]],zostava20[],2,0),"")</f>
        <v/>
      </c>
      <c r="AG81" s="100" t="str">
        <f>IFERROR(VLOOKUP(Výskyt[[#This Row],[Kód]],zostava21[],2,0),"")</f>
        <v/>
      </c>
      <c r="AH81" s="100" t="str">
        <f>IFERROR(VLOOKUP(Výskyt[[#This Row],[Kód]],zostava22[],2,0),"")</f>
        <v/>
      </c>
      <c r="AI81" s="100" t="str">
        <f>IFERROR(VLOOKUP(Výskyt[[#This Row],[Kód]],zostava23[],2,0),"")</f>
        <v/>
      </c>
      <c r="AJ81" s="100" t="str">
        <f>IFERROR(VLOOKUP(Výskyt[[#This Row],[Kód]],zostava24[],2,0),"")</f>
        <v/>
      </c>
      <c r="AK81" s="100" t="str">
        <f>IFERROR(VLOOKUP(Výskyt[[#This Row],[Kód]],zostava25[],2,0),"")</f>
        <v/>
      </c>
      <c r="AL81" s="100" t="str">
        <f>IFERROR(VLOOKUP(Výskyt[[#This Row],[Kód]],zostava26[],2,0),"")</f>
        <v/>
      </c>
      <c r="AM81" s="100" t="str">
        <f>IFERROR(VLOOKUP(Výskyt[[#This Row],[Kód]],zostava27[],2,0),"")</f>
        <v/>
      </c>
      <c r="AN81" s="100" t="str">
        <f>IFERROR(VLOOKUP(Výskyt[[#This Row],[Kód]],zostava28[],2,0),"")</f>
        <v/>
      </c>
      <c r="AO81" s="100" t="str">
        <f>IFERROR(VLOOKUP(Výskyt[[#This Row],[Kód]],zostava29[],2,0),"")</f>
        <v/>
      </c>
      <c r="AP81" s="100" t="str">
        <f>IFERROR(VLOOKUP(Výskyt[[#This Row],[Kód]],zostava30[],2,0),"")</f>
        <v/>
      </c>
      <c r="AQ81" s="100" t="str">
        <f>IFERROR(VLOOKUP(Výskyt[[#This Row],[Kód]],zostava31[],2,0),"")</f>
        <v/>
      </c>
      <c r="AR81" s="100" t="str">
        <f>IFERROR(VLOOKUP(Výskyt[[#This Row],[Kód]],zostava32[],2,0),"")</f>
        <v/>
      </c>
      <c r="AS81" s="100" t="str">
        <f>IFERROR(VLOOKUP(Výskyt[[#This Row],[Kód]],zostava33[],2,0),"")</f>
        <v/>
      </c>
      <c r="AT81" s="100" t="str">
        <f>IFERROR(VLOOKUP(Výskyt[[#This Row],[Kód]],zostava34[],2,0),"")</f>
        <v/>
      </c>
      <c r="AU81" s="100" t="str">
        <f>IFERROR(VLOOKUP(Výskyt[[#This Row],[Kód]],zostava35[],2,0),"")</f>
        <v/>
      </c>
      <c r="AV81" s="100" t="str">
        <f>IFERROR(VLOOKUP(Výskyt[[#This Row],[Kód]],zostava36[],2,0),"")</f>
        <v/>
      </c>
      <c r="AW81" s="100" t="str">
        <f>IFERROR(VLOOKUP(Výskyt[[#This Row],[Kód]],zostava37[],2,0),"")</f>
        <v/>
      </c>
      <c r="AX81" s="100" t="str">
        <f>IFERROR(VLOOKUP(Výskyt[[#This Row],[Kód]],zostava38[],2,0),"")</f>
        <v/>
      </c>
      <c r="AY81" s="100" t="str">
        <f>IFERROR(VLOOKUP(Výskyt[[#This Row],[Kód]],zostava39[],2,0),"")</f>
        <v/>
      </c>
      <c r="AZ81" s="100" t="str">
        <f>IFERROR(VLOOKUP(Výskyt[[#This Row],[Kód]],zostava40[],2,0),"")</f>
        <v/>
      </c>
      <c r="BA81" s="100" t="str">
        <f>IFERROR(VLOOKUP(Výskyt[[#This Row],[Kód]],zostava41[],2,0),"")</f>
        <v/>
      </c>
      <c r="BB81" s="100" t="str">
        <f>IFERROR(VLOOKUP(Výskyt[[#This Row],[Kód]],zostava42[],2,0),"")</f>
        <v/>
      </c>
      <c r="BC81" s="100" t="str">
        <f>IFERROR(VLOOKUP(Výskyt[[#This Row],[Kód]],zostava43[],2,0),"")</f>
        <v/>
      </c>
      <c r="BD81" s="100" t="str">
        <f>IFERROR(VLOOKUP(Výskyt[[#This Row],[Kód]],zostava44[],2,0),"")</f>
        <v/>
      </c>
      <c r="BE81" s="84"/>
      <c r="BF81" s="108" t="s">
        <v>321</v>
      </c>
      <c r="BG81" s="108" t="s">
        <v>9</v>
      </c>
      <c r="BI81" s="108" t="s">
        <v>321</v>
      </c>
      <c r="BJ81" s="108" t="s">
        <v>9</v>
      </c>
      <c r="BL81" s="108" t="s">
        <v>321</v>
      </c>
      <c r="BM81" s="108" t="s">
        <v>9</v>
      </c>
      <c r="BO81" s="108" t="s">
        <v>321</v>
      </c>
      <c r="BP81" s="108" t="s">
        <v>9</v>
      </c>
    </row>
    <row r="82" spans="1:68" ht="14.15" x14ac:dyDescent="0.35">
      <c r="A82" s="84"/>
      <c r="B82" s="98">
        <v>3305</v>
      </c>
      <c r="C82" s="84" t="s">
        <v>255</v>
      </c>
      <c r="D82" s="84">
        <f>Cenník[[#This Row],[Kód]]</f>
        <v>3305</v>
      </c>
      <c r="E82" s="93">
        <v>0.72</v>
      </c>
      <c r="F82" s="84"/>
      <c r="G82" s="84" t="s">
        <v>114</v>
      </c>
      <c r="H82" s="84"/>
      <c r="I82" s="99">
        <f>Cenník[[#This Row],[Kód]]</f>
        <v>3305</v>
      </c>
      <c r="J82" s="100">
        <f>SUM(Výskyt[[#This Row],[1]:[44]])</f>
        <v>0</v>
      </c>
      <c r="K82" s="100" t="str">
        <f>IFERROR(RANK(Výskyt[[#This Row],[kód-P]],Výskyt[kód-P],1),"")</f>
        <v/>
      </c>
      <c r="L82" s="100" t="str">
        <f>IF(Výskyt[[#This Row],[ks]]&gt;0,Výskyt[[#This Row],[Kód]],"")</f>
        <v/>
      </c>
      <c r="M82" s="100" t="str">
        <f>IFERROR(VLOOKUP(Výskyt[[#This Row],[Kód]],zostava1[],2,0),"")</f>
        <v/>
      </c>
      <c r="N82" s="100" t="str">
        <f>IFERROR(VLOOKUP(Výskyt[[#This Row],[Kód]],zostava2[],2,0),"")</f>
        <v/>
      </c>
      <c r="O82" s="100" t="str">
        <f>IFERROR(VLOOKUP(Výskyt[[#This Row],[Kód]],zostava3[],2,0),"")</f>
        <v/>
      </c>
      <c r="P82" s="100" t="str">
        <f>IFERROR(VLOOKUP(Výskyt[[#This Row],[Kód]],zostava4[],2,0),"")</f>
        <v/>
      </c>
      <c r="Q82" s="100" t="str">
        <f>IFERROR(VLOOKUP(Výskyt[[#This Row],[Kód]],zostava5[],2,0),"")</f>
        <v/>
      </c>
      <c r="R82" s="100" t="str">
        <f>IFERROR(VLOOKUP(Výskyt[[#This Row],[Kód]],zostava6[],2,0),"")</f>
        <v/>
      </c>
      <c r="S82" s="100" t="str">
        <f>IFERROR(VLOOKUP(Výskyt[[#This Row],[Kód]],zostava7[],2,0),"")</f>
        <v/>
      </c>
      <c r="T82" s="100" t="str">
        <f>IFERROR(VLOOKUP(Výskyt[[#This Row],[Kód]],zostava8[],2,0),"")</f>
        <v/>
      </c>
      <c r="U82" s="100" t="str">
        <f>IFERROR(VLOOKUP(Výskyt[[#This Row],[Kód]],zostava9[],2,0),"")</f>
        <v/>
      </c>
      <c r="V82" s="102" t="str">
        <f>IFERROR(VLOOKUP(Výskyt[[#This Row],[Kód]],zostava10[],2,0),"")</f>
        <v/>
      </c>
      <c r="W82" s="100" t="str">
        <f>IFERROR(VLOOKUP(Výskyt[[#This Row],[Kód]],zostava11[],2,0),"")</f>
        <v/>
      </c>
      <c r="X82" s="100" t="str">
        <f>IFERROR(VLOOKUP(Výskyt[[#This Row],[Kód]],zostava12[],2,0),"")</f>
        <v/>
      </c>
      <c r="Y82" s="100" t="str">
        <f>IFERROR(VLOOKUP(Výskyt[[#This Row],[Kód]],zostava13[],2,0),"")</f>
        <v/>
      </c>
      <c r="Z82" s="100" t="str">
        <f>IFERROR(VLOOKUP(Výskyt[[#This Row],[Kód]],zostava14[],2,0),"")</f>
        <v/>
      </c>
      <c r="AA82" s="100" t="str">
        <f>IFERROR(VLOOKUP(Výskyt[[#This Row],[Kód]],zostava15[],2,0),"")</f>
        <v/>
      </c>
      <c r="AB82" s="100" t="str">
        <f>IFERROR(VLOOKUP(Výskyt[[#This Row],[Kód]],zostava16[],2,0),"")</f>
        <v/>
      </c>
      <c r="AC82" s="100" t="str">
        <f>IFERROR(VLOOKUP(Výskyt[[#This Row],[Kód]],zostava17[],2,0),"")</f>
        <v/>
      </c>
      <c r="AD82" s="100" t="str">
        <f>IFERROR(VLOOKUP(Výskyt[[#This Row],[Kód]],zostava18[],2,0),"")</f>
        <v/>
      </c>
      <c r="AE82" s="100" t="str">
        <f>IFERROR(VLOOKUP(Výskyt[[#This Row],[Kód]],zostava19[],2,0),"")</f>
        <v/>
      </c>
      <c r="AF82" s="100" t="str">
        <f>IFERROR(VLOOKUP(Výskyt[[#This Row],[Kód]],zostava20[],2,0),"")</f>
        <v/>
      </c>
      <c r="AG82" s="100" t="str">
        <f>IFERROR(VLOOKUP(Výskyt[[#This Row],[Kód]],zostava21[],2,0),"")</f>
        <v/>
      </c>
      <c r="AH82" s="100" t="str">
        <f>IFERROR(VLOOKUP(Výskyt[[#This Row],[Kód]],zostava22[],2,0),"")</f>
        <v/>
      </c>
      <c r="AI82" s="100" t="str">
        <f>IFERROR(VLOOKUP(Výskyt[[#This Row],[Kód]],zostava23[],2,0),"")</f>
        <v/>
      </c>
      <c r="AJ82" s="100" t="str">
        <f>IFERROR(VLOOKUP(Výskyt[[#This Row],[Kód]],zostava24[],2,0),"")</f>
        <v/>
      </c>
      <c r="AK82" s="100" t="str">
        <f>IFERROR(VLOOKUP(Výskyt[[#This Row],[Kód]],zostava25[],2,0),"")</f>
        <v/>
      </c>
      <c r="AL82" s="100" t="str">
        <f>IFERROR(VLOOKUP(Výskyt[[#This Row],[Kód]],zostava26[],2,0),"")</f>
        <v/>
      </c>
      <c r="AM82" s="100" t="str">
        <f>IFERROR(VLOOKUP(Výskyt[[#This Row],[Kód]],zostava27[],2,0),"")</f>
        <v/>
      </c>
      <c r="AN82" s="100" t="str">
        <f>IFERROR(VLOOKUP(Výskyt[[#This Row],[Kód]],zostava28[],2,0),"")</f>
        <v/>
      </c>
      <c r="AO82" s="100" t="str">
        <f>IFERROR(VLOOKUP(Výskyt[[#This Row],[Kód]],zostava29[],2,0),"")</f>
        <v/>
      </c>
      <c r="AP82" s="100" t="str">
        <f>IFERROR(VLOOKUP(Výskyt[[#This Row],[Kód]],zostava30[],2,0),"")</f>
        <v/>
      </c>
      <c r="AQ82" s="100" t="str">
        <f>IFERROR(VLOOKUP(Výskyt[[#This Row],[Kód]],zostava31[],2,0),"")</f>
        <v/>
      </c>
      <c r="AR82" s="100" t="str">
        <f>IFERROR(VLOOKUP(Výskyt[[#This Row],[Kód]],zostava32[],2,0),"")</f>
        <v/>
      </c>
      <c r="AS82" s="100" t="str">
        <f>IFERROR(VLOOKUP(Výskyt[[#This Row],[Kód]],zostava33[],2,0),"")</f>
        <v/>
      </c>
      <c r="AT82" s="100" t="str">
        <f>IFERROR(VLOOKUP(Výskyt[[#This Row],[Kód]],zostava34[],2,0),"")</f>
        <v/>
      </c>
      <c r="AU82" s="100" t="str">
        <f>IFERROR(VLOOKUP(Výskyt[[#This Row],[Kód]],zostava35[],2,0),"")</f>
        <v/>
      </c>
      <c r="AV82" s="100" t="str">
        <f>IFERROR(VLOOKUP(Výskyt[[#This Row],[Kód]],zostava36[],2,0),"")</f>
        <v/>
      </c>
      <c r="AW82" s="100" t="str">
        <f>IFERROR(VLOOKUP(Výskyt[[#This Row],[Kód]],zostava37[],2,0),"")</f>
        <v/>
      </c>
      <c r="AX82" s="100" t="str">
        <f>IFERROR(VLOOKUP(Výskyt[[#This Row],[Kód]],zostava38[],2,0),"")</f>
        <v/>
      </c>
      <c r="AY82" s="100" t="str">
        <f>IFERROR(VLOOKUP(Výskyt[[#This Row],[Kód]],zostava39[],2,0),"")</f>
        <v/>
      </c>
      <c r="AZ82" s="100" t="str">
        <f>IFERROR(VLOOKUP(Výskyt[[#This Row],[Kód]],zostava40[],2,0),"")</f>
        <v/>
      </c>
      <c r="BA82" s="100" t="str">
        <f>IFERROR(VLOOKUP(Výskyt[[#This Row],[Kód]],zostava41[],2,0),"")</f>
        <v/>
      </c>
      <c r="BB82" s="100" t="str">
        <f>IFERROR(VLOOKUP(Výskyt[[#This Row],[Kód]],zostava42[],2,0),"")</f>
        <v/>
      </c>
      <c r="BC82" s="100" t="str">
        <f>IFERROR(VLOOKUP(Výskyt[[#This Row],[Kód]],zostava43[],2,0),"")</f>
        <v/>
      </c>
      <c r="BD82" s="100" t="str">
        <f>IFERROR(VLOOKUP(Výskyt[[#This Row],[Kód]],zostava44[],2,0),"")</f>
        <v/>
      </c>
      <c r="BE82" s="84"/>
      <c r="BF82" s="108">
        <f>Zostavy!B90</f>
        <v>0</v>
      </c>
      <c r="BG82" s="108">
        <f>SUMIFS(Zostavy!$D$90:$D$123,Zostavy!$B$90:$B$123,Zostavy!B90)*Zostavy!$E$125</f>
        <v>0</v>
      </c>
      <c r="BI82" s="108">
        <f>Zostavy!H90</f>
        <v>0</v>
      </c>
      <c r="BJ82" s="108">
        <f>SUMIFS(Zostavy!$J$90:$J$123,Zostavy!$H$90:$H$123,Zostavy!H90)*Zostavy!$K$125</f>
        <v>0</v>
      </c>
      <c r="BL82" s="108">
        <f>Zostavy!N90</f>
        <v>0</v>
      </c>
      <c r="BM82" s="108">
        <f>SUMIFS(Zostavy!$P$90:$P$123,Zostavy!$N$90:$N$123,Zostavy!N90)*Zostavy!$Q$125</f>
        <v>0</v>
      </c>
      <c r="BO82" s="108">
        <f>Zostavy!T90</f>
        <v>0</v>
      </c>
      <c r="BP82" s="108">
        <f>SUMIFS(Zostavy!$V$90:$V$123,Zostavy!$T$90:$T$123,Zostavy!T90)*Zostavy!$W$125</f>
        <v>0</v>
      </c>
    </row>
    <row r="83" spans="1:68" ht="14.15" x14ac:dyDescent="0.35">
      <c r="A83" s="84"/>
      <c r="B83" s="98">
        <v>3306</v>
      </c>
      <c r="C83" s="84" t="s">
        <v>256</v>
      </c>
      <c r="D83" s="84">
        <f>Cenník[[#This Row],[Kód]]</f>
        <v>3306</v>
      </c>
      <c r="E83" s="93">
        <v>1.26</v>
      </c>
      <c r="F83" s="84"/>
      <c r="G83" s="84" t="s">
        <v>524</v>
      </c>
      <c r="H83" s="84"/>
      <c r="I83" s="99">
        <f>Cenník[[#This Row],[Kód]]</f>
        <v>3306</v>
      </c>
      <c r="J83" s="100">
        <f>SUM(Výskyt[[#This Row],[1]:[44]])</f>
        <v>0</v>
      </c>
      <c r="K83" s="100" t="str">
        <f>IFERROR(RANK(Výskyt[[#This Row],[kód-P]],Výskyt[kód-P],1),"")</f>
        <v/>
      </c>
      <c r="L83" s="100" t="str">
        <f>IF(Výskyt[[#This Row],[ks]]&gt;0,Výskyt[[#This Row],[Kód]],"")</f>
        <v/>
      </c>
      <c r="M83" s="100" t="str">
        <f>IFERROR(VLOOKUP(Výskyt[[#This Row],[Kód]],zostava1[],2,0),"")</f>
        <v/>
      </c>
      <c r="N83" s="100" t="str">
        <f>IFERROR(VLOOKUP(Výskyt[[#This Row],[Kód]],zostava2[],2,0),"")</f>
        <v/>
      </c>
      <c r="O83" s="100" t="str">
        <f>IFERROR(VLOOKUP(Výskyt[[#This Row],[Kód]],zostava3[],2,0),"")</f>
        <v/>
      </c>
      <c r="P83" s="100" t="str">
        <f>IFERROR(VLOOKUP(Výskyt[[#This Row],[Kód]],zostava4[],2,0),"")</f>
        <v/>
      </c>
      <c r="Q83" s="100" t="str">
        <f>IFERROR(VLOOKUP(Výskyt[[#This Row],[Kód]],zostava5[],2,0),"")</f>
        <v/>
      </c>
      <c r="R83" s="100" t="str">
        <f>IFERROR(VLOOKUP(Výskyt[[#This Row],[Kód]],zostava6[],2,0),"")</f>
        <v/>
      </c>
      <c r="S83" s="100" t="str">
        <f>IFERROR(VLOOKUP(Výskyt[[#This Row],[Kód]],zostava7[],2,0),"")</f>
        <v/>
      </c>
      <c r="T83" s="100" t="str">
        <f>IFERROR(VLOOKUP(Výskyt[[#This Row],[Kód]],zostava8[],2,0),"")</f>
        <v/>
      </c>
      <c r="U83" s="100" t="str">
        <f>IFERROR(VLOOKUP(Výskyt[[#This Row],[Kód]],zostava9[],2,0),"")</f>
        <v/>
      </c>
      <c r="V83" s="102" t="str">
        <f>IFERROR(VLOOKUP(Výskyt[[#This Row],[Kód]],zostava10[],2,0),"")</f>
        <v/>
      </c>
      <c r="W83" s="100" t="str">
        <f>IFERROR(VLOOKUP(Výskyt[[#This Row],[Kód]],zostava11[],2,0),"")</f>
        <v/>
      </c>
      <c r="X83" s="100" t="str">
        <f>IFERROR(VLOOKUP(Výskyt[[#This Row],[Kód]],zostava12[],2,0),"")</f>
        <v/>
      </c>
      <c r="Y83" s="100" t="str">
        <f>IFERROR(VLOOKUP(Výskyt[[#This Row],[Kód]],zostava13[],2,0),"")</f>
        <v/>
      </c>
      <c r="Z83" s="100" t="str">
        <f>IFERROR(VLOOKUP(Výskyt[[#This Row],[Kód]],zostava14[],2,0),"")</f>
        <v/>
      </c>
      <c r="AA83" s="100" t="str">
        <f>IFERROR(VLOOKUP(Výskyt[[#This Row],[Kód]],zostava15[],2,0),"")</f>
        <v/>
      </c>
      <c r="AB83" s="100" t="str">
        <f>IFERROR(VLOOKUP(Výskyt[[#This Row],[Kód]],zostava16[],2,0),"")</f>
        <v/>
      </c>
      <c r="AC83" s="100" t="str">
        <f>IFERROR(VLOOKUP(Výskyt[[#This Row],[Kód]],zostava17[],2,0),"")</f>
        <v/>
      </c>
      <c r="AD83" s="100" t="str">
        <f>IFERROR(VLOOKUP(Výskyt[[#This Row],[Kód]],zostava18[],2,0),"")</f>
        <v/>
      </c>
      <c r="AE83" s="100" t="str">
        <f>IFERROR(VLOOKUP(Výskyt[[#This Row],[Kód]],zostava19[],2,0),"")</f>
        <v/>
      </c>
      <c r="AF83" s="100" t="str">
        <f>IFERROR(VLOOKUP(Výskyt[[#This Row],[Kód]],zostava20[],2,0),"")</f>
        <v/>
      </c>
      <c r="AG83" s="100" t="str">
        <f>IFERROR(VLOOKUP(Výskyt[[#This Row],[Kód]],zostava21[],2,0),"")</f>
        <v/>
      </c>
      <c r="AH83" s="100" t="str">
        <f>IFERROR(VLOOKUP(Výskyt[[#This Row],[Kód]],zostava22[],2,0),"")</f>
        <v/>
      </c>
      <c r="AI83" s="100" t="str">
        <f>IFERROR(VLOOKUP(Výskyt[[#This Row],[Kód]],zostava23[],2,0),"")</f>
        <v/>
      </c>
      <c r="AJ83" s="100" t="str">
        <f>IFERROR(VLOOKUP(Výskyt[[#This Row],[Kód]],zostava24[],2,0),"")</f>
        <v/>
      </c>
      <c r="AK83" s="100" t="str">
        <f>IFERROR(VLOOKUP(Výskyt[[#This Row],[Kód]],zostava25[],2,0),"")</f>
        <v/>
      </c>
      <c r="AL83" s="100" t="str">
        <f>IFERROR(VLOOKUP(Výskyt[[#This Row],[Kód]],zostava26[],2,0),"")</f>
        <v/>
      </c>
      <c r="AM83" s="100" t="str">
        <f>IFERROR(VLOOKUP(Výskyt[[#This Row],[Kód]],zostava27[],2,0),"")</f>
        <v/>
      </c>
      <c r="AN83" s="100" t="str">
        <f>IFERROR(VLOOKUP(Výskyt[[#This Row],[Kód]],zostava28[],2,0),"")</f>
        <v/>
      </c>
      <c r="AO83" s="100" t="str">
        <f>IFERROR(VLOOKUP(Výskyt[[#This Row],[Kód]],zostava29[],2,0),"")</f>
        <v/>
      </c>
      <c r="AP83" s="100" t="str">
        <f>IFERROR(VLOOKUP(Výskyt[[#This Row],[Kód]],zostava30[],2,0),"")</f>
        <v/>
      </c>
      <c r="AQ83" s="100" t="str">
        <f>IFERROR(VLOOKUP(Výskyt[[#This Row],[Kód]],zostava31[],2,0),"")</f>
        <v/>
      </c>
      <c r="AR83" s="100" t="str">
        <f>IFERROR(VLOOKUP(Výskyt[[#This Row],[Kód]],zostava32[],2,0),"")</f>
        <v/>
      </c>
      <c r="AS83" s="100" t="str">
        <f>IFERROR(VLOOKUP(Výskyt[[#This Row],[Kód]],zostava33[],2,0),"")</f>
        <v/>
      </c>
      <c r="AT83" s="100" t="str">
        <f>IFERROR(VLOOKUP(Výskyt[[#This Row],[Kód]],zostava34[],2,0),"")</f>
        <v/>
      </c>
      <c r="AU83" s="100" t="str">
        <f>IFERROR(VLOOKUP(Výskyt[[#This Row],[Kód]],zostava35[],2,0),"")</f>
        <v/>
      </c>
      <c r="AV83" s="100" t="str">
        <f>IFERROR(VLOOKUP(Výskyt[[#This Row],[Kód]],zostava36[],2,0),"")</f>
        <v/>
      </c>
      <c r="AW83" s="100" t="str">
        <f>IFERROR(VLOOKUP(Výskyt[[#This Row],[Kód]],zostava37[],2,0),"")</f>
        <v/>
      </c>
      <c r="AX83" s="100" t="str">
        <f>IFERROR(VLOOKUP(Výskyt[[#This Row],[Kód]],zostava38[],2,0),"")</f>
        <v/>
      </c>
      <c r="AY83" s="100" t="str">
        <f>IFERROR(VLOOKUP(Výskyt[[#This Row],[Kód]],zostava39[],2,0),"")</f>
        <v/>
      </c>
      <c r="AZ83" s="100" t="str">
        <f>IFERROR(VLOOKUP(Výskyt[[#This Row],[Kód]],zostava40[],2,0),"")</f>
        <v/>
      </c>
      <c r="BA83" s="100" t="str">
        <f>IFERROR(VLOOKUP(Výskyt[[#This Row],[Kód]],zostava41[],2,0),"")</f>
        <v/>
      </c>
      <c r="BB83" s="100" t="str">
        <f>IFERROR(VLOOKUP(Výskyt[[#This Row],[Kód]],zostava42[],2,0),"")</f>
        <v/>
      </c>
      <c r="BC83" s="100" t="str">
        <f>IFERROR(VLOOKUP(Výskyt[[#This Row],[Kód]],zostava43[],2,0),"")</f>
        <v/>
      </c>
      <c r="BD83" s="100" t="str">
        <f>IFERROR(VLOOKUP(Výskyt[[#This Row],[Kód]],zostava44[],2,0),"")</f>
        <v/>
      </c>
      <c r="BE83" s="84"/>
      <c r="BF83" s="108">
        <f>Zostavy!B91</f>
        <v>0</v>
      </c>
      <c r="BG83" s="108">
        <f>SUMIFS(Zostavy!$D$90:$D$123,Zostavy!$B$90:$B$123,Zostavy!B91)*Zostavy!$E$125</f>
        <v>0</v>
      </c>
      <c r="BI83" s="108">
        <f>Zostavy!H91</f>
        <v>0</v>
      </c>
      <c r="BJ83" s="108">
        <f>SUMIFS(Zostavy!$J$90:$J$123,Zostavy!$H$90:$H$123,Zostavy!H91)*Zostavy!$K$125</f>
        <v>0</v>
      </c>
      <c r="BL83" s="108">
        <f>Zostavy!N91</f>
        <v>0</v>
      </c>
      <c r="BM83" s="108">
        <f>SUMIFS(Zostavy!$P$90:$P$123,Zostavy!$N$90:$N$123,Zostavy!N91)*Zostavy!$Q$125</f>
        <v>0</v>
      </c>
      <c r="BO83" s="108">
        <f>Zostavy!T91</f>
        <v>0</v>
      </c>
      <c r="BP83" s="108">
        <f>SUMIFS(Zostavy!$V$90:$V$123,Zostavy!$T$90:$T$123,Zostavy!T91)*Zostavy!$W$125</f>
        <v>0</v>
      </c>
    </row>
    <row r="84" spans="1:68" ht="14.15" x14ac:dyDescent="0.35">
      <c r="A84" s="84"/>
      <c r="B84" s="98">
        <v>3307</v>
      </c>
      <c r="C84" s="84" t="s">
        <v>259</v>
      </c>
      <c r="D84" s="84">
        <f>Cenník[[#This Row],[Kód]]</f>
        <v>3307</v>
      </c>
      <c r="E84" s="93">
        <v>1.26</v>
      </c>
      <c r="F84" s="84"/>
      <c r="G84" s="84" t="s">
        <v>522</v>
      </c>
      <c r="H84" s="84"/>
      <c r="I84" s="99">
        <f>Cenník[[#This Row],[Kód]]</f>
        <v>3307</v>
      </c>
      <c r="J84" s="100">
        <f>SUM(Výskyt[[#This Row],[1]:[44]])</f>
        <v>0</v>
      </c>
      <c r="K84" s="100" t="str">
        <f>IFERROR(RANK(Výskyt[[#This Row],[kód-P]],Výskyt[kód-P],1),"")</f>
        <v/>
      </c>
      <c r="L84" s="100" t="str">
        <f>IF(Výskyt[[#This Row],[ks]]&gt;0,Výskyt[[#This Row],[Kód]],"")</f>
        <v/>
      </c>
      <c r="M84" s="100" t="str">
        <f>IFERROR(VLOOKUP(Výskyt[[#This Row],[Kód]],zostava1[],2,0),"")</f>
        <v/>
      </c>
      <c r="N84" s="100" t="str">
        <f>IFERROR(VLOOKUP(Výskyt[[#This Row],[Kód]],zostava2[],2,0),"")</f>
        <v/>
      </c>
      <c r="O84" s="100" t="str">
        <f>IFERROR(VLOOKUP(Výskyt[[#This Row],[Kód]],zostava3[],2,0),"")</f>
        <v/>
      </c>
      <c r="P84" s="100" t="str">
        <f>IFERROR(VLOOKUP(Výskyt[[#This Row],[Kód]],zostava4[],2,0),"")</f>
        <v/>
      </c>
      <c r="Q84" s="100" t="str">
        <f>IFERROR(VLOOKUP(Výskyt[[#This Row],[Kód]],zostava5[],2,0),"")</f>
        <v/>
      </c>
      <c r="R84" s="100" t="str">
        <f>IFERROR(VLOOKUP(Výskyt[[#This Row],[Kód]],zostava6[],2,0),"")</f>
        <v/>
      </c>
      <c r="S84" s="100" t="str">
        <f>IFERROR(VLOOKUP(Výskyt[[#This Row],[Kód]],zostava7[],2,0),"")</f>
        <v/>
      </c>
      <c r="T84" s="100" t="str">
        <f>IFERROR(VLOOKUP(Výskyt[[#This Row],[Kód]],zostava8[],2,0),"")</f>
        <v/>
      </c>
      <c r="U84" s="100" t="str">
        <f>IFERROR(VLOOKUP(Výskyt[[#This Row],[Kód]],zostava9[],2,0),"")</f>
        <v/>
      </c>
      <c r="V84" s="102" t="str">
        <f>IFERROR(VLOOKUP(Výskyt[[#This Row],[Kód]],zostava10[],2,0),"")</f>
        <v/>
      </c>
      <c r="W84" s="100" t="str">
        <f>IFERROR(VLOOKUP(Výskyt[[#This Row],[Kód]],zostava11[],2,0),"")</f>
        <v/>
      </c>
      <c r="X84" s="100" t="str">
        <f>IFERROR(VLOOKUP(Výskyt[[#This Row],[Kód]],zostava12[],2,0),"")</f>
        <v/>
      </c>
      <c r="Y84" s="100" t="str">
        <f>IFERROR(VLOOKUP(Výskyt[[#This Row],[Kód]],zostava13[],2,0),"")</f>
        <v/>
      </c>
      <c r="Z84" s="100" t="str">
        <f>IFERROR(VLOOKUP(Výskyt[[#This Row],[Kód]],zostava14[],2,0),"")</f>
        <v/>
      </c>
      <c r="AA84" s="100" t="str">
        <f>IFERROR(VLOOKUP(Výskyt[[#This Row],[Kód]],zostava15[],2,0),"")</f>
        <v/>
      </c>
      <c r="AB84" s="100" t="str">
        <f>IFERROR(VLOOKUP(Výskyt[[#This Row],[Kód]],zostava16[],2,0),"")</f>
        <v/>
      </c>
      <c r="AC84" s="100" t="str">
        <f>IFERROR(VLOOKUP(Výskyt[[#This Row],[Kód]],zostava17[],2,0),"")</f>
        <v/>
      </c>
      <c r="AD84" s="100" t="str">
        <f>IFERROR(VLOOKUP(Výskyt[[#This Row],[Kód]],zostava18[],2,0),"")</f>
        <v/>
      </c>
      <c r="AE84" s="100" t="str">
        <f>IFERROR(VLOOKUP(Výskyt[[#This Row],[Kód]],zostava19[],2,0),"")</f>
        <v/>
      </c>
      <c r="AF84" s="100" t="str">
        <f>IFERROR(VLOOKUP(Výskyt[[#This Row],[Kód]],zostava20[],2,0),"")</f>
        <v/>
      </c>
      <c r="AG84" s="100" t="str">
        <f>IFERROR(VLOOKUP(Výskyt[[#This Row],[Kód]],zostava21[],2,0),"")</f>
        <v/>
      </c>
      <c r="AH84" s="100" t="str">
        <f>IFERROR(VLOOKUP(Výskyt[[#This Row],[Kód]],zostava22[],2,0),"")</f>
        <v/>
      </c>
      <c r="AI84" s="100" t="str">
        <f>IFERROR(VLOOKUP(Výskyt[[#This Row],[Kód]],zostava23[],2,0),"")</f>
        <v/>
      </c>
      <c r="AJ84" s="100" t="str">
        <f>IFERROR(VLOOKUP(Výskyt[[#This Row],[Kód]],zostava24[],2,0),"")</f>
        <v/>
      </c>
      <c r="AK84" s="100" t="str">
        <f>IFERROR(VLOOKUP(Výskyt[[#This Row],[Kód]],zostava25[],2,0),"")</f>
        <v/>
      </c>
      <c r="AL84" s="100" t="str">
        <f>IFERROR(VLOOKUP(Výskyt[[#This Row],[Kód]],zostava26[],2,0),"")</f>
        <v/>
      </c>
      <c r="AM84" s="100" t="str">
        <f>IFERROR(VLOOKUP(Výskyt[[#This Row],[Kód]],zostava27[],2,0),"")</f>
        <v/>
      </c>
      <c r="AN84" s="100" t="str">
        <f>IFERROR(VLOOKUP(Výskyt[[#This Row],[Kód]],zostava28[],2,0),"")</f>
        <v/>
      </c>
      <c r="AO84" s="100" t="str">
        <f>IFERROR(VLOOKUP(Výskyt[[#This Row],[Kód]],zostava29[],2,0),"")</f>
        <v/>
      </c>
      <c r="AP84" s="100" t="str">
        <f>IFERROR(VLOOKUP(Výskyt[[#This Row],[Kód]],zostava30[],2,0),"")</f>
        <v/>
      </c>
      <c r="AQ84" s="100" t="str">
        <f>IFERROR(VLOOKUP(Výskyt[[#This Row],[Kód]],zostava31[],2,0),"")</f>
        <v/>
      </c>
      <c r="AR84" s="100" t="str">
        <f>IFERROR(VLOOKUP(Výskyt[[#This Row],[Kód]],zostava32[],2,0),"")</f>
        <v/>
      </c>
      <c r="AS84" s="100" t="str">
        <f>IFERROR(VLOOKUP(Výskyt[[#This Row],[Kód]],zostava33[],2,0),"")</f>
        <v/>
      </c>
      <c r="AT84" s="100" t="str">
        <f>IFERROR(VLOOKUP(Výskyt[[#This Row],[Kód]],zostava34[],2,0),"")</f>
        <v/>
      </c>
      <c r="AU84" s="100" t="str">
        <f>IFERROR(VLOOKUP(Výskyt[[#This Row],[Kód]],zostava35[],2,0),"")</f>
        <v/>
      </c>
      <c r="AV84" s="100" t="str">
        <f>IFERROR(VLOOKUP(Výskyt[[#This Row],[Kód]],zostava36[],2,0),"")</f>
        <v/>
      </c>
      <c r="AW84" s="100" t="str">
        <f>IFERROR(VLOOKUP(Výskyt[[#This Row],[Kód]],zostava37[],2,0),"")</f>
        <v/>
      </c>
      <c r="AX84" s="100" t="str">
        <f>IFERROR(VLOOKUP(Výskyt[[#This Row],[Kód]],zostava38[],2,0),"")</f>
        <v/>
      </c>
      <c r="AY84" s="100" t="str">
        <f>IFERROR(VLOOKUP(Výskyt[[#This Row],[Kód]],zostava39[],2,0),"")</f>
        <v/>
      </c>
      <c r="AZ84" s="100" t="str">
        <f>IFERROR(VLOOKUP(Výskyt[[#This Row],[Kód]],zostava40[],2,0),"")</f>
        <v/>
      </c>
      <c r="BA84" s="100" t="str">
        <f>IFERROR(VLOOKUP(Výskyt[[#This Row],[Kód]],zostava41[],2,0),"")</f>
        <v/>
      </c>
      <c r="BB84" s="100" t="str">
        <f>IFERROR(VLOOKUP(Výskyt[[#This Row],[Kód]],zostava42[],2,0),"")</f>
        <v/>
      </c>
      <c r="BC84" s="100" t="str">
        <f>IFERROR(VLOOKUP(Výskyt[[#This Row],[Kód]],zostava43[],2,0),"")</f>
        <v/>
      </c>
      <c r="BD84" s="100" t="str">
        <f>IFERROR(VLOOKUP(Výskyt[[#This Row],[Kód]],zostava44[],2,0),"")</f>
        <v/>
      </c>
      <c r="BE84" s="84"/>
      <c r="BF84" s="108">
        <f>Zostavy!B92</f>
        <v>0</v>
      </c>
      <c r="BG84" s="108">
        <f>SUMIFS(Zostavy!$D$90:$D$123,Zostavy!$B$90:$B$123,Zostavy!B92)*Zostavy!$E$125</f>
        <v>0</v>
      </c>
      <c r="BI84" s="108">
        <f>Zostavy!H92</f>
        <v>0</v>
      </c>
      <c r="BJ84" s="108">
        <f>SUMIFS(Zostavy!$J$90:$J$123,Zostavy!$H$90:$H$123,Zostavy!H92)*Zostavy!$K$125</f>
        <v>0</v>
      </c>
      <c r="BL84" s="108">
        <f>Zostavy!N92</f>
        <v>0</v>
      </c>
      <c r="BM84" s="108">
        <f>SUMIFS(Zostavy!$P$90:$P$123,Zostavy!$N$90:$N$123,Zostavy!N92)*Zostavy!$Q$125</f>
        <v>0</v>
      </c>
      <c r="BO84" s="108">
        <f>Zostavy!T92</f>
        <v>0</v>
      </c>
      <c r="BP84" s="108">
        <f>SUMIFS(Zostavy!$V$90:$V$123,Zostavy!$T$90:$T$123,Zostavy!T92)*Zostavy!$W$125</f>
        <v>0</v>
      </c>
    </row>
    <row r="85" spans="1:68" ht="14.15" x14ac:dyDescent="0.35">
      <c r="A85" s="84"/>
      <c r="B85" s="98">
        <v>3308</v>
      </c>
      <c r="C85" s="84" t="s">
        <v>261</v>
      </c>
      <c r="D85" s="84">
        <f>Cenník[[#This Row],[Kód]]</f>
        <v>3308</v>
      </c>
      <c r="E85" s="93">
        <v>7.94</v>
      </c>
      <c r="F85" s="84"/>
      <c r="G85" s="84" t="s">
        <v>523</v>
      </c>
      <c r="H85" s="84"/>
      <c r="I85" s="99">
        <f>Cenník[[#This Row],[Kód]]</f>
        <v>3308</v>
      </c>
      <c r="J85" s="100">
        <f>SUM(Výskyt[[#This Row],[1]:[44]])</f>
        <v>0</v>
      </c>
      <c r="K85" s="100" t="str">
        <f>IFERROR(RANK(Výskyt[[#This Row],[kód-P]],Výskyt[kód-P],1),"")</f>
        <v/>
      </c>
      <c r="L85" s="100" t="str">
        <f>IF(Výskyt[[#This Row],[ks]]&gt;0,Výskyt[[#This Row],[Kód]],"")</f>
        <v/>
      </c>
      <c r="M85" s="100" t="str">
        <f>IFERROR(VLOOKUP(Výskyt[[#This Row],[Kód]],zostava1[],2,0),"")</f>
        <v/>
      </c>
      <c r="N85" s="100" t="str">
        <f>IFERROR(VLOOKUP(Výskyt[[#This Row],[Kód]],zostava2[],2,0),"")</f>
        <v/>
      </c>
      <c r="O85" s="100" t="str">
        <f>IFERROR(VLOOKUP(Výskyt[[#This Row],[Kód]],zostava3[],2,0),"")</f>
        <v/>
      </c>
      <c r="P85" s="100" t="str">
        <f>IFERROR(VLOOKUP(Výskyt[[#This Row],[Kód]],zostava4[],2,0),"")</f>
        <v/>
      </c>
      <c r="Q85" s="100" t="str">
        <f>IFERROR(VLOOKUP(Výskyt[[#This Row],[Kód]],zostava5[],2,0),"")</f>
        <v/>
      </c>
      <c r="R85" s="100" t="str">
        <f>IFERROR(VLOOKUP(Výskyt[[#This Row],[Kód]],zostava6[],2,0),"")</f>
        <v/>
      </c>
      <c r="S85" s="100" t="str">
        <f>IFERROR(VLOOKUP(Výskyt[[#This Row],[Kód]],zostava7[],2,0),"")</f>
        <v/>
      </c>
      <c r="T85" s="100" t="str">
        <f>IFERROR(VLOOKUP(Výskyt[[#This Row],[Kód]],zostava8[],2,0),"")</f>
        <v/>
      </c>
      <c r="U85" s="100" t="str">
        <f>IFERROR(VLOOKUP(Výskyt[[#This Row],[Kód]],zostava9[],2,0),"")</f>
        <v/>
      </c>
      <c r="V85" s="102" t="str">
        <f>IFERROR(VLOOKUP(Výskyt[[#This Row],[Kód]],zostava10[],2,0),"")</f>
        <v/>
      </c>
      <c r="W85" s="100" t="str">
        <f>IFERROR(VLOOKUP(Výskyt[[#This Row],[Kód]],zostava11[],2,0),"")</f>
        <v/>
      </c>
      <c r="X85" s="100" t="str">
        <f>IFERROR(VLOOKUP(Výskyt[[#This Row],[Kód]],zostava12[],2,0),"")</f>
        <v/>
      </c>
      <c r="Y85" s="100" t="str">
        <f>IFERROR(VLOOKUP(Výskyt[[#This Row],[Kód]],zostava13[],2,0),"")</f>
        <v/>
      </c>
      <c r="Z85" s="100" t="str">
        <f>IFERROR(VLOOKUP(Výskyt[[#This Row],[Kód]],zostava14[],2,0),"")</f>
        <v/>
      </c>
      <c r="AA85" s="100" t="str">
        <f>IFERROR(VLOOKUP(Výskyt[[#This Row],[Kód]],zostava15[],2,0),"")</f>
        <v/>
      </c>
      <c r="AB85" s="100" t="str">
        <f>IFERROR(VLOOKUP(Výskyt[[#This Row],[Kód]],zostava16[],2,0),"")</f>
        <v/>
      </c>
      <c r="AC85" s="100" t="str">
        <f>IFERROR(VLOOKUP(Výskyt[[#This Row],[Kód]],zostava17[],2,0),"")</f>
        <v/>
      </c>
      <c r="AD85" s="100" t="str">
        <f>IFERROR(VLOOKUP(Výskyt[[#This Row],[Kód]],zostava18[],2,0),"")</f>
        <v/>
      </c>
      <c r="AE85" s="100" t="str">
        <f>IFERROR(VLOOKUP(Výskyt[[#This Row],[Kód]],zostava19[],2,0),"")</f>
        <v/>
      </c>
      <c r="AF85" s="100" t="str">
        <f>IFERROR(VLOOKUP(Výskyt[[#This Row],[Kód]],zostava20[],2,0),"")</f>
        <v/>
      </c>
      <c r="AG85" s="100" t="str">
        <f>IFERROR(VLOOKUP(Výskyt[[#This Row],[Kód]],zostava21[],2,0),"")</f>
        <v/>
      </c>
      <c r="AH85" s="100" t="str">
        <f>IFERROR(VLOOKUP(Výskyt[[#This Row],[Kód]],zostava22[],2,0),"")</f>
        <v/>
      </c>
      <c r="AI85" s="100" t="str">
        <f>IFERROR(VLOOKUP(Výskyt[[#This Row],[Kód]],zostava23[],2,0),"")</f>
        <v/>
      </c>
      <c r="AJ85" s="100" t="str">
        <f>IFERROR(VLOOKUP(Výskyt[[#This Row],[Kód]],zostava24[],2,0),"")</f>
        <v/>
      </c>
      <c r="AK85" s="100" t="str">
        <f>IFERROR(VLOOKUP(Výskyt[[#This Row],[Kód]],zostava25[],2,0),"")</f>
        <v/>
      </c>
      <c r="AL85" s="100" t="str">
        <f>IFERROR(VLOOKUP(Výskyt[[#This Row],[Kód]],zostava26[],2,0),"")</f>
        <v/>
      </c>
      <c r="AM85" s="100" t="str">
        <f>IFERROR(VLOOKUP(Výskyt[[#This Row],[Kód]],zostava27[],2,0),"")</f>
        <v/>
      </c>
      <c r="AN85" s="100" t="str">
        <f>IFERROR(VLOOKUP(Výskyt[[#This Row],[Kód]],zostava28[],2,0),"")</f>
        <v/>
      </c>
      <c r="AO85" s="100" t="str">
        <f>IFERROR(VLOOKUP(Výskyt[[#This Row],[Kód]],zostava29[],2,0),"")</f>
        <v/>
      </c>
      <c r="AP85" s="100" t="str">
        <f>IFERROR(VLOOKUP(Výskyt[[#This Row],[Kód]],zostava30[],2,0),"")</f>
        <v/>
      </c>
      <c r="AQ85" s="100" t="str">
        <f>IFERROR(VLOOKUP(Výskyt[[#This Row],[Kód]],zostava31[],2,0),"")</f>
        <v/>
      </c>
      <c r="AR85" s="100" t="str">
        <f>IFERROR(VLOOKUP(Výskyt[[#This Row],[Kód]],zostava32[],2,0),"")</f>
        <v/>
      </c>
      <c r="AS85" s="100" t="str">
        <f>IFERROR(VLOOKUP(Výskyt[[#This Row],[Kód]],zostava33[],2,0),"")</f>
        <v/>
      </c>
      <c r="AT85" s="100" t="str">
        <f>IFERROR(VLOOKUP(Výskyt[[#This Row],[Kód]],zostava34[],2,0),"")</f>
        <v/>
      </c>
      <c r="AU85" s="100" t="str">
        <f>IFERROR(VLOOKUP(Výskyt[[#This Row],[Kód]],zostava35[],2,0),"")</f>
        <v/>
      </c>
      <c r="AV85" s="100" t="str">
        <f>IFERROR(VLOOKUP(Výskyt[[#This Row],[Kód]],zostava36[],2,0),"")</f>
        <v/>
      </c>
      <c r="AW85" s="100" t="str">
        <f>IFERROR(VLOOKUP(Výskyt[[#This Row],[Kód]],zostava37[],2,0),"")</f>
        <v/>
      </c>
      <c r="AX85" s="100" t="str">
        <f>IFERROR(VLOOKUP(Výskyt[[#This Row],[Kód]],zostava38[],2,0),"")</f>
        <v/>
      </c>
      <c r="AY85" s="100" t="str">
        <f>IFERROR(VLOOKUP(Výskyt[[#This Row],[Kód]],zostava39[],2,0),"")</f>
        <v/>
      </c>
      <c r="AZ85" s="100" t="str">
        <f>IFERROR(VLOOKUP(Výskyt[[#This Row],[Kód]],zostava40[],2,0),"")</f>
        <v/>
      </c>
      <c r="BA85" s="100" t="str">
        <f>IFERROR(VLOOKUP(Výskyt[[#This Row],[Kód]],zostava41[],2,0),"")</f>
        <v/>
      </c>
      <c r="BB85" s="100" t="str">
        <f>IFERROR(VLOOKUP(Výskyt[[#This Row],[Kód]],zostava42[],2,0),"")</f>
        <v/>
      </c>
      <c r="BC85" s="100" t="str">
        <f>IFERROR(VLOOKUP(Výskyt[[#This Row],[Kód]],zostava43[],2,0),"")</f>
        <v/>
      </c>
      <c r="BD85" s="100" t="str">
        <f>IFERROR(VLOOKUP(Výskyt[[#This Row],[Kód]],zostava44[],2,0),"")</f>
        <v/>
      </c>
      <c r="BE85" s="84"/>
      <c r="BF85" s="108">
        <f>Zostavy!B93</f>
        <v>0</v>
      </c>
      <c r="BG85" s="108">
        <f>SUMIFS(Zostavy!$D$90:$D$123,Zostavy!$B$90:$B$123,Zostavy!B93)*Zostavy!$E$125</f>
        <v>0</v>
      </c>
      <c r="BI85" s="108">
        <f>Zostavy!H93</f>
        <v>0</v>
      </c>
      <c r="BJ85" s="108">
        <f>SUMIFS(Zostavy!$J$90:$J$123,Zostavy!$H$90:$H$123,Zostavy!H93)*Zostavy!$K$125</f>
        <v>0</v>
      </c>
      <c r="BL85" s="108">
        <f>Zostavy!N93</f>
        <v>0</v>
      </c>
      <c r="BM85" s="108">
        <f>SUMIFS(Zostavy!$P$90:$P$123,Zostavy!$N$90:$N$123,Zostavy!N93)*Zostavy!$Q$125</f>
        <v>0</v>
      </c>
      <c r="BO85" s="108">
        <f>Zostavy!T93</f>
        <v>0</v>
      </c>
      <c r="BP85" s="108">
        <f>SUMIFS(Zostavy!$V$90:$V$123,Zostavy!$T$90:$T$123,Zostavy!T93)*Zostavy!$W$125</f>
        <v>0</v>
      </c>
    </row>
    <row r="86" spans="1:68" ht="14.15" x14ac:dyDescent="0.35">
      <c r="A86" s="84"/>
      <c r="B86" s="98">
        <v>3309</v>
      </c>
      <c r="C86" s="84" t="s">
        <v>260</v>
      </c>
      <c r="D86" s="84">
        <f>Cenník[[#This Row],[Kód]]</f>
        <v>3309</v>
      </c>
      <c r="E86" s="93">
        <v>3.98</v>
      </c>
      <c r="F86" s="84"/>
      <c r="G86" s="84" t="s">
        <v>216</v>
      </c>
      <c r="H86" s="84"/>
      <c r="I86" s="99">
        <f>Cenník[[#This Row],[Kód]]</f>
        <v>3309</v>
      </c>
      <c r="J86" s="100">
        <f>SUM(Výskyt[[#This Row],[1]:[44]])</f>
        <v>0</v>
      </c>
      <c r="K86" s="100" t="str">
        <f>IFERROR(RANK(Výskyt[[#This Row],[kód-P]],Výskyt[kód-P],1),"")</f>
        <v/>
      </c>
      <c r="L86" s="100" t="str">
        <f>IF(Výskyt[[#This Row],[ks]]&gt;0,Výskyt[[#This Row],[Kód]],"")</f>
        <v/>
      </c>
      <c r="M86" s="100" t="str">
        <f>IFERROR(VLOOKUP(Výskyt[[#This Row],[Kód]],zostava1[],2,0),"")</f>
        <v/>
      </c>
      <c r="N86" s="100" t="str">
        <f>IFERROR(VLOOKUP(Výskyt[[#This Row],[Kód]],zostava2[],2,0),"")</f>
        <v/>
      </c>
      <c r="O86" s="100" t="str">
        <f>IFERROR(VLOOKUP(Výskyt[[#This Row],[Kód]],zostava3[],2,0),"")</f>
        <v/>
      </c>
      <c r="P86" s="100" t="str">
        <f>IFERROR(VLOOKUP(Výskyt[[#This Row],[Kód]],zostava4[],2,0),"")</f>
        <v/>
      </c>
      <c r="Q86" s="100" t="str">
        <f>IFERROR(VLOOKUP(Výskyt[[#This Row],[Kód]],zostava5[],2,0),"")</f>
        <v/>
      </c>
      <c r="R86" s="100" t="str">
        <f>IFERROR(VLOOKUP(Výskyt[[#This Row],[Kód]],zostava6[],2,0),"")</f>
        <v/>
      </c>
      <c r="S86" s="100" t="str">
        <f>IFERROR(VLOOKUP(Výskyt[[#This Row],[Kód]],zostava7[],2,0),"")</f>
        <v/>
      </c>
      <c r="T86" s="100" t="str">
        <f>IFERROR(VLOOKUP(Výskyt[[#This Row],[Kód]],zostava8[],2,0),"")</f>
        <v/>
      </c>
      <c r="U86" s="100" t="str">
        <f>IFERROR(VLOOKUP(Výskyt[[#This Row],[Kód]],zostava9[],2,0),"")</f>
        <v/>
      </c>
      <c r="V86" s="102" t="str">
        <f>IFERROR(VLOOKUP(Výskyt[[#This Row],[Kód]],zostava10[],2,0),"")</f>
        <v/>
      </c>
      <c r="W86" s="100" t="str">
        <f>IFERROR(VLOOKUP(Výskyt[[#This Row],[Kód]],zostava11[],2,0),"")</f>
        <v/>
      </c>
      <c r="X86" s="100" t="str">
        <f>IFERROR(VLOOKUP(Výskyt[[#This Row],[Kód]],zostava12[],2,0),"")</f>
        <v/>
      </c>
      <c r="Y86" s="100" t="str">
        <f>IFERROR(VLOOKUP(Výskyt[[#This Row],[Kód]],zostava13[],2,0),"")</f>
        <v/>
      </c>
      <c r="Z86" s="100" t="str">
        <f>IFERROR(VLOOKUP(Výskyt[[#This Row],[Kód]],zostava14[],2,0),"")</f>
        <v/>
      </c>
      <c r="AA86" s="100" t="str">
        <f>IFERROR(VLOOKUP(Výskyt[[#This Row],[Kód]],zostava15[],2,0),"")</f>
        <v/>
      </c>
      <c r="AB86" s="100" t="str">
        <f>IFERROR(VLOOKUP(Výskyt[[#This Row],[Kód]],zostava16[],2,0),"")</f>
        <v/>
      </c>
      <c r="AC86" s="100" t="str">
        <f>IFERROR(VLOOKUP(Výskyt[[#This Row],[Kód]],zostava17[],2,0),"")</f>
        <v/>
      </c>
      <c r="AD86" s="100" t="str">
        <f>IFERROR(VLOOKUP(Výskyt[[#This Row],[Kód]],zostava18[],2,0),"")</f>
        <v/>
      </c>
      <c r="AE86" s="100" t="str">
        <f>IFERROR(VLOOKUP(Výskyt[[#This Row],[Kód]],zostava19[],2,0),"")</f>
        <v/>
      </c>
      <c r="AF86" s="100" t="str">
        <f>IFERROR(VLOOKUP(Výskyt[[#This Row],[Kód]],zostava20[],2,0),"")</f>
        <v/>
      </c>
      <c r="AG86" s="100" t="str">
        <f>IFERROR(VLOOKUP(Výskyt[[#This Row],[Kód]],zostava21[],2,0),"")</f>
        <v/>
      </c>
      <c r="AH86" s="100" t="str">
        <f>IFERROR(VLOOKUP(Výskyt[[#This Row],[Kód]],zostava22[],2,0),"")</f>
        <v/>
      </c>
      <c r="AI86" s="100" t="str">
        <f>IFERROR(VLOOKUP(Výskyt[[#This Row],[Kód]],zostava23[],2,0),"")</f>
        <v/>
      </c>
      <c r="AJ86" s="100" t="str">
        <f>IFERROR(VLOOKUP(Výskyt[[#This Row],[Kód]],zostava24[],2,0),"")</f>
        <v/>
      </c>
      <c r="AK86" s="100" t="str">
        <f>IFERROR(VLOOKUP(Výskyt[[#This Row],[Kód]],zostava25[],2,0),"")</f>
        <v/>
      </c>
      <c r="AL86" s="100" t="str">
        <f>IFERROR(VLOOKUP(Výskyt[[#This Row],[Kód]],zostava26[],2,0),"")</f>
        <v/>
      </c>
      <c r="AM86" s="100" t="str">
        <f>IFERROR(VLOOKUP(Výskyt[[#This Row],[Kód]],zostava27[],2,0),"")</f>
        <v/>
      </c>
      <c r="AN86" s="100" t="str">
        <f>IFERROR(VLOOKUP(Výskyt[[#This Row],[Kód]],zostava28[],2,0),"")</f>
        <v/>
      </c>
      <c r="AO86" s="100" t="str">
        <f>IFERROR(VLOOKUP(Výskyt[[#This Row],[Kód]],zostava29[],2,0),"")</f>
        <v/>
      </c>
      <c r="AP86" s="100" t="str">
        <f>IFERROR(VLOOKUP(Výskyt[[#This Row],[Kód]],zostava30[],2,0),"")</f>
        <v/>
      </c>
      <c r="AQ86" s="100" t="str">
        <f>IFERROR(VLOOKUP(Výskyt[[#This Row],[Kód]],zostava31[],2,0),"")</f>
        <v/>
      </c>
      <c r="AR86" s="100" t="str">
        <f>IFERROR(VLOOKUP(Výskyt[[#This Row],[Kód]],zostava32[],2,0),"")</f>
        <v/>
      </c>
      <c r="AS86" s="100" t="str">
        <f>IFERROR(VLOOKUP(Výskyt[[#This Row],[Kód]],zostava33[],2,0),"")</f>
        <v/>
      </c>
      <c r="AT86" s="100" t="str">
        <f>IFERROR(VLOOKUP(Výskyt[[#This Row],[Kód]],zostava34[],2,0),"")</f>
        <v/>
      </c>
      <c r="AU86" s="100" t="str">
        <f>IFERROR(VLOOKUP(Výskyt[[#This Row],[Kód]],zostava35[],2,0),"")</f>
        <v/>
      </c>
      <c r="AV86" s="100" t="str">
        <f>IFERROR(VLOOKUP(Výskyt[[#This Row],[Kód]],zostava36[],2,0),"")</f>
        <v/>
      </c>
      <c r="AW86" s="100" t="str">
        <f>IFERROR(VLOOKUP(Výskyt[[#This Row],[Kód]],zostava37[],2,0),"")</f>
        <v/>
      </c>
      <c r="AX86" s="100" t="str">
        <f>IFERROR(VLOOKUP(Výskyt[[#This Row],[Kód]],zostava38[],2,0),"")</f>
        <v/>
      </c>
      <c r="AY86" s="100" t="str">
        <f>IFERROR(VLOOKUP(Výskyt[[#This Row],[Kód]],zostava39[],2,0),"")</f>
        <v/>
      </c>
      <c r="AZ86" s="100" t="str">
        <f>IFERROR(VLOOKUP(Výskyt[[#This Row],[Kód]],zostava40[],2,0),"")</f>
        <v/>
      </c>
      <c r="BA86" s="100" t="str">
        <f>IFERROR(VLOOKUP(Výskyt[[#This Row],[Kód]],zostava41[],2,0),"")</f>
        <v/>
      </c>
      <c r="BB86" s="100" t="str">
        <f>IFERROR(VLOOKUP(Výskyt[[#This Row],[Kód]],zostava42[],2,0),"")</f>
        <v/>
      </c>
      <c r="BC86" s="100" t="str">
        <f>IFERROR(VLOOKUP(Výskyt[[#This Row],[Kód]],zostava43[],2,0),"")</f>
        <v/>
      </c>
      <c r="BD86" s="100" t="str">
        <f>IFERROR(VLOOKUP(Výskyt[[#This Row],[Kód]],zostava44[],2,0),"")</f>
        <v/>
      </c>
      <c r="BE86" s="84"/>
      <c r="BF86" s="108">
        <f>Zostavy!B94</f>
        <v>0</v>
      </c>
      <c r="BG86" s="108">
        <f>SUMIFS(Zostavy!$D$90:$D$123,Zostavy!$B$90:$B$123,Zostavy!B94)*Zostavy!$E$125</f>
        <v>0</v>
      </c>
      <c r="BI86" s="108">
        <f>Zostavy!H94</f>
        <v>0</v>
      </c>
      <c r="BJ86" s="108">
        <f>SUMIFS(Zostavy!$J$90:$J$123,Zostavy!$H$90:$H$123,Zostavy!H94)*Zostavy!$K$125</f>
        <v>0</v>
      </c>
      <c r="BL86" s="108">
        <f>Zostavy!N94</f>
        <v>0</v>
      </c>
      <c r="BM86" s="108">
        <f>SUMIFS(Zostavy!$P$90:$P$123,Zostavy!$N$90:$N$123,Zostavy!N94)*Zostavy!$Q$125</f>
        <v>0</v>
      </c>
      <c r="BO86" s="108">
        <f>Zostavy!T94</f>
        <v>0</v>
      </c>
      <c r="BP86" s="108">
        <f>SUMIFS(Zostavy!$V$90:$V$123,Zostavy!$T$90:$T$123,Zostavy!T94)*Zostavy!$W$125</f>
        <v>0</v>
      </c>
    </row>
    <row r="87" spans="1:68" ht="14.15" x14ac:dyDescent="0.35">
      <c r="A87" s="84"/>
      <c r="B87" s="98">
        <v>3310</v>
      </c>
      <c r="C87" s="84" t="s">
        <v>257</v>
      </c>
      <c r="D87" s="84">
        <f>Cenník[[#This Row],[Kód]]</f>
        <v>3310</v>
      </c>
      <c r="E87" s="93">
        <v>1.54</v>
      </c>
      <c r="F87" s="84"/>
      <c r="G87" s="84" t="s">
        <v>217</v>
      </c>
      <c r="H87" s="84"/>
      <c r="I87" s="99">
        <f>Cenník[[#This Row],[Kód]]</f>
        <v>3310</v>
      </c>
      <c r="J87" s="100">
        <f>SUM(Výskyt[[#This Row],[1]:[44]])</f>
        <v>0</v>
      </c>
      <c r="K87" s="100" t="str">
        <f>IFERROR(RANK(Výskyt[[#This Row],[kód-P]],Výskyt[kód-P],1),"")</f>
        <v/>
      </c>
      <c r="L87" s="100" t="str">
        <f>IF(Výskyt[[#This Row],[ks]]&gt;0,Výskyt[[#This Row],[Kód]],"")</f>
        <v/>
      </c>
      <c r="M87" s="100" t="str">
        <f>IFERROR(VLOOKUP(Výskyt[[#This Row],[Kód]],zostava1[],2,0),"")</f>
        <v/>
      </c>
      <c r="N87" s="100" t="str">
        <f>IFERROR(VLOOKUP(Výskyt[[#This Row],[Kód]],zostava2[],2,0),"")</f>
        <v/>
      </c>
      <c r="O87" s="100" t="str">
        <f>IFERROR(VLOOKUP(Výskyt[[#This Row],[Kód]],zostava3[],2,0),"")</f>
        <v/>
      </c>
      <c r="P87" s="100" t="str">
        <f>IFERROR(VLOOKUP(Výskyt[[#This Row],[Kód]],zostava4[],2,0),"")</f>
        <v/>
      </c>
      <c r="Q87" s="100" t="str">
        <f>IFERROR(VLOOKUP(Výskyt[[#This Row],[Kód]],zostava5[],2,0),"")</f>
        <v/>
      </c>
      <c r="R87" s="100" t="str">
        <f>IFERROR(VLOOKUP(Výskyt[[#This Row],[Kód]],zostava6[],2,0),"")</f>
        <v/>
      </c>
      <c r="S87" s="100" t="str">
        <f>IFERROR(VLOOKUP(Výskyt[[#This Row],[Kód]],zostava7[],2,0),"")</f>
        <v/>
      </c>
      <c r="T87" s="100" t="str">
        <f>IFERROR(VLOOKUP(Výskyt[[#This Row],[Kód]],zostava8[],2,0),"")</f>
        <v/>
      </c>
      <c r="U87" s="100" t="str">
        <f>IFERROR(VLOOKUP(Výskyt[[#This Row],[Kód]],zostava9[],2,0),"")</f>
        <v/>
      </c>
      <c r="V87" s="102" t="str">
        <f>IFERROR(VLOOKUP(Výskyt[[#This Row],[Kód]],zostava10[],2,0),"")</f>
        <v/>
      </c>
      <c r="W87" s="100" t="str">
        <f>IFERROR(VLOOKUP(Výskyt[[#This Row],[Kód]],zostava11[],2,0),"")</f>
        <v/>
      </c>
      <c r="X87" s="100" t="str">
        <f>IFERROR(VLOOKUP(Výskyt[[#This Row],[Kód]],zostava12[],2,0),"")</f>
        <v/>
      </c>
      <c r="Y87" s="100" t="str">
        <f>IFERROR(VLOOKUP(Výskyt[[#This Row],[Kód]],zostava13[],2,0),"")</f>
        <v/>
      </c>
      <c r="Z87" s="100" t="str">
        <f>IFERROR(VLOOKUP(Výskyt[[#This Row],[Kód]],zostava14[],2,0),"")</f>
        <v/>
      </c>
      <c r="AA87" s="100" t="str">
        <f>IFERROR(VLOOKUP(Výskyt[[#This Row],[Kód]],zostava15[],2,0),"")</f>
        <v/>
      </c>
      <c r="AB87" s="100" t="str">
        <f>IFERROR(VLOOKUP(Výskyt[[#This Row],[Kód]],zostava16[],2,0),"")</f>
        <v/>
      </c>
      <c r="AC87" s="100" t="str">
        <f>IFERROR(VLOOKUP(Výskyt[[#This Row],[Kód]],zostava17[],2,0),"")</f>
        <v/>
      </c>
      <c r="AD87" s="100" t="str">
        <f>IFERROR(VLOOKUP(Výskyt[[#This Row],[Kód]],zostava18[],2,0),"")</f>
        <v/>
      </c>
      <c r="AE87" s="100" t="str">
        <f>IFERROR(VLOOKUP(Výskyt[[#This Row],[Kód]],zostava19[],2,0),"")</f>
        <v/>
      </c>
      <c r="AF87" s="100" t="str">
        <f>IFERROR(VLOOKUP(Výskyt[[#This Row],[Kód]],zostava20[],2,0),"")</f>
        <v/>
      </c>
      <c r="AG87" s="100" t="str">
        <f>IFERROR(VLOOKUP(Výskyt[[#This Row],[Kód]],zostava21[],2,0),"")</f>
        <v/>
      </c>
      <c r="AH87" s="100" t="str">
        <f>IFERROR(VLOOKUP(Výskyt[[#This Row],[Kód]],zostava22[],2,0),"")</f>
        <v/>
      </c>
      <c r="AI87" s="100" t="str">
        <f>IFERROR(VLOOKUP(Výskyt[[#This Row],[Kód]],zostava23[],2,0),"")</f>
        <v/>
      </c>
      <c r="AJ87" s="100" t="str">
        <f>IFERROR(VLOOKUP(Výskyt[[#This Row],[Kód]],zostava24[],2,0),"")</f>
        <v/>
      </c>
      <c r="AK87" s="100" t="str">
        <f>IFERROR(VLOOKUP(Výskyt[[#This Row],[Kód]],zostava25[],2,0),"")</f>
        <v/>
      </c>
      <c r="AL87" s="100" t="str">
        <f>IFERROR(VLOOKUP(Výskyt[[#This Row],[Kód]],zostava26[],2,0),"")</f>
        <v/>
      </c>
      <c r="AM87" s="100" t="str">
        <f>IFERROR(VLOOKUP(Výskyt[[#This Row],[Kód]],zostava27[],2,0),"")</f>
        <v/>
      </c>
      <c r="AN87" s="100" t="str">
        <f>IFERROR(VLOOKUP(Výskyt[[#This Row],[Kód]],zostava28[],2,0),"")</f>
        <v/>
      </c>
      <c r="AO87" s="100" t="str">
        <f>IFERROR(VLOOKUP(Výskyt[[#This Row],[Kód]],zostava29[],2,0),"")</f>
        <v/>
      </c>
      <c r="AP87" s="100" t="str">
        <f>IFERROR(VLOOKUP(Výskyt[[#This Row],[Kód]],zostava30[],2,0),"")</f>
        <v/>
      </c>
      <c r="AQ87" s="100" t="str">
        <f>IFERROR(VLOOKUP(Výskyt[[#This Row],[Kód]],zostava31[],2,0),"")</f>
        <v/>
      </c>
      <c r="AR87" s="100" t="str">
        <f>IFERROR(VLOOKUP(Výskyt[[#This Row],[Kód]],zostava32[],2,0),"")</f>
        <v/>
      </c>
      <c r="AS87" s="100" t="str">
        <f>IFERROR(VLOOKUP(Výskyt[[#This Row],[Kód]],zostava33[],2,0),"")</f>
        <v/>
      </c>
      <c r="AT87" s="100" t="str">
        <f>IFERROR(VLOOKUP(Výskyt[[#This Row],[Kód]],zostava34[],2,0),"")</f>
        <v/>
      </c>
      <c r="AU87" s="100" t="str">
        <f>IFERROR(VLOOKUP(Výskyt[[#This Row],[Kód]],zostava35[],2,0),"")</f>
        <v/>
      </c>
      <c r="AV87" s="100" t="str">
        <f>IFERROR(VLOOKUP(Výskyt[[#This Row],[Kód]],zostava36[],2,0),"")</f>
        <v/>
      </c>
      <c r="AW87" s="100" t="str">
        <f>IFERROR(VLOOKUP(Výskyt[[#This Row],[Kód]],zostava37[],2,0),"")</f>
        <v/>
      </c>
      <c r="AX87" s="100" t="str">
        <f>IFERROR(VLOOKUP(Výskyt[[#This Row],[Kód]],zostava38[],2,0),"")</f>
        <v/>
      </c>
      <c r="AY87" s="100" t="str">
        <f>IFERROR(VLOOKUP(Výskyt[[#This Row],[Kód]],zostava39[],2,0),"")</f>
        <v/>
      </c>
      <c r="AZ87" s="100" t="str">
        <f>IFERROR(VLOOKUP(Výskyt[[#This Row],[Kód]],zostava40[],2,0),"")</f>
        <v/>
      </c>
      <c r="BA87" s="100" t="str">
        <f>IFERROR(VLOOKUP(Výskyt[[#This Row],[Kód]],zostava41[],2,0),"")</f>
        <v/>
      </c>
      <c r="BB87" s="100" t="str">
        <f>IFERROR(VLOOKUP(Výskyt[[#This Row],[Kód]],zostava42[],2,0),"")</f>
        <v/>
      </c>
      <c r="BC87" s="100" t="str">
        <f>IFERROR(VLOOKUP(Výskyt[[#This Row],[Kód]],zostava43[],2,0),"")</f>
        <v/>
      </c>
      <c r="BD87" s="100" t="str">
        <f>IFERROR(VLOOKUP(Výskyt[[#This Row],[Kód]],zostava44[],2,0),"")</f>
        <v/>
      </c>
      <c r="BE87" s="84"/>
      <c r="BF87" s="108">
        <f>Zostavy!B95</f>
        <v>0</v>
      </c>
      <c r="BG87" s="108">
        <f>SUMIFS(Zostavy!$D$90:$D$123,Zostavy!$B$90:$B$123,Zostavy!B95)*Zostavy!$E$125</f>
        <v>0</v>
      </c>
      <c r="BI87" s="108">
        <f>Zostavy!H95</f>
        <v>0</v>
      </c>
      <c r="BJ87" s="108">
        <f>SUMIFS(Zostavy!$J$90:$J$123,Zostavy!$H$90:$H$123,Zostavy!H95)*Zostavy!$K$125</f>
        <v>0</v>
      </c>
      <c r="BL87" s="108">
        <f>Zostavy!N95</f>
        <v>0</v>
      </c>
      <c r="BM87" s="108">
        <f>SUMIFS(Zostavy!$P$90:$P$123,Zostavy!$N$90:$N$123,Zostavy!N95)*Zostavy!$Q$125</f>
        <v>0</v>
      </c>
      <c r="BO87" s="108">
        <f>Zostavy!T95</f>
        <v>0</v>
      </c>
      <c r="BP87" s="108">
        <f>SUMIFS(Zostavy!$V$90:$V$123,Zostavy!$T$90:$T$123,Zostavy!T95)*Zostavy!$W$125</f>
        <v>0</v>
      </c>
    </row>
    <row r="88" spans="1:68" ht="14.15" x14ac:dyDescent="0.35">
      <c r="A88" s="84"/>
      <c r="B88" s="98">
        <v>3311</v>
      </c>
      <c r="C88" s="84" t="s">
        <v>258</v>
      </c>
      <c r="D88" s="84">
        <f>Cenník[[#This Row],[Kód]]</f>
        <v>3311</v>
      </c>
      <c r="E88" s="93">
        <v>2.04</v>
      </c>
      <c r="F88" s="84"/>
      <c r="G88" s="84" t="s">
        <v>230</v>
      </c>
      <c r="H88" s="84"/>
      <c r="I88" s="99">
        <f>Cenník[[#This Row],[Kód]]</f>
        <v>3311</v>
      </c>
      <c r="J88" s="100">
        <f>SUM(Výskyt[[#This Row],[1]:[44]])</f>
        <v>0</v>
      </c>
      <c r="K88" s="100" t="str">
        <f>IFERROR(RANK(Výskyt[[#This Row],[kód-P]],Výskyt[kód-P],1),"")</f>
        <v/>
      </c>
      <c r="L88" s="100" t="str">
        <f>IF(Výskyt[[#This Row],[ks]]&gt;0,Výskyt[[#This Row],[Kód]],"")</f>
        <v/>
      </c>
      <c r="M88" s="100" t="str">
        <f>IFERROR(VLOOKUP(Výskyt[[#This Row],[Kód]],zostava1[],2,0),"")</f>
        <v/>
      </c>
      <c r="N88" s="100" t="str">
        <f>IFERROR(VLOOKUP(Výskyt[[#This Row],[Kód]],zostava2[],2,0),"")</f>
        <v/>
      </c>
      <c r="O88" s="100" t="str">
        <f>IFERROR(VLOOKUP(Výskyt[[#This Row],[Kód]],zostava3[],2,0),"")</f>
        <v/>
      </c>
      <c r="P88" s="100" t="str">
        <f>IFERROR(VLOOKUP(Výskyt[[#This Row],[Kód]],zostava4[],2,0),"")</f>
        <v/>
      </c>
      <c r="Q88" s="100" t="str">
        <f>IFERROR(VLOOKUP(Výskyt[[#This Row],[Kód]],zostava5[],2,0),"")</f>
        <v/>
      </c>
      <c r="R88" s="100" t="str">
        <f>IFERROR(VLOOKUP(Výskyt[[#This Row],[Kód]],zostava6[],2,0),"")</f>
        <v/>
      </c>
      <c r="S88" s="100" t="str">
        <f>IFERROR(VLOOKUP(Výskyt[[#This Row],[Kód]],zostava7[],2,0),"")</f>
        <v/>
      </c>
      <c r="T88" s="100" t="str">
        <f>IFERROR(VLOOKUP(Výskyt[[#This Row],[Kód]],zostava8[],2,0),"")</f>
        <v/>
      </c>
      <c r="U88" s="100" t="str">
        <f>IFERROR(VLOOKUP(Výskyt[[#This Row],[Kód]],zostava9[],2,0),"")</f>
        <v/>
      </c>
      <c r="V88" s="102" t="str">
        <f>IFERROR(VLOOKUP(Výskyt[[#This Row],[Kód]],zostava10[],2,0),"")</f>
        <v/>
      </c>
      <c r="W88" s="100" t="str">
        <f>IFERROR(VLOOKUP(Výskyt[[#This Row],[Kód]],zostava11[],2,0),"")</f>
        <v/>
      </c>
      <c r="X88" s="100" t="str">
        <f>IFERROR(VLOOKUP(Výskyt[[#This Row],[Kód]],zostava12[],2,0),"")</f>
        <v/>
      </c>
      <c r="Y88" s="100" t="str">
        <f>IFERROR(VLOOKUP(Výskyt[[#This Row],[Kód]],zostava13[],2,0),"")</f>
        <v/>
      </c>
      <c r="Z88" s="100" t="str">
        <f>IFERROR(VLOOKUP(Výskyt[[#This Row],[Kód]],zostava14[],2,0),"")</f>
        <v/>
      </c>
      <c r="AA88" s="100" t="str">
        <f>IFERROR(VLOOKUP(Výskyt[[#This Row],[Kód]],zostava15[],2,0),"")</f>
        <v/>
      </c>
      <c r="AB88" s="100" t="str">
        <f>IFERROR(VLOOKUP(Výskyt[[#This Row],[Kód]],zostava16[],2,0),"")</f>
        <v/>
      </c>
      <c r="AC88" s="100" t="str">
        <f>IFERROR(VLOOKUP(Výskyt[[#This Row],[Kód]],zostava17[],2,0),"")</f>
        <v/>
      </c>
      <c r="AD88" s="100" t="str">
        <f>IFERROR(VLOOKUP(Výskyt[[#This Row],[Kód]],zostava18[],2,0),"")</f>
        <v/>
      </c>
      <c r="AE88" s="100" t="str">
        <f>IFERROR(VLOOKUP(Výskyt[[#This Row],[Kód]],zostava19[],2,0),"")</f>
        <v/>
      </c>
      <c r="AF88" s="100" t="str">
        <f>IFERROR(VLOOKUP(Výskyt[[#This Row],[Kód]],zostava20[],2,0),"")</f>
        <v/>
      </c>
      <c r="AG88" s="100" t="str">
        <f>IFERROR(VLOOKUP(Výskyt[[#This Row],[Kód]],zostava21[],2,0),"")</f>
        <v/>
      </c>
      <c r="AH88" s="100" t="str">
        <f>IFERROR(VLOOKUP(Výskyt[[#This Row],[Kód]],zostava22[],2,0),"")</f>
        <v/>
      </c>
      <c r="AI88" s="100" t="str">
        <f>IFERROR(VLOOKUP(Výskyt[[#This Row],[Kód]],zostava23[],2,0),"")</f>
        <v/>
      </c>
      <c r="AJ88" s="100" t="str">
        <f>IFERROR(VLOOKUP(Výskyt[[#This Row],[Kód]],zostava24[],2,0),"")</f>
        <v/>
      </c>
      <c r="AK88" s="100" t="str">
        <f>IFERROR(VLOOKUP(Výskyt[[#This Row],[Kód]],zostava25[],2,0),"")</f>
        <v/>
      </c>
      <c r="AL88" s="100" t="str">
        <f>IFERROR(VLOOKUP(Výskyt[[#This Row],[Kód]],zostava26[],2,0),"")</f>
        <v/>
      </c>
      <c r="AM88" s="100" t="str">
        <f>IFERROR(VLOOKUP(Výskyt[[#This Row],[Kód]],zostava27[],2,0),"")</f>
        <v/>
      </c>
      <c r="AN88" s="100" t="str">
        <f>IFERROR(VLOOKUP(Výskyt[[#This Row],[Kód]],zostava28[],2,0),"")</f>
        <v/>
      </c>
      <c r="AO88" s="100" t="str">
        <f>IFERROR(VLOOKUP(Výskyt[[#This Row],[Kód]],zostava29[],2,0),"")</f>
        <v/>
      </c>
      <c r="AP88" s="100" t="str">
        <f>IFERROR(VLOOKUP(Výskyt[[#This Row],[Kód]],zostava30[],2,0),"")</f>
        <v/>
      </c>
      <c r="AQ88" s="100" t="str">
        <f>IFERROR(VLOOKUP(Výskyt[[#This Row],[Kód]],zostava31[],2,0),"")</f>
        <v/>
      </c>
      <c r="AR88" s="100" t="str">
        <f>IFERROR(VLOOKUP(Výskyt[[#This Row],[Kód]],zostava32[],2,0),"")</f>
        <v/>
      </c>
      <c r="AS88" s="100" t="str">
        <f>IFERROR(VLOOKUP(Výskyt[[#This Row],[Kód]],zostava33[],2,0),"")</f>
        <v/>
      </c>
      <c r="AT88" s="100" t="str">
        <f>IFERROR(VLOOKUP(Výskyt[[#This Row],[Kód]],zostava34[],2,0),"")</f>
        <v/>
      </c>
      <c r="AU88" s="100" t="str">
        <f>IFERROR(VLOOKUP(Výskyt[[#This Row],[Kód]],zostava35[],2,0),"")</f>
        <v/>
      </c>
      <c r="AV88" s="100" t="str">
        <f>IFERROR(VLOOKUP(Výskyt[[#This Row],[Kód]],zostava36[],2,0),"")</f>
        <v/>
      </c>
      <c r="AW88" s="100" t="str">
        <f>IFERROR(VLOOKUP(Výskyt[[#This Row],[Kód]],zostava37[],2,0),"")</f>
        <v/>
      </c>
      <c r="AX88" s="100" t="str">
        <f>IFERROR(VLOOKUP(Výskyt[[#This Row],[Kód]],zostava38[],2,0),"")</f>
        <v/>
      </c>
      <c r="AY88" s="100" t="str">
        <f>IFERROR(VLOOKUP(Výskyt[[#This Row],[Kód]],zostava39[],2,0),"")</f>
        <v/>
      </c>
      <c r="AZ88" s="100" t="str">
        <f>IFERROR(VLOOKUP(Výskyt[[#This Row],[Kód]],zostava40[],2,0),"")</f>
        <v/>
      </c>
      <c r="BA88" s="100" t="str">
        <f>IFERROR(VLOOKUP(Výskyt[[#This Row],[Kód]],zostava41[],2,0),"")</f>
        <v/>
      </c>
      <c r="BB88" s="100" t="str">
        <f>IFERROR(VLOOKUP(Výskyt[[#This Row],[Kód]],zostava42[],2,0),"")</f>
        <v/>
      </c>
      <c r="BC88" s="100" t="str">
        <f>IFERROR(VLOOKUP(Výskyt[[#This Row],[Kód]],zostava43[],2,0),"")</f>
        <v/>
      </c>
      <c r="BD88" s="100" t="str">
        <f>IFERROR(VLOOKUP(Výskyt[[#This Row],[Kód]],zostava44[],2,0),"")</f>
        <v/>
      </c>
      <c r="BE88" s="84"/>
      <c r="BF88" s="108">
        <f>Zostavy!B96</f>
        <v>0</v>
      </c>
      <c r="BG88" s="108">
        <f>SUMIFS(Zostavy!$D$90:$D$123,Zostavy!$B$90:$B$123,Zostavy!B96)*Zostavy!$E$125</f>
        <v>0</v>
      </c>
      <c r="BI88" s="108">
        <f>Zostavy!H96</f>
        <v>0</v>
      </c>
      <c r="BJ88" s="108">
        <f>SUMIFS(Zostavy!$J$90:$J$123,Zostavy!$H$90:$H$123,Zostavy!H96)*Zostavy!$K$125</f>
        <v>0</v>
      </c>
      <c r="BL88" s="108">
        <f>Zostavy!N96</f>
        <v>0</v>
      </c>
      <c r="BM88" s="108">
        <f>SUMIFS(Zostavy!$P$90:$P$123,Zostavy!$N$90:$N$123,Zostavy!N96)*Zostavy!$Q$125</f>
        <v>0</v>
      </c>
      <c r="BO88" s="108">
        <f>Zostavy!T96</f>
        <v>0</v>
      </c>
      <c r="BP88" s="108">
        <f>SUMIFS(Zostavy!$V$90:$V$123,Zostavy!$T$90:$T$123,Zostavy!T96)*Zostavy!$W$125</f>
        <v>0</v>
      </c>
    </row>
    <row r="89" spans="1:68" ht="14.15" x14ac:dyDescent="0.35">
      <c r="A89" s="84"/>
      <c r="B89" s="98">
        <v>3312</v>
      </c>
      <c r="C89" s="84" t="s">
        <v>263</v>
      </c>
      <c r="D89" s="84">
        <f>Cenník[[#This Row],[Kód]]</f>
        <v>3312</v>
      </c>
      <c r="E89" s="93">
        <v>12.32</v>
      </c>
      <c r="F89" s="84"/>
      <c r="G89" s="84" t="s">
        <v>232</v>
      </c>
      <c r="H89" s="84"/>
      <c r="I89" s="99">
        <f>Cenník[[#This Row],[Kód]]</f>
        <v>3312</v>
      </c>
      <c r="J89" s="100">
        <f>SUM(Výskyt[[#This Row],[1]:[44]])</f>
        <v>0</v>
      </c>
      <c r="K89" s="100" t="str">
        <f>IFERROR(RANK(Výskyt[[#This Row],[kód-P]],Výskyt[kód-P],1),"")</f>
        <v/>
      </c>
      <c r="L89" s="100" t="str">
        <f>IF(Výskyt[[#This Row],[ks]]&gt;0,Výskyt[[#This Row],[Kód]],"")</f>
        <v/>
      </c>
      <c r="M89" s="100" t="str">
        <f>IFERROR(VLOOKUP(Výskyt[[#This Row],[Kód]],zostava1[],2,0),"")</f>
        <v/>
      </c>
      <c r="N89" s="100" t="str">
        <f>IFERROR(VLOOKUP(Výskyt[[#This Row],[Kód]],zostava2[],2,0),"")</f>
        <v/>
      </c>
      <c r="O89" s="100" t="str">
        <f>IFERROR(VLOOKUP(Výskyt[[#This Row],[Kód]],zostava3[],2,0),"")</f>
        <v/>
      </c>
      <c r="P89" s="100" t="str">
        <f>IFERROR(VLOOKUP(Výskyt[[#This Row],[Kód]],zostava4[],2,0),"")</f>
        <v/>
      </c>
      <c r="Q89" s="100" t="str">
        <f>IFERROR(VLOOKUP(Výskyt[[#This Row],[Kód]],zostava5[],2,0),"")</f>
        <v/>
      </c>
      <c r="R89" s="100" t="str">
        <f>IFERROR(VLOOKUP(Výskyt[[#This Row],[Kód]],zostava6[],2,0),"")</f>
        <v/>
      </c>
      <c r="S89" s="100" t="str">
        <f>IFERROR(VLOOKUP(Výskyt[[#This Row],[Kód]],zostava7[],2,0),"")</f>
        <v/>
      </c>
      <c r="T89" s="100" t="str">
        <f>IFERROR(VLOOKUP(Výskyt[[#This Row],[Kód]],zostava8[],2,0),"")</f>
        <v/>
      </c>
      <c r="U89" s="100" t="str">
        <f>IFERROR(VLOOKUP(Výskyt[[#This Row],[Kód]],zostava9[],2,0),"")</f>
        <v/>
      </c>
      <c r="V89" s="102" t="str">
        <f>IFERROR(VLOOKUP(Výskyt[[#This Row],[Kód]],zostava10[],2,0),"")</f>
        <v/>
      </c>
      <c r="W89" s="100" t="str">
        <f>IFERROR(VLOOKUP(Výskyt[[#This Row],[Kód]],zostava11[],2,0),"")</f>
        <v/>
      </c>
      <c r="X89" s="100" t="str">
        <f>IFERROR(VLOOKUP(Výskyt[[#This Row],[Kód]],zostava12[],2,0),"")</f>
        <v/>
      </c>
      <c r="Y89" s="100" t="str">
        <f>IFERROR(VLOOKUP(Výskyt[[#This Row],[Kód]],zostava13[],2,0),"")</f>
        <v/>
      </c>
      <c r="Z89" s="100" t="str">
        <f>IFERROR(VLOOKUP(Výskyt[[#This Row],[Kód]],zostava14[],2,0),"")</f>
        <v/>
      </c>
      <c r="AA89" s="100" t="str">
        <f>IFERROR(VLOOKUP(Výskyt[[#This Row],[Kód]],zostava15[],2,0),"")</f>
        <v/>
      </c>
      <c r="AB89" s="100" t="str">
        <f>IFERROR(VLOOKUP(Výskyt[[#This Row],[Kód]],zostava16[],2,0),"")</f>
        <v/>
      </c>
      <c r="AC89" s="100" t="str">
        <f>IFERROR(VLOOKUP(Výskyt[[#This Row],[Kód]],zostava17[],2,0),"")</f>
        <v/>
      </c>
      <c r="AD89" s="100" t="str">
        <f>IFERROR(VLOOKUP(Výskyt[[#This Row],[Kód]],zostava18[],2,0),"")</f>
        <v/>
      </c>
      <c r="AE89" s="100" t="str">
        <f>IFERROR(VLOOKUP(Výskyt[[#This Row],[Kód]],zostava19[],2,0),"")</f>
        <v/>
      </c>
      <c r="AF89" s="100" t="str">
        <f>IFERROR(VLOOKUP(Výskyt[[#This Row],[Kód]],zostava20[],2,0),"")</f>
        <v/>
      </c>
      <c r="AG89" s="100" t="str">
        <f>IFERROR(VLOOKUP(Výskyt[[#This Row],[Kód]],zostava21[],2,0),"")</f>
        <v/>
      </c>
      <c r="AH89" s="100" t="str">
        <f>IFERROR(VLOOKUP(Výskyt[[#This Row],[Kód]],zostava22[],2,0),"")</f>
        <v/>
      </c>
      <c r="AI89" s="100" t="str">
        <f>IFERROR(VLOOKUP(Výskyt[[#This Row],[Kód]],zostava23[],2,0),"")</f>
        <v/>
      </c>
      <c r="AJ89" s="100" t="str">
        <f>IFERROR(VLOOKUP(Výskyt[[#This Row],[Kód]],zostava24[],2,0),"")</f>
        <v/>
      </c>
      <c r="AK89" s="100" t="str">
        <f>IFERROR(VLOOKUP(Výskyt[[#This Row],[Kód]],zostava25[],2,0),"")</f>
        <v/>
      </c>
      <c r="AL89" s="100" t="str">
        <f>IFERROR(VLOOKUP(Výskyt[[#This Row],[Kód]],zostava26[],2,0),"")</f>
        <v/>
      </c>
      <c r="AM89" s="100" t="str">
        <f>IFERROR(VLOOKUP(Výskyt[[#This Row],[Kód]],zostava27[],2,0),"")</f>
        <v/>
      </c>
      <c r="AN89" s="100" t="str">
        <f>IFERROR(VLOOKUP(Výskyt[[#This Row],[Kód]],zostava28[],2,0),"")</f>
        <v/>
      </c>
      <c r="AO89" s="100" t="str">
        <f>IFERROR(VLOOKUP(Výskyt[[#This Row],[Kód]],zostava29[],2,0),"")</f>
        <v/>
      </c>
      <c r="AP89" s="100" t="str">
        <f>IFERROR(VLOOKUP(Výskyt[[#This Row],[Kód]],zostava30[],2,0),"")</f>
        <v/>
      </c>
      <c r="AQ89" s="100" t="str">
        <f>IFERROR(VLOOKUP(Výskyt[[#This Row],[Kód]],zostava31[],2,0),"")</f>
        <v/>
      </c>
      <c r="AR89" s="100" t="str">
        <f>IFERROR(VLOOKUP(Výskyt[[#This Row],[Kód]],zostava32[],2,0),"")</f>
        <v/>
      </c>
      <c r="AS89" s="100" t="str">
        <f>IFERROR(VLOOKUP(Výskyt[[#This Row],[Kód]],zostava33[],2,0),"")</f>
        <v/>
      </c>
      <c r="AT89" s="100" t="str">
        <f>IFERROR(VLOOKUP(Výskyt[[#This Row],[Kód]],zostava34[],2,0),"")</f>
        <v/>
      </c>
      <c r="AU89" s="100" t="str">
        <f>IFERROR(VLOOKUP(Výskyt[[#This Row],[Kód]],zostava35[],2,0),"")</f>
        <v/>
      </c>
      <c r="AV89" s="100" t="str">
        <f>IFERROR(VLOOKUP(Výskyt[[#This Row],[Kód]],zostava36[],2,0),"")</f>
        <v/>
      </c>
      <c r="AW89" s="100" t="str">
        <f>IFERROR(VLOOKUP(Výskyt[[#This Row],[Kód]],zostava37[],2,0),"")</f>
        <v/>
      </c>
      <c r="AX89" s="100" t="str">
        <f>IFERROR(VLOOKUP(Výskyt[[#This Row],[Kód]],zostava38[],2,0),"")</f>
        <v/>
      </c>
      <c r="AY89" s="100" t="str">
        <f>IFERROR(VLOOKUP(Výskyt[[#This Row],[Kód]],zostava39[],2,0),"")</f>
        <v/>
      </c>
      <c r="AZ89" s="100" t="str">
        <f>IFERROR(VLOOKUP(Výskyt[[#This Row],[Kód]],zostava40[],2,0),"")</f>
        <v/>
      </c>
      <c r="BA89" s="100" t="str">
        <f>IFERROR(VLOOKUP(Výskyt[[#This Row],[Kód]],zostava41[],2,0),"")</f>
        <v/>
      </c>
      <c r="BB89" s="100" t="str">
        <f>IFERROR(VLOOKUP(Výskyt[[#This Row],[Kód]],zostava42[],2,0),"")</f>
        <v/>
      </c>
      <c r="BC89" s="100" t="str">
        <f>IFERROR(VLOOKUP(Výskyt[[#This Row],[Kód]],zostava43[],2,0),"")</f>
        <v/>
      </c>
      <c r="BD89" s="100" t="str">
        <f>IFERROR(VLOOKUP(Výskyt[[#This Row],[Kód]],zostava44[],2,0),"")</f>
        <v/>
      </c>
      <c r="BE89" s="84"/>
      <c r="BF89" s="108">
        <f>Zostavy!B97</f>
        <v>0</v>
      </c>
      <c r="BG89" s="108">
        <f>SUMIFS(Zostavy!$D$90:$D$123,Zostavy!$B$90:$B$123,Zostavy!B97)*Zostavy!$E$125</f>
        <v>0</v>
      </c>
      <c r="BI89" s="108">
        <f>Zostavy!H97</f>
        <v>0</v>
      </c>
      <c r="BJ89" s="108">
        <f>SUMIFS(Zostavy!$J$90:$J$123,Zostavy!$H$90:$H$123,Zostavy!H97)*Zostavy!$K$125</f>
        <v>0</v>
      </c>
      <c r="BL89" s="108">
        <f>Zostavy!N97</f>
        <v>0</v>
      </c>
      <c r="BM89" s="108">
        <f>SUMIFS(Zostavy!$P$90:$P$123,Zostavy!$N$90:$N$123,Zostavy!N97)*Zostavy!$Q$125</f>
        <v>0</v>
      </c>
      <c r="BO89" s="108">
        <f>Zostavy!T97</f>
        <v>0</v>
      </c>
      <c r="BP89" s="108">
        <f>SUMIFS(Zostavy!$V$90:$V$123,Zostavy!$T$90:$T$123,Zostavy!T97)*Zostavy!$W$125</f>
        <v>0</v>
      </c>
    </row>
    <row r="90" spans="1:68" ht="14.15" x14ac:dyDescent="0.35">
      <c r="A90" s="84"/>
      <c r="B90" s="98">
        <v>3313</v>
      </c>
      <c r="C90" s="84" t="s">
        <v>262</v>
      </c>
      <c r="D90" s="84">
        <f>Cenník[[#This Row],[Kód]]</f>
        <v>3313</v>
      </c>
      <c r="E90" s="93">
        <v>6.53</v>
      </c>
      <c r="F90" s="84"/>
      <c r="G90" s="84" t="s">
        <v>233</v>
      </c>
      <c r="H90" s="84"/>
      <c r="I90" s="99">
        <f>Cenník[[#This Row],[Kód]]</f>
        <v>3313</v>
      </c>
      <c r="J90" s="100">
        <f>SUM(Výskyt[[#This Row],[1]:[44]])</f>
        <v>0</v>
      </c>
      <c r="K90" s="100" t="str">
        <f>IFERROR(RANK(Výskyt[[#This Row],[kód-P]],Výskyt[kód-P],1),"")</f>
        <v/>
      </c>
      <c r="L90" s="100" t="str">
        <f>IF(Výskyt[[#This Row],[ks]]&gt;0,Výskyt[[#This Row],[Kód]],"")</f>
        <v/>
      </c>
      <c r="M90" s="100" t="str">
        <f>IFERROR(VLOOKUP(Výskyt[[#This Row],[Kód]],zostava1[],2,0),"")</f>
        <v/>
      </c>
      <c r="N90" s="100" t="str">
        <f>IFERROR(VLOOKUP(Výskyt[[#This Row],[Kód]],zostava2[],2,0),"")</f>
        <v/>
      </c>
      <c r="O90" s="100" t="str">
        <f>IFERROR(VLOOKUP(Výskyt[[#This Row],[Kód]],zostava3[],2,0),"")</f>
        <v/>
      </c>
      <c r="P90" s="100" t="str">
        <f>IFERROR(VLOOKUP(Výskyt[[#This Row],[Kód]],zostava4[],2,0),"")</f>
        <v/>
      </c>
      <c r="Q90" s="100" t="str">
        <f>IFERROR(VLOOKUP(Výskyt[[#This Row],[Kód]],zostava5[],2,0),"")</f>
        <v/>
      </c>
      <c r="R90" s="100" t="str">
        <f>IFERROR(VLOOKUP(Výskyt[[#This Row],[Kód]],zostava6[],2,0),"")</f>
        <v/>
      </c>
      <c r="S90" s="100" t="str">
        <f>IFERROR(VLOOKUP(Výskyt[[#This Row],[Kód]],zostava7[],2,0),"")</f>
        <v/>
      </c>
      <c r="T90" s="100" t="str">
        <f>IFERROR(VLOOKUP(Výskyt[[#This Row],[Kód]],zostava8[],2,0),"")</f>
        <v/>
      </c>
      <c r="U90" s="100" t="str">
        <f>IFERROR(VLOOKUP(Výskyt[[#This Row],[Kód]],zostava9[],2,0),"")</f>
        <v/>
      </c>
      <c r="V90" s="102" t="str">
        <f>IFERROR(VLOOKUP(Výskyt[[#This Row],[Kód]],zostava10[],2,0),"")</f>
        <v/>
      </c>
      <c r="W90" s="100" t="str">
        <f>IFERROR(VLOOKUP(Výskyt[[#This Row],[Kód]],zostava11[],2,0),"")</f>
        <v/>
      </c>
      <c r="X90" s="100" t="str">
        <f>IFERROR(VLOOKUP(Výskyt[[#This Row],[Kód]],zostava12[],2,0),"")</f>
        <v/>
      </c>
      <c r="Y90" s="100" t="str">
        <f>IFERROR(VLOOKUP(Výskyt[[#This Row],[Kód]],zostava13[],2,0),"")</f>
        <v/>
      </c>
      <c r="Z90" s="100" t="str">
        <f>IFERROR(VLOOKUP(Výskyt[[#This Row],[Kód]],zostava14[],2,0),"")</f>
        <v/>
      </c>
      <c r="AA90" s="100" t="str">
        <f>IFERROR(VLOOKUP(Výskyt[[#This Row],[Kód]],zostava15[],2,0),"")</f>
        <v/>
      </c>
      <c r="AB90" s="100" t="str">
        <f>IFERROR(VLOOKUP(Výskyt[[#This Row],[Kód]],zostava16[],2,0),"")</f>
        <v/>
      </c>
      <c r="AC90" s="100" t="str">
        <f>IFERROR(VLOOKUP(Výskyt[[#This Row],[Kód]],zostava17[],2,0),"")</f>
        <v/>
      </c>
      <c r="AD90" s="100" t="str">
        <f>IFERROR(VLOOKUP(Výskyt[[#This Row],[Kód]],zostava18[],2,0),"")</f>
        <v/>
      </c>
      <c r="AE90" s="100" t="str">
        <f>IFERROR(VLOOKUP(Výskyt[[#This Row],[Kód]],zostava19[],2,0),"")</f>
        <v/>
      </c>
      <c r="AF90" s="100" t="str">
        <f>IFERROR(VLOOKUP(Výskyt[[#This Row],[Kód]],zostava20[],2,0),"")</f>
        <v/>
      </c>
      <c r="AG90" s="100" t="str">
        <f>IFERROR(VLOOKUP(Výskyt[[#This Row],[Kód]],zostava21[],2,0),"")</f>
        <v/>
      </c>
      <c r="AH90" s="100" t="str">
        <f>IFERROR(VLOOKUP(Výskyt[[#This Row],[Kód]],zostava22[],2,0),"")</f>
        <v/>
      </c>
      <c r="AI90" s="100" t="str">
        <f>IFERROR(VLOOKUP(Výskyt[[#This Row],[Kód]],zostava23[],2,0),"")</f>
        <v/>
      </c>
      <c r="AJ90" s="100" t="str">
        <f>IFERROR(VLOOKUP(Výskyt[[#This Row],[Kód]],zostava24[],2,0),"")</f>
        <v/>
      </c>
      <c r="AK90" s="100" t="str">
        <f>IFERROR(VLOOKUP(Výskyt[[#This Row],[Kód]],zostava25[],2,0),"")</f>
        <v/>
      </c>
      <c r="AL90" s="100" t="str">
        <f>IFERROR(VLOOKUP(Výskyt[[#This Row],[Kód]],zostava26[],2,0),"")</f>
        <v/>
      </c>
      <c r="AM90" s="100" t="str">
        <f>IFERROR(VLOOKUP(Výskyt[[#This Row],[Kód]],zostava27[],2,0),"")</f>
        <v/>
      </c>
      <c r="AN90" s="100" t="str">
        <f>IFERROR(VLOOKUP(Výskyt[[#This Row],[Kód]],zostava28[],2,0),"")</f>
        <v/>
      </c>
      <c r="AO90" s="100" t="str">
        <f>IFERROR(VLOOKUP(Výskyt[[#This Row],[Kód]],zostava29[],2,0),"")</f>
        <v/>
      </c>
      <c r="AP90" s="100" t="str">
        <f>IFERROR(VLOOKUP(Výskyt[[#This Row],[Kód]],zostava30[],2,0),"")</f>
        <v/>
      </c>
      <c r="AQ90" s="100" t="str">
        <f>IFERROR(VLOOKUP(Výskyt[[#This Row],[Kód]],zostava31[],2,0),"")</f>
        <v/>
      </c>
      <c r="AR90" s="100" t="str">
        <f>IFERROR(VLOOKUP(Výskyt[[#This Row],[Kód]],zostava32[],2,0),"")</f>
        <v/>
      </c>
      <c r="AS90" s="100" t="str">
        <f>IFERROR(VLOOKUP(Výskyt[[#This Row],[Kód]],zostava33[],2,0),"")</f>
        <v/>
      </c>
      <c r="AT90" s="100" t="str">
        <f>IFERROR(VLOOKUP(Výskyt[[#This Row],[Kód]],zostava34[],2,0),"")</f>
        <v/>
      </c>
      <c r="AU90" s="100" t="str">
        <f>IFERROR(VLOOKUP(Výskyt[[#This Row],[Kód]],zostava35[],2,0),"")</f>
        <v/>
      </c>
      <c r="AV90" s="100" t="str">
        <f>IFERROR(VLOOKUP(Výskyt[[#This Row],[Kód]],zostava36[],2,0),"")</f>
        <v/>
      </c>
      <c r="AW90" s="100" t="str">
        <f>IFERROR(VLOOKUP(Výskyt[[#This Row],[Kód]],zostava37[],2,0),"")</f>
        <v/>
      </c>
      <c r="AX90" s="100" t="str">
        <f>IFERROR(VLOOKUP(Výskyt[[#This Row],[Kód]],zostava38[],2,0),"")</f>
        <v/>
      </c>
      <c r="AY90" s="100" t="str">
        <f>IFERROR(VLOOKUP(Výskyt[[#This Row],[Kód]],zostava39[],2,0),"")</f>
        <v/>
      </c>
      <c r="AZ90" s="100" t="str">
        <f>IFERROR(VLOOKUP(Výskyt[[#This Row],[Kód]],zostava40[],2,0),"")</f>
        <v/>
      </c>
      <c r="BA90" s="100" t="str">
        <f>IFERROR(VLOOKUP(Výskyt[[#This Row],[Kód]],zostava41[],2,0),"")</f>
        <v/>
      </c>
      <c r="BB90" s="100" t="str">
        <f>IFERROR(VLOOKUP(Výskyt[[#This Row],[Kód]],zostava42[],2,0),"")</f>
        <v/>
      </c>
      <c r="BC90" s="100" t="str">
        <f>IFERROR(VLOOKUP(Výskyt[[#This Row],[Kód]],zostava43[],2,0),"")</f>
        <v/>
      </c>
      <c r="BD90" s="100" t="str">
        <f>IFERROR(VLOOKUP(Výskyt[[#This Row],[Kód]],zostava44[],2,0),"")</f>
        <v/>
      </c>
      <c r="BE90" s="84"/>
      <c r="BF90" s="108">
        <f>Zostavy!B98</f>
        <v>0</v>
      </c>
      <c r="BG90" s="108">
        <f>SUMIFS(Zostavy!$D$90:$D$123,Zostavy!$B$90:$B$123,Zostavy!B98)*Zostavy!$E$125</f>
        <v>0</v>
      </c>
      <c r="BI90" s="108">
        <f>Zostavy!H98</f>
        <v>0</v>
      </c>
      <c r="BJ90" s="108">
        <f>SUMIFS(Zostavy!$J$90:$J$123,Zostavy!$H$90:$H$123,Zostavy!H98)*Zostavy!$K$125</f>
        <v>0</v>
      </c>
      <c r="BL90" s="108">
        <f>Zostavy!N98</f>
        <v>0</v>
      </c>
      <c r="BM90" s="108">
        <f>SUMIFS(Zostavy!$P$90:$P$123,Zostavy!$N$90:$N$123,Zostavy!N98)*Zostavy!$Q$125</f>
        <v>0</v>
      </c>
      <c r="BO90" s="108">
        <f>Zostavy!T98</f>
        <v>0</v>
      </c>
      <c r="BP90" s="108">
        <f>SUMIFS(Zostavy!$V$90:$V$123,Zostavy!$T$90:$T$123,Zostavy!T98)*Zostavy!$W$125</f>
        <v>0</v>
      </c>
    </row>
    <row r="91" spans="1:68" ht="14.15" x14ac:dyDescent="0.35">
      <c r="A91" s="84"/>
      <c r="B91" s="98">
        <v>3315</v>
      </c>
      <c r="C91" s="84" t="s">
        <v>94</v>
      </c>
      <c r="D91" s="84">
        <f>Cenník[[#This Row],[Kód]]</f>
        <v>3315</v>
      </c>
      <c r="E91" s="93">
        <v>0.14000000000000001</v>
      </c>
      <c r="F91" s="84"/>
      <c r="G91" s="84" t="s">
        <v>229</v>
      </c>
      <c r="H91" s="84"/>
      <c r="I91" s="99">
        <f>Cenník[[#This Row],[Kód]]</f>
        <v>3315</v>
      </c>
      <c r="J91" s="100">
        <f>SUM(Výskyt[[#This Row],[1]:[44]])</f>
        <v>0</v>
      </c>
      <c r="K91" s="100" t="str">
        <f>IFERROR(RANK(Výskyt[[#This Row],[kód-P]],Výskyt[kód-P],1),"")</f>
        <v/>
      </c>
      <c r="L91" s="100" t="str">
        <f>IF(Výskyt[[#This Row],[ks]]&gt;0,Výskyt[[#This Row],[Kód]],"")</f>
        <v/>
      </c>
      <c r="M91" s="100" t="str">
        <f>IFERROR(VLOOKUP(Výskyt[[#This Row],[Kód]],zostava1[],2,0),"")</f>
        <v/>
      </c>
      <c r="N91" s="100" t="str">
        <f>IFERROR(VLOOKUP(Výskyt[[#This Row],[Kód]],zostava2[],2,0),"")</f>
        <v/>
      </c>
      <c r="O91" s="100" t="str">
        <f>IFERROR(VLOOKUP(Výskyt[[#This Row],[Kód]],zostava3[],2,0),"")</f>
        <v/>
      </c>
      <c r="P91" s="100" t="str">
        <f>IFERROR(VLOOKUP(Výskyt[[#This Row],[Kód]],zostava4[],2,0),"")</f>
        <v/>
      </c>
      <c r="Q91" s="100" t="str">
        <f>IFERROR(VLOOKUP(Výskyt[[#This Row],[Kód]],zostava5[],2,0),"")</f>
        <v/>
      </c>
      <c r="R91" s="100" t="str">
        <f>IFERROR(VLOOKUP(Výskyt[[#This Row],[Kód]],zostava6[],2,0),"")</f>
        <v/>
      </c>
      <c r="S91" s="100" t="str">
        <f>IFERROR(VLOOKUP(Výskyt[[#This Row],[Kód]],zostava7[],2,0),"")</f>
        <v/>
      </c>
      <c r="T91" s="100" t="str">
        <f>IFERROR(VLOOKUP(Výskyt[[#This Row],[Kód]],zostava8[],2,0),"")</f>
        <v/>
      </c>
      <c r="U91" s="100" t="str">
        <f>IFERROR(VLOOKUP(Výskyt[[#This Row],[Kód]],zostava9[],2,0),"")</f>
        <v/>
      </c>
      <c r="V91" s="102" t="str">
        <f>IFERROR(VLOOKUP(Výskyt[[#This Row],[Kód]],zostava10[],2,0),"")</f>
        <v/>
      </c>
      <c r="W91" s="100" t="str">
        <f>IFERROR(VLOOKUP(Výskyt[[#This Row],[Kód]],zostava11[],2,0),"")</f>
        <v/>
      </c>
      <c r="X91" s="100" t="str">
        <f>IFERROR(VLOOKUP(Výskyt[[#This Row],[Kód]],zostava12[],2,0),"")</f>
        <v/>
      </c>
      <c r="Y91" s="100" t="str">
        <f>IFERROR(VLOOKUP(Výskyt[[#This Row],[Kód]],zostava13[],2,0),"")</f>
        <v/>
      </c>
      <c r="Z91" s="100" t="str">
        <f>IFERROR(VLOOKUP(Výskyt[[#This Row],[Kód]],zostava14[],2,0),"")</f>
        <v/>
      </c>
      <c r="AA91" s="100" t="str">
        <f>IFERROR(VLOOKUP(Výskyt[[#This Row],[Kód]],zostava15[],2,0),"")</f>
        <v/>
      </c>
      <c r="AB91" s="100" t="str">
        <f>IFERROR(VLOOKUP(Výskyt[[#This Row],[Kód]],zostava16[],2,0),"")</f>
        <v/>
      </c>
      <c r="AC91" s="100" t="str">
        <f>IFERROR(VLOOKUP(Výskyt[[#This Row],[Kód]],zostava17[],2,0),"")</f>
        <v/>
      </c>
      <c r="AD91" s="100" t="str">
        <f>IFERROR(VLOOKUP(Výskyt[[#This Row],[Kód]],zostava18[],2,0),"")</f>
        <v/>
      </c>
      <c r="AE91" s="100" t="str">
        <f>IFERROR(VLOOKUP(Výskyt[[#This Row],[Kód]],zostava19[],2,0),"")</f>
        <v/>
      </c>
      <c r="AF91" s="100" t="str">
        <f>IFERROR(VLOOKUP(Výskyt[[#This Row],[Kód]],zostava20[],2,0),"")</f>
        <v/>
      </c>
      <c r="AG91" s="100" t="str">
        <f>IFERROR(VLOOKUP(Výskyt[[#This Row],[Kód]],zostava21[],2,0),"")</f>
        <v/>
      </c>
      <c r="AH91" s="100" t="str">
        <f>IFERROR(VLOOKUP(Výskyt[[#This Row],[Kód]],zostava22[],2,0),"")</f>
        <v/>
      </c>
      <c r="AI91" s="100" t="str">
        <f>IFERROR(VLOOKUP(Výskyt[[#This Row],[Kód]],zostava23[],2,0),"")</f>
        <v/>
      </c>
      <c r="AJ91" s="100" t="str">
        <f>IFERROR(VLOOKUP(Výskyt[[#This Row],[Kód]],zostava24[],2,0),"")</f>
        <v/>
      </c>
      <c r="AK91" s="100" t="str">
        <f>IFERROR(VLOOKUP(Výskyt[[#This Row],[Kód]],zostava25[],2,0),"")</f>
        <v/>
      </c>
      <c r="AL91" s="100" t="str">
        <f>IFERROR(VLOOKUP(Výskyt[[#This Row],[Kód]],zostava26[],2,0),"")</f>
        <v/>
      </c>
      <c r="AM91" s="100" t="str">
        <f>IFERROR(VLOOKUP(Výskyt[[#This Row],[Kód]],zostava27[],2,0),"")</f>
        <v/>
      </c>
      <c r="AN91" s="100" t="str">
        <f>IFERROR(VLOOKUP(Výskyt[[#This Row],[Kód]],zostava28[],2,0),"")</f>
        <v/>
      </c>
      <c r="AO91" s="100" t="str">
        <f>IFERROR(VLOOKUP(Výskyt[[#This Row],[Kód]],zostava29[],2,0),"")</f>
        <v/>
      </c>
      <c r="AP91" s="100" t="str">
        <f>IFERROR(VLOOKUP(Výskyt[[#This Row],[Kód]],zostava30[],2,0),"")</f>
        <v/>
      </c>
      <c r="AQ91" s="100" t="str">
        <f>IFERROR(VLOOKUP(Výskyt[[#This Row],[Kód]],zostava31[],2,0),"")</f>
        <v/>
      </c>
      <c r="AR91" s="100" t="str">
        <f>IFERROR(VLOOKUP(Výskyt[[#This Row],[Kód]],zostava32[],2,0),"")</f>
        <v/>
      </c>
      <c r="AS91" s="100" t="str">
        <f>IFERROR(VLOOKUP(Výskyt[[#This Row],[Kód]],zostava33[],2,0),"")</f>
        <v/>
      </c>
      <c r="AT91" s="100" t="str">
        <f>IFERROR(VLOOKUP(Výskyt[[#This Row],[Kód]],zostava34[],2,0),"")</f>
        <v/>
      </c>
      <c r="AU91" s="100" t="str">
        <f>IFERROR(VLOOKUP(Výskyt[[#This Row],[Kód]],zostava35[],2,0),"")</f>
        <v/>
      </c>
      <c r="AV91" s="100" t="str">
        <f>IFERROR(VLOOKUP(Výskyt[[#This Row],[Kód]],zostava36[],2,0),"")</f>
        <v/>
      </c>
      <c r="AW91" s="100" t="str">
        <f>IFERROR(VLOOKUP(Výskyt[[#This Row],[Kód]],zostava37[],2,0),"")</f>
        <v/>
      </c>
      <c r="AX91" s="100" t="str">
        <f>IFERROR(VLOOKUP(Výskyt[[#This Row],[Kód]],zostava38[],2,0),"")</f>
        <v/>
      </c>
      <c r="AY91" s="100" t="str">
        <f>IFERROR(VLOOKUP(Výskyt[[#This Row],[Kód]],zostava39[],2,0),"")</f>
        <v/>
      </c>
      <c r="AZ91" s="100" t="str">
        <f>IFERROR(VLOOKUP(Výskyt[[#This Row],[Kód]],zostava40[],2,0),"")</f>
        <v/>
      </c>
      <c r="BA91" s="100" t="str">
        <f>IFERROR(VLOOKUP(Výskyt[[#This Row],[Kód]],zostava41[],2,0),"")</f>
        <v/>
      </c>
      <c r="BB91" s="100" t="str">
        <f>IFERROR(VLOOKUP(Výskyt[[#This Row],[Kód]],zostava42[],2,0),"")</f>
        <v/>
      </c>
      <c r="BC91" s="100" t="str">
        <f>IFERROR(VLOOKUP(Výskyt[[#This Row],[Kód]],zostava43[],2,0),"")</f>
        <v/>
      </c>
      <c r="BD91" s="100" t="str">
        <f>IFERROR(VLOOKUP(Výskyt[[#This Row],[Kód]],zostava44[],2,0),"")</f>
        <v/>
      </c>
      <c r="BE91" s="84"/>
      <c r="BF91" s="108">
        <f>Zostavy!B99</f>
        <v>0</v>
      </c>
      <c r="BG91" s="108">
        <f>SUMIFS(Zostavy!$D$90:$D$123,Zostavy!$B$90:$B$123,Zostavy!B99)*Zostavy!$E$125</f>
        <v>0</v>
      </c>
      <c r="BI91" s="108">
        <f>Zostavy!H99</f>
        <v>0</v>
      </c>
      <c r="BJ91" s="108">
        <f>SUMIFS(Zostavy!$J$90:$J$123,Zostavy!$H$90:$H$123,Zostavy!H99)*Zostavy!$K$125</f>
        <v>0</v>
      </c>
      <c r="BL91" s="108">
        <f>Zostavy!N99</f>
        <v>0</v>
      </c>
      <c r="BM91" s="108">
        <f>SUMIFS(Zostavy!$P$90:$P$123,Zostavy!$N$90:$N$123,Zostavy!N99)*Zostavy!$Q$125</f>
        <v>0</v>
      </c>
      <c r="BO91" s="108">
        <f>Zostavy!T99</f>
        <v>0</v>
      </c>
      <c r="BP91" s="108">
        <f>SUMIFS(Zostavy!$V$90:$V$123,Zostavy!$T$90:$T$123,Zostavy!T99)*Zostavy!$W$125</f>
        <v>0</v>
      </c>
    </row>
    <row r="92" spans="1:68" ht="14.15" x14ac:dyDescent="0.35">
      <c r="A92" s="84"/>
      <c r="B92" s="98">
        <v>3320</v>
      </c>
      <c r="C92" s="84" t="s">
        <v>95</v>
      </c>
      <c r="D92" s="84">
        <f>Cenník[[#This Row],[Kód]]</f>
        <v>3320</v>
      </c>
      <c r="E92" s="93">
        <v>7.0000000000000007E-2</v>
      </c>
      <c r="F92" s="84"/>
      <c r="G92" s="84" t="s">
        <v>231</v>
      </c>
      <c r="H92" s="84"/>
      <c r="I92" s="99">
        <f>Cenník[[#This Row],[Kód]]</f>
        <v>3320</v>
      </c>
      <c r="J92" s="100">
        <f>SUM(Výskyt[[#This Row],[1]:[44]])</f>
        <v>0</v>
      </c>
      <c r="K92" s="100" t="str">
        <f>IFERROR(RANK(Výskyt[[#This Row],[kód-P]],Výskyt[kód-P],1),"")</f>
        <v/>
      </c>
      <c r="L92" s="100" t="str">
        <f>IF(Výskyt[[#This Row],[ks]]&gt;0,Výskyt[[#This Row],[Kód]],"")</f>
        <v/>
      </c>
      <c r="M92" s="100" t="str">
        <f>IFERROR(VLOOKUP(Výskyt[[#This Row],[Kód]],zostava1[],2,0),"")</f>
        <v/>
      </c>
      <c r="N92" s="100" t="str">
        <f>IFERROR(VLOOKUP(Výskyt[[#This Row],[Kód]],zostava2[],2,0),"")</f>
        <v/>
      </c>
      <c r="O92" s="100" t="str">
        <f>IFERROR(VLOOKUP(Výskyt[[#This Row],[Kód]],zostava3[],2,0),"")</f>
        <v/>
      </c>
      <c r="P92" s="100" t="str">
        <f>IFERROR(VLOOKUP(Výskyt[[#This Row],[Kód]],zostava4[],2,0),"")</f>
        <v/>
      </c>
      <c r="Q92" s="100" t="str">
        <f>IFERROR(VLOOKUP(Výskyt[[#This Row],[Kód]],zostava5[],2,0),"")</f>
        <v/>
      </c>
      <c r="R92" s="100" t="str">
        <f>IFERROR(VLOOKUP(Výskyt[[#This Row],[Kód]],zostava6[],2,0),"")</f>
        <v/>
      </c>
      <c r="S92" s="100" t="str">
        <f>IFERROR(VLOOKUP(Výskyt[[#This Row],[Kód]],zostava7[],2,0),"")</f>
        <v/>
      </c>
      <c r="T92" s="100" t="str">
        <f>IFERROR(VLOOKUP(Výskyt[[#This Row],[Kód]],zostava8[],2,0),"")</f>
        <v/>
      </c>
      <c r="U92" s="100" t="str">
        <f>IFERROR(VLOOKUP(Výskyt[[#This Row],[Kód]],zostava9[],2,0),"")</f>
        <v/>
      </c>
      <c r="V92" s="102" t="str">
        <f>IFERROR(VLOOKUP(Výskyt[[#This Row],[Kód]],zostava10[],2,0),"")</f>
        <v/>
      </c>
      <c r="W92" s="100" t="str">
        <f>IFERROR(VLOOKUP(Výskyt[[#This Row],[Kód]],zostava11[],2,0),"")</f>
        <v/>
      </c>
      <c r="X92" s="100" t="str">
        <f>IFERROR(VLOOKUP(Výskyt[[#This Row],[Kód]],zostava12[],2,0),"")</f>
        <v/>
      </c>
      <c r="Y92" s="100" t="str">
        <f>IFERROR(VLOOKUP(Výskyt[[#This Row],[Kód]],zostava13[],2,0),"")</f>
        <v/>
      </c>
      <c r="Z92" s="100" t="str">
        <f>IFERROR(VLOOKUP(Výskyt[[#This Row],[Kód]],zostava14[],2,0),"")</f>
        <v/>
      </c>
      <c r="AA92" s="100" t="str">
        <f>IFERROR(VLOOKUP(Výskyt[[#This Row],[Kód]],zostava15[],2,0),"")</f>
        <v/>
      </c>
      <c r="AB92" s="100" t="str">
        <f>IFERROR(VLOOKUP(Výskyt[[#This Row],[Kód]],zostava16[],2,0),"")</f>
        <v/>
      </c>
      <c r="AC92" s="100" t="str">
        <f>IFERROR(VLOOKUP(Výskyt[[#This Row],[Kód]],zostava17[],2,0),"")</f>
        <v/>
      </c>
      <c r="AD92" s="100" t="str">
        <f>IFERROR(VLOOKUP(Výskyt[[#This Row],[Kód]],zostava18[],2,0),"")</f>
        <v/>
      </c>
      <c r="AE92" s="100" t="str">
        <f>IFERROR(VLOOKUP(Výskyt[[#This Row],[Kód]],zostava19[],2,0),"")</f>
        <v/>
      </c>
      <c r="AF92" s="100" t="str">
        <f>IFERROR(VLOOKUP(Výskyt[[#This Row],[Kód]],zostava20[],2,0),"")</f>
        <v/>
      </c>
      <c r="AG92" s="100" t="str">
        <f>IFERROR(VLOOKUP(Výskyt[[#This Row],[Kód]],zostava21[],2,0),"")</f>
        <v/>
      </c>
      <c r="AH92" s="100" t="str">
        <f>IFERROR(VLOOKUP(Výskyt[[#This Row],[Kód]],zostava22[],2,0),"")</f>
        <v/>
      </c>
      <c r="AI92" s="100" t="str">
        <f>IFERROR(VLOOKUP(Výskyt[[#This Row],[Kód]],zostava23[],2,0),"")</f>
        <v/>
      </c>
      <c r="AJ92" s="100" t="str">
        <f>IFERROR(VLOOKUP(Výskyt[[#This Row],[Kód]],zostava24[],2,0),"")</f>
        <v/>
      </c>
      <c r="AK92" s="100" t="str">
        <f>IFERROR(VLOOKUP(Výskyt[[#This Row],[Kód]],zostava25[],2,0),"")</f>
        <v/>
      </c>
      <c r="AL92" s="100" t="str">
        <f>IFERROR(VLOOKUP(Výskyt[[#This Row],[Kód]],zostava26[],2,0),"")</f>
        <v/>
      </c>
      <c r="AM92" s="100" t="str">
        <f>IFERROR(VLOOKUP(Výskyt[[#This Row],[Kód]],zostava27[],2,0),"")</f>
        <v/>
      </c>
      <c r="AN92" s="100" t="str">
        <f>IFERROR(VLOOKUP(Výskyt[[#This Row],[Kód]],zostava28[],2,0),"")</f>
        <v/>
      </c>
      <c r="AO92" s="100" t="str">
        <f>IFERROR(VLOOKUP(Výskyt[[#This Row],[Kód]],zostava29[],2,0),"")</f>
        <v/>
      </c>
      <c r="AP92" s="100" t="str">
        <f>IFERROR(VLOOKUP(Výskyt[[#This Row],[Kód]],zostava30[],2,0),"")</f>
        <v/>
      </c>
      <c r="AQ92" s="100" t="str">
        <f>IFERROR(VLOOKUP(Výskyt[[#This Row],[Kód]],zostava31[],2,0),"")</f>
        <v/>
      </c>
      <c r="AR92" s="100" t="str">
        <f>IFERROR(VLOOKUP(Výskyt[[#This Row],[Kód]],zostava32[],2,0),"")</f>
        <v/>
      </c>
      <c r="AS92" s="100" t="str">
        <f>IFERROR(VLOOKUP(Výskyt[[#This Row],[Kód]],zostava33[],2,0),"")</f>
        <v/>
      </c>
      <c r="AT92" s="100" t="str">
        <f>IFERROR(VLOOKUP(Výskyt[[#This Row],[Kód]],zostava34[],2,0),"")</f>
        <v/>
      </c>
      <c r="AU92" s="100" t="str">
        <f>IFERROR(VLOOKUP(Výskyt[[#This Row],[Kód]],zostava35[],2,0),"")</f>
        <v/>
      </c>
      <c r="AV92" s="100" t="str">
        <f>IFERROR(VLOOKUP(Výskyt[[#This Row],[Kód]],zostava36[],2,0),"")</f>
        <v/>
      </c>
      <c r="AW92" s="100" t="str">
        <f>IFERROR(VLOOKUP(Výskyt[[#This Row],[Kód]],zostava37[],2,0),"")</f>
        <v/>
      </c>
      <c r="AX92" s="100" t="str">
        <f>IFERROR(VLOOKUP(Výskyt[[#This Row],[Kód]],zostava38[],2,0),"")</f>
        <v/>
      </c>
      <c r="AY92" s="100" t="str">
        <f>IFERROR(VLOOKUP(Výskyt[[#This Row],[Kód]],zostava39[],2,0),"")</f>
        <v/>
      </c>
      <c r="AZ92" s="100" t="str">
        <f>IFERROR(VLOOKUP(Výskyt[[#This Row],[Kód]],zostava40[],2,0),"")</f>
        <v/>
      </c>
      <c r="BA92" s="100" t="str">
        <f>IFERROR(VLOOKUP(Výskyt[[#This Row],[Kód]],zostava41[],2,0),"")</f>
        <v/>
      </c>
      <c r="BB92" s="100" t="str">
        <f>IFERROR(VLOOKUP(Výskyt[[#This Row],[Kód]],zostava42[],2,0),"")</f>
        <v/>
      </c>
      <c r="BC92" s="100" t="str">
        <f>IFERROR(VLOOKUP(Výskyt[[#This Row],[Kód]],zostava43[],2,0),"")</f>
        <v/>
      </c>
      <c r="BD92" s="100" t="str">
        <f>IFERROR(VLOOKUP(Výskyt[[#This Row],[Kód]],zostava44[],2,0),"")</f>
        <v/>
      </c>
      <c r="BE92" s="84"/>
      <c r="BF92" s="108">
        <f>Zostavy!B100</f>
        <v>0</v>
      </c>
      <c r="BG92" s="108">
        <f>SUMIFS(Zostavy!$D$90:$D$123,Zostavy!$B$90:$B$123,Zostavy!B100)*Zostavy!$E$125</f>
        <v>0</v>
      </c>
      <c r="BI92" s="108">
        <f>Zostavy!H100</f>
        <v>0</v>
      </c>
      <c r="BJ92" s="108">
        <f>SUMIFS(Zostavy!$J$90:$J$123,Zostavy!$H$90:$H$123,Zostavy!H100)*Zostavy!$K$125</f>
        <v>0</v>
      </c>
      <c r="BL92" s="108">
        <f>Zostavy!N100</f>
        <v>0</v>
      </c>
      <c r="BM92" s="108">
        <f>SUMIFS(Zostavy!$P$90:$P$123,Zostavy!$N$90:$N$123,Zostavy!N100)*Zostavy!$Q$125</f>
        <v>0</v>
      </c>
      <c r="BO92" s="108">
        <f>Zostavy!T100</f>
        <v>0</v>
      </c>
      <c r="BP92" s="108">
        <f>SUMIFS(Zostavy!$V$90:$V$123,Zostavy!$T$90:$T$123,Zostavy!T100)*Zostavy!$W$125</f>
        <v>0</v>
      </c>
    </row>
    <row r="93" spans="1:68" ht="14.15" x14ac:dyDescent="0.35">
      <c r="A93" s="84"/>
      <c r="B93" s="98">
        <v>3321</v>
      </c>
      <c r="C93" s="84" t="s">
        <v>96</v>
      </c>
      <c r="D93" s="84">
        <f>Cenník[[#This Row],[Kód]]</f>
        <v>3321</v>
      </c>
      <c r="E93" s="93">
        <v>0.67</v>
      </c>
      <c r="F93" s="84"/>
      <c r="G93" s="84" t="s">
        <v>235</v>
      </c>
      <c r="H93" s="84"/>
      <c r="I93" s="99">
        <f>Cenník[[#This Row],[Kód]]</f>
        <v>3321</v>
      </c>
      <c r="J93" s="100">
        <f>SUM(Výskyt[[#This Row],[1]:[44]])</f>
        <v>0</v>
      </c>
      <c r="K93" s="100" t="str">
        <f>IFERROR(RANK(Výskyt[[#This Row],[kód-P]],Výskyt[kód-P],1),"")</f>
        <v/>
      </c>
      <c r="L93" s="100" t="str">
        <f>IF(Výskyt[[#This Row],[ks]]&gt;0,Výskyt[[#This Row],[Kód]],"")</f>
        <v/>
      </c>
      <c r="M93" s="100" t="str">
        <f>IFERROR(VLOOKUP(Výskyt[[#This Row],[Kód]],zostava1[],2,0),"")</f>
        <v/>
      </c>
      <c r="N93" s="100" t="str">
        <f>IFERROR(VLOOKUP(Výskyt[[#This Row],[Kód]],zostava2[],2,0),"")</f>
        <v/>
      </c>
      <c r="O93" s="100" t="str">
        <f>IFERROR(VLOOKUP(Výskyt[[#This Row],[Kód]],zostava3[],2,0),"")</f>
        <v/>
      </c>
      <c r="P93" s="100" t="str">
        <f>IFERROR(VLOOKUP(Výskyt[[#This Row],[Kód]],zostava4[],2,0),"")</f>
        <v/>
      </c>
      <c r="Q93" s="100" t="str">
        <f>IFERROR(VLOOKUP(Výskyt[[#This Row],[Kód]],zostava5[],2,0),"")</f>
        <v/>
      </c>
      <c r="R93" s="100" t="str">
        <f>IFERROR(VLOOKUP(Výskyt[[#This Row],[Kód]],zostava6[],2,0),"")</f>
        <v/>
      </c>
      <c r="S93" s="100" t="str">
        <f>IFERROR(VLOOKUP(Výskyt[[#This Row],[Kód]],zostava7[],2,0),"")</f>
        <v/>
      </c>
      <c r="T93" s="100" t="str">
        <f>IFERROR(VLOOKUP(Výskyt[[#This Row],[Kód]],zostava8[],2,0),"")</f>
        <v/>
      </c>
      <c r="U93" s="100" t="str">
        <f>IFERROR(VLOOKUP(Výskyt[[#This Row],[Kód]],zostava9[],2,0),"")</f>
        <v/>
      </c>
      <c r="V93" s="102" t="str">
        <f>IFERROR(VLOOKUP(Výskyt[[#This Row],[Kód]],zostava10[],2,0),"")</f>
        <v/>
      </c>
      <c r="W93" s="100" t="str">
        <f>IFERROR(VLOOKUP(Výskyt[[#This Row],[Kód]],zostava11[],2,0),"")</f>
        <v/>
      </c>
      <c r="X93" s="100" t="str">
        <f>IFERROR(VLOOKUP(Výskyt[[#This Row],[Kód]],zostava12[],2,0),"")</f>
        <v/>
      </c>
      <c r="Y93" s="100" t="str">
        <f>IFERROR(VLOOKUP(Výskyt[[#This Row],[Kód]],zostava13[],2,0),"")</f>
        <v/>
      </c>
      <c r="Z93" s="100" t="str">
        <f>IFERROR(VLOOKUP(Výskyt[[#This Row],[Kód]],zostava14[],2,0),"")</f>
        <v/>
      </c>
      <c r="AA93" s="100" t="str">
        <f>IFERROR(VLOOKUP(Výskyt[[#This Row],[Kód]],zostava15[],2,0),"")</f>
        <v/>
      </c>
      <c r="AB93" s="100" t="str">
        <f>IFERROR(VLOOKUP(Výskyt[[#This Row],[Kód]],zostava16[],2,0),"")</f>
        <v/>
      </c>
      <c r="AC93" s="100" t="str">
        <f>IFERROR(VLOOKUP(Výskyt[[#This Row],[Kód]],zostava17[],2,0),"")</f>
        <v/>
      </c>
      <c r="AD93" s="100" t="str">
        <f>IFERROR(VLOOKUP(Výskyt[[#This Row],[Kód]],zostava18[],2,0),"")</f>
        <v/>
      </c>
      <c r="AE93" s="100" t="str">
        <f>IFERROR(VLOOKUP(Výskyt[[#This Row],[Kód]],zostava19[],2,0),"")</f>
        <v/>
      </c>
      <c r="AF93" s="100" t="str">
        <f>IFERROR(VLOOKUP(Výskyt[[#This Row],[Kód]],zostava20[],2,0),"")</f>
        <v/>
      </c>
      <c r="AG93" s="100" t="str">
        <f>IFERROR(VLOOKUP(Výskyt[[#This Row],[Kód]],zostava21[],2,0),"")</f>
        <v/>
      </c>
      <c r="AH93" s="100" t="str">
        <f>IFERROR(VLOOKUP(Výskyt[[#This Row],[Kód]],zostava22[],2,0),"")</f>
        <v/>
      </c>
      <c r="AI93" s="100" t="str">
        <f>IFERROR(VLOOKUP(Výskyt[[#This Row],[Kód]],zostava23[],2,0),"")</f>
        <v/>
      </c>
      <c r="AJ93" s="100" t="str">
        <f>IFERROR(VLOOKUP(Výskyt[[#This Row],[Kód]],zostava24[],2,0),"")</f>
        <v/>
      </c>
      <c r="AK93" s="100" t="str">
        <f>IFERROR(VLOOKUP(Výskyt[[#This Row],[Kód]],zostava25[],2,0),"")</f>
        <v/>
      </c>
      <c r="AL93" s="100" t="str">
        <f>IFERROR(VLOOKUP(Výskyt[[#This Row],[Kód]],zostava26[],2,0),"")</f>
        <v/>
      </c>
      <c r="AM93" s="100" t="str">
        <f>IFERROR(VLOOKUP(Výskyt[[#This Row],[Kód]],zostava27[],2,0),"")</f>
        <v/>
      </c>
      <c r="AN93" s="100" t="str">
        <f>IFERROR(VLOOKUP(Výskyt[[#This Row],[Kód]],zostava28[],2,0),"")</f>
        <v/>
      </c>
      <c r="AO93" s="100" t="str">
        <f>IFERROR(VLOOKUP(Výskyt[[#This Row],[Kód]],zostava29[],2,0),"")</f>
        <v/>
      </c>
      <c r="AP93" s="100" t="str">
        <f>IFERROR(VLOOKUP(Výskyt[[#This Row],[Kód]],zostava30[],2,0),"")</f>
        <v/>
      </c>
      <c r="AQ93" s="100" t="str">
        <f>IFERROR(VLOOKUP(Výskyt[[#This Row],[Kód]],zostava31[],2,0),"")</f>
        <v/>
      </c>
      <c r="AR93" s="100" t="str">
        <f>IFERROR(VLOOKUP(Výskyt[[#This Row],[Kód]],zostava32[],2,0),"")</f>
        <v/>
      </c>
      <c r="AS93" s="100" t="str">
        <f>IFERROR(VLOOKUP(Výskyt[[#This Row],[Kód]],zostava33[],2,0),"")</f>
        <v/>
      </c>
      <c r="AT93" s="100" t="str">
        <f>IFERROR(VLOOKUP(Výskyt[[#This Row],[Kód]],zostava34[],2,0),"")</f>
        <v/>
      </c>
      <c r="AU93" s="100" t="str">
        <f>IFERROR(VLOOKUP(Výskyt[[#This Row],[Kód]],zostava35[],2,0),"")</f>
        <v/>
      </c>
      <c r="AV93" s="100" t="str">
        <f>IFERROR(VLOOKUP(Výskyt[[#This Row],[Kód]],zostava36[],2,0),"")</f>
        <v/>
      </c>
      <c r="AW93" s="100" t="str">
        <f>IFERROR(VLOOKUP(Výskyt[[#This Row],[Kód]],zostava37[],2,0),"")</f>
        <v/>
      </c>
      <c r="AX93" s="100" t="str">
        <f>IFERROR(VLOOKUP(Výskyt[[#This Row],[Kód]],zostava38[],2,0),"")</f>
        <v/>
      </c>
      <c r="AY93" s="100" t="str">
        <f>IFERROR(VLOOKUP(Výskyt[[#This Row],[Kód]],zostava39[],2,0),"")</f>
        <v/>
      </c>
      <c r="AZ93" s="100" t="str">
        <f>IFERROR(VLOOKUP(Výskyt[[#This Row],[Kód]],zostava40[],2,0),"")</f>
        <v/>
      </c>
      <c r="BA93" s="100" t="str">
        <f>IFERROR(VLOOKUP(Výskyt[[#This Row],[Kód]],zostava41[],2,0),"")</f>
        <v/>
      </c>
      <c r="BB93" s="100" t="str">
        <f>IFERROR(VLOOKUP(Výskyt[[#This Row],[Kód]],zostava42[],2,0),"")</f>
        <v/>
      </c>
      <c r="BC93" s="100" t="str">
        <f>IFERROR(VLOOKUP(Výskyt[[#This Row],[Kód]],zostava43[],2,0),"")</f>
        <v/>
      </c>
      <c r="BD93" s="100" t="str">
        <f>IFERROR(VLOOKUP(Výskyt[[#This Row],[Kód]],zostava44[],2,0),"")</f>
        <v/>
      </c>
      <c r="BE93" s="84"/>
      <c r="BF93" s="108">
        <f>Zostavy!B101</f>
        <v>0</v>
      </c>
      <c r="BG93" s="108">
        <f>SUMIFS(Zostavy!$D$90:$D$123,Zostavy!$B$90:$B$123,Zostavy!B101)*Zostavy!$E$125</f>
        <v>0</v>
      </c>
      <c r="BI93" s="108">
        <f>Zostavy!H101</f>
        <v>0</v>
      </c>
      <c r="BJ93" s="108">
        <f>SUMIFS(Zostavy!$J$90:$J$123,Zostavy!$H$90:$H$123,Zostavy!H101)*Zostavy!$K$125</f>
        <v>0</v>
      </c>
      <c r="BL93" s="108">
        <f>Zostavy!N101</f>
        <v>0</v>
      </c>
      <c r="BM93" s="108">
        <f>SUMIFS(Zostavy!$P$90:$P$123,Zostavy!$N$90:$N$123,Zostavy!N101)*Zostavy!$Q$125</f>
        <v>0</v>
      </c>
      <c r="BO93" s="108">
        <f>Zostavy!T101</f>
        <v>0</v>
      </c>
      <c r="BP93" s="108">
        <f>SUMIFS(Zostavy!$V$90:$V$123,Zostavy!$T$90:$T$123,Zostavy!T101)*Zostavy!$W$125</f>
        <v>0</v>
      </c>
    </row>
    <row r="94" spans="1:68" ht="14.15" x14ac:dyDescent="0.35">
      <c r="A94" s="84"/>
      <c r="B94" s="98">
        <v>3322</v>
      </c>
      <c r="C94" s="84" t="s">
        <v>97</v>
      </c>
      <c r="D94" s="84">
        <f>Cenník[[#This Row],[Kód]]</f>
        <v>3322</v>
      </c>
      <c r="E94" s="93">
        <v>0.34</v>
      </c>
      <c r="F94" s="84"/>
      <c r="G94" s="84" t="s">
        <v>237</v>
      </c>
      <c r="H94" s="84"/>
      <c r="I94" s="99">
        <f>Cenník[[#This Row],[Kód]]</f>
        <v>3322</v>
      </c>
      <c r="J94" s="100">
        <f>SUM(Výskyt[[#This Row],[1]:[44]])</f>
        <v>0</v>
      </c>
      <c r="K94" s="100" t="str">
        <f>IFERROR(RANK(Výskyt[[#This Row],[kód-P]],Výskyt[kód-P],1),"")</f>
        <v/>
      </c>
      <c r="L94" s="100" t="str">
        <f>IF(Výskyt[[#This Row],[ks]]&gt;0,Výskyt[[#This Row],[Kód]],"")</f>
        <v/>
      </c>
      <c r="M94" s="100" t="str">
        <f>IFERROR(VLOOKUP(Výskyt[[#This Row],[Kód]],zostava1[],2,0),"")</f>
        <v/>
      </c>
      <c r="N94" s="100" t="str">
        <f>IFERROR(VLOOKUP(Výskyt[[#This Row],[Kód]],zostava2[],2,0),"")</f>
        <v/>
      </c>
      <c r="O94" s="100" t="str">
        <f>IFERROR(VLOOKUP(Výskyt[[#This Row],[Kód]],zostava3[],2,0),"")</f>
        <v/>
      </c>
      <c r="P94" s="100" t="str">
        <f>IFERROR(VLOOKUP(Výskyt[[#This Row],[Kód]],zostava4[],2,0),"")</f>
        <v/>
      </c>
      <c r="Q94" s="100" t="str">
        <f>IFERROR(VLOOKUP(Výskyt[[#This Row],[Kód]],zostava5[],2,0),"")</f>
        <v/>
      </c>
      <c r="R94" s="100" t="str">
        <f>IFERROR(VLOOKUP(Výskyt[[#This Row],[Kód]],zostava6[],2,0),"")</f>
        <v/>
      </c>
      <c r="S94" s="100" t="str">
        <f>IFERROR(VLOOKUP(Výskyt[[#This Row],[Kód]],zostava7[],2,0),"")</f>
        <v/>
      </c>
      <c r="T94" s="100" t="str">
        <f>IFERROR(VLOOKUP(Výskyt[[#This Row],[Kód]],zostava8[],2,0),"")</f>
        <v/>
      </c>
      <c r="U94" s="100" t="str">
        <f>IFERROR(VLOOKUP(Výskyt[[#This Row],[Kód]],zostava9[],2,0),"")</f>
        <v/>
      </c>
      <c r="V94" s="102" t="str">
        <f>IFERROR(VLOOKUP(Výskyt[[#This Row],[Kód]],zostava10[],2,0),"")</f>
        <v/>
      </c>
      <c r="W94" s="100" t="str">
        <f>IFERROR(VLOOKUP(Výskyt[[#This Row],[Kód]],zostava11[],2,0),"")</f>
        <v/>
      </c>
      <c r="X94" s="100" t="str">
        <f>IFERROR(VLOOKUP(Výskyt[[#This Row],[Kód]],zostava12[],2,0),"")</f>
        <v/>
      </c>
      <c r="Y94" s="100" t="str">
        <f>IFERROR(VLOOKUP(Výskyt[[#This Row],[Kód]],zostava13[],2,0),"")</f>
        <v/>
      </c>
      <c r="Z94" s="100" t="str">
        <f>IFERROR(VLOOKUP(Výskyt[[#This Row],[Kód]],zostava14[],2,0),"")</f>
        <v/>
      </c>
      <c r="AA94" s="100" t="str">
        <f>IFERROR(VLOOKUP(Výskyt[[#This Row],[Kód]],zostava15[],2,0),"")</f>
        <v/>
      </c>
      <c r="AB94" s="100" t="str">
        <f>IFERROR(VLOOKUP(Výskyt[[#This Row],[Kód]],zostava16[],2,0),"")</f>
        <v/>
      </c>
      <c r="AC94" s="100" t="str">
        <f>IFERROR(VLOOKUP(Výskyt[[#This Row],[Kód]],zostava17[],2,0),"")</f>
        <v/>
      </c>
      <c r="AD94" s="100" t="str">
        <f>IFERROR(VLOOKUP(Výskyt[[#This Row],[Kód]],zostava18[],2,0),"")</f>
        <v/>
      </c>
      <c r="AE94" s="100" t="str">
        <f>IFERROR(VLOOKUP(Výskyt[[#This Row],[Kód]],zostava19[],2,0),"")</f>
        <v/>
      </c>
      <c r="AF94" s="100" t="str">
        <f>IFERROR(VLOOKUP(Výskyt[[#This Row],[Kód]],zostava20[],2,0),"")</f>
        <v/>
      </c>
      <c r="AG94" s="100" t="str">
        <f>IFERROR(VLOOKUP(Výskyt[[#This Row],[Kód]],zostava21[],2,0),"")</f>
        <v/>
      </c>
      <c r="AH94" s="100" t="str">
        <f>IFERROR(VLOOKUP(Výskyt[[#This Row],[Kód]],zostava22[],2,0),"")</f>
        <v/>
      </c>
      <c r="AI94" s="100" t="str">
        <f>IFERROR(VLOOKUP(Výskyt[[#This Row],[Kód]],zostava23[],2,0),"")</f>
        <v/>
      </c>
      <c r="AJ94" s="100" t="str">
        <f>IFERROR(VLOOKUP(Výskyt[[#This Row],[Kód]],zostava24[],2,0),"")</f>
        <v/>
      </c>
      <c r="AK94" s="100" t="str">
        <f>IFERROR(VLOOKUP(Výskyt[[#This Row],[Kód]],zostava25[],2,0),"")</f>
        <v/>
      </c>
      <c r="AL94" s="100" t="str">
        <f>IFERROR(VLOOKUP(Výskyt[[#This Row],[Kód]],zostava26[],2,0),"")</f>
        <v/>
      </c>
      <c r="AM94" s="100" t="str">
        <f>IFERROR(VLOOKUP(Výskyt[[#This Row],[Kód]],zostava27[],2,0),"")</f>
        <v/>
      </c>
      <c r="AN94" s="100" t="str">
        <f>IFERROR(VLOOKUP(Výskyt[[#This Row],[Kód]],zostava28[],2,0),"")</f>
        <v/>
      </c>
      <c r="AO94" s="100" t="str">
        <f>IFERROR(VLOOKUP(Výskyt[[#This Row],[Kód]],zostava29[],2,0),"")</f>
        <v/>
      </c>
      <c r="AP94" s="100" t="str">
        <f>IFERROR(VLOOKUP(Výskyt[[#This Row],[Kód]],zostava30[],2,0),"")</f>
        <v/>
      </c>
      <c r="AQ94" s="100" t="str">
        <f>IFERROR(VLOOKUP(Výskyt[[#This Row],[Kód]],zostava31[],2,0),"")</f>
        <v/>
      </c>
      <c r="AR94" s="100" t="str">
        <f>IFERROR(VLOOKUP(Výskyt[[#This Row],[Kód]],zostava32[],2,0),"")</f>
        <v/>
      </c>
      <c r="AS94" s="100" t="str">
        <f>IFERROR(VLOOKUP(Výskyt[[#This Row],[Kód]],zostava33[],2,0),"")</f>
        <v/>
      </c>
      <c r="AT94" s="100" t="str">
        <f>IFERROR(VLOOKUP(Výskyt[[#This Row],[Kód]],zostava34[],2,0),"")</f>
        <v/>
      </c>
      <c r="AU94" s="100" t="str">
        <f>IFERROR(VLOOKUP(Výskyt[[#This Row],[Kód]],zostava35[],2,0),"")</f>
        <v/>
      </c>
      <c r="AV94" s="100" t="str">
        <f>IFERROR(VLOOKUP(Výskyt[[#This Row],[Kód]],zostava36[],2,0),"")</f>
        <v/>
      </c>
      <c r="AW94" s="100" t="str">
        <f>IFERROR(VLOOKUP(Výskyt[[#This Row],[Kód]],zostava37[],2,0),"")</f>
        <v/>
      </c>
      <c r="AX94" s="100" t="str">
        <f>IFERROR(VLOOKUP(Výskyt[[#This Row],[Kód]],zostava38[],2,0),"")</f>
        <v/>
      </c>
      <c r="AY94" s="100" t="str">
        <f>IFERROR(VLOOKUP(Výskyt[[#This Row],[Kód]],zostava39[],2,0),"")</f>
        <v/>
      </c>
      <c r="AZ94" s="100" t="str">
        <f>IFERROR(VLOOKUP(Výskyt[[#This Row],[Kód]],zostava40[],2,0),"")</f>
        <v/>
      </c>
      <c r="BA94" s="100" t="str">
        <f>IFERROR(VLOOKUP(Výskyt[[#This Row],[Kód]],zostava41[],2,0),"")</f>
        <v/>
      </c>
      <c r="BB94" s="100" t="str">
        <f>IFERROR(VLOOKUP(Výskyt[[#This Row],[Kód]],zostava42[],2,0),"")</f>
        <v/>
      </c>
      <c r="BC94" s="100" t="str">
        <f>IFERROR(VLOOKUP(Výskyt[[#This Row],[Kód]],zostava43[],2,0),"")</f>
        <v/>
      </c>
      <c r="BD94" s="100" t="str">
        <f>IFERROR(VLOOKUP(Výskyt[[#This Row],[Kód]],zostava44[],2,0),"")</f>
        <v/>
      </c>
      <c r="BE94" s="84"/>
      <c r="BF94" s="108">
        <f>Zostavy!B102</f>
        <v>0</v>
      </c>
      <c r="BG94" s="108">
        <f>SUMIFS(Zostavy!$D$90:$D$123,Zostavy!$B$90:$B$123,Zostavy!B102)*Zostavy!$E$125</f>
        <v>0</v>
      </c>
      <c r="BI94" s="108">
        <f>Zostavy!H102</f>
        <v>0</v>
      </c>
      <c r="BJ94" s="108">
        <f>SUMIFS(Zostavy!$J$90:$J$123,Zostavy!$H$90:$H$123,Zostavy!H102)*Zostavy!$K$125</f>
        <v>0</v>
      </c>
      <c r="BL94" s="108">
        <f>Zostavy!N102</f>
        <v>0</v>
      </c>
      <c r="BM94" s="108">
        <f>SUMIFS(Zostavy!$P$90:$P$123,Zostavy!$N$90:$N$123,Zostavy!N102)*Zostavy!$Q$125</f>
        <v>0</v>
      </c>
      <c r="BO94" s="108">
        <f>Zostavy!T102</f>
        <v>0</v>
      </c>
      <c r="BP94" s="108">
        <f>SUMIFS(Zostavy!$V$90:$V$123,Zostavy!$T$90:$T$123,Zostavy!T102)*Zostavy!$W$125</f>
        <v>0</v>
      </c>
    </row>
    <row r="95" spans="1:68" ht="14.15" x14ac:dyDescent="0.35">
      <c r="A95" s="84"/>
      <c r="B95" s="98">
        <v>3323</v>
      </c>
      <c r="C95" s="84" t="s">
        <v>98</v>
      </c>
      <c r="D95" s="84">
        <f>Cenník[[#This Row],[Kód]]</f>
        <v>3323</v>
      </c>
      <c r="E95" s="93">
        <v>0.16</v>
      </c>
      <c r="F95" s="84"/>
      <c r="G95" s="84" t="s">
        <v>238</v>
      </c>
      <c r="H95" s="84"/>
      <c r="I95" s="99">
        <f>Cenník[[#This Row],[Kód]]</f>
        <v>3323</v>
      </c>
      <c r="J95" s="100">
        <f>SUM(Výskyt[[#This Row],[1]:[44]])</f>
        <v>0</v>
      </c>
      <c r="K95" s="100" t="str">
        <f>IFERROR(RANK(Výskyt[[#This Row],[kód-P]],Výskyt[kód-P],1),"")</f>
        <v/>
      </c>
      <c r="L95" s="100" t="str">
        <f>IF(Výskyt[[#This Row],[ks]]&gt;0,Výskyt[[#This Row],[Kód]],"")</f>
        <v/>
      </c>
      <c r="M95" s="100" t="str">
        <f>IFERROR(VLOOKUP(Výskyt[[#This Row],[Kód]],zostava1[],2,0),"")</f>
        <v/>
      </c>
      <c r="N95" s="100" t="str">
        <f>IFERROR(VLOOKUP(Výskyt[[#This Row],[Kód]],zostava2[],2,0),"")</f>
        <v/>
      </c>
      <c r="O95" s="100" t="str">
        <f>IFERROR(VLOOKUP(Výskyt[[#This Row],[Kód]],zostava3[],2,0),"")</f>
        <v/>
      </c>
      <c r="P95" s="100" t="str">
        <f>IFERROR(VLOOKUP(Výskyt[[#This Row],[Kód]],zostava4[],2,0),"")</f>
        <v/>
      </c>
      <c r="Q95" s="100" t="str">
        <f>IFERROR(VLOOKUP(Výskyt[[#This Row],[Kód]],zostava5[],2,0),"")</f>
        <v/>
      </c>
      <c r="R95" s="100" t="str">
        <f>IFERROR(VLOOKUP(Výskyt[[#This Row],[Kód]],zostava6[],2,0),"")</f>
        <v/>
      </c>
      <c r="S95" s="100" t="str">
        <f>IFERROR(VLOOKUP(Výskyt[[#This Row],[Kód]],zostava7[],2,0),"")</f>
        <v/>
      </c>
      <c r="T95" s="100" t="str">
        <f>IFERROR(VLOOKUP(Výskyt[[#This Row],[Kód]],zostava8[],2,0),"")</f>
        <v/>
      </c>
      <c r="U95" s="100" t="str">
        <f>IFERROR(VLOOKUP(Výskyt[[#This Row],[Kód]],zostava9[],2,0),"")</f>
        <v/>
      </c>
      <c r="V95" s="102" t="str">
        <f>IFERROR(VLOOKUP(Výskyt[[#This Row],[Kód]],zostava10[],2,0),"")</f>
        <v/>
      </c>
      <c r="W95" s="100" t="str">
        <f>IFERROR(VLOOKUP(Výskyt[[#This Row],[Kód]],zostava11[],2,0),"")</f>
        <v/>
      </c>
      <c r="X95" s="100" t="str">
        <f>IFERROR(VLOOKUP(Výskyt[[#This Row],[Kód]],zostava12[],2,0),"")</f>
        <v/>
      </c>
      <c r="Y95" s="100" t="str">
        <f>IFERROR(VLOOKUP(Výskyt[[#This Row],[Kód]],zostava13[],2,0),"")</f>
        <v/>
      </c>
      <c r="Z95" s="100" t="str">
        <f>IFERROR(VLOOKUP(Výskyt[[#This Row],[Kód]],zostava14[],2,0),"")</f>
        <v/>
      </c>
      <c r="AA95" s="100" t="str">
        <f>IFERROR(VLOOKUP(Výskyt[[#This Row],[Kód]],zostava15[],2,0),"")</f>
        <v/>
      </c>
      <c r="AB95" s="100" t="str">
        <f>IFERROR(VLOOKUP(Výskyt[[#This Row],[Kód]],zostava16[],2,0),"")</f>
        <v/>
      </c>
      <c r="AC95" s="100" t="str">
        <f>IFERROR(VLOOKUP(Výskyt[[#This Row],[Kód]],zostava17[],2,0),"")</f>
        <v/>
      </c>
      <c r="AD95" s="100" t="str">
        <f>IFERROR(VLOOKUP(Výskyt[[#This Row],[Kód]],zostava18[],2,0),"")</f>
        <v/>
      </c>
      <c r="AE95" s="100" t="str">
        <f>IFERROR(VLOOKUP(Výskyt[[#This Row],[Kód]],zostava19[],2,0),"")</f>
        <v/>
      </c>
      <c r="AF95" s="100" t="str">
        <f>IFERROR(VLOOKUP(Výskyt[[#This Row],[Kód]],zostava20[],2,0),"")</f>
        <v/>
      </c>
      <c r="AG95" s="100" t="str">
        <f>IFERROR(VLOOKUP(Výskyt[[#This Row],[Kód]],zostava21[],2,0),"")</f>
        <v/>
      </c>
      <c r="AH95" s="100" t="str">
        <f>IFERROR(VLOOKUP(Výskyt[[#This Row],[Kód]],zostava22[],2,0),"")</f>
        <v/>
      </c>
      <c r="AI95" s="100" t="str">
        <f>IFERROR(VLOOKUP(Výskyt[[#This Row],[Kód]],zostava23[],2,0),"")</f>
        <v/>
      </c>
      <c r="AJ95" s="100" t="str">
        <f>IFERROR(VLOOKUP(Výskyt[[#This Row],[Kód]],zostava24[],2,0),"")</f>
        <v/>
      </c>
      <c r="AK95" s="100" t="str">
        <f>IFERROR(VLOOKUP(Výskyt[[#This Row],[Kód]],zostava25[],2,0),"")</f>
        <v/>
      </c>
      <c r="AL95" s="100" t="str">
        <f>IFERROR(VLOOKUP(Výskyt[[#This Row],[Kód]],zostava26[],2,0),"")</f>
        <v/>
      </c>
      <c r="AM95" s="100" t="str">
        <f>IFERROR(VLOOKUP(Výskyt[[#This Row],[Kód]],zostava27[],2,0),"")</f>
        <v/>
      </c>
      <c r="AN95" s="100" t="str">
        <f>IFERROR(VLOOKUP(Výskyt[[#This Row],[Kód]],zostava28[],2,0),"")</f>
        <v/>
      </c>
      <c r="AO95" s="100" t="str">
        <f>IFERROR(VLOOKUP(Výskyt[[#This Row],[Kód]],zostava29[],2,0),"")</f>
        <v/>
      </c>
      <c r="AP95" s="100" t="str">
        <f>IFERROR(VLOOKUP(Výskyt[[#This Row],[Kód]],zostava30[],2,0),"")</f>
        <v/>
      </c>
      <c r="AQ95" s="100" t="str">
        <f>IFERROR(VLOOKUP(Výskyt[[#This Row],[Kód]],zostava31[],2,0),"")</f>
        <v/>
      </c>
      <c r="AR95" s="100" t="str">
        <f>IFERROR(VLOOKUP(Výskyt[[#This Row],[Kód]],zostava32[],2,0),"")</f>
        <v/>
      </c>
      <c r="AS95" s="100" t="str">
        <f>IFERROR(VLOOKUP(Výskyt[[#This Row],[Kód]],zostava33[],2,0),"")</f>
        <v/>
      </c>
      <c r="AT95" s="100" t="str">
        <f>IFERROR(VLOOKUP(Výskyt[[#This Row],[Kód]],zostava34[],2,0),"")</f>
        <v/>
      </c>
      <c r="AU95" s="100" t="str">
        <f>IFERROR(VLOOKUP(Výskyt[[#This Row],[Kód]],zostava35[],2,0),"")</f>
        <v/>
      </c>
      <c r="AV95" s="100" t="str">
        <f>IFERROR(VLOOKUP(Výskyt[[#This Row],[Kód]],zostava36[],2,0),"")</f>
        <v/>
      </c>
      <c r="AW95" s="100" t="str">
        <f>IFERROR(VLOOKUP(Výskyt[[#This Row],[Kód]],zostava37[],2,0),"")</f>
        <v/>
      </c>
      <c r="AX95" s="100" t="str">
        <f>IFERROR(VLOOKUP(Výskyt[[#This Row],[Kód]],zostava38[],2,0),"")</f>
        <v/>
      </c>
      <c r="AY95" s="100" t="str">
        <f>IFERROR(VLOOKUP(Výskyt[[#This Row],[Kód]],zostava39[],2,0),"")</f>
        <v/>
      </c>
      <c r="AZ95" s="100" t="str">
        <f>IFERROR(VLOOKUP(Výskyt[[#This Row],[Kód]],zostava40[],2,0),"")</f>
        <v/>
      </c>
      <c r="BA95" s="100" t="str">
        <f>IFERROR(VLOOKUP(Výskyt[[#This Row],[Kód]],zostava41[],2,0),"")</f>
        <v/>
      </c>
      <c r="BB95" s="100" t="str">
        <f>IFERROR(VLOOKUP(Výskyt[[#This Row],[Kód]],zostava42[],2,0),"")</f>
        <v/>
      </c>
      <c r="BC95" s="100" t="str">
        <f>IFERROR(VLOOKUP(Výskyt[[#This Row],[Kód]],zostava43[],2,0),"")</f>
        <v/>
      </c>
      <c r="BD95" s="100" t="str">
        <f>IFERROR(VLOOKUP(Výskyt[[#This Row],[Kód]],zostava44[],2,0),"")</f>
        <v/>
      </c>
      <c r="BE95" s="84"/>
      <c r="BF95" s="108">
        <f>Zostavy!B103</f>
        <v>0</v>
      </c>
      <c r="BG95" s="108">
        <f>SUMIFS(Zostavy!$D$90:$D$123,Zostavy!$B$90:$B$123,Zostavy!B103)*Zostavy!$E$125</f>
        <v>0</v>
      </c>
      <c r="BI95" s="108">
        <f>Zostavy!H103</f>
        <v>0</v>
      </c>
      <c r="BJ95" s="108">
        <f>SUMIFS(Zostavy!$J$90:$J$123,Zostavy!$H$90:$H$123,Zostavy!H103)*Zostavy!$K$125</f>
        <v>0</v>
      </c>
      <c r="BL95" s="108">
        <f>Zostavy!N103</f>
        <v>0</v>
      </c>
      <c r="BM95" s="108">
        <f>SUMIFS(Zostavy!$P$90:$P$123,Zostavy!$N$90:$N$123,Zostavy!N103)*Zostavy!$Q$125</f>
        <v>0</v>
      </c>
      <c r="BO95" s="108">
        <f>Zostavy!T103</f>
        <v>0</v>
      </c>
      <c r="BP95" s="108">
        <f>SUMIFS(Zostavy!$V$90:$V$123,Zostavy!$T$90:$T$123,Zostavy!T103)*Zostavy!$W$125</f>
        <v>0</v>
      </c>
    </row>
    <row r="96" spans="1:68" ht="14.15" x14ac:dyDescent="0.35">
      <c r="A96" s="84"/>
      <c r="B96" s="98">
        <v>3324</v>
      </c>
      <c r="C96" s="84" t="s">
        <v>99</v>
      </c>
      <c r="D96" s="84">
        <f>Cenník[[#This Row],[Kód]]</f>
        <v>3324</v>
      </c>
      <c r="E96" s="93">
        <v>0.08</v>
      </c>
      <c r="F96" s="84"/>
      <c r="G96" s="84" t="s">
        <v>234</v>
      </c>
      <c r="H96" s="84"/>
      <c r="I96" s="99">
        <f>Cenník[[#This Row],[Kód]]</f>
        <v>3324</v>
      </c>
      <c r="J96" s="100">
        <f>SUM(Výskyt[[#This Row],[1]:[44]])</f>
        <v>0</v>
      </c>
      <c r="K96" s="100" t="str">
        <f>IFERROR(RANK(Výskyt[[#This Row],[kód-P]],Výskyt[kód-P],1),"")</f>
        <v/>
      </c>
      <c r="L96" s="100" t="str">
        <f>IF(Výskyt[[#This Row],[ks]]&gt;0,Výskyt[[#This Row],[Kód]],"")</f>
        <v/>
      </c>
      <c r="M96" s="100" t="str">
        <f>IFERROR(VLOOKUP(Výskyt[[#This Row],[Kód]],zostava1[],2,0),"")</f>
        <v/>
      </c>
      <c r="N96" s="100" t="str">
        <f>IFERROR(VLOOKUP(Výskyt[[#This Row],[Kód]],zostava2[],2,0),"")</f>
        <v/>
      </c>
      <c r="O96" s="100" t="str">
        <f>IFERROR(VLOOKUP(Výskyt[[#This Row],[Kód]],zostava3[],2,0),"")</f>
        <v/>
      </c>
      <c r="P96" s="100" t="str">
        <f>IFERROR(VLOOKUP(Výskyt[[#This Row],[Kód]],zostava4[],2,0),"")</f>
        <v/>
      </c>
      <c r="Q96" s="100" t="str">
        <f>IFERROR(VLOOKUP(Výskyt[[#This Row],[Kód]],zostava5[],2,0),"")</f>
        <v/>
      </c>
      <c r="R96" s="100" t="str">
        <f>IFERROR(VLOOKUP(Výskyt[[#This Row],[Kód]],zostava6[],2,0),"")</f>
        <v/>
      </c>
      <c r="S96" s="100" t="str">
        <f>IFERROR(VLOOKUP(Výskyt[[#This Row],[Kód]],zostava7[],2,0),"")</f>
        <v/>
      </c>
      <c r="T96" s="100" t="str">
        <f>IFERROR(VLOOKUP(Výskyt[[#This Row],[Kód]],zostava8[],2,0),"")</f>
        <v/>
      </c>
      <c r="U96" s="100" t="str">
        <f>IFERROR(VLOOKUP(Výskyt[[#This Row],[Kód]],zostava9[],2,0),"")</f>
        <v/>
      </c>
      <c r="V96" s="102" t="str">
        <f>IFERROR(VLOOKUP(Výskyt[[#This Row],[Kód]],zostava10[],2,0),"")</f>
        <v/>
      </c>
      <c r="W96" s="100" t="str">
        <f>IFERROR(VLOOKUP(Výskyt[[#This Row],[Kód]],zostava11[],2,0),"")</f>
        <v/>
      </c>
      <c r="X96" s="100" t="str">
        <f>IFERROR(VLOOKUP(Výskyt[[#This Row],[Kód]],zostava12[],2,0),"")</f>
        <v/>
      </c>
      <c r="Y96" s="100" t="str">
        <f>IFERROR(VLOOKUP(Výskyt[[#This Row],[Kód]],zostava13[],2,0),"")</f>
        <v/>
      </c>
      <c r="Z96" s="100" t="str">
        <f>IFERROR(VLOOKUP(Výskyt[[#This Row],[Kód]],zostava14[],2,0),"")</f>
        <v/>
      </c>
      <c r="AA96" s="100" t="str">
        <f>IFERROR(VLOOKUP(Výskyt[[#This Row],[Kód]],zostava15[],2,0),"")</f>
        <v/>
      </c>
      <c r="AB96" s="100" t="str">
        <f>IFERROR(VLOOKUP(Výskyt[[#This Row],[Kód]],zostava16[],2,0),"")</f>
        <v/>
      </c>
      <c r="AC96" s="100" t="str">
        <f>IFERROR(VLOOKUP(Výskyt[[#This Row],[Kód]],zostava17[],2,0),"")</f>
        <v/>
      </c>
      <c r="AD96" s="100" t="str">
        <f>IFERROR(VLOOKUP(Výskyt[[#This Row],[Kód]],zostava18[],2,0),"")</f>
        <v/>
      </c>
      <c r="AE96" s="100" t="str">
        <f>IFERROR(VLOOKUP(Výskyt[[#This Row],[Kód]],zostava19[],2,0),"")</f>
        <v/>
      </c>
      <c r="AF96" s="100" t="str">
        <f>IFERROR(VLOOKUP(Výskyt[[#This Row],[Kód]],zostava20[],2,0),"")</f>
        <v/>
      </c>
      <c r="AG96" s="100" t="str">
        <f>IFERROR(VLOOKUP(Výskyt[[#This Row],[Kód]],zostava21[],2,0),"")</f>
        <v/>
      </c>
      <c r="AH96" s="100" t="str">
        <f>IFERROR(VLOOKUP(Výskyt[[#This Row],[Kód]],zostava22[],2,0),"")</f>
        <v/>
      </c>
      <c r="AI96" s="100" t="str">
        <f>IFERROR(VLOOKUP(Výskyt[[#This Row],[Kód]],zostava23[],2,0),"")</f>
        <v/>
      </c>
      <c r="AJ96" s="100" t="str">
        <f>IFERROR(VLOOKUP(Výskyt[[#This Row],[Kód]],zostava24[],2,0),"")</f>
        <v/>
      </c>
      <c r="AK96" s="100" t="str">
        <f>IFERROR(VLOOKUP(Výskyt[[#This Row],[Kód]],zostava25[],2,0),"")</f>
        <v/>
      </c>
      <c r="AL96" s="100" t="str">
        <f>IFERROR(VLOOKUP(Výskyt[[#This Row],[Kód]],zostava26[],2,0),"")</f>
        <v/>
      </c>
      <c r="AM96" s="100" t="str">
        <f>IFERROR(VLOOKUP(Výskyt[[#This Row],[Kód]],zostava27[],2,0),"")</f>
        <v/>
      </c>
      <c r="AN96" s="100" t="str">
        <f>IFERROR(VLOOKUP(Výskyt[[#This Row],[Kód]],zostava28[],2,0),"")</f>
        <v/>
      </c>
      <c r="AO96" s="100" t="str">
        <f>IFERROR(VLOOKUP(Výskyt[[#This Row],[Kód]],zostava29[],2,0),"")</f>
        <v/>
      </c>
      <c r="AP96" s="100" t="str">
        <f>IFERROR(VLOOKUP(Výskyt[[#This Row],[Kód]],zostava30[],2,0),"")</f>
        <v/>
      </c>
      <c r="AQ96" s="100" t="str">
        <f>IFERROR(VLOOKUP(Výskyt[[#This Row],[Kód]],zostava31[],2,0),"")</f>
        <v/>
      </c>
      <c r="AR96" s="100" t="str">
        <f>IFERROR(VLOOKUP(Výskyt[[#This Row],[Kód]],zostava32[],2,0),"")</f>
        <v/>
      </c>
      <c r="AS96" s="100" t="str">
        <f>IFERROR(VLOOKUP(Výskyt[[#This Row],[Kód]],zostava33[],2,0),"")</f>
        <v/>
      </c>
      <c r="AT96" s="100" t="str">
        <f>IFERROR(VLOOKUP(Výskyt[[#This Row],[Kód]],zostava34[],2,0),"")</f>
        <v/>
      </c>
      <c r="AU96" s="100" t="str">
        <f>IFERROR(VLOOKUP(Výskyt[[#This Row],[Kód]],zostava35[],2,0),"")</f>
        <v/>
      </c>
      <c r="AV96" s="100" t="str">
        <f>IFERROR(VLOOKUP(Výskyt[[#This Row],[Kód]],zostava36[],2,0),"")</f>
        <v/>
      </c>
      <c r="AW96" s="100" t="str">
        <f>IFERROR(VLOOKUP(Výskyt[[#This Row],[Kód]],zostava37[],2,0),"")</f>
        <v/>
      </c>
      <c r="AX96" s="100" t="str">
        <f>IFERROR(VLOOKUP(Výskyt[[#This Row],[Kód]],zostava38[],2,0),"")</f>
        <v/>
      </c>
      <c r="AY96" s="100" t="str">
        <f>IFERROR(VLOOKUP(Výskyt[[#This Row],[Kód]],zostava39[],2,0),"")</f>
        <v/>
      </c>
      <c r="AZ96" s="100" t="str">
        <f>IFERROR(VLOOKUP(Výskyt[[#This Row],[Kód]],zostava40[],2,0),"")</f>
        <v/>
      </c>
      <c r="BA96" s="100" t="str">
        <f>IFERROR(VLOOKUP(Výskyt[[#This Row],[Kód]],zostava41[],2,0),"")</f>
        <v/>
      </c>
      <c r="BB96" s="100" t="str">
        <f>IFERROR(VLOOKUP(Výskyt[[#This Row],[Kód]],zostava42[],2,0),"")</f>
        <v/>
      </c>
      <c r="BC96" s="100" t="str">
        <f>IFERROR(VLOOKUP(Výskyt[[#This Row],[Kód]],zostava43[],2,0),"")</f>
        <v/>
      </c>
      <c r="BD96" s="100" t="str">
        <f>IFERROR(VLOOKUP(Výskyt[[#This Row],[Kód]],zostava44[],2,0),"")</f>
        <v/>
      </c>
      <c r="BE96" s="84"/>
      <c r="BF96" s="108">
        <f>Zostavy!B104</f>
        <v>0</v>
      </c>
      <c r="BG96" s="108">
        <f>SUMIFS(Zostavy!$D$90:$D$123,Zostavy!$B$90:$B$123,Zostavy!B104)*Zostavy!$E$125</f>
        <v>0</v>
      </c>
      <c r="BI96" s="108">
        <f>Zostavy!H104</f>
        <v>0</v>
      </c>
      <c r="BJ96" s="108">
        <f>SUMIFS(Zostavy!$J$90:$J$123,Zostavy!$H$90:$H$123,Zostavy!H104)*Zostavy!$K$125</f>
        <v>0</v>
      </c>
      <c r="BL96" s="108">
        <f>Zostavy!N104</f>
        <v>0</v>
      </c>
      <c r="BM96" s="108">
        <f>SUMIFS(Zostavy!$P$90:$P$123,Zostavy!$N$90:$N$123,Zostavy!N104)*Zostavy!$Q$125</f>
        <v>0</v>
      </c>
      <c r="BO96" s="108">
        <f>Zostavy!T104</f>
        <v>0</v>
      </c>
      <c r="BP96" s="108">
        <f>SUMIFS(Zostavy!$V$90:$V$123,Zostavy!$T$90:$T$123,Zostavy!T104)*Zostavy!$W$125</f>
        <v>0</v>
      </c>
    </row>
    <row r="97" spans="1:68" ht="14.15" x14ac:dyDescent="0.35">
      <c r="A97" s="84"/>
      <c r="B97" s="98">
        <v>3325</v>
      </c>
      <c r="C97" s="84" t="s">
        <v>253</v>
      </c>
      <c r="D97" s="84">
        <f>Cenník[[#This Row],[Kód]]</f>
        <v>3325</v>
      </c>
      <c r="E97" s="93">
        <v>1.86</v>
      </c>
      <c r="F97" s="84"/>
      <c r="G97" s="84" t="s">
        <v>236</v>
      </c>
      <c r="H97" s="84"/>
      <c r="I97" s="99">
        <f>Cenník[[#This Row],[Kód]]</f>
        <v>3325</v>
      </c>
      <c r="J97" s="100">
        <f>SUM(Výskyt[[#This Row],[1]:[44]])</f>
        <v>0</v>
      </c>
      <c r="K97" s="100" t="str">
        <f>IFERROR(RANK(Výskyt[[#This Row],[kód-P]],Výskyt[kód-P],1),"")</f>
        <v/>
      </c>
      <c r="L97" s="100" t="str">
        <f>IF(Výskyt[[#This Row],[ks]]&gt;0,Výskyt[[#This Row],[Kód]],"")</f>
        <v/>
      </c>
      <c r="M97" s="100" t="str">
        <f>IFERROR(VLOOKUP(Výskyt[[#This Row],[Kód]],zostava1[],2,0),"")</f>
        <v/>
      </c>
      <c r="N97" s="100" t="str">
        <f>IFERROR(VLOOKUP(Výskyt[[#This Row],[Kód]],zostava2[],2,0),"")</f>
        <v/>
      </c>
      <c r="O97" s="100" t="str">
        <f>IFERROR(VLOOKUP(Výskyt[[#This Row],[Kód]],zostava3[],2,0),"")</f>
        <v/>
      </c>
      <c r="P97" s="100" t="str">
        <f>IFERROR(VLOOKUP(Výskyt[[#This Row],[Kód]],zostava4[],2,0),"")</f>
        <v/>
      </c>
      <c r="Q97" s="100" t="str">
        <f>IFERROR(VLOOKUP(Výskyt[[#This Row],[Kód]],zostava5[],2,0),"")</f>
        <v/>
      </c>
      <c r="R97" s="100" t="str">
        <f>IFERROR(VLOOKUP(Výskyt[[#This Row],[Kód]],zostava6[],2,0),"")</f>
        <v/>
      </c>
      <c r="S97" s="100" t="str">
        <f>IFERROR(VLOOKUP(Výskyt[[#This Row],[Kód]],zostava7[],2,0),"")</f>
        <v/>
      </c>
      <c r="T97" s="100" t="str">
        <f>IFERROR(VLOOKUP(Výskyt[[#This Row],[Kód]],zostava8[],2,0),"")</f>
        <v/>
      </c>
      <c r="U97" s="100" t="str">
        <f>IFERROR(VLOOKUP(Výskyt[[#This Row],[Kód]],zostava9[],2,0),"")</f>
        <v/>
      </c>
      <c r="V97" s="102" t="str">
        <f>IFERROR(VLOOKUP(Výskyt[[#This Row],[Kód]],zostava10[],2,0),"")</f>
        <v/>
      </c>
      <c r="W97" s="100" t="str">
        <f>IFERROR(VLOOKUP(Výskyt[[#This Row],[Kód]],zostava11[],2,0),"")</f>
        <v/>
      </c>
      <c r="X97" s="100" t="str">
        <f>IFERROR(VLOOKUP(Výskyt[[#This Row],[Kód]],zostava12[],2,0),"")</f>
        <v/>
      </c>
      <c r="Y97" s="100" t="str">
        <f>IFERROR(VLOOKUP(Výskyt[[#This Row],[Kód]],zostava13[],2,0),"")</f>
        <v/>
      </c>
      <c r="Z97" s="100" t="str">
        <f>IFERROR(VLOOKUP(Výskyt[[#This Row],[Kód]],zostava14[],2,0),"")</f>
        <v/>
      </c>
      <c r="AA97" s="100" t="str">
        <f>IFERROR(VLOOKUP(Výskyt[[#This Row],[Kód]],zostava15[],2,0),"")</f>
        <v/>
      </c>
      <c r="AB97" s="100" t="str">
        <f>IFERROR(VLOOKUP(Výskyt[[#This Row],[Kód]],zostava16[],2,0),"")</f>
        <v/>
      </c>
      <c r="AC97" s="100" t="str">
        <f>IFERROR(VLOOKUP(Výskyt[[#This Row],[Kód]],zostava17[],2,0),"")</f>
        <v/>
      </c>
      <c r="AD97" s="100" t="str">
        <f>IFERROR(VLOOKUP(Výskyt[[#This Row],[Kód]],zostava18[],2,0),"")</f>
        <v/>
      </c>
      <c r="AE97" s="100" t="str">
        <f>IFERROR(VLOOKUP(Výskyt[[#This Row],[Kód]],zostava19[],2,0),"")</f>
        <v/>
      </c>
      <c r="AF97" s="100" t="str">
        <f>IFERROR(VLOOKUP(Výskyt[[#This Row],[Kód]],zostava20[],2,0),"")</f>
        <v/>
      </c>
      <c r="AG97" s="100" t="str">
        <f>IFERROR(VLOOKUP(Výskyt[[#This Row],[Kód]],zostava21[],2,0),"")</f>
        <v/>
      </c>
      <c r="AH97" s="100" t="str">
        <f>IFERROR(VLOOKUP(Výskyt[[#This Row],[Kód]],zostava22[],2,0),"")</f>
        <v/>
      </c>
      <c r="AI97" s="100" t="str">
        <f>IFERROR(VLOOKUP(Výskyt[[#This Row],[Kód]],zostava23[],2,0),"")</f>
        <v/>
      </c>
      <c r="AJ97" s="100" t="str">
        <f>IFERROR(VLOOKUP(Výskyt[[#This Row],[Kód]],zostava24[],2,0),"")</f>
        <v/>
      </c>
      <c r="AK97" s="100" t="str">
        <f>IFERROR(VLOOKUP(Výskyt[[#This Row],[Kód]],zostava25[],2,0),"")</f>
        <v/>
      </c>
      <c r="AL97" s="100" t="str">
        <f>IFERROR(VLOOKUP(Výskyt[[#This Row],[Kód]],zostava26[],2,0),"")</f>
        <v/>
      </c>
      <c r="AM97" s="100" t="str">
        <f>IFERROR(VLOOKUP(Výskyt[[#This Row],[Kód]],zostava27[],2,0),"")</f>
        <v/>
      </c>
      <c r="AN97" s="100" t="str">
        <f>IFERROR(VLOOKUP(Výskyt[[#This Row],[Kód]],zostava28[],2,0),"")</f>
        <v/>
      </c>
      <c r="AO97" s="100" t="str">
        <f>IFERROR(VLOOKUP(Výskyt[[#This Row],[Kód]],zostava29[],2,0),"")</f>
        <v/>
      </c>
      <c r="AP97" s="100" t="str">
        <f>IFERROR(VLOOKUP(Výskyt[[#This Row],[Kód]],zostava30[],2,0),"")</f>
        <v/>
      </c>
      <c r="AQ97" s="100" t="str">
        <f>IFERROR(VLOOKUP(Výskyt[[#This Row],[Kód]],zostava31[],2,0),"")</f>
        <v/>
      </c>
      <c r="AR97" s="100" t="str">
        <f>IFERROR(VLOOKUP(Výskyt[[#This Row],[Kód]],zostava32[],2,0),"")</f>
        <v/>
      </c>
      <c r="AS97" s="100" t="str">
        <f>IFERROR(VLOOKUP(Výskyt[[#This Row],[Kód]],zostava33[],2,0),"")</f>
        <v/>
      </c>
      <c r="AT97" s="100" t="str">
        <f>IFERROR(VLOOKUP(Výskyt[[#This Row],[Kód]],zostava34[],2,0),"")</f>
        <v/>
      </c>
      <c r="AU97" s="100" t="str">
        <f>IFERROR(VLOOKUP(Výskyt[[#This Row],[Kód]],zostava35[],2,0),"")</f>
        <v/>
      </c>
      <c r="AV97" s="100" t="str">
        <f>IFERROR(VLOOKUP(Výskyt[[#This Row],[Kód]],zostava36[],2,0),"")</f>
        <v/>
      </c>
      <c r="AW97" s="100" t="str">
        <f>IFERROR(VLOOKUP(Výskyt[[#This Row],[Kód]],zostava37[],2,0),"")</f>
        <v/>
      </c>
      <c r="AX97" s="100" t="str">
        <f>IFERROR(VLOOKUP(Výskyt[[#This Row],[Kód]],zostava38[],2,0),"")</f>
        <v/>
      </c>
      <c r="AY97" s="100" t="str">
        <f>IFERROR(VLOOKUP(Výskyt[[#This Row],[Kód]],zostava39[],2,0),"")</f>
        <v/>
      </c>
      <c r="AZ97" s="100" t="str">
        <f>IFERROR(VLOOKUP(Výskyt[[#This Row],[Kód]],zostava40[],2,0),"")</f>
        <v/>
      </c>
      <c r="BA97" s="100" t="str">
        <f>IFERROR(VLOOKUP(Výskyt[[#This Row],[Kód]],zostava41[],2,0),"")</f>
        <v/>
      </c>
      <c r="BB97" s="100" t="str">
        <f>IFERROR(VLOOKUP(Výskyt[[#This Row],[Kód]],zostava42[],2,0),"")</f>
        <v/>
      </c>
      <c r="BC97" s="100" t="str">
        <f>IFERROR(VLOOKUP(Výskyt[[#This Row],[Kód]],zostava43[],2,0),"")</f>
        <v/>
      </c>
      <c r="BD97" s="100" t="str">
        <f>IFERROR(VLOOKUP(Výskyt[[#This Row],[Kód]],zostava44[],2,0),"")</f>
        <v/>
      </c>
      <c r="BE97" s="84"/>
      <c r="BF97" s="108">
        <f>Zostavy!B105</f>
        <v>0</v>
      </c>
      <c r="BG97" s="108">
        <f>SUMIFS(Zostavy!$D$90:$D$123,Zostavy!$B$90:$B$123,Zostavy!B105)*Zostavy!$E$125</f>
        <v>0</v>
      </c>
      <c r="BI97" s="108">
        <f>Zostavy!H105</f>
        <v>0</v>
      </c>
      <c r="BJ97" s="108">
        <f>SUMIFS(Zostavy!$J$90:$J$123,Zostavy!$H$90:$H$123,Zostavy!H105)*Zostavy!$K$125</f>
        <v>0</v>
      </c>
      <c r="BL97" s="108">
        <f>Zostavy!N105</f>
        <v>0</v>
      </c>
      <c r="BM97" s="108">
        <f>SUMIFS(Zostavy!$P$90:$P$123,Zostavy!$N$90:$N$123,Zostavy!N105)*Zostavy!$Q$125</f>
        <v>0</v>
      </c>
      <c r="BO97" s="108">
        <f>Zostavy!T105</f>
        <v>0</v>
      </c>
      <c r="BP97" s="108">
        <f>SUMIFS(Zostavy!$V$90:$V$123,Zostavy!$T$90:$T$123,Zostavy!T105)*Zostavy!$W$125</f>
        <v>0</v>
      </c>
    </row>
    <row r="98" spans="1:68" ht="14.15" x14ac:dyDescent="0.35">
      <c r="A98" s="84"/>
      <c r="B98" s="98">
        <v>3330</v>
      </c>
      <c r="C98" s="84" t="s">
        <v>254</v>
      </c>
      <c r="D98" s="84">
        <f>Cenník[[#This Row],[Kód]]</f>
        <v>3330</v>
      </c>
      <c r="E98" s="93">
        <v>1.1000000000000001</v>
      </c>
      <c r="F98" s="84"/>
      <c r="G98" s="84" t="s">
        <v>240</v>
      </c>
      <c r="H98" s="84"/>
      <c r="I98" s="99">
        <f>Cenník[[#This Row],[Kód]]</f>
        <v>3330</v>
      </c>
      <c r="J98" s="100">
        <f>SUM(Výskyt[[#This Row],[1]:[44]])</f>
        <v>0</v>
      </c>
      <c r="K98" s="100" t="str">
        <f>IFERROR(RANK(Výskyt[[#This Row],[kód-P]],Výskyt[kód-P],1),"")</f>
        <v/>
      </c>
      <c r="L98" s="100" t="str">
        <f>IF(Výskyt[[#This Row],[ks]]&gt;0,Výskyt[[#This Row],[Kód]],"")</f>
        <v/>
      </c>
      <c r="M98" s="100" t="str">
        <f>IFERROR(VLOOKUP(Výskyt[[#This Row],[Kód]],zostava1[],2,0),"")</f>
        <v/>
      </c>
      <c r="N98" s="100" t="str">
        <f>IFERROR(VLOOKUP(Výskyt[[#This Row],[Kód]],zostava2[],2,0),"")</f>
        <v/>
      </c>
      <c r="O98" s="100" t="str">
        <f>IFERROR(VLOOKUP(Výskyt[[#This Row],[Kód]],zostava3[],2,0),"")</f>
        <v/>
      </c>
      <c r="P98" s="100" t="str">
        <f>IFERROR(VLOOKUP(Výskyt[[#This Row],[Kód]],zostava4[],2,0),"")</f>
        <v/>
      </c>
      <c r="Q98" s="100" t="str">
        <f>IFERROR(VLOOKUP(Výskyt[[#This Row],[Kód]],zostava5[],2,0),"")</f>
        <v/>
      </c>
      <c r="R98" s="100" t="str">
        <f>IFERROR(VLOOKUP(Výskyt[[#This Row],[Kód]],zostava6[],2,0),"")</f>
        <v/>
      </c>
      <c r="S98" s="100" t="str">
        <f>IFERROR(VLOOKUP(Výskyt[[#This Row],[Kód]],zostava7[],2,0),"")</f>
        <v/>
      </c>
      <c r="T98" s="100" t="str">
        <f>IFERROR(VLOOKUP(Výskyt[[#This Row],[Kód]],zostava8[],2,0),"")</f>
        <v/>
      </c>
      <c r="U98" s="100" t="str">
        <f>IFERROR(VLOOKUP(Výskyt[[#This Row],[Kód]],zostava9[],2,0),"")</f>
        <v/>
      </c>
      <c r="V98" s="102" t="str">
        <f>IFERROR(VLOOKUP(Výskyt[[#This Row],[Kód]],zostava10[],2,0),"")</f>
        <v/>
      </c>
      <c r="W98" s="100" t="str">
        <f>IFERROR(VLOOKUP(Výskyt[[#This Row],[Kód]],zostava11[],2,0),"")</f>
        <v/>
      </c>
      <c r="X98" s="100" t="str">
        <f>IFERROR(VLOOKUP(Výskyt[[#This Row],[Kód]],zostava12[],2,0),"")</f>
        <v/>
      </c>
      <c r="Y98" s="100" t="str">
        <f>IFERROR(VLOOKUP(Výskyt[[#This Row],[Kód]],zostava13[],2,0),"")</f>
        <v/>
      </c>
      <c r="Z98" s="100" t="str">
        <f>IFERROR(VLOOKUP(Výskyt[[#This Row],[Kód]],zostava14[],2,0),"")</f>
        <v/>
      </c>
      <c r="AA98" s="100" t="str">
        <f>IFERROR(VLOOKUP(Výskyt[[#This Row],[Kód]],zostava15[],2,0),"")</f>
        <v/>
      </c>
      <c r="AB98" s="100" t="str">
        <f>IFERROR(VLOOKUP(Výskyt[[#This Row],[Kód]],zostava16[],2,0),"")</f>
        <v/>
      </c>
      <c r="AC98" s="100" t="str">
        <f>IFERROR(VLOOKUP(Výskyt[[#This Row],[Kód]],zostava17[],2,0),"")</f>
        <v/>
      </c>
      <c r="AD98" s="100" t="str">
        <f>IFERROR(VLOOKUP(Výskyt[[#This Row],[Kód]],zostava18[],2,0),"")</f>
        <v/>
      </c>
      <c r="AE98" s="100" t="str">
        <f>IFERROR(VLOOKUP(Výskyt[[#This Row],[Kód]],zostava19[],2,0),"")</f>
        <v/>
      </c>
      <c r="AF98" s="100" t="str">
        <f>IFERROR(VLOOKUP(Výskyt[[#This Row],[Kód]],zostava20[],2,0),"")</f>
        <v/>
      </c>
      <c r="AG98" s="100" t="str">
        <f>IFERROR(VLOOKUP(Výskyt[[#This Row],[Kód]],zostava21[],2,0),"")</f>
        <v/>
      </c>
      <c r="AH98" s="100" t="str">
        <f>IFERROR(VLOOKUP(Výskyt[[#This Row],[Kód]],zostava22[],2,0),"")</f>
        <v/>
      </c>
      <c r="AI98" s="100" t="str">
        <f>IFERROR(VLOOKUP(Výskyt[[#This Row],[Kód]],zostava23[],2,0),"")</f>
        <v/>
      </c>
      <c r="AJ98" s="100" t="str">
        <f>IFERROR(VLOOKUP(Výskyt[[#This Row],[Kód]],zostava24[],2,0),"")</f>
        <v/>
      </c>
      <c r="AK98" s="100" t="str">
        <f>IFERROR(VLOOKUP(Výskyt[[#This Row],[Kód]],zostava25[],2,0),"")</f>
        <v/>
      </c>
      <c r="AL98" s="100" t="str">
        <f>IFERROR(VLOOKUP(Výskyt[[#This Row],[Kód]],zostava26[],2,0),"")</f>
        <v/>
      </c>
      <c r="AM98" s="100" t="str">
        <f>IFERROR(VLOOKUP(Výskyt[[#This Row],[Kód]],zostava27[],2,0),"")</f>
        <v/>
      </c>
      <c r="AN98" s="100" t="str">
        <f>IFERROR(VLOOKUP(Výskyt[[#This Row],[Kód]],zostava28[],2,0),"")</f>
        <v/>
      </c>
      <c r="AO98" s="100" t="str">
        <f>IFERROR(VLOOKUP(Výskyt[[#This Row],[Kód]],zostava29[],2,0),"")</f>
        <v/>
      </c>
      <c r="AP98" s="100" t="str">
        <f>IFERROR(VLOOKUP(Výskyt[[#This Row],[Kód]],zostava30[],2,0),"")</f>
        <v/>
      </c>
      <c r="AQ98" s="100" t="str">
        <f>IFERROR(VLOOKUP(Výskyt[[#This Row],[Kód]],zostava31[],2,0),"")</f>
        <v/>
      </c>
      <c r="AR98" s="100" t="str">
        <f>IFERROR(VLOOKUP(Výskyt[[#This Row],[Kód]],zostava32[],2,0),"")</f>
        <v/>
      </c>
      <c r="AS98" s="100" t="str">
        <f>IFERROR(VLOOKUP(Výskyt[[#This Row],[Kód]],zostava33[],2,0),"")</f>
        <v/>
      </c>
      <c r="AT98" s="100" t="str">
        <f>IFERROR(VLOOKUP(Výskyt[[#This Row],[Kód]],zostava34[],2,0),"")</f>
        <v/>
      </c>
      <c r="AU98" s="100" t="str">
        <f>IFERROR(VLOOKUP(Výskyt[[#This Row],[Kód]],zostava35[],2,0),"")</f>
        <v/>
      </c>
      <c r="AV98" s="100" t="str">
        <f>IFERROR(VLOOKUP(Výskyt[[#This Row],[Kód]],zostava36[],2,0),"")</f>
        <v/>
      </c>
      <c r="AW98" s="100" t="str">
        <f>IFERROR(VLOOKUP(Výskyt[[#This Row],[Kód]],zostava37[],2,0),"")</f>
        <v/>
      </c>
      <c r="AX98" s="100" t="str">
        <f>IFERROR(VLOOKUP(Výskyt[[#This Row],[Kód]],zostava38[],2,0),"")</f>
        <v/>
      </c>
      <c r="AY98" s="100" t="str">
        <f>IFERROR(VLOOKUP(Výskyt[[#This Row],[Kód]],zostava39[],2,0),"")</f>
        <v/>
      </c>
      <c r="AZ98" s="100" t="str">
        <f>IFERROR(VLOOKUP(Výskyt[[#This Row],[Kód]],zostava40[],2,0),"")</f>
        <v/>
      </c>
      <c r="BA98" s="100" t="str">
        <f>IFERROR(VLOOKUP(Výskyt[[#This Row],[Kód]],zostava41[],2,0),"")</f>
        <v/>
      </c>
      <c r="BB98" s="100" t="str">
        <f>IFERROR(VLOOKUP(Výskyt[[#This Row],[Kód]],zostava42[],2,0),"")</f>
        <v/>
      </c>
      <c r="BC98" s="100" t="str">
        <f>IFERROR(VLOOKUP(Výskyt[[#This Row],[Kód]],zostava43[],2,0),"")</f>
        <v/>
      </c>
      <c r="BD98" s="100" t="str">
        <f>IFERROR(VLOOKUP(Výskyt[[#This Row],[Kód]],zostava44[],2,0),"")</f>
        <v/>
      </c>
      <c r="BE98" s="84"/>
      <c r="BF98" s="108">
        <f>Zostavy!B106</f>
        <v>0</v>
      </c>
      <c r="BG98" s="108">
        <f>SUMIFS(Zostavy!$D$90:$D$123,Zostavy!$B$90:$B$123,Zostavy!B106)*Zostavy!$E$125</f>
        <v>0</v>
      </c>
      <c r="BI98" s="108">
        <f>Zostavy!H106</f>
        <v>0</v>
      </c>
      <c r="BJ98" s="108">
        <f>SUMIFS(Zostavy!$J$90:$J$123,Zostavy!$H$90:$H$123,Zostavy!H106)*Zostavy!$K$125</f>
        <v>0</v>
      </c>
      <c r="BL98" s="108">
        <f>Zostavy!N106</f>
        <v>0</v>
      </c>
      <c r="BM98" s="108">
        <f>SUMIFS(Zostavy!$P$90:$P$123,Zostavy!$N$90:$N$123,Zostavy!N106)*Zostavy!$Q$125</f>
        <v>0</v>
      </c>
      <c r="BO98" s="108">
        <f>Zostavy!T106</f>
        <v>0</v>
      </c>
      <c r="BP98" s="108">
        <f>SUMIFS(Zostavy!$V$90:$V$123,Zostavy!$T$90:$T$123,Zostavy!T106)*Zostavy!$W$125</f>
        <v>0</v>
      </c>
    </row>
    <row r="99" spans="1:68" ht="14.15" x14ac:dyDescent="0.35">
      <c r="A99" s="84"/>
      <c r="B99" s="98">
        <v>3331</v>
      </c>
      <c r="C99" s="84" t="s">
        <v>100</v>
      </c>
      <c r="D99" s="84">
        <f>Cenník[[#This Row],[Kód]]</f>
        <v>3331</v>
      </c>
      <c r="E99" s="93">
        <v>0.17</v>
      </c>
      <c r="F99" s="84"/>
      <c r="G99" s="84" t="s">
        <v>239</v>
      </c>
      <c r="H99" s="84"/>
      <c r="I99" s="99">
        <f>Cenník[[#This Row],[Kód]]</f>
        <v>3331</v>
      </c>
      <c r="J99" s="100">
        <f>SUM(Výskyt[[#This Row],[1]:[44]])</f>
        <v>0</v>
      </c>
      <c r="K99" s="100" t="str">
        <f>IFERROR(RANK(Výskyt[[#This Row],[kód-P]],Výskyt[kód-P],1),"")</f>
        <v/>
      </c>
      <c r="L99" s="100" t="str">
        <f>IF(Výskyt[[#This Row],[ks]]&gt;0,Výskyt[[#This Row],[Kód]],"")</f>
        <v/>
      </c>
      <c r="M99" s="100" t="str">
        <f>IFERROR(VLOOKUP(Výskyt[[#This Row],[Kód]],zostava1[],2,0),"")</f>
        <v/>
      </c>
      <c r="N99" s="100" t="str">
        <f>IFERROR(VLOOKUP(Výskyt[[#This Row],[Kód]],zostava2[],2,0),"")</f>
        <v/>
      </c>
      <c r="O99" s="100" t="str">
        <f>IFERROR(VLOOKUP(Výskyt[[#This Row],[Kód]],zostava3[],2,0),"")</f>
        <v/>
      </c>
      <c r="P99" s="100" t="str">
        <f>IFERROR(VLOOKUP(Výskyt[[#This Row],[Kód]],zostava4[],2,0),"")</f>
        <v/>
      </c>
      <c r="Q99" s="100" t="str">
        <f>IFERROR(VLOOKUP(Výskyt[[#This Row],[Kód]],zostava5[],2,0),"")</f>
        <v/>
      </c>
      <c r="R99" s="100" t="str">
        <f>IFERROR(VLOOKUP(Výskyt[[#This Row],[Kód]],zostava6[],2,0),"")</f>
        <v/>
      </c>
      <c r="S99" s="100" t="str">
        <f>IFERROR(VLOOKUP(Výskyt[[#This Row],[Kód]],zostava7[],2,0),"")</f>
        <v/>
      </c>
      <c r="T99" s="100" t="str">
        <f>IFERROR(VLOOKUP(Výskyt[[#This Row],[Kód]],zostava8[],2,0),"")</f>
        <v/>
      </c>
      <c r="U99" s="100" t="str">
        <f>IFERROR(VLOOKUP(Výskyt[[#This Row],[Kód]],zostava9[],2,0),"")</f>
        <v/>
      </c>
      <c r="V99" s="102" t="str">
        <f>IFERROR(VLOOKUP(Výskyt[[#This Row],[Kód]],zostava10[],2,0),"")</f>
        <v/>
      </c>
      <c r="W99" s="100" t="str">
        <f>IFERROR(VLOOKUP(Výskyt[[#This Row],[Kód]],zostava11[],2,0),"")</f>
        <v/>
      </c>
      <c r="X99" s="100" t="str">
        <f>IFERROR(VLOOKUP(Výskyt[[#This Row],[Kód]],zostava12[],2,0),"")</f>
        <v/>
      </c>
      <c r="Y99" s="100" t="str">
        <f>IFERROR(VLOOKUP(Výskyt[[#This Row],[Kód]],zostava13[],2,0),"")</f>
        <v/>
      </c>
      <c r="Z99" s="100" t="str">
        <f>IFERROR(VLOOKUP(Výskyt[[#This Row],[Kód]],zostava14[],2,0),"")</f>
        <v/>
      </c>
      <c r="AA99" s="100" t="str">
        <f>IFERROR(VLOOKUP(Výskyt[[#This Row],[Kód]],zostava15[],2,0),"")</f>
        <v/>
      </c>
      <c r="AB99" s="100" t="str">
        <f>IFERROR(VLOOKUP(Výskyt[[#This Row],[Kód]],zostava16[],2,0),"")</f>
        <v/>
      </c>
      <c r="AC99" s="100" t="str">
        <f>IFERROR(VLOOKUP(Výskyt[[#This Row],[Kód]],zostava17[],2,0),"")</f>
        <v/>
      </c>
      <c r="AD99" s="100" t="str">
        <f>IFERROR(VLOOKUP(Výskyt[[#This Row],[Kód]],zostava18[],2,0),"")</f>
        <v/>
      </c>
      <c r="AE99" s="100" t="str">
        <f>IFERROR(VLOOKUP(Výskyt[[#This Row],[Kód]],zostava19[],2,0),"")</f>
        <v/>
      </c>
      <c r="AF99" s="100" t="str">
        <f>IFERROR(VLOOKUP(Výskyt[[#This Row],[Kód]],zostava20[],2,0),"")</f>
        <v/>
      </c>
      <c r="AG99" s="100" t="str">
        <f>IFERROR(VLOOKUP(Výskyt[[#This Row],[Kód]],zostava21[],2,0),"")</f>
        <v/>
      </c>
      <c r="AH99" s="100" t="str">
        <f>IFERROR(VLOOKUP(Výskyt[[#This Row],[Kód]],zostava22[],2,0),"")</f>
        <v/>
      </c>
      <c r="AI99" s="100" t="str">
        <f>IFERROR(VLOOKUP(Výskyt[[#This Row],[Kód]],zostava23[],2,0),"")</f>
        <v/>
      </c>
      <c r="AJ99" s="100" t="str">
        <f>IFERROR(VLOOKUP(Výskyt[[#This Row],[Kód]],zostava24[],2,0),"")</f>
        <v/>
      </c>
      <c r="AK99" s="100" t="str">
        <f>IFERROR(VLOOKUP(Výskyt[[#This Row],[Kód]],zostava25[],2,0),"")</f>
        <v/>
      </c>
      <c r="AL99" s="100" t="str">
        <f>IFERROR(VLOOKUP(Výskyt[[#This Row],[Kód]],zostava26[],2,0),"")</f>
        <v/>
      </c>
      <c r="AM99" s="100" t="str">
        <f>IFERROR(VLOOKUP(Výskyt[[#This Row],[Kód]],zostava27[],2,0),"")</f>
        <v/>
      </c>
      <c r="AN99" s="100" t="str">
        <f>IFERROR(VLOOKUP(Výskyt[[#This Row],[Kód]],zostava28[],2,0),"")</f>
        <v/>
      </c>
      <c r="AO99" s="100" t="str">
        <f>IFERROR(VLOOKUP(Výskyt[[#This Row],[Kód]],zostava29[],2,0),"")</f>
        <v/>
      </c>
      <c r="AP99" s="100" t="str">
        <f>IFERROR(VLOOKUP(Výskyt[[#This Row],[Kód]],zostava30[],2,0),"")</f>
        <v/>
      </c>
      <c r="AQ99" s="100" t="str">
        <f>IFERROR(VLOOKUP(Výskyt[[#This Row],[Kód]],zostava31[],2,0),"")</f>
        <v/>
      </c>
      <c r="AR99" s="100" t="str">
        <f>IFERROR(VLOOKUP(Výskyt[[#This Row],[Kód]],zostava32[],2,0),"")</f>
        <v/>
      </c>
      <c r="AS99" s="100" t="str">
        <f>IFERROR(VLOOKUP(Výskyt[[#This Row],[Kód]],zostava33[],2,0),"")</f>
        <v/>
      </c>
      <c r="AT99" s="100" t="str">
        <f>IFERROR(VLOOKUP(Výskyt[[#This Row],[Kód]],zostava34[],2,0),"")</f>
        <v/>
      </c>
      <c r="AU99" s="100" t="str">
        <f>IFERROR(VLOOKUP(Výskyt[[#This Row],[Kód]],zostava35[],2,0),"")</f>
        <v/>
      </c>
      <c r="AV99" s="100" t="str">
        <f>IFERROR(VLOOKUP(Výskyt[[#This Row],[Kód]],zostava36[],2,0),"")</f>
        <v/>
      </c>
      <c r="AW99" s="100" t="str">
        <f>IFERROR(VLOOKUP(Výskyt[[#This Row],[Kód]],zostava37[],2,0),"")</f>
        <v/>
      </c>
      <c r="AX99" s="100" t="str">
        <f>IFERROR(VLOOKUP(Výskyt[[#This Row],[Kód]],zostava38[],2,0),"")</f>
        <v/>
      </c>
      <c r="AY99" s="100" t="str">
        <f>IFERROR(VLOOKUP(Výskyt[[#This Row],[Kód]],zostava39[],2,0),"")</f>
        <v/>
      </c>
      <c r="AZ99" s="100" t="str">
        <f>IFERROR(VLOOKUP(Výskyt[[#This Row],[Kód]],zostava40[],2,0),"")</f>
        <v/>
      </c>
      <c r="BA99" s="100" t="str">
        <f>IFERROR(VLOOKUP(Výskyt[[#This Row],[Kód]],zostava41[],2,0),"")</f>
        <v/>
      </c>
      <c r="BB99" s="100" t="str">
        <f>IFERROR(VLOOKUP(Výskyt[[#This Row],[Kód]],zostava42[],2,0),"")</f>
        <v/>
      </c>
      <c r="BC99" s="100" t="str">
        <f>IFERROR(VLOOKUP(Výskyt[[#This Row],[Kód]],zostava43[],2,0),"")</f>
        <v/>
      </c>
      <c r="BD99" s="100" t="str">
        <f>IFERROR(VLOOKUP(Výskyt[[#This Row],[Kód]],zostava44[],2,0),"")</f>
        <v/>
      </c>
      <c r="BE99" s="84"/>
      <c r="BF99" s="108">
        <f>Zostavy!B107</f>
        <v>0</v>
      </c>
      <c r="BG99" s="108">
        <f>SUMIFS(Zostavy!$D$90:$D$123,Zostavy!$B$90:$B$123,Zostavy!B107)*Zostavy!$E$125</f>
        <v>0</v>
      </c>
      <c r="BI99" s="108">
        <f>Zostavy!H107</f>
        <v>0</v>
      </c>
      <c r="BJ99" s="108">
        <f>SUMIFS(Zostavy!$J$90:$J$123,Zostavy!$H$90:$H$123,Zostavy!H107)*Zostavy!$K$125</f>
        <v>0</v>
      </c>
      <c r="BL99" s="108">
        <f>Zostavy!N107</f>
        <v>0</v>
      </c>
      <c r="BM99" s="108">
        <f>SUMIFS(Zostavy!$P$90:$P$123,Zostavy!$N$90:$N$123,Zostavy!N107)*Zostavy!$Q$125</f>
        <v>0</v>
      </c>
      <c r="BO99" s="108">
        <f>Zostavy!T107</f>
        <v>0</v>
      </c>
      <c r="BP99" s="108">
        <f>SUMIFS(Zostavy!$V$90:$V$123,Zostavy!$T$90:$T$123,Zostavy!T107)*Zostavy!$W$125</f>
        <v>0</v>
      </c>
    </row>
    <row r="100" spans="1:68" ht="14.15" x14ac:dyDescent="0.35">
      <c r="A100" s="84"/>
      <c r="B100" s="98">
        <v>3332</v>
      </c>
      <c r="C100" s="84" t="s">
        <v>101</v>
      </c>
      <c r="D100" s="84">
        <f>Cenník[[#This Row],[Kód]]</f>
        <v>3332</v>
      </c>
      <c r="E100" s="93">
        <v>0.08</v>
      </c>
      <c r="F100" s="84"/>
      <c r="G100" s="84" t="s">
        <v>241</v>
      </c>
      <c r="H100" s="84"/>
      <c r="I100" s="99">
        <f>Cenník[[#This Row],[Kód]]</f>
        <v>3332</v>
      </c>
      <c r="J100" s="100">
        <f>SUM(Výskyt[[#This Row],[1]:[44]])</f>
        <v>0</v>
      </c>
      <c r="K100" s="100" t="str">
        <f>IFERROR(RANK(Výskyt[[#This Row],[kód-P]],Výskyt[kód-P],1),"")</f>
        <v/>
      </c>
      <c r="L100" s="100" t="str">
        <f>IF(Výskyt[[#This Row],[ks]]&gt;0,Výskyt[[#This Row],[Kód]],"")</f>
        <v/>
      </c>
      <c r="M100" s="100" t="str">
        <f>IFERROR(VLOOKUP(Výskyt[[#This Row],[Kód]],zostava1[],2,0),"")</f>
        <v/>
      </c>
      <c r="N100" s="100" t="str">
        <f>IFERROR(VLOOKUP(Výskyt[[#This Row],[Kód]],zostava2[],2,0),"")</f>
        <v/>
      </c>
      <c r="O100" s="100" t="str">
        <f>IFERROR(VLOOKUP(Výskyt[[#This Row],[Kód]],zostava3[],2,0),"")</f>
        <v/>
      </c>
      <c r="P100" s="100" t="str">
        <f>IFERROR(VLOOKUP(Výskyt[[#This Row],[Kód]],zostava4[],2,0),"")</f>
        <v/>
      </c>
      <c r="Q100" s="100" t="str">
        <f>IFERROR(VLOOKUP(Výskyt[[#This Row],[Kód]],zostava5[],2,0),"")</f>
        <v/>
      </c>
      <c r="R100" s="100" t="str">
        <f>IFERROR(VLOOKUP(Výskyt[[#This Row],[Kód]],zostava6[],2,0),"")</f>
        <v/>
      </c>
      <c r="S100" s="100" t="str">
        <f>IFERROR(VLOOKUP(Výskyt[[#This Row],[Kód]],zostava7[],2,0),"")</f>
        <v/>
      </c>
      <c r="T100" s="100" t="str">
        <f>IFERROR(VLOOKUP(Výskyt[[#This Row],[Kód]],zostava8[],2,0),"")</f>
        <v/>
      </c>
      <c r="U100" s="100" t="str">
        <f>IFERROR(VLOOKUP(Výskyt[[#This Row],[Kód]],zostava9[],2,0),"")</f>
        <v/>
      </c>
      <c r="V100" s="102" t="str">
        <f>IFERROR(VLOOKUP(Výskyt[[#This Row],[Kód]],zostava10[],2,0),"")</f>
        <v/>
      </c>
      <c r="W100" s="100" t="str">
        <f>IFERROR(VLOOKUP(Výskyt[[#This Row],[Kód]],zostava11[],2,0),"")</f>
        <v/>
      </c>
      <c r="X100" s="100" t="str">
        <f>IFERROR(VLOOKUP(Výskyt[[#This Row],[Kód]],zostava12[],2,0),"")</f>
        <v/>
      </c>
      <c r="Y100" s="100" t="str">
        <f>IFERROR(VLOOKUP(Výskyt[[#This Row],[Kód]],zostava13[],2,0),"")</f>
        <v/>
      </c>
      <c r="Z100" s="100" t="str">
        <f>IFERROR(VLOOKUP(Výskyt[[#This Row],[Kód]],zostava14[],2,0),"")</f>
        <v/>
      </c>
      <c r="AA100" s="100" t="str">
        <f>IFERROR(VLOOKUP(Výskyt[[#This Row],[Kód]],zostava15[],2,0),"")</f>
        <v/>
      </c>
      <c r="AB100" s="100" t="str">
        <f>IFERROR(VLOOKUP(Výskyt[[#This Row],[Kód]],zostava16[],2,0),"")</f>
        <v/>
      </c>
      <c r="AC100" s="100" t="str">
        <f>IFERROR(VLOOKUP(Výskyt[[#This Row],[Kód]],zostava17[],2,0),"")</f>
        <v/>
      </c>
      <c r="AD100" s="100" t="str">
        <f>IFERROR(VLOOKUP(Výskyt[[#This Row],[Kód]],zostava18[],2,0),"")</f>
        <v/>
      </c>
      <c r="AE100" s="100" t="str">
        <f>IFERROR(VLOOKUP(Výskyt[[#This Row],[Kód]],zostava19[],2,0),"")</f>
        <v/>
      </c>
      <c r="AF100" s="100" t="str">
        <f>IFERROR(VLOOKUP(Výskyt[[#This Row],[Kód]],zostava20[],2,0),"")</f>
        <v/>
      </c>
      <c r="AG100" s="100" t="str">
        <f>IFERROR(VLOOKUP(Výskyt[[#This Row],[Kód]],zostava21[],2,0),"")</f>
        <v/>
      </c>
      <c r="AH100" s="100" t="str">
        <f>IFERROR(VLOOKUP(Výskyt[[#This Row],[Kód]],zostava22[],2,0),"")</f>
        <v/>
      </c>
      <c r="AI100" s="100" t="str">
        <f>IFERROR(VLOOKUP(Výskyt[[#This Row],[Kód]],zostava23[],2,0),"")</f>
        <v/>
      </c>
      <c r="AJ100" s="100" t="str">
        <f>IFERROR(VLOOKUP(Výskyt[[#This Row],[Kód]],zostava24[],2,0),"")</f>
        <v/>
      </c>
      <c r="AK100" s="100" t="str">
        <f>IFERROR(VLOOKUP(Výskyt[[#This Row],[Kód]],zostava25[],2,0),"")</f>
        <v/>
      </c>
      <c r="AL100" s="100" t="str">
        <f>IFERROR(VLOOKUP(Výskyt[[#This Row],[Kód]],zostava26[],2,0),"")</f>
        <v/>
      </c>
      <c r="AM100" s="100" t="str">
        <f>IFERROR(VLOOKUP(Výskyt[[#This Row],[Kód]],zostava27[],2,0),"")</f>
        <v/>
      </c>
      <c r="AN100" s="100" t="str">
        <f>IFERROR(VLOOKUP(Výskyt[[#This Row],[Kód]],zostava28[],2,0),"")</f>
        <v/>
      </c>
      <c r="AO100" s="100" t="str">
        <f>IFERROR(VLOOKUP(Výskyt[[#This Row],[Kód]],zostava29[],2,0),"")</f>
        <v/>
      </c>
      <c r="AP100" s="100" t="str">
        <f>IFERROR(VLOOKUP(Výskyt[[#This Row],[Kód]],zostava30[],2,0),"")</f>
        <v/>
      </c>
      <c r="AQ100" s="100" t="str">
        <f>IFERROR(VLOOKUP(Výskyt[[#This Row],[Kód]],zostava31[],2,0),"")</f>
        <v/>
      </c>
      <c r="AR100" s="100" t="str">
        <f>IFERROR(VLOOKUP(Výskyt[[#This Row],[Kód]],zostava32[],2,0),"")</f>
        <v/>
      </c>
      <c r="AS100" s="100" t="str">
        <f>IFERROR(VLOOKUP(Výskyt[[#This Row],[Kód]],zostava33[],2,0),"")</f>
        <v/>
      </c>
      <c r="AT100" s="100" t="str">
        <f>IFERROR(VLOOKUP(Výskyt[[#This Row],[Kód]],zostava34[],2,0),"")</f>
        <v/>
      </c>
      <c r="AU100" s="100" t="str">
        <f>IFERROR(VLOOKUP(Výskyt[[#This Row],[Kód]],zostava35[],2,0),"")</f>
        <v/>
      </c>
      <c r="AV100" s="100" t="str">
        <f>IFERROR(VLOOKUP(Výskyt[[#This Row],[Kód]],zostava36[],2,0),"")</f>
        <v/>
      </c>
      <c r="AW100" s="100" t="str">
        <f>IFERROR(VLOOKUP(Výskyt[[#This Row],[Kód]],zostava37[],2,0),"")</f>
        <v/>
      </c>
      <c r="AX100" s="100" t="str">
        <f>IFERROR(VLOOKUP(Výskyt[[#This Row],[Kód]],zostava38[],2,0),"")</f>
        <v/>
      </c>
      <c r="AY100" s="100" t="str">
        <f>IFERROR(VLOOKUP(Výskyt[[#This Row],[Kód]],zostava39[],2,0),"")</f>
        <v/>
      </c>
      <c r="AZ100" s="100" t="str">
        <f>IFERROR(VLOOKUP(Výskyt[[#This Row],[Kód]],zostava40[],2,0),"")</f>
        <v/>
      </c>
      <c r="BA100" s="100" t="str">
        <f>IFERROR(VLOOKUP(Výskyt[[#This Row],[Kód]],zostava41[],2,0),"")</f>
        <v/>
      </c>
      <c r="BB100" s="100" t="str">
        <f>IFERROR(VLOOKUP(Výskyt[[#This Row],[Kód]],zostava42[],2,0),"")</f>
        <v/>
      </c>
      <c r="BC100" s="100" t="str">
        <f>IFERROR(VLOOKUP(Výskyt[[#This Row],[Kód]],zostava43[],2,0),"")</f>
        <v/>
      </c>
      <c r="BD100" s="100" t="str">
        <f>IFERROR(VLOOKUP(Výskyt[[#This Row],[Kód]],zostava44[],2,0),"")</f>
        <v/>
      </c>
      <c r="BE100" s="84"/>
      <c r="BF100" s="108">
        <f>Zostavy!B108</f>
        <v>0</v>
      </c>
      <c r="BG100" s="108">
        <f>SUMIFS(Zostavy!$D$90:$D$123,Zostavy!$B$90:$B$123,Zostavy!B108)*Zostavy!$E$125</f>
        <v>0</v>
      </c>
      <c r="BI100" s="108">
        <f>Zostavy!H108</f>
        <v>0</v>
      </c>
      <c r="BJ100" s="108">
        <f>SUMIFS(Zostavy!$J$90:$J$123,Zostavy!$H$90:$H$123,Zostavy!H108)*Zostavy!$K$125</f>
        <v>0</v>
      </c>
      <c r="BL100" s="108">
        <f>Zostavy!N108</f>
        <v>0</v>
      </c>
      <c r="BM100" s="108">
        <f>SUMIFS(Zostavy!$P$90:$P$123,Zostavy!$N$90:$N$123,Zostavy!N108)*Zostavy!$Q$125</f>
        <v>0</v>
      </c>
      <c r="BO100" s="108">
        <f>Zostavy!T108</f>
        <v>0</v>
      </c>
      <c r="BP100" s="108">
        <f>SUMIFS(Zostavy!$V$90:$V$123,Zostavy!$T$90:$T$123,Zostavy!T108)*Zostavy!$W$125</f>
        <v>0</v>
      </c>
    </row>
    <row r="101" spans="1:68" ht="14.15" x14ac:dyDescent="0.35">
      <c r="A101" s="84"/>
      <c r="B101" s="98">
        <v>3360</v>
      </c>
      <c r="C101" s="84" t="s">
        <v>251</v>
      </c>
      <c r="D101" s="84">
        <f>Cenník[[#This Row],[Kód]]</f>
        <v>3360</v>
      </c>
      <c r="E101" s="93">
        <v>0.62</v>
      </c>
      <c r="F101" s="84"/>
      <c r="G101" s="84" t="s">
        <v>198</v>
      </c>
      <c r="H101" s="84"/>
      <c r="I101" s="99">
        <f>Cenník[[#This Row],[Kód]]</f>
        <v>3360</v>
      </c>
      <c r="J101" s="100">
        <f>SUM(Výskyt[[#This Row],[1]:[44]])</f>
        <v>0</v>
      </c>
      <c r="K101" s="100" t="str">
        <f>IFERROR(RANK(Výskyt[[#This Row],[kód-P]],Výskyt[kód-P],1),"")</f>
        <v/>
      </c>
      <c r="L101" s="100" t="str">
        <f>IF(Výskyt[[#This Row],[ks]]&gt;0,Výskyt[[#This Row],[Kód]],"")</f>
        <v/>
      </c>
      <c r="M101" s="100" t="str">
        <f>IFERROR(VLOOKUP(Výskyt[[#This Row],[Kód]],zostava1[],2,0),"")</f>
        <v/>
      </c>
      <c r="N101" s="100" t="str">
        <f>IFERROR(VLOOKUP(Výskyt[[#This Row],[Kód]],zostava2[],2,0),"")</f>
        <v/>
      </c>
      <c r="O101" s="100" t="str">
        <f>IFERROR(VLOOKUP(Výskyt[[#This Row],[Kód]],zostava3[],2,0),"")</f>
        <v/>
      </c>
      <c r="P101" s="100" t="str">
        <f>IFERROR(VLOOKUP(Výskyt[[#This Row],[Kód]],zostava4[],2,0),"")</f>
        <v/>
      </c>
      <c r="Q101" s="100" t="str">
        <f>IFERROR(VLOOKUP(Výskyt[[#This Row],[Kód]],zostava5[],2,0),"")</f>
        <v/>
      </c>
      <c r="R101" s="100" t="str">
        <f>IFERROR(VLOOKUP(Výskyt[[#This Row],[Kód]],zostava6[],2,0),"")</f>
        <v/>
      </c>
      <c r="S101" s="100" t="str">
        <f>IFERROR(VLOOKUP(Výskyt[[#This Row],[Kód]],zostava7[],2,0),"")</f>
        <v/>
      </c>
      <c r="T101" s="100" t="str">
        <f>IFERROR(VLOOKUP(Výskyt[[#This Row],[Kód]],zostava8[],2,0),"")</f>
        <v/>
      </c>
      <c r="U101" s="100" t="str">
        <f>IFERROR(VLOOKUP(Výskyt[[#This Row],[Kód]],zostava9[],2,0),"")</f>
        <v/>
      </c>
      <c r="V101" s="102" t="str">
        <f>IFERROR(VLOOKUP(Výskyt[[#This Row],[Kód]],zostava10[],2,0),"")</f>
        <v/>
      </c>
      <c r="W101" s="100" t="str">
        <f>IFERROR(VLOOKUP(Výskyt[[#This Row],[Kód]],zostava11[],2,0),"")</f>
        <v/>
      </c>
      <c r="X101" s="100" t="str">
        <f>IFERROR(VLOOKUP(Výskyt[[#This Row],[Kód]],zostava12[],2,0),"")</f>
        <v/>
      </c>
      <c r="Y101" s="100" t="str">
        <f>IFERROR(VLOOKUP(Výskyt[[#This Row],[Kód]],zostava13[],2,0),"")</f>
        <v/>
      </c>
      <c r="Z101" s="100" t="str">
        <f>IFERROR(VLOOKUP(Výskyt[[#This Row],[Kód]],zostava14[],2,0),"")</f>
        <v/>
      </c>
      <c r="AA101" s="100" t="str">
        <f>IFERROR(VLOOKUP(Výskyt[[#This Row],[Kód]],zostava15[],2,0),"")</f>
        <v/>
      </c>
      <c r="AB101" s="100" t="str">
        <f>IFERROR(VLOOKUP(Výskyt[[#This Row],[Kód]],zostava16[],2,0),"")</f>
        <v/>
      </c>
      <c r="AC101" s="100" t="str">
        <f>IFERROR(VLOOKUP(Výskyt[[#This Row],[Kód]],zostava17[],2,0),"")</f>
        <v/>
      </c>
      <c r="AD101" s="100" t="str">
        <f>IFERROR(VLOOKUP(Výskyt[[#This Row],[Kód]],zostava18[],2,0),"")</f>
        <v/>
      </c>
      <c r="AE101" s="100" t="str">
        <f>IFERROR(VLOOKUP(Výskyt[[#This Row],[Kód]],zostava19[],2,0),"")</f>
        <v/>
      </c>
      <c r="AF101" s="100" t="str">
        <f>IFERROR(VLOOKUP(Výskyt[[#This Row],[Kód]],zostava20[],2,0),"")</f>
        <v/>
      </c>
      <c r="AG101" s="100" t="str">
        <f>IFERROR(VLOOKUP(Výskyt[[#This Row],[Kód]],zostava21[],2,0),"")</f>
        <v/>
      </c>
      <c r="AH101" s="100" t="str">
        <f>IFERROR(VLOOKUP(Výskyt[[#This Row],[Kód]],zostava22[],2,0),"")</f>
        <v/>
      </c>
      <c r="AI101" s="100" t="str">
        <f>IFERROR(VLOOKUP(Výskyt[[#This Row],[Kód]],zostava23[],2,0),"")</f>
        <v/>
      </c>
      <c r="AJ101" s="100" t="str">
        <f>IFERROR(VLOOKUP(Výskyt[[#This Row],[Kód]],zostava24[],2,0),"")</f>
        <v/>
      </c>
      <c r="AK101" s="100" t="str">
        <f>IFERROR(VLOOKUP(Výskyt[[#This Row],[Kód]],zostava25[],2,0),"")</f>
        <v/>
      </c>
      <c r="AL101" s="100" t="str">
        <f>IFERROR(VLOOKUP(Výskyt[[#This Row],[Kód]],zostava26[],2,0),"")</f>
        <v/>
      </c>
      <c r="AM101" s="100" t="str">
        <f>IFERROR(VLOOKUP(Výskyt[[#This Row],[Kód]],zostava27[],2,0),"")</f>
        <v/>
      </c>
      <c r="AN101" s="100" t="str">
        <f>IFERROR(VLOOKUP(Výskyt[[#This Row],[Kód]],zostava28[],2,0),"")</f>
        <v/>
      </c>
      <c r="AO101" s="100" t="str">
        <f>IFERROR(VLOOKUP(Výskyt[[#This Row],[Kód]],zostava29[],2,0),"")</f>
        <v/>
      </c>
      <c r="AP101" s="100" t="str">
        <f>IFERROR(VLOOKUP(Výskyt[[#This Row],[Kód]],zostava30[],2,0),"")</f>
        <v/>
      </c>
      <c r="AQ101" s="100" t="str">
        <f>IFERROR(VLOOKUP(Výskyt[[#This Row],[Kód]],zostava31[],2,0),"")</f>
        <v/>
      </c>
      <c r="AR101" s="100" t="str">
        <f>IFERROR(VLOOKUP(Výskyt[[#This Row],[Kód]],zostava32[],2,0),"")</f>
        <v/>
      </c>
      <c r="AS101" s="100" t="str">
        <f>IFERROR(VLOOKUP(Výskyt[[#This Row],[Kód]],zostava33[],2,0),"")</f>
        <v/>
      </c>
      <c r="AT101" s="100" t="str">
        <f>IFERROR(VLOOKUP(Výskyt[[#This Row],[Kód]],zostava34[],2,0),"")</f>
        <v/>
      </c>
      <c r="AU101" s="100" t="str">
        <f>IFERROR(VLOOKUP(Výskyt[[#This Row],[Kód]],zostava35[],2,0),"")</f>
        <v/>
      </c>
      <c r="AV101" s="100" t="str">
        <f>IFERROR(VLOOKUP(Výskyt[[#This Row],[Kód]],zostava36[],2,0),"")</f>
        <v/>
      </c>
      <c r="AW101" s="100" t="str">
        <f>IFERROR(VLOOKUP(Výskyt[[#This Row],[Kód]],zostava37[],2,0),"")</f>
        <v/>
      </c>
      <c r="AX101" s="100" t="str">
        <f>IFERROR(VLOOKUP(Výskyt[[#This Row],[Kód]],zostava38[],2,0),"")</f>
        <v/>
      </c>
      <c r="AY101" s="100" t="str">
        <f>IFERROR(VLOOKUP(Výskyt[[#This Row],[Kód]],zostava39[],2,0),"")</f>
        <v/>
      </c>
      <c r="AZ101" s="100" t="str">
        <f>IFERROR(VLOOKUP(Výskyt[[#This Row],[Kód]],zostava40[],2,0),"")</f>
        <v/>
      </c>
      <c r="BA101" s="100" t="str">
        <f>IFERROR(VLOOKUP(Výskyt[[#This Row],[Kód]],zostava41[],2,0),"")</f>
        <v/>
      </c>
      <c r="BB101" s="100" t="str">
        <f>IFERROR(VLOOKUP(Výskyt[[#This Row],[Kód]],zostava42[],2,0),"")</f>
        <v/>
      </c>
      <c r="BC101" s="100" t="str">
        <f>IFERROR(VLOOKUP(Výskyt[[#This Row],[Kód]],zostava43[],2,0),"")</f>
        <v/>
      </c>
      <c r="BD101" s="100" t="str">
        <f>IFERROR(VLOOKUP(Výskyt[[#This Row],[Kód]],zostava44[],2,0),"")</f>
        <v/>
      </c>
      <c r="BE101" s="84"/>
      <c r="BF101" s="108">
        <f>Zostavy!B109</f>
        <v>0</v>
      </c>
      <c r="BG101" s="108">
        <f>SUMIFS(Zostavy!$D$90:$D$123,Zostavy!$B$90:$B$123,Zostavy!B109)*Zostavy!$E$125</f>
        <v>0</v>
      </c>
      <c r="BI101" s="108">
        <f>Zostavy!H109</f>
        <v>0</v>
      </c>
      <c r="BJ101" s="108">
        <f>SUMIFS(Zostavy!$J$90:$J$123,Zostavy!$H$90:$H$123,Zostavy!H109)*Zostavy!$K$125</f>
        <v>0</v>
      </c>
      <c r="BL101" s="108">
        <f>Zostavy!N109</f>
        <v>0</v>
      </c>
      <c r="BM101" s="108">
        <f>SUMIFS(Zostavy!$P$90:$P$123,Zostavy!$N$90:$N$123,Zostavy!N109)*Zostavy!$Q$125</f>
        <v>0</v>
      </c>
      <c r="BO101" s="108">
        <f>Zostavy!T109</f>
        <v>0</v>
      </c>
      <c r="BP101" s="108">
        <f>SUMIFS(Zostavy!$V$90:$V$123,Zostavy!$T$90:$T$123,Zostavy!T109)*Zostavy!$W$125</f>
        <v>0</v>
      </c>
    </row>
    <row r="102" spans="1:68" ht="14.15" x14ac:dyDescent="0.35">
      <c r="A102" s="84"/>
      <c r="B102" s="98">
        <v>3365</v>
      </c>
      <c r="C102" s="84" t="s">
        <v>250</v>
      </c>
      <c r="D102" s="84">
        <f>Cenník[[#This Row],[Kód]]</f>
        <v>3365</v>
      </c>
      <c r="E102" s="93">
        <v>0.62</v>
      </c>
      <c r="F102" s="84"/>
      <c r="G102" s="84" t="s">
        <v>199</v>
      </c>
      <c r="H102" s="84"/>
      <c r="I102" s="99">
        <f>Cenník[[#This Row],[Kód]]</f>
        <v>3365</v>
      </c>
      <c r="J102" s="100">
        <f>SUM(Výskyt[[#This Row],[1]:[44]])</f>
        <v>0</v>
      </c>
      <c r="K102" s="100" t="str">
        <f>IFERROR(RANK(Výskyt[[#This Row],[kód-P]],Výskyt[kód-P],1),"")</f>
        <v/>
      </c>
      <c r="L102" s="100" t="str">
        <f>IF(Výskyt[[#This Row],[ks]]&gt;0,Výskyt[[#This Row],[Kód]],"")</f>
        <v/>
      </c>
      <c r="M102" s="100" t="str">
        <f>IFERROR(VLOOKUP(Výskyt[[#This Row],[Kód]],zostava1[],2,0),"")</f>
        <v/>
      </c>
      <c r="N102" s="100" t="str">
        <f>IFERROR(VLOOKUP(Výskyt[[#This Row],[Kód]],zostava2[],2,0),"")</f>
        <v/>
      </c>
      <c r="O102" s="100" t="str">
        <f>IFERROR(VLOOKUP(Výskyt[[#This Row],[Kód]],zostava3[],2,0),"")</f>
        <v/>
      </c>
      <c r="P102" s="100" t="str">
        <f>IFERROR(VLOOKUP(Výskyt[[#This Row],[Kód]],zostava4[],2,0),"")</f>
        <v/>
      </c>
      <c r="Q102" s="100" t="str">
        <f>IFERROR(VLOOKUP(Výskyt[[#This Row],[Kód]],zostava5[],2,0),"")</f>
        <v/>
      </c>
      <c r="R102" s="100" t="str">
        <f>IFERROR(VLOOKUP(Výskyt[[#This Row],[Kód]],zostava6[],2,0),"")</f>
        <v/>
      </c>
      <c r="S102" s="100" t="str">
        <f>IFERROR(VLOOKUP(Výskyt[[#This Row],[Kód]],zostava7[],2,0),"")</f>
        <v/>
      </c>
      <c r="T102" s="100" t="str">
        <f>IFERROR(VLOOKUP(Výskyt[[#This Row],[Kód]],zostava8[],2,0),"")</f>
        <v/>
      </c>
      <c r="U102" s="100" t="str">
        <f>IFERROR(VLOOKUP(Výskyt[[#This Row],[Kód]],zostava9[],2,0),"")</f>
        <v/>
      </c>
      <c r="V102" s="102" t="str">
        <f>IFERROR(VLOOKUP(Výskyt[[#This Row],[Kód]],zostava10[],2,0),"")</f>
        <v/>
      </c>
      <c r="W102" s="100" t="str">
        <f>IFERROR(VLOOKUP(Výskyt[[#This Row],[Kód]],zostava11[],2,0),"")</f>
        <v/>
      </c>
      <c r="X102" s="100" t="str">
        <f>IFERROR(VLOOKUP(Výskyt[[#This Row],[Kód]],zostava12[],2,0),"")</f>
        <v/>
      </c>
      <c r="Y102" s="100" t="str">
        <f>IFERROR(VLOOKUP(Výskyt[[#This Row],[Kód]],zostava13[],2,0),"")</f>
        <v/>
      </c>
      <c r="Z102" s="100" t="str">
        <f>IFERROR(VLOOKUP(Výskyt[[#This Row],[Kód]],zostava14[],2,0),"")</f>
        <v/>
      </c>
      <c r="AA102" s="100" t="str">
        <f>IFERROR(VLOOKUP(Výskyt[[#This Row],[Kód]],zostava15[],2,0),"")</f>
        <v/>
      </c>
      <c r="AB102" s="100" t="str">
        <f>IFERROR(VLOOKUP(Výskyt[[#This Row],[Kód]],zostava16[],2,0),"")</f>
        <v/>
      </c>
      <c r="AC102" s="100" t="str">
        <f>IFERROR(VLOOKUP(Výskyt[[#This Row],[Kód]],zostava17[],2,0),"")</f>
        <v/>
      </c>
      <c r="AD102" s="100" t="str">
        <f>IFERROR(VLOOKUP(Výskyt[[#This Row],[Kód]],zostava18[],2,0),"")</f>
        <v/>
      </c>
      <c r="AE102" s="100" t="str">
        <f>IFERROR(VLOOKUP(Výskyt[[#This Row],[Kód]],zostava19[],2,0),"")</f>
        <v/>
      </c>
      <c r="AF102" s="100" t="str">
        <f>IFERROR(VLOOKUP(Výskyt[[#This Row],[Kód]],zostava20[],2,0),"")</f>
        <v/>
      </c>
      <c r="AG102" s="100" t="str">
        <f>IFERROR(VLOOKUP(Výskyt[[#This Row],[Kód]],zostava21[],2,0),"")</f>
        <v/>
      </c>
      <c r="AH102" s="100" t="str">
        <f>IFERROR(VLOOKUP(Výskyt[[#This Row],[Kód]],zostava22[],2,0),"")</f>
        <v/>
      </c>
      <c r="AI102" s="100" t="str">
        <f>IFERROR(VLOOKUP(Výskyt[[#This Row],[Kód]],zostava23[],2,0),"")</f>
        <v/>
      </c>
      <c r="AJ102" s="100" t="str">
        <f>IFERROR(VLOOKUP(Výskyt[[#This Row],[Kód]],zostava24[],2,0),"")</f>
        <v/>
      </c>
      <c r="AK102" s="100" t="str">
        <f>IFERROR(VLOOKUP(Výskyt[[#This Row],[Kód]],zostava25[],2,0),"")</f>
        <v/>
      </c>
      <c r="AL102" s="100" t="str">
        <f>IFERROR(VLOOKUP(Výskyt[[#This Row],[Kód]],zostava26[],2,0),"")</f>
        <v/>
      </c>
      <c r="AM102" s="100" t="str">
        <f>IFERROR(VLOOKUP(Výskyt[[#This Row],[Kód]],zostava27[],2,0),"")</f>
        <v/>
      </c>
      <c r="AN102" s="100" t="str">
        <f>IFERROR(VLOOKUP(Výskyt[[#This Row],[Kód]],zostava28[],2,0),"")</f>
        <v/>
      </c>
      <c r="AO102" s="100" t="str">
        <f>IFERROR(VLOOKUP(Výskyt[[#This Row],[Kód]],zostava29[],2,0),"")</f>
        <v/>
      </c>
      <c r="AP102" s="100" t="str">
        <f>IFERROR(VLOOKUP(Výskyt[[#This Row],[Kód]],zostava30[],2,0),"")</f>
        <v/>
      </c>
      <c r="AQ102" s="100" t="str">
        <f>IFERROR(VLOOKUP(Výskyt[[#This Row],[Kód]],zostava31[],2,0),"")</f>
        <v/>
      </c>
      <c r="AR102" s="100" t="str">
        <f>IFERROR(VLOOKUP(Výskyt[[#This Row],[Kód]],zostava32[],2,0),"")</f>
        <v/>
      </c>
      <c r="AS102" s="100" t="str">
        <f>IFERROR(VLOOKUP(Výskyt[[#This Row],[Kód]],zostava33[],2,0),"")</f>
        <v/>
      </c>
      <c r="AT102" s="100" t="str">
        <f>IFERROR(VLOOKUP(Výskyt[[#This Row],[Kód]],zostava34[],2,0),"")</f>
        <v/>
      </c>
      <c r="AU102" s="100" t="str">
        <f>IFERROR(VLOOKUP(Výskyt[[#This Row],[Kód]],zostava35[],2,0),"")</f>
        <v/>
      </c>
      <c r="AV102" s="100" t="str">
        <f>IFERROR(VLOOKUP(Výskyt[[#This Row],[Kód]],zostava36[],2,0),"")</f>
        <v/>
      </c>
      <c r="AW102" s="100" t="str">
        <f>IFERROR(VLOOKUP(Výskyt[[#This Row],[Kód]],zostava37[],2,0),"")</f>
        <v/>
      </c>
      <c r="AX102" s="100" t="str">
        <f>IFERROR(VLOOKUP(Výskyt[[#This Row],[Kód]],zostava38[],2,0),"")</f>
        <v/>
      </c>
      <c r="AY102" s="100" t="str">
        <f>IFERROR(VLOOKUP(Výskyt[[#This Row],[Kód]],zostava39[],2,0),"")</f>
        <v/>
      </c>
      <c r="AZ102" s="100" t="str">
        <f>IFERROR(VLOOKUP(Výskyt[[#This Row],[Kód]],zostava40[],2,0),"")</f>
        <v/>
      </c>
      <c r="BA102" s="100" t="str">
        <f>IFERROR(VLOOKUP(Výskyt[[#This Row],[Kód]],zostava41[],2,0),"")</f>
        <v/>
      </c>
      <c r="BB102" s="100" t="str">
        <f>IFERROR(VLOOKUP(Výskyt[[#This Row],[Kód]],zostava42[],2,0),"")</f>
        <v/>
      </c>
      <c r="BC102" s="100" t="str">
        <f>IFERROR(VLOOKUP(Výskyt[[#This Row],[Kód]],zostava43[],2,0),"")</f>
        <v/>
      </c>
      <c r="BD102" s="100" t="str">
        <f>IFERROR(VLOOKUP(Výskyt[[#This Row],[Kód]],zostava44[],2,0),"")</f>
        <v/>
      </c>
      <c r="BE102" s="84"/>
      <c r="BF102" s="108">
        <f>Zostavy!B110</f>
        <v>0</v>
      </c>
      <c r="BG102" s="108">
        <f>SUMIFS(Zostavy!$D$90:$D$123,Zostavy!$B$90:$B$123,Zostavy!B110)*Zostavy!$E$125</f>
        <v>0</v>
      </c>
      <c r="BI102" s="108">
        <f>Zostavy!H110</f>
        <v>0</v>
      </c>
      <c r="BJ102" s="108">
        <f>SUMIFS(Zostavy!$J$90:$J$123,Zostavy!$H$90:$H$123,Zostavy!H110)*Zostavy!$K$125</f>
        <v>0</v>
      </c>
      <c r="BL102" s="108">
        <f>Zostavy!N110</f>
        <v>0</v>
      </c>
      <c r="BM102" s="108">
        <f>SUMIFS(Zostavy!$P$90:$P$123,Zostavy!$N$90:$N$123,Zostavy!N110)*Zostavy!$Q$125</f>
        <v>0</v>
      </c>
      <c r="BO102" s="108">
        <f>Zostavy!T110</f>
        <v>0</v>
      </c>
      <c r="BP102" s="108">
        <f>SUMIFS(Zostavy!$V$90:$V$123,Zostavy!$T$90:$T$123,Zostavy!T110)*Zostavy!$W$125</f>
        <v>0</v>
      </c>
    </row>
    <row r="103" spans="1:68" ht="14.15" x14ac:dyDescent="0.35">
      <c r="A103" s="84"/>
      <c r="B103" s="98">
        <v>3370</v>
      </c>
      <c r="C103" s="84" t="s">
        <v>252</v>
      </c>
      <c r="D103" s="84">
        <f>Cenník[[#This Row],[Kód]]</f>
        <v>3370</v>
      </c>
      <c r="E103" s="93">
        <v>0.62</v>
      </c>
      <c r="F103" s="84"/>
      <c r="G103" s="84" t="s">
        <v>503</v>
      </c>
      <c r="H103" s="84"/>
      <c r="I103" s="99">
        <f>Cenník[[#This Row],[Kód]]</f>
        <v>3370</v>
      </c>
      <c r="J103" s="100">
        <f>SUM(Výskyt[[#This Row],[1]:[44]])</f>
        <v>0</v>
      </c>
      <c r="K103" s="100" t="str">
        <f>IFERROR(RANK(Výskyt[[#This Row],[kód-P]],Výskyt[kód-P],1),"")</f>
        <v/>
      </c>
      <c r="L103" s="100" t="str">
        <f>IF(Výskyt[[#This Row],[ks]]&gt;0,Výskyt[[#This Row],[Kód]],"")</f>
        <v/>
      </c>
      <c r="M103" s="100" t="str">
        <f>IFERROR(VLOOKUP(Výskyt[[#This Row],[Kód]],zostava1[],2,0),"")</f>
        <v/>
      </c>
      <c r="N103" s="100" t="str">
        <f>IFERROR(VLOOKUP(Výskyt[[#This Row],[Kód]],zostava2[],2,0),"")</f>
        <v/>
      </c>
      <c r="O103" s="100" t="str">
        <f>IFERROR(VLOOKUP(Výskyt[[#This Row],[Kód]],zostava3[],2,0),"")</f>
        <v/>
      </c>
      <c r="P103" s="100" t="str">
        <f>IFERROR(VLOOKUP(Výskyt[[#This Row],[Kód]],zostava4[],2,0),"")</f>
        <v/>
      </c>
      <c r="Q103" s="100" t="str">
        <f>IFERROR(VLOOKUP(Výskyt[[#This Row],[Kód]],zostava5[],2,0),"")</f>
        <v/>
      </c>
      <c r="R103" s="100" t="str">
        <f>IFERROR(VLOOKUP(Výskyt[[#This Row],[Kód]],zostava6[],2,0),"")</f>
        <v/>
      </c>
      <c r="S103" s="100" t="str">
        <f>IFERROR(VLOOKUP(Výskyt[[#This Row],[Kód]],zostava7[],2,0),"")</f>
        <v/>
      </c>
      <c r="T103" s="100" t="str">
        <f>IFERROR(VLOOKUP(Výskyt[[#This Row],[Kód]],zostava8[],2,0),"")</f>
        <v/>
      </c>
      <c r="U103" s="100" t="str">
        <f>IFERROR(VLOOKUP(Výskyt[[#This Row],[Kód]],zostava9[],2,0),"")</f>
        <v/>
      </c>
      <c r="V103" s="102" t="str">
        <f>IFERROR(VLOOKUP(Výskyt[[#This Row],[Kód]],zostava10[],2,0),"")</f>
        <v/>
      </c>
      <c r="W103" s="100" t="str">
        <f>IFERROR(VLOOKUP(Výskyt[[#This Row],[Kód]],zostava11[],2,0),"")</f>
        <v/>
      </c>
      <c r="X103" s="100" t="str">
        <f>IFERROR(VLOOKUP(Výskyt[[#This Row],[Kód]],zostava12[],2,0),"")</f>
        <v/>
      </c>
      <c r="Y103" s="100" t="str">
        <f>IFERROR(VLOOKUP(Výskyt[[#This Row],[Kód]],zostava13[],2,0),"")</f>
        <v/>
      </c>
      <c r="Z103" s="100" t="str">
        <f>IFERROR(VLOOKUP(Výskyt[[#This Row],[Kód]],zostava14[],2,0),"")</f>
        <v/>
      </c>
      <c r="AA103" s="100" t="str">
        <f>IFERROR(VLOOKUP(Výskyt[[#This Row],[Kód]],zostava15[],2,0),"")</f>
        <v/>
      </c>
      <c r="AB103" s="100" t="str">
        <f>IFERROR(VLOOKUP(Výskyt[[#This Row],[Kód]],zostava16[],2,0),"")</f>
        <v/>
      </c>
      <c r="AC103" s="100" t="str">
        <f>IFERROR(VLOOKUP(Výskyt[[#This Row],[Kód]],zostava17[],2,0),"")</f>
        <v/>
      </c>
      <c r="AD103" s="100" t="str">
        <f>IFERROR(VLOOKUP(Výskyt[[#This Row],[Kód]],zostava18[],2,0),"")</f>
        <v/>
      </c>
      <c r="AE103" s="100" t="str">
        <f>IFERROR(VLOOKUP(Výskyt[[#This Row],[Kód]],zostava19[],2,0),"")</f>
        <v/>
      </c>
      <c r="AF103" s="100" t="str">
        <f>IFERROR(VLOOKUP(Výskyt[[#This Row],[Kód]],zostava20[],2,0),"")</f>
        <v/>
      </c>
      <c r="AG103" s="100" t="str">
        <f>IFERROR(VLOOKUP(Výskyt[[#This Row],[Kód]],zostava21[],2,0),"")</f>
        <v/>
      </c>
      <c r="AH103" s="100" t="str">
        <f>IFERROR(VLOOKUP(Výskyt[[#This Row],[Kód]],zostava22[],2,0),"")</f>
        <v/>
      </c>
      <c r="AI103" s="100" t="str">
        <f>IFERROR(VLOOKUP(Výskyt[[#This Row],[Kód]],zostava23[],2,0),"")</f>
        <v/>
      </c>
      <c r="AJ103" s="100" t="str">
        <f>IFERROR(VLOOKUP(Výskyt[[#This Row],[Kód]],zostava24[],2,0),"")</f>
        <v/>
      </c>
      <c r="AK103" s="100" t="str">
        <f>IFERROR(VLOOKUP(Výskyt[[#This Row],[Kód]],zostava25[],2,0),"")</f>
        <v/>
      </c>
      <c r="AL103" s="100" t="str">
        <f>IFERROR(VLOOKUP(Výskyt[[#This Row],[Kód]],zostava26[],2,0),"")</f>
        <v/>
      </c>
      <c r="AM103" s="100" t="str">
        <f>IFERROR(VLOOKUP(Výskyt[[#This Row],[Kód]],zostava27[],2,0),"")</f>
        <v/>
      </c>
      <c r="AN103" s="100" t="str">
        <f>IFERROR(VLOOKUP(Výskyt[[#This Row],[Kód]],zostava28[],2,0),"")</f>
        <v/>
      </c>
      <c r="AO103" s="100" t="str">
        <f>IFERROR(VLOOKUP(Výskyt[[#This Row],[Kód]],zostava29[],2,0),"")</f>
        <v/>
      </c>
      <c r="AP103" s="100" t="str">
        <f>IFERROR(VLOOKUP(Výskyt[[#This Row],[Kód]],zostava30[],2,0),"")</f>
        <v/>
      </c>
      <c r="AQ103" s="100" t="str">
        <f>IFERROR(VLOOKUP(Výskyt[[#This Row],[Kód]],zostava31[],2,0),"")</f>
        <v/>
      </c>
      <c r="AR103" s="100" t="str">
        <f>IFERROR(VLOOKUP(Výskyt[[#This Row],[Kód]],zostava32[],2,0),"")</f>
        <v/>
      </c>
      <c r="AS103" s="100" t="str">
        <f>IFERROR(VLOOKUP(Výskyt[[#This Row],[Kód]],zostava33[],2,0),"")</f>
        <v/>
      </c>
      <c r="AT103" s="100" t="str">
        <f>IFERROR(VLOOKUP(Výskyt[[#This Row],[Kód]],zostava34[],2,0),"")</f>
        <v/>
      </c>
      <c r="AU103" s="100" t="str">
        <f>IFERROR(VLOOKUP(Výskyt[[#This Row],[Kód]],zostava35[],2,0),"")</f>
        <v/>
      </c>
      <c r="AV103" s="100" t="str">
        <f>IFERROR(VLOOKUP(Výskyt[[#This Row],[Kód]],zostava36[],2,0),"")</f>
        <v/>
      </c>
      <c r="AW103" s="100" t="str">
        <f>IFERROR(VLOOKUP(Výskyt[[#This Row],[Kód]],zostava37[],2,0),"")</f>
        <v/>
      </c>
      <c r="AX103" s="100" t="str">
        <f>IFERROR(VLOOKUP(Výskyt[[#This Row],[Kód]],zostava38[],2,0),"")</f>
        <v/>
      </c>
      <c r="AY103" s="100" t="str">
        <f>IFERROR(VLOOKUP(Výskyt[[#This Row],[Kód]],zostava39[],2,0),"")</f>
        <v/>
      </c>
      <c r="AZ103" s="100" t="str">
        <f>IFERROR(VLOOKUP(Výskyt[[#This Row],[Kód]],zostava40[],2,0),"")</f>
        <v/>
      </c>
      <c r="BA103" s="100" t="str">
        <f>IFERROR(VLOOKUP(Výskyt[[#This Row],[Kód]],zostava41[],2,0),"")</f>
        <v/>
      </c>
      <c r="BB103" s="100" t="str">
        <f>IFERROR(VLOOKUP(Výskyt[[#This Row],[Kód]],zostava42[],2,0),"")</f>
        <v/>
      </c>
      <c r="BC103" s="100" t="str">
        <f>IFERROR(VLOOKUP(Výskyt[[#This Row],[Kód]],zostava43[],2,0),"")</f>
        <v/>
      </c>
      <c r="BD103" s="100" t="str">
        <f>IFERROR(VLOOKUP(Výskyt[[#This Row],[Kód]],zostava44[],2,0),"")</f>
        <v/>
      </c>
      <c r="BE103" s="84"/>
      <c r="BF103" s="108">
        <f>Zostavy!B111</f>
        <v>0</v>
      </c>
      <c r="BG103" s="108">
        <f>SUMIFS(Zostavy!$D$90:$D$123,Zostavy!$B$90:$B$123,Zostavy!B111)*Zostavy!$E$125</f>
        <v>0</v>
      </c>
      <c r="BI103" s="108">
        <f>Zostavy!H111</f>
        <v>0</v>
      </c>
      <c r="BJ103" s="108">
        <f>SUMIFS(Zostavy!$J$90:$J$123,Zostavy!$H$90:$H$123,Zostavy!H111)*Zostavy!$K$125</f>
        <v>0</v>
      </c>
      <c r="BL103" s="108">
        <f>Zostavy!N111</f>
        <v>0</v>
      </c>
      <c r="BM103" s="108">
        <f>SUMIFS(Zostavy!$P$90:$P$123,Zostavy!$N$90:$N$123,Zostavy!N111)*Zostavy!$Q$125</f>
        <v>0</v>
      </c>
      <c r="BO103" s="108">
        <f>Zostavy!T111</f>
        <v>0</v>
      </c>
      <c r="BP103" s="108">
        <f>SUMIFS(Zostavy!$V$90:$V$123,Zostavy!$T$90:$T$123,Zostavy!T111)*Zostavy!$W$125</f>
        <v>0</v>
      </c>
    </row>
    <row r="104" spans="1:68" ht="14.15" x14ac:dyDescent="0.35">
      <c r="A104" s="84"/>
      <c r="B104" s="98">
        <v>3416</v>
      </c>
      <c r="C104" s="84" t="s">
        <v>641</v>
      </c>
      <c r="D104" s="84">
        <f>Cenník[[#This Row],[Kód]]</f>
        <v>3416</v>
      </c>
      <c r="E104" s="93">
        <v>2.35</v>
      </c>
      <c r="F104" s="84"/>
      <c r="G104" s="84" t="s">
        <v>197</v>
      </c>
      <c r="H104" s="84"/>
      <c r="I104" s="99">
        <f>Cenník[[#This Row],[Kód]]</f>
        <v>3416</v>
      </c>
      <c r="J104" s="100">
        <f>SUM(Výskyt[[#This Row],[1]:[44]])</f>
        <v>0</v>
      </c>
      <c r="K104" s="100" t="str">
        <f>IFERROR(RANK(Výskyt[[#This Row],[kód-P]],Výskyt[kód-P],1),"")</f>
        <v/>
      </c>
      <c r="L104" s="100" t="str">
        <f>IF(Výskyt[[#This Row],[ks]]&gt;0,Výskyt[[#This Row],[Kód]],"")</f>
        <v/>
      </c>
      <c r="M104" s="100" t="str">
        <f>IFERROR(VLOOKUP(Výskyt[[#This Row],[Kód]],zostava1[],2,0),"")</f>
        <v/>
      </c>
      <c r="N104" s="100" t="str">
        <f>IFERROR(VLOOKUP(Výskyt[[#This Row],[Kód]],zostava2[],2,0),"")</f>
        <v/>
      </c>
      <c r="O104" s="100" t="str">
        <f>IFERROR(VLOOKUP(Výskyt[[#This Row],[Kód]],zostava3[],2,0),"")</f>
        <v/>
      </c>
      <c r="P104" s="100" t="str">
        <f>IFERROR(VLOOKUP(Výskyt[[#This Row],[Kód]],zostava4[],2,0),"")</f>
        <v/>
      </c>
      <c r="Q104" s="100" t="str">
        <f>IFERROR(VLOOKUP(Výskyt[[#This Row],[Kód]],zostava5[],2,0),"")</f>
        <v/>
      </c>
      <c r="R104" s="100" t="str">
        <f>IFERROR(VLOOKUP(Výskyt[[#This Row],[Kód]],zostava6[],2,0),"")</f>
        <v/>
      </c>
      <c r="S104" s="100" t="str">
        <f>IFERROR(VLOOKUP(Výskyt[[#This Row],[Kód]],zostava7[],2,0),"")</f>
        <v/>
      </c>
      <c r="T104" s="100" t="str">
        <f>IFERROR(VLOOKUP(Výskyt[[#This Row],[Kód]],zostava8[],2,0),"")</f>
        <v/>
      </c>
      <c r="U104" s="100" t="str">
        <f>IFERROR(VLOOKUP(Výskyt[[#This Row],[Kód]],zostava9[],2,0),"")</f>
        <v/>
      </c>
      <c r="V104" s="102" t="str">
        <f>IFERROR(VLOOKUP(Výskyt[[#This Row],[Kód]],zostava10[],2,0),"")</f>
        <v/>
      </c>
      <c r="W104" s="100" t="str">
        <f>IFERROR(VLOOKUP(Výskyt[[#This Row],[Kód]],zostava11[],2,0),"")</f>
        <v/>
      </c>
      <c r="X104" s="100" t="str">
        <f>IFERROR(VLOOKUP(Výskyt[[#This Row],[Kód]],zostava12[],2,0),"")</f>
        <v/>
      </c>
      <c r="Y104" s="100" t="str">
        <f>IFERROR(VLOOKUP(Výskyt[[#This Row],[Kód]],zostava13[],2,0),"")</f>
        <v/>
      </c>
      <c r="Z104" s="100" t="str">
        <f>IFERROR(VLOOKUP(Výskyt[[#This Row],[Kód]],zostava14[],2,0),"")</f>
        <v/>
      </c>
      <c r="AA104" s="100" t="str">
        <f>IFERROR(VLOOKUP(Výskyt[[#This Row],[Kód]],zostava15[],2,0),"")</f>
        <v/>
      </c>
      <c r="AB104" s="100" t="str">
        <f>IFERROR(VLOOKUP(Výskyt[[#This Row],[Kód]],zostava16[],2,0),"")</f>
        <v/>
      </c>
      <c r="AC104" s="100" t="str">
        <f>IFERROR(VLOOKUP(Výskyt[[#This Row],[Kód]],zostava17[],2,0),"")</f>
        <v/>
      </c>
      <c r="AD104" s="100" t="str">
        <f>IFERROR(VLOOKUP(Výskyt[[#This Row],[Kód]],zostava18[],2,0),"")</f>
        <v/>
      </c>
      <c r="AE104" s="100" t="str">
        <f>IFERROR(VLOOKUP(Výskyt[[#This Row],[Kód]],zostava19[],2,0),"")</f>
        <v/>
      </c>
      <c r="AF104" s="100" t="str">
        <f>IFERROR(VLOOKUP(Výskyt[[#This Row],[Kód]],zostava20[],2,0),"")</f>
        <v/>
      </c>
      <c r="AG104" s="100" t="str">
        <f>IFERROR(VLOOKUP(Výskyt[[#This Row],[Kód]],zostava21[],2,0),"")</f>
        <v/>
      </c>
      <c r="AH104" s="100" t="str">
        <f>IFERROR(VLOOKUP(Výskyt[[#This Row],[Kód]],zostava22[],2,0),"")</f>
        <v/>
      </c>
      <c r="AI104" s="100" t="str">
        <f>IFERROR(VLOOKUP(Výskyt[[#This Row],[Kód]],zostava23[],2,0),"")</f>
        <v/>
      </c>
      <c r="AJ104" s="100" t="str">
        <f>IFERROR(VLOOKUP(Výskyt[[#This Row],[Kód]],zostava24[],2,0),"")</f>
        <v/>
      </c>
      <c r="AK104" s="100" t="str">
        <f>IFERROR(VLOOKUP(Výskyt[[#This Row],[Kód]],zostava25[],2,0),"")</f>
        <v/>
      </c>
      <c r="AL104" s="100" t="str">
        <f>IFERROR(VLOOKUP(Výskyt[[#This Row],[Kód]],zostava26[],2,0),"")</f>
        <v/>
      </c>
      <c r="AM104" s="100" t="str">
        <f>IFERROR(VLOOKUP(Výskyt[[#This Row],[Kód]],zostava27[],2,0),"")</f>
        <v/>
      </c>
      <c r="AN104" s="100" t="str">
        <f>IFERROR(VLOOKUP(Výskyt[[#This Row],[Kód]],zostava28[],2,0),"")</f>
        <v/>
      </c>
      <c r="AO104" s="100" t="str">
        <f>IFERROR(VLOOKUP(Výskyt[[#This Row],[Kód]],zostava29[],2,0),"")</f>
        <v/>
      </c>
      <c r="AP104" s="100" t="str">
        <f>IFERROR(VLOOKUP(Výskyt[[#This Row],[Kód]],zostava30[],2,0),"")</f>
        <v/>
      </c>
      <c r="AQ104" s="100" t="str">
        <f>IFERROR(VLOOKUP(Výskyt[[#This Row],[Kód]],zostava31[],2,0),"")</f>
        <v/>
      </c>
      <c r="AR104" s="100" t="str">
        <f>IFERROR(VLOOKUP(Výskyt[[#This Row],[Kód]],zostava32[],2,0),"")</f>
        <v/>
      </c>
      <c r="AS104" s="100" t="str">
        <f>IFERROR(VLOOKUP(Výskyt[[#This Row],[Kód]],zostava33[],2,0),"")</f>
        <v/>
      </c>
      <c r="AT104" s="100" t="str">
        <f>IFERROR(VLOOKUP(Výskyt[[#This Row],[Kód]],zostava34[],2,0),"")</f>
        <v/>
      </c>
      <c r="AU104" s="100" t="str">
        <f>IFERROR(VLOOKUP(Výskyt[[#This Row],[Kód]],zostava35[],2,0),"")</f>
        <v/>
      </c>
      <c r="AV104" s="100" t="str">
        <f>IFERROR(VLOOKUP(Výskyt[[#This Row],[Kód]],zostava36[],2,0),"")</f>
        <v/>
      </c>
      <c r="AW104" s="100" t="str">
        <f>IFERROR(VLOOKUP(Výskyt[[#This Row],[Kód]],zostava37[],2,0),"")</f>
        <v/>
      </c>
      <c r="AX104" s="100" t="str">
        <f>IFERROR(VLOOKUP(Výskyt[[#This Row],[Kód]],zostava38[],2,0),"")</f>
        <v/>
      </c>
      <c r="AY104" s="100" t="str">
        <f>IFERROR(VLOOKUP(Výskyt[[#This Row],[Kód]],zostava39[],2,0),"")</f>
        <v/>
      </c>
      <c r="AZ104" s="100" t="str">
        <f>IFERROR(VLOOKUP(Výskyt[[#This Row],[Kód]],zostava40[],2,0),"")</f>
        <v/>
      </c>
      <c r="BA104" s="100" t="str">
        <f>IFERROR(VLOOKUP(Výskyt[[#This Row],[Kód]],zostava41[],2,0),"")</f>
        <v/>
      </c>
      <c r="BB104" s="100" t="str">
        <f>IFERROR(VLOOKUP(Výskyt[[#This Row],[Kód]],zostava42[],2,0),"")</f>
        <v/>
      </c>
      <c r="BC104" s="100" t="str">
        <f>IFERROR(VLOOKUP(Výskyt[[#This Row],[Kód]],zostava43[],2,0),"")</f>
        <v/>
      </c>
      <c r="BD104" s="100" t="str">
        <f>IFERROR(VLOOKUP(Výskyt[[#This Row],[Kód]],zostava44[],2,0),"")</f>
        <v/>
      </c>
      <c r="BE104" s="84"/>
      <c r="BF104" s="108">
        <f>Zostavy!B112</f>
        <v>0</v>
      </c>
      <c r="BG104" s="108">
        <f>SUMIFS(Zostavy!$D$90:$D$123,Zostavy!$B$90:$B$123,Zostavy!B112)*Zostavy!$E$125</f>
        <v>0</v>
      </c>
      <c r="BI104" s="108">
        <f>Zostavy!H112</f>
        <v>0</v>
      </c>
      <c r="BJ104" s="108">
        <f>SUMIFS(Zostavy!$J$90:$J$123,Zostavy!$H$90:$H$123,Zostavy!H112)*Zostavy!$K$125</f>
        <v>0</v>
      </c>
      <c r="BL104" s="108">
        <f>Zostavy!N112</f>
        <v>0</v>
      </c>
      <c r="BM104" s="108">
        <f>SUMIFS(Zostavy!$P$90:$P$123,Zostavy!$N$90:$N$123,Zostavy!N112)*Zostavy!$Q$125</f>
        <v>0</v>
      </c>
      <c r="BO104" s="108">
        <f>Zostavy!T112</f>
        <v>0</v>
      </c>
      <c r="BP104" s="108">
        <f>SUMIFS(Zostavy!$V$90:$V$123,Zostavy!$T$90:$T$123,Zostavy!T112)*Zostavy!$W$125</f>
        <v>0</v>
      </c>
    </row>
    <row r="105" spans="1:68" ht="14.15" x14ac:dyDescent="0.35">
      <c r="A105" s="84"/>
      <c r="B105" s="98">
        <v>3435</v>
      </c>
      <c r="C105" s="84" t="s">
        <v>643</v>
      </c>
      <c r="D105" s="84">
        <f>Cenník[[#This Row],[Kód]]</f>
        <v>3435</v>
      </c>
      <c r="E105" s="93">
        <v>1.42</v>
      </c>
      <c r="F105" s="84"/>
      <c r="G105" s="84" t="s">
        <v>207</v>
      </c>
      <c r="H105" s="84"/>
      <c r="I105" s="99">
        <f>Cenník[[#This Row],[Kód]]</f>
        <v>3435</v>
      </c>
      <c r="J105" s="100">
        <f>SUM(Výskyt[[#This Row],[1]:[44]])</f>
        <v>0</v>
      </c>
      <c r="K105" s="100" t="str">
        <f>IFERROR(RANK(Výskyt[[#This Row],[kód-P]],Výskyt[kód-P],1),"")</f>
        <v/>
      </c>
      <c r="L105" s="100" t="str">
        <f>IF(Výskyt[[#This Row],[ks]]&gt;0,Výskyt[[#This Row],[Kód]],"")</f>
        <v/>
      </c>
      <c r="M105" s="100" t="str">
        <f>IFERROR(VLOOKUP(Výskyt[[#This Row],[Kód]],zostava1[],2,0),"")</f>
        <v/>
      </c>
      <c r="N105" s="100" t="str">
        <f>IFERROR(VLOOKUP(Výskyt[[#This Row],[Kód]],zostava2[],2,0),"")</f>
        <v/>
      </c>
      <c r="O105" s="100" t="str">
        <f>IFERROR(VLOOKUP(Výskyt[[#This Row],[Kód]],zostava3[],2,0),"")</f>
        <v/>
      </c>
      <c r="P105" s="100" t="str">
        <f>IFERROR(VLOOKUP(Výskyt[[#This Row],[Kód]],zostava4[],2,0),"")</f>
        <v/>
      </c>
      <c r="Q105" s="100" t="str">
        <f>IFERROR(VLOOKUP(Výskyt[[#This Row],[Kód]],zostava5[],2,0),"")</f>
        <v/>
      </c>
      <c r="R105" s="100" t="str">
        <f>IFERROR(VLOOKUP(Výskyt[[#This Row],[Kód]],zostava6[],2,0),"")</f>
        <v/>
      </c>
      <c r="S105" s="100" t="str">
        <f>IFERROR(VLOOKUP(Výskyt[[#This Row],[Kód]],zostava7[],2,0),"")</f>
        <v/>
      </c>
      <c r="T105" s="100" t="str">
        <f>IFERROR(VLOOKUP(Výskyt[[#This Row],[Kód]],zostava8[],2,0),"")</f>
        <v/>
      </c>
      <c r="U105" s="100" t="str">
        <f>IFERROR(VLOOKUP(Výskyt[[#This Row],[Kód]],zostava9[],2,0),"")</f>
        <v/>
      </c>
      <c r="V105" s="102" t="str">
        <f>IFERROR(VLOOKUP(Výskyt[[#This Row],[Kód]],zostava10[],2,0),"")</f>
        <v/>
      </c>
      <c r="W105" s="100" t="str">
        <f>IFERROR(VLOOKUP(Výskyt[[#This Row],[Kód]],zostava11[],2,0),"")</f>
        <v/>
      </c>
      <c r="X105" s="100" t="str">
        <f>IFERROR(VLOOKUP(Výskyt[[#This Row],[Kód]],zostava12[],2,0),"")</f>
        <v/>
      </c>
      <c r="Y105" s="100" t="str">
        <f>IFERROR(VLOOKUP(Výskyt[[#This Row],[Kód]],zostava13[],2,0),"")</f>
        <v/>
      </c>
      <c r="Z105" s="100" t="str">
        <f>IFERROR(VLOOKUP(Výskyt[[#This Row],[Kód]],zostava14[],2,0),"")</f>
        <v/>
      </c>
      <c r="AA105" s="100" t="str">
        <f>IFERROR(VLOOKUP(Výskyt[[#This Row],[Kód]],zostava15[],2,0),"")</f>
        <v/>
      </c>
      <c r="AB105" s="100" t="str">
        <f>IFERROR(VLOOKUP(Výskyt[[#This Row],[Kód]],zostava16[],2,0),"")</f>
        <v/>
      </c>
      <c r="AC105" s="100" t="str">
        <f>IFERROR(VLOOKUP(Výskyt[[#This Row],[Kód]],zostava17[],2,0),"")</f>
        <v/>
      </c>
      <c r="AD105" s="100" t="str">
        <f>IFERROR(VLOOKUP(Výskyt[[#This Row],[Kód]],zostava18[],2,0),"")</f>
        <v/>
      </c>
      <c r="AE105" s="100" t="str">
        <f>IFERROR(VLOOKUP(Výskyt[[#This Row],[Kód]],zostava19[],2,0),"")</f>
        <v/>
      </c>
      <c r="AF105" s="100" t="str">
        <f>IFERROR(VLOOKUP(Výskyt[[#This Row],[Kód]],zostava20[],2,0),"")</f>
        <v/>
      </c>
      <c r="AG105" s="100" t="str">
        <f>IFERROR(VLOOKUP(Výskyt[[#This Row],[Kód]],zostava21[],2,0),"")</f>
        <v/>
      </c>
      <c r="AH105" s="100" t="str">
        <f>IFERROR(VLOOKUP(Výskyt[[#This Row],[Kód]],zostava22[],2,0),"")</f>
        <v/>
      </c>
      <c r="AI105" s="100" t="str">
        <f>IFERROR(VLOOKUP(Výskyt[[#This Row],[Kód]],zostava23[],2,0),"")</f>
        <v/>
      </c>
      <c r="AJ105" s="100" t="str">
        <f>IFERROR(VLOOKUP(Výskyt[[#This Row],[Kód]],zostava24[],2,0),"")</f>
        <v/>
      </c>
      <c r="AK105" s="100" t="str">
        <f>IFERROR(VLOOKUP(Výskyt[[#This Row],[Kód]],zostava25[],2,0),"")</f>
        <v/>
      </c>
      <c r="AL105" s="100" t="str">
        <f>IFERROR(VLOOKUP(Výskyt[[#This Row],[Kód]],zostava26[],2,0),"")</f>
        <v/>
      </c>
      <c r="AM105" s="100" t="str">
        <f>IFERROR(VLOOKUP(Výskyt[[#This Row],[Kód]],zostava27[],2,0),"")</f>
        <v/>
      </c>
      <c r="AN105" s="100" t="str">
        <f>IFERROR(VLOOKUP(Výskyt[[#This Row],[Kód]],zostava28[],2,0),"")</f>
        <v/>
      </c>
      <c r="AO105" s="100" t="str">
        <f>IFERROR(VLOOKUP(Výskyt[[#This Row],[Kód]],zostava29[],2,0),"")</f>
        <v/>
      </c>
      <c r="AP105" s="100" t="str">
        <f>IFERROR(VLOOKUP(Výskyt[[#This Row],[Kód]],zostava30[],2,0),"")</f>
        <v/>
      </c>
      <c r="AQ105" s="100" t="str">
        <f>IFERROR(VLOOKUP(Výskyt[[#This Row],[Kód]],zostava31[],2,0),"")</f>
        <v/>
      </c>
      <c r="AR105" s="100" t="str">
        <f>IFERROR(VLOOKUP(Výskyt[[#This Row],[Kód]],zostava32[],2,0),"")</f>
        <v/>
      </c>
      <c r="AS105" s="100" t="str">
        <f>IFERROR(VLOOKUP(Výskyt[[#This Row],[Kód]],zostava33[],2,0),"")</f>
        <v/>
      </c>
      <c r="AT105" s="100" t="str">
        <f>IFERROR(VLOOKUP(Výskyt[[#This Row],[Kód]],zostava34[],2,0),"")</f>
        <v/>
      </c>
      <c r="AU105" s="100" t="str">
        <f>IFERROR(VLOOKUP(Výskyt[[#This Row],[Kód]],zostava35[],2,0),"")</f>
        <v/>
      </c>
      <c r="AV105" s="100" t="str">
        <f>IFERROR(VLOOKUP(Výskyt[[#This Row],[Kód]],zostava36[],2,0),"")</f>
        <v/>
      </c>
      <c r="AW105" s="100" t="str">
        <f>IFERROR(VLOOKUP(Výskyt[[#This Row],[Kód]],zostava37[],2,0),"")</f>
        <v/>
      </c>
      <c r="AX105" s="100" t="str">
        <f>IFERROR(VLOOKUP(Výskyt[[#This Row],[Kód]],zostava38[],2,0),"")</f>
        <v/>
      </c>
      <c r="AY105" s="100" t="str">
        <f>IFERROR(VLOOKUP(Výskyt[[#This Row],[Kód]],zostava39[],2,0),"")</f>
        <v/>
      </c>
      <c r="AZ105" s="100" t="str">
        <f>IFERROR(VLOOKUP(Výskyt[[#This Row],[Kód]],zostava40[],2,0),"")</f>
        <v/>
      </c>
      <c r="BA105" s="100" t="str">
        <f>IFERROR(VLOOKUP(Výskyt[[#This Row],[Kód]],zostava41[],2,0),"")</f>
        <v/>
      </c>
      <c r="BB105" s="100" t="str">
        <f>IFERROR(VLOOKUP(Výskyt[[#This Row],[Kód]],zostava42[],2,0),"")</f>
        <v/>
      </c>
      <c r="BC105" s="100" t="str">
        <f>IFERROR(VLOOKUP(Výskyt[[#This Row],[Kód]],zostava43[],2,0),"")</f>
        <v/>
      </c>
      <c r="BD105" s="100" t="str">
        <f>IFERROR(VLOOKUP(Výskyt[[#This Row],[Kód]],zostava44[],2,0),"")</f>
        <v/>
      </c>
      <c r="BE105" s="84"/>
      <c r="BF105" s="108">
        <f>Zostavy!B113</f>
        <v>0</v>
      </c>
      <c r="BG105" s="108">
        <f>SUMIFS(Zostavy!$D$90:$D$123,Zostavy!$B$90:$B$123,Zostavy!B113)*Zostavy!$E$125</f>
        <v>0</v>
      </c>
      <c r="BI105" s="108">
        <f>Zostavy!H113</f>
        <v>0</v>
      </c>
      <c r="BJ105" s="108">
        <f>SUMIFS(Zostavy!$J$90:$J$123,Zostavy!$H$90:$H$123,Zostavy!H113)*Zostavy!$K$125</f>
        <v>0</v>
      </c>
      <c r="BL105" s="108">
        <f>Zostavy!N113</f>
        <v>0</v>
      </c>
      <c r="BM105" s="108">
        <f>SUMIFS(Zostavy!$P$90:$P$123,Zostavy!$N$90:$N$123,Zostavy!N113)*Zostavy!$Q$125</f>
        <v>0</v>
      </c>
      <c r="BO105" s="108">
        <f>Zostavy!T113</f>
        <v>0</v>
      </c>
      <c r="BP105" s="108">
        <f>SUMIFS(Zostavy!$V$90:$V$123,Zostavy!$T$90:$T$123,Zostavy!T113)*Zostavy!$W$125</f>
        <v>0</v>
      </c>
    </row>
    <row r="106" spans="1:68" ht="14.15" x14ac:dyDescent="0.35">
      <c r="A106" s="84"/>
      <c r="B106" s="98">
        <v>3446</v>
      </c>
      <c r="C106" s="84" t="s">
        <v>645</v>
      </c>
      <c r="D106" s="84">
        <f>Cenník[[#This Row],[Kód]]</f>
        <v>3446</v>
      </c>
      <c r="E106" s="93">
        <v>0.76</v>
      </c>
      <c r="F106" s="84"/>
      <c r="G106" s="84" t="s">
        <v>211</v>
      </c>
      <c r="H106" s="84"/>
      <c r="I106" s="99">
        <f>Cenník[[#This Row],[Kód]]</f>
        <v>3446</v>
      </c>
      <c r="J106" s="100">
        <f>SUM(Výskyt[[#This Row],[1]:[44]])</f>
        <v>0</v>
      </c>
      <c r="K106" s="100" t="str">
        <f>IFERROR(RANK(Výskyt[[#This Row],[kód-P]],Výskyt[kód-P],1),"")</f>
        <v/>
      </c>
      <c r="L106" s="100" t="str">
        <f>IF(Výskyt[[#This Row],[ks]]&gt;0,Výskyt[[#This Row],[Kód]],"")</f>
        <v/>
      </c>
      <c r="M106" s="100" t="str">
        <f>IFERROR(VLOOKUP(Výskyt[[#This Row],[Kód]],zostava1[],2,0),"")</f>
        <v/>
      </c>
      <c r="N106" s="100" t="str">
        <f>IFERROR(VLOOKUP(Výskyt[[#This Row],[Kód]],zostava2[],2,0),"")</f>
        <v/>
      </c>
      <c r="O106" s="100" t="str">
        <f>IFERROR(VLOOKUP(Výskyt[[#This Row],[Kód]],zostava3[],2,0),"")</f>
        <v/>
      </c>
      <c r="P106" s="100" t="str">
        <f>IFERROR(VLOOKUP(Výskyt[[#This Row],[Kód]],zostava4[],2,0),"")</f>
        <v/>
      </c>
      <c r="Q106" s="100" t="str">
        <f>IFERROR(VLOOKUP(Výskyt[[#This Row],[Kód]],zostava5[],2,0),"")</f>
        <v/>
      </c>
      <c r="R106" s="100" t="str">
        <f>IFERROR(VLOOKUP(Výskyt[[#This Row],[Kód]],zostava6[],2,0),"")</f>
        <v/>
      </c>
      <c r="S106" s="100" t="str">
        <f>IFERROR(VLOOKUP(Výskyt[[#This Row],[Kód]],zostava7[],2,0),"")</f>
        <v/>
      </c>
      <c r="T106" s="100" t="str">
        <f>IFERROR(VLOOKUP(Výskyt[[#This Row],[Kód]],zostava8[],2,0),"")</f>
        <v/>
      </c>
      <c r="U106" s="100" t="str">
        <f>IFERROR(VLOOKUP(Výskyt[[#This Row],[Kód]],zostava9[],2,0),"")</f>
        <v/>
      </c>
      <c r="V106" s="102" t="str">
        <f>IFERROR(VLOOKUP(Výskyt[[#This Row],[Kód]],zostava10[],2,0),"")</f>
        <v/>
      </c>
      <c r="W106" s="100" t="str">
        <f>IFERROR(VLOOKUP(Výskyt[[#This Row],[Kód]],zostava11[],2,0),"")</f>
        <v/>
      </c>
      <c r="X106" s="100" t="str">
        <f>IFERROR(VLOOKUP(Výskyt[[#This Row],[Kód]],zostava12[],2,0),"")</f>
        <v/>
      </c>
      <c r="Y106" s="100" t="str">
        <f>IFERROR(VLOOKUP(Výskyt[[#This Row],[Kód]],zostava13[],2,0),"")</f>
        <v/>
      </c>
      <c r="Z106" s="100" t="str">
        <f>IFERROR(VLOOKUP(Výskyt[[#This Row],[Kód]],zostava14[],2,0),"")</f>
        <v/>
      </c>
      <c r="AA106" s="100" t="str">
        <f>IFERROR(VLOOKUP(Výskyt[[#This Row],[Kód]],zostava15[],2,0),"")</f>
        <v/>
      </c>
      <c r="AB106" s="100" t="str">
        <f>IFERROR(VLOOKUP(Výskyt[[#This Row],[Kód]],zostava16[],2,0),"")</f>
        <v/>
      </c>
      <c r="AC106" s="100" t="str">
        <f>IFERROR(VLOOKUP(Výskyt[[#This Row],[Kód]],zostava17[],2,0),"")</f>
        <v/>
      </c>
      <c r="AD106" s="100" t="str">
        <f>IFERROR(VLOOKUP(Výskyt[[#This Row],[Kód]],zostava18[],2,0),"")</f>
        <v/>
      </c>
      <c r="AE106" s="100" t="str">
        <f>IFERROR(VLOOKUP(Výskyt[[#This Row],[Kód]],zostava19[],2,0),"")</f>
        <v/>
      </c>
      <c r="AF106" s="100" t="str">
        <f>IFERROR(VLOOKUP(Výskyt[[#This Row],[Kód]],zostava20[],2,0),"")</f>
        <v/>
      </c>
      <c r="AG106" s="100" t="str">
        <f>IFERROR(VLOOKUP(Výskyt[[#This Row],[Kód]],zostava21[],2,0),"")</f>
        <v/>
      </c>
      <c r="AH106" s="100" t="str">
        <f>IFERROR(VLOOKUP(Výskyt[[#This Row],[Kód]],zostava22[],2,0),"")</f>
        <v/>
      </c>
      <c r="AI106" s="100" t="str">
        <f>IFERROR(VLOOKUP(Výskyt[[#This Row],[Kód]],zostava23[],2,0),"")</f>
        <v/>
      </c>
      <c r="AJ106" s="100" t="str">
        <f>IFERROR(VLOOKUP(Výskyt[[#This Row],[Kód]],zostava24[],2,0),"")</f>
        <v/>
      </c>
      <c r="AK106" s="100" t="str">
        <f>IFERROR(VLOOKUP(Výskyt[[#This Row],[Kód]],zostava25[],2,0),"")</f>
        <v/>
      </c>
      <c r="AL106" s="100" t="str">
        <f>IFERROR(VLOOKUP(Výskyt[[#This Row],[Kód]],zostava26[],2,0),"")</f>
        <v/>
      </c>
      <c r="AM106" s="100" t="str">
        <f>IFERROR(VLOOKUP(Výskyt[[#This Row],[Kód]],zostava27[],2,0),"")</f>
        <v/>
      </c>
      <c r="AN106" s="100" t="str">
        <f>IFERROR(VLOOKUP(Výskyt[[#This Row],[Kód]],zostava28[],2,0),"")</f>
        <v/>
      </c>
      <c r="AO106" s="100" t="str">
        <f>IFERROR(VLOOKUP(Výskyt[[#This Row],[Kód]],zostava29[],2,0),"")</f>
        <v/>
      </c>
      <c r="AP106" s="100" t="str">
        <f>IFERROR(VLOOKUP(Výskyt[[#This Row],[Kód]],zostava30[],2,0),"")</f>
        <v/>
      </c>
      <c r="AQ106" s="100" t="str">
        <f>IFERROR(VLOOKUP(Výskyt[[#This Row],[Kód]],zostava31[],2,0),"")</f>
        <v/>
      </c>
      <c r="AR106" s="100" t="str">
        <f>IFERROR(VLOOKUP(Výskyt[[#This Row],[Kód]],zostava32[],2,0),"")</f>
        <v/>
      </c>
      <c r="AS106" s="100" t="str">
        <f>IFERROR(VLOOKUP(Výskyt[[#This Row],[Kód]],zostava33[],2,0),"")</f>
        <v/>
      </c>
      <c r="AT106" s="100" t="str">
        <f>IFERROR(VLOOKUP(Výskyt[[#This Row],[Kód]],zostava34[],2,0),"")</f>
        <v/>
      </c>
      <c r="AU106" s="100" t="str">
        <f>IFERROR(VLOOKUP(Výskyt[[#This Row],[Kód]],zostava35[],2,0),"")</f>
        <v/>
      </c>
      <c r="AV106" s="100" t="str">
        <f>IFERROR(VLOOKUP(Výskyt[[#This Row],[Kód]],zostava36[],2,0),"")</f>
        <v/>
      </c>
      <c r="AW106" s="100" t="str">
        <f>IFERROR(VLOOKUP(Výskyt[[#This Row],[Kód]],zostava37[],2,0),"")</f>
        <v/>
      </c>
      <c r="AX106" s="100" t="str">
        <f>IFERROR(VLOOKUP(Výskyt[[#This Row],[Kód]],zostava38[],2,0),"")</f>
        <v/>
      </c>
      <c r="AY106" s="100" t="str">
        <f>IFERROR(VLOOKUP(Výskyt[[#This Row],[Kód]],zostava39[],2,0),"")</f>
        <v/>
      </c>
      <c r="AZ106" s="100" t="str">
        <f>IFERROR(VLOOKUP(Výskyt[[#This Row],[Kód]],zostava40[],2,0),"")</f>
        <v/>
      </c>
      <c r="BA106" s="100" t="str">
        <f>IFERROR(VLOOKUP(Výskyt[[#This Row],[Kód]],zostava41[],2,0),"")</f>
        <v/>
      </c>
      <c r="BB106" s="100" t="str">
        <f>IFERROR(VLOOKUP(Výskyt[[#This Row],[Kód]],zostava42[],2,0),"")</f>
        <v/>
      </c>
      <c r="BC106" s="100" t="str">
        <f>IFERROR(VLOOKUP(Výskyt[[#This Row],[Kód]],zostava43[],2,0),"")</f>
        <v/>
      </c>
      <c r="BD106" s="100" t="str">
        <f>IFERROR(VLOOKUP(Výskyt[[#This Row],[Kód]],zostava44[],2,0),"")</f>
        <v/>
      </c>
      <c r="BE106" s="84"/>
      <c r="BF106" s="108">
        <f>Zostavy!B114</f>
        <v>0</v>
      </c>
      <c r="BG106" s="108">
        <f>SUMIFS(Zostavy!$D$90:$D$123,Zostavy!$B$90:$B$123,Zostavy!B114)*Zostavy!$E$125</f>
        <v>0</v>
      </c>
      <c r="BI106" s="108">
        <f>Zostavy!H114</f>
        <v>0</v>
      </c>
      <c r="BJ106" s="108">
        <f>SUMIFS(Zostavy!$J$90:$J$123,Zostavy!$H$90:$H$123,Zostavy!H114)*Zostavy!$K$125</f>
        <v>0</v>
      </c>
      <c r="BL106" s="108">
        <f>Zostavy!N114</f>
        <v>0</v>
      </c>
      <c r="BM106" s="108">
        <f>SUMIFS(Zostavy!$P$90:$P$123,Zostavy!$N$90:$N$123,Zostavy!N114)*Zostavy!$Q$125</f>
        <v>0</v>
      </c>
      <c r="BO106" s="108">
        <f>Zostavy!T114</f>
        <v>0</v>
      </c>
      <c r="BP106" s="108">
        <f>SUMIFS(Zostavy!$V$90:$V$123,Zostavy!$T$90:$T$123,Zostavy!T114)*Zostavy!$W$125</f>
        <v>0</v>
      </c>
    </row>
    <row r="107" spans="1:68" ht="14.15" x14ac:dyDescent="0.35">
      <c r="A107" s="84"/>
      <c r="B107" s="98">
        <v>3455</v>
      </c>
      <c r="C107" s="84" t="s">
        <v>648</v>
      </c>
      <c r="D107" s="84">
        <f>Cenník[[#This Row],[Kód]]</f>
        <v>3455</v>
      </c>
      <c r="E107" s="93">
        <v>0.4</v>
      </c>
      <c r="F107" s="84"/>
      <c r="G107" s="84" t="s">
        <v>208</v>
      </c>
      <c r="H107" s="84"/>
      <c r="I107" s="99">
        <f>Cenník[[#This Row],[Kód]]</f>
        <v>3455</v>
      </c>
      <c r="J107" s="100">
        <f>SUM(Výskyt[[#This Row],[1]:[44]])</f>
        <v>0</v>
      </c>
      <c r="K107" s="100" t="str">
        <f>IFERROR(RANK(Výskyt[[#This Row],[kód-P]],Výskyt[kód-P],1),"")</f>
        <v/>
      </c>
      <c r="L107" s="100" t="str">
        <f>IF(Výskyt[[#This Row],[ks]]&gt;0,Výskyt[[#This Row],[Kód]],"")</f>
        <v/>
      </c>
      <c r="M107" s="100" t="str">
        <f>IFERROR(VLOOKUP(Výskyt[[#This Row],[Kód]],zostava1[],2,0),"")</f>
        <v/>
      </c>
      <c r="N107" s="100" t="str">
        <f>IFERROR(VLOOKUP(Výskyt[[#This Row],[Kód]],zostava2[],2,0),"")</f>
        <v/>
      </c>
      <c r="O107" s="100" t="str">
        <f>IFERROR(VLOOKUP(Výskyt[[#This Row],[Kód]],zostava3[],2,0),"")</f>
        <v/>
      </c>
      <c r="P107" s="100" t="str">
        <f>IFERROR(VLOOKUP(Výskyt[[#This Row],[Kód]],zostava4[],2,0),"")</f>
        <v/>
      </c>
      <c r="Q107" s="100" t="str">
        <f>IFERROR(VLOOKUP(Výskyt[[#This Row],[Kód]],zostava5[],2,0),"")</f>
        <v/>
      </c>
      <c r="R107" s="100" t="str">
        <f>IFERROR(VLOOKUP(Výskyt[[#This Row],[Kód]],zostava6[],2,0),"")</f>
        <v/>
      </c>
      <c r="S107" s="100" t="str">
        <f>IFERROR(VLOOKUP(Výskyt[[#This Row],[Kód]],zostava7[],2,0),"")</f>
        <v/>
      </c>
      <c r="T107" s="100" t="str">
        <f>IFERROR(VLOOKUP(Výskyt[[#This Row],[Kód]],zostava8[],2,0),"")</f>
        <v/>
      </c>
      <c r="U107" s="100" t="str">
        <f>IFERROR(VLOOKUP(Výskyt[[#This Row],[Kód]],zostava9[],2,0),"")</f>
        <v/>
      </c>
      <c r="V107" s="102" t="str">
        <f>IFERROR(VLOOKUP(Výskyt[[#This Row],[Kód]],zostava10[],2,0),"")</f>
        <v/>
      </c>
      <c r="W107" s="100" t="str">
        <f>IFERROR(VLOOKUP(Výskyt[[#This Row],[Kód]],zostava11[],2,0),"")</f>
        <v/>
      </c>
      <c r="X107" s="100" t="str">
        <f>IFERROR(VLOOKUP(Výskyt[[#This Row],[Kód]],zostava12[],2,0),"")</f>
        <v/>
      </c>
      <c r="Y107" s="100" t="str">
        <f>IFERROR(VLOOKUP(Výskyt[[#This Row],[Kód]],zostava13[],2,0),"")</f>
        <v/>
      </c>
      <c r="Z107" s="100" t="str">
        <f>IFERROR(VLOOKUP(Výskyt[[#This Row],[Kód]],zostava14[],2,0),"")</f>
        <v/>
      </c>
      <c r="AA107" s="100" t="str">
        <f>IFERROR(VLOOKUP(Výskyt[[#This Row],[Kód]],zostava15[],2,0),"")</f>
        <v/>
      </c>
      <c r="AB107" s="100" t="str">
        <f>IFERROR(VLOOKUP(Výskyt[[#This Row],[Kód]],zostava16[],2,0),"")</f>
        <v/>
      </c>
      <c r="AC107" s="100" t="str">
        <f>IFERROR(VLOOKUP(Výskyt[[#This Row],[Kód]],zostava17[],2,0),"")</f>
        <v/>
      </c>
      <c r="AD107" s="100" t="str">
        <f>IFERROR(VLOOKUP(Výskyt[[#This Row],[Kód]],zostava18[],2,0),"")</f>
        <v/>
      </c>
      <c r="AE107" s="100" t="str">
        <f>IFERROR(VLOOKUP(Výskyt[[#This Row],[Kód]],zostava19[],2,0),"")</f>
        <v/>
      </c>
      <c r="AF107" s="100" t="str">
        <f>IFERROR(VLOOKUP(Výskyt[[#This Row],[Kód]],zostava20[],2,0),"")</f>
        <v/>
      </c>
      <c r="AG107" s="100" t="str">
        <f>IFERROR(VLOOKUP(Výskyt[[#This Row],[Kód]],zostava21[],2,0),"")</f>
        <v/>
      </c>
      <c r="AH107" s="100" t="str">
        <f>IFERROR(VLOOKUP(Výskyt[[#This Row],[Kód]],zostava22[],2,0),"")</f>
        <v/>
      </c>
      <c r="AI107" s="100" t="str">
        <f>IFERROR(VLOOKUP(Výskyt[[#This Row],[Kód]],zostava23[],2,0),"")</f>
        <v/>
      </c>
      <c r="AJ107" s="100" t="str">
        <f>IFERROR(VLOOKUP(Výskyt[[#This Row],[Kód]],zostava24[],2,0),"")</f>
        <v/>
      </c>
      <c r="AK107" s="100" t="str">
        <f>IFERROR(VLOOKUP(Výskyt[[#This Row],[Kód]],zostava25[],2,0),"")</f>
        <v/>
      </c>
      <c r="AL107" s="100" t="str">
        <f>IFERROR(VLOOKUP(Výskyt[[#This Row],[Kód]],zostava26[],2,0),"")</f>
        <v/>
      </c>
      <c r="AM107" s="100" t="str">
        <f>IFERROR(VLOOKUP(Výskyt[[#This Row],[Kód]],zostava27[],2,0),"")</f>
        <v/>
      </c>
      <c r="AN107" s="100" t="str">
        <f>IFERROR(VLOOKUP(Výskyt[[#This Row],[Kód]],zostava28[],2,0),"")</f>
        <v/>
      </c>
      <c r="AO107" s="100" t="str">
        <f>IFERROR(VLOOKUP(Výskyt[[#This Row],[Kód]],zostava29[],2,0),"")</f>
        <v/>
      </c>
      <c r="AP107" s="100" t="str">
        <f>IFERROR(VLOOKUP(Výskyt[[#This Row],[Kód]],zostava30[],2,0),"")</f>
        <v/>
      </c>
      <c r="AQ107" s="100" t="str">
        <f>IFERROR(VLOOKUP(Výskyt[[#This Row],[Kód]],zostava31[],2,0),"")</f>
        <v/>
      </c>
      <c r="AR107" s="100" t="str">
        <f>IFERROR(VLOOKUP(Výskyt[[#This Row],[Kód]],zostava32[],2,0),"")</f>
        <v/>
      </c>
      <c r="AS107" s="100" t="str">
        <f>IFERROR(VLOOKUP(Výskyt[[#This Row],[Kód]],zostava33[],2,0),"")</f>
        <v/>
      </c>
      <c r="AT107" s="100" t="str">
        <f>IFERROR(VLOOKUP(Výskyt[[#This Row],[Kód]],zostava34[],2,0),"")</f>
        <v/>
      </c>
      <c r="AU107" s="100" t="str">
        <f>IFERROR(VLOOKUP(Výskyt[[#This Row],[Kód]],zostava35[],2,0),"")</f>
        <v/>
      </c>
      <c r="AV107" s="100" t="str">
        <f>IFERROR(VLOOKUP(Výskyt[[#This Row],[Kód]],zostava36[],2,0),"")</f>
        <v/>
      </c>
      <c r="AW107" s="100" t="str">
        <f>IFERROR(VLOOKUP(Výskyt[[#This Row],[Kód]],zostava37[],2,0),"")</f>
        <v/>
      </c>
      <c r="AX107" s="100" t="str">
        <f>IFERROR(VLOOKUP(Výskyt[[#This Row],[Kód]],zostava38[],2,0),"")</f>
        <v/>
      </c>
      <c r="AY107" s="100" t="str">
        <f>IFERROR(VLOOKUP(Výskyt[[#This Row],[Kód]],zostava39[],2,0),"")</f>
        <v/>
      </c>
      <c r="AZ107" s="100" t="str">
        <f>IFERROR(VLOOKUP(Výskyt[[#This Row],[Kód]],zostava40[],2,0),"")</f>
        <v/>
      </c>
      <c r="BA107" s="100" t="str">
        <f>IFERROR(VLOOKUP(Výskyt[[#This Row],[Kód]],zostava41[],2,0),"")</f>
        <v/>
      </c>
      <c r="BB107" s="100" t="str">
        <f>IFERROR(VLOOKUP(Výskyt[[#This Row],[Kód]],zostava42[],2,0),"")</f>
        <v/>
      </c>
      <c r="BC107" s="100" t="str">
        <f>IFERROR(VLOOKUP(Výskyt[[#This Row],[Kód]],zostava43[],2,0),"")</f>
        <v/>
      </c>
      <c r="BD107" s="100" t="str">
        <f>IFERROR(VLOOKUP(Výskyt[[#This Row],[Kód]],zostava44[],2,0),"")</f>
        <v/>
      </c>
      <c r="BE107" s="84"/>
      <c r="BF107" s="108">
        <f>Zostavy!B115</f>
        <v>0</v>
      </c>
      <c r="BG107" s="108">
        <f>SUMIFS(Zostavy!$D$90:$D$123,Zostavy!$B$90:$B$123,Zostavy!B115)*Zostavy!$E$125</f>
        <v>0</v>
      </c>
      <c r="BI107" s="108">
        <f>Zostavy!H115</f>
        <v>0</v>
      </c>
      <c r="BJ107" s="108">
        <f>SUMIFS(Zostavy!$J$90:$J$123,Zostavy!$H$90:$H$123,Zostavy!H115)*Zostavy!$K$125</f>
        <v>0</v>
      </c>
      <c r="BL107" s="108">
        <f>Zostavy!N115</f>
        <v>0</v>
      </c>
      <c r="BM107" s="108">
        <f>SUMIFS(Zostavy!$P$90:$P$123,Zostavy!$N$90:$N$123,Zostavy!N115)*Zostavy!$Q$125</f>
        <v>0</v>
      </c>
      <c r="BO107" s="108">
        <f>Zostavy!T115</f>
        <v>0</v>
      </c>
      <c r="BP107" s="108">
        <f>SUMIFS(Zostavy!$V$90:$V$123,Zostavy!$T$90:$T$123,Zostavy!T115)*Zostavy!$W$125</f>
        <v>0</v>
      </c>
    </row>
    <row r="108" spans="1:68" ht="14.15" x14ac:dyDescent="0.35">
      <c r="A108" s="84"/>
      <c r="B108" s="98">
        <v>3460</v>
      </c>
      <c r="C108" s="84" t="s">
        <v>650</v>
      </c>
      <c r="D108" s="84">
        <f>Cenník[[#This Row],[Kód]]</f>
        <v>3460</v>
      </c>
      <c r="E108" s="93">
        <v>0.4</v>
      </c>
      <c r="F108" s="84"/>
      <c r="G108" s="84" t="s">
        <v>205</v>
      </c>
      <c r="H108" s="84"/>
      <c r="I108" s="99">
        <f>Cenník[[#This Row],[Kód]]</f>
        <v>3460</v>
      </c>
      <c r="J108" s="100">
        <f>SUM(Výskyt[[#This Row],[1]:[44]])</f>
        <v>0</v>
      </c>
      <c r="K108" s="100" t="str">
        <f>IFERROR(RANK(Výskyt[[#This Row],[kód-P]],Výskyt[kód-P],1),"")</f>
        <v/>
      </c>
      <c r="L108" s="100" t="str">
        <f>IF(Výskyt[[#This Row],[ks]]&gt;0,Výskyt[[#This Row],[Kód]],"")</f>
        <v/>
      </c>
      <c r="M108" s="100" t="str">
        <f>IFERROR(VLOOKUP(Výskyt[[#This Row],[Kód]],zostava1[],2,0),"")</f>
        <v/>
      </c>
      <c r="N108" s="100" t="str">
        <f>IFERROR(VLOOKUP(Výskyt[[#This Row],[Kód]],zostava2[],2,0),"")</f>
        <v/>
      </c>
      <c r="O108" s="100" t="str">
        <f>IFERROR(VLOOKUP(Výskyt[[#This Row],[Kód]],zostava3[],2,0),"")</f>
        <v/>
      </c>
      <c r="P108" s="100" t="str">
        <f>IFERROR(VLOOKUP(Výskyt[[#This Row],[Kód]],zostava4[],2,0),"")</f>
        <v/>
      </c>
      <c r="Q108" s="100" t="str">
        <f>IFERROR(VLOOKUP(Výskyt[[#This Row],[Kód]],zostava5[],2,0),"")</f>
        <v/>
      </c>
      <c r="R108" s="100" t="str">
        <f>IFERROR(VLOOKUP(Výskyt[[#This Row],[Kód]],zostava6[],2,0),"")</f>
        <v/>
      </c>
      <c r="S108" s="100" t="str">
        <f>IFERROR(VLOOKUP(Výskyt[[#This Row],[Kód]],zostava7[],2,0),"")</f>
        <v/>
      </c>
      <c r="T108" s="100" t="str">
        <f>IFERROR(VLOOKUP(Výskyt[[#This Row],[Kód]],zostava8[],2,0),"")</f>
        <v/>
      </c>
      <c r="U108" s="100" t="str">
        <f>IFERROR(VLOOKUP(Výskyt[[#This Row],[Kód]],zostava9[],2,0),"")</f>
        <v/>
      </c>
      <c r="V108" s="102" t="str">
        <f>IFERROR(VLOOKUP(Výskyt[[#This Row],[Kód]],zostava10[],2,0),"")</f>
        <v/>
      </c>
      <c r="W108" s="100" t="str">
        <f>IFERROR(VLOOKUP(Výskyt[[#This Row],[Kód]],zostava11[],2,0),"")</f>
        <v/>
      </c>
      <c r="X108" s="100" t="str">
        <f>IFERROR(VLOOKUP(Výskyt[[#This Row],[Kód]],zostava12[],2,0),"")</f>
        <v/>
      </c>
      <c r="Y108" s="100" t="str">
        <f>IFERROR(VLOOKUP(Výskyt[[#This Row],[Kód]],zostava13[],2,0),"")</f>
        <v/>
      </c>
      <c r="Z108" s="100" t="str">
        <f>IFERROR(VLOOKUP(Výskyt[[#This Row],[Kód]],zostava14[],2,0),"")</f>
        <v/>
      </c>
      <c r="AA108" s="100" t="str">
        <f>IFERROR(VLOOKUP(Výskyt[[#This Row],[Kód]],zostava15[],2,0),"")</f>
        <v/>
      </c>
      <c r="AB108" s="100" t="str">
        <f>IFERROR(VLOOKUP(Výskyt[[#This Row],[Kód]],zostava16[],2,0),"")</f>
        <v/>
      </c>
      <c r="AC108" s="100" t="str">
        <f>IFERROR(VLOOKUP(Výskyt[[#This Row],[Kód]],zostava17[],2,0),"")</f>
        <v/>
      </c>
      <c r="AD108" s="100" t="str">
        <f>IFERROR(VLOOKUP(Výskyt[[#This Row],[Kód]],zostava18[],2,0),"")</f>
        <v/>
      </c>
      <c r="AE108" s="100" t="str">
        <f>IFERROR(VLOOKUP(Výskyt[[#This Row],[Kód]],zostava19[],2,0),"")</f>
        <v/>
      </c>
      <c r="AF108" s="100" t="str">
        <f>IFERROR(VLOOKUP(Výskyt[[#This Row],[Kód]],zostava20[],2,0),"")</f>
        <v/>
      </c>
      <c r="AG108" s="100" t="str">
        <f>IFERROR(VLOOKUP(Výskyt[[#This Row],[Kód]],zostava21[],2,0),"")</f>
        <v/>
      </c>
      <c r="AH108" s="100" t="str">
        <f>IFERROR(VLOOKUP(Výskyt[[#This Row],[Kód]],zostava22[],2,0),"")</f>
        <v/>
      </c>
      <c r="AI108" s="100" t="str">
        <f>IFERROR(VLOOKUP(Výskyt[[#This Row],[Kód]],zostava23[],2,0),"")</f>
        <v/>
      </c>
      <c r="AJ108" s="100" t="str">
        <f>IFERROR(VLOOKUP(Výskyt[[#This Row],[Kód]],zostava24[],2,0),"")</f>
        <v/>
      </c>
      <c r="AK108" s="100" t="str">
        <f>IFERROR(VLOOKUP(Výskyt[[#This Row],[Kód]],zostava25[],2,0),"")</f>
        <v/>
      </c>
      <c r="AL108" s="100" t="str">
        <f>IFERROR(VLOOKUP(Výskyt[[#This Row],[Kód]],zostava26[],2,0),"")</f>
        <v/>
      </c>
      <c r="AM108" s="100" t="str">
        <f>IFERROR(VLOOKUP(Výskyt[[#This Row],[Kód]],zostava27[],2,0),"")</f>
        <v/>
      </c>
      <c r="AN108" s="100" t="str">
        <f>IFERROR(VLOOKUP(Výskyt[[#This Row],[Kód]],zostava28[],2,0),"")</f>
        <v/>
      </c>
      <c r="AO108" s="100" t="str">
        <f>IFERROR(VLOOKUP(Výskyt[[#This Row],[Kód]],zostava29[],2,0),"")</f>
        <v/>
      </c>
      <c r="AP108" s="100" t="str">
        <f>IFERROR(VLOOKUP(Výskyt[[#This Row],[Kód]],zostava30[],2,0),"")</f>
        <v/>
      </c>
      <c r="AQ108" s="100" t="str">
        <f>IFERROR(VLOOKUP(Výskyt[[#This Row],[Kód]],zostava31[],2,0),"")</f>
        <v/>
      </c>
      <c r="AR108" s="100" t="str">
        <f>IFERROR(VLOOKUP(Výskyt[[#This Row],[Kód]],zostava32[],2,0),"")</f>
        <v/>
      </c>
      <c r="AS108" s="100" t="str">
        <f>IFERROR(VLOOKUP(Výskyt[[#This Row],[Kód]],zostava33[],2,0),"")</f>
        <v/>
      </c>
      <c r="AT108" s="100" t="str">
        <f>IFERROR(VLOOKUP(Výskyt[[#This Row],[Kód]],zostava34[],2,0),"")</f>
        <v/>
      </c>
      <c r="AU108" s="100" t="str">
        <f>IFERROR(VLOOKUP(Výskyt[[#This Row],[Kód]],zostava35[],2,0),"")</f>
        <v/>
      </c>
      <c r="AV108" s="100" t="str">
        <f>IFERROR(VLOOKUP(Výskyt[[#This Row],[Kód]],zostava36[],2,0),"")</f>
        <v/>
      </c>
      <c r="AW108" s="100" t="str">
        <f>IFERROR(VLOOKUP(Výskyt[[#This Row],[Kód]],zostava37[],2,0),"")</f>
        <v/>
      </c>
      <c r="AX108" s="100" t="str">
        <f>IFERROR(VLOOKUP(Výskyt[[#This Row],[Kód]],zostava38[],2,0),"")</f>
        <v/>
      </c>
      <c r="AY108" s="100" t="str">
        <f>IFERROR(VLOOKUP(Výskyt[[#This Row],[Kód]],zostava39[],2,0),"")</f>
        <v/>
      </c>
      <c r="AZ108" s="100" t="str">
        <f>IFERROR(VLOOKUP(Výskyt[[#This Row],[Kód]],zostava40[],2,0),"")</f>
        <v/>
      </c>
      <c r="BA108" s="100" t="str">
        <f>IFERROR(VLOOKUP(Výskyt[[#This Row],[Kód]],zostava41[],2,0),"")</f>
        <v/>
      </c>
      <c r="BB108" s="100" t="str">
        <f>IFERROR(VLOOKUP(Výskyt[[#This Row],[Kód]],zostava42[],2,0),"")</f>
        <v/>
      </c>
      <c r="BC108" s="100" t="str">
        <f>IFERROR(VLOOKUP(Výskyt[[#This Row],[Kód]],zostava43[],2,0),"")</f>
        <v/>
      </c>
      <c r="BD108" s="100" t="str">
        <f>IFERROR(VLOOKUP(Výskyt[[#This Row],[Kód]],zostava44[],2,0),"")</f>
        <v/>
      </c>
      <c r="BE108" s="84"/>
      <c r="BF108" s="108">
        <f>Zostavy!B116</f>
        <v>0</v>
      </c>
      <c r="BG108" s="108">
        <f>SUMIFS(Zostavy!$D$90:$D$123,Zostavy!$B$90:$B$123,Zostavy!B116)*Zostavy!$E$125</f>
        <v>0</v>
      </c>
      <c r="BI108" s="108">
        <f>Zostavy!H116</f>
        <v>0</v>
      </c>
      <c r="BJ108" s="108">
        <f>SUMIFS(Zostavy!$J$90:$J$123,Zostavy!$H$90:$H$123,Zostavy!H116)*Zostavy!$K$125</f>
        <v>0</v>
      </c>
      <c r="BL108" s="108">
        <f>Zostavy!N116</f>
        <v>0</v>
      </c>
      <c r="BM108" s="108">
        <f>SUMIFS(Zostavy!$P$90:$P$123,Zostavy!$N$90:$N$123,Zostavy!N116)*Zostavy!$Q$125</f>
        <v>0</v>
      </c>
      <c r="BO108" s="108">
        <f>Zostavy!T116</f>
        <v>0</v>
      </c>
      <c r="BP108" s="108">
        <f>SUMIFS(Zostavy!$V$90:$V$123,Zostavy!$T$90:$T$123,Zostavy!T116)*Zostavy!$W$125</f>
        <v>0</v>
      </c>
    </row>
    <row r="109" spans="1:68" ht="14.15" x14ac:dyDescent="0.35">
      <c r="A109" s="84"/>
      <c r="B109" s="98">
        <v>3500</v>
      </c>
      <c r="C109" s="84" t="s">
        <v>652</v>
      </c>
      <c r="D109" s="84">
        <f>Cenník[[#This Row],[Kód]]</f>
        <v>3500</v>
      </c>
      <c r="E109" s="93">
        <v>0.56000000000000005</v>
      </c>
      <c r="F109" s="84"/>
      <c r="G109" s="84" t="s">
        <v>202</v>
      </c>
      <c r="H109" s="84"/>
      <c r="I109" s="99">
        <f>Cenník[[#This Row],[Kód]]</f>
        <v>3500</v>
      </c>
      <c r="J109" s="100">
        <f>SUM(Výskyt[[#This Row],[1]:[44]])</f>
        <v>0</v>
      </c>
      <c r="K109" s="100" t="str">
        <f>IFERROR(RANK(Výskyt[[#This Row],[kód-P]],Výskyt[kód-P],1),"")</f>
        <v/>
      </c>
      <c r="L109" s="100" t="str">
        <f>IF(Výskyt[[#This Row],[ks]]&gt;0,Výskyt[[#This Row],[Kód]],"")</f>
        <v/>
      </c>
      <c r="M109" s="100" t="str">
        <f>IFERROR(VLOOKUP(Výskyt[[#This Row],[Kód]],zostava1[],2,0),"")</f>
        <v/>
      </c>
      <c r="N109" s="100" t="str">
        <f>IFERROR(VLOOKUP(Výskyt[[#This Row],[Kód]],zostava2[],2,0),"")</f>
        <v/>
      </c>
      <c r="O109" s="100" t="str">
        <f>IFERROR(VLOOKUP(Výskyt[[#This Row],[Kód]],zostava3[],2,0),"")</f>
        <v/>
      </c>
      <c r="P109" s="100" t="str">
        <f>IFERROR(VLOOKUP(Výskyt[[#This Row],[Kód]],zostava4[],2,0),"")</f>
        <v/>
      </c>
      <c r="Q109" s="100" t="str">
        <f>IFERROR(VLOOKUP(Výskyt[[#This Row],[Kód]],zostava5[],2,0),"")</f>
        <v/>
      </c>
      <c r="R109" s="100" t="str">
        <f>IFERROR(VLOOKUP(Výskyt[[#This Row],[Kód]],zostava6[],2,0),"")</f>
        <v/>
      </c>
      <c r="S109" s="100" t="str">
        <f>IFERROR(VLOOKUP(Výskyt[[#This Row],[Kód]],zostava7[],2,0),"")</f>
        <v/>
      </c>
      <c r="T109" s="100" t="str">
        <f>IFERROR(VLOOKUP(Výskyt[[#This Row],[Kód]],zostava8[],2,0),"")</f>
        <v/>
      </c>
      <c r="U109" s="100" t="str">
        <f>IFERROR(VLOOKUP(Výskyt[[#This Row],[Kód]],zostava9[],2,0),"")</f>
        <v/>
      </c>
      <c r="V109" s="102" t="str">
        <f>IFERROR(VLOOKUP(Výskyt[[#This Row],[Kód]],zostava10[],2,0),"")</f>
        <v/>
      </c>
      <c r="W109" s="100" t="str">
        <f>IFERROR(VLOOKUP(Výskyt[[#This Row],[Kód]],zostava11[],2,0),"")</f>
        <v/>
      </c>
      <c r="X109" s="100" t="str">
        <f>IFERROR(VLOOKUP(Výskyt[[#This Row],[Kód]],zostava12[],2,0),"")</f>
        <v/>
      </c>
      <c r="Y109" s="100" t="str">
        <f>IFERROR(VLOOKUP(Výskyt[[#This Row],[Kód]],zostava13[],2,0),"")</f>
        <v/>
      </c>
      <c r="Z109" s="100" t="str">
        <f>IFERROR(VLOOKUP(Výskyt[[#This Row],[Kód]],zostava14[],2,0),"")</f>
        <v/>
      </c>
      <c r="AA109" s="100" t="str">
        <f>IFERROR(VLOOKUP(Výskyt[[#This Row],[Kód]],zostava15[],2,0),"")</f>
        <v/>
      </c>
      <c r="AB109" s="100" t="str">
        <f>IFERROR(VLOOKUP(Výskyt[[#This Row],[Kód]],zostava16[],2,0),"")</f>
        <v/>
      </c>
      <c r="AC109" s="100" t="str">
        <f>IFERROR(VLOOKUP(Výskyt[[#This Row],[Kód]],zostava17[],2,0),"")</f>
        <v/>
      </c>
      <c r="AD109" s="100" t="str">
        <f>IFERROR(VLOOKUP(Výskyt[[#This Row],[Kód]],zostava18[],2,0),"")</f>
        <v/>
      </c>
      <c r="AE109" s="100" t="str">
        <f>IFERROR(VLOOKUP(Výskyt[[#This Row],[Kód]],zostava19[],2,0),"")</f>
        <v/>
      </c>
      <c r="AF109" s="100" t="str">
        <f>IFERROR(VLOOKUP(Výskyt[[#This Row],[Kód]],zostava20[],2,0),"")</f>
        <v/>
      </c>
      <c r="AG109" s="100" t="str">
        <f>IFERROR(VLOOKUP(Výskyt[[#This Row],[Kód]],zostava21[],2,0),"")</f>
        <v/>
      </c>
      <c r="AH109" s="100" t="str">
        <f>IFERROR(VLOOKUP(Výskyt[[#This Row],[Kód]],zostava22[],2,0),"")</f>
        <v/>
      </c>
      <c r="AI109" s="100" t="str">
        <f>IFERROR(VLOOKUP(Výskyt[[#This Row],[Kód]],zostava23[],2,0),"")</f>
        <v/>
      </c>
      <c r="AJ109" s="100" t="str">
        <f>IFERROR(VLOOKUP(Výskyt[[#This Row],[Kód]],zostava24[],2,0),"")</f>
        <v/>
      </c>
      <c r="AK109" s="100" t="str">
        <f>IFERROR(VLOOKUP(Výskyt[[#This Row],[Kód]],zostava25[],2,0),"")</f>
        <v/>
      </c>
      <c r="AL109" s="100" t="str">
        <f>IFERROR(VLOOKUP(Výskyt[[#This Row],[Kód]],zostava26[],2,0),"")</f>
        <v/>
      </c>
      <c r="AM109" s="100" t="str">
        <f>IFERROR(VLOOKUP(Výskyt[[#This Row],[Kód]],zostava27[],2,0),"")</f>
        <v/>
      </c>
      <c r="AN109" s="100" t="str">
        <f>IFERROR(VLOOKUP(Výskyt[[#This Row],[Kód]],zostava28[],2,0),"")</f>
        <v/>
      </c>
      <c r="AO109" s="100" t="str">
        <f>IFERROR(VLOOKUP(Výskyt[[#This Row],[Kód]],zostava29[],2,0),"")</f>
        <v/>
      </c>
      <c r="AP109" s="100" t="str">
        <f>IFERROR(VLOOKUP(Výskyt[[#This Row],[Kód]],zostava30[],2,0),"")</f>
        <v/>
      </c>
      <c r="AQ109" s="100" t="str">
        <f>IFERROR(VLOOKUP(Výskyt[[#This Row],[Kód]],zostava31[],2,0),"")</f>
        <v/>
      </c>
      <c r="AR109" s="100" t="str">
        <f>IFERROR(VLOOKUP(Výskyt[[#This Row],[Kód]],zostava32[],2,0),"")</f>
        <v/>
      </c>
      <c r="AS109" s="100" t="str">
        <f>IFERROR(VLOOKUP(Výskyt[[#This Row],[Kód]],zostava33[],2,0),"")</f>
        <v/>
      </c>
      <c r="AT109" s="100" t="str">
        <f>IFERROR(VLOOKUP(Výskyt[[#This Row],[Kód]],zostava34[],2,0),"")</f>
        <v/>
      </c>
      <c r="AU109" s="100" t="str">
        <f>IFERROR(VLOOKUP(Výskyt[[#This Row],[Kód]],zostava35[],2,0),"")</f>
        <v/>
      </c>
      <c r="AV109" s="100" t="str">
        <f>IFERROR(VLOOKUP(Výskyt[[#This Row],[Kód]],zostava36[],2,0),"")</f>
        <v/>
      </c>
      <c r="AW109" s="100" t="str">
        <f>IFERROR(VLOOKUP(Výskyt[[#This Row],[Kód]],zostava37[],2,0),"")</f>
        <v/>
      </c>
      <c r="AX109" s="100" t="str">
        <f>IFERROR(VLOOKUP(Výskyt[[#This Row],[Kód]],zostava38[],2,0),"")</f>
        <v/>
      </c>
      <c r="AY109" s="100" t="str">
        <f>IFERROR(VLOOKUP(Výskyt[[#This Row],[Kód]],zostava39[],2,0),"")</f>
        <v/>
      </c>
      <c r="AZ109" s="100" t="str">
        <f>IFERROR(VLOOKUP(Výskyt[[#This Row],[Kód]],zostava40[],2,0),"")</f>
        <v/>
      </c>
      <c r="BA109" s="100" t="str">
        <f>IFERROR(VLOOKUP(Výskyt[[#This Row],[Kód]],zostava41[],2,0),"")</f>
        <v/>
      </c>
      <c r="BB109" s="100" t="str">
        <f>IFERROR(VLOOKUP(Výskyt[[#This Row],[Kód]],zostava42[],2,0),"")</f>
        <v/>
      </c>
      <c r="BC109" s="100" t="str">
        <f>IFERROR(VLOOKUP(Výskyt[[#This Row],[Kód]],zostava43[],2,0),"")</f>
        <v/>
      </c>
      <c r="BD109" s="100" t="str">
        <f>IFERROR(VLOOKUP(Výskyt[[#This Row],[Kód]],zostava44[],2,0),"")</f>
        <v/>
      </c>
      <c r="BE109" s="84"/>
      <c r="BF109" s="108">
        <f>Zostavy!B117</f>
        <v>0</v>
      </c>
      <c r="BG109" s="108">
        <f>SUMIFS(Zostavy!$D$90:$D$123,Zostavy!$B$90:$B$123,Zostavy!B117)*Zostavy!$E$125</f>
        <v>0</v>
      </c>
      <c r="BI109" s="108">
        <f>Zostavy!H117</f>
        <v>0</v>
      </c>
      <c r="BJ109" s="108">
        <f>SUMIFS(Zostavy!$J$90:$J$123,Zostavy!$H$90:$H$123,Zostavy!H117)*Zostavy!$K$125</f>
        <v>0</v>
      </c>
      <c r="BL109" s="108">
        <f>Zostavy!N117</f>
        <v>0</v>
      </c>
      <c r="BM109" s="108">
        <f>SUMIFS(Zostavy!$P$90:$P$123,Zostavy!$N$90:$N$123,Zostavy!N117)*Zostavy!$Q$125</f>
        <v>0</v>
      </c>
      <c r="BO109" s="108">
        <f>Zostavy!T117</f>
        <v>0</v>
      </c>
      <c r="BP109" s="108">
        <f>SUMIFS(Zostavy!$V$90:$V$123,Zostavy!$T$90:$T$123,Zostavy!T117)*Zostavy!$W$125</f>
        <v>0</v>
      </c>
    </row>
    <row r="110" spans="1:68" ht="14.15" x14ac:dyDescent="0.35">
      <c r="A110" s="84"/>
      <c r="B110" s="98">
        <v>3510</v>
      </c>
      <c r="C110" s="84" t="s">
        <v>654</v>
      </c>
      <c r="D110" s="84">
        <f>Cenník[[#This Row],[Kód]]</f>
        <v>3510</v>
      </c>
      <c r="E110" s="93">
        <v>0.34</v>
      </c>
      <c r="F110" s="84"/>
      <c r="G110" s="84" t="s">
        <v>203</v>
      </c>
      <c r="H110" s="84"/>
      <c r="I110" s="99">
        <f>Cenník[[#This Row],[Kód]]</f>
        <v>3510</v>
      </c>
      <c r="J110" s="100">
        <f>SUM(Výskyt[[#This Row],[1]:[44]])</f>
        <v>0</v>
      </c>
      <c r="K110" s="100" t="str">
        <f>IFERROR(RANK(Výskyt[[#This Row],[kód-P]],Výskyt[kód-P],1),"")</f>
        <v/>
      </c>
      <c r="L110" s="100" t="str">
        <f>IF(Výskyt[[#This Row],[ks]]&gt;0,Výskyt[[#This Row],[Kód]],"")</f>
        <v/>
      </c>
      <c r="M110" s="100" t="str">
        <f>IFERROR(VLOOKUP(Výskyt[[#This Row],[Kód]],zostava1[],2,0),"")</f>
        <v/>
      </c>
      <c r="N110" s="100" t="str">
        <f>IFERROR(VLOOKUP(Výskyt[[#This Row],[Kód]],zostava2[],2,0),"")</f>
        <v/>
      </c>
      <c r="O110" s="100" t="str">
        <f>IFERROR(VLOOKUP(Výskyt[[#This Row],[Kód]],zostava3[],2,0),"")</f>
        <v/>
      </c>
      <c r="P110" s="100" t="str">
        <f>IFERROR(VLOOKUP(Výskyt[[#This Row],[Kód]],zostava4[],2,0),"")</f>
        <v/>
      </c>
      <c r="Q110" s="100" t="str">
        <f>IFERROR(VLOOKUP(Výskyt[[#This Row],[Kód]],zostava5[],2,0),"")</f>
        <v/>
      </c>
      <c r="R110" s="100" t="str">
        <f>IFERROR(VLOOKUP(Výskyt[[#This Row],[Kód]],zostava6[],2,0),"")</f>
        <v/>
      </c>
      <c r="S110" s="100" t="str">
        <f>IFERROR(VLOOKUP(Výskyt[[#This Row],[Kód]],zostava7[],2,0),"")</f>
        <v/>
      </c>
      <c r="T110" s="100" t="str">
        <f>IFERROR(VLOOKUP(Výskyt[[#This Row],[Kód]],zostava8[],2,0),"")</f>
        <v/>
      </c>
      <c r="U110" s="100" t="str">
        <f>IFERROR(VLOOKUP(Výskyt[[#This Row],[Kód]],zostava9[],2,0),"")</f>
        <v/>
      </c>
      <c r="V110" s="102" t="str">
        <f>IFERROR(VLOOKUP(Výskyt[[#This Row],[Kód]],zostava10[],2,0),"")</f>
        <v/>
      </c>
      <c r="W110" s="100" t="str">
        <f>IFERROR(VLOOKUP(Výskyt[[#This Row],[Kód]],zostava11[],2,0),"")</f>
        <v/>
      </c>
      <c r="X110" s="100" t="str">
        <f>IFERROR(VLOOKUP(Výskyt[[#This Row],[Kód]],zostava12[],2,0),"")</f>
        <v/>
      </c>
      <c r="Y110" s="100" t="str">
        <f>IFERROR(VLOOKUP(Výskyt[[#This Row],[Kód]],zostava13[],2,0),"")</f>
        <v/>
      </c>
      <c r="Z110" s="100" t="str">
        <f>IFERROR(VLOOKUP(Výskyt[[#This Row],[Kód]],zostava14[],2,0),"")</f>
        <v/>
      </c>
      <c r="AA110" s="100" t="str">
        <f>IFERROR(VLOOKUP(Výskyt[[#This Row],[Kód]],zostava15[],2,0),"")</f>
        <v/>
      </c>
      <c r="AB110" s="100" t="str">
        <f>IFERROR(VLOOKUP(Výskyt[[#This Row],[Kód]],zostava16[],2,0),"")</f>
        <v/>
      </c>
      <c r="AC110" s="100" t="str">
        <f>IFERROR(VLOOKUP(Výskyt[[#This Row],[Kód]],zostava17[],2,0),"")</f>
        <v/>
      </c>
      <c r="AD110" s="100" t="str">
        <f>IFERROR(VLOOKUP(Výskyt[[#This Row],[Kód]],zostava18[],2,0),"")</f>
        <v/>
      </c>
      <c r="AE110" s="100" t="str">
        <f>IFERROR(VLOOKUP(Výskyt[[#This Row],[Kód]],zostava19[],2,0),"")</f>
        <v/>
      </c>
      <c r="AF110" s="100" t="str">
        <f>IFERROR(VLOOKUP(Výskyt[[#This Row],[Kód]],zostava20[],2,0),"")</f>
        <v/>
      </c>
      <c r="AG110" s="100" t="str">
        <f>IFERROR(VLOOKUP(Výskyt[[#This Row],[Kód]],zostava21[],2,0),"")</f>
        <v/>
      </c>
      <c r="AH110" s="100" t="str">
        <f>IFERROR(VLOOKUP(Výskyt[[#This Row],[Kód]],zostava22[],2,0),"")</f>
        <v/>
      </c>
      <c r="AI110" s="100" t="str">
        <f>IFERROR(VLOOKUP(Výskyt[[#This Row],[Kód]],zostava23[],2,0),"")</f>
        <v/>
      </c>
      <c r="AJ110" s="100" t="str">
        <f>IFERROR(VLOOKUP(Výskyt[[#This Row],[Kód]],zostava24[],2,0),"")</f>
        <v/>
      </c>
      <c r="AK110" s="100" t="str">
        <f>IFERROR(VLOOKUP(Výskyt[[#This Row],[Kód]],zostava25[],2,0),"")</f>
        <v/>
      </c>
      <c r="AL110" s="100" t="str">
        <f>IFERROR(VLOOKUP(Výskyt[[#This Row],[Kód]],zostava26[],2,0),"")</f>
        <v/>
      </c>
      <c r="AM110" s="100" t="str">
        <f>IFERROR(VLOOKUP(Výskyt[[#This Row],[Kód]],zostava27[],2,0),"")</f>
        <v/>
      </c>
      <c r="AN110" s="100" t="str">
        <f>IFERROR(VLOOKUP(Výskyt[[#This Row],[Kód]],zostava28[],2,0),"")</f>
        <v/>
      </c>
      <c r="AO110" s="100" t="str">
        <f>IFERROR(VLOOKUP(Výskyt[[#This Row],[Kód]],zostava29[],2,0),"")</f>
        <v/>
      </c>
      <c r="AP110" s="100" t="str">
        <f>IFERROR(VLOOKUP(Výskyt[[#This Row],[Kód]],zostava30[],2,0),"")</f>
        <v/>
      </c>
      <c r="AQ110" s="100" t="str">
        <f>IFERROR(VLOOKUP(Výskyt[[#This Row],[Kód]],zostava31[],2,0),"")</f>
        <v/>
      </c>
      <c r="AR110" s="100" t="str">
        <f>IFERROR(VLOOKUP(Výskyt[[#This Row],[Kód]],zostava32[],2,0),"")</f>
        <v/>
      </c>
      <c r="AS110" s="100" t="str">
        <f>IFERROR(VLOOKUP(Výskyt[[#This Row],[Kód]],zostava33[],2,0),"")</f>
        <v/>
      </c>
      <c r="AT110" s="100" t="str">
        <f>IFERROR(VLOOKUP(Výskyt[[#This Row],[Kód]],zostava34[],2,0),"")</f>
        <v/>
      </c>
      <c r="AU110" s="100" t="str">
        <f>IFERROR(VLOOKUP(Výskyt[[#This Row],[Kód]],zostava35[],2,0),"")</f>
        <v/>
      </c>
      <c r="AV110" s="100" t="str">
        <f>IFERROR(VLOOKUP(Výskyt[[#This Row],[Kód]],zostava36[],2,0),"")</f>
        <v/>
      </c>
      <c r="AW110" s="100" t="str">
        <f>IFERROR(VLOOKUP(Výskyt[[#This Row],[Kód]],zostava37[],2,0),"")</f>
        <v/>
      </c>
      <c r="AX110" s="100" t="str">
        <f>IFERROR(VLOOKUP(Výskyt[[#This Row],[Kód]],zostava38[],2,0),"")</f>
        <v/>
      </c>
      <c r="AY110" s="100" t="str">
        <f>IFERROR(VLOOKUP(Výskyt[[#This Row],[Kód]],zostava39[],2,0),"")</f>
        <v/>
      </c>
      <c r="AZ110" s="100" t="str">
        <f>IFERROR(VLOOKUP(Výskyt[[#This Row],[Kód]],zostava40[],2,0),"")</f>
        <v/>
      </c>
      <c r="BA110" s="100" t="str">
        <f>IFERROR(VLOOKUP(Výskyt[[#This Row],[Kód]],zostava41[],2,0),"")</f>
        <v/>
      </c>
      <c r="BB110" s="100" t="str">
        <f>IFERROR(VLOOKUP(Výskyt[[#This Row],[Kód]],zostava42[],2,0),"")</f>
        <v/>
      </c>
      <c r="BC110" s="100" t="str">
        <f>IFERROR(VLOOKUP(Výskyt[[#This Row],[Kód]],zostava43[],2,0),"")</f>
        <v/>
      </c>
      <c r="BD110" s="100" t="str">
        <f>IFERROR(VLOOKUP(Výskyt[[#This Row],[Kód]],zostava44[],2,0),"")</f>
        <v/>
      </c>
      <c r="BE110" s="84"/>
      <c r="BF110" s="108">
        <f>Zostavy!B118</f>
        <v>0</v>
      </c>
      <c r="BG110" s="108">
        <f>SUMIFS(Zostavy!$D$90:$D$123,Zostavy!$B$90:$B$123,Zostavy!B118)*Zostavy!$E$125</f>
        <v>0</v>
      </c>
      <c r="BI110" s="108">
        <f>Zostavy!H118</f>
        <v>0</v>
      </c>
      <c r="BJ110" s="108">
        <f>SUMIFS(Zostavy!$J$90:$J$123,Zostavy!$H$90:$H$123,Zostavy!H118)*Zostavy!$K$125</f>
        <v>0</v>
      </c>
      <c r="BL110" s="108">
        <f>Zostavy!N118</f>
        <v>0</v>
      </c>
      <c r="BM110" s="108">
        <f>SUMIFS(Zostavy!$P$90:$P$123,Zostavy!$N$90:$N$123,Zostavy!N118)*Zostavy!$Q$125</f>
        <v>0</v>
      </c>
      <c r="BO110" s="108">
        <f>Zostavy!T118</f>
        <v>0</v>
      </c>
      <c r="BP110" s="108">
        <f>SUMIFS(Zostavy!$V$90:$V$123,Zostavy!$T$90:$T$123,Zostavy!T118)*Zostavy!$W$125</f>
        <v>0</v>
      </c>
    </row>
    <row r="111" spans="1:68" ht="14.15" x14ac:dyDescent="0.35">
      <c r="A111" s="84"/>
      <c r="B111" s="98">
        <v>3520</v>
      </c>
      <c r="C111" s="84" t="s">
        <v>656</v>
      </c>
      <c r="D111" s="84">
        <f>Cenník[[#This Row],[Kód]]</f>
        <v>3520</v>
      </c>
      <c r="E111" s="93">
        <v>1.57</v>
      </c>
      <c r="F111" s="84"/>
      <c r="G111" s="84" t="s">
        <v>204</v>
      </c>
      <c r="H111" s="84"/>
      <c r="I111" s="99">
        <f>Cenník[[#This Row],[Kód]]</f>
        <v>3520</v>
      </c>
      <c r="J111" s="100">
        <f>SUM(Výskyt[[#This Row],[1]:[44]])</f>
        <v>0</v>
      </c>
      <c r="K111" s="100" t="str">
        <f>IFERROR(RANK(Výskyt[[#This Row],[kód-P]],Výskyt[kód-P],1),"")</f>
        <v/>
      </c>
      <c r="L111" s="100" t="str">
        <f>IF(Výskyt[[#This Row],[ks]]&gt;0,Výskyt[[#This Row],[Kód]],"")</f>
        <v/>
      </c>
      <c r="M111" s="100" t="str">
        <f>IFERROR(VLOOKUP(Výskyt[[#This Row],[Kód]],zostava1[],2,0),"")</f>
        <v/>
      </c>
      <c r="N111" s="100" t="str">
        <f>IFERROR(VLOOKUP(Výskyt[[#This Row],[Kód]],zostava2[],2,0),"")</f>
        <v/>
      </c>
      <c r="O111" s="100" t="str">
        <f>IFERROR(VLOOKUP(Výskyt[[#This Row],[Kód]],zostava3[],2,0),"")</f>
        <v/>
      </c>
      <c r="P111" s="100" t="str">
        <f>IFERROR(VLOOKUP(Výskyt[[#This Row],[Kód]],zostava4[],2,0),"")</f>
        <v/>
      </c>
      <c r="Q111" s="100" t="str">
        <f>IFERROR(VLOOKUP(Výskyt[[#This Row],[Kód]],zostava5[],2,0),"")</f>
        <v/>
      </c>
      <c r="R111" s="100" t="str">
        <f>IFERROR(VLOOKUP(Výskyt[[#This Row],[Kód]],zostava6[],2,0),"")</f>
        <v/>
      </c>
      <c r="S111" s="100" t="str">
        <f>IFERROR(VLOOKUP(Výskyt[[#This Row],[Kód]],zostava7[],2,0),"")</f>
        <v/>
      </c>
      <c r="T111" s="100" t="str">
        <f>IFERROR(VLOOKUP(Výskyt[[#This Row],[Kód]],zostava8[],2,0),"")</f>
        <v/>
      </c>
      <c r="U111" s="100" t="str">
        <f>IFERROR(VLOOKUP(Výskyt[[#This Row],[Kód]],zostava9[],2,0),"")</f>
        <v/>
      </c>
      <c r="V111" s="102" t="str">
        <f>IFERROR(VLOOKUP(Výskyt[[#This Row],[Kód]],zostava10[],2,0),"")</f>
        <v/>
      </c>
      <c r="W111" s="100" t="str">
        <f>IFERROR(VLOOKUP(Výskyt[[#This Row],[Kód]],zostava11[],2,0),"")</f>
        <v/>
      </c>
      <c r="X111" s="100" t="str">
        <f>IFERROR(VLOOKUP(Výskyt[[#This Row],[Kód]],zostava12[],2,0),"")</f>
        <v/>
      </c>
      <c r="Y111" s="100" t="str">
        <f>IFERROR(VLOOKUP(Výskyt[[#This Row],[Kód]],zostava13[],2,0),"")</f>
        <v/>
      </c>
      <c r="Z111" s="100" t="str">
        <f>IFERROR(VLOOKUP(Výskyt[[#This Row],[Kód]],zostava14[],2,0),"")</f>
        <v/>
      </c>
      <c r="AA111" s="100" t="str">
        <f>IFERROR(VLOOKUP(Výskyt[[#This Row],[Kód]],zostava15[],2,0),"")</f>
        <v/>
      </c>
      <c r="AB111" s="100" t="str">
        <f>IFERROR(VLOOKUP(Výskyt[[#This Row],[Kód]],zostava16[],2,0),"")</f>
        <v/>
      </c>
      <c r="AC111" s="100" t="str">
        <f>IFERROR(VLOOKUP(Výskyt[[#This Row],[Kód]],zostava17[],2,0),"")</f>
        <v/>
      </c>
      <c r="AD111" s="100" t="str">
        <f>IFERROR(VLOOKUP(Výskyt[[#This Row],[Kód]],zostava18[],2,0),"")</f>
        <v/>
      </c>
      <c r="AE111" s="100" t="str">
        <f>IFERROR(VLOOKUP(Výskyt[[#This Row],[Kód]],zostava19[],2,0),"")</f>
        <v/>
      </c>
      <c r="AF111" s="100" t="str">
        <f>IFERROR(VLOOKUP(Výskyt[[#This Row],[Kód]],zostava20[],2,0),"")</f>
        <v/>
      </c>
      <c r="AG111" s="100" t="str">
        <f>IFERROR(VLOOKUP(Výskyt[[#This Row],[Kód]],zostava21[],2,0),"")</f>
        <v/>
      </c>
      <c r="AH111" s="100" t="str">
        <f>IFERROR(VLOOKUP(Výskyt[[#This Row],[Kód]],zostava22[],2,0),"")</f>
        <v/>
      </c>
      <c r="AI111" s="100" t="str">
        <f>IFERROR(VLOOKUP(Výskyt[[#This Row],[Kód]],zostava23[],2,0),"")</f>
        <v/>
      </c>
      <c r="AJ111" s="100" t="str">
        <f>IFERROR(VLOOKUP(Výskyt[[#This Row],[Kód]],zostava24[],2,0),"")</f>
        <v/>
      </c>
      <c r="AK111" s="100" t="str">
        <f>IFERROR(VLOOKUP(Výskyt[[#This Row],[Kód]],zostava25[],2,0),"")</f>
        <v/>
      </c>
      <c r="AL111" s="100" t="str">
        <f>IFERROR(VLOOKUP(Výskyt[[#This Row],[Kód]],zostava26[],2,0),"")</f>
        <v/>
      </c>
      <c r="AM111" s="100" t="str">
        <f>IFERROR(VLOOKUP(Výskyt[[#This Row],[Kód]],zostava27[],2,0),"")</f>
        <v/>
      </c>
      <c r="AN111" s="100" t="str">
        <f>IFERROR(VLOOKUP(Výskyt[[#This Row],[Kód]],zostava28[],2,0),"")</f>
        <v/>
      </c>
      <c r="AO111" s="100" t="str">
        <f>IFERROR(VLOOKUP(Výskyt[[#This Row],[Kód]],zostava29[],2,0),"")</f>
        <v/>
      </c>
      <c r="AP111" s="100" t="str">
        <f>IFERROR(VLOOKUP(Výskyt[[#This Row],[Kód]],zostava30[],2,0),"")</f>
        <v/>
      </c>
      <c r="AQ111" s="100" t="str">
        <f>IFERROR(VLOOKUP(Výskyt[[#This Row],[Kód]],zostava31[],2,0),"")</f>
        <v/>
      </c>
      <c r="AR111" s="100" t="str">
        <f>IFERROR(VLOOKUP(Výskyt[[#This Row],[Kód]],zostava32[],2,0),"")</f>
        <v/>
      </c>
      <c r="AS111" s="100" t="str">
        <f>IFERROR(VLOOKUP(Výskyt[[#This Row],[Kód]],zostava33[],2,0),"")</f>
        <v/>
      </c>
      <c r="AT111" s="100" t="str">
        <f>IFERROR(VLOOKUP(Výskyt[[#This Row],[Kód]],zostava34[],2,0),"")</f>
        <v/>
      </c>
      <c r="AU111" s="100" t="str">
        <f>IFERROR(VLOOKUP(Výskyt[[#This Row],[Kód]],zostava35[],2,0),"")</f>
        <v/>
      </c>
      <c r="AV111" s="100" t="str">
        <f>IFERROR(VLOOKUP(Výskyt[[#This Row],[Kód]],zostava36[],2,0),"")</f>
        <v/>
      </c>
      <c r="AW111" s="100" t="str">
        <f>IFERROR(VLOOKUP(Výskyt[[#This Row],[Kód]],zostava37[],2,0),"")</f>
        <v/>
      </c>
      <c r="AX111" s="100" t="str">
        <f>IFERROR(VLOOKUP(Výskyt[[#This Row],[Kód]],zostava38[],2,0),"")</f>
        <v/>
      </c>
      <c r="AY111" s="100" t="str">
        <f>IFERROR(VLOOKUP(Výskyt[[#This Row],[Kód]],zostava39[],2,0),"")</f>
        <v/>
      </c>
      <c r="AZ111" s="100" t="str">
        <f>IFERROR(VLOOKUP(Výskyt[[#This Row],[Kód]],zostava40[],2,0),"")</f>
        <v/>
      </c>
      <c r="BA111" s="100" t="str">
        <f>IFERROR(VLOOKUP(Výskyt[[#This Row],[Kód]],zostava41[],2,0),"")</f>
        <v/>
      </c>
      <c r="BB111" s="100" t="str">
        <f>IFERROR(VLOOKUP(Výskyt[[#This Row],[Kód]],zostava42[],2,0),"")</f>
        <v/>
      </c>
      <c r="BC111" s="100" t="str">
        <f>IFERROR(VLOOKUP(Výskyt[[#This Row],[Kód]],zostava43[],2,0),"")</f>
        <v/>
      </c>
      <c r="BD111" s="100" t="str">
        <f>IFERROR(VLOOKUP(Výskyt[[#This Row],[Kód]],zostava44[],2,0),"")</f>
        <v/>
      </c>
      <c r="BE111" s="84"/>
      <c r="BF111" s="108">
        <f>Zostavy!B119</f>
        <v>0</v>
      </c>
      <c r="BG111" s="108">
        <f>SUMIFS(Zostavy!$D$90:$D$123,Zostavy!$B$90:$B$123,Zostavy!B119)*Zostavy!$E$125</f>
        <v>0</v>
      </c>
      <c r="BI111" s="108">
        <f>Zostavy!H119</f>
        <v>0</v>
      </c>
      <c r="BJ111" s="108">
        <f>SUMIFS(Zostavy!$J$90:$J$123,Zostavy!$H$90:$H$123,Zostavy!H119)*Zostavy!$K$125</f>
        <v>0</v>
      </c>
      <c r="BL111" s="108">
        <f>Zostavy!N119</f>
        <v>0</v>
      </c>
      <c r="BM111" s="108">
        <f>SUMIFS(Zostavy!$P$90:$P$123,Zostavy!$N$90:$N$123,Zostavy!N119)*Zostavy!$Q$125</f>
        <v>0</v>
      </c>
      <c r="BO111" s="108">
        <f>Zostavy!T119</f>
        <v>0</v>
      </c>
      <c r="BP111" s="108">
        <f>SUMIFS(Zostavy!$V$90:$V$123,Zostavy!$T$90:$T$123,Zostavy!T119)*Zostavy!$W$125</f>
        <v>0</v>
      </c>
    </row>
    <row r="112" spans="1:68" ht="14.15" x14ac:dyDescent="0.35">
      <c r="A112" s="84"/>
      <c r="B112" s="98">
        <v>3530</v>
      </c>
      <c r="C112" s="84" t="s">
        <v>658</v>
      </c>
      <c r="D112" s="84">
        <f>Cenník[[#This Row],[Kód]]</f>
        <v>3530</v>
      </c>
      <c r="E112" s="93">
        <v>1.57</v>
      </c>
      <c r="F112" s="84"/>
      <c r="G112" s="84" t="s">
        <v>209</v>
      </c>
      <c r="H112" s="84"/>
      <c r="I112" s="99">
        <f>Cenník[[#This Row],[Kód]]</f>
        <v>3530</v>
      </c>
      <c r="J112" s="100">
        <f>SUM(Výskyt[[#This Row],[1]:[44]])</f>
        <v>0</v>
      </c>
      <c r="K112" s="100" t="str">
        <f>IFERROR(RANK(Výskyt[[#This Row],[kód-P]],Výskyt[kód-P],1),"")</f>
        <v/>
      </c>
      <c r="L112" s="100" t="str">
        <f>IF(Výskyt[[#This Row],[ks]]&gt;0,Výskyt[[#This Row],[Kód]],"")</f>
        <v/>
      </c>
      <c r="M112" s="100" t="str">
        <f>IFERROR(VLOOKUP(Výskyt[[#This Row],[Kód]],zostava1[],2,0),"")</f>
        <v/>
      </c>
      <c r="N112" s="100" t="str">
        <f>IFERROR(VLOOKUP(Výskyt[[#This Row],[Kód]],zostava2[],2,0),"")</f>
        <v/>
      </c>
      <c r="O112" s="100" t="str">
        <f>IFERROR(VLOOKUP(Výskyt[[#This Row],[Kód]],zostava3[],2,0),"")</f>
        <v/>
      </c>
      <c r="P112" s="100" t="str">
        <f>IFERROR(VLOOKUP(Výskyt[[#This Row],[Kód]],zostava4[],2,0),"")</f>
        <v/>
      </c>
      <c r="Q112" s="100" t="str">
        <f>IFERROR(VLOOKUP(Výskyt[[#This Row],[Kód]],zostava5[],2,0),"")</f>
        <v/>
      </c>
      <c r="R112" s="100" t="str">
        <f>IFERROR(VLOOKUP(Výskyt[[#This Row],[Kód]],zostava6[],2,0),"")</f>
        <v/>
      </c>
      <c r="S112" s="100" t="str">
        <f>IFERROR(VLOOKUP(Výskyt[[#This Row],[Kód]],zostava7[],2,0),"")</f>
        <v/>
      </c>
      <c r="T112" s="100" t="str">
        <f>IFERROR(VLOOKUP(Výskyt[[#This Row],[Kód]],zostava8[],2,0),"")</f>
        <v/>
      </c>
      <c r="U112" s="100" t="str">
        <f>IFERROR(VLOOKUP(Výskyt[[#This Row],[Kód]],zostava9[],2,0),"")</f>
        <v/>
      </c>
      <c r="V112" s="102" t="str">
        <f>IFERROR(VLOOKUP(Výskyt[[#This Row],[Kód]],zostava10[],2,0),"")</f>
        <v/>
      </c>
      <c r="W112" s="100" t="str">
        <f>IFERROR(VLOOKUP(Výskyt[[#This Row],[Kód]],zostava11[],2,0),"")</f>
        <v/>
      </c>
      <c r="X112" s="100" t="str">
        <f>IFERROR(VLOOKUP(Výskyt[[#This Row],[Kód]],zostava12[],2,0),"")</f>
        <v/>
      </c>
      <c r="Y112" s="100" t="str">
        <f>IFERROR(VLOOKUP(Výskyt[[#This Row],[Kód]],zostava13[],2,0),"")</f>
        <v/>
      </c>
      <c r="Z112" s="100" t="str">
        <f>IFERROR(VLOOKUP(Výskyt[[#This Row],[Kód]],zostava14[],2,0),"")</f>
        <v/>
      </c>
      <c r="AA112" s="100" t="str">
        <f>IFERROR(VLOOKUP(Výskyt[[#This Row],[Kód]],zostava15[],2,0),"")</f>
        <v/>
      </c>
      <c r="AB112" s="100" t="str">
        <f>IFERROR(VLOOKUP(Výskyt[[#This Row],[Kód]],zostava16[],2,0),"")</f>
        <v/>
      </c>
      <c r="AC112" s="100" t="str">
        <f>IFERROR(VLOOKUP(Výskyt[[#This Row],[Kód]],zostava17[],2,0),"")</f>
        <v/>
      </c>
      <c r="AD112" s="100" t="str">
        <f>IFERROR(VLOOKUP(Výskyt[[#This Row],[Kód]],zostava18[],2,0),"")</f>
        <v/>
      </c>
      <c r="AE112" s="100" t="str">
        <f>IFERROR(VLOOKUP(Výskyt[[#This Row],[Kód]],zostava19[],2,0),"")</f>
        <v/>
      </c>
      <c r="AF112" s="100" t="str">
        <f>IFERROR(VLOOKUP(Výskyt[[#This Row],[Kód]],zostava20[],2,0),"")</f>
        <v/>
      </c>
      <c r="AG112" s="100" t="str">
        <f>IFERROR(VLOOKUP(Výskyt[[#This Row],[Kód]],zostava21[],2,0),"")</f>
        <v/>
      </c>
      <c r="AH112" s="100" t="str">
        <f>IFERROR(VLOOKUP(Výskyt[[#This Row],[Kód]],zostava22[],2,0),"")</f>
        <v/>
      </c>
      <c r="AI112" s="100" t="str">
        <f>IFERROR(VLOOKUP(Výskyt[[#This Row],[Kód]],zostava23[],2,0),"")</f>
        <v/>
      </c>
      <c r="AJ112" s="100" t="str">
        <f>IFERROR(VLOOKUP(Výskyt[[#This Row],[Kód]],zostava24[],2,0),"")</f>
        <v/>
      </c>
      <c r="AK112" s="100" t="str">
        <f>IFERROR(VLOOKUP(Výskyt[[#This Row],[Kód]],zostava25[],2,0),"")</f>
        <v/>
      </c>
      <c r="AL112" s="100" t="str">
        <f>IFERROR(VLOOKUP(Výskyt[[#This Row],[Kód]],zostava26[],2,0),"")</f>
        <v/>
      </c>
      <c r="AM112" s="100" t="str">
        <f>IFERROR(VLOOKUP(Výskyt[[#This Row],[Kód]],zostava27[],2,0),"")</f>
        <v/>
      </c>
      <c r="AN112" s="100" t="str">
        <f>IFERROR(VLOOKUP(Výskyt[[#This Row],[Kód]],zostava28[],2,0),"")</f>
        <v/>
      </c>
      <c r="AO112" s="100" t="str">
        <f>IFERROR(VLOOKUP(Výskyt[[#This Row],[Kód]],zostava29[],2,0),"")</f>
        <v/>
      </c>
      <c r="AP112" s="100" t="str">
        <f>IFERROR(VLOOKUP(Výskyt[[#This Row],[Kód]],zostava30[],2,0),"")</f>
        <v/>
      </c>
      <c r="AQ112" s="100" t="str">
        <f>IFERROR(VLOOKUP(Výskyt[[#This Row],[Kód]],zostava31[],2,0),"")</f>
        <v/>
      </c>
      <c r="AR112" s="100" t="str">
        <f>IFERROR(VLOOKUP(Výskyt[[#This Row],[Kód]],zostava32[],2,0),"")</f>
        <v/>
      </c>
      <c r="AS112" s="100" t="str">
        <f>IFERROR(VLOOKUP(Výskyt[[#This Row],[Kód]],zostava33[],2,0),"")</f>
        <v/>
      </c>
      <c r="AT112" s="100" t="str">
        <f>IFERROR(VLOOKUP(Výskyt[[#This Row],[Kód]],zostava34[],2,0),"")</f>
        <v/>
      </c>
      <c r="AU112" s="100" t="str">
        <f>IFERROR(VLOOKUP(Výskyt[[#This Row],[Kód]],zostava35[],2,0),"")</f>
        <v/>
      </c>
      <c r="AV112" s="100" t="str">
        <f>IFERROR(VLOOKUP(Výskyt[[#This Row],[Kód]],zostava36[],2,0),"")</f>
        <v/>
      </c>
      <c r="AW112" s="100" t="str">
        <f>IFERROR(VLOOKUP(Výskyt[[#This Row],[Kód]],zostava37[],2,0),"")</f>
        <v/>
      </c>
      <c r="AX112" s="100" t="str">
        <f>IFERROR(VLOOKUP(Výskyt[[#This Row],[Kód]],zostava38[],2,0),"")</f>
        <v/>
      </c>
      <c r="AY112" s="100" t="str">
        <f>IFERROR(VLOOKUP(Výskyt[[#This Row],[Kód]],zostava39[],2,0),"")</f>
        <v/>
      </c>
      <c r="AZ112" s="100" t="str">
        <f>IFERROR(VLOOKUP(Výskyt[[#This Row],[Kód]],zostava40[],2,0),"")</f>
        <v/>
      </c>
      <c r="BA112" s="100" t="str">
        <f>IFERROR(VLOOKUP(Výskyt[[#This Row],[Kód]],zostava41[],2,0),"")</f>
        <v/>
      </c>
      <c r="BB112" s="100" t="str">
        <f>IFERROR(VLOOKUP(Výskyt[[#This Row],[Kód]],zostava42[],2,0),"")</f>
        <v/>
      </c>
      <c r="BC112" s="100" t="str">
        <f>IFERROR(VLOOKUP(Výskyt[[#This Row],[Kód]],zostava43[],2,0),"")</f>
        <v/>
      </c>
      <c r="BD112" s="100" t="str">
        <f>IFERROR(VLOOKUP(Výskyt[[#This Row],[Kód]],zostava44[],2,0),"")</f>
        <v/>
      </c>
      <c r="BE112" s="84"/>
      <c r="BF112" s="108">
        <f>Zostavy!B120</f>
        <v>0</v>
      </c>
      <c r="BG112" s="108">
        <f>SUMIFS(Zostavy!$D$90:$D$123,Zostavy!$B$90:$B$123,Zostavy!B120)*Zostavy!$E$125</f>
        <v>0</v>
      </c>
      <c r="BI112" s="108">
        <f>Zostavy!H120</f>
        <v>0</v>
      </c>
      <c r="BJ112" s="108">
        <f>SUMIFS(Zostavy!$J$90:$J$123,Zostavy!$H$90:$H$123,Zostavy!H120)*Zostavy!$K$125</f>
        <v>0</v>
      </c>
      <c r="BL112" s="108">
        <f>Zostavy!N120</f>
        <v>0</v>
      </c>
      <c r="BM112" s="108">
        <f>SUMIFS(Zostavy!$P$90:$P$123,Zostavy!$N$90:$N$123,Zostavy!N120)*Zostavy!$Q$125</f>
        <v>0</v>
      </c>
      <c r="BO112" s="108">
        <f>Zostavy!T120</f>
        <v>0</v>
      </c>
      <c r="BP112" s="108">
        <f>SUMIFS(Zostavy!$V$90:$V$123,Zostavy!$T$90:$T$123,Zostavy!T120)*Zostavy!$W$125</f>
        <v>0</v>
      </c>
    </row>
    <row r="113" spans="1:68" ht="14.15" x14ac:dyDescent="0.35">
      <c r="A113" s="84"/>
      <c r="B113" s="98">
        <v>3535</v>
      </c>
      <c r="C113" s="84" t="s">
        <v>660</v>
      </c>
      <c r="D113" s="84">
        <f>Cenník[[#This Row],[Kód]]</f>
        <v>3535</v>
      </c>
      <c r="E113" s="93">
        <v>0.94</v>
      </c>
      <c r="F113" s="84"/>
      <c r="G113" s="84" t="s">
        <v>210</v>
      </c>
      <c r="H113" s="84"/>
      <c r="I113" s="99">
        <f>Cenník[[#This Row],[Kód]]</f>
        <v>3535</v>
      </c>
      <c r="J113" s="100">
        <f>SUM(Výskyt[[#This Row],[1]:[44]])</f>
        <v>0</v>
      </c>
      <c r="K113" s="100" t="str">
        <f>IFERROR(RANK(Výskyt[[#This Row],[kód-P]],Výskyt[kód-P],1),"")</f>
        <v/>
      </c>
      <c r="L113" s="100" t="str">
        <f>IF(Výskyt[[#This Row],[ks]]&gt;0,Výskyt[[#This Row],[Kód]],"")</f>
        <v/>
      </c>
      <c r="M113" s="100" t="str">
        <f>IFERROR(VLOOKUP(Výskyt[[#This Row],[Kód]],zostava1[],2,0),"")</f>
        <v/>
      </c>
      <c r="N113" s="100" t="str">
        <f>IFERROR(VLOOKUP(Výskyt[[#This Row],[Kód]],zostava2[],2,0),"")</f>
        <v/>
      </c>
      <c r="O113" s="100" t="str">
        <f>IFERROR(VLOOKUP(Výskyt[[#This Row],[Kód]],zostava3[],2,0),"")</f>
        <v/>
      </c>
      <c r="P113" s="100" t="str">
        <f>IFERROR(VLOOKUP(Výskyt[[#This Row],[Kód]],zostava4[],2,0),"")</f>
        <v/>
      </c>
      <c r="Q113" s="100" t="str">
        <f>IFERROR(VLOOKUP(Výskyt[[#This Row],[Kód]],zostava5[],2,0),"")</f>
        <v/>
      </c>
      <c r="R113" s="100" t="str">
        <f>IFERROR(VLOOKUP(Výskyt[[#This Row],[Kód]],zostava6[],2,0),"")</f>
        <v/>
      </c>
      <c r="S113" s="100" t="str">
        <f>IFERROR(VLOOKUP(Výskyt[[#This Row],[Kód]],zostava7[],2,0),"")</f>
        <v/>
      </c>
      <c r="T113" s="100" t="str">
        <f>IFERROR(VLOOKUP(Výskyt[[#This Row],[Kód]],zostava8[],2,0),"")</f>
        <v/>
      </c>
      <c r="U113" s="100" t="str">
        <f>IFERROR(VLOOKUP(Výskyt[[#This Row],[Kód]],zostava9[],2,0),"")</f>
        <v/>
      </c>
      <c r="V113" s="102" t="str">
        <f>IFERROR(VLOOKUP(Výskyt[[#This Row],[Kód]],zostava10[],2,0),"")</f>
        <v/>
      </c>
      <c r="W113" s="100" t="str">
        <f>IFERROR(VLOOKUP(Výskyt[[#This Row],[Kód]],zostava11[],2,0),"")</f>
        <v/>
      </c>
      <c r="X113" s="100" t="str">
        <f>IFERROR(VLOOKUP(Výskyt[[#This Row],[Kód]],zostava12[],2,0),"")</f>
        <v/>
      </c>
      <c r="Y113" s="100" t="str">
        <f>IFERROR(VLOOKUP(Výskyt[[#This Row],[Kód]],zostava13[],2,0),"")</f>
        <v/>
      </c>
      <c r="Z113" s="100" t="str">
        <f>IFERROR(VLOOKUP(Výskyt[[#This Row],[Kód]],zostava14[],2,0),"")</f>
        <v/>
      </c>
      <c r="AA113" s="100" t="str">
        <f>IFERROR(VLOOKUP(Výskyt[[#This Row],[Kód]],zostava15[],2,0),"")</f>
        <v/>
      </c>
      <c r="AB113" s="100" t="str">
        <f>IFERROR(VLOOKUP(Výskyt[[#This Row],[Kód]],zostava16[],2,0),"")</f>
        <v/>
      </c>
      <c r="AC113" s="100" t="str">
        <f>IFERROR(VLOOKUP(Výskyt[[#This Row],[Kód]],zostava17[],2,0),"")</f>
        <v/>
      </c>
      <c r="AD113" s="100" t="str">
        <f>IFERROR(VLOOKUP(Výskyt[[#This Row],[Kód]],zostava18[],2,0),"")</f>
        <v/>
      </c>
      <c r="AE113" s="100" t="str">
        <f>IFERROR(VLOOKUP(Výskyt[[#This Row],[Kód]],zostava19[],2,0),"")</f>
        <v/>
      </c>
      <c r="AF113" s="100" t="str">
        <f>IFERROR(VLOOKUP(Výskyt[[#This Row],[Kód]],zostava20[],2,0),"")</f>
        <v/>
      </c>
      <c r="AG113" s="100" t="str">
        <f>IFERROR(VLOOKUP(Výskyt[[#This Row],[Kód]],zostava21[],2,0),"")</f>
        <v/>
      </c>
      <c r="AH113" s="100" t="str">
        <f>IFERROR(VLOOKUP(Výskyt[[#This Row],[Kód]],zostava22[],2,0),"")</f>
        <v/>
      </c>
      <c r="AI113" s="100" t="str">
        <f>IFERROR(VLOOKUP(Výskyt[[#This Row],[Kód]],zostava23[],2,0),"")</f>
        <v/>
      </c>
      <c r="AJ113" s="100" t="str">
        <f>IFERROR(VLOOKUP(Výskyt[[#This Row],[Kód]],zostava24[],2,0),"")</f>
        <v/>
      </c>
      <c r="AK113" s="100" t="str">
        <f>IFERROR(VLOOKUP(Výskyt[[#This Row],[Kód]],zostava25[],2,0),"")</f>
        <v/>
      </c>
      <c r="AL113" s="100" t="str">
        <f>IFERROR(VLOOKUP(Výskyt[[#This Row],[Kód]],zostava26[],2,0),"")</f>
        <v/>
      </c>
      <c r="AM113" s="100" t="str">
        <f>IFERROR(VLOOKUP(Výskyt[[#This Row],[Kód]],zostava27[],2,0),"")</f>
        <v/>
      </c>
      <c r="AN113" s="100" t="str">
        <f>IFERROR(VLOOKUP(Výskyt[[#This Row],[Kód]],zostava28[],2,0),"")</f>
        <v/>
      </c>
      <c r="AO113" s="100" t="str">
        <f>IFERROR(VLOOKUP(Výskyt[[#This Row],[Kód]],zostava29[],2,0),"")</f>
        <v/>
      </c>
      <c r="AP113" s="100" t="str">
        <f>IFERROR(VLOOKUP(Výskyt[[#This Row],[Kód]],zostava30[],2,0),"")</f>
        <v/>
      </c>
      <c r="AQ113" s="100" t="str">
        <f>IFERROR(VLOOKUP(Výskyt[[#This Row],[Kód]],zostava31[],2,0),"")</f>
        <v/>
      </c>
      <c r="AR113" s="100" t="str">
        <f>IFERROR(VLOOKUP(Výskyt[[#This Row],[Kód]],zostava32[],2,0),"")</f>
        <v/>
      </c>
      <c r="AS113" s="100" t="str">
        <f>IFERROR(VLOOKUP(Výskyt[[#This Row],[Kód]],zostava33[],2,0),"")</f>
        <v/>
      </c>
      <c r="AT113" s="100" t="str">
        <f>IFERROR(VLOOKUP(Výskyt[[#This Row],[Kód]],zostava34[],2,0),"")</f>
        <v/>
      </c>
      <c r="AU113" s="100" t="str">
        <f>IFERROR(VLOOKUP(Výskyt[[#This Row],[Kód]],zostava35[],2,0),"")</f>
        <v/>
      </c>
      <c r="AV113" s="100" t="str">
        <f>IFERROR(VLOOKUP(Výskyt[[#This Row],[Kód]],zostava36[],2,0),"")</f>
        <v/>
      </c>
      <c r="AW113" s="100" t="str">
        <f>IFERROR(VLOOKUP(Výskyt[[#This Row],[Kód]],zostava37[],2,0),"")</f>
        <v/>
      </c>
      <c r="AX113" s="100" t="str">
        <f>IFERROR(VLOOKUP(Výskyt[[#This Row],[Kód]],zostava38[],2,0),"")</f>
        <v/>
      </c>
      <c r="AY113" s="100" t="str">
        <f>IFERROR(VLOOKUP(Výskyt[[#This Row],[Kód]],zostava39[],2,0),"")</f>
        <v/>
      </c>
      <c r="AZ113" s="100" t="str">
        <f>IFERROR(VLOOKUP(Výskyt[[#This Row],[Kód]],zostava40[],2,0),"")</f>
        <v/>
      </c>
      <c r="BA113" s="100" t="str">
        <f>IFERROR(VLOOKUP(Výskyt[[#This Row],[Kód]],zostava41[],2,0),"")</f>
        <v/>
      </c>
      <c r="BB113" s="100" t="str">
        <f>IFERROR(VLOOKUP(Výskyt[[#This Row],[Kód]],zostava42[],2,0),"")</f>
        <v/>
      </c>
      <c r="BC113" s="100" t="str">
        <f>IFERROR(VLOOKUP(Výskyt[[#This Row],[Kód]],zostava43[],2,0),"")</f>
        <v/>
      </c>
      <c r="BD113" s="100" t="str">
        <f>IFERROR(VLOOKUP(Výskyt[[#This Row],[Kód]],zostava44[],2,0),"")</f>
        <v/>
      </c>
      <c r="BE113" s="84"/>
      <c r="BF113" s="108">
        <f>Zostavy!B121</f>
        <v>0</v>
      </c>
      <c r="BG113" s="108">
        <f>SUMIFS(Zostavy!$D$90:$D$123,Zostavy!$B$90:$B$123,Zostavy!B121)*Zostavy!$E$125</f>
        <v>0</v>
      </c>
      <c r="BI113" s="108">
        <f>Zostavy!H121</f>
        <v>0</v>
      </c>
      <c r="BJ113" s="108">
        <f>SUMIFS(Zostavy!$J$90:$J$123,Zostavy!$H$90:$H$123,Zostavy!H121)*Zostavy!$K$125</f>
        <v>0</v>
      </c>
      <c r="BL113" s="108">
        <f>Zostavy!N121</f>
        <v>0</v>
      </c>
      <c r="BM113" s="108">
        <f>SUMIFS(Zostavy!$P$90:$P$123,Zostavy!$N$90:$N$123,Zostavy!N121)*Zostavy!$Q$125</f>
        <v>0</v>
      </c>
      <c r="BO113" s="108">
        <f>Zostavy!T121</f>
        <v>0</v>
      </c>
      <c r="BP113" s="108">
        <f>SUMIFS(Zostavy!$V$90:$V$123,Zostavy!$T$90:$T$123,Zostavy!T121)*Zostavy!$W$125</f>
        <v>0</v>
      </c>
    </row>
    <row r="114" spans="1:68" ht="14.15" x14ac:dyDescent="0.35">
      <c r="A114" s="84"/>
      <c r="B114" s="98">
        <v>3540</v>
      </c>
      <c r="C114" s="84" t="s">
        <v>662</v>
      </c>
      <c r="D114" s="84">
        <f>Cenník[[#This Row],[Kód]]</f>
        <v>3540</v>
      </c>
      <c r="E114" s="93">
        <v>0.94</v>
      </c>
      <c r="F114" s="84"/>
      <c r="G114" s="84" t="s">
        <v>206</v>
      </c>
      <c r="H114" s="84"/>
      <c r="I114" s="99">
        <f>Cenník[[#This Row],[Kód]]</f>
        <v>3540</v>
      </c>
      <c r="J114" s="100">
        <f>SUM(Výskyt[[#This Row],[1]:[44]])</f>
        <v>0</v>
      </c>
      <c r="K114" s="100" t="str">
        <f>IFERROR(RANK(Výskyt[[#This Row],[kód-P]],Výskyt[kód-P],1),"")</f>
        <v/>
      </c>
      <c r="L114" s="100" t="str">
        <f>IF(Výskyt[[#This Row],[ks]]&gt;0,Výskyt[[#This Row],[Kód]],"")</f>
        <v/>
      </c>
      <c r="M114" s="100" t="str">
        <f>IFERROR(VLOOKUP(Výskyt[[#This Row],[Kód]],zostava1[],2,0),"")</f>
        <v/>
      </c>
      <c r="N114" s="100" t="str">
        <f>IFERROR(VLOOKUP(Výskyt[[#This Row],[Kód]],zostava2[],2,0),"")</f>
        <v/>
      </c>
      <c r="O114" s="100" t="str">
        <f>IFERROR(VLOOKUP(Výskyt[[#This Row],[Kód]],zostava3[],2,0),"")</f>
        <v/>
      </c>
      <c r="P114" s="100" t="str">
        <f>IFERROR(VLOOKUP(Výskyt[[#This Row],[Kód]],zostava4[],2,0),"")</f>
        <v/>
      </c>
      <c r="Q114" s="100" t="str">
        <f>IFERROR(VLOOKUP(Výskyt[[#This Row],[Kód]],zostava5[],2,0),"")</f>
        <v/>
      </c>
      <c r="R114" s="100" t="str">
        <f>IFERROR(VLOOKUP(Výskyt[[#This Row],[Kód]],zostava6[],2,0),"")</f>
        <v/>
      </c>
      <c r="S114" s="100" t="str">
        <f>IFERROR(VLOOKUP(Výskyt[[#This Row],[Kód]],zostava7[],2,0),"")</f>
        <v/>
      </c>
      <c r="T114" s="100" t="str">
        <f>IFERROR(VLOOKUP(Výskyt[[#This Row],[Kód]],zostava8[],2,0),"")</f>
        <v/>
      </c>
      <c r="U114" s="100" t="str">
        <f>IFERROR(VLOOKUP(Výskyt[[#This Row],[Kód]],zostava9[],2,0),"")</f>
        <v/>
      </c>
      <c r="V114" s="102" t="str">
        <f>IFERROR(VLOOKUP(Výskyt[[#This Row],[Kód]],zostava10[],2,0),"")</f>
        <v/>
      </c>
      <c r="W114" s="100" t="str">
        <f>IFERROR(VLOOKUP(Výskyt[[#This Row],[Kód]],zostava11[],2,0),"")</f>
        <v/>
      </c>
      <c r="X114" s="100" t="str">
        <f>IFERROR(VLOOKUP(Výskyt[[#This Row],[Kód]],zostava12[],2,0),"")</f>
        <v/>
      </c>
      <c r="Y114" s="100" t="str">
        <f>IFERROR(VLOOKUP(Výskyt[[#This Row],[Kód]],zostava13[],2,0),"")</f>
        <v/>
      </c>
      <c r="Z114" s="100" t="str">
        <f>IFERROR(VLOOKUP(Výskyt[[#This Row],[Kód]],zostava14[],2,0),"")</f>
        <v/>
      </c>
      <c r="AA114" s="100" t="str">
        <f>IFERROR(VLOOKUP(Výskyt[[#This Row],[Kód]],zostava15[],2,0),"")</f>
        <v/>
      </c>
      <c r="AB114" s="100" t="str">
        <f>IFERROR(VLOOKUP(Výskyt[[#This Row],[Kód]],zostava16[],2,0),"")</f>
        <v/>
      </c>
      <c r="AC114" s="100" t="str">
        <f>IFERROR(VLOOKUP(Výskyt[[#This Row],[Kód]],zostava17[],2,0),"")</f>
        <v/>
      </c>
      <c r="AD114" s="100" t="str">
        <f>IFERROR(VLOOKUP(Výskyt[[#This Row],[Kód]],zostava18[],2,0),"")</f>
        <v/>
      </c>
      <c r="AE114" s="100" t="str">
        <f>IFERROR(VLOOKUP(Výskyt[[#This Row],[Kód]],zostava19[],2,0),"")</f>
        <v/>
      </c>
      <c r="AF114" s="100" t="str">
        <f>IFERROR(VLOOKUP(Výskyt[[#This Row],[Kód]],zostava20[],2,0),"")</f>
        <v/>
      </c>
      <c r="AG114" s="100" t="str">
        <f>IFERROR(VLOOKUP(Výskyt[[#This Row],[Kód]],zostava21[],2,0),"")</f>
        <v/>
      </c>
      <c r="AH114" s="100" t="str">
        <f>IFERROR(VLOOKUP(Výskyt[[#This Row],[Kód]],zostava22[],2,0),"")</f>
        <v/>
      </c>
      <c r="AI114" s="100" t="str">
        <f>IFERROR(VLOOKUP(Výskyt[[#This Row],[Kód]],zostava23[],2,0),"")</f>
        <v/>
      </c>
      <c r="AJ114" s="100" t="str">
        <f>IFERROR(VLOOKUP(Výskyt[[#This Row],[Kód]],zostava24[],2,0),"")</f>
        <v/>
      </c>
      <c r="AK114" s="100" t="str">
        <f>IFERROR(VLOOKUP(Výskyt[[#This Row],[Kód]],zostava25[],2,0),"")</f>
        <v/>
      </c>
      <c r="AL114" s="100" t="str">
        <f>IFERROR(VLOOKUP(Výskyt[[#This Row],[Kód]],zostava26[],2,0),"")</f>
        <v/>
      </c>
      <c r="AM114" s="100" t="str">
        <f>IFERROR(VLOOKUP(Výskyt[[#This Row],[Kód]],zostava27[],2,0),"")</f>
        <v/>
      </c>
      <c r="AN114" s="100" t="str">
        <f>IFERROR(VLOOKUP(Výskyt[[#This Row],[Kód]],zostava28[],2,0),"")</f>
        <v/>
      </c>
      <c r="AO114" s="100" t="str">
        <f>IFERROR(VLOOKUP(Výskyt[[#This Row],[Kód]],zostava29[],2,0),"")</f>
        <v/>
      </c>
      <c r="AP114" s="100" t="str">
        <f>IFERROR(VLOOKUP(Výskyt[[#This Row],[Kód]],zostava30[],2,0),"")</f>
        <v/>
      </c>
      <c r="AQ114" s="100" t="str">
        <f>IFERROR(VLOOKUP(Výskyt[[#This Row],[Kód]],zostava31[],2,0),"")</f>
        <v/>
      </c>
      <c r="AR114" s="100" t="str">
        <f>IFERROR(VLOOKUP(Výskyt[[#This Row],[Kód]],zostava32[],2,0),"")</f>
        <v/>
      </c>
      <c r="AS114" s="100" t="str">
        <f>IFERROR(VLOOKUP(Výskyt[[#This Row],[Kód]],zostava33[],2,0),"")</f>
        <v/>
      </c>
      <c r="AT114" s="100" t="str">
        <f>IFERROR(VLOOKUP(Výskyt[[#This Row],[Kód]],zostava34[],2,0),"")</f>
        <v/>
      </c>
      <c r="AU114" s="100" t="str">
        <f>IFERROR(VLOOKUP(Výskyt[[#This Row],[Kód]],zostava35[],2,0),"")</f>
        <v/>
      </c>
      <c r="AV114" s="100" t="str">
        <f>IFERROR(VLOOKUP(Výskyt[[#This Row],[Kód]],zostava36[],2,0),"")</f>
        <v/>
      </c>
      <c r="AW114" s="100" t="str">
        <f>IFERROR(VLOOKUP(Výskyt[[#This Row],[Kód]],zostava37[],2,0),"")</f>
        <v/>
      </c>
      <c r="AX114" s="100" t="str">
        <f>IFERROR(VLOOKUP(Výskyt[[#This Row],[Kód]],zostava38[],2,0),"")</f>
        <v/>
      </c>
      <c r="AY114" s="100" t="str">
        <f>IFERROR(VLOOKUP(Výskyt[[#This Row],[Kód]],zostava39[],2,0),"")</f>
        <v/>
      </c>
      <c r="AZ114" s="100" t="str">
        <f>IFERROR(VLOOKUP(Výskyt[[#This Row],[Kód]],zostava40[],2,0),"")</f>
        <v/>
      </c>
      <c r="BA114" s="100" t="str">
        <f>IFERROR(VLOOKUP(Výskyt[[#This Row],[Kód]],zostava41[],2,0),"")</f>
        <v/>
      </c>
      <c r="BB114" s="100" t="str">
        <f>IFERROR(VLOOKUP(Výskyt[[#This Row],[Kód]],zostava42[],2,0),"")</f>
        <v/>
      </c>
      <c r="BC114" s="100" t="str">
        <f>IFERROR(VLOOKUP(Výskyt[[#This Row],[Kód]],zostava43[],2,0),"")</f>
        <v/>
      </c>
      <c r="BD114" s="100" t="str">
        <f>IFERROR(VLOOKUP(Výskyt[[#This Row],[Kód]],zostava44[],2,0),"")</f>
        <v/>
      </c>
      <c r="BE114" s="84"/>
      <c r="BF114" s="108">
        <f>Zostavy!B122</f>
        <v>0</v>
      </c>
      <c r="BG114" s="108">
        <f>SUMIFS(Zostavy!$D$90:$D$123,Zostavy!$B$90:$B$123,Zostavy!B122)*Zostavy!$E$125</f>
        <v>0</v>
      </c>
      <c r="BI114" s="108">
        <f>Zostavy!H122</f>
        <v>0</v>
      </c>
      <c r="BJ114" s="108">
        <f>SUMIFS(Zostavy!$J$90:$J$123,Zostavy!$H$90:$H$123,Zostavy!H122)*Zostavy!$K$125</f>
        <v>0</v>
      </c>
      <c r="BL114" s="108">
        <f>Zostavy!N122</f>
        <v>0</v>
      </c>
      <c r="BM114" s="108">
        <f>SUMIFS(Zostavy!$P$90:$P$123,Zostavy!$N$90:$N$123,Zostavy!N122)*Zostavy!$Q$125</f>
        <v>0</v>
      </c>
      <c r="BO114" s="108">
        <f>Zostavy!T122</f>
        <v>0</v>
      </c>
      <c r="BP114" s="108">
        <f>SUMIFS(Zostavy!$V$90:$V$123,Zostavy!$T$90:$T$123,Zostavy!T122)*Zostavy!$W$125</f>
        <v>0</v>
      </c>
    </row>
    <row r="115" spans="1:68" ht="14.15" x14ac:dyDescent="0.35">
      <c r="A115" s="84"/>
      <c r="B115" s="98">
        <v>3545</v>
      </c>
      <c r="C115" s="84" t="s">
        <v>664</v>
      </c>
      <c r="D115" s="84">
        <f>Cenník[[#This Row],[Kód]]</f>
        <v>3545</v>
      </c>
      <c r="E115" s="93">
        <v>0.94</v>
      </c>
      <c r="F115" s="84"/>
      <c r="G115" s="84" t="s">
        <v>212</v>
      </c>
      <c r="H115" s="84"/>
      <c r="I115" s="99">
        <f>Cenník[[#This Row],[Kód]]</f>
        <v>3545</v>
      </c>
      <c r="J115" s="100">
        <f>SUM(Výskyt[[#This Row],[1]:[44]])</f>
        <v>0</v>
      </c>
      <c r="K115" s="100" t="str">
        <f>IFERROR(RANK(Výskyt[[#This Row],[kód-P]],Výskyt[kód-P],1),"")</f>
        <v/>
      </c>
      <c r="L115" s="100" t="str">
        <f>IF(Výskyt[[#This Row],[ks]]&gt;0,Výskyt[[#This Row],[Kód]],"")</f>
        <v/>
      </c>
      <c r="M115" s="100" t="str">
        <f>IFERROR(VLOOKUP(Výskyt[[#This Row],[Kód]],zostava1[],2,0),"")</f>
        <v/>
      </c>
      <c r="N115" s="100" t="str">
        <f>IFERROR(VLOOKUP(Výskyt[[#This Row],[Kód]],zostava2[],2,0),"")</f>
        <v/>
      </c>
      <c r="O115" s="100" t="str">
        <f>IFERROR(VLOOKUP(Výskyt[[#This Row],[Kód]],zostava3[],2,0),"")</f>
        <v/>
      </c>
      <c r="P115" s="100" t="str">
        <f>IFERROR(VLOOKUP(Výskyt[[#This Row],[Kód]],zostava4[],2,0),"")</f>
        <v/>
      </c>
      <c r="Q115" s="100" t="str">
        <f>IFERROR(VLOOKUP(Výskyt[[#This Row],[Kód]],zostava5[],2,0),"")</f>
        <v/>
      </c>
      <c r="R115" s="100" t="str">
        <f>IFERROR(VLOOKUP(Výskyt[[#This Row],[Kód]],zostava6[],2,0),"")</f>
        <v/>
      </c>
      <c r="S115" s="100" t="str">
        <f>IFERROR(VLOOKUP(Výskyt[[#This Row],[Kód]],zostava7[],2,0),"")</f>
        <v/>
      </c>
      <c r="T115" s="100" t="str">
        <f>IFERROR(VLOOKUP(Výskyt[[#This Row],[Kód]],zostava8[],2,0),"")</f>
        <v/>
      </c>
      <c r="U115" s="100" t="str">
        <f>IFERROR(VLOOKUP(Výskyt[[#This Row],[Kód]],zostava9[],2,0),"")</f>
        <v/>
      </c>
      <c r="V115" s="102" t="str">
        <f>IFERROR(VLOOKUP(Výskyt[[#This Row],[Kód]],zostava10[],2,0),"")</f>
        <v/>
      </c>
      <c r="W115" s="100" t="str">
        <f>IFERROR(VLOOKUP(Výskyt[[#This Row],[Kód]],zostava11[],2,0),"")</f>
        <v/>
      </c>
      <c r="X115" s="100" t="str">
        <f>IFERROR(VLOOKUP(Výskyt[[#This Row],[Kód]],zostava12[],2,0),"")</f>
        <v/>
      </c>
      <c r="Y115" s="100" t="str">
        <f>IFERROR(VLOOKUP(Výskyt[[#This Row],[Kód]],zostava13[],2,0),"")</f>
        <v/>
      </c>
      <c r="Z115" s="100" t="str">
        <f>IFERROR(VLOOKUP(Výskyt[[#This Row],[Kód]],zostava14[],2,0),"")</f>
        <v/>
      </c>
      <c r="AA115" s="100" t="str">
        <f>IFERROR(VLOOKUP(Výskyt[[#This Row],[Kód]],zostava15[],2,0),"")</f>
        <v/>
      </c>
      <c r="AB115" s="100" t="str">
        <f>IFERROR(VLOOKUP(Výskyt[[#This Row],[Kód]],zostava16[],2,0),"")</f>
        <v/>
      </c>
      <c r="AC115" s="100" t="str">
        <f>IFERROR(VLOOKUP(Výskyt[[#This Row],[Kód]],zostava17[],2,0),"")</f>
        <v/>
      </c>
      <c r="AD115" s="100" t="str">
        <f>IFERROR(VLOOKUP(Výskyt[[#This Row],[Kód]],zostava18[],2,0),"")</f>
        <v/>
      </c>
      <c r="AE115" s="100" t="str">
        <f>IFERROR(VLOOKUP(Výskyt[[#This Row],[Kód]],zostava19[],2,0),"")</f>
        <v/>
      </c>
      <c r="AF115" s="100" t="str">
        <f>IFERROR(VLOOKUP(Výskyt[[#This Row],[Kód]],zostava20[],2,0),"")</f>
        <v/>
      </c>
      <c r="AG115" s="100" t="str">
        <f>IFERROR(VLOOKUP(Výskyt[[#This Row],[Kód]],zostava21[],2,0),"")</f>
        <v/>
      </c>
      <c r="AH115" s="100" t="str">
        <f>IFERROR(VLOOKUP(Výskyt[[#This Row],[Kód]],zostava22[],2,0),"")</f>
        <v/>
      </c>
      <c r="AI115" s="100" t="str">
        <f>IFERROR(VLOOKUP(Výskyt[[#This Row],[Kód]],zostava23[],2,0),"")</f>
        <v/>
      </c>
      <c r="AJ115" s="100" t="str">
        <f>IFERROR(VLOOKUP(Výskyt[[#This Row],[Kód]],zostava24[],2,0),"")</f>
        <v/>
      </c>
      <c r="AK115" s="100" t="str">
        <f>IFERROR(VLOOKUP(Výskyt[[#This Row],[Kód]],zostava25[],2,0),"")</f>
        <v/>
      </c>
      <c r="AL115" s="100" t="str">
        <f>IFERROR(VLOOKUP(Výskyt[[#This Row],[Kód]],zostava26[],2,0),"")</f>
        <v/>
      </c>
      <c r="AM115" s="100" t="str">
        <f>IFERROR(VLOOKUP(Výskyt[[#This Row],[Kód]],zostava27[],2,0),"")</f>
        <v/>
      </c>
      <c r="AN115" s="100" t="str">
        <f>IFERROR(VLOOKUP(Výskyt[[#This Row],[Kód]],zostava28[],2,0),"")</f>
        <v/>
      </c>
      <c r="AO115" s="100" t="str">
        <f>IFERROR(VLOOKUP(Výskyt[[#This Row],[Kód]],zostava29[],2,0),"")</f>
        <v/>
      </c>
      <c r="AP115" s="100" t="str">
        <f>IFERROR(VLOOKUP(Výskyt[[#This Row],[Kód]],zostava30[],2,0),"")</f>
        <v/>
      </c>
      <c r="AQ115" s="100" t="str">
        <f>IFERROR(VLOOKUP(Výskyt[[#This Row],[Kód]],zostava31[],2,0),"")</f>
        <v/>
      </c>
      <c r="AR115" s="100" t="str">
        <f>IFERROR(VLOOKUP(Výskyt[[#This Row],[Kód]],zostava32[],2,0),"")</f>
        <v/>
      </c>
      <c r="AS115" s="100" t="str">
        <f>IFERROR(VLOOKUP(Výskyt[[#This Row],[Kód]],zostava33[],2,0),"")</f>
        <v/>
      </c>
      <c r="AT115" s="100" t="str">
        <f>IFERROR(VLOOKUP(Výskyt[[#This Row],[Kód]],zostava34[],2,0),"")</f>
        <v/>
      </c>
      <c r="AU115" s="100" t="str">
        <f>IFERROR(VLOOKUP(Výskyt[[#This Row],[Kód]],zostava35[],2,0),"")</f>
        <v/>
      </c>
      <c r="AV115" s="100" t="str">
        <f>IFERROR(VLOOKUP(Výskyt[[#This Row],[Kód]],zostava36[],2,0),"")</f>
        <v/>
      </c>
      <c r="AW115" s="100" t="str">
        <f>IFERROR(VLOOKUP(Výskyt[[#This Row],[Kód]],zostava37[],2,0),"")</f>
        <v/>
      </c>
      <c r="AX115" s="100" t="str">
        <f>IFERROR(VLOOKUP(Výskyt[[#This Row],[Kód]],zostava38[],2,0),"")</f>
        <v/>
      </c>
      <c r="AY115" s="100" t="str">
        <f>IFERROR(VLOOKUP(Výskyt[[#This Row],[Kód]],zostava39[],2,0),"")</f>
        <v/>
      </c>
      <c r="AZ115" s="100" t="str">
        <f>IFERROR(VLOOKUP(Výskyt[[#This Row],[Kód]],zostava40[],2,0),"")</f>
        <v/>
      </c>
      <c r="BA115" s="100" t="str">
        <f>IFERROR(VLOOKUP(Výskyt[[#This Row],[Kód]],zostava41[],2,0),"")</f>
        <v/>
      </c>
      <c r="BB115" s="100" t="str">
        <f>IFERROR(VLOOKUP(Výskyt[[#This Row],[Kód]],zostava42[],2,0),"")</f>
        <v/>
      </c>
      <c r="BC115" s="100" t="str">
        <f>IFERROR(VLOOKUP(Výskyt[[#This Row],[Kód]],zostava43[],2,0),"")</f>
        <v/>
      </c>
      <c r="BD115" s="100" t="str">
        <f>IFERROR(VLOOKUP(Výskyt[[#This Row],[Kód]],zostava44[],2,0),"")</f>
        <v/>
      </c>
      <c r="BE115" s="84"/>
      <c r="BF115" s="108">
        <f>Zostavy!B123</f>
        <v>0</v>
      </c>
      <c r="BG115" s="108">
        <f>SUMIFS(Zostavy!$D$90:$D$123,Zostavy!$B$90:$B$123,Zostavy!B123)*Zostavy!$E$125</f>
        <v>0</v>
      </c>
      <c r="BI115" s="108">
        <f>Zostavy!H123</f>
        <v>0</v>
      </c>
      <c r="BJ115" s="108">
        <f>SUMIFS(Zostavy!$J$90:$J$123,Zostavy!$H$90:$H$123,Zostavy!H123)*Zostavy!$K$125</f>
        <v>0</v>
      </c>
      <c r="BL115" s="108">
        <f>Zostavy!N123</f>
        <v>0</v>
      </c>
      <c r="BM115" s="108">
        <f>SUMIFS(Zostavy!$P$90:$P$123,Zostavy!$N$90:$N$123,Zostavy!N123)*Zostavy!$Q$125</f>
        <v>0</v>
      </c>
      <c r="BO115" s="108">
        <f>Zostavy!T123</f>
        <v>0</v>
      </c>
      <c r="BP115" s="108">
        <f>SUMIFS(Zostavy!$V$90:$V$123,Zostavy!$T$90:$T$123,Zostavy!T123)*Zostavy!$W$125</f>
        <v>0</v>
      </c>
    </row>
    <row r="116" spans="1:68" x14ac:dyDescent="0.35">
      <c r="A116" s="84"/>
      <c r="B116" s="98">
        <v>3591</v>
      </c>
      <c r="C116" s="84" t="s">
        <v>666</v>
      </c>
      <c r="D116" s="84">
        <f>Cenník[[#This Row],[Kód]]</f>
        <v>3591</v>
      </c>
      <c r="E116" s="93">
        <v>4.49</v>
      </c>
      <c r="F116" s="84"/>
      <c r="G116" s="84" t="s">
        <v>511</v>
      </c>
      <c r="H116" s="84"/>
      <c r="I116" s="99">
        <f>Cenník[[#This Row],[Kód]]</f>
        <v>3591</v>
      </c>
      <c r="J116" s="100">
        <f>SUM(Výskyt[[#This Row],[1]:[44]])</f>
        <v>0</v>
      </c>
      <c r="K116" s="100" t="str">
        <f>IFERROR(RANK(Výskyt[[#This Row],[kód-P]],Výskyt[kód-P],1),"")</f>
        <v/>
      </c>
      <c r="L116" s="100" t="str">
        <f>IF(Výskyt[[#This Row],[ks]]&gt;0,Výskyt[[#This Row],[Kód]],"")</f>
        <v/>
      </c>
      <c r="M116" s="100" t="str">
        <f>IFERROR(VLOOKUP(Výskyt[[#This Row],[Kód]],zostava1[],2,0),"")</f>
        <v/>
      </c>
      <c r="N116" s="100" t="str">
        <f>IFERROR(VLOOKUP(Výskyt[[#This Row],[Kód]],zostava2[],2,0),"")</f>
        <v/>
      </c>
      <c r="O116" s="100" t="str">
        <f>IFERROR(VLOOKUP(Výskyt[[#This Row],[Kód]],zostava3[],2,0),"")</f>
        <v/>
      </c>
      <c r="P116" s="100" t="str">
        <f>IFERROR(VLOOKUP(Výskyt[[#This Row],[Kód]],zostava4[],2,0),"")</f>
        <v/>
      </c>
      <c r="Q116" s="100" t="str">
        <f>IFERROR(VLOOKUP(Výskyt[[#This Row],[Kód]],zostava5[],2,0),"")</f>
        <v/>
      </c>
      <c r="R116" s="100" t="str">
        <f>IFERROR(VLOOKUP(Výskyt[[#This Row],[Kód]],zostava6[],2,0),"")</f>
        <v/>
      </c>
      <c r="S116" s="100" t="str">
        <f>IFERROR(VLOOKUP(Výskyt[[#This Row],[Kód]],zostava7[],2,0),"")</f>
        <v/>
      </c>
      <c r="T116" s="100" t="str">
        <f>IFERROR(VLOOKUP(Výskyt[[#This Row],[Kód]],zostava8[],2,0),"")</f>
        <v/>
      </c>
      <c r="U116" s="100" t="str">
        <f>IFERROR(VLOOKUP(Výskyt[[#This Row],[Kód]],zostava9[],2,0),"")</f>
        <v/>
      </c>
      <c r="V116" s="102" t="str">
        <f>IFERROR(VLOOKUP(Výskyt[[#This Row],[Kód]],zostava10[],2,0),"")</f>
        <v/>
      </c>
      <c r="W116" s="100" t="str">
        <f>IFERROR(VLOOKUP(Výskyt[[#This Row],[Kód]],zostava11[],2,0),"")</f>
        <v/>
      </c>
      <c r="X116" s="100" t="str">
        <f>IFERROR(VLOOKUP(Výskyt[[#This Row],[Kód]],zostava12[],2,0),"")</f>
        <v/>
      </c>
      <c r="Y116" s="100" t="str">
        <f>IFERROR(VLOOKUP(Výskyt[[#This Row],[Kód]],zostava13[],2,0),"")</f>
        <v/>
      </c>
      <c r="Z116" s="100" t="str">
        <f>IFERROR(VLOOKUP(Výskyt[[#This Row],[Kód]],zostava14[],2,0),"")</f>
        <v/>
      </c>
      <c r="AA116" s="100" t="str">
        <f>IFERROR(VLOOKUP(Výskyt[[#This Row],[Kód]],zostava15[],2,0),"")</f>
        <v/>
      </c>
      <c r="AB116" s="100" t="str">
        <f>IFERROR(VLOOKUP(Výskyt[[#This Row],[Kód]],zostava16[],2,0),"")</f>
        <v/>
      </c>
      <c r="AC116" s="100" t="str">
        <f>IFERROR(VLOOKUP(Výskyt[[#This Row],[Kód]],zostava17[],2,0),"")</f>
        <v/>
      </c>
      <c r="AD116" s="100" t="str">
        <f>IFERROR(VLOOKUP(Výskyt[[#This Row],[Kód]],zostava18[],2,0),"")</f>
        <v/>
      </c>
      <c r="AE116" s="100" t="str">
        <f>IFERROR(VLOOKUP(Výskyt[[#This Row],[Kód]],zostava19[],2,0),"")</f>
        <v/>
      </c>
      <c r="AF116" s="100" t="str">
        <f>IFERROR(VLOOKUP(Výskyt[[#This Row],[Kód]],zostava20[],2,0),"")</f>
        <v/>
      </c>
      <c r="AG116" s="100" t="str">
        <f>IFERROR(VLOOKUP(Výskyt[[#This Row],[Kód]],zostava21[],2,0),"")</f>
        <v/>
      </c>
      <c r="AH116" s="100" t="str">
        <f>IFERROR(VLOOKUP(Výskyt[[#This Row],[Kód]],zostava22[],2,0),"")</f>
        <v/>
      </c>
      <c r="AI116" s="100" t="str">
        <f>IFERROR(VLOOKUP(Výskyt[[#This Row],[Kód]],zostava23[],2,0),"")</f>
        <v/>
      </c>
      <c r="AJ116" s="100" t="str">
        <f>IFERROR(VLOOKUP(Výskyt[[#This Row],[Kód]],zostava24[],2,0),"")</f>
        <v/>
      </c>
      <c r="AK116" s="100" t="str">
        <f>IFERROR(VLOOKUP(Výskyt[[#This Row],[Kód]],zostava25[],2,0),"")</f>
        <v/>
      </c>
      <c r="AL116" s="100" t="str">
        <f>IFERROR(VLOOKUP(Výskyt[[#This Row],[Kód]],zostava26[],2,0),"")</f>
        <v/>
      </c>
      <c r="AM116" s="100" t="str">
        <f>IFERROR(VLOOKUP(Výskyt[[#This Row],[Kód]],zostava27[],2,0),"")</f>
        <v/>
      </c>
      <c r="AN116" s="100" t="str">
        <f>IFERROR(VLOOKUP(Výskyt[[#This Row],[Kód]],zostava28[],2,0),"")</f>
        <v/>
      </c>
      <c r="AO116" s="100" t="str">
        <f>IFERROR(VLOOKUP(Výskyt[[#This Row],[Kód]],zostava29[],2,0),"")</f>
        <v/>
      </c>
      <c r="AP116" s="100" t="str">
        <f>IFERROR(VLOOKUP(Výskyt[[#This Row],[Kód]],zostava30[],2,0),"")</f>
        <v/>
      </c>
      <c r="AQ116" s="100" t="str">
        <f>IFERROR(VLOOKUP(Výskyt[[#This Row],[Kód]],zostava31[],2,0),"")</f>
        <v/>
      </c>
      <c r="AR116" s="100" t="str">
        <f>IFERROR(VLOOKUP(Výskyt[[#This Row],[Kód]],zostava32[],2,0),"")</f>
        <v/>
      </c>
      <c r="AS116" s="100" t="str">
        <f>IFERROR(VLOOKUP(Výskyt[[#This Row],[Kód]],zostava33[],2,0),"")</f>
        <v/>
      </c>
      <c r="AT116" s="100" t="str">
        <f>IFERROR(VLOOKUP(Výskyt[[#This Row],[Kód]],zostava34[],2,0),"")</f>
        <v/>
      </c>
      <c r="AU116" s="100" t="str">
        <f>IFERROR(VLOOKUP(Výskyt[[#This Row],[Kód]],zostava35[],2,0),"")</f>
        <v/>
      </c>
      <c r="AV116" s="100" t="str">
        <f>IFERROR(VLOOKUP(Výskyt[[#This Row],[Kód]],zostava36[],2,0),"")</f>
        <v/>
      </c>
      <c r="AW116" s="100" t="str">
        <f>IFERROR(VLOOKUP(Výskyt[[#This Row],[Kód]],zostava37[],2,0),"")</f>
        <v/>
      </c>
      <c r="AX116" s="100" t="str">
        <f>IFERROR(VLOOKUP(Výskyt[[#This Row],[Kód]],zostava38[],2,0),"")</f>
        <v/>
      </c>
      <c r="AY116" s="100" t="str">
        <f>IFERROR(VLOOKUP(Výskyt[[#This Row],[Kód]],zostava39[],2,0),"")</f>
        <v/>
      </c>
      <c r="AZ116" s="100" t="str">
        <f>IFERROR(VLOOKUP(Výskyt[[#This Row],[Kód]],zostava40[],2,0),"")</f>
        <v/>
      </c>
      <c r="BA116" s="100" t="str">
        <f>IFERROR(VLOOKUP(Výskyt[[#This Row],[Kód]],zostava41[],2,0),"")</f>
        <v/>
      </c>
      <c r="BB116" s="100" t="str">
        <f>IFERROR(VLOOKUP(Výskyt[[#This Row],[Kód]],zostava42[],2,0),"")</f>
        <v/>
      </c>
      <c r="BC116" s="100" t="str">
        <f>IFERROR(VLOOKUP(Výskyt[[#This Row],[Kód]],zostava43[],2,0),"")</f>
        <v/>
      </c>
      <c r="BD116" s="100" t="str">
        <f>IFERROR(VLOOKUP(Výskyt[[#This Row],[Kód]],zostava44[],2,0),"")</f>
        <v/>
      </c>
      <c r="BE116" s="84"/>
    </row>
    <row r="117" spans="1:68" x14ac:dyDescent="0.35">
      <c r="A117" s="84"/>
      <c r="B117" s="98">
        <v>3592</v>
      </c>
      <c r="C117" s="84" t="s">
        <v>668</v>
      </c>
      <c r="D117" s="84">
        <f>Cenník[[#This Row],[Kód]]</f>
        <v>3592</v>
      </c>
      <c r="E117" s="93">
        <v>2.75</v>
      </c>
      <c r="F117" s="84"/>
      <c r="G117" s="84" t="s">
        <v>493</v>
      </c>
      <c r="H117" s="84"/>
      <c r="I117" s="99">
        <f>Cenník[[#This Row],[Kód]]</f>
        <v>3592</v>
      </c>
      <c r="J117" s="100">
        <f>SUM(Výskyt[[#This Row],[1]:[44]])</f>
        <v>0</v>
      </c>
      <c r="K117" s="100" t="str">
        <f>IFERROR(RANK(Výskyt[[#This Row],[kód-P]],Výskyt[kód-P],1),"")</f>
        <v/>
      </c>
      <c r="L117" s="100" t="str">
        <f>IF(Výskyt[[#This Row],[ks]]&gt;0,Výskyt[[#This Row],[Kód]],"")</f>
        <v/>
      </c>
      <c r="M117" s="100" t="str">
        <f>IFERROR(VLOOKUP(Výskyt[[#This Row],[Kód]],zostava1[],2,0),"")</f>
        <v/>
      </c>
      <c r="N117" s="100" t="str">
        <f>IFERROR(VLOOKUP(Výskyt[[#This Row],[Kód]],zostava2[],2,0),"")</f>
        <v/>
      </c>
      <c r="O117" s="100" t="str">
        <f>IFERROR(VLOOKUP(Výskyt[[#This Row],[Kód]],zostava3[],2,0),"")</f>
        <v/>
      </c>
      <c r="P117" s="100" t="str">
        <f>IFERROR(VLOOKUP(Výskyt[[#This Row],[Kód]],zostava4[],2,0),"")</f>
        <v/>
      </c>
      <c r="Q117" s="100" t="str">
        <f>IFERROR(VLOOKUP(Výskyt[[#This Row],[Kód]],zostava5[],2,0),"")</f>
        <v/>
      </c>
      <c r="R117" s="100" t="str">
        <f>IFERROR(VLOOKUP(Výskyt[[#This Row],[Kód]],zostava6[],2,0),"")</f>
        <v/>
      </c>
      <c r="S117" s="100" t="str">
        <f>IFERROR(VLOOKUP(Výskyt[[#This Row],[Kód]],zostava7[],2,0),"")</f>
        <v/>
      </c>
      <c r="T117" s="100" t="str">
        <f>IFERROR(VLOOKUP(Výskyt[[#This Row],[Kód]],zostava8[],2,0),"")</f>
        <v/>
      </c>
      <c r="U117" s="100" t="str">
        <f>IFERROR(VLOOKUP(Výskyt[[#This Row],[Kód]],zostava9[],2,0),"")</f>
        <v/>
      </c>
      <c r="V117" s="102" t="str">
        <f>IFERROR(VLOOKUP(Výskyt[[#This Row],[Kód]],zostava10[],2,0),"")</f>
        <v/>
      </c>
      <c r="W117" s="100" t="str">
        <f>IFERROR(VLOOKUP(Výskyt[[#This Row],[Kód]],zostava11[],2,0),"")</f>
        <v/>
      </c>
      <c r="X117" s="100" t="str">
        <f>IFERROR(VLOOKUP(Výskyt[[#This Row],[Kód]],zostava12[],2,0),"")</f>
        <v/>
      </c>
      <c r="Y117" s="100" t="str">
        <f>IFERROR(VLOOKUP(Výskyt[[#This Row],[Kód]],zostava13[],2,0),"")</f>
        <v/>
      </c>
      <c r="Z117" s="100" t="str">
        <f>IFERROR(VLOOKUP(Výskyt[[#This Row],[Kód]],zostava14[],2,0),"")</f>
        <v/>
      </c>
      <c r="AA117" s="100" t="str">
        <f>IFERROR(VLOOKUP(Výskyt[[#This Row],[Kód]],zostava15[],2,0),"")</f>
        <v/>
      </c>
      <c r="AB117" s="100" t="str">
        <f>IFERROR(VLOOKUP(Výskyt[[#This Row],[Kód]],zostava16[],2,0),"")</f>
        <v/>
      </c>
      <c r="AC117" s="100" t="str">
        <f>IFERROR(VLOOKUP(Výskyt[[#This Row],[Kód]],zostava17[],2,0),"")</f>
        <v/>
      </c>
      <c r="AD117" s="100" t="str">
        <f>IFERROR(VLOOKUP(Výskyt[[#This Row],[Kód]],zostava18[],2,0),"")</f>
        <v/>
      </c>
      <c r="AE117" s="100" t="str">
        <f>IFERROR(VLOOKUP(Výskyt[[#This Row],[Kód]],zostava19[],2,0),"")</f>
        <v/>
      </c>
      <c r="AF117" s="100" t="str">
        <f>IFERROR(VLOOKUP(Výskyt[[#This Row],[Kód]],zostava20[],2,0),"")</f>
        <v/>
      </c>
      <c r="AG117" s="100" t="str">
        <f>IFERROR(VLOOKUP(Výskyt[[#This Row],[Kód]],zostava21[],2,0),"")</f>
        <v/>
      </c>
      <c r="AH117" s="100" t="str">
        <f>IFERROR(VLOOKUP(Výskyt[[#This Row],[Kód]],zostava22[],2,0),"")</f>
        <v/>
      </c>
      <c r="AI117" s="100" t="str">
        <f>IFERROR(VLOOKUP(Výskyt[[#This Row],[Kód]],zostava23[],2,0),"")</f>
        <v/>
      </c>
      <c r="AJ117" s="100" t="str">
        <f>IFERROR(VLOOKUP(Výskyt[[#This Row],[Kód]],zostava24[],2,0),"")</f>
        <v/>
      </c>
      <c r="AK117" s="100" t="str">
        <f>IFERROR(VLOOKUP(Výskyt[[#This Row],[Kód]],zostava25[],2,0),"")</f>
        <v/>
      </c>
      <c r="AL117" s="100" t="str">
        <f>IFERROR(VLOOKUP(Výskyt[[#This Row],[Kód]],zostava26[],2,0),"")</f>
        <v/>
      </c>
      <c r="AM117" s="100" t="str">
        <f>IFERROR(VLOOKUP(Výskyt[[#This Row],[Kód]],zostava27[],2,0),"")</f>
        <v/>
      </c>
      <c r="AN117" s="100" t="str">
        <f>IFERROR(VLOOKUP(Výskyt[[#This Row],[Kód]],zostava28[],2,0),"")</f>
        <v/>
      </c>
      <c r="AO117" s="100" t="str">
        <f>IFERROR(VLOOKUP(Výskyt[[#This Row],[Kód]],zostava29[],2,0),"")</f>
        <v/>
      </c>
      <c r="AP117" s="100" t="str">
        <f>IFERROR(VLOOKUP(Výskyt[[#This Row],[Kód]],zostava30[],2,0),"")</f>
        <v/>
      </c>
      <c r="AQ117" s="100" t="str">
        <f>IFERROR(VLOOKUP(Výskyt[[#This Row],[Kód]],zostava31[],2,0),"")</f>
        <v/>
      </c>
      <c r="AR117" s="100" t="str">
        <f>IFERROR(VLOOKUP(Výskyt[[#This Row],[Kód]],zostava32[],2,0),"")</f>
        <v/>
      </c>
      <c r="AS117" s="100" t="str">
        <f>IFERROR(VLOOKUP(Výskyt[[#This Row],[Kód]],zostava33[],2,0),"")</f>
        <v/>
      </c>
      <c r="AT117" s="100" t="str">
        <f>IFERROR(VLOOKUP(Výskyt[[#This Row],[Kód]],zostava34[],2,0),"")</f>
        <v/>
      </c>
      <c r="AU117" s="100" t="str">
        <f>IFERROR(VLOOKUP(Výskyt[[#This Row],[Kód]],zostava35[],2,0),"")</f>
        <v/>
      </c>
      <c r="AV117" s="100" t="str">
        <f>IFERROR(VLOOKUP(Výskyt[[#This Row],[Kód]],zostava36[],2,0),"")</f>
        <v/>
      </c>
      <c r="AW117" s="100" t="str">
        <f>IFERROR(VLOOKUP(Výskyt[[#This Row],[Kód]],zostava37[],2,0),"")</f>
        <v/>
      </c>
      <c r="AX117" s="100" t="str">
        <f>IFERROR(VLOOKUP(Výskyt[[#This Row],[Kód]],zostava38[],2,0),"")</f>
        <v/>
      </c>
      <c r="AY117" s="100" t="str">
        <f>IFERROR(VLOOKUP(Výskyt[[#This Row],[Kód]],zostava39[],2,0),"")</f>
        <v/>
      </c>
      <c r="AZ117" s="100" t="str">
        <f>IFERROR(VLOOKUP(Výskyt[[#This Row],[Kód]],zostava40[],2,0),"")</f>
        <v/>
      </c>
      <c r="BA117" s="100" t="str">
        <f>IFERROR(VLOOKUP(Výskyt[[#This Row],[Kód]],zostava41[],2,0),"")</f>
        <v/>
      </c>
      <c r="BB117" s="100" t="str">
        <f>IFERROR(VLOOKUP(Výskyt[[#This Row],[Kód]],zostava42[],2,0),"")</f>
        <v/>
      </c>
      <c r="BC117" s="100" t="str">
        <f>IFERROR(VLOOKUP(Výskyt[[#This Row],[Kód]],zostava43[],2,0),"")</f>
        <v/>
      </c>
      <c r="BD117" s="100" t="str">
        <f>IFERROR(VLOOKUP(Výskyt[[#This Row],[Kód]],zostava44[],2,0),"")</f>
        <v/>
      </c>
      <c r="BE117" s="84"/>
      <c r="BF117" s="177" t="str">
        <f>Zostavy!$E$129</f>
        <v>3.A</v>
      </c>
      <c r="BG117" s="177"/>
      <c r="BI117" s="177" t="str">
        <f>Zostavy!$K$129</f>
        <v>3.B</v>
      </c>
      <c r="BJ117" s="177"/>
      <c r="BL117" s="177" t="str">
        <f>Zostavy!$Q$129</f>
        <v>3.C</v>
      </c>
      <c r="BM117" s="177"/>
      <c r="BO117" s="177" t="str">
        <f>Zostavy!$W$129</f>
        <v>3.D</v>
      </c>
      <c r="BP117" s="177"/>
    </row>
    <row r="118" spans="1:68" ht="14.15" x14ac:dyDescent="0.35">
      <c r="A118" s="84"/>
      <c r="B118" s="98">
        <v>3605</v>
      </c>
      <c r="C118" s="84" t="s">
        <v>670</v>
      </c>
      <c r="D118" s="84">
        <f>Cenník[[#This Row],[Kód]]</f>
        <v>3605</v>
      </c>
      <c r="E118" s="93">
        <v>2.56</v>
      </c>
      <c r="F118" s="84"/>
      <c r="G118" s="84" t="s">
        <v>564</v>
      </c>
      <c r="H118" s="84"/>
      <c r="I118" s="99">
        <f>Cenník[[#This Row],[Kód]]</f>
        <v>3605</v>
      </c>
      <c r="J118" s="100">
        <f>SUM(Výskyt[[#This Row],[1]:[44]])</f>
        <v>0</v>
      </c>
      <c r="K118" s="100" t="str">
        <f>IFERROR(RANK(Výskyt[[#This Row],[kód-P]],Výskyt[kód-P],1),"")</f>
        <v/>
      </c>
      <c r="L118" s="100" t="str">
        <f>IF(Výskyt[[#This Row],[ks]]&gt;0,Výskyt[[#This Row],[Kód]],"")</f>
        <v/>
      </c>
      <c r="M118" s="100" t="str">
        <f>IFERROR(VLOOKUP(Výskyt[[#This Row],[Kód]],zostava1[],2,0),"")</f>
        <v/>
      </c>
      <c r="N118" s="100" t="str">
        <f>IFERROR(VLOOKUP(Výskyt[[#This Row],[Kód]],zostava2[],2,0),"")</f>
        <v/>
      </c>
      <c r="O118" s="100" t="str">
        <f>IFERROR(VLOOKUP(Výskyt[[#This Row],[Kód]],zostava3[],2,0),"")</f>
        <v/>
      </c>
      <c r="P118" s="100" t="str">
        <f>IFERROR(VLOOKUP(Výskyt[[#This Row],[Kód]],zostava4[],2,0),"")</f>
        <v/>
      </c>
      <c r="Q118" s="100" t="str">
        <f>IFERROR(VLOOKUP(Výskyt[[#This Row],[Kód]],zostava5[],2,0),"")</f>
        <v/>
      </c>
      <c r="R118" s="100" t="str">
        <f>IFERROR(VLOOKUP(Výskyt[[#This Row],[Kód]],zostava6[],2,0),"")</f>
        <v/>
      </c>
      <c r="S118" s="100" t="str">
        <f>IFERROR(VLOOKUP(Výskyt[[#This Row],[Kód]],zostava7[],2,0),"")</f>
        <v/>
      </c>
      <c r="T118" s="100" t="str">
        <f>IFERROR(VLOOKUP(Výskyt[[#This Row],[Kód]],zostava8[],2,0),"")</f>
        <v/>
      </c>
      <c r="U118" s="100" t="str">
        <f>IFERROR(VLOOKUP(Výskyt[[#This Row],[Kód]],zostava9[],2,0),"")</f>
        <v/>
      </c>
      <c r="V118" s="102" t="str">
        <f>IFERROR(VLOOKUP(Výskyt[[#This Row],[Kód]],zostava10[],2,0),"")</f>
        <v/>
      </c>
      <c r="W118" s="100" t="str">
        <f>IFERROR(VLOOKUP(Výskyt[[#This Row],[Kód]],zostava11[],2,0),"")</f>
        <v/>
      </c>
      <c r="X118" s="100" t="str">
        <f>IFERROR(VLOOKUP(Výskyt[[#This Row],[Kód]],zostava12[],2,0),"")</f>
        <v/>
      </c>
      <c r="Y118" s="100" t="str">
        <f>IFERROR(VLOOKUP(Výskyt[[#This Row],[Kód]],zostava13[],2,0),"")</f>
        <v/>
      </c>
      <c r="Z118" s="100" t="str">
        <f>IFERROR(VLOOKUP(Výskyt[[#This Row],[Kód]],zostava14[],2,0),"")</f>
        <v/>
      </c>
      <c r="AA118" s="100" t="str">
        <f>IFERROR(VLOOKUP(Výskyt[[#This Row],[Kód]],zostava15[],2,0),"")</f>
        <v/>
      </c>
      <c r="AB118" s="100" t="str">
        <f>IFERROR(VLOOKUP(Výskyt[[#This Row],[Kód]],zostava16[],2,0),"")</f>
        <v/>
      </c>
      <c r="AC118" s="100" t="str">
        <f>IFERROR(VLOOKUP(Výskyt[[#This Row],[Kód]],zostava17[],2,0),"")</f>
        <v/>
      </c>
      <c r="AD118" s="100" t="str">
        <f>IFERROR(VLOOKUP(Výskyt[[#This Row],[Kód]],zostava18[],2,0),"")</f>
        <v/>
      </c>
      <c r="AE118" s="100" t="str">
        <f>IFERROR(VLOOKUP(Výskyt[[#This Row],[Kód]],zostava19[],2,0),"")</f>
        <v/>
      </c>
      <c r="AF118" s="100" t="str">
        <f>IFERROR(VLOOKUP(Výskyt[[#This Row],[Kód]],zostava20[],2,0),"")</f>
        <v/>
      </c>
      <c r="AG118" s="100" t="str">
        <f>IFERROR(VLOOKUP(Výskyt[[#This Row],[Kód]],zostava21[],2,0),"")</f>
        <v/>
      </c>
      <c r="AH118" s="100" t="str">
        <f>IFERROR(VLOOKUP(Výskyt[[#This Row],[Kód]],zostava22[],2,0),"")</f>
        <v/>
      </c>
      <c r="AI118" s="100" t="str">
        <f>IFERROR(VLOOKUP(Výskyt[[#This Row],[Kód]],zostava23[],2,0),"")</f>
        <v/>
      </c>
      <c r="AJ118" s="100" t="str">
        <f>IFERROR(VLOOKUP(Výskyt[[#This Row],[Kód]],zostava24[],2,0),"")</f>
        <v/>
      </c>
      <c r="AK118" s="100" t="str">
        <f>IFERROR(VLOOKUP(Výskyt[[#This Row],[Kód]],zostava25[],2,0),"")</f>
        <v/>
      </c>
      <c r="AL118" s="100" t="str">
        <f>IFERROR(VLOOKUP(Výskyt[[#This Row],[Kód]],zostava26[],2,0),"")</f>
        <v/>
      </c>
      <c r="AM118" s="100" t="str">
        <f>IFERROR(VLOOKUP(Výskyt[[#This Row],[Kód]],zostava27[],2,0),"")</f>
        <v/>
      </c>
      <c r="AN118" s="100" t="str">
        <f>IFERROR(VLOOKUP(Výskyt[[#This Row],[Kód]],zostava28[],2,0),"")</f>
        <v/>
      </c>
      <c r="AO118" s="100" t="str">
        <f>IFERROR(VLOOKUP(Výskyt[[#This Row],[Kód]],zostava29[],2,0),"")</f>
        <v/>
      </c>
      <c r="AP118" s="100" t="str">
        <f>IFERROR(VLOOKUP(Výskyt[[#This Row],[Kód]],zostava30[],2,0),"")</f>
        <v/>
      </c>
      <c r="AQ118" s="100" t="str">
        <f>IFERROR(VLOOKUP(Výskyt[[#This Row],[Kód]],zostava31[],2,0),"")</f>
        <v/>
      </c>
      <c r="AR118" s="100" t="str">
        <f>IFERROR(VLOOKUP(Výskyt[[#This Row],[Kód]],zostava32[],2,0),"")</f>
        <v/>
      </c>
      <c r="AS118" s="100" t="str">
        <f>IFERROR(VLOOKUP(Výskyt[[#This Row],[Kód]],zostava33[],2,0),"")</f>
        <v/>
      </c>
      <c r="AT118" s="100" t="str">
        <f>IFERROR(VLOOKUP(Výskyt[[#This Row],[Kód]],zostava34[],2,0),"")</f>
        <v/>
      </c>
      <c r="AU118" s="100" t="str">
        <f>IFERROR(VLOOKUP(Výskyt[[#This Row],[Kód]],zostava35[],2,0),"")</f>
        <v/>
      </c>
      <c r="AV118" s="100" t="str">
        <f>IFERROR(VLOOKUP(Výskyt[[#This Row],[Kód]],zostava36[],2,0),"")</f>
        <v/>
      </c>
      <c r="AW118" s="100" t="str">
        <f>IFERROR(VLOOKUP(Výskyt[[#This Row],[Kód]],zostava37[],2,0),"")</f>
        <v/>
      </c>
      <c r="AX118" s="100" t="str">
        <f>IFERROR(VLOOKUP(Výskyt[[#This Row],[Kód]],zostava38[],2,0),"")</f>
        <v/>
      </c>
      <c r="AY118" s="100" t="str">
        <f>IFERROR(VLOOKUP(Výskyt[[#This Row],[Kód]],zostava39[],2,0),"")</f>
        <v/>
      </c>
      <c r="AZ118" s="100" t="str">
        <f>IFERROR(VLOOKUP(Výskyt[[#This Row],[Kód]],zostava40[],2,0),"")</f>
        <v/>
      </c>
      <c r="BA118" s="100" t="str">
        <f>IFERROR(VLOOKUP(Výskyt[[#This Row],[Kód]],zostava41[],2,0),"")</f>
        <v/>
      </c>
      <c r="BB118" s="100" t="str">
        <f>IFERROR(VLOOKUP(Výskyt[[#This Row],[Kód]],zostava42[],2,0),"")</f>
        <v/>
      </c>
      <c r="BC118" s="100" t="str">
        <f>IFERROR(VLOOKUP(Výskyt[[#This Row],[Kód]],zostava43[],2,0),"")</f>
        <v/>
      </c>
      <c r="BD118" s="100" t="str">
        <f>IFERROR(VLOOKUP(Výskyt[[#This Row],[Kód]],zostava44[],2,0),"")</f>
        <v/>
      </c>
      <c r="BE118" s="84"/>
      <c r="BF118" s="108" t="s">
        <v>321</v>
      </c>
      <c r="BG118" s="108" t="s">
        <v>9</v>
      </c>
      <c r="BI118" s="108" t="s">
        <v>321</v>
      </c>
      <c r="BJ118" s="108" t="s">
        <v>9</v>
      </c>
      <c r="BL118" s="108" t="s">
        <v>321</v>
      </c>
      <c r="BM118" s="108" t="s">
        <v>9</v>
      </c>
      <c r="BO118" s="108" t="s">
        <v>321</v>
      </c>
      <c r="BP118" s="108" t="s">
        <v>9</v>
      </c>
    </row>
    <row r="119" spans="1:68" ht="14.15" x14ac:dyDescent="0.35">
      <c r="A119" s="84"/>
      <c r="B119" s="98">
        <v>3615</v>
      </c>
      <c r="C119" s="84" t="s">
        <v>672</v>
      </c>
      <c r="D119" s="84">
        <f>Cenník[[#This Row],[Kód]]</f>
        <v>3615</v>
      </c>
      <c r="E119" s="93">
        <v>2.56</v>
      </c>
      <c r="F119" s="84"/>
      <c r="G119" s="84" t="s">
        <v>195</v>
      </c>
      <c r="H119" s="84"/>
      <c r="I119" s="99">
        <f>Cenník[[#This Row],[Kód]]</f>
        <v>3615</v>
      </c>
      <c r="J119" s="100">
        <f>SUM(Výskyt[[#This Row],[1]:[44]])</f>
        <v>0</v>
      </c>
      <c r="K119" s="100" t="str">
        <f>IFERROR(RANK(Výskyt[[#This Row],[kód-P]],Výskyt[kód-P],1),"")</f>
        <v/>
      </c>
      <c r="L119" s="100" t="str">
        <f>IF(Výskyt[[#This Row],[ks]]&gt;0,Výskyt[[#This Row],[Kód]],"")</f>
        <v/>
      </c>
      <c r="M119" s="100" t="str">
        <f>IFERROR(VLOOKUP(Výskyt[[#This Row],[Kód]],zostava1[],2,0),"")</f>
        <v/>
      </c>
      <c r="N119" s="100" t="str">
        <f>IFERROR(VLOOKUP(Výskyt[[#This Row],[Kód]],zostava2[],2,0),"")</f>
        <v/>
      </c>
      <c r="O119" s="100" t="str">
        <f>IFERROR(VLOOKUP(Výskyt[[#This Row],[Kód]],zostava3[],2,0),"")</f>
        <v/>
      </c>
      <c r="P119" s="100" t="str">
        <f>IFERROR(VLOOKUP(Výskyt[[#This Row],[Kód]],zostava4[],2,0),"")</f>
        <v/>
      </c>
      <c r="Q119" s="100" t="str">
        <f>IFERROR(VLOOKUP(Výskyt[[#This Row],[Kód]],zostava5[],2,0),"")</f>
        <v/>
      </c>
      <c r="R119" s="100" t="str">
        <f>IFERROR(VLOOKUP(Výskyt[[#This Row],[Kód]],zostava6[],2,0),"")</f>
        <v/>
      </c>
      <c r="S119" s="100" t="str">
        <f>IFERROR(VLOOKUP(Výskyt[[#This Row],[Kód]],zostava7[],2,0),"")</f>
        <v/>
      </c>
      <c r="T119" s="100" t="str">
        <f>IFERROR(VLOOKUP(Výskyt[[#This Row],[Kód]],zostava8[],2,0),"")</f>
        <v/>
      </c>
      <c r="U119" s="100" t="str">
        <f>IFERROR(VLOOKUP(Výskyt[[#This Row],[Kód]],zostava9[],2,0),"")</f>
        <v/>
      </c>
      <c r="V119" s="102" t="str">
        <f>IFERROR(VLOOKUP(Výskyt[[#This Row],[Kód]],zostava10[],2,0),"")</f>
        <v/>
      </c>
      <c r="W119" s="100" t="str">
        <f>IFERROR(VLOOKUP(Výskyt[[#This Row],[Kód]],zostava11[],2,0),"")</f>
        <v/>
      </c>
      <c r="X119" s="100" t="str">
        <f>IFERROR(VLOOKUP(Výskyt[[#This Row],[Kód]],zostava12[],2,0),"")</f>
        <v/>
      </c>
      <c r="Y119" s="100" t="str">
        <f>IFERROR(VLOOKUP(Výskyt[[#This Row],[Kód]],zostava13[],2,0),"")</f>
        <v/>
      </c>
      <c r="Z119" s="100" t="str">
        <f>IFERROR(VLOOKUP(Výskyt[[#This Row],[Kód]],zostava14[],2,0),"")</f>
        <v/>
      </c>
      <c r="AA119" s="100" t="str">
        <f>IFERROR(VLOOKUP(Výskyt[[#This Row],[Kód]],zostava15[],2,0),"")</f>
        <v/>
      </c>
      <c r="AB119" s="100" t="str">
        <f>IFERROR(VLOOKUP(Výskyt[[#This Row],[Kód]],zostava16[],2,0),"")</f>
        <v/>
      </c>
      <c r="AC119" s="100" t="str">
        <f>IFERROR(VLOOKUP(Výskyt[[#This Row],[Kód]],zostava17[],2,0),"")</f>
        <v/>
      </c>
      <c r="AD119" s="100" t="str">
        <f>IFERROR(VLOOKUP(Výskyt[[#This Row],[Kód]],zostava18[],2,0),"")</f>
        <v/>
      </c>
      <c r="AE119" s="100" t="str">
        <f>IFERROR(VLOOKUP(Výskyt[[#This Row],[Kód]],zostava19[],2,0),"")</f>
        <v/>
      </c>
      <c r="AF119" s="100" t="str">
        <f>IFERROR(VLOOKUP(Výskyt[[#This Row],[Kód]],zostava20[],2,0),"")</f>
        <v/>
      </c>
      <c r="AG119" s="100" t="str">
        <f>IFERROR(VLOOKUP(Výskyt[[#This Row],[Kód]],zostava21[],2,0),"")</f>
        <v/>
      </c>
      <c r="AH119" s="100" t="str">
        <f>IFERROR(VLOOKUP(Výskyt[[#This Row],[Kód]],zostava22[],2,0),"")</f>
        <v/>
      </c>
      <c r="AI119" s="100" t="str">
        <f>IFERROR(VLOOKUP(Výskyt[[#This Row],[Kód]],zostava23[],2,0),"")</f>
        <v/>
      </c>
      <c r="AJ119" s="100" t="str">
        <f>IFERROR(VLOOKUP(Výskyt[[#This Row],[Kód]],zostava24[],2,0),"")</f>
        <v/>
      </c>
      <c r="AK119" s="100" t="str">
        <f>IFERROR(VLOOKUP(Výskyt[[#This Row],[Kód]],zostava25[],2,0),"")</f>
        <v/>
      </c>
      <c r="AL119" s="100" t="str">
        <f>IFERROR(VLOOKUP(Výskyt[[#This Row],[Kód]],zostava26[],2,0),"")</f>
        <v/>
      </c>
      <c r="AM119" s="100" t="str">
        <f>IFERROR(VLOOKUP(Výskyt[[#This Row],[Kód]],zostava27[],2,0),"")</f>
        <v/>
      </c>
      <c r="AN119" s="100" t="str">
        <f>IFERROR(VLOOKUP(Výskyt[[#This Row],[Kód]],zostava28[],2,0),"")</f>
        <v/>
      </c>
      <c r="AO119" s="100" t="str">
        <f>IFERROR(VLOOKUP(Výskyt[[#This Row],[Kód]],zostava29[],2,0),"")</f>
        <v/>
      </c>
      <c r="AP119" s="100" t="str">
        <f>IFERROR(VLOOKUP(Výskyt[[#This Row],[Kód]],zostava30[],2,0),"")</f>
        <v/>
      </c>
      <c r="AQ119" s="100" t="str">
        <f>IFERROR(VLOOKUP(Výskyt[[#This Row],[Kód]],zostava31[],2,0),"")</f>
        <v/>
      </c>
      <c r="AR119" s="100" t="str">
        <f>IFERROR(VLOOKUP(Výskyt[[#This Row],[Kód]],zostava32[],2,0),"")</f>
        <v/>
      </c>
      <c r="AS119" s="100" t="str">
        <f>IFERROR(VLOOKUP(Výskyt[[#This Row],[Kód]],zostava33[],2,0),"")</f>
        <v/>
      </c>
      <c r="AT119" s="100" t="str">
        <f>IFERROR(VLOOKUP(Výskyt[[#This Row],[Kód]],zostava34[],2,0),"")</f>
        <v/>
      </c>
      <c r="AU119" s="100" t="str">
        <f>IFERROR(VLOOKUP(Výskyt[[#This Row],[Kód]],zostava35[],2,0),"")</f>
        <v/>
      </c>
      <c r="AV119" s="100" t="str">
        <f>IFERROR(VLOOKUP(Výskyt[[#This Row],[Kód]],zostava36[],2,0),"")</f>
        <v/>
      </c>
      <c r="AW119" s="100" t="str">
        <f>IFERROR(VLOOKUP(Výskyt[[#This Row],[Kód]],zostava37[],2,0),"")</f>
        <v/>
      </c>
      <c r="AX119" s="100" t="str">
        <f>IFERROR(VLOOKUP(Výskyt[[#This Row],[Kód]],zostava38[],2,0),"")</f>
        <v/>
      </c>
      <c r="AY119" s="100" t="str">
        <f>IFERROR(VLOOKUP(Výskyt[[#This Row],[Kód]],zostava39[],2,0),"")</f>
        <v/>
      </c>
      <c r="AZ119" s="100" t="str">
        <f>IFERROR(VLOOKUP(Výskyt[[#This Row],[Kód]],zostava40[],2,0),"")</f>
        <v/>
      </c>
      <c r="BA119" s="100" t="str">
        <f>IFERROR(VLOOKUP(Výskyt[[#This Row],[Kód]],zostava41[],2,0),"")</f>
        <v/>
      </c>
      <c r="BB119" s="100" t="str">
        <f>IFERROR(VLOOKUP(Výskyt[[#This Row],[Kód]],zostava42[],2,0),"")</f>
        <v/>
      </c>
      <c r="BC119" s="100" t="str">
        <f>IFERROR(VLOOKUP(Výskyt[[#This Row],[Kód]],zostava43[],2,0),"")</f>
        <v/>
      </c>
      <c r="BD119" s="100" t="str">
        <f>IFERROR(VLOOKUP(Výskyt[[#This Row],[Kód]],zostava44[],2,0),"")</f>
        <v/>
      </c>
      <c r="BE119" s="84"/>
      <c r="BF119" s="108">
        <f>Zostavy!B132</f>
        <v>0</v>
      </c>
      <c r="BG119" s="108">
        <f>SUMIFS(Zostavy!$D$132:$D$165,Zostavy!$B$132:$B$165,Zostavy!B132)*Zostavy!$E$167</f>
        <v>0</v>
      </c>
      <c r="BI119" s="108">
        <f>Zostavy!H132</f>
        <v>0</v>
      </c>
      <c r="BJ119" s="108">
        <f>SUMIFS(Zostavy!$J$132:$J$165,Zostavy!$H$132:$H$165,Zostavy!H132)*Zostavy!$K$167</f>
        <v>0</v>
      </c>
      <c r="BL119" s="108">
        <f>Zostavy!N132</f>
        <v>0</v>
      </c>
      <c r="BM119" s="108">
        <f>SUMIFS(Zostavy!$P$132:$P$165,Zostavy!$N$132:$N$165,Zostavy!N132)*Zostavy!$Q$167</f>
        <v>0</v>
      </c>
      <c r="BO119" s="108">
        <f>Zostavy!T132</f>
        <v>0</v>
      </c>
      <c r="BP119" s="108">
        <f>SUMIFS(Zostavy!$V$132:$V$165,Zostavy!$T$132:$T$165,Zostavy!T132)*Zostavy!$W$167</f>
        <v>0</v>
      </c>
    </row>
    <row r="120" spans="1:68" ht="14.15" x14ac:dyDescent="0.35">
      <c r="A120" s="84"/>
      <c r="B120" s="98">
        <v>3620</v>
      </c>
      <c r="C120" s="84" t="s">
        <v>674</v>
      </c>
      <c r="D120" s="84">
        <f>Cenník[[#This Row],[Kód]]</f>
        <v>3620</v>
      </c>
      <c r="E120" s="93">
        <v>1.44</v>
      </c>
      <c r="F120" s="84"/>
      <c r="G120" s="84" t="s">
        <v>196</v>
      </c>
      <c r="H120" s="84"/>
      <c r="I120" s="99">
        <f>Cenník[[#This Row],[Kód]]</f>
        <v>3620</v>
      </c>
      <c r="J120" s="100">
        <f>SUM(Výskyt[[#This Row],[1]:[44]])</f>
        <v>0</v>
      </c>
      <c r="K120" s="100" t="str">
        <f>IFERROR(RANK(Výskyt[[#This Row],[kód-P]],Výskyt[kód-P],1),"")</f>
        <v/>
      </c>
      <c r="L120" s="100" t="str">
        <f>IF(Výskyt[[#This Row],[ks]]&gt;0,Výskyt[[#This Row],[Kód]],"")</f>
        <v/>
      </c>
      <c r="M120" s="100" t="str">
        <f>IFERROR(VLOOKUP(Výskyt[[#This Row],[Kód]],zostava1[],2,0),"")</f>
        <v/>
      </c>
      <c r="N120" s="100" t="str">
        <f>IFERROR(VLOOKUP(Výskyt[[#This Row],[Kód]],zostava2[],2,0),"")</f>
        <v/>
      </c>
      <c r="O120" s="100" t="str">
        <f>IFERROR(VLOOKUP(Výskyt[[#This Row],[Kód]],zostava3[],2,0),"")</f>
        <v/>
      </c>
      <c r="P120" s="100" t="str">
        <f>IFERROR(VLOOKUP(Výskyt[[#This Row],[Kód]],zostava4[],2,0),"")</f>
        <v/>
      </c>
      <c r="Q120" s="100" t="str">
        <f>IFERROR(VLOOKUP(Výskyt[[#This Row],[Kód]],zostava5[],2,0),"")</f>
        <v/>
      </c>
      <c r="R120" s="100" t="str">
        <f>IFERROR(VLOOKUP(Výskyt[[#This Row],[Kód]],zostava6[],2,0),"")</f>
        <v/>
      </c>
      <c r="S120" s="100" t="str">
        <f>IFERROR(VLOOKUP(Výskyt[[#This Row],[Kód]],zostava7[],2,0),"")</f>
        <v/>
      </c>
      <c r="T120" s="100" t="str">
        <f>IFERROR(VLOOKUP(Výskyt[[#This Row],[Kód]],zostava8[],2,0),"")</f>
        <v/>
      </c>
      <c r="U120" s="100" t="str">
        <f>IFERROR(VLOOKUP(Výskyt[[#This Row],[Kód]],zostava9[],2,0),"")</f>
        <v/>
      </c>
      <c r="V120" s="102" t="str">
        <f>IFERROR(VLOOKUP(Výskyt[[#This Row],[Kód]],zostava10[],2,0),"")</f>
        <v/>
      </c>
      <c r="W120" s="100" t="str">
        <f>IFERROR(VLOOKUP(Výskyt[[#This Row],[Kód]],zostava11[],2,0),"")</f>
        <v/>
      </c>
      <c r="X120" s="100" t="str">
        <f>IFERROR(VLOOKUP(Výskyt[[#This Row],[Kód]],zostava12[],2,0),"")</f>
        <v/>
      </c>
      <c r="Y120" s="100" t="str">
        <f>IFERROR(VLOOKUP(Výskyt[[#This Row],[Kód]],zostava13[],2,0),"")</f>
        <v/>
      </c>
      <c r="Z120" s="100" t="str">
        <f>IFERROR(VLOOKUP(Výskyt[[#This Row],[Kód]],zostava14[],2,0),"")</f>
        <v/>
      </c>
      <c r="AA120" s="100" t="str">
        <f>IFERROR(VLOOKUP(Výskyt[[#This Row],[Kód]],zostava15[],2,0),"")</f>
        <v/>
      </c>
      <c r="AB120" s="100" t="str">
        <f>IFERROR(VLOOKUP(Výskyt[[#This Row],[Kód]],zostava16[],2,0),"")</f>
        <v/>
      </c>
      <c r="AC120" s="100" t="str">
        <f>IFERROR(VLOOKUP(Výskyt[[#This Row],[Kód]],zostava17[],2,0),"")</f>
        <v/>
      </c>
      <c r="AD120" s="100" t="str">
        <f>IFERROR(VLOOKUP(Výskyt[[#This Row],[Kód]],zostava18[],2,0),"")</f>
        <v/>
      </c>
      <c r="AE120" s="100" t="str">
        <f>IFERROR(VLOOKUP(Výskyt[[#This Row],[Kód]],zostava19[],2,0),"")</f>
        <v/>
      </c>
      <c r="AF120" s="100" t="str">
        <f>IFERROR(VLOOKUP(Výskyt[[#This Row],[Kód]],zostava20[],2,0),"")</f>
        <v/>
      </c>
      <c r="AG120" s="100" t="str">
        <f>IFERROR(VLOOKUP(Výskyt[[#This Row],[Kód]],zostava21[],2,0),"")</f>
        <v/>
      </c>
      <c r="AH120" s="100" t="str">
        <f>IFERROR(VLOOKUP(Výskyt[[#This Row],[Kód]],zostava22[],2,0),"")</f>
        <v/>
      </c>
      <c r="AI120" s="100" t="str">
        <f>IFERROR(VLOOKUP(Výskyt[[#This Row],[Kód]],zostava23[],2,0),"")</f>
        <v/>
      </c>
      <c r="AJ120" s="100" t="str">
        <f>IFERROR(VLOOKUP(Výskyt[[#This Row],[Kód]],zostava24[],2,0),"")</f>
        <v/>
      </c>
      <c r="AK120" s="100" t="str">
        <f>IFERROR(VLOOKUP(Výskyt[[#This Row],[Kód]],zostava25[],2,0),"")</f>
        <v/>
      </c>
      <c r="AL120" s="100" t="str">
        <f>IFERROR(VLOOKUP(Výskyt[[#This Row],[Kód]],zostava26[],2,0),"")</f>
        <v/>
      </c>
      <c r="AM120" s="100" t="str">
        <f>IFERROR(VLOOKUP(Výskyt[[#This Row],[Kód]],zostava27[],2,0),"")</f>
        <v/>
      </c>
      <c r="AN120" s="100" t="str">
        <f>IFERROR(VLOOKUP(Výskyt[[#This Row],[Kód]],zostava28[],2,0),"")</f>
        <v/>
      </c>
      <c r="AO120" s="100" t="str">
        <f>IFERROR(VLOOKUP(Výskyt[[#This Row],[Kód]],zostava29[],2,0),"")</f>
        <v/>
      </c>
      <c r="AP120" s="100" t="str">
        <f>IFERROR(VLOOKUP(Výskyt[[#This Row],[Kód]],zostava30[],2,0),"")</f>
        <v/>
      </c>
      <c r="AQ120" s="100" t="str">
        <f>IFERROR(VLOOKUP(Výskyt[[#This Row],[Kód]],zostava31[],2,0),"")</f>
        <v/>
      </c>
      <c r="AR120" s="100" t="str">
        <f>IFERROR(VLOOKUP(Výskyt[[#This Row],[Kód]],zostava32[],2,0),"")</f>
        <v/>
      </c>
      <c r="AS120" s="100" t="str">
        <f>IFERROR(VLOOKUP(Výskyt[[#This Row],[Kód]],zostava33[],2,0),"")</f>
        <v/>
      </c>
      <c r="AT120" s="100" t="str">
        <f>IFERROR(VLOOKUP(Výskyt[[#This Row],[Kód]],zostava34[],2,0),"")</f>
        <v/>
      </c>
      <c r="AU120" s="100" t="str">
        <f>IFERROR(VLOOKUP(Výskyt[[#This Row],[Kód]],zostava35[],2,0),"")</f>
        <v/>
      </c>
      <c r="AV120" s="100" t="str">
        <f>IFERROR(VLOOKUP(Výskyt[[#This Row],[Kód]],zostava36[],2,0),"")</f>
        <v/>
      </c>
      <c r="AW120" s="100" t="str">
        <f>IFERROR(VLOOKUP(Výskyt[[#This Row],[Kód]],zostava37[],2,0),"")</f>
        <v/>
      </c>
      <c r="AX120" s="100" t="str">
        <f>IFERROR(VLOOKUP(Výskyt[[#This Row],[Kód]],zostava38[],2,0),"")</f>
        <v/>
      </c>
      <c r="AY120" s="100" t="str">
        <f>IFERROR(VLOOKUP(Výskyt[[#This Row],[Kód]],zostava39[],2,0),"")</f>
        <v/>
      </c>
      <c r="AZ120" s="100" t="str">
        <f>IFERROR(VLOOKUP(Výskyt[[#This Row],[Kód]],zostava40[],2,0),"")</f>
        <v/>
      </c>
      <c r="BA120" s="100" t="str">
        <f>IFERROR(VLOOKUP(Výskyt[[#This Row],[Kód]],zostava41[],2,0),"")</f>
        <v/>
      </c>
      <c r="BB120" s="100" t="str">
        <f>IFERROR(VLOOKUP(Výskyt[[#This Row],[Kód]],zostava42[],2,0),"")</f>
        <v/>
      </c>
      <c r="BC120" s="100" t="str">
        <f>IFERROR(VLOOKUP(Výskyt[[#This Row],[Kód]],zostava43[],2,0),"")</f>
        <v/>
      </c>
      <c r="BD120" s="100" t="str">
        <f>IFERROR(VLOOKUP(Výskyt[[#This Row],[Kód]],zostava44[],2,0),"")</f>
        <v/>
      </c>
      <c r="BE120" s="84"/>
      <c r="BF120" s="108">
        <f>Zostavy!B133</f>
        <v>0</v>
      </c>
      <c r="BG120" s="108">
        <f>SUMIFS(Zostavy!$D$132:$D$165,Zostavy!$B$132:$B$165,Zostavy!B133)*Zostavy!$E$167</f>
        <v>0</v>
      </c>
      <c r="BI120" s="108">
        <f>Zostavy!H133</f>
        <v>0</v>
      </c>
      <c r="BJ120" s="108">
        <f>SUMIFS(Zostavy!$J$132:$J$165,Zostavy!$H$132:$H$165,Zostavy!H133)*Zostavy!$K$167</f>
        <v>0</v>
      </c>
      <c r="BL120" s="108">
        <f>Zostavy!N133</f>
        <v>0</v>
      </c>
      <c r="BM120" s="108">
        <f>SUMIFS(Zostavy!$P$132:$P$165,Zostavy!$N$132:$N$165,Zostavy!N133)*Zostavy!$Q$167</f>
        <v>0</v>
      </c>
      <c r="BO120" s="108">
        <f>Zostavy!T133</f>
        <v>0</v>
      </c>
      <c r="BP120" s="108">
        <f>SUMIFS(Zostavy!$V$132:$V$165,Zostavy!$T$132:$T$165,Zostavy!T133)*Zostavy!$W$167</f>
        <v>0</v>
      </c>
    </row>
    <row r="121" spans="1:68" ht="14.15" x14ac:dyDescent="0.35">
      <c r="A121" s="84"/>
      <c r="B121" s="98">
        <v>3630</v>
      </c>
      <c r="C121" s="84" t="s">
        <v>676</v>
      </c>
      <c r="D121" s="84">
        <f>Cenník[[#This Row],[Kód]]</f>
        <v>3630</v>
      </c>
      <c r="E121" s="93">
        <v>1.44</v>
      </c>
      <c r="F121" s="84"/>
      <c r="G121" s="84" t="s">
        <v>242</v>
      </c>
      <c r="H121" s="84"/>
      <c r="I121" s="99">
        <f>Cenník[[#This Row],[Kód]]</f>
        <v>3630</v>
      </c>
      <c r="J121" s="100">
        <f>SUM(Výskyt[[#This Row],[1]:[44]])</f>
        <v>0</v>
      </c>
      <c r="K121" s="100" t="str">
        <f>IFERROR(RANK(Výskyt[[#This Row],[kód-P]],Výskyt[kód-P],1),"")</f>
        <v/>
      </c>
      <c r="L121" s="100" t="str">
        <f>IF(Výskyt[[#This Row],[ks]]&gt;0,Výskyt[[#This Row],[Kód]],"")</f>
        <v/>
      </c>
      <c r="M121" s="100" t="str">
        <f>IFERROR(VLOOKUP(Výskyt[[#This Row],[Kód]],zostava1[],2,0),"")</f>
        <v/>
      </c>
      <c r="N121" s="100" t="str">
        <f>IFERROR(VLOOKUP(Výskyt[[#This Row],[Kód]],zostava2[],2,0),"")</f>
        <v/>
      </c>
      <c r="O121" s="100" t="str">
        <f>IFERROR(VLOOKUP(Výskyt[[#This Row],[Kód]],zostava3[],2,0),"")</f>
        <v/>
      </c>
      <c r="P121" s="100" t="str">
        <f>IFERROR(VLOOKUP(Výskyt[[#This Row],[Kód]],zostava4[],2,0),"")</f>
        <v/>
      </c>
      <c r="Q121" s="100" t="str">
        <f>IFERROR(VLOOKUP(Výskyt[[#This Row],[Kód]],zostava5[],2,0),"")</f>
        <v/>
      </c>
      <c r="R121" s="100" t="str">
        <f>IFERROR(VLOOKUP(Výskyt[[#This Row],[Kód]],zostava6[],2,0),"")</f>
        <v/>
      </c>
      <c r="S121" s="100" t="str">
        <f>IFERROR(VLOOKUP(Výskyt[[#This Row],[Kód]],zostava7[],2,0),"")</f>
        <v/>
      </c>
      <c r="T121" s="100" t="str">
        <f>IFERROR(VLOOKUP(Výskyt[[#This Row],[Kód]],zostava8[],2,0),"")</f>
        <v/>
      </c>
      <c r="U121" s="100" t="str">
        <f>IFERROR(VLOOKUP(Výskyt[[#This Row],[Kód]],zostava9[],2,0),"")</f>
        <v/>
      </c>
      <c r="V121" s="102" t="str">
        <f>IFERROR(VLOOKUP(Výskyt[[#This Row],[Kód]],zostava10[],2,0),"")</f>
        <v/>
      </c>
      <c r="W121" s="100" t="str">
        <f>IFERROR(VLOOKUP(Výskyt[[#This Row],[Kód]],zostava11[],2,0),"")</f>
        <v/>
      </c>
      <c r="X121" s="100" t="str">
        <f>IFERROR(VLOOKUP(Výskyt[[#This Row],[Kód]],zostava12[],2,0),"")</f>
        <v/>
      </c>
      <c r="Y121" s="100" t="str">
        <f>IFERROR(VLOOKUP(Výskyt[[#This Row],[Kód]],zostava13[],2,0),"")</f>
        <v/>
      </c>
      <c r="Z121" s="100" t="str">
        <f>IFERROR(VLOOKUP(Výskyt[[#This Row],[Kód]],zostava14[],2,0),"")</f>
        <v/>
      </c>
      <c r="AA121" s="100" t="str">
        <f>IFERROR(VLOOKUP(Výskyt[[#This Row],[Kód]],zostava15[],2,0),"")</f>
        <v/>
      </c>
      <c r="AB121" s="100" t="str">
        <f>IFERROR(VLOOKUP(Výskyt[[#This Row],[Kód]],zostava16[],2,0),"")</f>
        <v/>
      </c>
      <c r="AC121" s="100" t="str">
        <f>IFERROR(VLOOKUP(Výskyt[[#This Row],[Kód]],zostava17[],2,0),"")</f>
        <v/>
      </c>
      <c r="AD121" s="100" t="str">
        <f>IFERROR(VLOOKUP(Výskyt[[#This Row],[Kód]],zostava18[],2,0),"")</f>
        <v/>
      </c>
      <c r="AE121" s="100" t="str">
        <f>IFERROR(VLOOKUP(Výskyt[[#This Row],[Kód]],zostava19[],2,0),"")</f>
        <v/>
      </c>
      <c r="AF121" s="100" t="str">
        <f>IFERROR(VLOOKUP(Výskyt[[#This Row],[Kód]],zostava20[],2,0),"")</f>
        <v/>
      </c>
      <c r="AG121" s="100" t="str">
        <f>IFERROR(VLOOKUP(Výskyt[[#This Row],[Kód]],zostava21[],2,0),"")</f>
        <v/>
      </c>
      <c r="AH121" s="100" t="str">
        <f>IFERROR(VLOOKUP(Výskyt[[#This Row],[Kód]],zostava22[],2,0),"")</f>
        <v/>
      </c>
      <c r="AI121" s="100" t="str">
        <f>IFERROR(VLOOKUP(Výskyt[[#This Row],[Kód]],zostava23[],2,0),"")</f>
        <v/>
      </c>
      <c r="AJ121" s="100" t="str">
        <f>IFERROR(VLOOKUP(Výskyt[[#This Row],[Kód]],zostava24[],2,0),"")</f>
        <v/>
      </c>
      <c r="AK121" s="100" t="str">
        <f>IFERROR(VLOOKUP(Výskyt[[#This Row],[Kód]],zostava25[],2,0),"")</f>
        <v/>
      </c>
      <c r="AL121" s="100" t="str">
        <f>IFERROR(VLOOKUP(Výskyt[[#This Row],[Kód]],zostava26[],2,0),"")</f>
        <v/>
      </c>
      <c r="AM121" s="100" t="str">
        <f>IFERROR(VLOOKUP(Výskyt[[#This Row],[Kód]],zostava27[],2,0),"")</f>
        <v/>
      </c>
      <c r="AN121" s="100" t="str">
        <f>IFERROR(VLOOKUP(Výskyt[[#This Row],[Kód]],zostava28[],2,0),"")</f>
        <v/>
      </c>
      <c r="AO121" s="100" t="str">
        <f>IFERROR(VLOOKUP(Výskyt[[#This Row],[Kód]],zostava29[],2,0),"")</f>
        <v/>
      </c>
      <c r="AP121" s="100" t="str">
        <f>IFERROR(VLOOKUP(Výskyt[[#This Row],[Kód]],zostava30[],2,0),"")</f>
        <v/>
      </c>
      <c r="AQ121" s="100" t="str">
        <f>IFERROR(VLOOKUP(Výskyt[[#This Row],[Kód]],zostava31[],2,0),"")</f>
        <v/>
      </c>
      <c r="AR121" s="100" t="str">
        <f>IFERROR(VLOOKUP(Výskyt[[#This Row],[Kód]],zostava32[],2,0),"")</f>
        <v/>
      </c>
      <c r="AS121" s="100" t="str">
        <f>IFERROR(VLOOKUP(Výskyt[[#This Row],[Kód]],zostava33[],2,0),"")</f>
        <v/>
      </c>
      <c r="AT121" s="100" t="str">
        <f>IFERROR(VLOOKUP(Výskyt[[#This Row],[Kód]],zostava34[],2,0),"")</f>
        <v/>
      </c>
      <c r="AU121" s="100" t="str">
        <f>IFERROR(VLOOKUP(Výskyt[[#This Row],[Kód]],zostava35[],2,0),"")</f>
        <v/>
      </c>
      <c r="AV121" s="100" t="str">
        <f>IFERROR(VLOOKUP(Výskyt[[#This Row],[Kód]],zostava36[],2,0),"")</f>
        <v/>
      </c>
      <c r="AW121" s="100" t="str">
        <f>IFERROR(VLOOKUP(Výskyt[[#This Row],[Kód]],zostava37[],2,0),"")</f>
        <v/>
      </c>
      <c r="AX121" s="100" t="str">
        <f>IFERROR(VLOOKUP(Výskyt[[#This Row],[Kód]],zostava38[],2,0),"")</f>
        <v/>
      </c>
      <c r="AY121" s="100" t="str">
        <f>IFERROR(VLOOKUP(Výskyt[[#This Row],[Kód]],zostava39[],2,0),"")</f>
        <v/>
      </c>
      <c r="AZ121" s="100" t="str">
        <f>IFERROR(VLOOKUP(Výskyt[[#This Row],[Kód]],zostava40[],2,0),"")</f>
        <v/>
      </c>
      <c r="BA121" s="100" t="str">
        <f>IFERROR(VLOOKUP(Výskyt[[#This Row],[Kód]],zostava41[],2,0),"")</f>
        <v/>
      </c>
      <c r="BB121" s="100" t="str">
        <f>IFERROR(VLOOKUP(Výskyt[[#This Row],[Kód]],zostava42[],2,0),"")</f>
        <v/>
      </c>
      <c r="BC121" s="100" t="str">
        <f>IFERROR(VLOOKUP(Výskyt[[#This Row],[Kód]],zostava43[],2,0),"")</f>
        <v/>
      </c>
      <c r="BD121" s="100" t="str">
        <f>IFERROR(VLOOKUP(Výskyt[[#This Row],[Kód]],zostava44[],2,0),"")</f>
        <v/>
      </c>
      <c r="BE121" s="84"/>
      <c r="BF121" s="108">
        <f>Zostavy!B134</f>
        <v>0</v>
      </c>
      <c r="BG121" s="108">
        <f>SUMIFS(Zostavy!$D$132:$D$165,Zostavy!$B$132:$B$165,Zostavy!B134)*Zostavy!$E$167</f>
        <v>0</v>
      </c>
      <c r="BI121" s="108">
        <f>Zostavy!H134</f>
        <v>0</v>
      </c>
      <c r="BJ121" s="108">
        <f>SUMIFS(Zostavy!$J$132:$J$165,Zostavy!$H$132:$H$165,Zostavy!H134)*Zostavy!$K$167</f>
        <v>0</v>
      </c>
      <c r="BL121" s="108">
        <f>Zostavy!N134</f>
        <v>0</v>
      </c>
      <c r="BM121" s="108">
        <f>SUMIFS(Zostavy!$P$132:$P$165,Zostavy!$N$132:$N$165,Zostavy!N134)*Zostavy!$Q$167</f>
        <v>0</v>
      </c>
      <c r="BO121" s="108">
        <f>Zostavy!T134</f>
        <v>0</v>
      </c>
      <c r="BP121" s="108">
        <f>SUMIFS(Zostavy!$V$132:$V$165,Zostavy!$T$132:$T$165,Zostavy!T134)*Zostavy!$W$167</f>
        <v>0</v>
      </c>
    </row>
    <row r="122" spans="1:68" ht="14.15" x14ac:dyDescent="0.35">
      <c r="A122" s="84"/>
      <c r="B122" s="98">
        <v>3635</v>
      </c>
      <c r="C122" s="84" t="s">
        <v>678</v>
      </c>
      <c r="D122" s="84">
        <f>Cenník[[#This Row],[Kód]]</f>
        <v>3635</v>
      </c>
      <c r="E122" s="93">
        <v>0.92</v>
      </c>
      <c r="F122" s="84"/>
      <c r="G122" s="84" t="s">
        <v>243</v>
      </c>
      <c r="H122" s="84"/>
      <c r="I122" s="99">
        <f>Cenník[[#This Row],[Kód]]</f>
        <v>3635</v>
      </c>
      <c r="J122" s="100">
        <f>SUM(Výskyt[[#This Row],[1]:[44]])</f>
        <v>0</v>
      </c>
      <c r="K122" s="100" t="str">
        <f>IFERROR(RANK(Výskyt[[#This Row],[kód-P]],Výskyt[kód-P],1),"")</f>
        <v/>
      </c>
      <c r="L122" s="100" t="str">
        <f>IF(Výskyt[[#This Row],[ks]]&gt;0,Výskyt[[#This Row],[Kód]],"")</f>
        <v/>
      </c>
      <c r="M122" s="100" t="str">
        <f>IFERROR(VLOOKUP(Výskyt[[#This Row],[Kód]],zostava1[],2,0),"")</f>
        <v/>
      </c>
      <c r="N122" s="100" t="str">
        <f>IFERROR(VLOOKUP(Výskyt[[#This Row],[Kód]],zostava2[],2,0),"")</f>
        <v/>
      </c>
      <c r="O122" s="100" t="str">
        <f>IFERROR(VLOOKUP(Výskyt[[#This Row],[Kód]],zostava3[],2,0),"")</f>
        <v/>
      </c>
      <c r="P122" s="100" t="str">
        <f>IFERROR(VLOOKUP(Výskyt[[#This Row],[Kód]],zostava4[],2,0),"")</f>
        <v/>
      </c>
      <c r="Q122" s="100" t="str">
        <f>IFERROR(VLOOKUP(Výskyt[[#This Row],[Kód]],zostava5[],2,0),"")</f>
        <v/>
      </c>
      <c r="R122" s="100" t="str">
        <f>IFERROR(VLOOKUP(Výskyt[[#This Row],[Kód]],zostava6[],2,0),"")</f>
        <v/>
      </c>
      <c r="S122" s="100" t="str">
        <f>IFERROR(VLOOKUP(Výskyt[[#This Row],[Kód]],zostava7[],2,0),"")</f>
        <v/>
      </c>
      <c r="T122" s="100" t="str">
        <f>IFERROR(VLOOKUP(Výskyt[[#This Row],[Kód]],zostava8[],2,0),"")</f>
        <v/>
      </c>
      <c r="U122" s="100" t="str">
        <f>IFERROR(VLOOKUP(Výskyt[[#This Row],[Kód]],zostava9[],2,0),"")</f>
        <v/>
      </c>
      <c r="V122" s="102" t="str">
        <f>IFERROR(VLOOKUP(Výskyt[[#This Row],[Kód]],zostava10[],2,0),"")</f>
        <v/>
      </c>
      <c r="W122" s="100" t="str">
        <f>IFERROR(VLOOKUP(Výskyt[[#This Row],[Kód]],zostava11[],2,0),"")</f>
        <v/>
      </c>
      <c r="X122" s="100" t="str">
        <f>IFERROR(VLOOKUP(Výskyt[[#This Row],[Kód]],zostava12[],2,0),"")</f>
        <v/>
      </c>
      <c r="Y122" s="100" t="str">
        <f>IFERROR(VLOOKUP(Výskyt[[#This Row],[Kód]],zostava13[],2,0),"")</f>
        <v/>
      </c>
      <c r="Z122" s="100" t="str">
        <f>IFERROR(VLOOKUP(Výskyt[[#This Row],[Kód]],zostava14[],2,0),"")</f>
        <v/>
      </c>
      <c r="AA122" s="100" t="str">
        <f>IFERROR(VLOOKUP(Výskyt[[#This Row],[Kód]],zostava15[],2,0),"")</f>
        <v/>
      </c>
      <c r="AB122" s="100" t="str">
        <f>IFERROR(VLOOKUP(Výskyt[[#This Row],[Kód]],zostava16[],2,0),"")</f>
        <v/>
      </c>
      <c r="AC122" s="100" t="str">
        <f>IFERROR(VLOOKUP(Výskyt[[#This Row],[Kód]],zostava17[],2,0),"")</f>
        <v/>
      </c>
      <c r="AD122" s="100" t="str">
        <f>IFERROR(VLOOKUP(Výskyt[[#This Row],[Kód]],zostava18[],2,0),"")</f>
        <v/>
      </c>
      <c r="AE122" s="100" t="str">
        <f>IFERROR(VLOOKUP(Výskyt[[#This Row],[Kód]],zostava19[],2,0),"")</f>
        <v/>
      </c>
      <c r="AF122" s="100" t="str">
        <f>IFERROR(VLOOKUP(Výskyt[[#This Row],[Kód]],zostava20[],2,0),"")</f>
        <v/>
      </c>
      <c r="AG122" s="100" t="str">
        <f>IFERROR(VLOOKUP(Výskyt[[#This Row],[Kód]],zostava21[],2,0),"")</f>
        <v/>
      </c>
      <c r="AH122" s="100" t="str">
        <f>IFERROR(VLOOKUP(Výskyt[[#This Row],[Kód]],zostava22[],2,0),"")</f>
        <v/>
      </c>
      <c r="AI122" s="100" t="str">
        <f>IFERROR(VLOOKUP(Výskyt[[#This Row],[Kód]],zostava23[],2,0),"")</f>
        <v/>
      </c>
      <c r="AJ122" s="100" t="str">
        <f>IFERROR(VLOOKUP(Výskyt[[#This Row],[Kód]],zostava24[],2,0),"")</f>
        <v/>
      </c>
      <c r="AK122" s="100" t="str">
        <f>IFERROR(VLOOKUP(Výskyt[[#This Row],[Kód]],zostava25[],2,0),"")</f>
        <v/>
      </c>
      <c r="AL122" s="100" t="str">
        <f>IFERROR(VLOOKUP(Výskyt[[#This Row],[Kód]],zostava26[],2,0),"")</f>
        <v/>
      </c>
      <c r="AM122" s="100" t="str">
        <f>IFERROR(VLOOKUP(Výskyt[[#This Row],[Kód]],zostava27[],2,0),"")</f>
        <v/>
      </c>
      <c r="AN122" s="100" t="str">
        <f>IFERROR(VLOOKUP(Výskyt[[#This Row],[Kód]],zostava28[],2,0),"")</f>
        <v/>
      </c>
      <c r="AO122" s="100" t="str">
        <f>IFERROR(VLOOKUP(Výskyt[[#This Row],[Kód]],zostava29[],2,0),"")</f>
        <v/>
      </c>
      <c r="AP122" s="100" t="str">
        <f>IFERROR(VLOOKUP(Výskyt[[#This Row],[Kód]],zostava30[],2,0),"")</f>
        <v/>
      </c>
      <c r="AQ122" s="100" t="str">
        <f>IFERROR(VLOOKUP(Výskyt[[#This Row],[Kód]],zostava31[],2,0),"")</f>
        <v/>
      </c>
      <c r="AR122" s="100" t="str">
        <f>IFERROR(VLOOKUP(Výskyt[[#This Row],[Kód]],zostava32[],2,0),"")</f>
        <v/>
      </c>
      <c r="AS122" s="100" t="str">
        <f>IFERROR(VLOOKUP(Výskyt[[#This Row],[Kód]],zostava33[],2,0),"")</f>
        <v/>
      </c>
      <c r="AT122" s="100" t="str">
        <f>IFERROR(VLOOKUP(Výskyt[[#This Row],[Kód]],zostava34[],2,0),"")</f>
        <v/>
      </c>
      <c r="AU122" s="100" t="str">
        <f>IFERROR(VLOOKUP(Výskyt[[#This Row],[Kód]],zostava35[],2,0),"")</f>
        <v/>
      </c>
      <c r="AV122" s="100" t="str">
        <f>IFERROR(VLOOKUP(Výskyt[[#This Row],[Kód]],zostava36[],2,0),"")</f>
        <v/>
      </c>
      <c r="AW122" s="100" t="str">
        <f>IFERROR(VLOOKUP(Výskyt[[#This Row],[Kód]],zostava37[],2,0),"")</f>
        <v/>
      </c>
      <c r="AX122" s="100" t="str">
        <f>IFERROR(VLOOKUP(Výskyt[[#This Row],[Kód]],zostava38[],2,0),"")</f>
        <v/>
      </c>
      <c r="AY122" s="100" t="str">
        <f>IFERROR(VLOOKUP(Výskyt[[#This Row],[Kód]],zostava39[],2,0),"")</f>
        <v/>
      </c>
      <c r="AZ122" s="100" t="str">
        <f>IFERROR(VLOOKUP(Výskyt[[#This Row],[Kód]],zostava40[],2,0),"")</f>
        <v/>
      </c>
      <c r="BA122" s="100" t="str">
        <f>IFERROR(VLOOKUP(Výskyt[[#This Row],[Kód]],zostava41[],2,0),"")</f>
        <v/>
      </c>
      <c r="BB122" s="100" t="str">
        <f>IFERROR(VLOOKUP(Výskyt[[#This Row],[Kód]],zostava42[],2,0),"")</f>
        <v/>
      </c>
      <c r="BC122" s="100" t="str">
        <f>IFERROR(VLOOKUP(Výskyt[[#This Row],[Kód]],zostava43[],2,0),"")</f>
        <v/>
      </c>
      <c r="BD122" s="100" t="str">
        <f>IFERROR(VLOOKUP(Výskyt[[#This Row],[Kód]],zostava44[],2,0),"")</f>
        <v/>
      </c>
      <c r="BE122" s="84"/>
      <c r="BF122" s="108">
        <f>Zostavy!B135</f>
        <v>0</v>
      </c>
      <c r="BG122" s="108">
        <f>SUMIFS(Zostavy!$D$132:$D$165,Zostavy!$B$132:$B$165,Zostavy!B135)*Zostavy!$E$167</f>
        <v>0</v>
      </c>
      <c r="BI122" s="108">
        <f>Zostavy!H135</f>
        <v>0</v>
      </c>
      <c r="BJ122" s="108">
        <f>SUMIFS(Zostavy!$J$132:$J$165,Zostavy!$H$132:$H$165,Zostavy!H135)*Zostavy!$K$167</f>
        <v>0</v>
      </c>
      <c r="BL122" s="108">
        <f>Zostavy!N135</f>
        <v>0</v>
      </c>
      <c r="BM122" s="108">
        <f>SUMIFS(Zostavy!$P$132:$P$165,Zostavy!$N$132:$N$165,Zostavy!N135)*Zostavy!$Q$167</f>
        <v>0</v>
      </c>
      <c r="BO122" s="108">
        <f>Zostavy!T135</f>
        <v>0</v>
      </c>
      <c r="BP122" s="108">
        <f>SUMIFS(Zostavy!$V$132:$V$165,Zostavy!$T$132:$T$165,Zostavy!T135)*Zostavy!$W$167</f>
        <v>0</v>
      </c>
    </row>
    <row r="123" spans="1:68" ht="14.15" x14ac:dyDescent="0.35">
      <c r="A123" s="84"/>
      <c r="B123" s="98">
        <v>3641</v>
      </c>
      <c r="C123" s="84" t="s">
        <v>680</v>
      </c>
      <c r="D123" s="84">
        <f>Cenník[[#This Row],[Kód]]</f>
        <v>3641</v>
      </c>
      <c r="E123" s="93">
        <v>0.92</v>
      </c>
      <c r="F123" s="84"/>
      <c r="G123" s="84" t="s">
        <v>244</v>
      </c>
      <c r="H123" s="84"/>
      <c r="I123" s="99">
        <f>Cenník[[#This Row],[Kód]]</f>
        <v>3641</v>
      </c>
      <c r="J123" s="100">
        <f>SUM(Výskyt[[#This Row],[1]:[44]])</f>
        <v>0</v>
      </c>
      <c r="K123" s="100" t="str">
        <f>IFERROR(RANK(Výskyt[[#This Row],[kód-P]],Výskyt[kód-P],1),"")</f>
        <v/>
      </c>
      <c r="L123" s="100" t="str">
        <f>IF(Výskyt[[#This Row],[ks]]&gt;0,Výskyt[[#This Row],[Kód]],"")</f>
        <v/>
      </c>
      <c r="M123" s="100" t="str">
        <f>IFERROR(VLOOKUP(Výskyt[[#This Row],[Kód]],zostava1[],2,0),"")</f>
        <v/>
      </c>
      <c r="N123" s="100" t="str">
        <f>IFERROR(VLOOKUP(Výskyt[[#This Row],[Kód]],zostava2[],2,0),"")</f>
        <v/>
      </c>
      <c r="O123" s="100" t="str">
        <f>IFERROR(VLOOKUP(Výskyt[[#This Row],[Kód]],zostava3[],2,0),"")</f>
        <v/>
      </c>
      <c r="P123" s="100" t="str">
        <f>IFERROR(VLOOKUP(Výskyt[[#This Row],[Kód]],zostava4[],2,0),"")</f>
        <v/>
      </c>
      <c r="Q123" s="100" t="str">
        <f>IFERROR(VLOOKUP(Výskyt[[#This Row],[Kód]],zostava5[],2,0),"")</f>
        <v/>
      </c>
      <c r="R123" s="100" t="str">
        <f>IFERROR(VLOOKUP(Výskyt[[#This Row],[Kód]],zostava6[],2,0),"")</f>
        <v/>
      </c>
      <c r="S123" s="100" t="str">
        <f>IFERROR(VLOOKUP(Výskyt[[#This Row],[Kód]],zostava7[],2,0),"")</f>
        <v/>
      </c>
      <c r="T123" s="100" t="str">
        <f>IFERROR(VLOOKUP(Výskyt[[#This Row],[Kód]],zostava8[],2,0),"")</f>
        <v/>
      </c>
      <c r="U123" s="100" t="str">
        <f>IFERROR(VLOOKUP(Výskyt[[#This Row],[Kód]],zostava9[],2,0),"")</f>
        <v/>
      </c>
      <c r="V123" s="102" t="str">
        <f>IFERROR(VLOOKUP(Výskyt[[#This Row],[Kód]],zostava10[],2,0),"")</f>
        <v/>
      </c>
      <c r="W123" s="100" t="str">
        <f>IFERROR(VLOOKUP(Výskyt[[#This Row],[Kód]],zostava11[],2,0),"")</f>
        <v/>
      </c>
      <c r="X123" s="100" t="str">
        <f>IFERROR(VLOOKUP(Výskyt[[#This Row],[Kód]],zostava12[],2,0),"")</f>
        <v/>
      </c>
      <c r="Y123" s="100" t="str">
        <f>IFERROR(VLOOKUP(Výskyt[[#This Row],[Kód]],zostava13[],2,0),"")</f>
        <v/>
      </c>
      <c r="Z123" s="100" t="str">
        <f>IFERROR(VLOOKUP(Výskyt[[#This Row],[Kód]],zostava14[],2,0),"")</f>
        <v/>
      </c>
      <c r="AA123" s="100" t="str">
        <f>IFERROR(VLOOKUP(Výskyt[[#This Row],[Kód]],zostava15[],2,0),"")</f>
        <v/>
      </c>
      <c r="AB123" s="100" t="str">
        <f>IFERROR(VLOOKUP(Výskyt[[#This Row],[Kód]],zostava16[],2,0),"")</f>
        <v/>
      </c>
      <c r="AC123" s="100" t="str">
        <f>IFERROR(VLOOKUP(Výskyt[[#This Row],[Kód]],zostava17[],2,0),"")</f>
        <v/>
      </c>
      <c r="AD123" s="100" t="str">
        <f>IFERROR(VLOOKUP(Výskyt[[#This Row],[Kód]],zostava18[],2,0),"")</f>
        <v/>
      </c>
      <c r="AE123" s="100" t="str">
        <f>IFERROR(VLOOKUP(Výskyt[[#This Row],[Kód]],zostava19[],2,0),"")</f>
        <v/>
      </c>
      <c r="AF123" s="100" t="str">
        <f>IFERROR(VLOOKUP(Výskyt[[#This Row],[Kód]],zostava20[],2,0),"")</f>
        <v/>
      </c>
      <c r="AG123" s="100" t="str">
        <f>IFERROR(VLOOKUP(Výskyt[[#This Row],[Kód]],zostava21[],2,0),"")</f>
        <v/>
      </c>
      <c r="AH123" s="100" t="str">
        <f>IFERROR(VLOOKUP(Výskyt[[#This Row],[Kód]],zostava22[],2,0),"")</f>
        <v/>
      </c>
      <c r="AI123" s="100" t="str">
        <f>IFERROR(VLOOKUP(Výskyt[[#This Row],[Kód]],zostava23[],2,0),"")</f>
        <v/>
      </c>
      <c r="AJ123" s="100" t="str">
        <f>IFERROR(VLOOKUP(Výskyt[[#This Row],[Kód]],zostava24[],2,0),"")</f>
        <v/>
      </c>
      <c r="AK123" s="100" t="str">
        <f>IFERROR(VLOOKUP(Výskyt[[#This Row],[Kód]],zostava25[],2,0),"")</f>
        <v/>
      </c>
      <c r="AL123" s="100" t="str">
        <f>IFERROR(VLOOKUP(Výskyt[[#This Row],[Kód]],zostava26[],2,0),"")</f>
        <v/>
      </c>
      <c r="AM123" s="100" t="str">
        <f>IFERROR(VLOOKUP(Výskyt[[#This Row],[Kód]],zostava27[],2,0),"")</f>
        <v/>
      </c>
      <c r="AN123" s="100" t="str">
        <f>IFERROR(VLOOKUP(Výskyt[[#This Row],[Kód]],zostava28[],2,0),"")</f>
        <v/>
      </c>
      <c r="AO123" s="100" t="str">
        <f>IFERROR(VLOOKUP(Výskyt[[#This Row],[Kód]],zostava29[],2,0),"")</f>
        <v/>
      </c>
      <c r="AP123" s="100" t="str">
        <f>IFERROR(VLOOKUP(Výskyt[[#This Row],[Kód]],zostava30[],2,0),"")</f>
        <v/>
      </c>
      <c r="AQ123" s="100" t="str">
        <f>IFERROR(VLOOKUP(Výskyt[[#This Row],[Kód]],zostava31[],2,0),"")</f>
        <v/>
      </c>
      <c r="AR123" s="100" t="str">
        <f>IFERROR(VLOOKUP(Výskyt[[#This Row],[Kód]],zostava32[],2,0),"")</f>
        <v/>
      </c>
      <c r="AS123" s="100" t="str">
        <f>IFERROR(VLOOKUP(Výskyt[[#This Row],[Kód]],zostava33[],2,0),"")</f>
        <v/>
      </c>
      <c r="AT123" s="100" t="str">
        <f>IFERROR(VLOOKUP(Výskyt[[#This Row],[Kód]],zostava34[],2,0),"")</f>
        <v/>
      </c>
      <c r="AU123" s="100" t="str">
        <f>IFERROR(VLOOKUP(Výskyt[[#This Row],[Kód]],zostava35[],2,0),"")</f>
        <v/>
      </c>
      <c r="AV123" s="100" t="str">
        <f>IFERROR(VLOOKUP(Výskyt[[#This Row],[Kód]],zostava36[],2,0),"")</f>
        <v/>
      </c>
      <c r="AW123" s="100" t="str">
        <f>IFERROR(VLOOKUP(Výskyt[[#This Row],[Kód]],zostava37[],2,0),"")</f>
        <v/>
      </c>
      <c r="AX123" s="100" t="str">
        <f>IFERROR(VLOOKUP(Výskyt[[#This Row],[Kód]],zostava38[],2,0),"")</f>
        <v/>
      </c>
      <c r="AY123" s="100" t="str">
        <f>IFERROR(VLOOKUP(Výskyt[[#This Row],[Kód]],zostava39[],2,0),"")</f>
        <v/>
      </c>
      <c r="AZ123" s="100" t="str">
        <f>IFERROR(VLOOKUP(Výskyt[[#This Row],[Kód]],zostava40[],2,0),"")</f>
        <v/>
      </c>
      <c r="BA123" s="100" t="str">
        <f>IFERROR(VLOOKUP(Výskyt[[#This Row],[Kód]],zostava41[],2,0),"")</f>
        <v/>
      </c>
      <c r="BB123" s="100" t="str">
        <f>IFERROR(VLOOKUP(Výskyt[[#This Row],[Kód]],zostava42[],2,0),"")</f>
        <v/>
      </c>
      <c r="BC123" s="100" t="str">
        <f>IFERROR(VLOOKUP(Výskyt[[#This Row],[Kód]],zostava43[],2,0),"")</f>
        <v/>
      </c>
      <c r="BD123" s="100" t="str">
        <f>IFERROR(VLOOKUP(Výskyt[[#This Row],[Kód]],zostava44[],2,0),"")</f>
        <v/>
      </c>
      <c r="BE123" s="84"/>
      <c r="BF123" s="108">
        <f>Zostavy!B136</f>
        <v>0</v>
      </c>
      <c r="BG123" s="108">
        <f>SUMIFS(Zostavy!$D$132:$D$165,Zostavy!$B$132:$B$165,Zostavy!B136)*Zostavy!$E$167</f>
        <v>0</v>
      </c>
      <c r="BI123" s="108">
        <f>Zostavy!H136</f>
        <v>0</v>
      </c>
      <c r="BJ123" s="108">
        <f>SUMIFS(Zostavy!$J$132:$J$165,Zostavy!$H$132:$H$165,Zostavy!H136)*Zostavy!$K$167</f>
        <v>0</v>
      </c>
      <c r="BL123" s="108">
        <f>Zostavy!N136</f>
        <v>0</v>
      </c>
      <c r="BM123" s="108">
        <f>SUMIFS(Zostavy!$P$132:$P$165,Zostavy!$N$132:$N$165,Zostavy!N136)*Zostavy!$Q$167</f>
        <v>0</v>
      </c>
      <c r="BO123" s="108">
        <f>Zostavy!T136</f>
        <v>0</v>
      </c>
      <c r="BP123" s="108">
        <f>SUMIFS(Zostavy!$V$132:$V$165,Zostavy!$T$132:$T$165,Zostavy!T136)*Zostavy!$W$167</f>
        <v>0</v>
      </c>
    </row>
    <row r="124" spans="1:68" ht="14.15" x14ac:dyDescent="0.35">
      <c r="A124" s="84"/>
      <c r="B124" s="98">
        <v>3650</v>
      </c>
      <c r="C124" s="84" t="s">
        <v>682</v>
      </c>
      <c r="D124" s="84">
        <f>Cenník[[#This Row],[Kód]]</f>
        <v>3650</v>
      </c>
      <c r="E124" s="93">
        <v>2.68</v>
      </c>
      <c r="F124" s="84"/>
      <c r="G124" s="84" t="s">
        <v>245</v>
      </c>
      <c r="H124" s="84"/>
      <c r="I124" s="99">
        <f>Cenník[[#This Row],[Kód]]</f>
        <v>3650</v>
      </c>
      <c r="J124" s="100">
        <f>SUM(Výskyt[[#This Row],[1]:[44]])</f>
        <v>0</v>
      </c>
      <c r="K124" s="100" t="str">
        <f>IFERROR(RANK(Výskyt[[#This Row],[kód-P]],Výskyt[kód-P],1),"")</f>
        <v/>
      </c>
      <c r="L124" s="100" t="str">
        <f>IF(Výskyt[[#This Row],[ks]]&gt;0,Výskyt[[#This Row],[Kód]],"")</f>
        <v/>
      </c>
      <c r="M124" s="100" t="str">
        <f>IFERROR(VLOOKUP(Výskyt[[#This Row],[Kód]],zostava1[],2,0),"")</f>
        <v/>
      </c>
      <c r="N124" s="100" t="str">
        <f>IFERROR(VLOOKUP(Výskyt[[#This Row],[Kód]],zostava2[],2,0),"")</f>
        <v/>
      </c>
      <c r="O124" s="100" t="str">
        <f>IFERROR(VLOOKUP(Výskyt[[#This Row],[Kód]],zostava3[],2,0),"")</f>
        <v/>
      </c>
      <c r="P124" s="100" t="str">
        <f>IFERROR(VLOOKUP(Výskyt[[#This Row],[Kód]],zostava4[],2,0),"")</f>
        <v/>
      </c>
      <c r="Q124" s="100" t="str">
        <f>IFERROR(VLOOKUP(Výskyt[[#This Row],[Kód]],zostava5[],2,0),"")</f>
        <v/>
      </c>
      <c r="R124" s="100" t="str">
        <f>IFERROR(VLOOKUP(Výskyt[[#This Row],[Kód]],zostava6[],2,0),"")</f>
        <v/>
      </c>
      <c r="S124" s="100" t="str">
        <f>IFERROR(VLOOKUP(Výskyt[[#This Row],[Kód]],zostava7[],2,0),"")</f>
        <v/>
      </c>
      <c r="T124" s="100" t="str">
        <f>IFERROR(VLOOKUP(Výskyt[[#This Row],[Kód]],zostava8[],2,0),"")</f>
        <v/>
      </c>
      <c r="U124" s="100" t="str">
        <f>IFERROR(VLOOKUP(Výskyt[[#This Row],[Kód]],zostava9[],2,0),"")</f>
        <v/>
      </c>
      <c r="V124" s="102" t="str">
        <f>IFERROR(VLOOKUP(Výskyt[[#This Row],[Kód]],zostava10[],2,0),"")</f>
        <v/>
      </c>
      <c r="W124" s="100" t="str">
        <f>IFERROR(VLOOKUP(Výskyt[[#This Row],[Kód]],zostava11[],2,0),"")</f>
        <v/>
      </c>
      <c r="X124" s="100" t="str">
        <f>IFERROR(VLOOKUP(Výskyt[[#This Row],[Kód]],zostava12[],2,0),"")</f>
        <v/>
      </c>
      <c r="Y124" s="100" t="str">
        <f>IFERROR(VLOOKUP(Výskyt[[#This Row],[Kód]],zostava13[],2,0),"")</f>
        <v/>
      </c>
      <c r="Z124" s="100" t="str">
        <f>IFERROR(VLOOKUP(Výskyt[[#This Row],[Kód]],zostava14[],2,0),"")</f>
        <v/>
      </c>
      <c r="AA124" s="100" t="str">
        <f>IFERROR(VLOOKUP(Výskyt[[#This Row],[Kód]],zostava15[],2,0),"")</f>
        <v/>
      </c>
      <c r="AB124" s="100" t="str">
        <f>IFERROR(VLOOKUP(Výskyt[[#This Row],[Kód]],zostava16[],2,0),"")</f>
        <v/>
      </c>
      <c r="AC124" s="100" t="str">
        <f>IFERROR(VLOOKUP(Výskyt[[#This Row],[Kód]],zostava17[],2,0),"")</f>
        <v/>
      </c>
      <c r="AD124" s="100" t="str">
        <f>IFERROR(VLOOKUP(Výskyt[[#This Row],[Kód]],zostava18[],2,0),"")</f>
        <v/>
      </c>
      <c r="AE124" s="100" t="str">
        <f>IFERROR(VLOOKUP(Výskyt[[#This Row],[Kód]],zostava19[],2,0),"")</f>
        <v/>
      </c>
      <c r="AF124" s="100" t="str">
        <f>IFERROR(VLOOKUP(Výskyt[[#This Row],[Kód]],zostava20[],2,0),"")</f>
        <v/>
      </c>
      <c r="AG124" s="100" t="str">
        <f>IFERROR(VLOOKUP(Výskyt[[#This Row],[Kód]],zostava21[],2,0),"")</f>
        <v/>
      </c>
      <c r="AH124" s="100" t="str">
        <f>IFERROR(VLOOKUP(Výskyt[[#This Row],[Kód]],zostava22[],2,0),"")</f>
        <v/>
      </c>
      <c r="AI124" s="100" t="str">
        <f>IFERROR(VLOOKUP(Výskyt[[#This Row],[Kód]],zostava23[],2,0),"")</f>
        <v/>
      </c>
      <c r="AJ124" s="100" t="str">
        <f>IFERROR(VLOOKUP(Výskyt[[#This Row],[Kód]],zostava24[],2,0),"")</f>
        <v/>
      </c>
      <c r="AK124" s="100" t="str">
        <f>IFERROR(VLOOKUP(Výskyt[[#This Row],[Kód]],zostava25[],2,0),"")</f>
        <v/>
      </c>
      <c r="AL124" s="100" t="str">
        <f>IFERROR(VLOOKUP(Výskyt[[#This Row],[Kód]],zostava26[],2,0),"")</f>
        <v/>
      </c>
      <c r="AM124" s="100" t="str">
        <f>IFERROR(VLOOKUP(Výskyt[[#This Row],[Kód]],zostava27[],2,0),"")</f>
        <v/>
      </c>
      <c r="AN124" s="100" t="str">
        <f>IFERROR(VLOOKUP(Výskyt[[#This Row],[Kód]],zostava28[],2,0),"")</f>
        <v/>
      </c>
      <c r="AO124" s="100" t="str">
        <f>IFERROR(VLOOKUP(Výskyt[[#This Row],[Kód]],zostava29[],2,0),"")</f>
        <v/>
      </c>
      <c r="AP124" s="100" t="str">
        <f>IFERROR(VLOOKUP(Výskyt[[#This Row],[Kód]],zostava30[],2,0),"")</f>
        <v/>
      </c>
      <c r="AQ124" s="100" t="str">
        <f>IFERROR(VLOOKUP(Výskyt[[#This Row],[Kód]],zostava31[],2,0),"")</f>
        <v/>
      </c>
      <c r="AR124" s="100" t="str">
        <f>IFERROR(VLOOKUP(Výskyt[[#This Row],[Kód]],zostava32[],2,0),"")</f>
        <v/>
      </c>
      <c r="AS124" s="100" t="str">
        <f>IFERROR(VLOOKUP(Výskyt[[#This Row],[Kód]],zostava33[],2,0),"")</f>
        <v/>
      </c>
      <c r="AT124" s="100" t="str">
        <f>IFERROR(VLOOKUP(Výskyt[[#This Row],[Kód]],zostava34[],2,0),"")</f>
        <v/>
      </c>
      <c r="AU124" s="100" t="str">
        <f>IFERROR(VLOOKUP(Výskyt[[#This Row],[Kód]],zostava35[],2,0),"")</f>
        <v/>
      </c>
      <c r="AV124" s="100" t="str">
        <f>IFERROR(VLOOKUP(Výskyt[[#This Row],[Kód]],zostava36[],2,0),"")</f>
        <v/>
      </c>
      <c r="AW124" s="100" t="str">
        <f>IFERROR(VLOOKUP(Výskyt[[#This Row],[Kód]],zostava37[],2,0),"")</f>
        <v/>
      </c>
      <c r="AX124" s="100" t="str">
        <f>IFERROR(VLOOKUP(Výskyt[[#This Row],[Kód]],zostava38[],2,0),"")</f>
        <v/>
      </c>
      <c r="AY124" s="100" t="str">
        <f>IFERROR(VLOOKUP(Výskyt[[#This Row],[Kód]],zostava39[],2,0),"")</f>
        <v/>
      </c>
      <c r="AZ124" s="100" t="str">
        <f>IFERROR(VLOOKUP(Výskyt[[#This Row],[Kód]],zostava40[],2,0),"")</f>
        <v/>
      </c>
      <c r="BA124" s="100" t="str">
        <f>IFERROR(VLOOKUP(Výskyt[[#This Row],[Kód]],zostava41[],2,0),"")</f>
        <v/>
      </c>
      <c r="BB124" s="100" t="str">
        <f>IFERROR(VLOOKUP(Výskyt[[#This Row],[Kód]],zostava42[],2,0),"")</f>
        <v/>
      </c>
      <c r="BC124" s="100" t="str">
        <f>IFERROR(VLOOKUP(Výskyt[[#This Row],[Kód]],zostava43[],2,0),"")</f>
        <v/>
      </c>
      <c r="BD124" s="100" t="str">
        <f>IFERROR(VLOOKUP(Výskyt[[#This Row],[Kód]],zostava44[],2,0),"")</f>
        <v/>
      </c>
      <c r="BE124" s="84"/>
      <c r="BF124" s="108">
        <f>Zostavy!B137</f>
        <v>0</v>
      </c>
      <c r="BG124" s="108">
        <f>SUMIFS(Zostavy!$D$132:$D$165,Zostavy!$B$132:$B$165,Zostavy!B137)*Zostavy!$E$167</f>
        <v>0</v>
      </c>
      <c r="BI124" s="108">
        <f>Zostavy!H137</f>
        <v>0</v>
      </c>
      <c r="BJ124" s="108">
        <f>SUMIFS(Zostavy!$J$132:$J$165,Zostavy!$H$132:$H$165,Zostavy!H137)*Zostavy!$K$167</f>
        <v>0</v>
      </c>
      <c r="BL124" s="108">
        <f>Zostavy!N137</f>
        <v>0</v>
      </c>
      <c r="BM124" s="108">
        <f>SUMIFS(Zostavy!$P$132:$P$165,Zostavy!$N$132:$N$165,Zostavy!N137)*Zostavy!$Q$167</f>
        <v>0</v>
      </c>
      <c r="BO124" s="108">
        <f>Zostavy!T137</f>
        <v>0</v>
      </c>
      <c r="BP124" s="108">
        <f>SUMIFS(Zostavy!$V$132:$V$165,Zostavy!$T$132:$T$165,Zostavy!T137)*Zostavy!$W$167</f>
        <v>0</v>
      </c>
    </row>
    <row r="125" spans="1:68" ht="14.15" x14ac:dyDescent="0.35">
      <c r="A125" s="84"/>
      <c r="B125" s="98">
        <v>3655</v>
      </c>
      <c r="C125" s="84" t="s">
        <v>684</v>
      </c>
      <c r="D125" s="84">
        <f>Cenník[[#This Row],[Kód]]</f>
        <v>3655</v>
      </c>
      <c r="E125" s="93">
        <v>1.58</v>
      </c>
      <c r="F125" s="84"/>
      <c r="G125" s="84" t="s">
        <v>525</v>
      </c>
      <c r="H125" s="84"/>
      <c r="I125" s="99">
        <f>Cenník[[#This Row],[Kód]]</f>
        <v>3655</v>
      </c>
      <c r="J125" s="100">
        <f>SUM(Výskyt[[#This Row],[1]:[44]])</f>
        <v>0</v>
      </c>
      <c r="K125" s="100" t="str">
        <f>IFERROR(RANK(Výskyt[[#This Row],[kód-P]],Výskyt[kód-P],1),"")</f>
        <v/>
      </c>
      <c r="L125" s="100" t="str">
        <f>IF(Výskyt[[#This Row],[ks]]&gt;0,Výskyt[[#This Row],[Kód]],"")</f>
        <v/>
      </c>
      <c r="M125" s="100" t="str">
        <f>IFERROR(VLOOKUP(Výskyt[[#This Row],[Kód]],zostava1[],2,0),"")</f>
        <v/>
      </c>
      <c r="N125" s="100" t="str">
        <f>IFERROR(VLOOKUP(Výskyt[[#This Row],[Kód]],zostava2[],2,0),"")</f>
        <v/>
      </c>
      <c r="O125" s="100" t="str">
        <f>IFERROR(VLOOKUP(Výskyt[[#This Row],[Kód]],zostava3[],2,0),"")</f>
        <v/>
      </c>
      <c r="P125" s="100" t="str">
        <f>IFERROR(VLOOKUP(Výskyt[[#This Row],[Kód]],zostava4[],2,0),"")</f>
        <v/>
      </c>
      <c r="Q125" s="100" t="str">
        <f>IFERROR(VLOOKUP(Výskyt[[#This Row],[Kód]],zostava5[],2,0),"")</f>
        <v/>
      </c>
      <c r="R125" s="100" t="str">
        <f>IFERROR(VLOOKUP(Výskyt[[#This Row],[Kód]],zostava6[],2,0),"")</f>
        <v/>
      </c>
      <c r="S125" s="100" t="str">
        <f>IFERROR(VLOOKUP(Výskyt[[#This Row],[Kód]],zostava7[],2,0),"")</f>
        <v/>
      </c>
      <c r="T125" s="100" t="str">
        <f>IFERROR(VLOOKUP(Výskyt[[#This Row],[Kód]],zostava8[],2,0),"")</f>
        <v/>
      </c>
      <c r="U125" s="100" t="str">
        <f>IFERROR(VLOOKUP(Výskyt[[#This Row],[Kód]],zostava9[],2,0),"")</f>
        <v/>
      </c>
      <c r="V125" s="102" t="str">
        <f>IFERROR(VLOOKUP(Výskyt[[#This Row],[Kód]],zostava10[],2,0),"")</f>
        <v/>
      </c>
      <c r="W125" s="100" t="str">
        <f>IFERROR(VLOOKUP(Výskyt[[#This Row],[Kód]],zostava11[],2,0),"")</f>
        <v/>
      </c>
      <c r="X125" s="100" t="str">
        <f>IFERROR(VLOOKUP(Výskyt[[#This Row],[Kód]],zostava12[],2,0),"")</f>
        <v/>
      </c>
      <c r="Y125" s="100" t="str">
        <f>IFERROR(VLOOKUP(Výskyt[[#This Row],[Kód]],zostava13[],2,0),"")</f>
        <v/>
      </c>
      <c r="Z125" s="100" t="str">
        <f>IFERROR(VLOOKUP(Výskyt[[#This Row],[Kód]],zostava14[],2,0),"")</f>
        <v/>
      </c>
      <c r="AA125" s="100" t="str">
        <f>IFERROR(VLOOKUP(Výskyt[[#This Row],[Kód]],zostava15[],2,0),"")</f>
        <v/>
      </c>
      <c r="AB125" s="100" t="str">
        <f>IFERROR(VLOOKUP(Výskyt[[#This Row],[Kód]],zostava16[],2,0),"")</f>
        <v/>
      </c>
      <c r="AC125" s="100" t="str">
        <f>IFERROR(VLOOKUP(Výskyt[[#This Row],[Kód]],zostava17[],2,0),"")</f>
        <v/>
      </c>
      <c r="AD125" s="100" t="str">
        <f>IFERROR(VLOOKUP(Výskyt[[#This Row],[Kód]],zostava18[],2,0),"")</f>
        <v/>
      </c>
      <c r="AE125" s="100" t="str">
        <f>IFERROR(VLOOKUP(Výskyt[[#This Row],[Kód]],zostava19[],2,0),"")</f>
        <v/>
      </c>
      <c r="AF125" s="100" t="str">
        <f>IFERROR(VLOOKUP(Výskyt[[#This Row],[Kód]],zostava20[],2,0),"")</f>
        <v/>
      </c>
      <c r="AG125" s="100" t="str">
        <f>IFERROR(VLOOKUP(Výskyt[[#This Row],[Kód]],zostava21[],2,0),"")</f>
        <v/>
      </c>
      <c r="AH125" s="100" t="str">
        <f>IFERROR(VLOOKUP(Výskyt[[#This Row],[Kód]],zostava22[],2,0),"")</f>
        <v/>
      </c>
      <c r="AI125" s="100" t="str">
        <f>IFERROR(VLOOKUP(Výskyt[[#This Row],[Kód]],zostava23[],2,0),"")</f>
        <v/>
      </c>
      <c r="AJ125" s="100" t="str">
        <f>IFERROR(VLOOKUP(Výskyt[[#This Row],[Kód]],zostava24[],2,0),"")</f>
        <v/>
      </c>
      <c r="AK125" s="100" t="str">
        <f>IFERROR(VLOOKUP(Výskyt[[#This Row],[Kód]],zostava25[],2,0),"")</f>
        <v/>
      </c>
      <c r="AL125" s="100" t="str">
        <f>IFERROR(VLOOKUP(Výskyt[[#This Row],[Kód]],zostava26[],2,0),"")</f>
        <v/>
      </c>
      <c r="AM125" s="100" t="str">
        <f>IFERROR(VLOOKUP(Výskyt[[#This Row],[Kód]],zostava27[],2,0),"")</f>
        <v/>
      </c>
      <c r="AN125" s="100" t="str">
        <f>IFERROR(VLOOKUP(Výskyt[[#This Row],[Kód]],zostava28[],2,0),"")</f>
        <v/>
      </c>
      <c r="AO125" s="100" t="str">
        <f>IFERROR(VLOOKUP(Výskyt[[#This Row],[Kód]],zostava29[],2,0),"")</f>
        <v/>
      </c>
      <c r="AP125" s="100" t="str">
        <f>IFERROR(VLOOKUP(Výskyt[[#This Row],[Kód]],zostava30[],2,0),"")</f>
        <v/>
      </c>
      <c r="AQ125" s="100" t="str">
        <f>IFERROR(VLOOKUP(Výskyt[[#This Row],[Kód]],zostava31[],2,0),"")</f>
        <v/>
      </c>
      <c r="AR125" s="100" t="str">
        <f>IFERROR(VLOOKUP(Výskyt[[#This Row],[Kód]],zostava32[],2,0),"")</f>
        <v/>
      </c>
      <c r="AS125" s="100" t="str">
        <f>IFERROR(VLOOKUP(Výskyt[[#This Row],[Kód]],zostava33[],2,0),"")</f>
        <v/>
      </c>
      <c r="AT125" s="100" t="str">
        <f>IFERROR(VLOOKUP(Výskyt[[#This Row],[Kód]],zostava34[],2,0),"")</f>
        <v/>
      </c>
      <c r="AU125" s="100" t="str">
        <f>IFERROR(VLOOKUP(Výskyt[[#This Row],[Kód]],zostava35[],2,0),"")</f>
        <v/>
      </c>
      <c r="AV125" s="100" t="str">
        <f>IFERROR(VLOOKUP(Výskyt[[#This Row],[Kód]],zostava36[],2,0),"")</f>
        <v/>
      </c>
      <c r="AW125" s="100" t="str">
        <f>IFERROR(VLOOKUP(Výskyt[[#This Row],[Kód]],zostava37[],2,0),"")</f>
        <v/>
      </c>
      <c r="AX125" s="100" t="str">
        <f>IFERROR(VLOOKUP(Výskyt[[#This Row],[Kód]],zostava38[],2,0),"")</f>
        <v/>
      </c>
      <c r="AY125" s="100" t="str">
        <f>IFERROR(VLOOKUP(Výskyt[[#This Row],[Kód]],zostava39[],2,0),"")</f>
        <v/>
      </c>
      <c r="AZ125" s="100" t="str">
        <f>IFERROR(VLOOKUP(Výskyt[[#This Row],[Kód]],zostava40[],2,0),"")</f>
        <v/>
      </c>
      <c r="BA125" s="100" t="str">
        <f>IFERROR(VLOOKUP(Výskyt[[#This Row],[Kód]],zostava41[],2,0),"")</f>
        <v/>
      </c>
      <c r="BB125" s="100" t="str">
        <f>IFERROR(VLOOKUP(Výskyt[[#This Row],[Kód]],zostava42[],2,0),"")</f>
        <v/>
      </c>
      <c r="BC125" s="100" t="str">
        <f>IFERROR(VLOOKUP(Výskyt[[#This Row],[Kód]],zostava43[],2,0),"")</f>
        <v/>
      </c>
      <c r="BD125" s="100" t="str">
        <f>IFERROR(VLOOKUP(Výskyt[[#This Row],[Kód]],zostava44[],2,0),"")</f>
        <v/>
      </c>
      <c r="BE125" s="84"/>
      <c r="BF125" s="108">
        <f>Zostavy!B138</f>
        <v>0</v>
      </c>
      <c r="BG125" s="108">
        <f>SUMIFS(Zostavy!$D$132:$D$165,Zostavy!$B$132:$B$165,Zostavy!B138)*Zostavy!$E$167</f>
        <v>0</v>
      </c>
      <c r="BI125" s="108">
        <f>Zostavy!H138</f>
        <v>0</v>
      </c>
      <c r="BJ125" s="108">
        <f>SUMIFS(Zostavy!$J$132:$J$165,Zostavy!$H$132:$H$165,Zostavy!H138)*Zostavy!$K$167</f>
        <v>0</v>
      </c>
      <c r="BL125" s="108">
        <f>Zostavy!N138</f>
        <v>0</v>
      </c>
      <c r="BM125" s="108">
        <f>SUMIFS(Zostavy!$P$132:$P$165,Zostavy!$N$132:$N$165,Zostavy!N138)*Zostavy!$Q$167</f>
        <v>0</v>
      </c>
      <c r="BO125" s="108">
        <f>Zostavy!T138</f>
        <v>0</v>
      </c>
      <c r="BP125" s="108">
        <f>SUMIFS(Zostavy!$V$132:$V$165,Zostavy!$T$132:$T$165,Zostavy!T138)*Zostavy!$W$167</f>
        <v>0</v>
      </c>
    </row>
    <row r="126" spans="1:68" ht="14.15" x14ac:dyDescent="0.35">
      <c r="A126" s="84"/>
      <c r="B126" s="98">
        <v>3656</v>
      </c>
      <c r="C126" s="84" t="s">
        <v>686</v>
      </c>
      <c r="D126" s="84">
        <f>Cenník[[#This Row],[Kód]]</f>
        <v>3656</v>
      </c>
      <c r="E126" s="93">
        <v>1.58</v>
      </c>
      <c r="F126" s="84"/>
      <c r="G126" s="84" t="s">
        <v>160</v>
      </c>
      <c r="H126" s="84"/>
      <c r="I126" s="99">
        <f>Cenník[[#This Row],[Kód]]</f>
        <v>3656</v>
      </c>
      <c r="J126" s="100">
        <f>SUM(Výskyt[[#This Row],[1]:[44]])</f>
        <v>0</v>
      </c>
      <c r="K126" s="100" t="str">
        <f>IFERROR(RANK(Výskyt[[#This Row],[kód-P]],Výskyt[kód-P],1),"")</f>
        <v/>
      </c>
      <c r="L126" s="100" t="str">
        <f>IF(Výskyt[[#This Row],[ks]]&gt;0,Výskyt[[#This Row],[Kód]],"")</f>
        <v/>
      </c>
      <c r="M126" s="100" t="str">
        <f>IFERROR(VLOOKUP(Výskyt[[#This Row],[Kód]],zostava1[],2,0),"")</f>
        <v/>
      </c>
      <c r="N126" s="100" t="str">
        <f>IFERROR(VLOOKUP(Výskyt[[#This Row],[Kód]],zostava2[],2,0),"")</f>
        <v/>
      </c>
      <c r="O126" s="100" t="str">
        <f>IFERROR(VLOOKUP(Výskyt[[#This Row],[Kód]],zostava3[],2,0),"")</f>
        <v/>
      </c>
      <c r="P126" s="100" t="str">
        <f>IFERROR(VLOOKUP(Výskyt[[#This Row],[Kód]],zostava4[],2,0),"")</f>
        <v/>
      </c>
      <c r="Q126" s="100" t="str">
        <f>IFERROR(VLOOKUP(Výskyt[[#This Row],[Kód]],zostava5[],2,0),"")</f>
        <v/>
      </c>
      <c r="R126" s="100" t="str">
        <f>IFERROR(VLOOKUP(Výskyt[[#This Row],[Kód]],zostava6[],2,0),"")</f>
        <v/>
      </c>
      <c r="S126" s="100" t="str">
        <f>IFERROR(VLOOKUP(Výskyt[[#This Row],[Kód]],zostava7[],2,0),"")</f>
        <v/>
      </c>
      <c r="T126" s="100" t="str">
        <f>IFERROR(VLOOKUP(Výskyt[[#This Row],[Kód]],zostava8[],2,0),"")</f>
        <v/>
      </c>
      <c r="U126" s="100" t="str">
        <f>IFERROR(VLOOKUP(Výskyt[[#This Row],[Kód]],zostava9[],2,0),"")</f>
        <v/>
      </c>
      <c r="V126" s="102" t="str">
        <f>IFERROR(VLOOKUP(Výskyt[[#This Row],[Kód]],zostava10[],2,0),"")</f>
        <v/>
      </c>
      <c r="W126" s="100" t="str">
        <f>IFERROR(VLOOKUP(Výskyt[[#This Row],[Kód]],zostava11[],2,0),"")</f>
        <v/>
      </c>
      <c r="X126" s="100" t="str">
        <f>IFERROR(VLOOKUP(Výskyt[[#This Row],[Kód]],zostava12[],2,0),"")</f>
        <v/>
      </c>
      <c r="Y126" s="100" t="str">
        <f>IFERROR(VLOOKUP(Výskyt[[#This Row],[Kód]],zostava13[],2,0),"")</f>
        <v/>
      </c>
      <c r="Z126" s="100" t="str">
        <f>IFERROR(VLOOKUP(Výskyt[[#This Row],[Kód]],zostava14[],2,0),"")</f>
        <v/>
      </c>
      <c r="AA126" s="100" t="str">
        <f>IFERROR(VLOOKUP(Výskyt[[#This Row],[Kód]],zostava15[],2,0),"")</f>
        <v/>
      </c>
      <c r="AB126" s="100" t="str">
        <f>IFERROR(VLOOKUP(Výskyt[[#This Row],[Kód]],zostava16[],2,0),"")</f>
        <v/>
      </c>
      <c r="AC126" s="100" t="str">
        <f>IFERROR(VLOOKUP(Výskyt[[#This Row],[Kód]],zostava17[],2,0),"")</f>
        <v/>
      </c>
      <c r="AD126" s="100" t="str">
        <f>IFERROR(VLOOKUP(Výskyt[[#This Row],[Kód]],zostava18[],2,0),"")</f>
        <v/>
      </c>
      <c r="AE126" s="100" t="str">
        <f>IFERROR(VLOOKUP(Výskyt[[#This Row],[Kód]],zostava19[],2,0),"")</f>
        <v/>
      </c>
      <c r="AF126" s="100" t="str">
        <f>IFERROR(VLOOKUP(Výskyt[[#This Row],[Kód]],zostava20[],2,0),"")</f>
        <v/>
      </c>
      <c r="AG126" s="100" t="str">
        <f>IFERROR(VLOOKUP(Výskyt[[#This Row],[Kód]],zostava21[],2,0),"")</f>
        <v/>
      </c>
      <c r="AH126" s="100" t="str">
        <f>IFERROR(VLOOKUP(Výskyt[[#This Row],[Kód]],zostava22[],2,0),"")</f>
        <v/>
      </c>
      <c r="AI126" s="100" t="str">
        <f>IFERROR(VLOOKUP(Výskyt[[#This Row],[Kód]],zostava23[],2,0),"")</f>
        <v/>
      </c>
      <c r="AJ126" s="100" t="str">
        <f>IFERROR(VLOOKUP(Výskyt[[#This Row],[Kód]],zostava24[],2,0),"")</f>
        <v/>
      </c>
      <c r="AK126" s="100" t="str">
        <f>IFERROR(VLOOKUP(Výskyt[[#This Row],[Kód]],zostava25[],2,0),"")</f>
        <v/>
      </c>
      <c r="AL126" s="100" t="str">
        <f>IFERROR(VLOOKUP(Výskyt[[#This Row],[Kód]],zostava26[],2,0),"")</f>
        <v/>
      </c>
      <c r="AM126" s="100" t="str">
        <f>IFERROR(VLOOKUP(Výskyt[[#This Row],[Kód]],zostava27[],2,0),"")</f>
        <v/>
      </c>
      <c r="AN126" s="100" t="str">
        <f>IFERROR(VLOOKUP(Výskyt[[#This Row],[Kód]],zostava28[],2,0),"")</f>
        <v/>
      </c>
      <c r="AO126" s="100" t="str">
        <f>IFERROR(VLOOKUP(Výskyt[[#This Row],[Kód]],zostava29[],2,0),"")</f>
        <v/>
      </c>
      <c r="AP126" s="100" t="str">
        <f>IFERROR(VLOOKUP(Výskyt[[#This Row],[Kód]],zostava30[],2,0),"")</f>
        <v/>
      </c>
      <c r="AQ126" s="100" t="str">
        <f>IFERROR(VLOOKUP(Výskyt[[#This Row],[Kód]],zostava31[],2,0),"")</f>
        <v/>
      </c>
      <c r="AR126" s="100" t="str">
        <f>IFERROR(VLOOKUP(Výskyt[[#This Row],[Kód]],zostava32[],2,0),"")</f>
        <v/>
      </c>
      <c r="AS126" s="100" t="str">
        <f>IFERROR(VLOOKUP(Výskyt[[#This Row],[Kód]],zostava33[],2,0),"")</f>
        <v/>
      </c>
      <c r="AT126" s="100" t="str">
        <f>IFERROR(VLOOKUP(Výskyt[[#This Row],[Kód]],zostava34[],2,0),"")</f>
        <v/>
      </c>
      <c r="AU126" s="100" t="str">
        <f>IFERROR(VLOOKUP(Výskyt[[#This Row],[Kód]],zostava35[],2,0),"")</f>
        <v/>
      </c>
      <c r="AV126" s="100" t="str">
        <f>IFERROR(VLOOKUP(Výskyt[[#This Row],[Kód]],zostava36[],2,0),"")</f>
        <v/>
      </c>
      <c r="AW126" s="100" t="str">
        <f>IFERROR(VLOOKUP(Výskyt[[#This Row],[Kód]],zostava37[],2,0),"")</f>
        <v/>
      </c>
      <c r="AX126" s="100" t="str">
        <f>IFERROR(VLOOKUP(Výskyt[[#This Row],[Kód]],zostava38[],2,0),"")</f>
        <v/>
      </c>
      <c r="AY126" s="100" t="str">
        <f>IFERROR(VLOOKUP(Výskyt[[#This Row],[Kód]],zostava39[],2,0),"")</f>
        <v/>
      </c>
      <c r="AZ126" s="100" t="str">
        <f>IFERROR(VLOOKUP(Výskyt[[#This Row],[Kód]],zostava40[],2,0),"")</f>
        <v/>
      </c>
      <c r="BA126" s="100" t="str">
        <f>IFERROR(VLOOKUP(Výskyt[[#This Row],[Kód]],zostava41[],2,0),"")</f>
        <v/>
      </c>
      <c r="BB126" s="100" t="str">
        <f>IFERROR(VLOOKUP(Výskyt[[#This Row],[Kód]],zostava42[],2,0),"")</f>
        <v/>
      </c>
      <c r="BC126" s="100" t="str">
        <f>IFERROR(VLOOKUP(Výskyt[[#This Row],[Kód]],zostava43[],2,0),"")</f>
        <v/>
      </c>
      <c r="BD126" s="100" t="str">
        <f>IFERROR(VLOOKUP(Výskyt[[#This Row],[Kód]],zostava44[],2,0),"")</f>
        <v/>
      </c>
      <c r="BE126" s="84"/>
      <c r="BF126" s="108">
        <f>Zostavy!B139</f>
        <v>0</v>
      </c>
      <c r="BG126" s="108">
        <f>SUMIFS(Zostavy!$D$132:$D$165,Zostavy!$B$132:$B$165,Zostavy!B139)*Zostavy!$E$167</f>
        <v>0</v>
      </c>
      <c r="BI126" s="108">
        <f>Zostavy!H139</f>
        <v>0</v>
      </c>
      <c r="BJ126" s="108">
        <f>SUMIFS(Zostavy!$J$132:$J$165,Zostavy!$H$132:$H$165,Zostavy!H139)*Zostavy!$K$167</f>
        <v>0</v>
      </c>
      <c r="BL126" s="108">
        <f>Zostavy!N139</f>
        <v>0</v>
      </c>
      <c r="BM126" s="108">
        <f>SUMIFS(Zostavy!$P$132:$P$165,Zostavy!$N$132:$N$165,Zostavy!N139)*Zostavy!$Q$167</f>
        <v>0</v>
      </c>
      <c r="BO126" s="108">
        <f>Zostavy!T139</f>
        <v>0</v>
      </c>
      <c r="BP126" s="108">
        <f>SUMIFS(Zostavy!$V$132:$V$165,Zostavy!$T$132:$T$165,Zostavy!T139)*Zostavy!$W$167</f>
        <v>0</v>
      </c>
    </row>
    <row r="127" spans="1:68" ht="14.15" x14ac:dyDescent="0.35">
      <c r="A127" s="84"/>
      <c r="B127" s="98">
        <v>3658</v>
      </c>
      <c r="C127" s="84" t="s">
        <v>688</v>
      </c>
      <c r="D127" s="84">
        <f>Cenník[[#This Row],[Kód]]</f>
        <v>3658</v>
      </c>
      <c r="E127" s="93">
        <v>2.2400000000000002</v>
      </c>
      <c r="F127" s="84"/>
      <c r="G127" s="84" t="s">
        <v>161</v>
      </c>
      <c r="H127" s="84"/>
      <c r="I127" s="99">
        <f>Cenník[[#This Row],[Kód]]</f>
        <v>3658</v>
      </c>
      <c r="J127" s="100">
        <f>SUM(Výskyt[[#This Row],[1]:[44]])</f>
        <v>0</v>
      </c>
      <c r="K127" s="100" t="str">
        <f>IFERROR(RANK(Výskyt[[#This Row],[kód-P]],Výskyt[kód-P],1),"")</f>
        <v/>
      </c>
      <c r="L127" s="100" t="str">
        <f>IF(Výskyt[[#This Row],[ks]]&gt;0,Výskyt[[#This Row],[Kód]],"")</f>
        <v/>
      </c>
      <c r="M127" s="100" t="str">
        <f>IFERROR(VLOOKUP(Výskyt[[#This Row],[Kód]],zostava1[],2,0),"")</f>
        <v/>
      </c>
      <c r="N127" s="100" t="str">
        <f>IFERROR(VLOOKUP(Výskyt[[#This Row],[Kód]],zostava2[],2,0),"")</f>
        <v/>
      </c>
      <c r="O127" s="100" t="str">
        <f>IFERROR(VLOOKUP(Výskyt[[#This Row],[Kód]],zostava3[],2,0),"")</f>
        <v/>
      </c>
      <c r="P127" s="100" t="str">
        <f>IFERROR(VLOOKUP(Výskyt[[#This Row],[Kód]],zostava4[],2,0),"")</f>
        <v/>
      </c>
      <c r="Q127" s="100" t="str">
        <f>IFERROR(VLOOKUP(Výskyt[[#This Row],[Kód]],zostava5[],2,0),"")</f>
        <v/>
      </c>
      <c r="R127" s="100" t="str">
        <f>IFERROR(VLOOKUP(Výskyt[[#This Row],[Kód]],zostava6[],2,0),"")</f>
        <v/>
      </c>
      <c r="S127" s="100" t="str">
        <f>IFERROR(VLOOKUP(Výskyt[[#This Row],[Kód]],zostava7[],2,0),"")</f>
        <v/>
      </c>
      <c r="T127" s="100" t="str">
        <f>IFERROR(VLOOKUP(Výskyt[[#This Row],[Kód]],zostava8[],2,0),"")</f>
        <v/>
      </c>
      <c r="U127" s="100" t="str">
        <f>IFERROR(VLOOKUP(Výskyt[[#This Row],[Kód]],zostava9[],2,0),"")</f>
        <v/>
      </c>
      <c r="V127" s="102" t="str">
        <f>IFERROR(VLOOKUP(Výskyt[[#This Row],[Kód]],zostava10[],2,0),"")</f>
        <v/>
      </c>
      <c r="W127" s="100" t="str">
        <f>IFERROR(VLOOKUP(Výskyt[[#This Row],[Kód]],zostava11[],2,0),"")</f>
        <v/>
      </c>
      <c r="X127" s="100" t="str">
        <f>IFERROR(VLOOKUP(Výskyt[[#This Row],[Kód]],zostava12[],2,0),"")</f>
        <v/>
      </c>
      <c r="Y127" s="100" t="str">
        <f>IFERROR(VLOOKUP(Výskyt[[#This Row],[Kód]],zostava13[],2,0),"")</f>
        <v/>
      </c>
      <c r="Z127" s="100" t="str">
        <f>IFERROR(VLOOKUP(Výskyt[[#This Row],[Kód]],zostava14[],2,0),"")</f>
        <v/>
      </c>
      <c r="AA127" s="100" t="str">
        <f>IFERROR(VLOOKUP(Výskyt[[#This Row],[Kód]],zostava15[],2,0),"")</f>
        <v/>
      </c>
      <c r="AB127" s="100" t="str">
        <f>IFERROR(VLOOKUP(Výskyt[[#This Row],[Kód]],zostava16[],2,0),"")</f>
        <v/>
      </c>
      <c r="AC127" s="100" t="str">
        <f>IFERROR(VLOOKUP(Výskyt[[#This Row],[Kód]],zostava17[],2,0),"")</f>
        <v/>
      </c>
      <c r="AD127" s="100" t="str">
        <f>IFERROR(VLOOKUP(Výskyt[[#This Row],[Kód]],zostava18[],2,0),"")</f>
        <v/>
      </c>
      <c r="AE127" s="100" t="str">
        <f>IFERROR(VLOOKUP(Výskyt[[#This Row],[Kód]],zostava19[],2,0),"")</f>
        <v/>
      </c>
      <c r="AF127" s="100" t="str">
        <f>IFERROR(VLOOKUP(Výskyt[[#This Row],[Kód]],zostava20[],2,0),"")</f>
        <v/>
      </c>
      <c r="AG127" s="100" t="str">
        <f>IFERROR(VLOOKUP(Výskyt[[#This Row],[Kód]],zostava21[],2,0),"")</f>
        <v/>
      </c>
      <c r="AH127" s="100" t="str">
        <f>IFERROR(VLOOKUP(Výskyt[[#This Row],[Kód]],zostava22[],2,0),"")</f>
        <v/>
      </c>
      <c r="AI127" s="100" t="str">
        <f>IFERROR(VLOOKUP(Výskyt[[#This Row],[Kód]],zostava23[],2,0),"")</f>
        <v/>
      </c>
      <c r="AJ127" s="100" t="str">
        <f>IFERROR(VLOOKUP(Výskyt[[#This Row],[Kód]],zostava24[],2,0),"")</f>
        <v/>
      </c>
      <c r="AK127" s="100" t="str">
        <f>IFERROR(VLOOKUP(Výskyt[[#This Row],[Kód]],zostava25[],2,0),"")</f>
        <v/>
      </c>
      <c r="AL127" s="100" t="str">
        <f>IFERROR(VLOOKUP(Výskyt[[#This Row],[Kód]],zostava26[],2,0),"")</f>
        <v/>
      </c>
      <c r="AM127" s="100" t="str">
        <f>IFERROR(VLOOKUP(Výskyt[[#This Row],[Kód]],zostava27[],2,0),"")</f>
        <v/>
      </c>
      <c r="AN127" s="100" t="str">
        <f>IFERROR(VLOOKUP(Výskyt[[#This Row],[Kód]],zostava28[],2,0),"")</f>
        <v/>
      </c>
      <c r="AO127" s="100" t="str">
        <f>IFERROR(VLOOKUP(Výskyt[[#This Row],[Kód]],zostava29[],2,0),"")</f>
        <v/>
      </c>
      <c r="AP127" s="100" t="str">
        <f>IFERROR(VLOOKUP(Výskyt[[#This Row],[Kód]],zostava30[],2,0),"")</f>
        <v/>
      </c>
      <c r="AQ127" s="100" t="str">
        <f>IFERROR(VLOOKUP(Výskyt[[#This Row],[Kód]],zostava31[],2,0),"")</f>
        <v/>
      </c>
      <c r="AR127" s="100" t="str">
        <f>IFERROR(VLOOKUP(Výskyt[[#This Row],[Kód]],zostava32[],2,0),"")</f>
        <v/>
      </c>
      <c r="AS127" s="100" t="str">
        <f>IFERROR(VLOOKUP(Výskyt[[#This Row],[Kód]],zostava33[],2,0),"")</f>
        <v/>
      </c>
      <c r="AT127" s="100" t="str">
        <f>IFERROR(VLOOKUP(Výskyt[[#This Row],[Kód]],zostava34[],2,0),"")</f>
        <v/>
      </c>
      <c r="AU127" s="100" t="str">
        <f>IFERROR(VLOOKUP(Výskyt[[#This Row],[Kód]],zostava35[],2,0),"")</f>
        <v/>
      </c>
      <c r="AV127" s="100" t="str">
        <f>IFERROR(VLOOKUP(Výskyt[[#This Row],[Kód]],zostava36[],2,0),"")</f>
        <v/>
      </c>
      <c r="AW127" s="100" t="str">
        <f>IFERROR(VLOOKUP(Výskyt[[#This Row],[Kód]],zostava37[],2,0),"")</f>
        <v/>
      </c>
      <c r="AX127" s="100" t="str">
        <f>IFERROR(VLOOKUP(Výskyt[[#This Row],[Kód]],zostava38[],2,0),"")</f>
        <v/>
      </c>
      <c r="AY127" s="100" t="str">
        <f>IFERROR(VLOOKUP(Výskyt[[#This Row],[Kód]],zostava39[],2,0),"")</f>
        <v/>
      </c>
      <c r="AZ127" s="100" t="str">
        <f>IFERROR(VLOOKUP(Výskyt[[#This Row],[Kód]],zostava40[],2,0),"")</f>
        <v/>
      </c>
      <c r="BA127" s="100" t="str">
        <f>IFERROR(VLOOKUP(Výskyt[[#This Row],[Kód]],zostava41[],2,0),"")</f>
        <v/>
      </c>
      <c r="BB127" s="100" t="str">
        <f>IFERROR(VLOOKUP(Výskyt[[#This Row],[Kód]],zostava42[],2,0),"")</f>
        <v/>
      </c>
      <c r="BC127" s="100" t="str">
        <f>IFERROR(VLOOKUP(Výskyt[[#This Row],[Kód]],zostava43[],2,0),"")</f>
        <v/>
      </c>
      <c r="BD127" s="100" t="str">
        <f>IFERROR(VLOOKUP(Výskyt[[#This Row],[Kód]],zostava44[],2,0),"")</f>
        <v/>
      </c>
      <c r="BE127" s="84"/>
      <c r="BF127" s="108">
        <f>Zostavy!B140</f>
        <v>0</v>
      </c>
      <c r="BG127" s="108">
        <f>SUMIFS(Zostavy!$D$132:$D$165,Zostavy!$B$132:$B$165,Zostavy!B140)*Zostavy!$E$167</f>
        <v>0</v>
      </c>
      <c r="BI127" s="108">
        <f>Zostavy!H140</f>
        <v>0</v>
      </c>
      <c r="BJ127" s="108">
        <f>SUMIFS(Zostavy!$J$132:$J$165,Zostavy!$H$132:$H$165,Zostavy!H140)*Zostavy!$K$167</f>
        <v>0</v>
      </c>
      <c r="BL127" s="108">
        <f>Zostavy!N140</f>
        <v>0</v>
      </c>
      <c r="BM127" s="108">
        <f>SUMIFS(Zostavy!$P$132:$P$165,Zostavy!$N$132:$N$165,Zostavy!N140)*Zostavy!$Q$167</f>
        <v>0</v>
      </c>
      <c r="BO127" s="108">
        <f>Zostavy!T140</f>
        <v>0</v>
      </c>
      <c r="BP127" s="108">
        <f>SUMIFS(Zostavy!$V$132:$V$165,Zostavy!$T$132:$T$165,Zostavy!T140)*Zostavy!$W$167</f>
        <v>0</v>
      </c>
    </row>
    <row r="128" spans="1:68" ht="14.15" x14ac:dyDescent="0.35">
      <c r="A128" s="84"/>
      <c r="B128" s="98">
        <v>3659</v>
      </c>
      <c r="C128" s="84" t="s">
        <v>690</v>
      </c>
      <c r="D128" s="84">
        <f>Cenník[[#This Row],[Kód]]</f>
        <v>3659</v>
      </c>
      <c r="E128" s="93">
        <v>1.36</v>
      </c>
      <c r="F128" s="84"/>
      <c r="G128" s="84" t="s">
        <v>158</v>
      </c>
      <c r="H128" s="84"/>
      <c r="I128" s="99">
        <f>Cenník[[#This Row],[Kód]]</f>
        <v>3659</v>
      </c>
      <c r="J128" s="100">
        <f>SUM(Výskyt[[#This Row],[1]:[44]])</f>
        <v>0</v>
      </c>
      <c r="K128" s="100" t="str">
        <f>IFERROR(RANK(Výskyt[[#This Row],[kód-P]],Výskyt[kód-P],1),"")</f>
        <v/>
      </c>
      <c r="L128" s="100" t="str">
        <f>IF(Výskyt[[#This Row],[ks]]&gt;0,Výskyt[[#This Row],[Kód]],"")</f>
        <v/>
      </c>
      <c r="M128" s="100" t="str">
        <f>IFERROR(VLOOKUP(Výskyt[[#This Row],[Kód]],zostava1[],2,0),"")</f>
        <v/>
      </c>
      <c r="N128" s="100" t="str">
        <f>IFERROR(VLOOKUP(Výskyt[[#This Row],[Kód]],zostava2[],2,0),"")</f>
        <v/>
      </c>
      <c r="O128" s="100" t="str">
        <f>IFERROR(VLOOKUP(Výskyt[[#This Row],[Kód]],zostava3[],2,0),"")</f>
        <v/>
      </c>
      <c r="P128" s="100" t="str">
        <f>IFERROR(VLOOKUP(Výskyt[[#This Row],[Kód]],zostava4[],2,0),"")</f>
        <v/>
      </c>
      <c r="Q128" s="100" t="str">
        <f>IFERROR(VLOOKUP(Výskyt[[#This Row],[Kód]],zostava5[],2,0),"")</f>
        <v/>
      </c>
      <c r="R128" s="100" t="str">
        <f>IFERROR(VLOOKUP(Výskyt[[#This Row],[Kód]],zostava6[],2,0),"")</f>
        <v/>
      </c>
      <c r="S128" s="100" t="str">
        <f>IFERROR(VLOOKUP(Výskyt[[#This Row],[Kód]],zostava7[],2,0),"")</f>
        <v/>
      </c>
      <c r="T128" s="100" t="str">
        <f>IFERROR(VLOOKUP(Výskyt[[#This Row],[Kód]],zostava8[],2,0),"")</f>
        <v/>
      </c>
      <c r="U128" s="100" t="str">
        <f>IFERROR(VLOOKUP(Výskyt[[#This Row],[Kód]],zostava9[],2,0),"")</f>
        <v/>
      </c>
      <c r="V128" s="102" t="str">
        <f>IFERROR(VLOOKUP(Výskyt[[#This Row],[Kód]],zostava10[],2,0),"")</f>
        <v/>
      </c>
      <c r="W128" s="100" t="str">
        <f>IFERROR(VLOOKUP(Výskyt[[#This Row],[Kód]],zostava11[],2,0),"")</f>
        <v/>
      </c>
      <c r="X128" s="100" t="str">
        <f>IFERROR(VLOOKUP(Výskyt[[#This Row],[Kód]],zostava12[],2,0),"")</f>
        <v/>
      </c>
      <c r="Y128" s="100" t="str">
        <f>IFERROR(VLOOKUP(Výskyt[[#This Row],[Kód]],zostava13[],2,0),"")</f>
        <v/>
      </c>
      <c r="Z128" s="100" t="str">
        <f>IFERROR(VLOOKUP(Výskyt[[#This Row],[Kód]],zostava14[],2,0),"")</f>
        <v/>
      </c>
      <c r="AA128" s="100" t="str">
        <f>IFERROR(VLOOKUP(Výskyt[[#This Row],[Kód]],zostava15[],2,0),"")</f>
        <v/>
      </c>
      <c r="AB128" s="100" t="str">
        <f>IFERROR(VLOOKUP(Výskyt[[#This Row],[Kód]],zostava16[],2,0),"")</f>
        <v/>
      </c>
      <c r="AC128" s="100" t="str">
        <f>IFERROR(VLOOKUP(Výskyt[[#This Row],[Kód]],zostava17[],2,0),"")</f>
        <v/>
      </c>
      <c r="AD128" s="100" t="str">
        <f>IFERROR(VLOOKUP(Výskyt[[#This Row],[Kód]],zostava18[],2,0),"")</f>
        <v/>
      </c>
      <c r="AE128" s="100" t="str">
        <f>IFERROR(VLOOKUP(Výskyt[[#This Row],[Kód]],zostava19[],2,0),"")</f>
        <v/>
      </c>
      <c r="AF128" s="100" t="str">
        <f>IFERROR(VLOOKUP(Výskyt[[#This Row],[Kód]],zostava20[],2,0),"")</f>
        <v/>
      </c>
      <c r="AG128" s="100" t="str">
        <f>IFERROR(VLOOKUP(Výskyt[[#This Row],[Kód]],zostava21[],2,0),"")</f>
        <v/>
      </c>
      <c r="AH128" s="100" t="str">
        <f>IFERROR(VLOOKUP(Výskyt[[#This Row],[Kód]],zostava22[],2,0),"")</f>
        <v/>
      </c>
      <c r="AI128" s="100" t="str">
        <f>IFERROR(VLOOKUP(Výskyt[[#This Row],[Kód]],zostava23[],2,0),"")</f>
        <v/>
      </c>
      <c r="AJ128" s="100" t="str">
        <f>IFERROR(VLOOKUP(Výskyt[[#This Row],[Kód]],zostava24[],2,0),"")</f>
        <v/>
      </c>
      <c r="AK128" s="100" t="str">
        <f>IFERROR(VLOOKUP(Výskyt[[#This Row],[Kód]],zostava25[],2,0),"")</f>
        <v/>
      </c>
      <c r="AL128" s="100" t="str">
        <f>IFERROR(VLOOKUP(Výskyt[[#This Row],[Kód]],zostava26[],2,0),"")</f>
        <v/>
      </c>
      <c r="AM128" s="100" t="str">
        <f>IFERROR(VLOOKUP(Výskyt[[#This Row],[Kód]],zostava27[],2,0),"")</f>
        <v/>
      </c>
      <c r="AN128" s="100" t="str">
        <f>IFERROR(VLOOKUP(Výskyt[[#This Row],[Kód]],zostava28[],2,0),"")</f>
        <v/>
      </c>
      <c r="AO128" s="100" t="str">
        <f>IFERROR(VLOOKUP(Výskyt[[#This Row],[Kód]],zostava29[],2,0),"")</f>
        <v/>
      </c>
      <c r="AP128" s="100" t="str">
        <f>IFERROR(VLOOKUP(Výskyt[[#This Row],[Kód]],zostava30[],2,0),"")</f>
        <v/>
      </c>
      <c r="AQ128" s="100" t="str">
        <f>IFERROR(VLOOKUP(Výskyt[[#This Row],[Kód]],zostava31[],2,0),"")</f>
        <v/>
      </c>
      <c r="AR128" s="100" t="str">
        <f>IFERROR(VLOOKUP(Výskyt[[#This Row],[Kód]],zostava32[],2,0),"")</f>
        <v/>
      </c>
      <c r="AS128" s="100" t="str">
        <f>IFERROR(VLOOKUP(Výskyt[[#This Row],[Kód]],zostava33[],2,0),"")</f>
        <v/>
      </c>
      <c r="AT128" s="100" t="str">
        <f>IFERROR(VLOOKUP(Výskyt[[#This Row],[Kód]],zostava34[],2,0),"")</f>
        <v/>
      </c>
      <c r="AU128" s="100" t="str">
        <f>IFERROR(VLOOKUP(Výskyt[[#This Row],[Kód]],zostava35[],2,0),"")</f>
        <v/>
      </c>
      <c r="AV128" s="100" t="str">
        <f>IFERROR(VLOOKUP(Výskyt[[#This Row],[Kód]],zostava36[],2,0),"")</f>
        <v/>
      </c>
      <c r="AW128" s="100" t="str">
        <f>IFERROR(VLOOKUP(Výskyt[[#This Row],[Kód]],zostava37[],2,0),"")</f>
        <v/>
      </c>
      <c r="AX128" s="100" t="str">
        <f>IFERROR(VLOOKUP(Výskyt[[#This Row],[Kód]],zostava38[],2,0),"")</f>
        <v/>
      </c>
      <c r="AY128" s="100" t="str">
        <f>IFERROR(VLOOKUP(Výskyt[[#This Row],[Kód]],zostava39[],2,0),"")</f>
        <v/>
      </c>
      <c r="AZ128" s="100" t="str">
        <f>IFERROR(VLOOKUP(Výskyt[[#This Row],[Kód]],zostava40[],2,0),"")</f>
        <v/>
      </c>
      <c r="BA128" s="100" t="str">
        <f>IFERROR(VLOOKUP(Výskyt[[#This Row],[Kód]],zostava41[],2,0),"")</f>
        <v/>
      </c>
      <c r="BB128" s="100" t="str">
        <f>IFERROR(VLOOKUP(Výskyt[[#This Row],[Kód]],zostava42[],2,0),"")</f>
        <v/>
      </c>
      <c r="BC128" s="100" t="str">
        <f>IFERROR(VLOOKUP(Výskyt[[#This Row],[Kód]],zostava43[],2,0),"")</f>
        <v/>
      </c>
      <c r="BD128" s="100" t="str">
        <f>IFERROR(VLOOKUP(Výskyt[[#This Row],[Kód]],zostava44[],2,0),"")</f>
        <v/>
      </c>
      <c r="BE128" s="84"/>
      <c r="BF128" s="108">
        <f>Zostavy!B141</f>
        <v>0</v>
      </c>
      <c r="BG128" s="108">
        <f>SUMIFS(Zostavy!$D$132:$D$165,Zostavy!$B$132:$B$165,Zostavy!B141)*Zostavy!$E$167</f>
        <v>0</v>
      </c>
      <c r="BI128" s="108">
        <f>Zostavy!H141</f>
        <v>0</v>
      </c>
      <c r="BJ128" s="108">
        <f>SUMIFS(Zostavy!$J$132:$J$165,Zostavy!$H$132:$H$165,Zostavy!H141)*Zostavy!$K$167</f>
        <v>0</v>
      </c>
      <c r="BL128" s="108">
        <f>Zostavy!N141</f>
        <v>0</v>
      </c>
      <c r="BM128" s="108">
        <f>SUMIFS(Zostavy!$P$132:$P$165,Zostavy!$N$132:$N$165,Zostavy!N141)*Zostavy!$Q$167</f>
        <v>0</v>
      </c>
      <c r="BO128" s="108">
        <f>Zostavy!T141</f>
        <v>0</v>
      </c>
      <c r="BP128" s="108">
        <f>SUMIFS(Zostavy!$V$132:$V$165,Zostavy!$T$132:$T$165,Zostavy!T141)*Zostavy!$W$167</f>
        <v>0</v>
      </c>
    </row>
    <row r="129" spans="1:68" ht="14.15" x14ac:dyDescent="0.35">
      <c r="A129" s="84"/>
      <c r="B129" s="98">
        <v>3770</v>
      </c>
      <c r="C129" s="84" t="s">
        <v>230</v>
      </c>
      <c r="D129" s="84">
        <f>Cenník[[#This Row],[Kód]]</f>
        <v>3770</v>
      </c>
      <c r="E129" s="93">
        <v>3.76</v>
      </c>
      <c r="F129" s="84"/>
      <c r="G129" s="84" t="s">
        <v>159</v>
      </c>
      <c r="H129" s="84"/>
      <c r="I129" s="99">
        <f>Cenník[[#This Row],[Kód]]</f>
        <v>3770</v>
      </c>
      <c r="J129" s="100">
        <f>SUM(Výskyt[[#This Row],[1]:[44]])</f>
        <v>0</v>
      </c>
      <c r="K129" s="100" t="str">
        <f>IFERROR(RANK(Výskyt[[#This Row],[kód-P]],Výskyt[kód-P],1),"")</f>
        <v/>
      </c>
      <c r="L129" s="100" t="str">
        <f>IF(Výskyt[[#This Row],[ks]]&gt;0,Výskyt[[#This Row],[Kód]],"")</f>
        <v/>
      </c>
      <c r="M129" s="100" t="str">
        <f>IFERROR(VLOOKUP(Výskyt[[#This Row],[Kód]],zostava1[],2,0),"")</f>
        <v/>
      </c>
      <c r="N129" s="100" t="str">
        <f>IFERROR(VLOOKUP(Výskyt[[#This Row],[Kód]],zostava2[],2,0),"")</f>
        <v/>
      </c>
      <c r="O129" s="100" t="str">
        <f>IFERROR(VLOOKUP(Výskyt[[#This Row],[Kód]],zostava3[],2,0),"")</f>
        <v/>
      </c>
      <c r="P129" s="100" t="str">
        <f>IFERROR(VLOOKUP(Výskyt[[#This Row],[Kód]],zostava4[],2,0),"")</f>
        <v/>
      </c>
      <c r="Q129" s="100" t="str">
        <f>IFERROR(VLOOKUP(Výskyt[[#This Row],[Kód]],zostava5[],2,0),"")</f>
        <v/>
      </c>
      <c r="R129" s="100" t="str">
        <f>IFERROR(VLOOKUP(Výskyt[[#This Row],[Kód]],zostava6[],2,0),"")</f>
        <v/>
      </c>
      <c r="S129" s="100" t="str">
        <f>IFERROR(VLOOKUP(Výskyt[[#This Row],[Kód]],zostava7[],2,0),"")</f>
        <v/>
      </c>
      <c r="T129" s="100" t="str">
        <f>IFERROR(VLOOKUP(Výskyt[[#This Row],[Kód]],zostava8[],2,0),"")</f>
        <v/>
      </c>
      <c r="U129" s="100" t="str">
        <f>IFERROR(VLOOKUP(Výskyt[[#This Row],[Kód]],zostava9[],2,0),"")</f>
        <v/>
      </c>
      <c r="V129" s="102" t="str">
        <f>IFERROR(VLOOKUP(Výskyt[[#This Row],[Kód]],zostava10[],2,0),"")</f>
        <v/>
      </c>
      <c r="W129" s="100" t="str">
        <f>IFERROR(VLOOKUP(Výskyt[[#This Row],[Kód]],zostava11[],2,0),"")</f>
        <v/>
      </c>
      <c r="X129" s="100" t="str">
        <f>IFERROR(VLOOKUP(Výskyt[[#This Row],[Kód]],zostava12[],2,0),"")</f>
        <v/>
      </c>
      <c r="Y129" s="100" t="str">
        <f>IFERROR(VLOOKUP(Výskyt[[#This Row],[Kód]],zostava13[],2,0),"")</f>
        <v/>
      </c>
      <c r="Z129" s="100" t="str">
        <f>IFERROR(VLOOKUP(Výskyt[[#This Row],[Kód]],zostava14[],2,0),"")</f>
        <v/>
      </c>
      <c r="AA129" s="100" t="str">
        <f>IFERROR(VLOOKUP(Výskyt[[#This Row],[Kód]],zostava15[],2,0),"")</f>
        <v/>
      </c>
      <c r="AB129" s="100" t="str">
        <f>IFERROR(VLOOKUP(Výskyt[[#This Row],[Kód]],zostava16[],2,0),"")</f>
        <v/>
      </c>
      <c r="AC129" s="100" t="str">
        <f>IFERROR(VLOOKUP(Výskyt[[#This Row],[Kód]],zostava17[],2,0),"")</f>
        <v/>
      </c>
      <c r="AD129" s="100" t="str">
        <f>IFERROR(VLOOKUP(Výskyt[[#This Row],[Kód]],zostava18[],2,0),"")</f>
        <v/>
      </c>
      <c r="AE129" s="100" t="str">
        <f>IFERROR(VLOOKUP(Výskyt[[#This Row],[Kód]],zostava19[],2,0),"")</f>
        <v/>
      </c>
      <c r="AF129" s="100" t="str">
        <f>IFERROR(VLOOKUP(Výskyt[[#This Row],[Kód]],zostava20[],2,0),"")</f>
        <v/>
      </c>
      <c r="AG129" s="100" t="str">
        <f>IFERROR(VLOOKUP(Výskyt[[#This Row],[Kód]],zostava21[],2,0),"")</f>
        <v/>
      </c>
      <c r="AH129" s="100" t="str">
        <f>IFERROR(VLOOKUP(Výskyt[[#This Row],[Kód]],zostava22[],2,0),"")</f>
        <v/>
      </c>
      <c r="AI129" s="100" t="str">
        <f>IFERROR(VLOOKUP(Výskyt[[#This Row],[Kód]],zostava23[],2,0),"")</f>
        <v/>
      </c>
      <c r="AJ129" s="100" t="str">
        <f>IFERROR(VLOOKUP(Výskyt[[#This Row],[Kód]],zostava24[],2,0),"")</f>
        <v/>
      </c>
      <c r="AK129" s="100" t="str">
        <f>IFERROR(VLOOKUP(Výskyt[[#This Row],[Kód]],zostava25[],2,0),"")</f>
        <v/>
      </c>
      <c r="AL129" s="100" t="str">
        <f>IFERROR(VLOOKUP(Výskyt[[#This Row],[Kód]],zostava26[],2,0),"")</f>
        <v/>
      </c>
      <c r="AM129" s="100" t="str">
        <f>IFERROR(VLOOKUP(Výskyt[[#This Row],[Kód]],zostava27[],2,0),"")</f>
        <v/>
      </c>
      <c r="AN129" s="100" t="str">
        <f>IFERROR(VLOOKUP(Výskyt[[#This Row],[Kód]],zostava28[],2,0),"")</f>
        <v/>
      </c>
      <c r="AO129" s="100" t="str">
        <f>IFERROR(VLOOKUP(Výskyt[[#This Row],[Kód]],zostava29[],2,0),"")</f>
        <v/>
      </c>
      <c r="AP129" s="100" t="str">
        <f>IFERROR(VLOOKUP(Výskyt[[#This Row],[Kód]],zostava30[],2,0),"")</f>
        <v/>
      </c>
      <c r="AQ129" s="100" t="str">
        <f>IFERROR(VLOOKUP(Výskyt[[#This Row],[Kód]],zostava31[],2,0),"")</f>
        <v/>
      </c>
      <c r="AR129" s="100" t="str">
        <f>IFERROR(VLOOKUP(Výskyt[[#This Row],[Kód]],zostava32[],2,0),"")</f>
        <v/>
      </c>
      <c r="AS129" s="100" t="str">
        <f>IFERROR(VLOOKUP(Výskyt[[#This Row],[Kód]],zostava33[],2,0),"")</f>
        <v/>
      </c>
      <c r="AT129" s="100" t="str">
        <f>IFERROR(VLOOKUP(Výskyt[[#This Row],[Kód]],zostava34[],2,0),"")</f>
        <v/>
      </c>
      <c r="AU129" s="100" t="str">
        <f>IFERROR(VLOOKUP(Výskyt[[#This Row],[Kód]],zostava35[],2,0),"")</f>
        <v/>
      </c>
      <c r="AV129" s="100" t="str">
        <f>IFERROR(VLOOKUP(Výskyt[[#This Row],[Kód]],zostava36[],2,0),"")</f>
        <v/>
      </c>
      <c r="AW129" s="100" t="str">
        <f>IFERROR(VLOOKUP(Výskyt[[#This Row],[Kód]],zostava37[],2,0),"")</f>
        <v/>
      </c>
      <c r="AX129" s="100" t="str">
        <f>IFERROR(VLOOKUP(Výskyt[[#This Row],[Kód]],zostava38[],2,0),"")</f>
        <v/>
      </c>
      <c r="AY129" s="100" t="str">
        <f>IFERROR(VLOOKUP(Výskyt[[#This Row],[Kód]],zostava39[],2,0),"")</f>
        <v/>
      </c>
      <c r="AZ129" s="100" t="str">
        <f>IFERROR(VLOOKUP(Výskyt[[#This Row],[Kód]],zostava40[],2,0),"")</f>
        <v/>
      </c>
      <c r="BA129" s="100" t="str">
        <f>IFERROR(VLOOKUP(Výskyt[[#This Row],[Kód]],zostava41[],2,0),"")</f>
        <v/>
      </c>
      <c r="BB129" s="100" t="str">
        <f>IFERROR(VLOOKUP(Výskyt[[#This Row],[Kód]],zostava42[],2,0),"")</f>
        <v/>
      </c>
      <c r="BC129" s="100" t="str">
        <f>IFERROR(VLOOKUP(Výskyt[[#This Row],[Kód]],zostava43[],2,0),"")</f>
        <v/>
      </c>
      <c r="BD129" s="100" t="str">
        <f>IFERROR(VLOOKUP(Výskyt[[#This Row],[Kód]],zostava44[],2,0),"")</f>
        <v/>
      </c>
      <c r="BE129" s="84"/>
      <c r="BF129" s="108">
        <f>Zostavy!B142</f>
        <v>0</v>
      </c>
      <c r="BG129" s="108">
        <f>SUMIFS(Zostavy!$D$132:$D$165,Zostavy!$B$132:$B$165,Zostavy!B142)*Zostavy!$E$167</f>
        <v>0</v>
      </c>
      <c r="BI129" s="108">
        <f>Zostavy!H142</f>
        <v>0</v>
      </c>
      <c r="BJ129" s="108">
        <f>SUMIFS(Zostavy!$J$132:$J$165,Zostavy!$H$132:$H$165,Zostavy!H142)*Zostavy!$K$167</f>
        <v>0</v>
      </c>
      <c r="BL129" s="108">
        <f>Zostavy!N142</f>
        <v>0</v>
      </c>
      <c r="BM129" s="108">
        <f>SUMIFS(Zostavy!$P$132:$P$165,Zostavy!$N$132:$N$165,Zostavy!N142)*Zostavy!$Q$167</f>
        <v>0</v>
      </c>
      <c r="BO129" s="108">
        <f>Zostavy!T142</f>
        <v>0</v>
      </c>
      <c r="BP129" s="108">
        <f>SUMIFS(Zostavy!$V$132:$V$165,Zostavy!$T$132:$T$165,Zostavy!T142)*Zostavy!$W$167</f>
        <v>0</v>
      </c>
    </row>
    <row r="130" spans="1:68" ht="14.15" x14ac:dyDescent="0.35">
      <c r="A130" s="84"/>
      <c r="B130" s="98">
        <v>3771</v>
      </c>
      <c r="C130" s="84" t="s">
        <v>229</v>
      </c>
      <c r="D130" s="84">
        <f>Cenník[[#This Row],[Kód]]</f>
        <v>3771</v>
      </c>
      <c r="E130" s="93">
        <v>3.76</v>
      </c>
      <c r="F130" s="84"/>
      <c r="G130" s="84" t="s">
        <v>162</v>
      </c>
      <c r="H130" s="84"/>
      <c r="I130" s="99">
        <f>Cenník[[#This Row],[Kód]]</f>
        <v>3771</v>
      </c>
      <c r="J130" s="100">
        <f>SUM(Výskyt[[#This Row],[1]:[44]])</f>
        <v>0</v>
      </c>
      <c r="K130" s="100" t="str">
        <f>IFERROR(RANK(Výskyt[[#This Row],[kód-P]],Výskyt[kód-P],1),"")</f>
        <v/>
      </c>
      <c r="L130" s="100" t="str">
        <f>IF(Výskyt[[#This Row],[ks]]&gt;0,Výskyt[[#This Row],[Kód]],"")</f>
        <v/>
      </c>
      <c r="M130" s="100" t="str">
        <f>IFERROR(VLOOKUP(Výskyt[[#This Row],[Kód]],zostava1[],2,0),"")</f>
        <v/>
      </c>
      <c r="N130" s="100" t="str">
        <f>IFERROR(VLOOKUP(Výskyt[[#This Row],[Kód]],zostava2[],2,0),"")</f>
        <v/>
      </c>
      <c r="O130" s="100" t="str">
        <f>IFERROR(VLOOKUP(Výskyt[[#This Row],[Kód]],zostava3[],2,0),"")</f>
        <v/>
      </c>
      <c r="P130" s="100" t="str">
        <f>IFERROR(VLOOKUP(Výskyt[[#This Row],[Kód]],zostava4[],2,0),"")</f>
        <v/>
      </c>
      <c r="Q130" s="100" t="str">
        <f>IFERROR(VLOOKUP(Výskyt[[#This Row],[Kód]],zostava5[],2,0),"")</f>
        <v/>
      </c>
      <c r="R130" s="100" t="str">
        <f>IFERROR(VLOOKUP(Výskyt[[#This Row],[Kód]],zostava6[],2,0),"")</f>
        <v/>
      </c>
      <c r="S130" s="100" t="str">
        <f>IFERROR(VLOOKUP(Výskyt[[#This Row],[Kód]],zostava7[],2,0),"")</f>
        <v/>
      </c>
      <c r="T130" s="100" t="str">
        <f>IFERROR(VLOOKUP(Výskyt[[#This Row],[Kód]],zostava8[],2,0),"")</f>
        <v/>
      </c>
      <c r="U130" s="100" t="str">
        <f>IFERROR(VLOOKUP(Výskyt[[#This Row],[Kód]],zostava9[],2,0),"")</f>
        <v/>
      </c>
      <c r="V130" s="102" t="str">
        <f>IFERROR(VLOOKUP(Výskyt[[#This Row],[Kód]],zostava10[],2,0),"")</f>
        <v/>
      </c>
      <c r="W130" s="100" t="str">
        <f>IFERROR(VLOOKUP(Výskyt[[#This Row],[Kód]],zostava11[],2,0),"")</f>
        <v/>
      </c>
      <c r="X130" s="100" t="str">
        <f>IFERROR(VLOOKUP(Výskyt[[#This Row],[Kód]],zostava12[],2,0),"")</f>
        <v/>
      </c>
      <c r="Y130" s="100" t="str">
        <f>IFERROR(VLOOKUP(Výskyt[[#This Row],[Kód]],zostava13[],2,0),"")</f>
        <v/>
      </c>
      <c r="Z130" s="100" t="str">
        <f>IFERROR(VLOOKUP(Výskyt[[#This Row],[Kód]],zostava14[],2,0),"")</f>
        <v/>
      </c>
      <c r="AA130" s="100" t="str">
        <f>IFERROR(VLOOKUP(Výskyt[[#This Row],[Kód]],zostava15[],2,0),"")</f>
        <v/>
      </c>
      <c r="AB130" s="100" t="str">
        <f>IFERROR(VLOOKUP(Výskyt[[#This Row],[Kód]],zostava16[],2,0),"")</f>
        <v/>
      </c>
      <c r="AC130" s="100" t="str">
        <f>IFERROR(VLOOKUP(Výskyt[[#This Row],[Kód]],zostava17[],2,0),"")</f>
        <v/>
      </c>
      <c r="AD130" s="100" t="str">
        <f>IFERROR(VLOOKUP(Výskyt[[#This Row],[Kód]],zostava18[],2,0),"")</f>
        <v/>
      </c>
      <c r="AE130" s="100" t="str">
        <f>IFERROR(VLOOKUP(Výskyt[[#This Row],[Kód]],zostava19[],2,0),"")</f>
        <v/>
      </c>
      <c r="AF130" s="100" t="str">
        <f>IFERROR(VLOOKUP(Výskyt[[#This Row],[Kód]],zostava20[],2,0),"")</f>
        <v/>
      </c>
      <c r="AG130" s="100" t="str">
        <f>IFERROR(VLOOKUP(Výskyt[[#This Row],[Kód]],zostava21[],2,0),"")</f>
        <v/>
      </c>
      <c r="AH130" s="100" t="str">
        <f>IFERROR(VLOOKUP(Výskyt[[#This Row],[Kód]],zostava22[],2,0),"")</f>
        <v/>
      </c>
      <c r="AI130" s="100" t="str">
        <f>IFERROR(VLOOKUP(Výskyt[[#This Row],[Kód]],zostava23[],2,0),"")</f>
        <v/>
      </c>
      <c r="AJ130" s="100" t="str">
        <f>IFERROR(VLOOKUP(Výskyt[[#This Row],[Kód]],zostava24[],2,0),"")</f>
        <v/>
      </c>
      <c r="AK130" s="100" t="str">
        <f>IFERROR(VLOOKUP(Výskyt[[#This Row],[Kód]],zostava25[],2,0),"")</f>
        <v/>
      </c>
      <c r="AL130" s="100" t="str">
        <f>IFERROR(VLOOKUP(Výskyt[[#This Row],[Kód]],zostava26[],2,0),"")</f>
        <v/>
      </c>
      <c r="AM130" s="100" t="str">
        <f>IFERROR(VLOOKUP(Výskyt[[#This Row],[Kód]],zostava27[],2,0),"")</f>
        <v/>
      </c>
      <c r="AN130" s="100" t="str">
        <f>IFERROR(VLOOKUP(Výskyt[[#This Row],[Kód]],zostava28[],2,0),"")</f>
        <v/>
      </c>
      <c r="AO130" s="100" t="str">
        <f>IFERROR(VLOOKUP(Výskyt[[#This Row],[Kód]],zostava29[],2,0),"")</f>
        <v/>
      </c>
      <c r="AP130" s="100" t="str">
        <f>IFERROR(VLOOKUP(Výskyt[[#This Row],[Kód]],zostava30[],2,0),"")</f>
        <v/>
      </c>
      <c r="AQ130" s="100" t="str">
        <f>IFERROR(VLOOKUP(Výskyt[[#This Row],[Kód]],zostava31[],2,0),"")</f>
        <v/>
      </c>
      <c r="AR130" s="100" t="str">
        <f>IFERROR(VLOOKUP(Výskyt[[#This Row],[Kód]],zostava32[],2,0),"")</f>
        <v/>
      </c>
      <c r="AS130" s="100" t="str">
        <f>IFERROR(VLOOKUP(Výskyt[[#This Row],[Kód]],zostava33[],2,0),"")</f>
        <v/>
      </c>
      <c r="AT130" s="100" t="str">
        <f>IFERROR(VLOOKUP(Výskyt[[#This Row],[Kód]],zostava34[],2,0),"")</f>
        <v/>
      </c>
      <c r="AU130" s="100" t="str">
        <f>IFERROR(VLOOKUP(Výskyt[[#This Row],[Kód]],zostava35[],2,0),"")</f>
        <v/>
      </c>
      <c r="AV130" s="100" t="str">
        <f>IFERROR(VLOOKUP(Výskyt[[#This Row],[Kód]],zostava36[],2,0),"")</f>
        <v/>
      </c>
      <c r="AW130" s="100" t="str">
        <f>IFERROR(VLOOKUP(Výskyt[[#This Row],[Kód]],zostava37[],2,0),"")</f>
        <v/>
      </c>
      <c r="AX130" s="100" t="str">
        <f>IFERROR(VLOOKUP(Výskyt[[#This Row],[Kód]],zostava38[],2,0),"")</f>
        <v/>
      </c>
      <c r="AY130" s="100" t="str">
        <f>IFERROR(VLOOKUP(Výskyt[[#This Row],[Kód]],zostava39[],2,0),"")</f>
        <v/>
      </c>
      <c r="AZ130" s="100" t="str">
        <f>IFERROR(VLOOKUP(Výskyt[[#This Row],[Kód]],zostava40[],2,0),"")</f>
        <v/>
      </c>
      <c r="BA130" s="100" t="str">
        <f>IFERROR(VLOOKUP(Výskyt[[#This Row],[Kód]],zostava41[],2,0),"")</f>
        <v/>
      </c>
      <c r="BB130" s="100" t="str">
        <f>IFERROR(VLOOKUP(Výskyt[[#This Row],[Kód]],zostava42[],2,0),"")</f>
        <v/>
      </c>
      <c r="BC130" s="100" t="str">
        <f>IFERROR(VLOOKUP(Výskyt[[#This Row],[Kód]],zostava43[],2,0),"")</f>
        <v/>
      </c>
      <c r="BD130" s="100" t="str">
        <f>IFERROR(VLOOKUP(Výskyt[[#This Row],[Kód]],zostava44[],2,0),"")</f>
        <v/>
      </c>
      <c r="BE130" s="84"/>
      <c r="BF130" s="108">
        <f>Zostavy!B143</f>
        <v>0</v>
      </c>
      <c r="BG130" s="108">
        <f>SUMIFS(Zostavy!$D$132:$D$165,Zostavy!$B$132:$B$165,Zostavy!B143)*Zostavy!$E$167</f>
        <v>0</v>
      </c>
      <c r="BI130" s="108">
        <f>Zostavy!H143</f>
        <v>0</v>
      </c>
      <c r="BJ130" s="108">
        <f>SUMIFS(Zostavy!$J$132:$J$165,Zostavy!$H$132:$H$165,Zostavy!H143)*Zostavy!$K$167</f>
        <v>0</v>
      </c>
      <c r="BL130" s="108">
        <f>Zostavy!N143</f>
        <v>0</v>
      </c>
      <c r="BM130" s="108">
        <f>SUMIFS(Zostavy!$P$132:$P$165,Zostavy!$N$132:$N$165,Zostavy!N143)*Zostavy!$Q$167</f>
        <v>0</v>
      </c>
      <c r="BO130" s="108">
        <f>Zostavy!T143</f>
        <v>0</v>
      </c>
      <c r="BP130" s="108">
        <f>SUMIFS(Zostavy!$V$132:$V$165,Zostavy!$T$132:$T$165,Zostavy!T143)*Zostavy!$W$167</f>
        <v>0</v>
      </c>
    </row>
    <row r="131" spans="1:68" ht="14.15" x14ac:dyDescent="0.35">
      <c r="A131" s="84"/>
      <c r="B131" s="98">
        <v>3772</v>
      </c>
      <c r="C131" s="84" t="s">
        <v>231</v>
      </c>
      <c r="D131" s="84">
        <f>Cenník[[#This Row],[Kód]]</f>
        <v>3772</v>
      </c>
      <c r="E131" s="93">
        <v>3.76</v>
      </c>
      <c r="F131" s="84"/>
      <c r="G131" s="84" t="s">
        <v>512</v>
      </c>
      <c r="H131" s="84"/>
      <c r="I131" s="99">
        <f>Cenník[[#This Row],[Kód]]</f>
        <v>3772</v>
      </c>
      <c r="J131" s="100">
        <f>SUM(Výskyt[[#This Row],[1]:[44]])</f>
        <v>0</v>
      </c>
      <c r="K131" s="100" t="str">
        <f>IFERROR(RANK(Výskyt[[#This Row],[kód-P]],Výskyt[kód-P],1),"")</f>
        <v/>
      </c>
      <c r="L131" s="100" t="str">
        <f>IF(Výskyt[[#This Row],[ks]]&gt;0,Výskyt[[#This Row],[Kód]],"")</f>
        <v/>
      </c>
      <c r="M131" s="100" t="str">
        <f>IFERROR(VLOOKUP(Výskyt[[#This Row],[Kód]],zostava1[],2,0),"")</f>
        <v/>
      </c>
      <c r="N131" s="100" t="str">
        <f>IFERROR(VLOOKUP(Výskyt[[#This Row],[Kód]],zostava2[],2,0),"")</f>
        <v/>
      </c>
      <c r="O131" s="100" t="str">
        <f>IFERROR(VLOOKUP(Výskyt[[#This Row],[Kód]],zostava3[],2,0),"")</f>
        <v/>
      </c>
      <c r="P131" s="100" t="str">
        <f>IFERROR(VLOOKUP(Výskyt[[#This Row],[Kód]],zostava4[],2,0),"")</f>
        <v/>
      </c>
      <c r="Q131" s="100" t="str">
        <f>IFERROR(VLOOKUP(Výskyt[[#This Row],[Kód]],zostava5[],2,0),"")</f>
        <v/>
      </c>
      <c r="R131" s="100" t="str">
        <f>IFERROR(VLOOKUP(Výskyt[[#This Row],[Kód]],zostava6[],2,0),"")</f>
        <v/>
      </c>
      <c r="S131" s="100" t="str">
        <f>IFERROR(VLOOKUP(Výskyt[[#This Row],[Kód]],zostava7[],2,0),"")</f>
        <v/>
      </c>
      <c r="T131" s="100" t="str">
        <f>IFERROR(VLOOKUP(Výskyt[[#This Row],[Kód]],zostava8[],2,0),"")</f>
        <v/>
      </c>
      <c r="U131" s="100" t="str">
        <f>IFERROR(VLOOKUP(Výskyt[[#This Row],[Kód]],zostava9[],2,0),"")</f>
        <v/>
      </c>
      <c r="V131" s="102" t="str">
        <f>IFERROR(VLOOKUP(Výskyt[[#This Row],[Kód]],zostava10[],2,0),"")</f>
        <v/>
      </c>
      <c r="W131" s="100" t="str">
        <f>IFERROR(VLOOKUP(Výskyt[[#This Row],[Kód]],zostava11[],2,0),"")</f>
        <v/>
      </c>
      <c r="X131" s="100" t="str">
        <f>IFERROR(VLOOKUP(Výskyt[[#This Row],[Kód]],zostava12[],2,0),"")</f>
        <v/>
      </c>
      <c r="Y131" s="100" t="str">
        <f>IFERROR(VLOOKUP(Výskyt[[#This Row],[Kód]],zostava13[],2,0),"")</f>
        <v/>
      </c>
      <c r="Z131" s="100" t="str">
        <f>IFERROR(VLOOKUP(Výskyt[[#This Row],[Kód]],zostava14[],2,0),"")</f>
        <v/>
      </c>
      <c r="AA131" s="100" t="str">
        <f>IFERROR(VLOOKUP(Výskyt[[#This Row],[Kód]],zostava15[],2,0),"")</f>
        <v/>
      </c>
      <c r="AB131" s="100" t="str">
        <f>IFERROR(VLOOKUP(Výskyt[[#This Row],[Kód]],zostava16[],2,0),"")</f>
        <v/>
      </c>
      <c r="AC131" s="100" t="str">
        <f>IFERROR(VLOOKUP(Výskyt[[#This Row],[Kód]],zostava17[],2,0),"")</f>
        <v/>
      </c>
      <c r="AD131" s="100" t="str">
        <f>IFERROR(VLOOKUP(Výskyt[[#This Row],[Kód]],zostava18[],2,0),"")</f>
        <v/>
      </c>
      <c r="AE131" s="100" t="str">
        <f>IFERROR(VLOOKUP(Výskyt[[#This Row],[Kód]],zostava19[],2,0),"")</f>
        <v/>
      </c>
      <c r="AF131" s="100" t="str">
        <f>IFERROR(VLOOKUP(Výskyt[[#This Row],[Kód]],zostava20[],2,0),"")</f>
        <v/>
      </c>
      <c r="AG131" s="100" t="str">
        <f>IFERROR(VLOOKUP(Výskyt[[#This Row],[Kód]],zostava21[],2,0),"")</f>
        <v/>
      </c>
      <c r="AH131" s="100" t="str">
        <f>IFERROR(VLOOKUP(Výskyt[[#This Row],[Kód]],zostava22[],2,0),"")</f>
        <v/>
      </c>
      <c r="AI131" s="100" t="str">
        <f>IFERROR(VLOOKUP(Výskyt[[#This Row],[Kód]],zostava23[],2,0),"")</f>
        <v/>
      </c>
      <c r="AJ131" s="100" t="str">
        <f>IFERROR(VLOOKUP(Výskyt[[#This Row],[Kód]],zostava24[],2,0),"")</f>
        <v/>
      </c>
      <c r="AK131" s="100" t="str">
        <f>IFERROR(VLOOKUP(Výskyt[[#This Row],[Kód]],zostava25[],2,0),"")</f>
        <v/>
      </c>
      <c r="AL131" s="100" t="str">
        <f>IFERROR(VLOOKUP(Výskyt[[#This Row],[Kód]],zostava26[],2,0),"")</f>
        <v/>
      </c>
      <c r="AM131" s="100" t="str">
        <f>IFERROR(VLOOKUP(Výskyt[[#This Row],[Kód]],zostava27[],2,0),"")</f>
        <v/>
      </c>
      <c r="AN131" s="100" t="str">
        <f>IFERROR(VLOOKUP(Výskyt[[#This Row],[Kód]],zostava28[],2,0),"")</f>
        <v/>
      </c>
      <c r="AO131" s="100" t="str">
        <f>IFERROR(VLOOKUP(Výskyt[[#This Row],[Kód]],zostava29[],2,0),"")</f>
        <v/>
      </c>
      <c r="AP131" s="100" t="str">
        <f>IFERROR(VLOOKUP(Výskyt[[#This Row],[Kód]],zostava30[],2,0),"")</f>
        <v/>
      </c>
      <c r="AQ131" s="100" t="str">
        <f>IFERROR(VLOOKUP(Výskyt[[#This Row],[Kód]],zostava31[],2,0),"")</f>
        <v/>
      </c>
      <c r="AR131" s="100" t="str">
        <f>IFERROR(VLOOKUP(Výskyt[[#This Row],[Kód]],zostava32[],2,0),"")</f>
        <v/>
      </c>
      <c r="AS131" s="100" t="str">
        <f>IFERROR(VLOOKUP(Výskyt[[#This Row],[Kód]],zostava33[],2,0),"")</f>
        <v/>
      </c>
      <c r="AT131" s="100" t="str">
        <f>IFERROR(VLOOKUP(Výskyt[[#This Row],[Kód]],zostava34[],2,0),"")</f>
        <v/>
      </c>
      <c r="AU131" s="100" t="str">
        <f>IFERROR(VLOOKUP(Výskyt[[#This Row],[Kód]],zostava35[],2,0),"")</f>
        <v/>
      </c>
      <c r="AV131" s="100" t="str">
        <f>IFERROR(VLOOKUP(Výskyt[[#This Row],[Kód]],zostava36[],2,0),"")</f>
        <v/>
      </c>
      <c r="AW131" s="100" t="str">
        <f>IFERROR(VLOOKUP(Výskyt[[#This Row],[Kód]],zostava37[],2,0),"")</f>
        <v/>
      </c>
      <c r="AX131" s="100" t="str">
        <f>IFERROR(VLOOKUP(Výskyt[[#This Row],[Kód]],zostava38[],2,0),"")</f>
        <v/>
      </c>
      <c r="AY131" s="100" t="str">
        <f>IFERROR(VLOOKUP(Výskyt[[#This Row],[Kód]],zostava39[],2,0),"")</f>
        <v/>
      </c>
      <c r="AZ131" s="100" t="str">
        <f>IFERROR(VLOOKUP(Výskyt[[#This Row],[Kód]],zostava40[],2,0),"")</f>
        <v/>
      </c>
      <c r="BA131" s="100" t="str">
        <f>IFERROR(VLOOKUP(Výskyt[[#This Row],[Kód]],zostava41[],2,0),"")</f>
        <v/>
      </c>
      <c r="BB131" s="100" t="str">
        <f>IFERROR(VLOOKUP(Výskyt[[#This Row],[Kód]],zostava42[],2,0),"")</f>
        <v/>
      </c>
      <c r="BC131" s="100" t="str">
        <f>IFERROR(VLOOKUP(Výskyt[[#This Row],[Kód]],zostava43[],2,0),"")</f>
        <v/>
      </c>
      <c r="BD131" s="100" t="str">
        <f>IFERROR(VLOOKUP(Výskyt[[#This Row],[Kód]],zostava44[],2,0),"")</f>
        <v/>
      </c>
      <c r="BE131" s="84"/>
      <c r="BF131" s="108">
        <f>Zostavy!B144</f>
        <v>0</v>
      </c>
      <c r="BG131" s="108">
        <f>SUMIFS(Zostavy!$D$132:$D$165,Zostavy!$B$132:$B$165,Zostavy!B144)*Zostavy!$E$167</f>
        <v>0</v>
      </c>
      <c r="BI131" s="108">
        <f>Zostavy!H144</f>
        <v>0</v>
      </c>
      <c r="BJ131" s="108">
        <f>SUMIFS(Zostavy!$J$132:$J$165,Zostavy!$H$132:$H$165,Zostavy!H144)*Zostavy!$K$167</f>
        <v>0</v>
      </c>
      <c r="BL131" s="108">
        <f>Zostavy!N144</f>
        <v>0</v>
      </c>
      <c r="BM131" s="108">
        <f>SUMIFS(Zostavy!$P$132:$P$165,Zostavy!$N$132:$N$165,Zostavy!N144)*Zostavy!$Q$167</f>
        <v>0</v>
      </c>
      <c r="BO131" s="108">
        <f>Zostavy!T144</f>
        <v>0</v>
      </c>
      <c r="BP131" s="108">
        <f>SUMIFS(Zostavy!$V$132:$V$165,Zostavy!$T$132:$T$165,Zostavy!T144)*Zostavy!$W$167</f>
        <v>0</v>
      </c>
    </row>
    <row r="132" spans="1:68" ht="14.15" x14ac:dyDescent="0.35">
      <c r="A132" s="84"/>
      <c r="B132" s="98">
        <v>3774</v>
      </c>
      <c r="C132" s="84" t="s">
        <v>232</v>
      </c>
      <c r="D132" s="84">
        <f>Cenník[[#This Row],[Kód]]</f>
        <v>3774</v>
      </c>
      <c r="E132" s="93">
        <v>5.56</v>
      </c>
      <c r="F132" s="84"/>
      <c r="G132" s="84" t="s">
        <v>513</v>
      </c>
      <c r="H132" s="84"/>
      <c r="I132" s="99">
        <f>Cenník[[#This Row],[Kód]]</f>
        <v>3774</v>
      </c>
      <c r="J132" s="100">
        <f>SUM(Výskyt[[#This Row],[1]:[44]])</f>
        <v>0</v>
      </c>
      <c r="K132" s="100" t="str">
        <f>IFERROR(RANK(Výskyt[[#This Row],[kód-P]],Výskyt[kód-P],1),"")</f>
        <v/>
      </c>
      <c r="L132" s="100" t="str">
        <f>IF(Výskyt[[#This Row],[ks]]&gt;0,Výskyt[[#This Row],[Kód]],"")</f>
        <v/>
      </c>
      <c r="M132" s="100" t="str">
        <f>IFERROR(VLOOKUP(Výskyt[[#This Row],[Kód]],zostava1[],2,0),"")</f>
        <v/>
      </c>
      <c r="N132" s="100" t="str">
        <f>IFERROR(VLOOKUP(Výskyt[[#This Row],[Kód]],zostava2[],2,0),"")</f>
        <v/>
      </c>
      <c r="O132" s="100" t="str">
        <f>IFERROR(VLOOKUP(Výskyt[[#This Row],[Kód]],zostava3[],2,0),"")</f>
        <v/>
      </c>
      <c r="P132" s="100" t="str">
        <f>IFERROR(VLOOKUP(Výskyt[[#This Row],[Kód]],zostava4[],2,0),"")</f>
        <v/>
      </c>
      <c r="Q132" s="100" t="str">
        <f>IFERROR(VLOOKUP(Výskyt[[#This Row],[Kód]],zostava5[],2,0),"")</f>
        <v/>
      </c>
      <c r="R132" s="100" t="str">
        <f>IFERROR(VLOOKUP(Výskyt[[#This Row],[Kód]],zostava6[],2,0),"")</f>
        <v/>
      </c>
      <c r="S132" s="100" t="str">
        <f>IFERROR(VLOOKUP(Výskyt[[#This Row],[Kód]],zostava7[],2,0),"")</f>
        <v/>
      </c>
      <c r="T132" s="100" t="str">
        <f>IFERROR(VLOOKUP(Výskyt[[#This Row],[Kód]],zostava8[],2,0),"")</f>
        <v/>
      </c>
      <c r="U132" s="100" t="str">
        <f>IFERROR(VLOOKUP(Výskyt[[#This Row],[Kód]],zostava9[],2,0),"")</f>
        <v/>
      </c>
      <c r="V132" s="102" t="str">
        <f>IFERROR(VLOOKUP(Výskyt[[#This Row],[Kód]],zostava10[],2,0),"")</f>
        <v/>
      </c>
      <c r="W132" s="100" t="str">
        <f>IFERROR(VLOOKUP(Výskyt[[#This Row],[Kód]],zostava11[],2,0),"")</f>
        <v/>
      </c>
      <c r="X132" s="100" t="str">
        <f>IFERROR(VLOOKUP(Výskyt[[#This Row],[Kód]],zostava12[],2,0),"")</f>
        <v/>
      </c>
      <c r="Y132" s="100" t="str">
        <f>IFERROR(VLOOKUP(Výskyt[[#This Row],[Kód]],zostava13[],2,0),"")</f>
        <v/>
      </c>
      <c r="Z132" s="100" t="str">
        <f>IFERROR(VLOOKUP(Výskyt[[#This Row],[Kód]],zostava14[],2,0),"")</f>
        <v/>
      </c>
      <c r="AA132" s="100" t="str">
        <f>IFERROR(VLOOKUP(Výskyt[[#This Row],[Kód]],zostava15[],2,0),"")</f>
        <v/>
      </c>
      <c r="AB132" s="100" t="str">
        <f>IFERROR(VLOOKUP(Výskyt[[#This Row],[Kód]],zostava16[],2,0),"")</f>
        <v/>
      </c>
      <c r="AC132" s="100" t="str">
        <f>IFERROR(VLOOKUP(Výskyt[[#This Row],[Kód]],zostava17[],2,0),"")</f>
        <v/>
      </c>
      <c r="AD132" s="100" t="str">
        <f>IFERROR(VLOOKUP(Výskyt[[#This Row],[Kód]],zostava18[],2,0),"")</f>
        <v/>
      </c>
      <c r="AE132" s="100" t="str">
        <f>IFERROR(VLOOKUP(Výskyt[[#This Row],[Kód]],zostava19[],2,0),"")</f>
        <v/>
      </c>
      <c r="AF132" s="100" t="str">
        <f>IFERROR(VLOOKUP(Výskyt[[#This Row],[Kód]],zostava20[],2,0),"")</f>
        <v/>
      </c>
      <c r="AG132" s="100" t="str">
        <f>IFERROR(VLOOKUP(Výskyt[[#This Row],[Kód]],zostava21[],2,0),"")</f>
        <v/>
      </c>
      <c r="AH132" s="100" t="str">
        <f>IFERROR(VLOOKUP(Výskyt[[#This Row],[Kód]],zostava22[],2,0),"")</f>
        <v/>
      </c>
      <c r="AI132" s="100" t="str">
        <f>IFERROR(VLOOKUP(Výskyt[[#This Row],[Kód]],zostava23[],2,0),"")</f>
        <v/>
      </c>
      <c r="AJ132" s="100" t="str">
        <f>IFERROR(VLOOKUP(Výskyt[[#This Row],[Kód]],zostava24[],2,0),"")</f>
        <v/>
      </c>
      <c r="AK132" s="100" t="str">
        <f>IFERROR(VLOOKUP(Výskyt[[#This Row],[Kód]],zostava25[],2,0),"")</f>
        <v/>
      </c>
      <c r="AL132" s="100" t="str">
        <f>IFERROR(VLOOKUP(Výskyt[[#This Row],[Kód]],zostava26[],2,0),"")</f>
        <v/>
      </c>
      <c r="AM132" s="100" t="str">
        <f>IFERROR(VLOOKUP(Výskyt[[#This Row],[Kód]],zostava27[],2,0),"")</f>
        <v/>
      </c>
      <c r="AN132" s="100" t="str">
        <f>IFERROR(VLOOKUP(Výskyt[[#This Row],[Kód]],zostava28[],2,0),"")</f>
        <v/>
      </c>
      <c r="AO132" s="100" t="str">
        <f>IFERROR(VLOOKUP(Výskyt[[#This Row],[Kód]],zostava29[],2,0),"")</f>
        <v/>
      </c>
      <c r="AP132" s="100" t="str">
        <f>IFERROR(VLOOKUP(Výskyt[[#This Row],[Kód]],zostava30[],2,0),"")</f>
        <v/>
      </c>
      <c r="AQ132" s="100" t="str">
        <f>IFERROR(VLOOKUP(Výskyt[[#This Row],[Kód]],zostava31[],2,0),"")</f>
        <v/>
      </c>
      <c r="AR132" s="100" t="str">
        <f>IFERROR(VLOOKUP(Výskyt[[#This Row],[Kód]],zostava32[],2,0),"")</f>
        <v/>
      </c>
      <c r="AS132" s="100" t="str">
        <f>IFERROR(VLOOKUP(Výskyt[[#This Row],[Kód]],zostava33[],2,0),"")</f>
        <v/>
      </c>
      <c r="AT132" s="100" t="str">
        <f>IFERROR(VLOOKUP(Výskyt[[#This Row],[Kód]],zostava34[],2,0),"")</f>
        <v/>
      </c>
      <c r="AU132" s="100" t="str">
        <f>IFERROR(VLOOKUP(Výskyt[[#This Row],[Kód]],zostava35[],2,0),"")</f>
        <v/>
      </c>
      <c r="AV132" s="100" t="str">
        <f>IFERROR(VLOOKUP(Výskyt[[#This Row],[Kód]],zostava36[],2,0),"")</f>
        <v/>
      </c>
      <c r="AW132" s="100" t="str">
        <f>IFERROR(VLOOKUP(Výskyt[[#This Row],[Kód]],zostava37[],2,0),"")</f>
        <v/>
      </c>
      <c r="AX132" s="100" t="str">
        <f>IFERROR(VLOOKUP(Výskyt[[#This Row],[Kód]],zostava38[],2,0),"")</f>
        <v/>
      </c>
      <c r="AY132" s="100" t="str">
        <f>IFERROR(VLOOKUP(Výskyt[[#This Row],[Kód]],zostava39[],2,0),"")</f>
        <v/>
      </c>
      <c r="AZ132" s="100" t="str">
        <f>IFERROR(VLOOKUP(Výskyt[[#This Row],[Kód]],zostava40[],2,0),"")</f>
        <v/>
      </c>
      <c r="BA132" s="100" t="str">
        <f>IFERROR(VLOOKUP(Výskyt[[#This Row],[Kód]],zostava41[],2,0),"")</f>
        <v/>
      </c>
      <c r="BB132" s="100" t="str">
        <f>IFERROR(VLOOKUP(Výskyt[[#This Row],[Kód]],zostava42[],2,0),"")</f>
        <v/>
      </c>
      <c r="BC132" s="100" t="str">
        <f>IFERROR(VLOOKUP(Výskyt[[#This Row],[Kód]],zostava43[],2,0),"")</f>
        <v/>
      </c>
      <c r="BD132" s="100" t="str">
        <f>IFERROR(VLOOKUP(Výskyt[[#This Row],[Kód]],zostava44[],2,0),"")</f>
        <v/>
      </c>
      <c r="BE132" s="84"/>
      <c r="BF132" s="108">
        <f>Zostavy!B145</f>
        <v>0</v>
      </c>
      <c r="BG132" s="108">
        <f>SUMIFS(Zostavy!$D$132:$D$165,Zostavy!$B$132:$B$165,Zostavy!B145)*Zostavy!$E$167</f>
        <v>0</v>
      </c>
      <c r="BI132" s="108">
        <f>Zostavy!H145</f>
        <v>0</v>
      </c>
      <c r="BJ132" s="108">
        <f>SUMIFS(Zostavy!$J$132:$J$165,Zostavy!$H$132:$H$165,Zostavy!H145)*Zostavy!$K$167</f>
        <v>0</v>
      </c>
      <c r="BL132" s="108">
        <f>Zostavy!N145</f>
        <v>0</v>
      </c>
      <c r="BM132" s="108">
        <f>SUMIFS(Zostavy!$P$132:$P$165,Zostavy!$N$132:$N$165,Zostavy!N145)*Zostavy!$Q$167</f>
        <v>0</v>
      </c>
      <c r="BO132" s="108">
        <f>Zostavy!T145</f>
        <v>0</v>
      </c>
      <c r="BP132" s="108">
        <f>SUMIFS(Zostavy!$V$132:$V$165,Zostavy!$T$132:$T$165,Zostavy!T145)*Zostavy!$W$167</f>
        <v>0</v>
      </c>
    </row>
    <row r="133" spans="1:68" ht="14.15" x14ac:dyDescent="0.35">
      <c r="A133" s="84"/>
      <c r="B133" s="98">
        <v>3777</v>
      </c>
      <c r="C133" s="84" t="s">
        <v>233</v>
      </c>
      <c r="D133" s="84">
        <f>Cenník[[#This Row],[Kód]]</f>
        <v>3777</v>
      </c>
      <c r="E133" s="93">
        <v>6.88</v>
      </c>
      <c r="F133" s="84"/>
      <c r="G133" s="84" t="s">
        <v>79</v>
      </c>
      <c r="H133" s="84"/>
      <c r="I133" s="99">
        <f>Cenník[[#This Row],[Kód]]</f>
        <v>3777</v>
      </c>
      <c r="J133" s="100">
        <f>SUM(Výskyt[[#This Row],[1]:[44]])</f>
        <v>0</v>
      </c>
      <c r="K133" s="100" t="str">
        <f>IFERROR(RANK(Výskyt[[#This Row],[kód-P]],Výskyt[kód-P],1),"")</f>
        <v/>
      </c>
      <c r="L133" s="100" t="str">
        <f>IF(Výskyt[[#This Row],[ks]]&gt;0,Výskyt[[#This Row],[Kód]],"")</f>
        <v/>
      </c>
      <c r="M133" s="100" t="str">
        <f>IFERROR(VLOOKUP(Výskyt[[#This Row],[Kód]],zostava1[],2,0),"")</f>
        <v/>
      </c>
      <c r="N133" s="100" t="str">
        <f>IFERROR(VLOOKUP(Výskyt[[#This Row],[Kód]],zostava2[],2,0),"")</f>
        <v/>
      </c>
      <c r="O133" s="100" t="str">
        <f>IFERROR(VLOOKUP(Výskyt[[#This Row],[Kód]],zostava3[],2,0),"")</f>
        <v/>
      </c>
      <c r="P133" s="100" t="str">
        <f>IFERROR(VLOOKUP(Výskyt[[#This Row],[Kód]],zostava4[],2,0),"")</f>
        <v/>
      </c>
      <c r="Q133" s="100" t="str">
        <f>IFERROR(VLOOKUP(Výskyt[[#This Row],[Kód]],zostava5[],2,0),"")</f>
        <v/>
      </c>
      <c r="R133" s="100" t="str">
        <f>IFERROR(VLOOKUP(Výskyt[[#This Row],[Kód]],zostava6[],2,0),"")</f>
        <v/>
      </c>
      <c r="S133" s="100" t="str">
        <f>IFERROR(VLOOKUP(Výskyt[[#This Row],[Kód]],zostava7[],2,0),"")</f>
        <v/>
      </c>
      <c r="T133" s="100" t="str">
        <f>IFERROR(VLOOKUP(Výskyt[[#This Row],[Kód]],zostava8[],2,0),"")</f>
        <v/>
      </c>
      <c r="U133" s="100" t="str">
        <f>IFERROR(VLOOKUP(Výskyt[[#This Row],[Kód]],zostava9[],2,0),"")</f>
        <v/>
      </c>
      <c r="V133" s="102" t="str">
        <f>IFERROR(VLOOKUP(Výskyt[[#This Row],[Kód]],zostava10[],2,0),"")</f>
        <v/>
      </c>
      <c r="W133" s="100" t="str">
        <f>IFERROR(VLOOKUP(Výskyt[[#This Row],[Kód]],zostava11[],2,0),"")</f>
        <v/>
      </c>
      <c r="X133" s="100" t="str">
        <f>IFERROR(VLOOKUP(Výskyt[[#This Row],[Kód]],zostava12[],2,0),"")</f>
        <v/>
      </c>
      <c r="Y133" s="100" t="str">
        <f>IFERROR(VLOOKUP(Výskyt[[#This Row],[Kód]],zostava13[],2,0),"")</f>
        <v/>
      </c>
      <c r="Z133" s="100" t="str">
        <f>IFERROR(VLOOKUP(Výskyt[[#This Row],[Kód]],zostava14[],2,0),"")</f>
        <v/>
      </c>
      <c r="AA133" s="100" t="str">
        <f>IFERROR(VLOOKUP(Výskyt[[#This Row],[Kód]],zostava15[],2,0),"")</f>
        <v/>
      </c>
      <c r="AB133" s="100" t="str">
        <f>IFERROR(VLOOKUP(Výskyt[[#This Row],[Kód]],zostava16[],2,0),"")</f>
        <v/>
      </c>
      <c r="AC133" s="100" t="str">
        <f>IFERROR(VLOOKUP(Výskyt[[#This Row],[Kód]],zostava17[],2,0),"")</f>
        <v/>
      </c>
      <c r="AD133" s="100" t="str">
        <f>IFERROR(VLOOKUP(Výskyt[[#This Row],[Kód]],zostava18[],2,0),"")</f>
        <v/>
      </c>
      <c r="AE133" s="100" t="str">
        <f>IFERROR(VLOOKUP(Výskyt[[#This Row],[Kód]],zostava19[],2,0),"")</f>
        <v/>
      </c>
      <c r="AF133" s="100" t="str">
        <f>IFERROR(VLOOKUP(Výskyt[[#This Row],[Kód]],zostava20[],2,0),"")</f>
        <v/>
      </c>
      <c r="AG133" s="100" t="str">
        <f>IFERROR(VLOOKUP(Výskyt[[#This Row],[Kód]],zostava21[],2,0),"")</f>
        <v/>
      </c>
      <c r="AH133" s="100" t="str">
        <f>IFERROR(VLOOKUP(Výskyt[[#This Row],[Kód]],zostava22[],2,0),"")</f>
        <v/>
      </c>
      <c r="AI133" s="100" t="str">
        <f>IFERROR(VLOOKUP(Výskyt[[#This Row],[Kód]],zostava23[],2,0),"")</f>
        <v/>
      </c>
      <c r="AJ133" s="100" t="str">
        <f>IFERROR(VLOOKUP(Výskyt[[#This Row],[Kód]],zostava24[],2,0),"")</f>
        <v/>
      </c>
      <c r="AK133" s="100" t="str">
        <f>IFERROR(VLOOKUP(Výskyt[[#This Row],[Kód]],zostava25[],2,0),"")</f>
        <v/>
      </c>
      <c r="AL133" s="100" t="str">
        <f>IFERROR(VLOOKUP(Výskyt[[#This Row],[Kód]],zostava26[],2,0),"")</f>
        <v/>
      </c>
      <c r="AM133" s="100" t="str">
        <f>IFERROR(VLOOKUP(Výskyt[[#This Row],[Kód]],zostava27[],2,0),"")</f>
        <v/>
      </c>
      <c r="AN133" s="100" t="str">
        <f>IFERROR(VLOOKUP(Výskyt[[#This Row],[Kód]],zostava28[],2,0),"")</f>
        <v/>
      </c>
      <c r="AO133" s="100" t="str">
        <f>IFERROR(VLOOKUP(Výskyt[[#This Row],[Kód]],zostava29[],2,0),"")</f>
        <v/>
      </c>
      <c r="AP133" s="100" t="str">
        <f>IFERROR(VLOOKUP(Výskyt[[#This Row],[Kód]],zostava30[],2,0),"")</f>
        <v/>
      </c>
      <c r="AQ133" s="100" t="str">
        <f>IFERROR(VLOOKUP(Výskyt[[#This Row],[Kód]],zostava31[],2,0),"")</f>
        <v/>
      </c>
      <c r="AR133" s="100" t="str">
        <f>IFERROR(VLOOKUP(Výskyt[[#This Row],[Kód]],zostava32[],2,0),"")</f>
        <v/>
      </c>
      <c r="AS133" s="100" t="str">
        <f>IFERROR(VLOOKUP(Výskyt[[#This Row],[Kód]],zostava33[],2,0),"")</f>
        <v/>
      </c>
      <c r="AT133" s="100" t="str">
        <f>IFERROR(VLOOKUP(Výskyt[[#This Row],[Kód]],zostava34[],2,0),"")</f>
        <v/>
      </c>
      <c r="AU133" s="100" t="str">
        <f>IFERROR(VLOOKUP(Výskyt[[#This Row],[Kód]],zostava35[],2,0),"")</f>
        <v/>
      </c>
      <c r="AV133" s="100" t="str">
        <f>IFERROR(VLOOKUP(Výskyt[[#This Row],[Kód]],zostava36[],2,0),"")</f>
        <v/>
      </c>
      <c r="AW133" s="100" t="str">
        <f>IFERROR(VLOOKUP(Výskyt[[#This Row],[Kód]],zostava37[],2,0),"")</f>
        <v/>
      </c>
      <c r="AX133" s="100" t="str">
        <f>IFERROR(VLOOKUP(Výskyt[[#This Row],[Kód]],zostava38[],2,0),"")</f>
        <v/>
      </c>
      <c r="AY133" s="100" t="str">
        <f>IFERROR(VLOOKUP(Výskyt[[#This Row],[Kód]],zostava39[],2,0),"")</f>
        <v/>
      </c>
      <c r="AZ133" s="100" t="str">
        <f>IFERROR(VLOOKUP(Výskyt[[#This Row],[Kód]],zostava40[],2,0),"")</f>
        <v/>
      </c>
      <c r="BA133" s="100" t="str">
        <f>IFERROR(VLOOKUP(Výskyt[[#This Row],[Kód]],zostava41[],2,0),"")</f>
        <v/>
      </c>
      <c r="BB133" s="100" t="str">
        <f>IFERROR(VLOOKUP(Výskyt[[#This Row],[Kód]],zostava42[],2,0),"")</f>
        <v/>
      </c>
      <c r="BC133" s="100" t="str">
        <f>IFERROR(VLOOKUP(Výskyt[[#This Row],[Kód]],zostava43[],2,0),"")</f>
        <v/>
      </c>
      <c r="BD133" s="100" t="str">
        <f>IFERROR(VLOOKUP(Výskyt[[#This Row],[Kód]],zostava44[],2,0),"")</f>
        <v/>
      </c>
      <c r="BE133" s="84"/>
      <c r="BF133" s="108">
        <f>Zostavy!B146</f>
        <v>0</v>
      </c>
      <c r="BG133" s="108">
        <f>SUMIFS(Zostavy!$D$132:$D$165,Zostavy!$B$132:$B$165,Zostavy!B146)*Zostavy!$E$167</f>
        <v>0</v>
      </c>
      <c r="BI133" s="108">
        <f>Zostavy!H146</f>
        <v>0</v>
      </c>
      <c r="BJ133" s="108">
        <f>SUMIFS(Zostavy!$J$132:$J$165,Zostavy!$H$132:$H$165,Zostavy!H146)*Zostavy!$K$167</f>
        <v>0</v>
      </c>
      <c r="BL133" s="108">
        <f>Zostavy!N146</f>
        <v>0</v>
      </c>
      <c r="BM133" s="108">
        <f>SUMIFS(Zostavy!$P$132:$P$165,Zostavy!$N$132:$N$165,Zostavy!N146)*Zostavy!$Q$167</f>
        <v>0</v>
      </c>
      <c r="BO133" s="108">
        <f>Zostavy!T146</f>
        <v>0</v>
      </c>
      <c r="BP133" s="108">
        <f>SUMIFS(Zostavy!$V$132:$V$165,Zostavy!$T$132:$T$165,Zostavy!T146)*Zostavy!$W$167</f>
        <v>0</v>
      </c>
    </row>
    <row r="134" spans="1:68" ht="14.15" x14ac:dyDescent="0.35">
      <c r="A134" s="84"/>
      <c r="B134" s="98">
        <v>3780</v>
      </c>
      <c r="C134" s="84" t="s">
        <v>235</v>
      </c>
      <c r="D134" s="84">
        <f>Cenník[[#This Row],[Kód]]</f>
        <v>3780</v>
      </c>
      <c r="E134" s="93">
        <v>2.4</v>
      </c>
      <c r="F134" s="84"/>
      <c r="G134" s="84" t="s">
        <v>213</v>
      </c>
      <c r="H134" s="84"/>
      <c r="I134" s="99">
        <f>Cenník[[#This Row],[Kód]]</f>
        <v>3780</v>
      </c>
      <c r="J134" s="100">
        <f>SUM(Výskyt[[#This Row],[1]:[44]])</f>
        <v>0</v>
      </c>
      <c r="K134" s="100" t="str">
        <f>IFERROR(RANK(Výskyt[[#This Row],[kód-P]],Výskyt[kód-P],1),"")</f>
        <v/>
      </c>
      <c r="L134" s="100" t="str">
        <f>IF(Výskyt[[#This Row],[ks]]&gt;0,Výskyt[[#This Row],[Kód]],"")</f>
        <v/>
      </c>
      <c r="M134" s="100" t="str">
        <f>IFERROR(VLOOKUP(Výskyt[[#This Row],[Kód]],zostava1[],2,0),"")</f>
        <v/>
      </c>
      <c r="N134" s="100" t="str">
        <f>IFERROR(VLOOKUP(Výskyt[[#This Row],[Kód]],zostava2[],2,0),"")</f>
        <v/>
      </c>
      <c r="O134" s="100" t="str">
        <f>IFERROR(VLOOKUP(Výskyt[[#This Row],[Kód]],zostava3[],2,0),"")</f>
        <v/>
      </c>
      <c r="P134" s="100" t="str">
        <f>IFERROR(VLOOKUP(Výskyt[[#This Row],[Kód]],zostava4[],2,0),"")</f>
        <v/>
      </c>
      <c r="Q134" s="100" t="str">
        <f>IFERROR(VLOOKUP(Výskyt[[#This Row],[Kód]],zostava5[],2,0),"")</f>
        <v/>
      </c>
      <c r="R134" s="100" t="str">
        <f>IFERROR(VLOOKUP(Výskyt[[#This Row],[Kód]],zostava6[],2,0),"")</f>
        <v/>
      </c>
      <c r="S134" s="100" t="str">
        <f>IFERROR(VLOOKUP(Výskyt[[#This Row],[Kód]],zostava7[],2,0),"")</f>
        <v/>
      </c>
      <c r="T134" s="100" t="str">
        <f>IFERROR(VLOOKUP(Výskyt[[#This Row],[Kód]],zostava8[],2,0),"")</f>
        <v/>
      </c>
      <c r="U134" s="100" t="str">
        <f>IFERROR(VLOOKUP(Výskyt[[#This Row],[Kód]],zostava9[],2,0),"")</f>
        <v/>
      </c>
      <c r="V134" s="102" t="str">
        <f>IFERROR(VLOOKUP(Výskyt[[#This Row],[Kód]],zostava10[],2,0),"")</f>
        <v/>
      </c>
      <c r="W134" s="100" t="str">
        <f>IFERROR(VLOOKUP(Výskyt[[#This Row],[Kód]],zostava11[],2,0),"")</f>
        <v/>
      </c>
      <c r="X134" s="100" t="str">
        <f>IFERROR(VLOOKUP(Výskyt[[#This Row],[Kód]],zostava12[],2,0),"")</f>
        <v/>
      </c>
      <c r="Y134" s="100" t="str">
        <f>IFERROR(VLOOKUP(Výskyt[[#This Row],[Kód]],zostava13[],2,0),"")</f>
        <v/>
      </c>
      <c r="Z134" s="100" t="str">
        <f>IFERROR(VLOOKUP(Výskyt[[#This Row],[Kód]],zostava14[],2,0),"")</f>
        <v/>
      </c>
      <c r="AA134" s="100" t="str">
        <f>IFERROR(VLOOKUP(Výskyt[[#This Row],[Kód]],zostava15[],2,0),"")</f>
        <v/>
      </c>
      <c r="AB134" s="100" t="str">
        <f>IFERROR(VLOOKUP(Výskyt[[#This Row],[Kód]],zostava16[],2,0),"")</f>
        <v/>
      </c>
      <c r="AC134" s="100" t="str">
        <f>IFERROR(VLOOKUP(Výskyt[[#This Row],[Kód]],zostava17[],2,0),"")</f>
        <v/>
      </c>
      <c r="AD134" s="100" t="str">
        <f>IFERROR(VLOOKUP(Výskyt[[#This Row],[Kód]],zostava18[],2,0),"")</f>
        <v/>
      </c>
      <c r="AE134" s="100" t="str">
        <f>IFERROR(VLOOKUP(Výskyt[[#This Row],[Kód]],zostava19[],2,0),"")</f>
        <v/>
      </c>
      <c r="AF134" s="100" t="str">
        <f>IFERROR(VLOOKUP(Výskyt[[#This Row],[Kód]],zostava20[],2,0),"")</f>
        <v/>
      </c>
      <c r="AG134" s="100" t="str">
        <f>IFERROR(VLOOKUP(Výskyt[[#This Row],[Kód]],zostava21[],2,0),"")</f>
        <v/>
      </c>
      <c r="AH134" s="100" t="str">
        <f>IFERROR(VLOOKUP(Výskyt[[#This Row],[Kód]],zostava22[],2,0),"")</f>
        <v/>
      </c>
      <c r="AI134" s="100" t="str">
        <f>IFERROR(VLOOKUP(Výskyt[[#This Row],[Kód]],zostava23[],2,0),"")</f>
        <v/>
      </c>
      <c r="AJ134" s="100" t="str">
        <f>IFERROR(VLOOKUP(Výskyt[[#This Row],[Kód]],zostava24[],2,0),"")</f>
        <v/>
      </c>
      <c r="AK134" s="100" t="str">
        <f>IFERROR(VLOOKUP(Výskyt[[#This Row],[Kód]],zostava25[],2,0),"")</f>
        <v/>
      </c>
      <c r="AL134" s="100" t="str">
        <f>IFERROR(VLOOKUP(Výskyt[[#This Row],[Kód]],zostava26[],2,0),"")</f>
        <v/>
      </c>
      <c r="AM134" s="100" t="str">
        <f>IFERROR(VLOOKUP(Výskyt[[#This Row],[Kód]],zostava27[],2,0),"")</f>
        <v/>
      </c>
      <c r="AN134" s="100" t="str">
        <f>IFERROR(VLOOKUP(Výskyt[[#This Row],[Kód]],zostava28[],2,0),"")</f>
        <v/>
      </c>
      <c r="AO134" s="100" t="str">
        <f>IFERROR(VLOOKUP(Výskyt[[#This Row],[Kód]],zostava29[],2,0),"")</f>
        <v/>
      </c>
      <c r="AP134" s="100" t="str">
        <f>IFERROR(VLOOKUP(Výskyt[[#This Row],[Kód]],zostava30[],2,0),"")</f>
        <v/>
      </c>
      <c r="AQ134" s="100" t="str">
        <f>IFERROR(VLOOKUP(Výskyt[[#This Row],[Kód]],zostava31[],2,0),"")</f>
        <v/>
      </c>
      <c r="AR134" s="100" t="str">
        <f>IFERROR(VLOOKUP(Výskyt[[#This Row],[Kód]],zostava32[],2,0),"")</f>
        <v/>
      </c>
      <c r="AS134" s="100" t="str">
        <f>IFERROR(VLOOKUP(Výskyt[[#This Row],[Kód]],zostava33[],2,0),"")</f>
        <v/>
      </c>
      <c r="AT134" s="100" t="str">
        <f>IFERROR(VLOOKUP(Výskyt[[#This Row],[Kód]],zostava34[],2,0),"")</f>
        <v/>
      </c>
      <c r="AU134" s="100" t="str">
        <f>IFERROR(VLOOKUP(Výskyt[[#This Row],[Kód]],zostava35[],2,0),"")</f>
        <v/>
      </c>
      <c r="AV134" s="100" t="str">
        <f>IFERROR(VLOOKUP(Výskyt[[#This Row],[Kód]],zostava36[],2,0),"")</f>
        <v/>
      </c>
      <c r="AW134" s="100" t="str">
        <f>IFERROR(VLOOKUP(Výskyt[[#This Row],[Kód]],zostava37[],2,0),"")</f>
        <v/>
      </c>
      <c r="AX134" s="100" t="str">
        <f>IFERROR(VLOOKUP(Výskyt[[#This Row],[Kód]],zostava38[],2,0),"")</f>
        <v/>
      </c>
      <c r="AY134" s="100" t="str">
        <f>IFERROR(VLOOKUP(Výskyt[[#This Row],[Kód]],zostava39[],2,0),"")</f>
        <v/>
      </c>
      <c r="AZ134" s="100" t="str">
        <f>IFERROR(VLOOKUP(Výskyt[[#This Row],[Kód]],zostava40[],2,0),"")</f>
        <v/>
      </c>
      <c r="BA134" s="100" t="str">
        <f>IFERROR(VLOOKUP(Výskyt[[#This Row],[Kód]],zostava41[],2,0),"")</f>
        <v/>
      </c>
      <c r="BB134" s="100" t="str">
        <f>IFERROR(VLOOKUP(Výskyt[[#This Row],[Kód]],zostava42[],2,0),"")</f>
        <v/>
      </c>
      <c r="BC134" s="100" t="str">
        <f>IFERROR(VLOOKUP(Výskyt[[#This Row],[Kód]],zostava43[],2,0),"")</f>
        <v/>
      </c>
      <c r="BD134" s="100" t="str">
        <f>IFERROR(VLOOKUP(Výskyt[[#This Row],[Kód]],zostava44[],2,0),"")</f>
        <v/>
      </c>
      <c r="BE134" s="84"/>
      <c r="BF134" s="108">
        <f>Zostavy!B147</f>
        <v>0</v>
      </c>
      <c r="BG134" s="108">
        <f>SUMIFS(Zostavy!$D$132:$D$165,Zostavy!$B$132:$B$165,Zostavy!B147)*Zostavy!$E$167</f>
        <v>0</v>
      </c>
      <c r="BI134" s="108">
        <f>Zostavy!H147</f>
        <v>0</v>
      </c>
      <c r="BJ134" s="108">
        <f>SUMIFS(Zostavy!$J$132:$J$165,Zostavy!$H$132:$H$165,Zostavy!H147)*Zostavy!$K$167</f>
        <v>0</v>
      </c>
      <c r="BL134" s="108">
        <f>Zostavy!N147</f>
        <v>0</v>
      </c>
      <c r="BM134" s="108">
        <f>SUMIFS(Zostavy!$P$132:$P$165,Zostavy!$N$132:$N$165,Zostavy!N147)*Zostavy!$Q$167</f>
        <v>0</v>
      </c>
      <c r="BO134" s="108">
        <f>Zostavy!T147</f>
        <v>0</v>
      </c>
      <c r="BP134" s="108">
        <f>SUMIFS(Zostavy!$V$132:$V$165,Zostavy!$T$132:$T$165,Zostavy!T147)*Zostavy!$W$167</f>
        <v>0</v>
      </c>
    </row>
    <row r="135" spans="1:68" ht="14.15" x14ac:dyDescent="0.35">
      <c r="A135" s="84"/>
      <c r="B135" s="98">
        <v>3781</v>
      </c>
      <c r="C135" s="84" t="s">
        <v>234</v>
      </c>
      <c r="D135" s="84">
        <f>Cenník[[#This Row],[Kód]]</f>
        <v>3781</v>
      </c>
      <c r="E135" s="93">
        <v>2.4</v>
      </c>
      <c r="F135" s="84"/>
      <c r="G135" s="84" t="s">
        <v>214</v>
      </c>
      <c r="H135" s="84"/>
      <c r="I135" s="99">
        <f>Cenník[[#This Row],[Kód]]</f>
        <v>3781</v>
      </c>
      <c r="J135" s="100">
        <f>SUM(Výskyt[[#This Row],[1]:[44]])</f>
        <v>0</v>
      </c>
      <c r="K135" s="100" t="str">
        <f>IFERROR(RANK(Výskyt[[#This Row],[kód-P]],Výskyt[kód-P],1),"")</f>
        <v/>
      </c>
      <c r="L135" s="100" t="str">
        <f>IF(Výskyt[[#This Row],[ks]]&gt;0,Výskyt[[#This Row],[Kód]],"")</f>
        <v/>
      </c>
      <c r="M135" s="100" t="str">
        <f>IFERROR(VLOOKUP(Výskyt[[#This Row],[Kód]],zostava1[],2,0),"")</f>
        <v/>
      </c>
      <c r="N135" s="100" t="str">
        <f>IFERROR(VLOOKUP(Výskyt[[#This Row],[Kód]],zostava2[],2,0),"")</f>
        <v/>
      </c>
      <c r="O135" s="100" t="str">
        <f>IFERROR(VLOOKUP(Výskyt[[#This Row],[Kód]],zostava3[],2,0),"")</f>
        <v/>
      </c>
      <c r="P135" s="100" t="str">
        <f>IFERROR(VLOOKUP(Výskyt[[#This Row],[Kód]],zostava4[],2,0),"")</f>
        <v/>
      </c>
      <c r="Q135" s="100" t="str">
        <f>IFERROR(VLOOKUP(Výskyt[[#This Row],[Kód]],zostava5[],2,0),"")</f>
        <v/>
      </c>
      <c r="R135" s="100" t="str">
        <f>IFERROR(VLOOKUP(Výskyt[[#This Row],[Kód]],zostava6[],2,0),"")</f>
        <v/>
      </c>
      <c r="S135" s="100" t="str">
        <f>IFERROR(VLOOKUP(Výskyt[[#This Row],[Kód]],zostava7[],2,0),"")</f>
        <v/>
      </c>
      <c r="T135" s="100" t="str">
        <f>IFERROR(VLOOKUP(Výskyt[[#This Row],[Kód]],zostava8[],2,0),"")</f>
        <v/>
      </c>
      <c r="U135" s="100" t="str">
        <f>IFERROR(VLOOKUP(Výskyt[[#This Row],[Kód]],zostava9[],2,0),"")</f>
        <v/>
      </c>
      <c r="V135" s="102" t="str">
        <f>IFERROR(VLOOKUP(Výskyt[[#This Row],[Kód]],zostava10[],2,0),"")</f>
        <v/>
      </c>
      <c r="W135" s="100" t="str">
        <f>IFERROR(VLOOKUP(Výskyt[[#This Row],[Kód]],zostava11[],2,0),"")</f>
        <v/>
      </c>
      <c r="X135" s="100" t="str">
        <f>IFERROR(VLOOKUP(Výskyt[[#This Row],[Kód]],zostava12[],2,0),"")</f>
        <v/>
      </c>
      <c r="Y135" s="100" t="str">
        <f>IFERROR(VLOOKUP(Výskyt[[#This Row],[Kód]],zostava13[],2,0),"")</f>
        <v/>
      </c>
      <c r="Z135" s="100" t="str">
        <f>IFERROR(VLOOKUP(Výskyt[[#This Row],[Kód]],zostava14[],2,0),"")</f>
        <v/>
      </c>
      <c r="AA135" s="100" t="str">
        <f>IFERROR(VLOOKUP(Výskyt[[#This Row],[Kód]],zostava15[],2,0),"")</f>
        <v/>
      </c>
      <c r="AB135" s="100" t="str">
        <f>IFERROR(VLOOKUP(Výskyt[[#This Row],[Kód]],zostava16[],2,0),"")</f>
        <v/>
      </c>
      <c r="AC135" s="100" t="str">
        <f>IFERROR(VLOOKUP(Výskyt[[#This Row],[Kód]],zostava17[],2,0),"")</f>
        <v/>
      </c>
      <c r="AD135" s="100" t="str">
        <f>IFERROR(VLOOKUP(Výskyt[[#This Row],[Kód]],zostava18[],2,0),"")</f>
        <v/>
      </c>
      <c r="AE135" s="100" t="str">
        <f>IFERROR(VLOOKUP(Výskyt[[#This Row],[Kód]],zostava19[],2,0),"")</f>
        <v/>
      </c>
      <c r="AF135" s="100" t="str">
        <f>IFERROR(VLOOKUP(Výskyt[[#This Row],[Kód]],zostava20[],2,0),"")</f>
        <v/>
      </c>
      <c r="AG135" s="100" t="str">
        <f>IFERROR(VLOOKUP(Výskyt[[#This Row],[Kód]],zostava21[],2,0),"")</f>
        <v/>
      </c>
      <c r="AH135" s="100" t="str">
        <f>IFERROR(VLOOKUP(Výskyt[[#This Row],[Kód]],zostava22[],2,0),"")</f>
        <v/>
      </c>
      <c r="AI135" s="100" t="str">
        <f>IFERROR(VLOOKUP(Výskyt[[#This Row],[Kód]],zostava23[],2,0),"")</f>
        <v/>
      </c>
      <c r="AJ135" s="100" t="str">
        <f>IFERROR(VLOOKUP(Výskyt[[#This Row],[Kód]],zostava24[],2,0),"")</f>
        <v/>
      </c>
      <c r="AK135" s="100" t="str">
        <f>IFERROR(VLOOKUP(Výskyt[[#This Row],[Kód]],zostava25[],2,0),"")</f>
        <v/>
      </c>
      <c r="AL135" s="100" t="str">
        <f>IFERROR(VLOOKUP(Výskyt[[#This Row],[Kód]],zostava26[],2,0),"")</f>
        <v/>
      </c>
      <c r="AM135" s="100" t="str">
        <f>IFERROR(VLOOKUP(Výskyt[[#This Row],[Kód]],zostava27[],2,0),"")</f>
        <v/>
      </c>
      <c r="AN135" s="100" t="str">
        <f>IFERROR(VLOOKUP(Výskyt[[#This Row],[Kód]],zostava28[],2,0),"")</f>
        <v/>
      </c>
      <c r="AO135" s="100" t="str">
        <f>IFERROR(VLOOKUP(Výskyt[[#This Row],[Kód]],zostava29[],2,0),"")</f>
        <v/>
      </c>
      <c r="AP135" s="100" t="str">
        <f>IFERROR(VLOOKUP(Výskyt[[#This Row],[Kód]],zostava30[],2,0),"")</f>
        <v/>
      </c>
      <c r="AQ135" s="100" t="str">
        <f>IFERROR(VLOOKUP(Výskyt[[#This Row],[Kód]],zostava31[],2,0),"")</f>
        <v/>
      </c>
      <c r="AR135" s="100" t="str">
        <f>IFERROR(VLOOKUP(Výskyt[[#This Row],[Kód]],zostava32[],2,0),"")</f>
        <v/>
      </c>
      <c r="AS135" s="100" t="str">
        <f>IFERROR(VLOOKUP(Výskyt[[#This Row],[Kód]],zostava33[],2,0),"")</f>
        <v/>
      </c>
      <c r="AT135" s="100" t="str">
        <f>IFERROR(VLOOKUP(Výskyt[[#This Row],[Kód]],zostava34[],2,0),"")</f>
        <v/>
      </c>
      <c r="AU135" s="100" t="str">
        <f>IFERROR(VLOOKUP(Výskyt[[#This Row],[Kód]],zostava35[],2,0),"")</f>
        <v/>
      </c>
      <c r="AV135" s="100" t="str">
        <f>IFERROR(VLOOKUP(Výskyt[[#This Row],[Kód]],zostava36[],2,0),"")</f>
        <v/>
      </c>
      <c r="AW135" s="100" t="str">
        <f>IFERROR(VLOOKUP(Výskyt[[#This Row],[Kód]],zostava37[],2,0),"")</f>
        <v/>
      </c>
      <c r="AX135" s="100" t="str">
        <f>IFERROR(VLOOKUP(Výskyt[[#This Row],[Kód]],zostava38[],2,0),"")</f>
        <v/>
      </c>
      <c r="AY135" s="100" t="str">
        <f>IFERROR(VLOOKUP(Výskyt[[#This Row],[Kód]],zostava39[],2,0),"")</f>
        <v/>
      </c>
      <c r="AZ135" s="100" t="str">
        <f>IFERROR(VLOOKUP(Výskyt[[#This Row],[Kód]],zostava40[],2,0),"")</f>
        <v/>
      </c>
      <c r="BA135" s="100" t="str">
        <f>IFERROR(VLOOKUP(Výskyt[[#This Row],[Kód]],zostava41[],2,0),"")</f>
        <v/>
      </c>
      <c r="BB135" s="100" t="str">
        <f>IFERROR(VLOOKUP(Výskyt[[#This Row],[Kód]],zostava42[],2,0),"")</f>
        <v/>
      </c>
      <c r="BC135" s="100" t="str">
        <f>IFERROR(VLOOKUP(Výskyt[[#This Row],[Kód]],zostava43[],2,0),"")</f>
        <v/>
      </c>
      <c r="BD135" s="100" t="str">
        <f>IFERROR(VLOOKUP(Výskyt[[#This Row],[Kód]],zostava44[],2,0),"")</f>
        <v/>
      </c>
      <c r="BE135" s="84"/>
      <c r="BF135" s="108">
        <f>Zostavy!B148</f>
        <v>0</v>
      </c>
      <c r="BG135" s="108">
        <f>SUMIFS(Zostavy!$D$132:$D$165,Zostavy!$B$132:$B$165,Zostavy!B148)*Zostavy!$E$167</f>
        <v>0</v>
      </c>
      <c r="BI135" s="108">
        <f>Zostavy!H148</f>
        <v>0</v>
      </c>
      <c r="BJ135" s="108">
        <f>SUMIFS(Zostavy!$J$132:$J$165,Zostavy!$H$132:$H$165,Zostavy!H148)*Zostavy!$K$167</f>
        <v>0</v>
      </c>
      <c r="BL135" s="108">
        <f>Zostavy!N148</f>
        <v>0</v>
      </c>
      <c r="BM135" s="108">
        <f>SUMIFS(Zostavy!$P$132:$P$165,Zostavy!$N$132:$N$165,Zostavy!N148)*Zostavy!$Q$167</f>
        <v>0</v>
      </c>
      <c r="BO135" s="108">
        <f>Zostavy!T148</f>
        <v>0</v>
      </c>
      <c r="BP135" s="108">
        <f>SUMIFS(Zostavy!$V$132:$V$165,Zostavy!$T$132:$T$165,Zostavy!T148)*Zostavy!$W$167</f>
        <v>0</v>
      </c>
    </row>
    <row r="136" spans="1:68" ht="14.15" x14ac:dyDescent="0.35">
      <c r="A136" s="84"/>
      <c r="B136" s="98">
        <v>3782</v>
      </c>
      <c r="C136" s="84" t="s">
        <v>236</v>
      </c>
      <c r="D136" s="84">
        <f>Cenník[[#This Row],[Kód]]</f>
        <v>3782</v>
      </c>
      <c r="E136" s="93">
        <v>2.4</v>
      </c>
      <c r="F136" s="84"/>
      <c r="G136" s="84" t="s">
        <v>218</v>
      </c>
      <c r="H136" s="84"/>
      <c r="I136" s="99">
        <f>Cenník[[#This Row],[Kód]]</f>
        <v>3782</v>
      </c>
      <c r="J136" s="100">
        <f>SUM(Výskyt[[#This Row],[1]:[44]])</f>
        <v>0</v>
      </c>
      <c r="K136" s="100" t="str">
        <f>IFERROR(RANK(Výskyt[[#This Row],[kód-P]],Výskyt[kód-P],1),"")</f>
        <v/>
      </c>
      <c r="L136" s="100" t="str">
        <f>IF(Výskyt[[#This Row],[ks]]&gt;0,Výskyt[[#This Row],[Kód]],"")</f>
        <v/>
      </c>
      <c r="M136" s="100" t="str">
        <f>IFERROR(VLOOKUP(Výskyt[[#This Row],[Kód]],zostava1[],2,0),"")</f>
        <v/>
      </c>
      <c r="N136" s="100" t="str">
        <f>IFERROR(VLOOKUP(Výskyt[[#This Row],[Kód]],zostava2[],2,0),"")</f>
        <v/>
      </c>
      <c r="O136" s="100" t="str">
        <f>IFERROR(VLOOKUP(Výskyt[[#This Row],[Kód]],zostava3[],2,0),"")</f>
        <v/>
      </c>
      <c r="P136" s="100" t="str">
        <f>IFERROR(VLOOKUP(Výskyt[[#This Row],[Kód]],zostava4[],2,0),"")</f>
        <v/>
      </c>
      <c r="Q136" s="100" t="str">
        <f>IFERROR(VLOOKUP(Výskyt[[#This Row],[Kód]],zostava5[],2,0),"")</f>
        <v/>
      </c>
      <c r="R136" s="100" t="str">
        <f>IFERROR(VLOOKUP(Výskyt[[#This Row],[Kód]],zostava6[],2,0),"")</f>
        <v/>
      </c>
      <c r="S136" s="100" t="str">
        <f>IFERROR(VLOOKUP(Výskyt[[#This Row],[Kód]],zostava7[],2,0),"")</f>
        <v/>
      </c>
      <c r="T136" s="100" t="str">
        <f>IFERROR(VLOOKUP(Výskyt[[#This Row],[Kód]],zostava8[],2,0),"")</f>
        <v/>
      </c>
      <c r="U136" s="100" t="str">
        <f>IFERROR(VLOOKUP(Výskyt[[#This Row],[Kód]],zostava9[],2,0),"")</f>
        <v/>
      </c>
      <c r="V136" s="102" t="str">
        <f>IFERROR(VLOOKUP(Výskyt[[#This Row],[Kód]],zostava10[],2,0),"")</f>
        <v/>
      </c>
      <c r="W136" s="100" t="str">
        <f>IFERROR(VLOOKUP(Výskyt[[#This Row],[Kód]],zostava11[],2,0),"")</f>
        <v/>
      </c>
      <c r="X136" s="100" t="str">
        <f>IFERROR(VLOOKUP(Výskyt[[#This Row],[Kód]],zostava12[],2,0),"")</f>
        <v/>
      </c>
      <c r="Y136" s="100" t="str">
        <f>IFERROR(VLOOKUP(Výskyt[[#This Row],[Kód]],zostava13[],2,0),"")</f>
        <v/>
      </c>
      <c r="Z136" s="100" t="str">
        <f>IFERROR(VLOOKUP(Výskyt[[#This Row],[Kód]],zostava14[],2,0),"")</f>
        <v/>
      </c>
      <c r="AA136" s="100" t="str">
        <f>IFERROR(VLOOKUP(Výskyt[[#This Row],[Kód]],zostava15[],2,0),"")</f>
        <v/>
      </c>
      <c r="AB136" s="100" t="str">
        <f>IFERROR(VLOOKUP(Výskyt[[#This Row],[Kód]],zostava16[],2,0),"")</f>
        <v/>
      </c>
      <c r="AC136" s="100" t="str">
        <f>IFERROR(VLOOKUP(Výskyt[[#This Row],[Kód]],zostava17[],2,0),"")</f>
        <v/>
      </c>
      <c r="AD136" s="100" t="str">
        <f>IFERROR(VLOOKUP(Výskyt[[#This Row],[Kód]],zostava18[],2,0),"")</f>
        <v/>
      </c>
      <c r="AE136" s="100" t="str">
        <f>IFERROR(VLOOKUP(Výskyt[[#This Row],[Kód]],zostava19[],2,0),"")</f>
        <v/>
      </c>
      <c r="AF136" s="100" t="str">
        <f>IFERROR(VLOOKUP(Výskyt[[#This Row],[Kód]],zostava20[],2,0),"")</f>
        <v/>
      </c>
      <c r="AG136" s="100" t="str">
        <f>IFERROR(VLOOKUP(Výskyt[[#This Row],[Kód]],zostava21[],2,0),"")</f>
        <v/>
      </c>
      <c r="AH136" s="100" t="str">
        <f>IFERROR(VLOOKUP(Výskyt[[#This Row],[Kód]],zostava22[],2,0),"")</f>
        <v/>
      </c>
      <c r="AI136" s="100" t="str">
        <f>IFERROR(VLOOKUP(Výskyt[[#This Row],[Kód]],zostava23[],2,0),"")</f>
        <v/>
      </c>
      <c r="AJ136" s="100" t="str">
        <f>IFERROR(VLOOKUP(Výskyt[[#This Row],[Kód]],zostava24[],2,0),"")</f>
        <v/>
      </c>
      <c r="AK136" s="100" t="str">
        <f>IFERROR(VLOOKUP(Výskyt[[#This Row],[Kód]],zostava25[],2,0),"")</f>
        <v/>
      </c>
      <c r="AL136" s="100" t="str">
        <f>IFERROR(VLOOKUP(Výskyt[[#This Row],[Kód]],zostava26[],2,0),"")</f>
        <v/>
      </c>
      <c r="AM136" s="100" t="str">
        <f>IFERROR(VLOOKUP(Výskyt[[#This Row],[Kód]],zostava27[],2,0),"")</f>
        <v/>
      </c>
      <c r="AN136" s="100" t="str">
        <f>IFERROR(VLOOKUP(Výskyt[[#This Row],[Kód]],zostava28[],2,0),"")</f>
        <v/>
      </c>
      <c r="AO136" s="100" t="str">
        <f>IFERROR(VLOOKUP(Výskyt[[#This Row],[Kód]],zostava29[],2,0),"")</f>
        <v/>
      </c>
      <c r="AP136" s="100" t="str">
        <f>IFERROR(VLOOKUP(Výskyt[[#This Row],[Kód]],zostava30[],2,0),"")</f>
        <v/>
      </c>
      <c r="AQ136" s="100" t="str">
        <f>IFERROR(VLOOKUP(Výskyt[[#This Row],[Kód]],zostava31[],2,0),"")</f>
        <v/>
      </c>
      <c r="AR136" s="100" t="str">
        <f>IFERROR(VLOOKUP(Výskyt[[#This Row],[Kód]],zostava32[],2,0),"")</f>
        <v/>
      </c>
      <c r="AS136" s="100" t="str">
        <f>IFERROR(VLOOKUP(Výskyt[[#This Row],[Kód]],zostava33[],2,0),"")</f>
        <v/>
      </c>
      <c r="AT136" s="100" t="str">
        <f>IFERROR(VLOOKUP(Výskyt[[#This Row],[Kód]],zostava34[],2,0),"")</f>
        <v/>
      </c>
      <c r="AU136" s="100" t="str">
        <f>IFERROR(VLOOKUP(Výskyt[[#This Row],[Kód]],zostava35[],2,0),"")</f>
        <v/>
      </c>
      <c r="AV136" s="100" t="str">
        <f>IFERROR(VLOOKUP(Výskyt[[#This Row],[Kód]],zostava36[],2,0),"")</f>
        <v/>
      </c>
      <c r="AW136" s="100" t="str">
        <f>IFERROR(VLOOKUP(Výskyt[[#This Row],[Kód]],zostava37[],2,0),"")</f>
        <v/>
      </c>
      <c r="AX136" s="100" t="str">
        <f>IFERROR(VLOOKUP(Výskyt[[#This Row],[Kód]],zostava38[],2,0),"")</f>
        <v/>
      </c>
      <c r="AY136" s="100" t="str">
        <f>IFERROR(VLOOKUP(Výskyt[[#This Row],[Kód]],zostava39[],2,0),"")</f>
        <v/>
      </c>
      <c r="AZ136" s="100" t="str">
        <f>IFERROR(VLOOKUP(Výskyt[[#This Row],[Kód]],zostava40[],2,0),"")</f>
        <v/>
      </c>
      <c r="BA136" s="100" t="str">
        <f>IFERROR(VLOOKUP(Výskyt[[#This Row],[Kód]],zostava41[],2,0),"")</f>
        <v/>
      </c>
      <c r="BB136" s="100" t="str">
        <f>IFERROR(VLOOKUP(Výskyt[[#This Row],[Kód]],zostava42[],2,0),"")</f>
        <v/>
      </c>
      <c r="BC136" s="100" t="str">
        <f>IFERROR(VLOOKUP(Výskyt[[#This Row],[Kód]],zostava43[],2,0),"")</f>
        <v/>
      </c>
      <c r="BD136" s="100" t="str">
        <f>IFERROR(VLOOKUP(Výskyt[[#This Row],[Kód]],zostava44[],2,0),"")</f>
        <v/>
      </c>
      <c r="BE136" s="84"/>
      <c r="BF136" s="108">
        <f>Zostavy!B149</f>
        <v>0</v>
      </c>
      <c r="BG136" s="108">
        <f>SUMIFS(Zostavy!$D$132:$D$165,Zostavy!$B$132:$B$165,Zostavy!B149)*Zostavy!$E$167</f>
        <v>0</v>
      </c>
      <c r="BI136" s="108">
        <f>Zostavy!H149</f>
        <v>0</v>
      </c>
      <c r="BJ136" s="108">
        <f>SUMIFS(Zostavy!$J$132:$J$165,Zostavy!$H$132:$H$165,Zostavy!H149)*Zostavy!$K$167</f>
        <v>0</v>
      </c>
      <c r="BL136" s="108">
        <f>Zostavy!N149</f>
        <v>0</v>
      </c>
      <c r="BM136" s="108">
        <f>SUMIFS(Zostavy!$P$132:$P$165,Zostavy!$N$132:$N$165,Zostavy!N149)*Zostavy!$Q$167</f>
        <v>0</v>
      </c>
      <c r="BO136" s="108">
        <f>Zostavy!T149</f>
        <v>0</v>
      </c>
      <c r="BP136" s="108">
        <f>SUMIFS(Zostavy!$V$132:$V$165,Zostavy!$T$132:$T$165,Zostavy!T149)*Zostavy!$W$167</f>
        <v>0</v>
      </c>
    </row>
    <row r="137" spans="1:68" ht="14.15" x14ac:dyDescent="0.35">
      <c r="A137" s="84"/>
      <c r="B137" s="98">
        <v>3784</v>
      </c>
      <c r="C137" s="84" t="s">
        <v>237</v>
      </c>
      <c r="D137" s="84">
        <f>Cenník[[#This Row],[Kód]]</f>
        <v>3784</v>
      </c>
      <c r="E137" s="93">
        <v>3.48</v>
      </c>
      <c r="F137" s="84"/>
      <c r="G137" s="84" t="s">
        <v>219</v>
      </c>
      <c r="H137" s="84"/>
      <c r="I137" s="99">
        <f>Cenník[[#This Row],[Kód]]</f>
        <v>3784</v>
      </c>
      <c r="J137" s="100">
        <f>SUM(Výskyt[[#This Row],[1]:[44]])</f>
        <v>0</v>
      </c>
      <c r="K137" s="100" t="str">
        <f>IFERROR(RANK(Výskyt[[#This Row],[kód-P]],Výskyt[kód-P],1),"")</f>
        <v/>
      </c>
      <c r="L137" s="100" t="str">
        <f>IF(Výskyt[[#This Row],[ks]]&gt;0,Výskyt[[#This Row],[Kód]],"")</f>
        <v/>
      </c>
      <c r="M137" s="100" t="str">
        <f>IFERROR(VLOOKUP(Výskyt[[#This Row],[Kód]],zostava1[],2,0),"")</f>
        <v/>
      </c>
      <c r="N137" s="100" t="str">
        <f>IFERROR(VLOOKUP(Výskyt[[#This Row],[Kód]],zostava2[],2,0),"")</f>
        <v/>
      </c>
      <c r="O137" s="100" t="str">
        <f>IFERROR(VLOOKUP(Výskyt[[#This Row],[Kód]],zostava3[],2,0),"")</f>
        <v/>
      </c>
      <c r="P137" s="100" t="str">
        <f>IFERROR(VLOOKUP(Výskyt[[#This Row],[Kód]],zostava4[],2,0),"")</f>
        <v/>
      </c>
      <c r="Q137" s="100" t="str">
        <f>IFERROR(VLOOKUP(Výskyt[[#This Row],[Kód]],zostava5[],2,0),"")</f>
        <v/>
      </c>
      <c r="R137" s="100" t="str">
        <f>IFERROR(VLOOKUP(Výskyt[[#This Row],[Kód]],zostava6[],2,0),"")</f>
        <v/>
      </c>
      <c r="S137" s="100" t="str">
        <f>IFERROR(VLOOKUP(Výskyt[[#This Row],[Kód]],zostava7[],2,0),"")</f>
        <v/>
      </c>
      <c r="T137" s="100" t="str">
        <f>IFERROR(VLOOKUP(Výskyt[[#This Row],[Kód]],zostava8[],2,0),"")</f>
        <v/>
      </c>
      <c r="U137" s="100" t="str">
        <f>IFERROR(VLOOKUP(Výskyt[[#This Row],[Kód]],zostava9[],2,0),"")</f>
        <v/>
      </c>
      <c r="V137" s="102" t="str">
        <f>IFERROR(VLOOKUP(Výskyt[[#This Row],[Kód]],zostava10[],2,0),"")</f>
        <v/>
      </c>
      <c r="W137" s="100" t="str">
        <f>IFERROR(VLOOKUP(Výskyt[[#This Row],[Kód]],zostava11[],2,0),"")</f>
        <v/>
      </c>
      <c r="X137" s="100" t="str">
        <f>IFERROR(VLOOKUP(Výskyt[[#This Row],[Kód]],zostava12[],2,0),"")</f>
        <v/>
      </c>
      <c r="Y137" s="100" t="str">
        <f>IFERROR(VLOOKUP(Výskyt[[#This Row],[Kód]],zostava13[],2,0),"")</f>
        <v/>
      </c>
      <c r="Z137" s="100" t="str">
        <f>IFERROR(VLOOKUP(Výskyt[[#This Row],[Kód]],zostava14[],2,0),"")</f>
        <v/>
      </c>
      <c r="AA137" s="100" t="str">
        <f>IFERROR(VLOOKUP(Výskyt[[#This Row],[Kód]],zostava15[],2,0),"")</f>
        <v/>
      </c>
      <c r="AB137" s="100" t="str">
        <f>IFERROR(VLOOKUP(Výskyt[[#This Row],[Kód]],zostava16[],2,0),"")</f>
        <v/>
      </c>
      <c r="AC137" s="100" t="str">
        <f>IFERROR(VLOOKUP(Výskyt[[#This Row],[Kód]],zostava17[],2,0),"")</f>
        <v/>
      </c>
      <c r="AD137" s="100" t="str">
        <f>IFERROR(VLOOKUP(Výskyt[[#This Row],[Kód]],zostava18[],2,0),"")</f>
        <v/>
      </c>
      <c r="AE137" s="100" t="str">
        <f>IFERROR(VLOOKUP(Výskyt[[#This Row],[Kód]],zostava19[],2,0),"")</f>
        <v/>
      </c>
      <c r="AF137" s="100" t="str">
        <f>IFERROR(VLOOKUP(Výskyt[[#This Row],[Kód]],zostava20[],2,0),"")</f>
        <v/>
      </c>
      <c r="AG137" s="100" t="str">
        <f>IFERROR(VLOOKUP(Výskyt[[#This Row],[Kód]],zostava21[],2,0),"")</f>
        <v/>
      </c>
      <c r="AH137" s="100" t="str">
        <f>IFERROR(VLOOKUP(Výskyt[[#This Row],[Kód]],zostava22[],2,0),"")</f>
        <v/>
      </c>
      <c r="AI137" s="100" t="str">
        <f>IFERROR(VLOOKUP(Výskyt[[#This Row],[Kód]],zostava23[],2,0),"")</f>
        <v/>
      </c>
      <c r="AJ137" s="100" t="str">
        <f>IFERROR(VLOOKUP(Výskyt[[#This Row],[Kód]],zostava24[],2,0),"")</f>
        <v/>
      </c>
      <c r="AK137" s="100" t="str">
        <f>IFERROR(VLOOKUP(Výskyt[[#This Row],[Kód]],zostava25[],2,0),"")</f>
        <v/>
      </c>
      <c r="AL137" s="100" t="str">
        <f>IFERROR(VLOOKUP(Výskyt[[#This Row],[Kód]],zostava26[],2,0),"")</f>
        <v/>
      </c>
      <c r="AM137" s="100" t="str">
        <f>IFERROR(VLOOKUP(Výskyt[[#This Row],[Kód]],zostava27[],2,0),"")</f>
        <v/>
      </c>
      <c r="AN137" s="100" t="str">
        <f>IFERROR(VLOOKUP(Výskyt[[#This Row],[Kód]],zostava28[],2,0),"")</f>
        <v/>
      </c>
      <c r="AO137" s="100" t="str">
        <f>IFERROR(VLOOKUP(Výskyt[[#This Row],[Kód]],zostava29[],2,0),"")</f>
        <v/>
      </c>
      <c r="AP137" s="100" t="str">
        <f>IFERROR(VLOOKUP(Výskyt[[#This Row],[Kód]],zostava30[],2,0),"")</f>
        <v/>
      </c>
      <c r="AQ137" s="100" t="str">
        <f>IFERROR(VLOOKUP(Výskyt[[#This Row],[Kód]],zostava31[],2,0),"")</f>
        <v/>
      </c>
      <c r="AR137" s="100" t="str">
        <f>IFERROR(VLOOKUP(Výskyt[[#This Row],[Kód]],zostava32[],2,0),"")</f>
        <v/>
      </c>
      <c r="AS137" s="100" t="str">
        <f>IFERROR(VLOOKUP(Výskyt[[#This Row],[Kód]],zostava33[],2,0),"")</f>
        <v/>
      </c>
      <c r="AT137" s="100" t="str">
        <f>IFERROR(VLOOKUP(Výskyt[[#This Row],[Kód]],zostava34[],2,0),"")</f>
        <v/>
      </c>
      <c r="AU137" s="100" t="str">
        <f>IFERROR(VLOOKUP(Výskyt[[#This Row],[Kód]],zostava35[],2,0),"")</f>
        <v/>
      </c>
      <c r="AV137" s="100" t="str">
        <f>IFERROR(VLOOKUP(Výskyt[[#This Row],[Kód]],zostava36[],2,0),"")</f>
        <v/>
      </c>
      <c r="AW137" s="100" t="str">
        <f>IFERROR(VLOOKUP(Výskyt[[#This Row],[Kód]],zostava37[],2,0),"")</f>
        <v/>
      </c>
      <c r="AX137" s="100" t="str">
        <f>IFERROR(VLOOKUP(Výskyt[[#This Row],[Kód]],zostava38[],2,0),"")</f>
        <v/>
      </c>
      <c r="AY137" s="100" t="str">
        <f>IFERROR(VLOOKUP(Výskyt[[#This Row],[Kód]],zostava39[],2,0),"")</f>
        <v/>
      </c>
      <c r="AZ137" s="100" t="str">
        <f>IFERROR(VLOOKUP(Výskyt[[#This Row],[Kód]],zostava40[],2,0),"")</f>
        <v/>
      </c>
      <c r="BA137" s="100" t="str">
        <f>IFERROR(VLOOKUP(Výskyt[[#This Row],[Kód]],zostava41[],2,0),"")</f>
        <v/>
      </c>
      <c r="BB137" s="100" t="str">
        <f>IFERROR(VLOOKUP(Výskyt[[#This Row],[Kód]],zostava42[],2,0),"")</f>
        <v/>
      </c>
      <c r="BC137" s="100" t="str">
        <f>IFERROR(VLOOKUP(Výskyt[[#This Row],[Kód]],zostava43[],2,0),"")</f>
        <v/>
      </c>
      <c r="BD137" s="100" t="str">
        <f>IFERROR(VLOOKUP(Výskyt[[#This Row],[Kód]],zostava44[],2,0),"")</f>
        <v/>
      </c>
      <c r="BE137" s="84"/>
      <c r="BF137" s="108">
        <f>Zostavy!B150</f>
        <v>0</v>
      </c>
      <c r="BG137" s="108">
        <f>SUMIFS(Zostavy!$D$132:$D$165,Zostavy!$B$132:$B$165,Zostavy!B150)*Zostavy!$E$167</f>
        <v>0</v>
      </c>
      <c r="BI137" s="108">
        <f>Zostavy!H150</f>
        <v>0</v>
      </c>
      <c r="BJ137" s="108">
        <f>SUMIFS(Zostavy!$J$132:$J$165,Zostavy!$H$132:$H$165,Zostavy!H150)*Zostavy!$K$167</f>
        <v>0</v>
      </c>
      <c r="BL137" s="108">
        <f>Zostavy!N150</f>
        <v>0</v>
      </c>
      <c r="BM137" s="108">
        <f>SUMIFS(Zostavy!$P$132:$P$165,Zostavy!$N$132:$N$165,Zostavy!N150)*Zostavy!$Q$167</f>
        <v>0</v>
      </c>
      <c r="BO137" s="108">
        <f>Zostavy!T150</f>
        <v>0</v>
      </c>
      <c r="BP137" s="108">
        <f>SUMIFS(Zostavy!$V$132:$V$165,Zostavy!$T$132:$T$165,Zostavy!T150)*Zostavy!$W$167</f>
        <v>0</v>
      </c>
    </row>
    <row r="138" spans="1:68" ht="14.15" x14ac:dyDescent="0.35">
      <c r="A138" s="84"/>
      <c r="B138" s="98">
        <v>3787</v>
      </c>
      <c r="C138" s="84" t="s">
        <v>238</v>
      </c>
      <c r="D138" s="84">
        <f>Cenník[[#This Row],[Kód]]</f>
        <v>3787</v>
      </c>
      <c r="E138" s="93">
        <v>4.24</v>
      </c>
      <c r="F138" s="84"/>
      <c r="G138" s="84" t="s">
        <v>220</v>
      </c>
      <c r="H138" s="84"/>
      <c r="I138" s="99">
        <f>Cenník[[#This Row],[Kód]]</f>
        <v>3787</v>
      </c>
      <c r="J138" s="100">
        <f>SUM(Výskyt[[#This Row],[1]:[44]])</f>
        <v>0</v>
      </c>
      <c r="K138" s="100" t="str">
        <f>IFERROR(RANK(Výskyt[[#This Row],[kód-P]],Výskyt[kód-P],1),"")</f>
        <v/>
      </c>
      <c r="L138" s="100" t="str">
        <f>IF(Výskyt[[#This Row],[ks]]&gt;0,Výskyt[[#This Row],[Kód]],"")</f>
        <v/>
      </c>
      <c r="M138" s="100" t="str">
        <f>IFERROR(VLOOKUP(Výskyt[[#This Row],[Kód]],zostava1[],2,0),"")</f>
        <v/>
      </c>
      <c r="N138" s="100" t="str">
        <f>IFERROR(VLOOKUP(Výskyt[[#This Row],[Kód]],zostava2[],2,0),"")</f>
        <v/>
      </c>
      <c r="O138" s="100" t="str">
        <f>IFERROR(VLOOKUP(Výskyt[[#This Row],[Kód]],zostava3[],2,0),"")</f>
        <v/>
      </c>
      <c r="P138" s="100" t="str">
        <f>IFERROR(VLOOKUP(Výskyt[[#This Row],[Kód]],zostava4[],2,0),"")</f>
        <v/>
      </c>
      <c r="Q138" s="100" t="str">
        <f>IFERROR(VLOOKUP(Výskyt[[#This Row],[Kód]],zostava5[],2,0),"")</f>
        <v/>
      </c>
      <c r="R138" s="100" t="str">
        <f>IFERROR(VLOOKUP(Výskyt[[#This Row],[Kód]],zostava6[],2,0),"")</f>
        <v/>
      </c>
      <c r="S138" s="100" t="str">
        <f>IFERROR(VLOOKUP(Výskyt[[#This Row],[Kód]],zostava7[],2,0),"")</f>
        <v/>
      </c>
      <c r="T138" s="100" t="str">
        <f>IFERROR(VLOOKUP(Výskyt[[#This Row],[Kód]],zostava8[],2,0),"")</f>
        <v/>
      </c>
      <c r="U138" s="100" t="str">
        <f>IFERROR(VLOOKUP(Výskyt[[#This Row],[Kód]],zostava9[],2,0),"")</f>
        <v/>
      </c>
      <c r="V138" s="102" t="str">
        <f>IFERROR(VLOOKUP(Výskyt[[#This Row],[Kód]],zostava10[],2,0),"")</f>
        <v/>
      </c>
      <c r="W138" s="100" t="str">
        <f>IFERROR(VLOOKUP(Výskyt[[#This Row],[Kód]],zostava11[],2,0),"")</f>
        <v/>
      </c>
      <c r="X138" s="100" t="str">
        <f>IFERROR(VLOOKUP(Výskyt[[#This Row],[Kód]],zostava12[],2,0),"")</f>
        <v/>
      </c>
      <c r="Y138" s="100" t="str">
        <f>IFERROR(VLOOKUP(Výskyt[[#This Row],[Kód]],zostava13[],2,0),"")</f>
        <v/>
      </c>
      <c r="Z138" s="100" t="str">
        <f>IFERROR(VLOOKUP(Výskyt[[#This Row],[Kód]],zostava14[],2,0),"")</f>
        <v/>
      </c>
      <c r="AA138" s="100" t="str">
        <f>IFERROR(VLOOKUP(Výskyt[[#This Row],[Kód]],zostava15[],2,0),"")</f>
        <v/>
      </c>
      <c r="AB138" s="100" t="str">
        <f>IFERROR(VLOOKUP(Výskyt[[#This Row],[Kód]],zostava16[],2,0),"")</f>
        <v/>
      </c>
      <c r="AC138" s="100" t="str">
        <f>IFERROR(VLOOKUP(Výskyt[[#This Row],[Kód]],zostava17[],2,0),"")</f>
        <v/>
      </c>
      <c r="AD138" s="100" t="str">
        <f>IFERROR(VLOOKUP(Výskyt[[#This Row],[Kód]],zostava18[],2,0),"")</f>
        <v/>
      </c>
      <c r="AE138" s="100" t="str">
        <f>IFERROR(VLOOKUP(Výskyt[[#This Row],[Kód]],zostava19[],2,0),"")</f>
        <v/>
      </c>
      <c r="AF138" s="100" t="str">
        <f>IFERROR(VLOOKUP(Výskyt[[#This Row],[Kód]],zostava20[],2,0),"")</f>
        <v/>
      </c>
      <c r="AG138" s="100" t="str">
        <f>IFERROR(VLOOKUP(Výskyt[[#This Row],[Kód]],zostava21[],2,0),"")</f>
        <v/>
      </c>
      <c r="AH138" s="100" t="str">
        <f>IFERROR(VLOOKUP(Výskyt[[#This Row],[Kód]],zostava22[],2,0),"")</f>
        <v/>
      </c>
      <c r="AI138" s="100" t="str">
        <f>IFERROR(VLOOKUP(Výskyt[[#This Row],[Kód]],zostava23[],2,0),"")</f>
        <v/>
      </c>
      <c r="AJ138" s="100" t="str">
        <f>IFERROR(VLOOKUP(Výskyt[[#This Row],[Kód]],zostava24[],2,0),"")</f>
        <v/>
      </c>
      <c r="AK138" s="100" t="str">
        <f>IFERROR(VLOOKUP(Výskyt[[#This Row],[Kód]],zostava25[],2,0),"")</f>
        <v/>
      </c>
      <c r="AL138" s="100" t="str">
        <f>IFERROR(VLOOKUP(Výskyt[[#This Row],[Kód]],zostava26[],2,0),"")</f>
        <v/>
      </c>
      <c r="AM138" s="100" t="str">
        <f>IFERROR(VLOOKUP(Výskyt[[#This Row],[Kód]],zostava27[],2,0),"")</f>
        <v/>
      </c>
      <c r="AN138" s="100" t="str">
        <f>IFERROR(VLOOKUP(Výskyt[[#This Row],[Kód]],zostava28[],2,0),"")</f>
        <v/>
      </c>
      <c r="AO138" s="100" t="str">
        <f>IFERROR(VLOOKUP(Výskyt[[#This Row],[Kód]],zostava29[],2,0),"")</f>
        <v/>
      </c>
      <c r="AP138" s="100" t="str">
        <f>IFERROR(VLOOKUP(Výskyt[[#This Row],[Kód]],zostava30[],2,0),"")</f>
        <v/>
      </c>
      <c r="AQ138" s="100" t="str">
        <f>IFERROR(VLOOKUP(Výskyt[[#This Row],[Kód]],zostava31[],2,0),"")</f>
        <v/>
      </c>
      <c r="AR138" s="100" t="str">
        <f>IFERROR(VLOOKUP(Výskyt[[#This Row],[Kód]],zostava32[],2,0),"")</f>
        <v/>
      </c>
      <c r="AS138" s="100" t="str">
        <f>IFERROR(VLOOKUP(Výskyt[[#This Row],[Kód]],zostava33[],2,0),"")</f>
        <v/>
      </c>
      <c r="AT138" s="100" t="str">
        <f>IFERROR(VLOOKUP(Výskyt[[#This Row],[Kód]],zostava34[],2,0),"")</f>
        <v/>
      </c>
      <c r="AU138" s="100" t="str">
        <f>IFERROR(VLOOKUP(Výskyt[[#This Row],[Kód]],zostava35[],2,0),"")</f>
        <v/>
      </c>
      <c r="AV138" s="100" t="str">
        <f>IFERROR(VLOOKUP(Výskyt[[#This Row],[Kód]],zostava36[],2,0),"")</f>
        <v/>
      </c>
      <c r="AW138" s="100" t="str">
        <f>IFERROR(VLOOKUP(Výskyt[[#This Row],[Kód]],zostava37[],2,0),"")</f>
        <v/>
      </c>
      <c r="AX138" s="100" t="str">
        <f>IFERROR(VLOOKUP(Výskyt[[#This Row],[Kód]],zostava38[],2,0),"")</f>
        <v/>
      </c>
      <c r="AY138" s="100" t="str">
        <f>IFERROR(VLOOKUP(Výskyt[[#This Row],[Kód]],zostava39[],2,0),"")</f>
        <v/>
      </c>
      <c r="AZ138" s="100" t="str">
        <f>IFERROR(VLOOKUP(Výskyt[[#This Row],[Kód]],zostava40[],2,0),"")</f>
        <v/>
      </c>
      <c r="BA138" s="100" t="str">
        <f>IFERROR(VLOOKUP(Výskyt[[#This Row],[Kód]],zostava41[],2,0),"")</f>
        <v/>
      </c>
      <c r="BB138" s="100" t="str">
        <f>IFERROR(VLOOKUP(Výskyt[[#This Row],[Kód]],zostava42[],2,0),"")</f>
        <v/>
      </c>
      <c r="BC138" s="100" t="str">
        <f>IFERROR(VLOOKUP(Výskyt[[#This Row],[Kód]],zostava43[],2,0),"")</f>
        <v/>
      </c>
      <c r="BD138" s="100" t="str">
        <f>IFERROR(VLOOKUP(Výskyt[[#This Row],[Kód]],zostava44[],2,0),"")</f>
        <v/>
      </c>
      <c r="BE138" s="84"/>
      <c r="BF138" s="108">
        <f>Zostavy!B151</f>
        <v>0</v>
      </c>
      <c r="BG138" s="108">
        <f>SUMIFS(Zostavy!$D$132:$D$165,Zostavy!$B$132:$B$165,Zostavy!B151)*Zostavy!$E$167</f>
        <v>0</v>
      </c>
      <c r="BI138" s="108">
        <f>Zostavy!H151</f>
        <v>0</v>
      </c>
      <c r="BJ138" s="108">
        <f>SUMIFS(Zostavy!$J$132:$J$165,Zostavy!$H$132:$H$165,Zostavy!H151)*Zostavy!$K$167</f>
        <v>0</v>
      </c>
      <c r="BL138" s="108">
        <f>Zostavy!N151</f>
        <v>0</v>
      </c>
      <c r="BM138" s="108">
        <f>SUMIFS(Zostavy!$P$132:$P$165,Zostavy!$N$132:$N$165,Zostavy!N151)*Zostavy!$Q$167</f>
        <v>0</v>
      </c>
      <c r="BO138" s="108">
        <f>Zostavy!T151</f>
        <v>0</v>
      </c>
      <c r="BP138" s="108">
        <f>SUMIFS(Zostavy!$V$132:$V$165,Zostavy!$T$132:$T$165,Zostavy!T151)*Zostavy!$W$167</f>
        <v>0</v>
      </c>
    </row>
    <row r="139" spans="1:68" ht="14.15" x14ac:dyDescent="0.35">
      <c r="A139" s="84"/>
      <c r="B139" s="98">
        <v>3790</v>
      </c>
      <c r="C139" s="84" t="s">
        <v>240</v>
      </c>
      <c r="D139" s="84">
        <f>Cenník[[#This Row],[Kód]]</f>
        <v>3790</v>
      </c>
      <c r="E139" s="93">
        <v>1.86</v>
      </c>
      <c r="F139" s="84"/>
      <c r="G139" s="84" t="s">
        <v>193</v>
      </c>
      <c r="H139" s="84"/>
      <c r="I139" s="99">
        <f>Cenník[[#This Row],[Kód]]</f>
        <v>3790</v>
      </c>
      <c r="J139" s="100">
        <f>SUM(Výskyt[[#This Row],[1]:[44]])</f>
        <v>0</v>
      </c>
      <c r="K139" s="100" t="str">
        <f>IFERROR(RANK(Výskyt[[#This Row],[kód-P]],Výskyt[kód-P],1),"")</f>
        <v/>
      </c>
      <c r="L139" s="100" t="str">
        <f>IF(Výskyt[[#This Row],[ks]]&gt;0,Výskyt[[#This Row],[Kód]],"")</f>
        <v/>
      </c>
      <c r="M139" s="100" t="str">
        <f>IFERROR(VLOOKUP(Výskyt[[#This Row],[Kód]],zostava1[],2,0),"")</f>
        <v/>
      </c>
      <c r="N139" s="100" t="str">
        <f>IFERROR(VLOOKUP(Výskyt[[#This Row],[Kód]],zostava2[],2,0),"")</f>
        <v/>
      </c>
      <c r="O139" s="100" t="str">
        <f>IFERROR(VLOOKUP(Výskyt[[#This Row],[Kód]],zostava3[],2,0),"")</f>
        <v/>
      </c>
      <c r="P139" s="100" t="str">
        <f>IFERROR(VLOOKUP(Výskyt[[#This Row],[Kód]],zostava4[],2,0),"")</f>
        <v/>
      </c>
      <c r="Q139" s="100" t="str">
        <f>IFERROR(VLOOKUP(Výskyt[[#This Row],[Kód]],zostava5[],2,0),"")</f>
        <v/>
      </c>
      <c r="R139" s="100" t="str">
        <f>IFERROR(VLOOKUP(Výskyt[[#This Row],[Kód]],zostava6[],2,0),"")</f>
        <v/>
      </c>
      <c r="S139" s="100" t="str">
        <f>IFERROR(VLOOKUP(Výskyt[[#This Row],[Kód]],zostava7[],2,0),"")</f>
        <v/>
      </c>
      <c r="T139" s="100" t="str">
        <f>IFERROR(VLOOKUP(Výskyt[[#This Row],[Kód]],zostava8[],2,0),"")</f>
        <v/>
      </c>
      <c r="U139" s="100" t="str">
        <f>IFERROR(VLOOKUP(Výskyt[[#This Row],[Kód]],zostava9[],2,0),"")</f>
        <v/>
      </c>
      <c r="V139" s="102" t="str">
        <f>IFERROR(VLOOKUP(Výskyt[[#This Row],[Kód]],zostava10[],2,0),"")</f>
        <v/>
      </c>
      <c r="W139" s="100" t="str">
        <f>IFERROR(VLOOKUP(Výskyt[[#This Row],[Kód]],zostava11[],2,0),"")</f>
        <v/>
      </c>
      <c r="X139" s="100" t="str">
        <f>IFERROR(VLOOKUP(Výskyt[[#This Row],[Kód]],zostava12[],2,0),"")</f>
        <v/>
      </c>
      <c r="Y139" s="100" t="str">
        <f>IFERROR(VLOOKUP(Výskyt[[#This Row],[Kód]],zostava13[],2,0),"")</f>
        <v/>
      </c>
      <c r="Z139" s="100" t="str">
        <f>IFERROR(VLOOKUP(Výskyt[[#This Row],[Kód]],zostava14[],2,0),"")</f>
        <v/>
      </c>
      <c r="AA139" s="100" t="str">
        <f>IFERROR(VLOOKUP(Výskyt[[#This Row],[Kód]],zostava15[],2,0),"")</f>
        <v/>
      </c>
      <c r="AB139" s="100" t="str">
        <f>IFERROR(VLOOKUP(Výskyt[[#This Row],[Kód]],zostava16[],2,0),"")</f>
        <v/>
      </c>
      <c r="AC139" s="100" t="str">
        <f>IFERROR(VLOOKUP(Výskyt[[#This Row],[Kód]],zostava17[],2,0),"")</f>
        <v/>
      </c>
      <c r="AD139" s="100" t="str">
        <f>IFERROR(VLOOKUP(Výskyt[[#This Row],[Kód]],zostava18[],2,0),"")</f>
        <v/>
      </c>
      <c r="AE139" s="100" t="str">
        <f>IFERROR(VLOOKUP(Výskyt[[#This Row],[Kód]],zostava19[],2,0),"")</f>
        <v/>
      </c>
      <c r="AF139" s="100" t="str">
        <f>IFERROR(VLOOKUP(Výskyt[[#This Row],[Kód]],zostava20[],2,0),"")</f>
        <v/>
      </c>
      <c r="AG139" s="100" t="str">
        <f>IFERROR(VLOOKUP(Výskyt[[#This Row],[Kód]],zostava21[],2,0),"")</f>
        <v/>
      </c>
      <c r="AH139" s="100" t="str">
        <f>IFERROR(VLOOKUP(Výskyt[[#This Row],[Kód]],zostava22[],2,0),"")</f>
        <v/>
      </c>
      <c r="AI139" s="100" t="str">
        <f>IFERROR(VLOOKUP(Výskyt[[#This Row],[Kód]],zostava23[],2,0),"")</f>
        <v/>
      </c>
      <c r="AJ139" s="100" t="str">
        <f>IFERROR(VLOOKUP(Výskyt[[#This Row],[Kód]],zostava24[],2,0),"")</f>
        <v/>
      </c>
      <c r="AK139" s="100" t="str">
        <f>IFERROR(VLOOKUP(Výskyt[[#This Row],[Kód]],zostava25[],2,0),"")</f>
        <v/>
      </c>
      <c r="AL139" s="100" t="str">
        <f>IFERROR(VLOOKUP(Výskyt[[#This Row],[Kód]],zostava26[],2,0),"")</f>
        <v/>
      </c>
      <c r="AM139" s="100" t="str">
        <f>IFERROR(VLOOKUP(Výskyt[[#This Row],[Kód]],zostava27[],2,0),"")</f>
        <v/>
      </c>
      <c r="AN139" s="100" t="str">
        <f>IFERROR(VLOOKUP(Výskyt[[#This Row],[Kód]],zostava28[],2,0),"")</f>
        <v/>
      </c>
      <c r="AO139" s="100" t="str">
        <f>IFERROR(VLOOKUP(Výskyt[[#This Row],[Kód]],zostava29[],2,0),"")</f>
        <v/>
      </c>
      <c r="AP139" s="100" t="str">
        <f>IFERROR(VLOOKUP(Výskyt[[#This Row],[Kód]],zostava30[],2,0),"")</f>
        <v/>
      </c>
      <c r="AQ139" s="100" t="str">
        <f>IFERROR(VLOOKUP(Výskyt[[#This Row],[Kód]],zostava31[],2,0),"")</f>
        <v/>
      </c>
      <c r="AR139" s="100" t="str">
        <f>IFERROR(VLOOKUP(Výskyt[[#This Row],[Kód]],zostava32[],2,0),"")</f>
        <v/>
      </c>
      <c r="AS139" s="100" t="str">
        <f>IFERROR(VLOOKUP(Výskyt[[#This Row],[Kód]],zostava33[],2,0),"")</f>
        <v/>
      </c>
      <c r="AT139" s="100" t="str">
        <f>IFERROR(VLOOKUP(Výskyt[[#This Row],[Kód]],zostava34[],2,0),"")</f>
        <v/>
      </c>
      <c r="AU139" s="100" t="str">
        <f>IFERROR(VLOOKUP(Výskyt[[#This Row],[Kód]],zostava35[],2,0),"")</f>
        <v/>
      </c>
      <c r="AV139" s="100" t="str">
        <f>IFERROR(VLOOKUP(Výskyt[[#This Row],[Kód]],zostava36[],2,0),"")</f>
        <v/>
      </c>
      <c r="AW139" s="100" t="str">
        <f>IFERROR(VLOOKUP(Výskyt[[#This Row],[Kód]],zostava37[],2,0),"")</f>
        <v/>
      </c>
      <c r="AX139" s="100" t="str">
        <f>IFERROR(VLOOKUP(Výskyt[[#This Row],[Kód]],zostava38[],2,0),"")</f>
        <v/>
      </c>
      <c r="AY139" s="100" t="str">
        <f>IFERROR(VLOOKUP(Výskyt[[#This Row],[Kód]],zostava39[],2,0),"")</f>
        <v/>
      </c>
      <c r="AZ139" s="100" t="str">
        <f>IFERROR(VLOOKUP(Výskyt[[#This Row],[Kód]],zostava40[],2,0),"")</f>
        <v/>
      </c>
      <c r="BA139" s="100" t="str">
        <f>IFERROR(VLOOKUP(Výskyt[[#This Row],[Kód]],zostava41[],2,0),"")</f>
        <v/>
      </c>
      <c r="BB139" s="100" t="str">
        <f>IFERROR(VLOOKUP(Výskyt[[#This Row],[Kód]],zostava42[],2,0),"")</f>
        <v/>
      </c>
      <c r="BC139" s="100" t="str">
        <f>IFERROR(VLOOKUP(Výskyt[[#This Row],[Kód]],zostava43[],2,0),"")</f>
        <v/>
      </c>
      <c r="BD139" s="100" t="str">
        <f>IFERROR(VLOOKUP(Výskyt[[#This Row],[Kód]],zostava44[],2,0),"")</f>
        <v/>
      </c>
      <c r="BE139" s="84"/>
      <c r="BF139" s="108">
        <f>Zostavy!B152</f>
        <v>0</v>
      </c>
      <c r="BG139" s="108">
        <f>SUMIFS(Zostavy!$D$132:$D$165,Zostavy!$B$132:$B$165,Zostavy!B152)*Zostavy!$E$167</f>
        <v>0</v>
      </c>
      <c r="BI139" s="108">
        <f>Zostavy!H152</f>
        <v>0</v>
      </c>
      <c r="BJ139" s="108">
        <f>SUMIFS(Zostavy!$J$132:$J$165,Zostavy!$H$132:$H$165,Zostavy!H152)*Zostavy!$K$167</f>
        <v>0</v>
      </c>
      <c r="BL139" s="108">
        <f>Zostavy!N152</f>
        <v>0</v>
      </c>
      <c r="BM139" s="108">
        <f>SUMIFS(Zostavy!$P$132:$P$165,Zostavy!$N$132:$N$165,Zostavy!N152)*Zostavy!$Q$167</f>
        <v>0</v>
      </c>
      <c r="BO139" s="108">
        <f>Zostavy!T152</f>
        <v>0</v>
      </c>
      <c r="BP139" s="108">
        <f>SUMIFS(Zostavy!$V$132:$V$165,Zostavy!$T$132:$T$165,Zostavy!T152)*Zostavy!$W$167</f>
        <v>0</v>
      </c>
    </row>
    <row r="140" spans="1:68" ht="14.15" x14ac:dyDescent="0.35">
      <c r="A140" s="84"/>
      <c r="B140" s="98">
        <v>3791</v>
      </c>
      <c r="C140" s="84" t="s">
        <v>239</v>
      </c>
      <c r="D140" s="84">
        <f>Cenník[[#This Row],[Kód]]</f>
        <v>3791</v>
      </c>
      <c r="E140" s="93">
        <v>1.86</v>
      </c>
      <c r="F140" s="84"/>
      <c r="G140" s="84" t="s">
        <v>194</v>
      </c>
      <c r="H140" s="84"/>
      <c r="I140" s="99">
        <f>Cenník[[#This Row],[Kód]]</f>
        <v>3791</v>
      </c>
      <c r="J140" s="100">
        <f>SUM(Výskyt[[#This Row],[1]:[44]])</f>
        <v>0</v>
      </c>
      <c r="K140" s="100" t="str">
        <f>IFERROR(RANK(Výskyt[[#This Row],[kód-P]],Výskyt[kód-P],1),"")</f>
        <v/>
      </c>
      <c r="L140" s="100" t="str">
        <f>IF(Výskyt[[#This Row],[ks]]&gt;0,Výskyt[[#This Row],[Kód]],"")</f>
        <v/>
      </c>
      <c r="M140" s="100" t="str">
        <f>IFERROR(VLOOKUP(Výskyt[[#This Row],[Kód]],zostava1[],2,0),"")</f>
        <v/>
      </c>
      <c r="N140" s="100" t="str">
        <f>IFERROR(VLOOKUP(Výskyt[[#This Row],[Kód]],zostava2[],2,0),"")</f>
        <v/>
      </c>
      <c r="O140" s="100" t="str">
        <f>IFERROR(VLOOKUP(Výskyt[[#This Row],[Kód]],zostava3[],2,0),"")</f>
        <v/>
      </c>
      <c r="P140" s="100" t="str">
        <f>IFERROR(VLOOKUP(Výskyt[[#This Row],[Kód]],zostava4[],2,0),"")</f>
        <v/>
      </c>
      <c r="Q140" s="100" t="str">
        <f>IFERROR(VLOOKUP(Výskyt[[#This Row],[Kód]],zostava5[],2,0),"")</f>
        <v/>
      </c>
      <c r="R140" s="100" t="str">
        <f>IFERROR(VLOOKUP(Výskyt[[#This Row],[Kód]],zostava6[],2,0),"")</f>
        <v/>
      </c>
      <c r="S140" s="100" t="str">
        <f>IFERROR(VLOOKUP(Výskyt[[#This Row],[Kód]],zostava7[],2,0),"")</f>
        <v/>
      </c>
      <c r="T140" s="100" t="str">
        <f>IFERROR(VLOOKUP(Výskyt[[#This Row],[Kód]],zostava8[],2,0),"")</f>
        <v/>
      </c>
      <c r="U140" s="100" t="str">
        <f>IFERROR(VLOOKUP(Výskyt[[#This Row],[Kód]],zostava9[],2,0),"")</f>
        <v/>
      </c>
      <c r="V140" s="102" t="str">
        <f>IFERROR(VLOOKUP(Výskyt[[#This Row],[Kód]],zostava10[],2,0),"")</f>
        <v/>
      </c>
      <c r="W140" s="100" t="str">
        <f>IFERROR(VLOOKUP(Výskyt[[#This Row],[Kód]],zostava11[],2,0),"")</f>
        <v/>
      </c>
      <c r="X140" s="100" t="str">
        <f>IFERROR(VLOOKUP(Výskyt[[#This Row],[Kód]],zostava12[],2,0),"")</f>
        <v/>
      </c>
      <c r="Y140" s="100" t="str">
        <f>IFERROR(VLOOKUP(Výskyt[[#This Row],[Kód]],zostava13[],2,0),"")</f>
        <v/>
      </c>
      <c r="Z140" s="100" t="str">
        <f>IFERROR(VLOOKUP(Výskyt[[#This Row],[Kód]],zostava14[],2,0),"")</f>
        <v/>
      </c>
      <c r="AA140" s="100" t="str">
        <f>IFERROR(VLOOKUP(Výskyt[[#This Row],[Kód]],zostava15[],2,0),"")</f>
        <v/>
      </c>
      <c r="AB140" s="100" t="str">
        <f>IFERROR(VLOOKUP(Výskyt[[#This Row],[Kód]],zostava16[],2,0),"")</f>
        <v/>
      </c>
      <c r="AC140" s="100" t="str">
        <f>IFERROR(VLOOKUP(Výskyt[[#This Row],[Kód]],zostava17[],2,0),"")</f>
        <v/>
      </c>
      <c r="AD140" s="100" t="str">
        <f>IFERROR(VLOOKUP(Výskyt[[#This Row],[Kód]],zostava18[],2,0),"")</f>
        <v/>
      </c>
      <c r="AE140" s="100" t="str">
        <f>IFERROR(VLOOKUP(Výskyt[[#This Row],[Kód]],zostava19[],2,0),"")</f>
        <v/>
      </c>
      <c r="AF140" s="100" t="str">
        <f>IFERROR(VLOOKUP(Výskyt[[#This Row],[Kód]],zostava20[],2,0),"")</f>
        <v/>
      </c>
      <c r="AG140" s="100" t="str">
        <f>IFERROR(VLOOKUP(Výskyt[[#This Row],[Kód]],zostava21[],2,0),"")</f>
        <v/>
      </c>
      <c r="AH140" s="100" t="str">
        <f>IFERROR(VLOOKUP(Výskyt[[#This Row],[Kód]],zostava22[],2,0),"")</f>
        <v/>
      </c>
      <c r="AI140" s="100" t="str">
        <f>IFERROR(VLOOKUP(Výskyt[[#This Row],[Kód]],zostava23[],2,0),"")</f>
        <v/>
      </c>
      <c r="AJ140" s="100" t="str">
        <f>IFERROR(VLOOKUP(Výskyt[[#This Row],[Kód]],zostava24[],2,0),"")</f>
        <v/>
      </c>
      <c r="AK140" s="100" t="str">
        <f>IFERROR(VLOOKUP(Výskyt[[#This Row],[Kód]],zostava25[],2,0),"")</f>
        <v/>
      </c>
      <c r="AL140" s="100" t="str">
        <f>IFERROR(VLOOKUP(Výskyt[[#This Row],[Kód]],zostava26[],2,0),"")</f>
        <v/>
      </c>
      <c r="AM140" s="100" t="str">
        <f>IFERROR(VLOOKUP(Výskyt[[#This Row],[Kód]],zostava27[],2,0),"")</f>
        <v/>
      </c>
      <c r="AN140" s="100" t="str">
        <f>IFERROR(VLOOKUP(Výskyt[[#This Row],[Kód]],zostava28[],2,0),"")</f>
        <v/>
      </c>
      <c r="AO140" s="100" t="str">
        <f>IFERROR(VLOOKUP(Výskyt[[#This Row],[Kód]],zostava29[],2,0),"")</f>
        <v/>
      </c>
      <c r="AP140" s="100" t="str">
        <f>IFERROR(VLOOKUP(Výskyt[[#This Row],[Kód]],zostava30[],2,0),"")</f>
        <v/>
      </c>
      <c r="AQ140" s="100" t="str">
        <f>IFERROR(VLOOKUP(Výskyt[[#This Row],[Kód]],zostava31[],2,0),"")</f>
        <v/>
      </c>
      <c r="AR140" s="100" t="str">
        <f>IFERROR(VLOOKUP(Výskyt[[#This Row],[Kód]],zostava32[],2,0),"")</f>
        <v/>
      </c>
      <c r="AS140" s="100" t="str">
        <f>IFERROR(VLOOKUP(Výskyt[[#This Row],[Kód]],zostava33[],2,0),"")</f>
        <v/>
      </c>
      <c r="AT140" s="100" t="str">
        <f>IFERROR(VLOOKUP(Výskyt[[#This Row],[Kód]],zostava34[],2,0),"")</f>
        <v/>
      </c>
      <c r="AU140" s="100" t="str">
        <f>IFERROR(VLOOKUP(Výskyt[[#This Row],[Kód]],zostava35[],2,0),"")</f>
        <v/>
      </c>
      <c r="AV140" s="100" t="str">
        <f>IFERROR(VLOOKUP(Výskyt[[#This Row],[Kód]],zostava36[],2,0),"")</f>
        <v/>
      </c>
      <c r="AW140" s="100" t="str">
        <f>IFERROR(VLOOKUP(Výskyt[[#This Row],[Kód]],zostava37[],2,0),"")</f>
        <v/>
      </c>
      <c r="AX140" s="100" t="str">
        <f>IFERROR(VLOOKUP(Výskyt[[#This Row],[Kód]],zostava38[],2,0),"")</f>
        <v/>
      </c>
      <c r="AY140" s="100" t="str">
        <f>IFERROR(VLOOKUP(Výskyt[[#This Row],[Kód]],zostava39[],2,0),"")</f>
        <v/>
      </c>
      <c r="AZ140" s="100" t="str">
        <f>IFERROR(VLOOKUP(Výskyt[[#This Row],[Kód]],zostava40[],2,0),"")</f>
        <v/>
      </c>
      <c r="BA140" s="100" t="str">
        <f>IFERROR(VLOOKUP(Výskyt[[#This Row],[Kód]],zostava41[],2,0),"")</f>
        <v/>
      </c>
      <c r="BB140" s="100" t="str">
        <f>IFERROR(VLOOKUP(Výskyt[[#This Row],[Kód]],zostava42[],2,0),"")</f>
        <v/>
      </c>
      <c r="BC140" s="100" t="str">
        <f>IFERROR(VLOOKUP(Výskyt[[#This Row],[Kód]],zostava43[],2,0),"")</f>
        <v/>
      </c>
      <c r="BD140" s="100" t="str">
        <f>IFERROR(VLOOKUP(Výskyt[[#This Row],[Kód]],zostava44[],2,0),"")</f>
        <v/>
      </c>
      <c r="BE140" s="84"/>
      <c r="BF140" s="108">
        <f>Zostavy!B153</f>
        <v>0</v>
      </c>
      <c r="BG140" s="108">
        <f>SUMIFS(Zostavy!$D$132:$D$165,Zostavy!$B$132:$B$165,Zostavy!B153)*Zostavy!$E$167</f>
        <v>0</v>
      </c>
      <c r="BI140" s="108">
        <f>Zostavy!H153</f>
        <v>0</v>
      </c>
      <c r="BJ140" s="108">
        <f>SUMIFS(Zostavy!$J$132:$J$165,Zostavy!$H$132:$H$165,Zostavy!H153)*Zostavy!$K$167</f>
        <v>0</v>
      </c>
      <c r="BL140" s="108">
        <f>Zostavy!N153</f>
        <v>0</v>
      </c>
      <c r="BM140" s="108">
        <f>SUMIFS(Zostavy!$P$132:$P$165,Zostavy!$N$132:$N$165,Zostavy!N153)*Zostavy!$Q$167</f>
        <v>0</v>
      </c>
      <c r="BO140" s="108">
        <f>Zostavy!T153</f>
        <v>0</v>
      </c>
      <c r="BP140" s="108">
        <f>SUMIFS(Zostavy!$V$132:$V$165,Zostavy!$T$132:$T$165,Zostavy!T153)*Zostavy!$W$167</f>
        <v>0</v>
      </c>
    </row>
    <row r="141" spans="1:68" ht="14.15" x14ac:dyDescent="0.35">
      <c r="A141" s="84"/>
      <c r="B141" s="98">
        <v>3792</v>
      </c>
      <c r="C141" s="84" t="s">
        <v>241</v>
      </c>
      <c r="D141" s="84">
        <f>Cenník[[#This Row],[Kód]]</f>
        <v>3792</v>
      </c>
      <c r="E141" s="93">
        <v>1.86</v>
      </c>
      <c r="F141" s="84"/>
      <c r="G141" s="84" t="s">
        <v>190</v>
      </c>
      <c r="H141" s="84"/>
      <c r="I141" s="99">
        <f>Cenník[[#This Row],[Kód]]</f>
        <v>3792</v>
      </c>
      <c r="J141" s="100">
        <f>SUM(Výskyt[[#This Row],[1]:[44]])</f>
        <v>0</v>
      </c>
      <c r="K141" s="100" t="str">
        <f>IFERROR(RANK(Výskyt[[#This Row],[kód-P]],Výskyt[kód-P],1),"")</f>
        <v/>
      </c>
      <c r="L141" s="100" t="str">
        <f>IF(Výskyt[[#This Row],[ks]]&gt;0,Výskyt[[#This Row],[Kód]],"")</f>
        <v/>
      </c>
      <c r="M141" s="100" t="str">
        <f>IFERROR(VLOOKUP(Výskyt[[#This Row],[Kód]],zostava1[],2,0),"")</f>
        <v/>
      </c>
      <c r="N141" s="100" t="str">
        <f>IFERROR(VLOOKUP(Výskyt[[#This Row],[Kód]],zostava2[],2,0),"")</f>
        <v/>
      </c>
      <c r="O141" s="100" t="str">
        <f>IFERROR(VLOOKUP(Výskyt[[#This Row],[Kód]],zostava3[],2,0),"")</f>
        <v/>
      </c>
      <c r="P141" s="100" t="str">
        <f>IFERROR(VLOOKUP(Výskyt[[#This Row],[Kód]],zostava4[],2,0),"")</f>
        <v/>
      </c>
      <c r="Q141" s="100" t="str">
        <f>IFERROR(VLOOKUP(Výskyt[[#This Row],[Kód]],zostava5[],2,0),"")</f>
        <v/>
      </c>
      <c r="R141" s="100" t="str">
        <f>IFERROR(VLOOKUP(Výskyt[[#This Row],[Kód]],zostava6[],2,0),"")</f>
        <v/>
      </c>
      <c r="S141" s="100" t="str">
        <f>IFERROR(VLOOKUP(Výskyt[[#This Row],[Kód]],zostava7[],2,0),"")</f>
        <v/>
      </c>
      <c r="T141" s="100" t="str">
        <f>IFERROR(VLOOKUP(Výskyt[[#This Row],[Kód]],zostava8[],2,0),"")</f>
        <v/>
      </c>
      <c r="U141" s="100" t="str">
        <f>IFERROR(VLOOKUP(Výskyt[[#This Row],[Kód]],zostava9[],2,0),"")</f>
        <v/>
      </c>
      <c r="V141" s="102" t="str">
        <f>IFERROR(VLOOKUP(Výskyt[[#This Row],[Kód]],zostava10[],2,0),"")</f>
        <v/>
      </c>
      <c r="W141" s="100" t="str">
        <f>IFERROR(VLOOKUP(Výskyt[[#This Row],[Kód]],zostava11[],2,0),"")</f>
        <v/>
      </c>
      <c r="X141" s="100" t="str">
        <f>IFERROR(VLOOKUP(Výskyt[[#This Row],[Kód]],zostava12[],2,0),"")</f>
        <v/>
      </c>
      <c r="Y141" s="100" t="str">
        <f>IFERROR(VLOOKUP(Výskyt[[#This Row],[Kód]],zostava13[],2,0),"")</f>
        <v/>
      </c>
      <c r="Z141" s="100" t="str">
        <f>IFERROR(VLOOKUP(Výskyt[[#This Row],[Kód]],zostava14[],2,0),"")</f>
        <v/>
      </c>
      <c r="AA141" s="100" t="str">
        <f>IFERROR(VLOOKUP(Výskyt[[#This Row],[Kód]],zostava15[],2,0),"")</f>
        <v/>
      </c>
      <c r="AB141" s="100" t="str">
        <f>IFERROR(VLOOKUP(Výskyt[[#This Row],[Kód]],zostava16[],2,0),"")</f>
        <v/>
      </c>
      <c r="AC141" s="100" t="str">
        <f>IFERROR(VLOOKUP(Výskyt[[#This Row],[Kód]],zostava17[],2,0),"")</f>
        <v/>
      </c>
      <c r="AD141" s="100" t="str">
        <f>IFERROR(VLOOKUP(Výskyt[[#This Row],[Kód]],zostava18[],2,0),"")</f>
        <v/>
      </c>
      <c r="AE141" s="100" t="str">
        <f>IFERROR(VLOOKUP(Výskyt[[#This Row],[Kód]],zostava19[],2,0),"")</f>
        <v/>
      </c>
      <c r="AF141" s="100" t="str">
        <f>IFERROR(VLOOKUP(Výskyt[[#This Row],[Kód]],zostava20[],2,0),"")</f>
        <v/>
      </c>
      <c r="AG141" s="100" t="str">
        <f>IFERROR(VLOOKUP(Výskyt[[#This Row],[Kód]],zostava21[],2,0),"")</f>
        <v/>
      </c>
      <c r="AH141" s="100" t="str">
        <f>IFERROR(VLOOKUP(Výskyt[[#This Row],[Kód]],zostava22[],2,0),"")</f>
        <v/>
      </c>
      <c r="AI141" s="100" t="str">
        <f>IFERROR(VLOOKUP(Výskyt[[#This Row],[Kód]],zostava23[],2,0),"")</f>
        <v/>
      </c>
      <c r="AJ141" s="100" t="str">
        <f>IFERROR(VLOOKUP(Výskyt[[#This Row],[Kód]],zostava24[],2,0),"")</f>
        <v/>
      </c>
      <c r="AK141" s="100" t="str">
        <f>IFERROR(VLOOKUP(Výskyt[[#This Row],[Kód]],zostava25[],2,0),"")</f>
        <v/>
      </c>
      <c r="AL141" s="100" t="str">
        <f>IFERROR(VLOOKUP(Výskyt[[#This Row],[Kód]],zostava26[],2,0),"")</f>
        <v/>
      </c>
      <c r="AM141" s="100" t="str">
        <f>IFERROR(VLOOKUP(Výskyt[[#This Row],[Kód]],zostava27[],2,0),"")</f>
        <v/>
      </c>
      <c r="AN141" s="100" t="str">
        <f>IFERROR(VLOOKUP(Výskyt[[#This Row],[Kód]],zostava28[],2,0),"")</f>
        <v/>
      </c>
      <c r="AO141" s="100" t="str">
        <f>IFERROR(VLOOKUP(Výskyt[[#This Row],[Kód]],zostava29[],2,0),"")</f>
        <v/>
      </c>
      <c r="AP141" s="100" t="str">
        <f>IFERROR(VLOOKUP(Výskyt[[#This Row],[Kód]],zostava30[],2,0),"")</f>
        <v/>
      </c>
      <c r="AQ141" s="100" t="str">
        <f>IFERROR(VLOOKUP(Výskyt[[#This Row],[Kód]],zostava31[],2,0),"")</f>
        <v/>
      </c>
      <c r="AR141" s="100" t="str">
        <f>IFERROR(VLOOKUP(Výskyt[[#This Row],[Kód]],zostava32[],2,0),"")</f>
        <v/>
      </c>
      <c r="AS141" s="100" t="str">
        <f>IFERROR(VLOOKUP(Výskyt[[#This Row],[Kód]],zostava33[],2,0),"")</f>
        <v/>
      </c>
      <c r="AT141" s="100" t="str">
        <f>IFERROR(VLOOKUP(Výskyt[[#This Row],[Kód]],zostava34[],2,0),"")</f>
        <v/>
      </c>
      <c r="AU141" s="100" t="str">
        <f>IFERROR(VLOOKUP(Výskyt[[#This Row],[Kód]],zostava35[],2,0),"")</f>
        <v/>
      </c>
      <c r="AV141" s="100" t="str">
        <f>IFERROR(VLOOKUP(Výskyt[[#This Row],[Kód]],zostava36[],2,0),"")</f>
        <v/>
      </c>
      <c r="AW141" s="100" t="str">
        <f>IFERROR(VLOOKUP(Výskyt[[#This Row],[Kód]],zostava37[],2,0),"")</f>
        <v/>
      </c>
      <c r="AX141" s="100" t="str">
        <f>IFERROR(VLOOKUP(Výskyt[[#This Row],[Kód]],zostava38[],2,0),"")</f>
        <v/>
      </c>
      <c r="AY141" s="100" t="str">
        <f>IFERROR(VLOOKUP(Výskyt[[#This Row],[Kód]],zostava39[],2,0),"")</f>
        <v/>
      </c>
      <c r="AZ141" s="100" t="str">
        <f>IFERROR(VLOOKUP(Výskyt[[#This Row],[Kód]],zostava40[],2,0),"")</f>
        <v/>
      </c>
      <c r="BA141" s="100" t="str">
        <f>IFERROR(VLOOKUP(Výskyt[[#This Row],[Kód]],zostava41[],2,0),"")</f>
        <v/>
      </c>
      <c r="BB141" s="100" t="str">
        <f>IFERROR(VLOOKUP(Výskyt[[#This Row],[Kód]],zostava42[],2,0),"")</f>
        <v/>
      </c>
      <c r="BC141" s="100" t="str">
        <f>IFERROR(VLOOKUP(Výskyt[[#This Row],[Kód]],zostava43[],2,0),"")</f>
        <v/>
      </c>
      <c r="BD141" s="100" t="str">
        <f>IFERROR(VLOOKUP(Výskyt[[#This Row],[Kód]],zostava44[],2,0),"")</f>
        <v/>
      </c>
      <c r="BE141" s="84"/>
      <c r="BF141" s="108">
        <f>Zostavy!B154</f>
        <v>0</v>
      </c>
      <c r="BG141" s="108">
        <f>SUMIFS(Zostavy!$D$132:$D$165,Zostavy!$B$132:$B$165,Zostavy!B154)*Zostavy!$E$167</f>
        <v>0</v>
      </c>
      <c r="BI141" s="108">
        <f>Zostavy!H154</f>
        <v>0</v>
      </c>
      <c r="BJ141" s="108">
        <f>SUMIFS(Zostavy!$J$132:$J$165,Zostavy!$H$132:$H$165,Zostavy!H154)*Zostavy!$K$167</f>
        <v>0</v>
      </c>
      <c r="BL141" s="108">
        <f>Zostavy!N154</f>
        <v>0</v>
      </c>
      <c r="BM141" s="108">
        <f>SUMIFS(Zostavy!$P$132:$P$165,Zostavy!$N$132:$N$165,Zostavy!N154)*Zostavy!$Q$167</f>
        <v>0</v>
      </c>
      <c r="BO141" s="108">
        <f>Zostavy!T154</f>
        <v>0</v>
      </c>
      <c r="BP141" s="108">
        <f>SUMIFS(Zostavy!$V$132:$V$165,Zostavy!$T$132:$T$165,Zostavy!T154)*Zostavy!$W$167</f>
        <v>0</v>
      </c>
    </row>
    <row r="142" spans="1:68" ht="14.15" x14ac:dyDescent="0.35">
      <c r="A142" s="84"/>
      <c r="B142" s="98">
        <v>3805</v>
      </c>
      <c r="C142" s="84" t="s">
        <v>494</v>
      </c>
      <c r="D142" s="84">
        <f>Cenník[[#This Row],[Kód]]</f>
        <v>3805</v>
      </c>
      <c r="E142" s="93">
        <v>1.1300000000000001</v>
      </c>
      <c r="F142" s="84"/>
      <c r="G142" s="84" t="s">
        <v>606</v>
      </c>
      <c r="H142" s="84"/>
      <c r="I142" s="99">
        <f>Cenník[[#This Row],[Kód]]</f>
        <v>3805</v>
      </c>
      <c r="J142" s="100">
        <f>SUM(Výskyt[[#This Row],[1]:[44]])</f>
        <v>0</v>
      </c>
      <c r="K142" s="100" t="str">
        <f>IFERROR(RANK(Výskyt[[#This Row],[kód-P]],Výskyt[kód-P],1),"")</f>
        <v/>
      </c>
      <c r="L142" s="100" t="str">
        <f>IF(Výskyt[[#This Row],[ks]]&gt;0,Výskyt[[#This Row],[Kód]],"")</f>
        <v/>
      </c>
      <c r="M142" s="100" t="str">
        <f>IFERROR(VLOOKUP(Výskyt[[#This Row],[Kód]],zostava1[],2,0),"")</f>
        <v/>
      </c>
      <c r="N142" s="100" t="str">
        <f>IFERROR(VLOOKUP(Výskyt[[#This Row],[Kód]],zostava2[],2,0),"")</f>
        <v/>
      </c>
      <c r="O142" s="100" t="str">
        <f>IFERROR(VLOOKUP(Výskyt[[#This Row],[Kód]],zostava3[],2,0),"")</f>
        <v/>
      </c>
      <c r="P142" s="100" t="str">
        <f>IFERROR(VLOOKUP(Výskyt[[#This Row],[Kód]],zostava4[],2,0),"")</f>
        <v/>
      </c>
      <c r="Q142" s="100" t="str">
        <f>IFERROR(VLOOKUP(Výskyt[[#This Row],[Kód]],zostava5[],2,0),"")</f>
        <v/>
      </c>
      <c r="R142" s="100" t="str">
        <f>IFERROR(VLOOKUP(Výskyt[[#This Row],[Kód]],zostava6[],2,0),"")</f>
        <v/>
      </c>
      <c r="S142" s="100" t="str">
        <f>IFERROR(VLOOKUP(Výskyt[[#This Row],[Kód]],zostava7[],2,0),"")</f>
        <v/>
      </c>
      <c r="T142" s="100" t="str">
        <f>IFERROR(VLOOKUP(Výskyt[[#This Row],[Kód]],zostava8[],2,0),"")</f>
        <v/>
      </c>
      <c r="U142" s="100" t="str">
        <f>IFERROR(VLOOKUP(Výskyt[[#This Row],[Kód]],zostava9[],2,0),"")</f>
        <v/>
      </c>
      <c r="V142" s="102" t="str">
        <f>IFERROR(VLOOKUP(Výskyt[[#This Row],[Kód]],zostava10[],2,0),"")</f>
        <v/>
      </c>
      <c r="W142" s="100" t="str">
        <f>IFERROR(VLOOKUP(Výskyt[[#This Row],[Kód]],zostava11[],2,0),"")</f>
        <v/>
      </c>
      <c r="X142" s="100" t="str">
        <f>IFERROR(VLOOKUP(Výskyt[[#This Row],[Kód]],zostava12[],2,0),"")</f>
        <v/>
      </c>
      <c r="Y142" s="100" t="str">
        <f>IFERROR(VLOOKUP(Výskyt[[#This Row],[Kód]],zostava13[],2,0),"")</f>
        <v/>
      </c>
      <c r="Z142" s="100" t="str">
        <f>IFERROR(VLOOKUP(Výskyt[[#This Row],[Kód]],zostava14[],2,0),"")</f>
        <v/>
      </c>
      <c r="AA142" s="100" t="str">
        <f>IFERROR(VLOOKUP(Výskyt[[#This Row],[Kód]],zostava15[],2,0),"")</f>
        <v/>
      </c>
      <c r="AB142" s="100" t="str">
        <f>IFERROR(VLOOKUP(Výskyt[[#This Row],[Kód]],zostava16[],2,0),"")</f>
        <v/>
      </c>
      <c r="AC142" s="100" t="str">
        <f>IFERROR(VLOOKUP(Výskyt[[#This Row],[Kód]],zostava17[],2,0),"")</f>
        <v/>
      </c>
      <c r="AD142" s="100" t="str">
        <f>IFERROR(VLOOKUP(Výskyt[[#This Row],[Kód]],zostava18[],2,0),"")</f>
        <v/>
      </c>
      <c r="AE142" s="100" t="str">
        <f>IFERROR(VLOOKUP(Výskyt[[#This Row],[Kód]],zostava19[],2,0),"")</f>
        <v/>
      </c>
      <c r="AF142" s="100" t="str">
        <f>IFERROR(VLOOKUP(Výskyt[[#This Row],[Kód]],zostava20[],2,0),"")</f>
        <v/>
      </c>
      <c r="AG142" s="100" t="str">
        <f>IFERROR(VLOOKUP(Výskyt[[#This Row],[Kód]],zostava21[],2,0),"")</f>
        <v/>
      </c>
      <c r="AH142" s="100" t="str">
        <f>IFERROR(VLOOKUP(Výskyt[[#This Row],[Kód]],zostava22[],2,0),"")</f>
        <v/>
      </c>
      <c r="AI142" s="100" t="str">
        <f>IFERROR(VLOOKUP(Výskyt[[#This Row],[Kód]],zostava23[],2,0),"")</f>
        <v/>
      </c>
      <c r="AJ142" s="100" t="str">
        <f>IFERROR(VLOOKUP(Výskyt[[#This Row],[Kód]],zostava24[],2,0),"")</f>
        <v/>
      </c>
      <c r="AK142" s="100" t="str">
        <f>IFERROR(VLOOKUP(Výskyt[[#This Row],[Kód]],zostava25[],2,0),"")</f>
        <v/>
      </c>
      <c r="AL142" s="100" t="str">
        <f>IFERROR(VLOOKUP(Výskyt[[#This Row],[Kód]],zostava26[],2,0),"")</f>
        <v/>
      </c>
      <c r="AM142" s="100" t="str">
        <f>IFERROR(VLOOKUP(Výskyt[[#This Row],[Kód]],zostava27[],2,0),"")</f>
        <v/>
      </c>
      <c r="AN142" s="100" t="str">
        <f>IFERROR(VLOOKUP(Výskyt[[#This Row],[Kód]],zostava28[],2,0),"")</f>
        <v/>
      </c>
      <c r="AO142" s="100" t="str">
        <f>IFERROR(VLOOKUP(Výskyt[[#This Row],[Kód]],zostava29[],2,0),"")</f>
        <v/>
      </c>
      <c r="AP142" s="100" t="str">
        <f>IFERROR(VLOOKUP(Výskyt[[#This Row],[Kód]],zostava30[],2,0),"")</f>
        <v/>
      </c>
      <c r="AQ142" s="100" t="str">
        <f>IFERROR(VLOOKUP(Výskyt[[#This Row],[Kód]],zostava31[],2,0),"")</f>
        <v/>
      </c>
      <c r="AR142" s="100" t="str">
        <f>IFERROR(VLOOKUP(Výskyt[[#This Row],[Kód]],zostava32[],2,0),"")</f>
        <v/>
      </c>
      <c r="AS142" s="100" t="str">
        <f>IFERROR(VLOOKUP(Výskyt[[#This Row],[Kód]],zostava33[],2,0),"")</f>
        <v/>
      </c>
      <c r="AT142" s="100" t="str">
        <f>IFERROR(VLOOKUP(Výskyt[[#This Row],[Kód]],zostava34[],2,0),"")</f>
        <v/>
      </c>
      <c r="AU142" s="100" t="str">
        <f>IFERROR(VLOOKUP(Výskyt[[#This Row],[Kód]],zostava35[],2,0),"")</f>
        <v/>
      </c>
      <c r="AV142" s="100" t="str">
        <f>IFERROR(VLOOKUP(Výskyt[[#This Row],[Kód]],zostava36[],2,0),"")</f>
        <v/>
      </c>
      <c r="AW142" s="100" t="str">
        <f>IFERROR(VLOOKUP(Výskyt[[#This Row],[Kód]],zostava37[],2,0),"")</f>
        <v/>
      </c>
      <c r="AX142" s="100" t="str">
        <f>IFERROR(VLOOKUP(Výskyt[[#This Row],[Kód]],zostava38[],2,0),"")</f>
        <v/>
      </c>
      <c r="AY142" s="100" t="str">
        <f>IFERROR(VLOOKUP(Výskyt[[#This Row],[Kód]],zostava39[],2,0),"")</f>
        <v/>
      </c>
      <c r="AZ142" s="100" t="str">
        <f>IFERROR(VLOOKUP(Výskyt[[#This Row],[Kód]],zostava40[],2,0),"")</f>
        <v/>
      </c>
      <c r="BA142" s="100" t="str">
        <f>IFERROR(VLOOKUP(Výskyt[[#This Row],[Kód]],zostava41[],2,0),"")</f>
        <v/>
      </c>
      <c r="BB142" s="100" t="str">
        <f>IFERROR(VLOOKUP(Výskyt[[#This Row],[Kód]],zostava42[],2,0),"")</f>
        <v/>
      </c>
      <c r="BC142" s="100" t="str">
        <f>IFERROR(VLOOKUP(Výskyt[[#This Row],[Kód]],zostava43[],2,0),"")</f>
        <v/>
      </c>
      <c r="BD142" s="100" t="str">
        <f>IFERROR(VLOOKUP(Výskyt[[#This Row],[Kód]],zostava44[],2,0),"")</f>
        <v/>
      </c>
      <c r="BE142" s="84"/>
      <c r="BF142" s="108">
        <f>Zostavy!B155</f>
        <v>0</v>
      </c>
      <c r="BG142" s="108">
        <f>SUMIFS(Zostavy!$D$132:$D$165,Zostavy!$B$132:$B$165,Zostavy!B155)*Zostavy!$E$167</f>
        <v>0</v>
      </c>
      <c r="BI142" s="108">
        <f>Zostavy!H155</f>
        <v>0</v>
      </c>
      <c r="BJ142" s="108">
        <f>SUMIFS(Zostavy!$J$132:$J$165,Zostavy!$H$132:$H$165,Zostavy!H155)*Zostavy!$K$167</f>
        <v>0</v>
      </c>
      <c r="BL142" s="108">
        <f>Zostavy!N155</f>
        <v>0</v>
      </c>
      <c r="BM142" s="108">
        <f>SUMIFS(Zostavy!$P$132:$P$165,Zostavy!$N$132:$N$165,Zostavy!N155)*Zostavy!$Q$167</f>
        <v>0</v>
      </c>
      <c r="BO142" s="108">
        <f>Zostavy!T155</f>
        <v>0</v>
      </c>
      <c r="BP142" s="108">
        <f>SUMIFS(Zostavy!$V$132:$V$165,Zostavy!$T$132:$T$165,Zostavy!T155)*Zostavy!$W$167</f>
        <v>0</v>
      </c>
    </row>
    <row r="143" spans="1:68" ht="14.15" x14ac:dyDescent="0.35">
      <c r="A143" s="84"/>
      <c r="B143" s="98">
        <v>3810</v>
      </c>
      <c r="C143" s="84" t="s">
        <v>495</v>
      </c>
      <c r="D143" s="84">
        <f>Cenník[[#This Row],[Kód]]</f>
        <v>3810</v>
      </c>
      <c r="E143" s="93">
        <v>1.54</v>
      </c>
      <c r="F143" s="84"/>
      <c r="G143" s="84" t="s">
        <v>607</v>
      </c>
      <c r="H143" s="84"/>
      <c r="I143" s="99">
        <f>Cenník[[#This Row],[Kód]]</f>
        <v>3810</v>
      </c>
      <c r="J143" s="100">
        <f>SUM(Výskyt[[#This Row],[1]:[44]])</f>
        <v>0</v>
      </c>
      <c r="K143" s="100" t="str">
        <f>IFERROR(RANK(Výskyt[[#This Row],[kód-P]],Výskyt[kód-P],1),"")</f>
        <v/>
      </c>
      <c r="L143" s="100" t="str">
        <f>IF(Výskyt[[#This Row],[ks]]&gt;0,Výskyt[[#This Row],[Kód]],"")</f>
        <v/>
      </c>
      <c r="M143" s="100" t="str">
        <f>IFERROR(VLOOKUP(Výskyt[[#This Row],[Kód]],zostava1[],2,0),"")</f>
        <v/>
      </c>
      <c r="N143" s="100" t="str">
        <f>IFERROR(VLOOKUP(Výskyt[[#This Row],[Kód]],zostava2[],2,0),"")</f>
        <v/>
      </c>
      <c r="O143" s="100" t="str">
        <f>IFERROR(VLOOKUP(Výskyt[[#This Row],[Kód]],zostava3[],2,0),"")</f>
        <v/>
      </c>
      <c r="P143" s="100" t="str">
        <f>IFERROR(VLOOKUP(Výskyt[[#This Row],[Kód]],zostava4[],2,0),"")</f>
        <v/>
      </c>
      <c r="Q143" s="100" t="str">
        <f>IFERROR(VLOOKUP(Výskyt[[#This Row],[Kód]],zostava5[],2,0),"")</f>
        <v/>
      </c>
      <c r="R143" s="100" t="str">
        <f>IFERROR(VLOOKUP(Výskyt[[#This Row],[Kód]],zostava6[],2,0),"")</f>
        <v/>
      </c>
      <c r="S143" s="100" t="str">
        <f>IFERROR(VLOOKUP(Výskyt[[#This Row],[Kód]],zostava7[],2,0),"")</f>
        <v/>
      </c>
      <c r="T143" s="100" t="str">
        <f>IFERROR(VLOOKUP(Výskyt[[#This Row],[Kód]],zostava8[],2,0),"")</f>
        <v/>
      </c>
      <c r="U143" s="100" t="str">
        <f>IFERROR(VLOOKUP(Výskyt[[#This Row],[Kód]],zostava9[],2,0),"")</f>
        <v/>
      </c>
      <c r="V143" s="102" t="str">
        <f>IFERROR(VLOOKUP(Výskyt[[#This Row],[Kód]],zostava10[],2,0),"")</f>
        <v/>
      </c>
      <c r="W143" s="100" t="str">
        <f>IFERROR(VLOOKUP(Výskyt[[#This Row],[Kód]],zostava11[],2,0),"")</f>
        <v/>
      </c>
      <c r="X143" s="100" t="str">
        <f>IFERROR(VLOOKUP(Výskyt[[#This Row],[Kód]],zostava12[],2,0),"")</f>
        <v/>
      </c>
      <c r="Y143" s="100" t="str">
        <f>IFERROR(VLOOKUP(Výskyt[[#This Row],[Kód]],zostava13[],2,0),"")</f>
        <v/>
      </c>
      <c r="Z143" s="100" t="str">
        <f>IFERROR(VLOOKUP(Výskyt[[#This Row],[Kód]],zostava14[],2,0),"")</f>
        <v/>
      </c>
      <c r="AA143" s="100" t="str">
        <f>IFERROR(VLOOKUP(Výskyt[[#This Row],[Kód]],zostava15[],2,0),"")</f>
        <v/>
      </c>
      <c r="AB143" s="100" t="str">
        <f>IFERROR(VLOOKUP(Výskyt[[#This Row],[Kód]],zostava16[],2,0),"")</f>
        <v/>
      </c>
      <c r="AC143" s="100" t="str">
        <f>IFERROR(VLOOKUP(Výskyt[[#This Row],[Kód]],zostava17[],2,0),"")</f>
        <v/>
      </c>
      <c r="AD143" s="100" t="str">
        <f>IFERROR(VLOOKUP(Výskyt[[#This Row],[Kód]],zostava18[],2,0),"")</f>
        <v/>
      </c>
      <c r="AE143" s="100" t="str">
        <f>IFERROR(VLOOKUP(Výskyt[[#This Row],[Kód]],zostava19[],2,0),"")</f>
        <v/>
      </c>
      <c r="AF143" s="100" t="str">
        <f>IFERROR(VLOOKUP(Výskyt[[#This Row],[Kód]],zostava20[],2,0),"")</f>
        <v/>
      </c>
      <c r="AG143" s="100" t="str">
        <f>IFERROR(VLOOKUP(Výskyt[[#This Row],[Kód]],zostava21[],2,0),"")</f>
        <v/>
      </c>
      <c r="AH143" s="100" t="str">
        <f>IFERROR(VLOOKUP(Výskyt[[#This Row],[Kód]],zostava22[],2,0),"")</f>
        <v/>
      </c>
      <c r="AI143" s="100" t="str">
        <f>IFERROR(VLOOKUP(Výskyt[[#This Row],[Kód]],zostava23[],2,0),"")</f>
        <v/>
      </c>
      <c r="AJ143" s="100" t="str">
        <f>IFERROR(VLOOKUP(Výskyt[[#This Row],[Kód]],zostava24[],2,0),"")</f>
        <v/>
      </c>
      <c r="AK143" s="100" t="str">
        <f>IFERROR(VLOOKUP(Výskyt[[#This Row],[Kód]],zostava25[],2,0),"")</f>
        <v/>
      </c>
      <c r="AL143" s="100" t="str">
        <f>IFERROR(VLOOKUP(Výskyt[[#This Row],[Kód]],zostava26[],2,0),"")</f>
        <v/>
      </c>
      <c r="AM143" s="100" t="str">
        <f>IFERROR(VLOOKUP(Výskyt[[#This Row],[Kód]],zostava27[],2,0),"")</f>
        <v/>
      </c>
      <c r="AN143" s="100" t="str">
        <f>IFERROR(VLOOKUP(Výskyt[[#This Row],[Kód]],zostava28[],2,0),"")</f>
        <v/>
      </c>
      <c r="AO143" s="100" t="str">
        <f>IFERROR(VLOOKUP(Výskyt[[#This Row],[Kód]],zostava29[],2,0),"")</f>
        <v/>
      </c>
      <c r="AP143" s="100" t="str">
        <f>IFERROR(VLOOKUP(Výskyt[[#This Row],[Kód]],zostava30[],2,0),"")</f>
        <v/>
      </c>
      <c r="AQ143" s="100" t="str">
        <f>IFERROR(VLOOKUP(Výskyt[[#This Row],[Kód]],zostava31[],2,0),"")</f>
        <v/>
      </c>
      <c r="AR143" s="100" t="str">
        <f>IFERROR(VLOOKUP(Výskyt[[#This Row],[Kód]],zostava32[],2,0),"")</f>
        <v/>
      </c>
      <c r="AS143" s="100" t="str">
        <f>IFERROR(VLOOKUP(Výskyt[[#This Row],[Kód]],zostava33[],2,0),"")</f>
        <v/>
      </c>
      <c r="AT143" s="100" t="str">
        <f>IFERROR(VLOOKUP(Výskyt[[#This Row],[Kód]],zostava34[],2,0),"")</f>
        <v/>
      </c>
      <c r="AU143" s="100" t="str">
        <f>IFERROR(VLOOKUP(Výskyt[[#This Row],[Kód]],zostava35[],2,0),"")</f>
        <v/>
      </c>
      <c r="AV143" s="100" t="str">
        <f>IFERROR(VLOOKUP(Výskyt[[#This Row],[Kód]],zostava36[],2,0),"")</f>
        <v/>
      </c>
      <c r="AW143" s="100" t="str">
        <f>IFERROR(VLOOKUP(Výskyt[[#This Row],[Kód]],zostava37[],2,0),"")</f>
        <v/>
      </c>
      <c r="AX143" s="100" t="str">
        <f>IFERROR(VLOOKUP(Výskyt[[#This Row],[Kód]],zostava38[],2,0),"")</f>
        <v/>
      </c>
      <c r="AY143" s="100" t="str">
        <f>IFERROR(VLOOKUP(Výskyt[[#This Row],[Kód]],zostava39[],2,0),"")</f>
        <v/>
      </c>
      <c r="AZ143" s="100" t="str">
        <f>IFERROR(VLOOKUP(Výskyt[[#This Row],[Kód]],zostava40[],2,0),"")</f>
        <v/>
      </c>
      <c r="BA143" s="100" t="str">
        <f>IFERROR(VLOOKUP(Výskyt[[#This Row],[Kód]],zostava41[],2,0),"")</f>
        <v/>
      </c>
      <c r="BB143" s="100" t="str">
        <f>IFERROR(VLOOKUP(Výskyt[[#This Row],[Kód]],zostava42[],2,0),"")</f>
        <v/>
      </c>
      <c r="BC143" s="100" t="str">
        <f>IFERROR(VLOOKUP(Výskyt[[#This Row],[Kód]],zostava43[],2,0),"")</f>
        <v/>
      </c>
      <c r="BD143" s="100" t="str">
        <f>IFERROR(VLOOKUP(Výskyt[[#This Row],[Kód]],zostava44[],2,0),"")</f>
        <v/>
      </c>
      <c r="BE143" s="84"/>
      <c r="BF143" s="108">
        <f>Zostavy!B156</f>
        <v>0</v>
      </c>
      <c r="BG143" s="108">
        <f>SUMIFS(Zostavy!$D$132:$D$165,Zostavy!$B$132:$B$165,Zostavy!B156)*Zostavy!$E$167</f>
        <v>0</v>
      </c>
      <c r="BI143" s="108">
        <f>Zostavy!H156</f>
        <v>0</v>
      </c>
      <c r="BJ143" s="108">
        <f>SUMIFS(Zostavy!$J$132:$J$165,Zostavy!$H$132:$H$165,Zostavy!H156)*Zostavy!$K$167</f>
        <v>0</v>
      </c>
      <c r="BL143" s="108">
        <f>Zostavy!N156</f>
        <v>0</v>
      </c>
      <c r="BM143" s="108">
        <f>SUMIFS(Zostavy!$P$132:$P$165,Zostavy!$N$132:$N$165,Zostavy!N156)*Zostavy!$Q$167</f>
        <v>0</v>
      </c>
      <c r="BO143" s="108">
        <f>Zostavy!T156</f>
        <v>0</v>
      </c>
      <c r="BP143" s="108">
        <f>SUMIFS(Zostavy!$V$132:$V$165,Zostavy!$T$132:$T$165,Zostavy!T156)*Zostavy!$W$167</f>
        <v>0</v>
      </c>
    </row>
    <row r="144" spans="1:68" ht="14.15" x14ac:dyDescent="0.35">
      <c r="A144" s="84"/>
      <c r="B144" s="98">
        <v>3811</v>
      </c>
      <c r="C144" s="84" t="s">
        <v>452</v>
      </c>
      <c r="D144" s="84">
        <f>Cenník[[#This Row],[Kód]]</f>
        <v>3811</v>
      </c>
      <c r="E144" s="93">
        <v>1.84</v>
      </c>
      <c r="F144" s="84"/>
      <c r="G144" s="84" t="s">
        <v>608</v>
      </c>
      <c r="H144" s="84"/>
      <c r="I144" s="99">
        <f>Cenník[[#This Row],[Kód]]</f>
        <v>3811</v>
      </c>
      <c r="J144" s="100">
        <f>SUM(Výskyt[[#This Row],[1]:[44]])</f>
        <v>0</v>
      </c>
      <c r="K144" s="100" t="str">
        <f>IFERROR(RANK(Výskyt[[#This Row],[kód-P]],Výskyt[kód-P],1),"")</f>
        <v/>
      </c>
      <c r="L144" s="100" t="str">
        <f>IF(Výskyt[[#This Row],[ks]]&gt;0,Výskyt[[#This Row],[Kód]],"")</f>
        <v/>
      </c>
      <c r="M144" s="100" t="str">
        <f>IFERROR(VLOOKUP(Výskyt[[#This Row],[Kód]],zostava1[],2,0),"")</f>
        <v/>
      </c>
      <c r="N144" s="100" t="str">
        <f>IFERROR(VLOOKUP(Výskyt[[#This Row],[Kód]],zostava2[],2,0),"")</f>
        <v/>
      </c>
      <c r="O144" s="100" t="str">
        <f>IFERROR(VLOOKUP(Výskyt[[#This Row],[Kód]],zostava3[],2,0),"")</f>
        <v/>
      </c>
      <c r="P144" s="100" t="str">
        <f>IFERROR(VLOOKUP(Výskyt[[#This Row],[Kód]],zostava4[],2,0),"")</f>
        <v/>
      </c>
      <c r="Q144" s="100" t="str">
        <f>IFERROR(VLOOKUP(Výskyt[[#This Row],[Kód]],zostava5[],2,0),"")</f>
        <v/>
      </c>
      <c r="R144" s="100" t="str">
        <f>IFERROR(VLOOKUP(Výskyt[[#This Row],[Kód]],zostava6[],2,0),"")</f>
        <v/>
      </c>
      <c r="S144" s="100" t="str">
        <f>IFERROR(VLOOKUP(Výskyt[[#This Row],[Kód]],zostava7[],2,0),"")</f>
        <v/>
      </c>
      <c r="T144" s="100" t="str">
        <f>IFERROR(VLOOKUP(Výskyt[[#This Row],[Kód]],zostava8[],2,0),"")</f>
        <v/>
      </c>
      <c r="U144" s="100" t="str">
        <f>IFERROR(VLOOKUP(Výskyt[[#This Row],[Kód]],zostava9[],2,0),"")</f>
        <v/>
      </c>
      <c r="V144" s="102" t="str">
        <f>IFERROR(VLOOKUP(Výskyt[[#This Row],[Kód]],zostava10[],2,0),"")</f>
        <v/>
      </c>
      <c r="W144" s="100" t="str">
        <f>IFERROR(VLOOKUP(Výskyt[[#This Row],[Kód]],zostava11[],2,0),"")</f>
        <v/>
      </c>
      <c r="X144" s="100" t="str">
        <f>IFERROR(VLOOKUP(Výskyt[[#This Row],[Kód]],zostava12[],2,0),"")</f>
        <v/>
      </c>
      <c r="Y144" s="100" t="str">
        <f>IFERROR(VLOOKUP(Výskyt[[#This Row],[Kód]],zostava13[],2,0),"")</f>
        <v/>
      </c>
      <c r="Z144" s="100" t="str">
        <f>IFERROR(VLOOKUP(Výskyt[[#This Row],[Kód]],zostava14[],2,0),"")</f>
        <v/>
      </c>
      <c r="AA144" s="100" t="str">
        <f>IFERROR(VLOOKUP(Výskyt[[#This Row],[Kód]],zostava15[],2,0),"")</f>
        <v/>
      </c>
      <c r="AB144" s="100" t="str">
        <f>IFERROR(VLOOKUP(Výskyt[[#This Row],[Kód]],zostava16[],2,0),"")</f>
        <v/>
      </c>
      <c r="AC144" s="100" t="str">
        <f>IFERROR(VLOOKUP(Výskyt[[#This Row],[Kód]],zostava17[],2,0),"")</f>
        <v/>
      </c>
      <c r="AD144" s="100" t="str">
        <f>IFERROR(VLOOKUP(Výskyt[[#This Row],[Kód]],zostava18[],2,0),"")</f>
        <v/>
      </c>
      <c r="AE144" s="100" t="str">
        <f>IFERROR(VLOOKUP(Výskyt[[#This Row],[Kód]],zostava19[],2,0),"")</f>
        <v/>
      </c>
      <c r="AF144" s="100" t="str">
        <f>IFERROR(VLOOKUP(Výskyt[[#This Row],[Kód]],zostava20[],2,0),"")</f>
        <v/>
      </c>
      <c r="AG144" s="100" t="str">
        <f>IFERROR(VLOOKUP(Výskyt[[#This Row],[Kód]],zostava21[],2,0),"")</f>
        <v/>
      </c>
      <c r="AH144" s="100" t="str">
        <f>IFERROR(VLOOKUP(Výskyt[[#This Row],[Kód]],zostava22[],2,0),"")</f>
        <v/>
      </c>
      <c r="AI144" s="100" t="str">
        <f>IFERROR(VLOOKUP(Výskyt[[#This Row],[Kód]],zostava23[],2,0),"")</f>
        <v/>
      </c>
      <c r="AJ144" s="100" t="str">
        <f>IFERROR(VLOOKUP(Výskyt[[#This Row],[Kód]],zostava24[],2,0),"")</f>
        <v/>
      </c>
      <c r="AK144" s="100" t="str">
        <f>IFERROR(VLOOKUP(Výskyt[[#This Row],[Kód]],zostava25[],2,0),"")</f>
        <v/>
      </c>
      <c r="AL144" s="100" t="str">
        <f>IFERROR(VLOOKUP(Výskyt[[#This Row],[Kód]],zostava26[],2,0),"")</f>
        <v/>
      </c>
      <c r="AM144" s="100" t="str">
        <f>IFERROR(VLOOKUP(Výskyt[[#This Row],[Kód]],zostava27[],2,0),"")</f>
        <v/>
      </c>
      <c r="AN144" s="100" t="str">
        <f>IFERROR(VLOOKUP(Výskyt[[#This Row],[Kód]],zostava28[],2,0),"")</f>
        <v/>
      </c>
      <c r="AO144" s="100" t="str">
        <f>IFERROR(VLOOKUP(Výskyt[[#This Row],[Kód]],zostava29[],2,0),"")</f>
        <v/>
      </c>
      <c r="AP144" s="100" t="str">
        <f>IFERROR(VLOOKUP(Výskyt[[#This Row],[Kód]],zostava30[],2,0),"")</f>
        <v/>
      </c>
      <c r="AQ144" s="100" t="str">
        <f>IFERROR(VLOOKUP(Výskyt[[#This Row],[Kód]],zostava31[],2,0),"")</f>
        <v/>
      </c>
      <c r="AR144" s="100" t="str">
        <f>IFERROR(VLOOKUP(Výskyt[[#This Row],[Kód]],zostava32[],2,0),"")</f>
        <v/>
      </c>
      <c r="AS144" s="100" t="str">
        <f>IFERROR(VLOOKUP(Výskyt[[#This Row],[Kód]],zostava33[],2,0),"")</f>
        <v/>
      </c>
      <c r="AT144" s="100" t="str">
        <f>IFERROR(VLOOKUP(Výskyt[[#This Row],[Kód]],zostava34[],2,0),"")</f>
        <v/>
      </c>
      <c r="AU144" s="100" t="str">
        <f>IFERROR(VLOOKUP(Výskyt[[#This Row],[Kód]],zostava35[],2,0),"")</f>
        <v/>
      </c>
      <c r="AV144" s="100" t="str">
        <f>IFERROR(VLOOKUP(Výskyt[[#This Row],[Kód]],zostava36[],2,0),"")</f>
        <v/>
      </c>
      <c r="AW144" s="100" t="str">
        <f>IFERROR(VLOOKUP(Výskyt[[#This Row],[Kód]],zostava37[],2,0),"")</f>
        <v/>
      </c>
      <c r="AX144" s="100" t="str">
        <f>IFERROR(VLOOKUP(Výskyt[[#This Row],[Kód]],zostava38[],2,0),"")</f>
        <v/>
      </c>
      <c r="AY144" s="100" t="str">
        <f>IFERROR(VLOOKUP(Výskyt[[#This Row],[Kód]],zostava39[],2,0),"")</f>
        <v/>
      </c>
      <c r="AZ144" s="100" t="str">
        <f>IFERROR(VLOOKUP(Výskyt[[#This Row],[Kód]],zostava40[],2,0),"")</f>
        <v/>
      </c>
      <c r="BA144" s="100" t="str">
        <f>IFERROR(VLOOKUP(Výskyt[[#This Row],[Kód]],zostava41[],2,0),"")</f>
        <v/>
      </c>
      <c r="BB144" s="100" t="str">
        <f>IFERROR(VLOOKUP(Výskyt[[#This Row],[Kód]],zostava42[],2,0),"")</f>
        <v/>
      </c>
      <c r="BC144" s="100" t="str">
        <f>IFERROR(VLOOKUP(Výskyt[[#This Row],[Kód]],zostava43[],2,0),"")</f>
        <v/>
      </c>
      <c r="BD144" s="100" t="str">
        <f>IFERROR(VLOOKUP(Výskyt[[#This Row],[Kód]],zostava44[],2,0),"")</f>
        <v/>
      </c>
      <c r="BE144" s="84"/>
      <c r="BF144" s="108">
        <f>Zostavy!B157</f>
        <v>0</v>
      </c>
      <c r="BG144" s="108">
        <f>SUMIFS(Zostavy!$D$132:$D$165,Zostavy!$B$132:$B$165,Zostavy!B157)*Zostavy!$E$167</f>
        <v>0</v>
      </c>
      <c r="BI144" s="108">
        <f>Zostavy!H157</f>
        <v>0</v>
      </c>
      <c r="BJ144" s="108">
        <f>SUMIFS(Zostavy!$J$132:$J$165,Zostavy!$H$132:$H$165,Zostavy!H157)*Zostavy!$K$167</f>
        <v>0</v>
      </c>
      <c r="BL144" s="108">
        <f>Zostavy!N157</f>
        <v>0</v>
      </c>
      <c r="BM144" s="108">
        <f>SUMIFS(Zostavy!$P$132:$P$165,Zostavy!$N$132:$N$165,Zostavy!N157)*Zostavy!$Q$167</f>
        <v>0</v>
      </c>
      <c r="BO144" s="108">
        <f>Zostavy!T157</f>
        <v>0</v>
      </c>
      <c r="BP144" s="108">
        <f>SUMIFS(Zostavy!$V$132:$V$165,Zostavy!$T$132:$T$165,Zostavy!T157)*Zostavy!$W$167</f>
        <v>0</v>
      </c>
    </row>
    <row r="145" spans="1:68" ht="14.15" x14ac:dyDescent="0.35">
      <c r="A145" s="84"/>
      <c r="B145" s="98">
        <v>3812</v>
      </c>
      <c r="C145" s="84" t="s">
        <v>453</v>
      </c>
      <c r="D145" s="84">
        <f>Cenník[[#This Row],[Kód]]</f>
        <v>3812</v>
      </c>
      <c r="E145" s="93">
        <v>3.64</v>
      </c>
      <c r="F145" s="84"/>
      <c r="G145" s="84" t="s">
        <v>615</v>
      </c>
      <c r="H145" s="84"/>
      <c r="I145" s="99">
        <f>Cenník[[#This Row],[Kód]]</f>
        <v>3812</v>
      </c>
      <c r="J145" s="100">
        <f>SUM(Výskyt[[#This Row],[1]:[44]])</f>
        <v>0</v>
      </c>
      <c r="K145" s="100" t="str">
        <f>IFERROR(RANK(Výskyt[[#This Row],[kód-P]],Výskyt[kód-P],1),"")</f>
        <v/>
      </c>
      <c r="L145" s="100" t="str">
        <f>IF(Výskyt[[#This Row],[ks]]&gt;0,Výskyt[[#This Row],[Kód]],"")</f>
        <v/>
      </c>
      <c r="M145" s="100" t="str">
        <f>IFERROR(VLOOKUP(Výskyt[[#This Row],[Kód]],zostava1[],2,0),"")</f>
        <v/>
      </c>
      <c r="N145" s="100" t="str">
        <f>IFERROR(VLOOKUP(Výskyt[[#This Row],[Kód]],zostava2[],2,0),"")</f>
        <v/>
      </c>
      <c r="O145" s="100" t="str">
        <f>IFERROR(VLOOKUP(Výskyt[[#This Row],[Kód]],zostava3[],2,0),"")</f>
        <v/>
      </c>
      <c r="P145" s="100" t="str">
        <f>IFERROR(VLOOKUP(Výskyt[[#This Row],[Kód]],zostava4[],2,0),"")</f>
        <v/>
      </c>
      <c r="Q145" s="100" t="str">
        <f>IFERROR(VLOOKUP(Výskyt[[#This Row],[Kód]],zostava5[],2,0),"")</f>
        <v/>
      </c>
      <c r="R145" s="100" t="str">
        <f>IFERROR(VLOOKUP(Výskyt[[#This Row],[Kód]],zostava6[],2,0),"")</f>
        <v/>
      </c>
      <c r="S145" s="100" t="str">
        <f>IFERROR(VLOOKUP(Výskyt[[#This Row],[Kód]],zostava7[],2,0),"")</f>
        <v/>
      </c>
      <c r="T145" s="100" t="str">
        <f>IFERROR(VLOOKUP(Výskyt[[#This Row],[Kód]],zostava8[],2,0),"")</f>
        <v/>
      </c>
      <c r="U145" s="100" t="str">
        <f>IFERROR(VLOOKUP(Výskyt[[#This Row],[Kód]],zostava9[],2,0),"")</f>
        <v/>
      </c>
      <c r="V145" s="102" t="str">
        <f>IFERROR(VLOOKUP(Výskyt[[#This Row],[Kód]],zostava10[],2,0),"")</f>
        <v/>
      </c>
      <c r="W145" s="100" t="str">
        <f>IFERROR(VLOOKUP(Výskyt[[#This Row],[Kód]],zostava11[],2,0),"")</f>
        <v/>
      </c>
      <c r="X145" s="100" t="str">
        <f>IFERROR(VLOOKUP(Výskyt[[#This Row],[Kód]],zostava12[],2,0),"")</f>
        <v/>
      </c>
      <c r="Y145" s="100" t="str">
        <f>IFERROR(VLOOKUP(Výskyt[[#This Row],[Kód]],zostava13[],2,0),"")</f>
        <v/>
      </c>
      <c r="Z145" s="100" t="str">
        <f>IFERROR(VLOOKUP(Výskyt[[#This Row],[Kód]],zostava14[],2,0),"")</f>
        <v/>
      </c>
      <c r="AA145" s="100" t="str">
        <f>IFERROR(VLOOKUP(Výskyt[[#This Row],[Kód]],zostava15[],2,0),"")</f>
        <v/>
      </c>
      <c r="AB145" s="100" t="str">
        <f>IFERROR(VLOOKUP(Výskyt[[#This Row],[Kód]],zostava16[],2,0),"")</f>
        <v/>
      </c>
      <c r="AC145" s="100" t="str">
        <f>IFERROR(VLOOKUP(Výskyt[[#This Row],[Kód]],zostava17[],2,0),"")</f>
        <v/>
      </c>
      <c r="AD145" s="100" t="str">
        <f>IFERROR(VLOOKUP(Výskyt[[#This Row],[Kód]],zostava18[],2,0),"")</f>
        <v/>
      </c>
      <c r="AE145" s="100" t="str">
        <f>IFERROR(VLOOKUP(Výskyt[[#This Row],[Kód]],zostava19[],2,0),"")</f>
        <v/>
      </c>
      <c r="AF145" s="100" t="str">
        <f>IFERROR(VLOOKUP(Výskyt[[#This Row],[Kód]],zostava20[],2,0),"")</f>
        <v/>
      </c>
      <c r="AG145" s="100" t="str">
        <f>IFERROR(VLOOKUP(Výskyt[[#This Row],[Kód]],zostava21[],2,0),"")</f>
        <v/>
      </c>
      <c r="AH145" s="100" t="str">
        <f>IFERROR(VLOOKUP(Výskyt[[#This Row],[Kód]],zostava22[],2,0),"")</f>
        <v/>
      </c>
      <c r="AI145" s="100" t="str">
        <f>IFERROR(VLOOKUP(Výskyt[[#This Row],[Kód]],zostava23[],2,0),"")</f>
        <v/>
      </c>
      <c r="AJ145" s="100" t="str">
        <f>IFERROR(VLOOKUP(Výskyt[[#This Row],[Kód]],zostava24[],2,0),"")</f>
        <v/>
      </c>
      <c r="AK145" s="100" t="str">
        <f>IFERROR(VLOOKUP(Výskyt[[#This Row],[Kód]],zostava25[],2,0),"")</f>
        <v/>
      </c>
      <c r="AL145" s="100" t="str">
        <f>IFERROR(VLOOKUP(Výskyt[[#This Row],[Kód]],zostava26[],2,0),"")</f>
        <v/>
      </c>
      <c r="AM145" s="100" t="str">
        <f>IFERROR(VLOOKUP(Výskyt[[#This Row],[Kód]],zostava27[],2,0),"")</f>
        <v/>
      </c>
      <c r="AN145" s="100" t="str">
        <f>IFERROR(VLOOKUP(Výskyt[[#This Row],[Kód]],zostava28[],2,0),"")</f>
        <v/>
      </c>
      <c r="AO145" s="100" t="str">
        <f>IFERROR(VLOOKUP(Výskyt[[#This Row],[Kód]],zostava29[],2,0),"")</f>
        <v/>
      </c>
      <c r="AP145" s="100" t="str">
        <f>IFERROR(VLOOKUP(Výskyt[[#This Row],[Kód]],zostava30[],2,0),"")</f>
        <v/>
      </c>
      <c r="AQ145" s="100" t="str">
        <f>IFERROR(VLOOKUP(Výskyt[[#This Row],[Kód]],zostava31[],2,0),"")</f>
        <v/>
      </c>
      <c r="AR145" s="100" t="str">
        <f>IFERROR(VLOOKUP(Výskyt[[#This Row],[Kód]],zostava32[],2,0),"")</f>
        <v/>
      </c>
      <c r="AS145" s="100" t="str">
        <f>IFERROR(VLOOKUP(Výskyt[[#This Row],[Kód]],zostava33[],2,0),"")</f>
        <v/>
      </c>
      <c r="AT145" s="100" t="str">
        <f>IFERROR(VLOOKUP(Výskyt[[#This Row],[Kód]],zostava34[],2,0),"")</f>
        <v/>
      </c>
      <c r="AU145" s="100" t="str">
        <f>IFERROR(VLOOKUP(Výskyt[[#This Row],[Kód]],zostava35[],2,0),"")</f>
        <v/>
      </c>
      <c r="AV145" s="100" t="str">
        <f>IFERROR(VLOOKUP(Výskyt[[#This Row],[Kód]],zostava36[],2,0),"")</f>
        <v/>
      </c>
      <c r="AW145" s="100" t="str">
        <f>IFERROR(VLOOKUP(Výskyt[[#This Row],[Kód]],zostava37[],2,0),"")</f>
        <v/>
      </c>
      <c r="AX145" s="100" t="str">
        <f>IFERROR(VLOOKUP(Výskyt[[#This Row],[Kód]],zostava38[],2,0),"")</f>
        <v/>
      </c>
      <c r="AY145" s="100" t="str">
        <f>IFERROR(VLOOKUP(Výskyt[[#This Row],[Kód]],zostava39[],2,0),"")</f>
        <v/>
      </c>
      <c r="AZ145" s="100" t="str">
        <f>IFERROR(VLOOKUP(Výskyt[[#This Row],[Kód]],zostava40[],2,0),"")</f>
        <v/>
      </c>
      <c r="BA145" s="100" t="str">
        <f>IFERROR(VLOOKUP(Výskyt[[#This Row],[Kód]],zostava41[],2,0),"")</f>
        <v/>
      </c>
      <c r="BB145" s="100" t="str">
        <f>IFERROR(VLOOKUP(Výskyt[[#This Row],[Kód]],zostava42[],2,0),"")</f>
        <v/>
      </c>
      <c r="BC145" s="100" t="str">
        <f>IFERROR(VLOOKUP(Výskyt[[#This Row],[Kód]],zostava43[],2,0),"")</f>
        <v/>
      </c>
      <c r="BD145" s="100" t="str">
        <f>IFERROR(VLOOKUP(Výskyt[[#This Row],[Kód]],zostava44[],2,0),"")</f>
        <v/>
      </c>
      <c r="BE145" s="84"/>
      <c r="BF145" s="108">
        <f>Zostavy!B158</f>
        <v>0</v>
      </c>
      <c r="BG145" s="108">
        <f>SUMIFS(Zostavy!$D$132:$D$165,Zostavy!$B$132:$B$165,Zostavy!B158)*Zostavy!$E$167</f>
        <v>0</v>
      </c>
      <c r="BI145" s="108">
        <f>Zostavy!H158</f>
        <v>0</v>
      </c>
      <c r="BJ145" s="108">
        <f>SUMIFS(Zostavy!$J$132:$J$165,Zostavy!$H$132:$H$165,Zostavy!H158)*Zostavy!$K$167</f>
        <v>0</v>
      </c>
      <c r="BL145" s="108">
        <f>Zostavy!N158</f>
        <v>0</v>
      </c>
      <c r="BM145" s="108">
        <f>SUMIFS(Zostavy!$P$132:$P$165,Zostavy!$N$132:$N$165,Zostavy!N158)*Zostavy!$Q$167</f>
        <v>0</v>
      </c>
      <c r="BO145" s="108">
        <f>Zostavy!T158</f>
        <v>0</v>
      </c>
      <c r="BP145" s="108">
        <f>SUMIFS(Zostavy!$V$132:$V$165,Zostavy!$T$132:$T$165,Zostavy!T158)*Zostavy!$W$167</f>
        <v>0</v>
      </c>
    </row>
    <row r="146" spans="1:68" ht="14.15" x14ac:dyDescent="0.35">
      <c r="A146" s="84"/>
      <c r="B146" s="98">
        <v>3813</v>
      </c>
      <c r="C146" s="84" t="s">
        <v>454</v>
      </c>
      <c r="D146" s="84">
        <f>Cenník[[#This Row],[Kód]]</f>
        <v>3813</v>
      </c>
      <c r="E146" s="93">
        <v>5.41</v>
      </c>
      <c r="F146" s="84"/>
      <c r="G146" s="84" t="s">
        <v>614</v>
      </c>
      <c r="H146" s="84"/>
      <c r="I146" s="99">
        <f>Cenník[[#This Row],[Kód]]</f>
        <v>3813</v>
      </c>
      <c r="J146" s="100">
        <f>SUM(Výskyt[[#This Row],[1]:[44]])</f>
        <v>0</v>
      </c>
      <c r="K146" s="100" t="str">
        <f>IFERROR(RANK(Výskyt[[#This Row],[kód-P]],Výskyt[kód-P],1),"")</f>
        <v/>
      </c>
      <c r="L146" s="100" t="str">
        <f>IF(Výskyt[[#This Row],[ks]]&gt;0,Výskyt[[#This Row],[Kód]],"")</f>
        <v/>
      </c>
      <c r="M146" s="100" t="str">
        <f>IFERROR(VLOOKUP(Výskyt[[#This Row],[Kód]],zostava1[],2,0),"")</f>
        <v/>
      </c>
      <c r="N146" s="100" t="str">
        <f>IFERROR(VLOOKUP(Výskyt[[#This Row],[Kód]],zostava2[],2,0),"")</f>
        <v/>
      </c>
      <c r="O146" s="100" t="str">
        <f>IFERROR(VLOOKUP(Výskyt[[#This Row],[Kód]],zostava3[],2,0),"")</f>
        <v/>
      </c>
      <c r="P146" s="100" t="str">
        <f>IFERROR(VLOOKUP(Výskyt[[#This Row],[Kód]],zostava4[],2,0),"")</f>
        <v/>
      </c>
      <c r="Q146" s="100" t="str">
        <f>IFERROR(VLOOKUP(Výskyt[[#This Row],[Kód]],zostava5[],2,0),"")</f>
        <v/>
      </c>
      <c r="R146" s="100" t="str">
        <f>IFERROR(VLOOKUP(Výskyt[[#This Row],[Kód]],zostava6[],2,0),"")</f>
        <v/>
      </c>
      <c r="S146" s="100" t="str">
        <f>IFERROR(VLOOKUP(Výskyt[[#This Row],[Kód]],zostava7[],2,0),"")</f>
        <v/>
      </c>
      <c r="T146" s="100" t="str">
        <f>IFERROR(VLOOKUP(Výskyt[[#This Row],[Kód]],zostava8[],2,0),"")</f>
        <v/>
      </c>
      <c r="U146" s="100" t="str">
        <f>IFERROR(VLOOKUP(Výskyt[[#This Row],[Kód]],zostava9[],2,0),"")</f>
        <v/>
      </c>
      <c r="V146" s="102" t="str">
        <f>IFERROR(VLOOKUP(Výskyt[[#This Row],[Kód]],zostava10[],2,0),"")</f>
        <v/>
      </c>
      <c r="W146" s="100" t="str">
        <f>IFERROR(VLOOKUP(Výskyt[[#This Row],[Kód]],zostava11[],2,0),"")</f>
        <v/>
      </c>
      <c r="X146" s="100" t="str">
        <f>IFERROR(VLOOKUP(Výskyt[[#This Row],[Kód]],zostava12[],2,0),"")</f>
        <v/>
      </c>
      <c r="Y146" s="100" t="str">
        <f>IFERROR(VLOOKUP(Výskyt[[#This Row],[Kód]],zostava13[],2,0),"")</f>
        <v/>
      </c>
      <c r="Z146" s="100" t="str">
        <f>IFERROR(VLOOKUP(Výskyt[[#This Row],[Kód]],zostava14[],2,0),"")</f>
        <v/>
      </c>
      <c r="AA146" s="100" t="str">
        <f>IFERROR(VLOOKUP(Výskyt[[#This Row],[Kód]],zostava15[],2,0),"")</f>
        <v/>
      </c>
      <c r="AB146" s="100" t="str">
        <f>IFERROR(VLOOKUP(Výskyt[[#This Row],[Kód]],zostava16[],2,0),"")</f>
        <v/>
      </c>
      <c r="AC146" s="100" t="str">
        <f>IFERROR(VLOOKUP(Výskyt[[#This Row],[Kód]],zostava17[],2,0),"")</f>
        <v/>
      </c>
      <c r="AD146" s="100" t="str">
        <f>IFERROR(VLOOKUP(Výskyt[[#This Row],[Kód]],zostava18[],2,0),"")</f>
        <v/>
      </c>
      <c r="AE146" s="100" t="str">
        <f>IFERROR(VLOOKUP(Výskyt[[#This Row],[Kód]],zostava19[],2,0),"")</f>
        <v/>
      </c>
      <c r="AF146" s="100" t="str">
        <f>IFERROR(VLOOKUP(Výskyt[[#This Row],[Kód]],zostava20[],2,0),"")</f>
        <v/>
      </c>
      <c r="AG146" s="100" t="str">
        <f>IFERROR(VLOOKUP(Výskyt[[#This Row],[Kód]],zostava21[],2,0),"")</f>
        <v/>
      </c>
      <c r="AH146" s="100" t="str">
        <f>IFERROR(VLOOKUP(Výskyt[[#This Row],[Kód]],zostava22[],2,0),"")</f>
        <v/>
      </c>
      <c r="AI146" s="100" t="str">
        <f>IFERROR(VLOOKUP(Výskyt[[#This Row],[Kód]],zostava23[],2,0),"")</f>
        <v/>
      </c>
      <c r="AJ146" s="100" t="str">
        <f>IFERROR(VLOOKUP(Výskyt[[#This Row],[Kód]],zostava24[],2,0),"")</f>
        <v/>
      </c>
      <c r="AK146" s="100" t="str">
        <f>IFERROR(VLOOKUP(Výskyt[[#This Row],[Kód]],zostava25[],2,0),"")</f>
        <v/>
      </c>
      <c r="AL146" s="100" t="str">
        <f>IFERROR(VLOOKUP(Výskyt[[#This Row],[Kód]],zostava26[],2,0),"")</f>
        <v/>
      </c>
      <c r="AM146" s="100" t="str">
        <f>IFERROR(VLOOKUP(Výskyt[[#This Row],[Kód]],zostava27[],2,0),"")</f>
        <v/>
      </c>
      <c r="AN146" s="100" t="str">
        <f>IFERROR(VLOOKUP(Výskyt[[#This Row],[Kód]],zostava28[],2,0),"")</f>
        <v/>
      </c>
      <c r="AO146" s="100" t="str">
        <f>IFERROR(VLOOKUP(Výskyt[[#This Row],[Kód]],zostava29[],2,0),"")</f>
        <v/>
      </c>
      <c r="AP146" s="100" t="str">
        <f>IFERROR(VLOOKUP(Výskyt[[#This Row],[Kód]],zostava30[],2,0),"")</f>
        <v/>
      </c>
      <c r="AQ146" s="100" t="str">
        <f>IFERROR(VLOOKUP(Výskyt[[#This Row],[Kód]],zostava31[],2,0),"")</f>
        <v/>
      </c>
      <c r="AR146" s="100" t="str">
        <f>IFERROR(VLOOKUP(Výskyt[[#This Row],[Kód]],zostava32[],2,0),"")</f>
        <v/>
      </c>
      <c r="AS146" s="100" t="str">
        <f>IFERROR(VLOOKUP(Výskyt[[#This Row],[Kód]],zostava33[],2,0),"")</f>
        <v/>
      </c>
      <c r="AT146" s="100" t="str">
        <f>IFERROR(VLOOKUP(Výskyt[[#This Row],[Kód]],zostava34[],2,0),"")</f>
        <v/>
      </c>
      <c r="AU146" s="100" t="str">
        <f>IFERROR(VLOOKUP(Výskyt[[#This Row],[Kód]],zostava35[],2,0),"")</f>
        <v/>
      </c>
      <c r="AV146" s="100" t="str">
        <f>IFERROR(VLOOKUP(Výskyt[[#This Row],[Kód]],zostava36[],2,0),"")</f>
        <v/>
      </c>
      <c r="AW146" s="100" t="str">
        <f>IFERROR(VLOOKUP(Výskyt[[#This Row],[Kód]],zostava37[],2,0),"")</f>
        <v/>
      </c>
      <c r="AX146" s="100" t="str">
        <f>IFERROR(VLOOKUP(Výskyt[[#This Row],[Kód]],zostava38[],2,0),"")</f>
        <v/>
      </c>
      <c r="AY146" s="100" t="str">
        <f>IFERROR(VLOOKUP(Výskyt[[#This Row],[Kód]],zostava39[],2,0),"")</f>
        <v/>
      </c>
      <c r="AZ146" s="100" t="str">
        <f>IFERROR(VLOOKUP(Výskyt[[#This Row],[Kód]],zostava40[],2,0),"")</f>
        <v/>
      </c>
      <c r="BA146" s="100" t="str">
        <f>IFERROR(VLOOKUP(Výskyt[[#This Row],[Kód]],zostava41[],2,0),"")</f>
        <v/>
      </c>
      <c r="BB146" s="100" t="str">
        <f>IFERROR(VLOOKUP(Výskyt[[#This Row],[Kód]],zostava42[],2,0),"")</f>
        <v/>
      </c>
      <c r="BC146" s="100" t="str">
        <f>IFERROR(VLOOKUP(Výskyt[[#This Row],[Kód]],zostava43[],2,0),"")</f>
        <v/>
      </c>
      <c r="BD146" s="100" t="str">
        <f>IFERROR(VLOOKUP(Výskyt[[#This Row],[Kód]],zostava44[],2,0),"")</f>
        <v/>
      </c>
      <c r="BE146" s="84"/>
      <c r="BF146" s="108">
        <f>Zostavy!B159</f>
        <v>0</v>
      </c>
      <c r="BG146" s="108">
        <f>SUMIFS(Zostavy!$D$132:$D$165,Zostavy!$B$132:$B$165,Zostavy!B159)*Zostavy!$E$167</f>
        <v>0</v>
      </c>
      <c r="BI146" s="108">
        <f>Zostavy!H159</f>
        <v>0</v>
      </c>
      <c r="BJ146" s="108">
        <f>SUMIFS(Zostavy!$J$132:$J$165,Zostavy!$H$132:$H$165,Zostavy!H159)*Zostavy!$K$167</f>
        <v>0</v>
      </c>
      <c r="BL146" s="108">
        <f>Zostavy!N159</f>
        <v>0</v>
      </c>
      <c r="BM146" s="108">
        <f>SUMIFS(Zostavy!$P$132:$P$165,Zostavy!$N$132:$N$165,Zostavy!N159)*Zostavy!$Q$167</f>
        <v>0</v>
      </c>
      <c r="BO146" s="108">
        <f>Zostavy!T159</f>
        <v>0</v>
      </c>
      <c r="BP146" s="108">
        <f>SUMIFS(Zostavy!$V$132:$V$165,Zostavy!$T$132:$T$165,Zostavy!T159)*Zostavy!$W$167</f>
        <v>0</v>
      </c>
    </row>
    <row r="147" spans="1:68" ht="14.15" x14ac:dyDescent="0.35">
      <c r="A147" s="84"/>
      <c r="B147" s="98">
        <v>3814</v>
      </c>
      <c r="C147" s="84" t="s">
        <v>455</v>
      </c>
      <c r="D147" s="84">
        <f>Cenník[[#This Row],[Kód]]</f>
        <v>3814</v>
      </c>
      <c r="E147" s="93">
        <v>6.76</v>
      </c>
      <c r="F147" s="84"/>
      <c r="G147" s="84" t="s">
        <v>613</v>
      </c>
      <c r="H147" s="84"/>
      <c r="I147" s="99">
        <f>Cenník[[#This Row],[Kód]]</f>
        <v>3814</v>
      </c>
      <c r="J147" s="100">
        <f>SUM(Výskyt[[#This Row],[1]:[44]])</f>
        <v>0</v>
      </c>
      <c r="K147" s="100" t="str">
        <f>IFERROR(RANK(Výskyt[[#This Row],[kód-P]],Výskyt[kód-P],1),"")</f>
        <v/>
      </c>
      <c r="L147" s="100" t="str">
        <f>IF(Výskyt[[#This Row],[ks]]&gt;0,Výskyt[[#This Row],[Kód]],"")</f>
        <v/>
      </c>
      <c r="M147" s="100" t="str">
        <f>IFERROR(VLOOKUP(Výskyt[[#This Row],[Kód]],zostava1[],2,0),"")</f>
        <v/>
      </c>
      <c r="N147" s="100" t="str">
        <f>IFERROR(VLOOKUP(Výskyt[[#This Row],[Kód]],zostava2[],2,0),"")</f>
        <v/>
      </c>
      <c r="O147" s="100" t="str">
        <f>IFERROR(VLOOKUP(Výskyt[[#This Row],[Kód]],zostava3[],2,0),"")</f>
        <v/>
      </c>
      <c r="P147" s="100" t="str">
        <f>IFERROR(VLOOKUP(Výskyt[[#This Row],[Kód]],zostava4[],2,0),"")</f>
        <v/>
      </c>
      <c r="Q147" s="100" t="str">
        <f>IFERROR(VLOOKUP(Výskyt[[#This Row],[Kód]],zostava5[],2,0),"")</f>
        <v/>
      </c>
      <c r="R147" s="100" t="str">
        <f>IFERROR(VLOOKUP(Výskyt[[#This Row],[Kód]],zostava6[],2,0),"")</f>
        <v/>
      </c>
      <c r="S147" s="100" t="str">
        <f>IFERROR(VLOOKUP(Výskyt[[#This Row],[Kód]],zostava7[],2,0),"")</f>
        <v/>
      </c>
      <c r="T147" s="100" t="str">
        <f>IFERROR(VLOOKUP(Výskyt[[#This Row],[Kód]],zostava8[],2,0),"")</f>
        <v/>
      </c>
      <c r="U147" s="100" t="str">
        <f>IFERROR(VLOOKUP(Výskyt[[#This Row],[Kód]],zostava9[],2,0),"")</f>
        <v/>
      </c>
      <c r="V147" s="102" t="str">
        <f>IFERROR(VLOOKUP(Výskyt[[#This Row],[Kód]],zostava10[],2,0),"")</f>
        <v/>
      </c>
      <c r="W147" s="100" t="str">
        <f>IFERROR(VLOOKUP(Výskyt[[#This Row],[Kód]],zostava11[],2,0),"")</f>
        <v/>
      </c>
      <c r="X147" s="100" t="str">
        <f>IFERROR(VLOOKUP(Výskyt[[#This Row],[Kód]],zostava12[],2,0),"")</f>
        <v/>
      </c>
      <c r="Y147" s="100" t="str">
        <f>IFERROR(VLOOKUP(Výskyt[[#This Row],[Kód]],zostava13[],2,0),"")</f>
        <v/>
      </c>
      <c r="Z147" s="100" t="str">
        <f>IFERROR(VLOOKUP(Výskyt[[#This Row],[Kód]],zostava14[],2,0),"")</f>
        <v/>
      </c>
      <c r="AA147" s="100" t="str">
        <f>IFERROR(VLOOKUP(Výskyt[[#This Row],[Kód]],zostava15[],2,0),"")</f>
        <v/>
      </c>
      <c r="AB147" s="100" t="str">
        <f>IFERROR(VLOOKUP(Výskyt[[#This Row],[Kód]],zostava16[],2,0),"")</f>
        <v/>
      </c>
      <c r="AC147" s="100" t="str">
        <f>IFERROR(VLOOKUP(Výskyt[[#This Row],[Kód]],zostava17[],2,0),"")</f>
        <v/>
      </c>
      <c r="AD147" s="100" t="str">
        <f>IFERROR(VLOOKUP(Výskyt[[#This Row],[Kód]],zostava18[],2,0),"")</f>
        <v/>
      </c>
      <c r="AE147" s="100" t="str">
        <f>IFERROR(VLOOKUP(Výskyt[[#This Row],[Kód]],zostava19[],2,0),"")</f>
        <v/>
      </c>
      <c r="AF147" s="100" t="str">
        <f>IFERROR(VLOOKUP(Výskyt[[#This Row],[Kód]],zostava20[],2,0),"")</f>
        <v/>
      </c>
      <c r="AG147" s="100" t="str">
        <f>IFERROR(VLOOKUP(Výskyt[[#This Row],[Kód]],zostava21[],2,0),"")</f>
        <v/>
      </c>
      <c r="AH147" s="100" t="str">
        <f>IFERROR(VLOOKUP(Výskyt[[#This Row],[Kód]],zostava22[],2,0),"")</f>
        <v/>
      </c>
      <c r="AI147" s="100" t="str">
        <f>IFERROR(VLOOKUP(Výskyt[[#This Row],[Kód]],zostava23[],2,0),"")</f>
        <v/>
      </c>
      <c r="AJ147" s="100" t="str">
        <f>IFERROR(VLOOKUP(Výskyt[[#This Row],[Kód]],zostava24[],2,0),"")</f>
        <v/>
      </c>
      <c r="AK147" s="100" t="str">
        <f>IFERROR(VLOOKUP(Výskyt[[#This Row],[Kód]],zostava25[],2,0),"")</f>
        <v/>
      </c>
      <c r="AL147" s="100" t="str">
        <f>IFERROR(VLOOKUP(Výskyt[[#This Row],[Kód]],zostava26[],2,0),"")</f>
        <v/>
      </c>
      <c r="AM147" s="100" t="str">
        <f>IFERROR(VLOOKUP(Výskyt[[#This Row],[Kód]],zostava27[],2,0),"")</f>
        <v/>
      </c>
      <c r="AN147" s="100" t="str">
        <f>IFERROR(VLOOKUP(Výskyt[[#This Row],[Kód]],zostava28[],2,0),"")</f>
        <v/>
      </c>
      <c r="AO147" s="100" t="str">
        <f>IFERROR(VLOOKUP(Výskyt[[#This Row],[Kód]],zostava29[],2,0),"")</f>
        <v/>
      </c>
      <c r="AP147" s="100" t="str">
        <f>IFERROR(VLOOKUP(Výskyt[[#This Row],[Kód]],zostava30[],2,0),"")</f>
        <v/>
      </c>
      <c r="AQ147" s="100" t="str">
        <f>IFERROR(VLOOKUP(Výskyt[[#This Row],[Kód]],zostava31[],2,0),"")</f>
        <v/>
      </c>
      <c r="AR147" s="100" t="str">
        <f>IFERROR(VLOOKUP(Výskyt[[#This Row],[Kód]],zostava32[],2,0),"")</f>
        <v/>
      </c>
      <c r="AS147" s="100" t="str">
        <f>IFERROR(VLOOKUP(Výskyt[[#This Row],[Kód]],zostava33[],2,0),"")</f>
        <v/>
      </c>
      <c r="AT147" s="100" t="str">
        <f>IFERROR(VLOOKUP(Výskyt[[#This Row],[Kód]],zostava34[],2,0),"")</f>
        <v/>
      </c>
      <c r="AU147" s="100" t="str">
        <f>IFERROR(VLOOKUP(Výskyt[[#This Row],[Kód]],zostava35[],2,0),"")</f>
        <v/>
      </c>
      <c r="AV147" s="100" t="str">
        <f>IFERROR(VLOOKUP(Výskyt[[#This Row],[Kód]],zostava36[],2,0),"")</f>
        <v/>
      </c>
      <c r="AW147" s="100" t="str">
        <f>IFERROR(VLOOKUP(Výskyt[[#This Row],[Kód]],zostava37[],2,0),"")</f>
        <v/>
      </c>
      <c r="AX147" s="100" t="str">
        <f>IFERROR(VLOOKUP(Výskyt[[#This Row],[Kód]],zostava38[],2,0),"")</f>
        <v/>
      </c>
      <c r="AY147" s="100" t="str">
        <f>IFERROR(VLOOKUP(Výskyt[[#This Row],[Kód]],zostava39[],2,0),"")</f>
        <v/>
      </c>
      <c r="AZ147" s="100" t="str">
        <f>IFERROR(VLOOKUP(Výskyt[[#This Row],[Kód]],zostava40[],2,0),"")</f>
        <v/>
      </c>
      <c r="BA147" s="100" t="str">
        <f>IFERROR(VLOOKUP(Výskyt[[#This Row],[Kód]],zostava41[],2,0),"")</f>
        <v/>
      </c>
      <c r="BB147" s="100" t="str">
        <f>IFERROR(VLOOKUP(Výskyt[[#This Row],[Kód]],zostava42[],2,0),"")</f>
        <v/>
      </c>
      <c r="BC147" s="100" t="str">
        <f>IFERROR(VLOOKUP(Výskyt[[#This Row],[Kód]],zostava43[],2,0),"")</f>
        <v/>
      </c>
      <c r="BD147" s="100" t="str">
        <f>IFERROR(VLOOKUP(Výskyt[[#This Row],[Kód]],zostava44[],2,0),"")</f>
        <v/>
      </c>
      <c r="BE147" s="84"/>
      <c r="BF147" s="108">
        <f>Zostavy!B160</f>
        <v>0</v>
      </c>
      <c r="BG147" s="108">
        <f>SUMIFS(Zostavy!$D$132:$D$165,Zostavy!$B$132:$B$165,Zostavy!B160)*Zostavy!$E$167</f>
        <v>0</v>
      </c>
      <c r="BI147" s="108">
        <f>Zostavy!H160</f>
        <v>0</v>
      </c>
      <c r="BJ147" s="108">
        <f>SUMIFS(Zostavy!$J$132:$J$165,Zostavy!$H$132:$H$165,Zostavy!H160)*Zostavy!$K$167</f>
        <v>0</v>
      </c>
      <c r="BL147" s="108">
        <f>Zostavy!N160</f>
        <v>0</v>
      </c>
      <c r="BM147" s="108">
        <f>SUMIFS(Zostavy!$P$132:$P$165,Zostavy!$N$132:$N$165,Zostavy!N160)*Zostavy!$Q$167</f>
        <v>0</v>
      </c>
      <c r="BO147" s="108">
        <f>Zostavy!T160</f>
        <v>0</v>
      </c>
      <c r="BP147" s="108">
        <f>SUMIFS(Zostavy!$V$132:$V$165,Zostavy!$T$132:$T$165,Zostavy!T160)*Zostavy!$W$167</f>
        <v>0</v>
      </c>
    </row>
    <row r="148" spans="1:68" ht="14.15" x14ac:dyDescent="0.35">
      <c r="A148" s="84"/>
      <c r="B148" s="98">
        <v>3815</v>
      </c>
      <c r="C148" s="84" t="s">
        <v>450</v>
      </c>
      <c r="D148" s="84">
        <f>Cenník[[#This Row],[Kód]]</f>
        <v>3815</v>
      </c>
      <c r="E148" s="93">
        <v>1.02</v>
      </c>
      <c r="F148" s="84"/>
      <c r="G148" s="84" t="s">
        <v>612</v>
      </c>
      <c r="H148" s="84"/>
      <c r="I148" s="99">
        <f>Cenník[[#This Row],[Kód]]</f>
        <v>3815</v>
      </c>
      <c r="J148" s="100">
        <f>SUM(Výskyt[[#This Row],[1]:[44]])</f>
        <v>0</v>
      </c>
      <c r="K148" s="100" t="str">
        <f>IFERROR(RANK(Výskyt[[#This Row],[kód-P]],Výskyt[kód-P],1),"")</f>
        <v/>
      </c>
      <c r="L148" s="100" t="str">
        <f>IF(Výskyt[[#This Row],[ks]]&gt;0,Výskyt[[#This Row],[Kód]],"")</f>
        <v/>
      </c>
      <c r="M148" s="100" t="str">
        <f>IFERROR(VLOOKUP(Výskyt[[#This Row],[Kód]],zostava1[],2,0),"")</f>
        <v/>
      </c>
      <c r="N148" s="100" t="str">
        <f>IFERROR(VLOOKUP(Výskyt[[#This Row],[Kód]],zostava2[],2,0),"")</f>
        <v/>
      </c>
      <c r="O148" s="100" t="str">
        <f>IFERROR(VLOOKUP(Výskyt[[#This Row],[Kód]],zostava3[],2,0),"")</f>
        <v/>
      </c>
      <c r="P148" s="100" t="str">
        <f>IFERROR(VLOOKUP(Výskyt[[#This Row],[Kód]],zostava4[],2,0),"")</f>
        <v/>
      </c>
      <c r="Q148" s="100" t="str">
        <f>IFERROR(VLOOKUP(Výskyt[[#This Row],[Kód]],zostava5[],2,0),"")</f>
        <v/>
      </c>
      <c r="R148" s="100" t="str">
        <f>IFERROR(VLOOKUP(Výskyt[[#This Row],[Kód]],zostava6[],2,0),"")</f>
        <v/>
      </c>
      <c r="S148" s="100" t="str">
        <f>IFERROR(VLOOKUP(Výskyt[[#This Row],[Kód]],zostava7[],2,0),"")</f>
        <v/>
      </c>
      <c r="T148" s="100" t="str">
        <f>IFERROR(VLOOKUP(Výskyt[[#This Row],[Kód]],zostava8[],2,0),"")</f>
        <v/>
      </c>
      <c r="U148" s="100" t="str">
        <f>IFERROR(VLOOKUP(Výskyt[[#This Row],[Kód]],zostava9[],2,0),"")</f>
        <v/>
      </c>
      <c r="V148" s="102" t="str">
        <f>IFERROR(VLOOKUP(Výskyt[[#This Row],[Kód]],zostava10[],2,0),"")</f>
        <v/>
      </c>
      <c r="W148" s="100" t="str">
        <f>IFERROR(VLOOKUP(Výskyt[[#This Row],[Kód]],zostava11[],2,0),"")</f>
        <v/>
      </c>
      <c r="X148" s="100" t="str">
        <f>IFERROR(VLOOKUP(Výskyt[[#This Row],[Kód]],zostava12[],2,0),"")</f>
        <v/>
      </c>
      <c r="Y148" s="100" t="str">
        <f>IFERROR(VLOOKUP(Výskyt[[#This Row],[Kód]],zostava13[],2,0),"")</f>
        <v/>
      </c>
      <c r="Z148" s="100" t="str">
        <f>IFERROR(VLOOKUP(Výskyt[[#This Row],[Kód]],zostava14[],2,0),"")</f>
        <v/>
      </c>
      <c r="AA148" s="100" t="str">
        <f>IFERROR(VLOOKUP(Výskyt[[#This Row],[Kód]],zostava15[],2,0),"")</f>
        <v/>
      </c>
      <c r="AB148" s="100" t="str">
        <f>IFERROR(VLOOKUP(Výskyt[[#This Row],[Kód]],zostava16[],2,0),"")</f>
        <v/>
      </c>
      <c r="AC148" s="100" t="str">
        <f>IFERROR(VLOOKUP(Výskyt[[#This Row],[Kód]],zostava17[],2,0),"")</f>
        <v/>
      </c>
      <c r="AD148" s="100" t="str">
        <f>IFERROR(VLOOKUP(Výskyt[[#This Row],[Kód]],zostava18[],2,0),"")</f>
        <v/>
      </c>
      <c r="AE148" s="100" t="str">
        <f>IFERROR(VLOOKUP(Výskyt[[#This Row],[Kód]],zostava19[],2,0),"")</f>
        <v/>
      </c>
      <c r="AF148" s="100" t="str">
        <f>IFERROR(VLOOKUP(Výskyt[[#This Row],[Kód]],zostava20[],2,0),"")</f>
        <v/>
      </c>
      <c r="AG148" s="100" t="str">
        <f>IFERROR(VLOOKUP(Výskyt[[#This Row],[Kód]],zostava21[],2,0),"")</f>
        <v/>
      </c>
      <c r="AH148" s="100" t="str">
        <f>IFERROR(VLOOKUP(Výskyt[[#This Row],[Kód]],zostava22[],2,0),"")</f>
        <v/>
      </c>
      <c r="AI148" s="100" t="str">
        <f>IFERROR(VLOOKUP(Výskyt[[#This Row],[Kód]],zostava23[],2,0),"")</f>
        <v/>
      </c>
      <c r="AJ148" s="100" t="str">
        <f>IFERROR(VLOOKUP(Výskyt[[#This Row],[Kód]],zostava24[],2,0),"")</f>
        <v/>
      </c>
      <c r="AK148" s="100" t="str">
        <f>IFERROR(VLOOKUP(Výskyt[[#This Row],[Kód]],zostava25[],2,0),"")</f>
        <v/>
      </c>
      <c r="AL148" s="100" t="str">
        <f>IFERROR(VLOOKUP(Výskyt[[#This Row],[Kód]],zostava26[],2,0),"")</f>
        <v/>
      </c>
      <c r="AM148" s="100" t="str">
        <f>IFERROR(VLOOKUP(Výskyt[[#This Row],[Kód]],zostava27[],2,0),"")</f>
        <v/>
      </c>
      <c r="AN148" s="100" t="str">
        <f>IFERROR(VLOOKUP(Výskyt[[#This Row],[Kód]],zostava28[],2,0),"")</f>
        <v/>
      </c>
      <c r="AO148" s="100" t="str">
        <f>IFERROR(VLOOKUP(Výskyt[[#This Row],[Kód]],zostava29[],2,0),"")</f>
        <v/>
      </c>
      <c r="AP148" s="100" t="str">
        <f>IFERROR(VLOOKUP(Výskyt[[#This Row],[Kód]],zostava30[],2,0),"")</f>
        <v/>
      </c>
      <c r="AQ148" s="100" t="str">
        <f>IFERROR(VLOOKUP(Výskyt[[#This Row],[Kód]],zostava31[],2,0),"")</f>
        <v/>
      </c>
      <c r="AR148" s="100" t="str">
        <f>IFERROR(VLOOKUP(Výskyt[[#This Row],[Kód]],zostava32[],2,0),"")</f>
        <v/>
      </c>
      <c r="AS148" s="100" t="str">
        <f>IFERROR(VLOOKUP(Výskyt[[#This Row],[Kód]],zostava33[],2,0),"")</f>
        <v/>
      </c>
      <c r="AT148" s="100" t="str">
        <f>IFERROR(VLOOKUP(Výskyt[[#This Row],[Kód]],zostava34[],2,0),"")</f>
        <v/>
      </c>
      <c r="AU148" s="100" t="str">
        <f>IFERROR(VLOOKUP(Výskyt[[#This Row],[Kód]],zostava35[],2,0),"")</f>
        <v/>
      </c>
      <c r="AV148" s="100" t="str">
        <f>IFERROR(VLOOKUP(Výskyt[[#This Row],[Kód]],zostava36[],2,0),"")</f>
        <v/>
      </c>
      <c r="AW148" s="100" t="str">
        <f>IFERROR(VLOOKUP(Výskyt[[#This Row],[Kód]],zostava37[],2,0),"")</f>
        <v/>
      </c>
      <c r="AX148" s="100" t="str">
        <f>IFERROR(VLOOKUP(Výskyt[[#This Row],[Kód]],zostava38[],2,0),"")</f>
        <v/>
      </c>
      <c r="AY148" s="100" t="str">
        <f>IFERROR(VLOOKUP(Výskyt[[#This Row],[Kód]],zostava39[],2,0),"")</f>
        <v/>
      </c>
      <c r="AZ148" s="100" t="str">
        <f>IFERROR(VLOOKUP(Výskyt[[#This Row],[Kód]],zostava40[],2,0),"")</f>
        <v/>
      </c>
      <c r="BA148" s="100" t="str">
        <f>IFERROR(VLOOKUP(Výskyt[[#This Row],[Kód]],zostava41[],2,0),"")</f>
        <v/>
      </c>
      <c r="BB148" s="100" t="str">
        <f>IFERROR(VLOOKUP(Výskyt[[#This Row],[Kód]],zostava42[],2,0),"")</f>
        <v/>
      </c>
      <c r="BC148" s="100" t="str">
        <f>IFERROR(VLOOKUP(Výskyt[[#This Row],[Kód]],zostava43[],2,0),"")</f>
        <v/>
      </c>
      <c r="BD148" s="100" t="str">
        <f>IFERROR(VLOOKUP(Výskyt[[#This Row],[Kód]],zostava44[],2,0),"")</f>
        <v/>
      </c>
      <c r="BE148" s="84"/>
      <c r="BF148" s="108">
        <f>Zostavy!B161</f>
        <v>0</v>
      </c>
      <c r="BG148" s="108">
        <f>SUMIFS(Zostavy!$D$132:$D$165,Zostavy!$B$132:$B$165,Zostavy!B161)*Zostavy!$E$167</f>
        <v>0</v>
      </c>
      <c r="BI148" s="108">
        <f>Zostavy!H161</f>
        <v>0</v>
      </c>
      <c r="BJ148" s="108">
        <f>SUMIFS(Zostavy!$J$132:$J$165,Zostavy!$H$132:$H$165,Zostavy!H161)*Zostavy!$K$167</f>
        <v>0</v>
      </c>
      <c r="BL148" s="108">
        <f>Zostavy!N161</f>
        <v>0</v>
      </c>
      <c r="BM148" s="108">
        <f>SUMIFS(Zostavy!$P$132:$P$165,Zostavy!$N$132:$N$165,Zostavy!N161)*Zostavy!$Q$167</f>
        <v>0</v>
      </c>
      <c r="BO148" s="108">
        <f>Zostavy!T161</f>
        <v>0</v>
      </c>
      <c r="BP148" s="108">
        <f>SUMIFS(Zostavy!$V$132:$V$165,Zostavy!$T$132:$T$165,Zostavy!T161)*Zostavy!$W$167</f>
        <v>0</v>
      </c>
    </row>
    <row r="149" spans="1:68" ht="14.15" x14ac:dyDescent="0.35">
      <c r="A149" s="84"/>
      <c r="B149" s="98">
        <v>3820</v>
      </c>
      <c r="C149" s="84" t="s">
        <v>451</v>
      </c>
      <c r="D149" s="84">
        <f>Cenník[[#This Row],[Kód]]</f>
        <v>3820</v>
      </c>
      <c r="E149" s="93">
        <v>1.86</v>
      </c>
      <c r="F149" s="84"/>
      <c r="G149" s="84" t="s">
        <v>611</v>
      </c>
      <c r="H149" s="84"/>
      <c r="I149" s="99">
        <f>Cenník[[#This Row],[Kód]]</f>
        <v>3820</v>
      </c>
      <c r="J149" s="100">
        <f>SUM(Výskyt[[#This Row],[1]:[44]])</f>
        <v>0</v>
      </c>
      <c r="K149" s="100" t="str">
        <f>IFERROR(RANK(Výskyt[[#This Row],[kód-P]],Výskyt[kód-P],1),"")</f>
        <v/>
      </c>
      <c r="L149" s="100" t="str">
        <f>IF(Výskyt[[#This Row],[ks]]&gt;0,Výskyt[[#This Row],[Kód]],"")</f>
        <v/>
      </c>
      <c r="M149" s="100" t="str">
        <f>IFERROR(VLOOKUP(Výskyt[[#This Row],[Kód]],zostava1[],2,0),"")</f>
        <v/>
      </c>
      <c r="N149" s="100" t="str">
        <f>IFERROR(VLOOKUP(Výskyt[[#This Row],[Kód]],zostava2[],2,0),"")</f>
        <v/>
      </c>
      <c r="O149" s="100" t="str">
        <f>IFERROR(VLOOKUP(Výskyt[[#This Row],[Kód]],zostava3[],2,0),"")</f>
        <v/>
      </c>
      <c r="P149" s="100" t="str">
        <f>IFERROR(VLOOKUP(Výskyt[[#This Row],[Kód]],zostava4[],2,0),"")</f>
        <v/>
      </c>
      <c r="Q149" s="100" t="str">
        <f>IFERROR(VLOOKUP(Výskyt[[#This Row],[Kód]],zostava5[],2,0),"")</f>
        <v/>
      </c>
      <c r="R149" s="100" t="str">
        <f>IFERROR(VLOOKUP(Výskyt[[#This Row],[Kód]],zostava6[],2,0),"")</f>
        <v/>
      </c>
      <c r="S149" s="100" t="str">
        <f>IFERROR(VLOOKUP(Výskyt[[#This Row],[Kód]],zostava7[],2,0),"")</f>
        <v/>
      </c>
      <c r="T149" s="100" t="str">
        <f>IFERROR(VLOOKUP(Výskyt[[#This Row],[Kód]],zostava8[],2,0),"")</f>
        <v/>
      </c>
      <c r="U149" s="100" t="str">
        <f>IFERROR(VLOOKUP(Výskyt[[#This Row],[Kód]],zostava9[],2,0),"")</f>
        <v/>
      </c>
      <c r="V149" s="102" t="str">
        <f>IFERROR(VLOOKUP(Výskyt[[#This Row],[Kód]],zostava10[],2,0),"")</f>
        <v/>
      </c>
      <c r="W149" s="100" t="str">
        <f>IFERROR(VLOOKUP(Výskyt[[#This Row],[Kód]],zostava11[],2,0),"")</f>
        <v/>
      </c>
      <c r="X149" s="100" t="str">
        <f>IFERROR(VLOOKUP(Výskyt[[#This Row],[Kód]],zostava12[],2,0),"")</f>
        <v/>
      </c>
      <c r="Y149" s="100" t="str">
        <f>IFERROR(VLOOKUP(Výskyt[[#This Row],[Kód]],zostava13[],2,0),"")</f>
        <v/>
      </c>
      <c r="Z149" s="100" t="str">
        <f>IFERROR(VLOOKUP(Výskyt[[#This Row],[Kód]],zostava14[],2,0),"")</f>
        <v/>
      </c>
      <c r="AA149" s="100" t="str">
        <f>IFERROR(VLOOKUP(Výskyt[[#This Row],[Kód]],zostava15[],2,0),"")</f>
        <v/>
      </c>
      <c r="AB149" s="100" t="str">
        <f>IFERROR(VLOOKUP(Výskyt[[#This Row],[Kód]],zostava16[],2,0),"")</f>
        <v/>
      </c>
      <c r="AC149" s="100" t="str">
        <f>IFERROR(VLOOKUP(Výskyt[[#This Row],[Kód]],zostava17[],2,0),"")</f>
        <v/>
      </c>
      <c r="AD149" s="100" t="str">
        <f>IFERROR(VLOOKUP(Výskyt[[#This Row],[Kód]],zostava18[],2,0),"")</f>
        <v/>
      </c>
      <c r="AE149" s="100" t="str">
        <f>IFERROR(VLOOKUP(Výskyt[[#This Row],[Kód]],zostava19[],2,0),"")</f>
        <v/>
      </c>
      <c r="AF149" s="100" t="str">
        <f>IFERROR(VLOOKUP(Výskyt[[#This Row],[Kód]],zostava20[],2,0),"")</f>
        <v/>
      </c>
      <c r="AG149" s="100" t="str">
        <f>IFERROR(VLOOKUP(Výskyt[[#This Row],[Kód]],zostava21[],2,0),"")</f>
        <v/>
      </c>
      <c r="AH149" s="100" t="str">
        <f>IFERROR(VLOOKUP(Výskyt[[#This Row],[Kód]],zostava22[],2,0),"")</f>
        <v/>
      </c>
      <c r="AI149" s="100" t="str">
        <f>IFERROR(VLOOKUP(Výskyt[[#This Row],[Kód]],zostava23[],2,0),"")</f>
        <v/>
      </c>
      <c r="AJ149" s="100" t="str">
        <f>IFERROR(VLOOKUP(Výskyt[[#This Row],[Kód]],zostava24[],2,0),"")</f>
        <v/>
      </c>
      <c r="AK149" s="100" t="str">
        <f>IFERROR(VLOOKUP(Výskyt[[#This Row],[Kód]],zostava25[],2,0),"")</f>
        <v/>
      </c>
      <c r="AL149" s="100" t="str">
        <f>IFERROR(VLOOKUP(Výskyt[[#This Row],[Kód]],zostava26[],2,0),"")</f>
        <v/>
      </c>
      <c r="AM149" s="100" t="str">
        <f>IFERROR(VLOOKUP(Výskyt[[#This Row],[Kód]],zostava27[],2,0),"")</f>
        <v/>
      </c>
      <c r="AN149" s="100" t="str">
        <f>IFERROR(VLOOKUP(Výskyt[[#This Row],[Kód]],zostava28[],2,0),"")</f>
        <v/>
      </c>
      <c r="AO149" s="100" t="str">
        <f>IFERROR(VLOOKUP(Výskyt[[#This Row],[Kód]],zostava29[],2,0),"")</f>
        <v/>
      </c>
      <c r="AP149" s="100" t="str">
        <f>IFERROR(VLOOKUP(Výskyt[[#This Row],[Kód]],zostava30[],2,0),"")</f>
        <v/>
      </c>
      <c r="AQ149" s="100" t="str">
        <f>IFERROR(VLOOKUP(Výskyt[[#This Row],[Kód]],zostava31[],2,0),"")</f>
        <v/>
      </c>
      <c r="AR149" s="100" t="str">
        <f>IFERROR(VLOOKUP(Výskyt[[#This Row],[Kód]],zostava32[],2,0),"")</f>
        <v/>
      </c>
      <c r="AS149" s="100" t="str">
        <f>IFERROR(VLOOKUP(Výskyt[[#This Row],[Kód]],zostava33[],2,0),"")</f>
        <v/>
      </c>
      <c r="AT149" s="100" t="str">
        <f>IFERROR(VLOOKUP(Výskyt[[#This Row],[Kód]],zostava34[],2,0),"")</f>
        <v/>
      </c>
      <c r="AU149" s="100" t="str">
        <f>IFERROR(VLOOKUP(Výskyt[[#This Row],[Kód]],zostava35[],2,0),"")</f>
        <v/>
      </c>
      <c r="AV149" s="100" t="str">
        <f>IFERROR(VLOOKUP(Výskyt[[#This Row],[Kód]],zostava36[],2,0),"")</f>
        <v/>
      </c>
      <c r="AW149" s="100" t="str">
        <f>IFERROR(VLOOKUP(Výskyt[[#This Row],[Kód]],zostava37[],2,0),"")</f>
        <v/>
      </c>
      <c r="AX149" s="100" t="str">
        <f>IFERROR(VLOOKUP(Výskyt[[#This Row],[Kód]],zostava38[],2,0),"")</f>
        <v/>
      </c>
      <c r="AY149" s="100" t="str">
        <f>IFERROR(VLOOKUP(Výskyt[[#This Row],[Kód]],zostava39[],2,0),"")</f>
        <v/>
      </c>
      <c r="AZ149" s="100" t="str">
        <f>IFERROR(VLOOKUP(Výskyt[[#This Row],[Kód]],zostava40[],2,0),"")</f>
        <v/>
      </c>
      <c r="BA149" s="100" t="str">
        <f>IFERROR(VLOOKUP(Výskyt[[#This Row],[Kód]],zostava41[],2,0),"")</f>
        <v/>
      </c>
      <c r="BB149" s="100" t="str">
        <f>IFERROR(VLOOKUP(Výskyt[[#This Row],[Kód]],zostava42[],2,0),"")</f>
        <v/>
      </c>
      <c r="BC149" s="100" t="str">
        <f>IFERROR(VLOOKUP(Výskyt[[#This Row],[Kód]],zostava43[],2,0),"")</f>
        <v/>
      </c>
      <c r="BD149" s="100" t="str">
        <f>IFERROR(VLOOKUP(Výskyt[[#This Row],[Kód]],zostava44[],2,0),"")</f>
        <v/>
      </c>
      <c r="BE149" s="84"/>
      <c r="BF149" s="108">
        <f>Zostavy!B162</f>
        <v>0</v>
      </c>
      <c r="BG149" s="108">
        <f>SUMIFS(Zostavy!$D$132:$D$165,Zostavy!$B$132:$B$165,Zostavy!B162)*Zostavy!$E$167</f>
        <v>0</v>
      </c>
      <c r="BI149" s="108">
        <f>Zostavy!H162</f>
        <v>0</v>
      </c>
      <c r="BJ149" s="108">
        <f>SUMIFS(Zostavy!$J$132:$J$165,Zostavy!$H$132:$H$165,Zostavy!H162)*Zostavy!$K$167</f>
        <v>0</v>
      </c>
      <c r="BL149" s="108">
        <f>Zostavy!N162</f>
        <v>0</v>
      </c>
      <c r="BM149" s="108">
        <f>SUMIFS(Zostavy!$P$132:$P$165,Zostavy!$N$132:$N$165,Zostavy!N162)*Zostavy!$Q$167</f>
        <v>0</v>
      </c>
      <c r="BO149" s="108">
        <f>Zostavy!T162</f>
        <v>0</v>
      </c>
      <c r="BP149" s="108">
        <f>SUMIFS(Zostavy!$V$132:$V$165,Zostavy!$T$132:$T$165,Zostavy!T162)*Zostavy!$W$167</f>
        <v>0</v>
      </c>
    </row>
    <row r="150" spans="1:68" ht="14.15" x14ac:dyDescent="0.35">
      <c r="A150" s="84"/>
      <c r="B150" s="98">
        <v>3822</v>
      </c>
      <c r="C150" s="84" t="s">
        <v>187</v>
      </c>
      <c r="D150" s="84">
        <f>Cenník[[#This Row],[Kód]]</f>
        <v>3822</v>
      </c>
      <c r="E150" s="93">
        <v>1.4</v>
      </c>
      <c r="F150" s="84"/>
      <c r="G150" s="84" t="s">
        <v>610</v>
      </c>
      <c r="H150" s="84"/>
      <c r="I150" s="99">
        <f>Cenník[[#This Row],[Kód]]</f>
        <v>3822</v>
      </c>
      <c r="J150" s="100">
        <f>SUM(Výskyt[[#This Row],[1]:[44]])</f>
        <v>0</v>
      </c>
      <c r="K150" s="100" t="str">
        <f>IFERROR(RANK(Výskyt[[#This Row],[kód-P]],Výskyt[kód-P],1),"")</f>
        <v/>
      </c>
      <c r="L150" s="100" t="str">
        <f>IF(Výskyt[[#This Row],[ks]]&gt;0,Výskyt[[#This Row],[Kód]],"")</f>
        <v/>
      </c>
      <c r="M150" s="100" t="str">
        <f>IFERROR(VLOOKUP(Výskyt[[#This Row],[Kód]],zostava1[],2,0),"")</f>
        <v/>
      </c>
      <c r="N150" s="100" t="str">
        <f>IFERROR(VLOOKUP(Výskyt[[#This Row],[Kód]],zostava2[],2,0),"")</f>
        <v/>
      </c>
      <c r="O150" s="100" t="str">
        <f>IFERROR(VLOOKUP(Výskyt[[#This Row],[Kód]],zostava3[],2,0),"")</f>
        <v/>
      </c>
      <c r="P150" s="100" t="str">
        <f>IFERROR(VLOOKUP(Výskyt[[#This Row],[Kód]],zostava4[],2,0),"")</f>
        <v/>
      </c>
      <c r="Q150" s="100" t="str">
        <f>IFERROR(VLOOKUP(Výskyt[[#This Row],[Kód]],zostava5[],2,0),"")</f>
        <v/>
      </c>
      <c r="R150" s="100" t="str">
        <f>IFERROR(VLOOKUP(Výskyt[[#This Row],[Kód]],zostava6[],2,0),"")</f>
        <v/>
      </c>
      <c r="S150" s="100" t="str">
        <f>IFERROR(VLOOKUP(Výskyt[[#This Row],[Kód]],zostava7[],2,0),"")</f>
        <v/>
      </c>
      <c r="T150" s="100" t="str">
        <f>IFERROR(VLOOKUP(Výskyt[[#This Row],[Kód]],zostava8[],2,0),"")</f>
        <v/>
      </c>
      <c r="U150" s="100" t="str">
        <f>IFERROR(VLOOKUP(Výskyt[[#This Row],[Kód]],zostava9[],2,0),"")</f>
        <v/>
      </c>
      <c r="V150" s="102" t="str">
        <f>IFERROR(VLOOKUP(Výskyt[[#This Row],[Kód]],zostava10[],2,0),"")</f>
        <v/>
      </c>
      <c r="W150" s="100" t="str">
        <f>IFERROR(VLOOKUP(Výskyt[[#This Row],[Kód]],zostava11[],2,0),"")</f>
        <v/>
      </c>
      <c r="X150" s="100" t="str">
        <f>IFERROR(VLOOKUP(Výskyt[[#This Row],[Kód]],zostava12[],2,0),"")</f>
        <v/>
      </c>
      <c r="Y150" s="100" t="str">
        <f>IFERROR(VLOOKUP(Výskyt[[#This Row],[Kód]],zostava13[],2,0),"")</f>
        <v/>
      </c>
      <c r="Z150" s="100" t="str">
        <f>IFERROR(VLOOKUP(Výskyt[[#This Row],[Kód]],zostava14[],2,0),"")</f>
        <v/>
      </c>
      <c r="AA150" s="100" t="str">
        <f>IFERROR(VLOOKUP(Výskyt[[#This Row],[Kód]],zostava15[],2,0),"")</f>
        <v/>
      </c>
      <c r="AB150" s="100" t="str">
        <f>IFERROR(VLOOKUP(Výskyt[[#This Row],[Kód]],zostava16[],2,0),"")</f>
        <v/>
      </c>
      <c r="AC150" s="100" t="str">
        <f>IFERROR(VLOOKUP(Výskyt[[#This Row],[Kód]],zostava17[],2,0),"")</f>
        <v/>
      </c>
      <c r="AD150" s="100" t="str">
        <f>IFERROR(VLOOKUP(Výskyt[[#This Row],[Kód]],zostava18[],2,0),"")</f>
        <v/>
      </c>
      <c r="AE150" s="100" t="str">
        <f>IFERROR(VLOOKUP(Výskyt[[#This Row],[Kód]],zostava19[],2,0),"")</f>
        <v/>
      </c>
      <c r="AF150" s="100" t="str">
        <f>IFERROR(VLOOKUP(Výskyt[[#This Row],[Kód]],zostava20[],2,0),"")</f>
        <v/>
      </c>
      <c r="AG150" s="100" t="str">
        <f>IFERROR(VLOOKUP(Výskyt[[#This Row],[Kód]],zostava21[],2,0),"")</f>
        <v/>
      </c>
      <c r="AH150" s="100" t="str">
        <f>IFERROR(VLOOKUP(Výskyt[[#This Row],[Kód]],zostava22[],2,0),"")</f>
        <v/>
      </c>
      <c r="AI150" s="100" t="str">
        <f>IFERROR(VLOOKUP(Výskyt[[#This Row],[Kód]],zostava23[],2,0),"")</f>
        <v/>
      </c>
      <c r="AJ150" s="100" t="str">
        <f>IFERROR(VLOOKUP(Výskyt[[#This Row],[Kód]],zostava24[],2,0),"")</f>
        <v/>
      </c>
      <c r="AK150" s="100" t="str">
        <f>IFERROR(VLOOKUP(Výskyt[[#This Row],[Kód]],zostava25[],2,0),"")</f>
        <v/>
      </c>
      <c r="AL150" s="100" t="str">
        <f>IFERROR(VLOOKUP(Výskyt[[#This Row],[Kód]],zostava26[],2,0),"")</f>
        <v/>
      </c>
      <c r="AM150" s="100" t="str">
        <f>IFERROR(VLOOKUP(Výskyt[[#This Row],[Kód]],zostava27[],2,0),"")</f>
        <v/>
      </c>
      <c r="AN150" s="100" t="str">
        <f>IFERROR(VLOOKUP(Výskyt[[#This Row],[Kód]],zostava28[],2,0),"")</f>
        <v/>
      </c>
      <c r="AO150" s="100" t="str">
        <f>IFERROR(VLOOKUP(Výskyt[[#This Row],[Kód]],zostava29[],2,0),"")</f>
        <v/>
      </c>
      <c r="AP150" s="100" t="str">
        <f>IFERROR(VLOOKUP(Výskyt[[#This Row],[Kód]],zostava30[],2,0),"")</f>
        <v/>
      </c>
      <c r="AQ150" s="100" t="str">
        <f>IFERROR(VLOOKUP(Výskyt[[#This Row],[Kód]],zostava31[],2,0),"")</f>
        <v/>
      </c>
      <c r="AR150" s="100" t="str">
        <f>IFERROR(VLOOKUP(Výskyt[[#This Row],[Kód]],zostava32[],2,0),"")</f>
        <v/>
      </c>
      <c r="AS150" s="100" t="str">
        <f>IFERROR(VLOOKUP(Výskyt[[#This Row],[Kód]],zostava33[],2,0),"")</f>
        <v/>
      </c>
      <c r="AT150" s="100" t="str">
        <f>IFERROR(VLOOKUP(Výskyt[[#This Row],[Kód]],zostava34[],2,0),"")</f>
        <v/>
      </c>
      <c r="AU150" s="100" t="str">
        <f>IFERROR(VLOOKUP(Výskyt[[#This Row],[Kód]],zostava35[],2,0),"")</f>
        <v/>
      </c>
      <c r="AV150" s="100" t="str">
        <f>IFERROR(VLOOKUP(Výskyt[[#This Row],[Kód]],zostava36[],2,0),"")</f>
        <v/>
      </c>
      <c r="AW150" s="100" t="str">
        <f>IFERROR(VLOOKUP(Výskyt[[#This Row],[Kód]],zostava37[],2,0),"")</f>
        <v/>
      </c>
      <c r="AX150" s="100" t="str">
        <f>IFERROR(VLOOKUP(Výskyt[[#This Row],[Kód]],zostava38[],2,0),"")</f>
        <v/>
      </c>
      <c r="AY150" s="100" t="str">
        <f>IFERROR(VLOOKUP(Výskyt[[#This Row],[Kód]],zostava39[],2,0),"")</f>
        <v/>
      </c>
      <c r="AZ150" s="100" t="str">
        <f>IFERROR(VLOOKUP(Výskyt[[#This Row],[Kód]],zostava40[],2,0),"")</f>
        <v/>
      </c>
      <c r="BA150" s="100" t="str">
        <f>IFERROR(VLOOKUP(Výskyt[[#This Row],[Kód]],zostava41[],2,0),"")</f>
        <v/>
      </c>
      <c r="BB150" s="100" t="str">
        <f>IFERROR(VLOOKUP(Výskyt[[#This Row],[Kód]],zostava42[],2,0),"")</f>
        <v/>
      </c>
      <c r="BC150" s="100" t="str">
        <f>IFERROR(VLOOKUP(Výskyt[[#This Row],[Kód]],zostava43[],2,0),"")</f>
        <v/>
      </c>
      <c r="BD150" s="100" t="str">
        <f>IFERROR(VLOOKUP(Výskyt[[#This Row],[Kód]],zostava44[],2,0),"")</f>
        <v/>
      </c>
      <c r="BE150" s="84"/>
      <c r="BF150" s="108">
        <f>Zostavy!B163</f>
        <v>0</v>
      </c>
      <c r="BG150" s="108">
        <f>SUMIFS(Zostavy!$D$132:$D$165,Zostavy!$B$132:$B$165,Zostavy!B163)*Zostavy!$E$167</f>
        <v>0</v>
      </c>
      <c r="BI150" s="108">
        <f>Zostavy!H163</f>
        <v>0</v>
      </c>
      <c r="BJ150" s="108">
        <f>SUMIFS(Zostavy!$J$132:$J$165,Zostavy!$H$132:$H$165,Zostavy!H163)*Zostavy!$K$167</f>
        <v>0</v>
      </c>
      <c r="BL150" s="108">
        <f>Zostavy!N163</f>
        <v>0</v>
      </c>
      <c r="BM150" s="108">
        <f>SUMIFS(Zostavy!$P$132:$P$165,Zostavy!$N$132:$N$165,Zostavy!N163)*Zostavy!$Q$167</f>
        <v>0</v>
      </c>
      <c r="BO150" s="108">
        <f>Zostavy!T163</f>
        <v>0</v>
      </c>
      <c r="BP150" s="108">
        <f>SUMIFS(Zostavy!$V$132:$V$165,Zostavy!$T$132:$T$165,Zostavy!T163)*Zostavy!$W$167</f>
        <v>0</v>
      </c>
    </row>
    <row r="151" spans="1:68" ht="14.15" x14ac:dyDescent="0.35">
      <c r="A151" s="84"/>
      <c r="B151" s="98">
        <v>3823</v>
      </c>
      <c r="C151" s="84" t="s">
        <v>188</v>
      </c>
      <c r="D151" s="84">
        <f>Cenník[[#This Row],[Kód]]</f>
        <v>3823</v>
      </c>
      <c r="E151" s="93">
        <v>1.97</v>
      </c>
      <c r="F151" s="84"/>
      <c r="G151" s="84" t="s">
        <v>609</v>
      </c>
      <c r="H151" s="84"/>
      <c r="I151" s="99">
        <f>Cenník[[#This Row],[Kód]]</f>
        <v>3823</v>
      </c>
      <c r="J151" s="100">
        <f>SUM(Výskyt[[#This Row],[1]:[44]])</f>
        <v>0</v>
      </c>
      <c r="K151" s="100" t="str">
        <f>IFERROR(RANK(Výskyt[[#This Row],[kód-P]],Výskyt[kód-P],1),"")</f>
        <v/>
      </c>
      <c r="L151" s="100" t="str">
        <f>IF(Výskyt[[#This Row],[ks]]&gt;0,Výskyt[[#This Row],[Kód]],"")</f>
        <v/>
      </c>
      <c r="M151" s="100" t="str">
        <f>IFERROR(VLOOKUP(Výskyt[[#This Row],[Kód]],zostava1[],2,0),"")</f>
        <v/>
      </c>
      <c r="N151" s="100" t="str">
        <f>IFERROR(VLOOKUP(Výskyt[[#This Row],[Kód]],zostava2[],2,0),"")</f>
        <v/>
      </c>
      <c r="O151" s="100" t="str">
        <f>IFERROR(VLOOKUP(Výskyt[[#This Row],[Kód]],zostava3[],2,0),"")</f>
        <v/>
      </c>
      <c r="P151" s="100" t="str">
        <f>IFERROR(VLOOKUP(Výskyt[[#This Row],[Kód]],zostava4[],2,0),"")</f>
        <v/>
      </c>
      <c r="Q151" s="100" t="str">
        <f>IFERROR(VLOOKUP(Výskyt[[#This Row],[Kód]],zostava5[],2,0),"")</f>
        <v/>
      </c>
      <c r="R151" s="100" t="str">
        <f>IFERROR(VLOOKUP(Výskyt[[#This Row],[Kód]],zostava6[],2,0),"")</f>
        <v/>
      </c>
      <c r="S151" s="100" t="str">
        <f>IFERROR(VLOOKUP(Výskyt[[#This Row],[Kód]],zostava7[],2,0),"")</f>
        <v/>
      </c>
      <c r="T151" s="100" t="str">
        <f>IFERROR(VLOOKUP(Výskyt[[#This Row],[Kód]],zostava8[],2,0),"")</f>
        <v/>
      </c>
      <c r="U151" s="100" t="str">
        <f>IFERROR(VLOOKUP(Výskyt[[#This Row],[Kód]],zostava9[],2,0),"")</f>
        <v/>
      </c>
      <c r="V151" s="102" t="str">
        <f>IFERROR(VLOOKUP(Výskyt[[#This Row],[Kód]],zostava10[],2,0),"")</f>
        <v/>
      </c>
      <c r="W151" s="100" t="str">
        <f>IFERROR(VLOOKUP(Výskyt[[#This Row],[Kód]],zostava11[],2,0),"")</f>
        <v/>
      </c>
      <c r="X151" s="100" t="str">
        <f>IFERROR(VLOOKUP(Výskyt[[#This Row],[Kód]],zostava12[],2,0),"")</f>
        <v/>
      </c>
      <c r="Y151" s="100" t="str">
        <f>IFERROR(VLOOKUP(Výskyt[[#This Row],[Kód]],zostava13[],2,0),"")</f>
        <v/>
      </c>
      <c r="Z151" s="100" t="str">
        <f>IFERROR(VLOOKUP(Výskyt[[#This Row],[Kód]],zostava14[],2,0),"")</f>
        <v/>
      </c>
      <c r="AA151" s="100" t="str">
        <f>IFERROR(VLOOKUP(Výskyt[[#This Row],[Kód]],zostava15[],2,0),"")</f>
        <v/>
      </c>
      <c r="AB151" s="100" t="str">
        <f>IFERROR(VLOOKUP(Výskyt[[#This Row],[Kód]],zostava16[],2,0),"")</f>
        <v/>
      </c>
      <c r="AC151" s="100" t="str">
        <f>IFERROR(VLOOKUP(Výskyt[[#This Row],[Kód]],zostava17[],2,0),"")</f>
        <v/>
      </c>
      <c r="AD151" s="100" t="str">
        <f>IFERROR(VLOOKUP(Výskyt[[#This Row],[Kód]],zostava18[],2,0),"")</f>
        <v/>
      </c>
      <c r="AE151" s="100" t="str">
        <f>IFERROR(VLOOKUP(Výskyt[[#This Row],[Kód]],zostava19[],2,0),"")</f>
        <v/>
      </c>
      <c r="AF151" s="100" t="str">
        <f>IFERROR(VLOOKUP(Výskyt[[#This Row],[Kód]],zostava20[],2,0),"")</f>
        <v/>
      </c>
      <c r="AG151" s="100" t="str">
        <f>IFERROR(VLOOKUP(Výskyt[[#This Row],[Kód]],zostava21[],2,0),"")</f>
        <v/>
      </c>
      <c r="AH151" s="100" t="str">
        <f>IFERROR(VLOOKUP(Výskyt[[#This Row],[Kód]],zostava22[],2,0),"")</f>
        <v/>
      </c>
      <c r="AI151" s="100" t="str">
        <f>IFERROR(VLOOKUP(Výskyt[[#This Row],[Kód]],zostava23[],2,0),"")</f>
        <v/>
      </c>
      <c r="AJ151" s="100" t="str">
        <f>IFERROR(VLOOKUP(Výskyt[[#This Row],[Kód]],zostava24[],2,0),"")</f>
        <v/>
      </c>
      <c r="AK151" s="100" t="str">
        <f>IFERROR(VLOOKUP(Výskyt[[#This Row],[Kód]],zostava25[],2,0),"")</f>
        <v/>
      </c>
      <c r="AL151" s="100" t="str">
        <f>IFERROR(VLOOKUP(Výskyt[[#This Row],[Kód]],zostava26[],2,0),"")</f>
        <v/>
      </c>
      <c r="AM151" s="100" t="str">
        <f>IFERROR(VLOOKUP(Výskyt[[#This Row],[Kód]],zostava27[],2,0),"")</f>
        <v/>
      </c>
      <c r="AN151" s="100" t="str">
        <f>IFERROR(VLOOKUP(Výskyt[[#This Row],[Kód]],zostava28[],2,0),"")</f>
        <v/>
      </c>
      <c r="AO151" s="100" t="str">
        <f>IFERROR(VLOOKUP(Výskyt[[#This Row],[Kód]],zostava29[],2,0),"")</f>
        <v/>
      </c>
      <c r="AP151" s="100" t="str">
        <f>IFERROR(VLOOKUP(Výskyt[[#This Row],[Kód]],zostava30[],2,0),"")</f>
        <v/>
      </c>
      <c r="AQ151" s="100" t="str">
        <f>IFERROR(VLOOKUP(Výskyt[[#This Row],[Kód]],zostava31[],2,0),"")</f>
        <v/>
      </c>
      <c r="AR151" s="100" t="str">
        <f>IFERROR(VLOOKUP(Výskyt[[#This Row],[Kód]],zostava32[],2,0),"")</f>
        <v/>
      </c>
      <c r="AS151" s="100" t="str">
        <f>IFERROR(VLOOKUP(Výskyt[[#This Row],[Kód]],zostava33[],2,0),"")</f>
        <v/>
      </c>
      <c r="AT151" s="100" t="str">
        <f>IFERROR(VLOOKUP(Výskyt[[#This Row],[Kód]],zostava34[],2,0),"")</f>
        <v/>
      </c>
      <c r="AU151" s="100" t="str">
        <f>IFERROR(VLOOKUP(Výskyt[[#This Row],[Kód]],zostava35[],2,0),"")</f>
        <v/>
      </c>
      <c r="AV151" s="100" t="str">
        <f>IFERROR(VLOOKUP(Výskyt[[#This Row],[Kód]],zostava36[],2,0),"")</f>
        <v/>
      </c>
      <c r="AW151" s="100" t="str">
        <f>IFERROR(VLOOKUP(Výskyt[[#This Row],[Kód]],zostava37[],2,0),"")</f>
        <v/>
      </c>
      <c r="AX151" s="100" t="str">
        <f>IFERROR(VLOOKUP(Výskyt[[#This Row],[Kód]],zostava38[],2,0),"")</f>
        <v/>
      </c>
      <c r="AY151" s="100" t="str">
        <f>IFERROR(VLOOKUP(Výskyt[[#This Row],[Kód]],zostava39[],2,0),"")</f>
        <v/>
      </c>
      <c r="AZ151" s="100" t="str">
        <f>IFERROR(VLOOKUP(Výskyt[[#This Row],[Kód]],zostava40[],2,0),"")</f>
        <v/>
      </c>
      <c r="BA151" s="100" t="str">
        <f>IFERROR(VLOOKUP(Výskyt[[#This Row],[Kód]],zostava41[],2,0),"")</f>
        <v/>
      </c>
      <c r="BB151" s="100" t="str">
        <f>IFERROR(VLOOKUP(Výskyt[[#This Row],[Kód]],zostava42[],2,0),"")</f>
        <v/>
      </c>
      <c r="BC151" s="100" t="str">
        <f>IFERROR(VLOOKUP(Výskyt[[#This Row],[Kód]],zostava43[],2,0),"")</f>
        <v/>
      </c>
      <c r="BD151" s="100" t="str">
        <f>IFERROR(VLOOKUP(Výskyt[[#This Row],[Kód]],zostava44[],2,0),"")</f>
        <v/>
      </c>
      <c r="BE151" s="84"/>
      <c r="BF151" s="108">
        <f>Zostavy!B164</f>
        <v>0</v>
      </c>
      <c r="BG151" s="108">
        <f>SUMIFS(Zostavy!$D$132:$D$165,Zostavy!$B$132:$B$165,Zostavy!B164)*Zostavy!$E$167</f>
        <v>0</v>
      </c>
      <c r="BI151" s="108">
        <f>Zostavy!H164</f>
        <v>0</v>
      </c>
      <c r="BJ151" s="108">
        <f>SUMIFS(Zostavy!$J$132:$J$165,Zostavy!$H$132:$H$165,Zostavy!H164)*Zostavy!$K$167</f>
        <v>0</v>
      </c>
      <c r="BL151" s="108">
        <f>Zostavy!N164</f>
        <v>0</v>
      </c>
      <c r="BM151" s="108">
        <f>SUMIFS(Zostavy!$P$132:$P$165,Zostavy!$N$132:$N$165,Zostavy!N164)*Zostavy!$Q$167</f>
        <v>0</v>
      </c>
      <c r="BO151" s="108">
        <f>Zostavy!T164</f>
        <v>0</v>
      </c>
      <c r="BP151" s="108">
        <f>SUMIFS(Zostavy!$V$132:$V$165,Zostavy!$T$132:$T$165,Zostavy!T164)*Zostavy!$W$167</f>
        <v>0</v>
      </c>
    </row>
    <row r="152" spans="1:68" ht="14.15" x14ac:dyDescent="0.35">
      <c r="A152" s="84"/>
      <c r="B152" s="98">
        <v>3824</v>
      </c>
      <c r="C152" s="84" t="s">
        <v>189</v>
      </c>
      <c r="D152" s="84">
        <f>Cenník[[#This Row],[Kód]]</f>
        <v>3824</v>
      </c>
      <c r="E152" s="93">
        <v>2.5999999999999996</v>
      </c>
      <c r="F152" s="84"/>
      <c r="G152" s="84" t="s">
        <v>261</v>
      </c>
      <c r="H152" s="84"/>
      <c r="I152" s="99">
        <f>Cenník[[#This Row],[Kód]]</f>
        <v>3824</v>
      </c>
      <c r="J152" s="100">
        <f>SUM(Výskyt[[#This Row],[1]:[44]])</f>
        <v>0</v>
      </c>
      <c r="K152" s="100" t="str">
        <f>IFERROR(RANK(Výskyt[[#This Row],[kód-P]],Výskyt[kód-P],1),"")</f>
        <v/>
      </c>
      <c r="L152" s="100" t="str">
        <f>IF(Výskyt[[#This Row],[ks]]&gt;0,Výskyt[[#This Row],[Kód]],"")</f>
        <v/>
      </c>
      <c r="M152" s="100" t="str">
        <f>IFERROR(VLOOKUP(Výskyt[[#This Row],[Kód]],zostava1[],2,0),"")</f>
        <v/>
      </c>
      <c r="N152" s="100" t="str">
        <f>IFERROR(VLOOKUP(Výskyt[[#This Row],[Kód]],zostava2[],2,0),"")</f>
        <v/>
      </c>
      <c r="O152" s="100" t="str">
        <f>IFERROR(VLOOKUP(Výskyt[[#This Row],[Kód]],zostava3[],2,0),"")</f>
        <v/>
      </c>
      <c r="P152" s="100" t="str">
        <f>IFERROR(VLOOKUP(Výskyt[[#This Row],[Kód]],zostava4[],2,0),"")</f>
        <v/>
      </c>
      <c r="Q152" s="100" t="str">
        <f>IFERROR(VLOOKUP(Výskyt[[#This Row],[Kód]],zostava5[],2,0),"")</f>
        <v/>
      </c>
      <c r="R152" s="100" t="str">
        <f>IFERROR(VLOOKUP(Výskyt[[#This Row],[Kód]],zostava6[],2,0),"")</f>
        <v/>
      </c>
      <c r="S152" s="100" t="str">
        <f>IFERROR(VLOOKUP(Výskyt[[#This Row],[Kód]],zostava7[],2,0),"")</f>
        <v/>
      </c>
      <c r="T152" s="100" t="str">
        <f>IFERROR(VLOOKUP(Výskyt[[#This Row],[Kód]],zostava8[],2,0),"")</f>
        <v/>
      </c>
      <c r="U152" s="100" t="str">
        <f>IFERROR(VLOOKUP(Výskyt[[#This Row],[Kód]],zostava9[],2,0),"")</f>
        <v/>
      </c>
      <c r="V152" s="102" t="str">
        <f>IFERROR(VLOOKUP(Výskyt[[#This Row],[Kód]],zostava10[],2,0),"")</f>
        <v/>
      </c>
      <c r="W152" s="100" t="str">
        <f>IFERROR(VLOOKUP(Výskyt[[#This Row],[Kód]],zostava11[],2,0),"")</f>
        <v/>
      </c>
      <c r="X152" s="100" t="str">
        <f>IFERROR(VLOOKUP(Výskyt[[#This Row],[Kód]],zostava12[],2,0),"")</f>
        <v/>
      </c>
      <c r="Y152" s="100" t="str">
        <f>IFERROR(VLOOKUP(Výskyt[[#This Row],[Kód]],zostava13[],2,0),"")</f>
        <v/>
      </c>
      <c r="Z152" s="100" t="str">
        <f>IFERROR(VLOOKUP(Výskyt[[#This Row],[Kód]],zostava14[],2,0),"")</f>
        <v/>
      </c>
      <c r="AA152" s="100" t="str">
        <f>IFERROR(VLOOKUP(Výskyt[[#This Row],[Kód]],zostava15[],2,0),"")</f>
        <v/>
      </c>
      <c r="AB152" s="100" t="str">
        <f>IFERROR(VLOOKUP(Výskyt[[#This Row],[Kód]],zostava16[],2,0),"")</f>
        <v/>
      </c>
      <c r="AC152" s="100" t="str">
        <f>IFERROR(VLOOKUP(Výskyt[[#This Row],[Kód]],zostava17[],2,0),"")</f>
        <v/>
      </c>
      <c r="AD152" s="100" t="str">
        <f>IFERROR(VLOOKUP(Výskyt[[#This Row],[Kód]],zostava18[],2,0),"")</f>
        <v/>
      </c>
      <c r="AE152" s="100" t="str">
        <f>IFERROR(VLOOKUP(Výskyt[[#This Row],[Kód]],zostava19[],2,0),"")</f>
        <v/>
      </c>
      <c r="AF152" s="100" t="str">
        <f>IFERROR(VLOOKUP(Výskyt[[#This Row],[Kód]],zostava20[],2,0),"")</f>
        <v/>
      </c>
      <c r="AG152" s="100" t="str">
        <f>IFERROR(VLOOKUP(Výskyt[[#This Row],[Kód]],zostava21[],2,0),"")</f>
        <v/>
      </c>
      <c r="AH152" s="100" t="str">
        <f>IFERROR(VLOOKUP(Výskyt[[#This Row],[Kód]],zostava22[],2,0),"")</f>
        <v/>
      </c>
      <c r="AI152" s="100" t="str">
        <f>IFERROR(VLOOKUP(Výskyt[[#This Row],[Kód]],zostava23[],2,0),"")</f>
        <v/>
      </c>
      <c r="AJ152" s="100" t="str">
        <f>IFERROR(VLOOKUP(Výskyt[[#This Row],[Kód]],zostava24[],2,0),"")</f>
        <v/>
      </c>
      <c r="AK152" s="100" t="str">
        <f>IFERROR(VLOOKUP(Výskyt[[#This Row],[Kód]],zostava25[],2,0),"")</f>
        <v/>
      </c>
      <c r="AL152" s="100" t="str">
        <f>IFERROR(VLOOKUP(Výskyt[[#This Row],[Kód]],zostava26[],2,0),"")</f>
        <v/>
      </c>
      <c r="AM152" s="100" t="str">
        <f>IFERROR(VLOOKUP(Výskyt[[#This Row],[Kód]],zostava27[],2,0),"")</f>
        <v/>
      </c>
      <c r="AN152" s="100" t="str">
        <f>IFERROR(VLOOKUP(Výskyt[[#This Row],[Kód]],zostava28[],2,0),"")</f>
        <v/>
      </c>
      <c r="AO152" s="100" t="str">
        <f>IFERROR(VLOOKUP(Výskyt[[#This Row],[Kód]],zostava29[],2,0),"")</f>
        <v/>
      </c>
      <c r="AP152" s="100" t="str">
        <f>IFERROR(VLOOKUP(Výskyt[[#This Row],[Kód]],zostava30[],2,0),"")</f>
        <v/>
      </c>
      <c r="AQ152" s="100" t="str">
        <f>IFERROR(VLOOKUP(Výskyt[[#This Row],[Kód]],zostava31[],2,0),"")</f>
        <v/>
      </c>
      <c r="AR152" s="100" t="str">
        <f>IFERROR(VLOOKUP(Výskyt[[#This Row],[Kód]],zostava32[],2,0),"")</f>
        <v/>
      </c>
      <c r="AS152" s="100" t="str">
        <f>IFERROR(VLOOKUP(Výskyt[[#This Row],[Kód]],zostava33[],2,0),"")</f>
        <v/>
      </c>
      <c r="AT152" s="100" t="str">
        <f>IFERROR(VLOOKUP(Výskyt[[#This Row],[Kód]],zostava34[],2,0),"")</f>
        <v/>
      </c>
      <c r="AU152" s="100" t="str">
        <f>IFERROR(VLOOKUP(Výskyt[[#This Row],[Kód]],zostava35[],2,0),"")</f>
        <v/>
      </c>
      <c r="AV152" s="100" t="str">
        <f>IFERROR(VLOOKUP(Výskyt[[#This Row],[Kód]],zostava36[],2,0),"")</f>
        <v/>
      </c>
      <c r="AW152" s="100" t="str">
        <f>IFERROR(VLOOKUP(Výskyt[[#This Row],[Kód]],zostava37[],2,0),"")</f>
        <v/>
      </c>
      <c r="AX152" s="100" t="str">
        <f>IFERROR(VLOOKUP(Výskyt[[#This Row],[Kód]],zostava38[],2,0),"")</f>
        <v/>
      </c>
      <c r="AY152" s="100" t="str">
        <f>IFERROR(VLOOKUP(Výskyt[[#This Row],[Kód]],zostava39[],2,0),"")</f>
        <v/>
      </c>
      <c r="AZ152" s="100" t="str">
        <f>IFERROR(VLOOKUP(Výskyt[[#This Row],[Kód]],zostava40[],2,0),"")</f>
        <v/>
      </c>
      <c r="BA152" s="100" t="str">
        <f>IFERROR(VLOOKUP(Výskyt[[#This Row],[Kód]],zostava41[],2,0),"")</f>
        <v/>
      </c>
      <c r="BB152" s="100" t="str">
        <f>IFERROR(VLOOKUP(Výskyt[[#This Row],[Kód]],zostava42[],2,0),"")</f>
        <v/>
      </c>
      <c r="BC152" s="100" t="str">
        <f>IFERROR(VLOOKUP(Výskyt[[#This Row],[Kód]],zostava43[],2,0),"")</f>
        <v/>
      </c>
      <c r="BD152" s="100" t="str">
        <f>IFERROR(VLOOKUP(Výskyt[[#This Row],[Kód]],zostava44[],2,0),"")</f>
        <v/>
      </c>
      <c r="BE152" s="84"/>
      <c r="BF152" s="108">
        <f>Zostavy!B165</f>
        <v>0</v>
      </c>
      <c r="BG152" s="108">
        <f>SUMIFS(Zostavy!$D$132:$D$165,Zostavy!$B$132:$B$165,Zostavy!B165)*Zostavy!$E$167</f>
        <v>0</v>
      </c>
      <c r="BI152" s="108">
        <f>Zostavy!H165</f>
        <v>0</v>
      </c>
      <c r="BJ152" s="108">
        <f>SUMIFS(Zostavy!$J$132:$J$165,Zostavy!$H$132:$H$165,Zostavy!H165)*Zostavy!$K$167</f>
        <v>0</v>
      </c>
      <c r="BL152" s="108">
        <f>Zostavy!N165</f>
        <v>0</v>
      </c>
      <c r="BM152" s="108">
        <f>SUMIFS(Zostavy!$P$132:$P$165,Zostavy!$N$132:$N$165,Zostavy!N165)*Zostavy!$Q$167</f>
        <v>0</v>
      </c>
      <c r="BO152" s="108">
        <f>Zostavy!T165</f>
        <v>0</v>
      </c>
      <c r="BP152" s="108">
        <f>SUMIFS(Zostavy!$V$132:$V$165,Zostavy!$T$132:$T$165,Zostavy!T165)*Zostavy!$W$167</f>
        <v>0</v>
      </c>
    </row>
    <row r="153" spans="1:68" x14ac:dyDescent="0.35">
      <c r="A153" s="84"/>
      <c r="B153" s="98">
        <v>3825</v>
      </c>
      <c r="C153" s="84" t="s">
        <v>462</v>
      </c>
      <c r="D153" s="84">
        <f>Cenník[[#This Row],[Kód]]</f>
        <v>3825</v>
      </c>
      <c r="E153" s="93">
        <v>0.56000000000000005</v>
      </c>
      <c r="F153" s="84"/>
      <c r="G153" s="84" t="s">
        <v>626</v>
      </c>
      <c r="H153" s="84"/>
      <c r="I153" s="99">
        <f>Cenník[[#This Row],[Kód]]</f>
        <v>3825</v>
      </c>
      <c r="J153" s="100">
        <f>SUM(Výskyt[[#This Row],[1]:[44]])</f>
        <v>0</v>
      </c>
      <c r="K153" s="100" t="str">
        <f>IFERROR(RANK(Výskyt[[#This Row],[kód-P]],Výskyt[kód-P],1),"")</f>
        <v/>
      </c>
      <c r="L153" s="100" t="str">
        <f>IF(Výskyt[[#This Row],[ks]]&gt;0,Výskyt[[#This Row],[Kód]],"")</f>
        <v/>
      </c>
      <c r="M153" s="100" t="str">
        <f>IFERROR(VLOOKUP(Výskyt[[#This Row],[Kód]],zostava1[],2,0),"")</f>
        <v/>
      </c>
      <c r="N153" s="100" t="str">
        <f>IFERROR(VLOOKUP(Výskyt[[#This Row],[Kód]],zostava2[],2,0),"")</f>
        <v/>
      </c>
      <c r="O153" s="100" t="str">
        <f>IFERROR(VLOOKUP(Výskyt[[#This Row],[Kód]],zostava3[],2,0),"")</f>
        <v/>
      </c>
      <c r="P153" s="100" t="str">
        <f>IFERROR(VLOOKUP(Výskyt[[#This Row],[Kód]],zostava4[],2,0),"")</f>
        <v/>
      </c>
      <c r="Q153" s="100" t="str">
        <f>IFERROR(VLOOKUP(Výskyt[[#This Row],[Kód]],zostava5[],2,0),"")</f>
        <v/>
      </c>
      <c r="R153" s="100" t="str">
        <f>IFERROR(VLOOKUP(Výskyt[[#This Row],[Kód]],zostava6[],2,0),"")</f>
        <v/>
      </c>
      <c r="S153" s="100" t="str">
        <f>IFERROR(VLOOKUP(Výskyt[[#This Row],[Kód]],zostava7[],2,0),"")</f>
        <v/>
      </c>
      <c r="T153" s="100" t="str">
        <f>IFERROR(VLOOKUP(Výskyt[[#This Row],[Kód]],zostava8[],2,0),"")</f>
        <v/>
      </c>
      <c r="U153" s="100" t="str">
        <f>IFERROR(VLOOKUP(Výskyt[[#This Row],[Kód]],zostava9[],2,0),"")</f>
        <v/>
      </c>
      <c r="V153" s="102" t="str">
        <f>IFERROR(VLOOKUP(Výskyt[[#This Row],[Kód]],zostava10[],2,0),"")</f>
        <v/>
      </c>
      <c r="W153" s="100" t="str">
        <f>IFERROR(VLOOKUP(Výskyt[[#This Row],[Kód]],zostava11[],2,0),"")</f>
        <v/>
      </c>
      <c r="X153" s="100" t="str">
        <f>IFERROR(VLOOKUP(Výskyt[[#This Row],[Kód]],zostava12[],2,0),"")</f>
        <v/>
      </c>
      <c r="Y153" s="100" t="str">
        <f>IFERROR(VLOOKUP(Výskyt[[#This Row],[Kód]],zostava13[],2,0),"")</f>
        <v/>
      </c>
      <c r="Z153" s="100" t="str">
        <f>IFERROR(VLOOKUP(Výskyt[[#This Row],[Kód]],zostava14[],2,0),"")</f>
        <v/>
      </c>
      <c r="AA153" s="100" t="str">
        <f>IFERROR(VLOOKUP(Výskyt[[#This Row],[Kód]],zostava15[],2,0),"")</f>
        <v/>
      </c>
      <c r="AB153" s="100" t="str">
        <f>IFERROR(VLOOKUP(Výskyt[[#This Row],[Kód]],zostava16[],2,0),"")</f>
        <v/>
      </c>
      <c r="AC153" s="100" t="str">
        <f>IFERROR(VLOOKUP(Výskyt[[#This Row],[Kód]],zostava17[],2,0),"")</f>
        <v/>
      </c>
      <c r="AD153" s="100" t="str">
        <f>IFERROR(VLOOKUP(Výskyt[[#This Row],[Kód]],zostava18[],2,0),"")</f>
        <v/>
      </c>
      <c r="AE153" s="100" t="str">
        <f>IFERROR(VLOOKUP(Výskyt[[#This Row],[Kód]],zostava19[],2,0),"")</f>
        <v/>
      </c>
      <c r="AF153" s="100" t="str">
        <f>IFERROR(VLOOKUP(Výskyt[[#This Row],[Kód]],zostava20[],2,0),"")</f>
        <v/>
      </c>
      <c r="AG153" s="100" t="str">
        <f>IFERROR(VLOOKUP(Výskyt[[#This Row],[Kód]],zostava21[],2,0),"")</f>
        <v/>
      </c>
      <c r="AH153" s="100" t="str">
        <f>IFERROR(VLOOKUP(Výskyt[[#This Row],[Kód]],zostava22[],2,0),"")</f>
        <v/>
      </c>
      <c r="AI153" s="100" t="str">
        <f>IFERROR(VLOOKUP(Výskyt[[#This Row],[Kód]],zostava23[],2,0),"")</f>
        <v/>
      </c>
      <c r="AJ153" s="100" t="str">
        <f>IFERROR(VLOOKUP(Výskyt[[#This Row],[Kód]],zostava24[],2,0),"")</f>
        <v/>
      </c>
      <c r="AK153" s="100" t="str">
        <f>IFERROR(VLOOKUP(Výskyt[[#This Row],[Kód]],zostava25[],2,0),"")</f>
        <v/>
      </c>
      <c r="AL153" s="100" t="str">
        <f>IFERROR(VLOOKUP(Výskyt[[#This Row],[Kód]],zostava26[],2,0),"")</f>
        <v/>
      </c>
      <c r="AM153" s="100" t="str">
        <f>IFERROR(VLOOKUP(Výskyt[[#This Row],[Kód]],zostava27[],2,0),"")</f>
        <v/>
      </c>
      <c r="AN153" s="100" t="str">
        <f>IFERROR(VLOOKUP(Výskyt[[#This Row],[Kód]],zostava28[],2,0),"")</f>
        <v/>
      </c>
      <c r="AO153" s="100" t="str">
        <f>IFERROR(VLOOKUP(Výskyt[[#This Row],[Kód]],zostava29[],2,0),"")</f>
        <v/>
      </c>
      <c r="AP153" s="100" t="str">
        <f>IFERROR(VLOOKUP(Výskyt[[#This Row],[Kód]],zostava30[],2,0),"")</f>
        <v/>
      </c>
      <c r="AQ153" s="100" t="str">
        <f>IFERROR(VLOOKUP(Výskyt[[#This Row],[Kód]],zostava31[],2,0),"")</f>
        <v/>
      </c>
      <c r="AR153" s="100" t="str">
        <f>IFERROR(VLOOKUP(Výskyt[[#This Row],[Kód]],zostava32[],2,0),"")</f>
        <v/>
      </c>
      <c r="AS153" s="100" t="str">
        <f>IFERROR(VLOOKUP(Výskyt[[#This Row],[Kód]],zostava33[],2,0),"")</f>
        <v/>
      </c>
      <c r="AT153" s="100" t="str">
        <f>IFERROR(VLOOKUP(Výskyt[[#This Row],[Kód]],zostava34[],2,0),"")</f>
        <v/>
      </c>
      <c r="AU153" s="100" t="str">
        <f>IFERROR(VLOOKUP(Výskyt[[#This Row],[Kód]],zostava35[],2,0),"")</f>
        <v/>
      </c>
      <c r="AV153" s="100" t="str">
        <f>IFERROR(VLOOKUP(Výskyt[[#This Row],[Kód]],zostava36[],2,0),"")</f>
        <v/>
      </c>
      <c r="AW153" s="100" t="str">
        <f>IFERROR(VLOOKUP(Výskyt[[#This Row],[Kód]],zostava37[],2,0),"")</f>
        <v/>
      </c>
      <c r="AX153" s="100" t="str">
        <f>IFERROR(VLOOKUP(Výskyt[[#This Row],[Kód]],zostava38[],2,0),"")</f>
        <v/>
      </c>
      <c r="AY153" s="100" t="str">
        <f>IFERROR(VLOOKUP(Výskyt[[#This Row],[Kód]],zostava39[],2,0),"")</f>
        <v/>
      </c>
      <c r="AZ153" s="100" t="str">
        <f>IFERROR(VLOOKUP(Výskyt[[#This Row],[Kód]],zostava40[],2,0),"")</f>
        <v/>
      </c>
      <c r="BA153" s="100" t="str">
        <f>IFERROR(VLOOKUP(Výskyt[[#This Row],[Kód]],zostava41[],2,0),"")</f>
        <v/>
      </c>
      <c r="BB153" s="100" t="str">
        <f>IFERROR(VLOOKUP(Výskyt[[#This Row],[Kód]],zostava42[],2,0),"")</f>
        <v/>
      </c>
      <c r="BC153" s="100" t="str">
        <f>IFERROR(VLOOKUP(Výskyt[[#This Row],[Kód]],zostava43[],2,0),"")</f>
        <v/>
      </c>
      <c r="BD153" s="100" t="str">
        <f>IFERROR(VLOOKUP(Výskyt[[#This Row],[Kód]],zostava44[],2,0),"")</f>
        <v/>
      </c>
      <c r="BE153" s="84"/>
    </row>
    <row r="154" spans="1:68" x14ac:dyDescent="0.35">
      <c r="A154" s="84"/>
      <c r="B154" s="98">
        <v>3830</v>
      </c>
      <c r="C154" s="84" t="s">
        <v>463</v>
      </c>
      <c r="D154" s="84">
        <f>Cenník[[#This Row],[Kód]]</f>
        <v>3830</v>
      </c>
      <c r="E154" s="93">
        <v>1.3</v>
      </c>
      <c r="F154" s="84"/>
      <c r="G154" s="84" t="s">
        <v>627</v>
      </c>
      <c r="H154" s="84"/>
      <c r="I154" s="99">
        <f>Cenník[[#This Row],[Kód]]</f>
        <v>3830</v>
      </c>
      <c r="J154" s="100">
        <f>SUM(Výskyt[[#This Row],[1]:[44]])</f>
        <v>0</v>
      </c>
      <c r="K154" s="100" t="str">
        <f>IFERROR(RANK(Výskyt[[#This Row],[kód-P]],Výskyt[kód-P],1),"")</f>
        <v/>
      </c>
      <c r="L154" s="100" t="str">
        <f>IF(Výskyt[[#This Row],[ks]]&gt;0,Výskyt[[#This Row],[Kód]],"")</f>
        <v/>
      </c>
      <c r="M154" s="100" t="str">
        <f>IFERROR(VLOOKUP(Výskyt[[#This Row],[Kód]],zostava1[],2,0),"")</f>
        <v/>
      </c>
      <c r="N154" s="100" t="str">
        <f>IFERROR(VLOOKUP(Výskyt[[#This Row],[Kód]],zostava2[],2,0),"")</f>
        <v/>
      </c>
      <c r="O154" s="100" t="str">
        <f>IFERROR(VLOOKUP(Výskyt[[#This Row],[Kód]],zostava3[],2,0),"")</f>
        <v/>
      </c>
      <c r="P154" s="100" t="str">
        <f>IFERROR(VLOOKUP(Výskyt[[#This Row],[Kód]],zostava4[],2,0),"")</f>
        <v/>
      </c>
      <c r="Q154" s="100" t="str">
        <f>IFERROR(VLOOKUP(Výskyt[[#This Row],[Kód]],zostava5[],2,0),"")</f>
        <v/>
      </c>
      <c r="R154" s="100" t="str">
        <f>IFERROR(VLOOKUP(Výskyt[[#This Row],[Kód]],zostava6[],2,0),"")</f>
        <v/>
      </c>
      <c r="S154" s="100" t="str">
        <f>IFERROR(VLOOKUP(Výskyt[[#This Row],[Kód]],zostava7[],2,0),"")</f>
        <v/>
      </c>
      <c r="T154" s="100" t="str">
        <f>IFERROR(VLOOKUP(Výskyt[[#This Row],[Kód]],zostava8[],2,0),"")</f>
        <v/>
      </c>
      <c r="U154" s="100" t="str">
        <f>IFERROR(VLOOKUP(Výskyt[[#This Row],[Kód]],zostava9[],2,0),"")</f>
        <v/>
      </c>
      <c r="V154" s="102" t="str">
        <f>IFERROR(VLOOKUP(Výskyt[[#This Row],[Kód]],zostava10[],2,0),"")</f>
        <v/>
      </c>
      <c r="W154" s="100" t="str">
        <f>IFERROR(VLOOKUP(Výskyt[[#This Row],[Kód]],zostava11[],2,0),"")</f>
        <v/>
      </c>
      <c r="X154" s="100" t="str">
        <f>IFERROR(VLOOKUP(Výskyt[[#This Row],[Kód]],zostava12[],2,0),"")</f>
        <v/>
      </c>
      <c r="Y154" s="100" t="str">
        <f>IFERROR(VLOOKUP(Výskyt[[#This Row],[Kód]],zostava13[],2,0),"")</f>
        <v/>
      </c>
      <c r="Z154" s="100" t="str">
        <f>IFERROR(VLOOKUP(Výskyt[[#This Row],[Kód]],zostava14[],2,0),"")</f>
        <v/>
      </c>
      <c r="AA154" s="100" t="str">
        <f>IFERROR(VLOOKUP(Výskyt[[#This Row],[Kód]],zostava15[],2,0),"")</f>
        <v/>
      </c>
      <c r="AB154" s="100" t="str">
        <f>IFERROR(VLOOKUP(Výskyt[[#This Row],[Kód]],zostava16[],2,0),"")</f>
        <v/>
      </c>
      <c r="AC154" s="100" t="str">
        <f>IFERROR(VLOOKUP(Výskyt[[#This Row],[Kód]],zostava17[],2,0),"")</f>
        <v/>
      </c>
      <c r="AD154" s="100" t="str">
        <f>IFERROR(VLOOKUP(Výskyt[[#This Row],[Kód]],zostava18[],2,0),"")</f>
        <v/>
      </c>
      <c r="AE154" s="100" t="str">
        <f>IFERROR(VLOOKUP(Výskyt[[#This Row],[Kód]],zostava19[],2,0),"")</f>
        <v/>
      </c>
      <c r="AF154" s="100" t="str">
        <f>IFERROR(VLOOKUP(Výskyt[[#This Row],[Kód]],zostava20[],2,0),"")</f>
        <v/>
      </c>
      <c r="AG154" s="100" t="str">
        <f>IFERROR(VLOOKUP(Výskyt[[#This Row],[Kód]],zostava21[],2,0),"")</f>
        <v/>
      </c>
      <c r="AH154" s="100" t="str">
        <f>IFERROR(VLOOKUP(Výskyt[[#This Row],[Kód]],zostava22[],2,0),"")</f>
        <v/>
      </c>
      <c r="AI154" s="100" t="str">
        <f>IFERROR(VLOOKUP(Výskyt[[#This Row],[Kód]],zostava23[],2,0),"")</f>
        <v/>
      </c>
      <c r="AJ154" s="100" t="str">
        <f>IFERROR(VLOOKUP(Výskyt[[#This Row],[Kód]],zostava24[],2,0),"")</f>
        <v/>
      </c>
      <c r="AK154" s="100" t="str">
        <f>IFERROR(VLOOKUP(Výskyt[[#This Row],[Kód]],zostava25[],2,0),"")</f>
        <v/>
      </c>
      <c r="AL154" s="100" t="str">
        <f>IFERROR(VLOOKUP(Výskyt[[#This Row],[Kód]],zostava26[],2,0),"")</f>
        <v/>
      </c>
      <c r="AM154" s="100" t="str">
        <f>IFERROR(VLOOKUP(Výskyt[[#This Row],[Kód]],zostava27[],2,0),"")</f>
        <v/>
      </c>
      <c r="AN154" s="100" t="str">
        <f>IFERROR(VLOOKUP(Výskyt[[#This Row],[Kód]],zostava28[],2,0),"")</f>
        <v/>
      </c>
      <c r="AO154" s="100" t="str">
        <f>IFERROR(VLOOKUP(Výskyt[[#This Row],[Kód]],zostava29[],2,0),"")</f>
        <v/>
      </c>
      <c r="AP154" s="100" t="str">
        <f>IFERROR(VLOOKUP(Výskyt[[#This Row],[Kód]],zostava30[],2,0),"")</f>
        <v/>
      </c>
      <c r="AQ154" s="100" t="str">
        <f>IFERROR(VLOOKUP(Výskyt[[#This Row],[Kód]],zostava31[],2,0),"")</f>
        <v/>
      </c>
      <c r="AR154" s="100" t="str">
        <f>IFERROR(VLOOKUP(Výskyt[[#This Row],[Kód]],zostava32[],2,0),"")</f>
        <v/>
      </c>
      <c r="AS154" s="100" t="str">
        <f>IFERROR(VLOOKUP(Výskyt[[#This Row],[Kód]],zostava33[],2,0),"")</f>
        <v/>
      </c>
      <c r="AT154" s="100" t="str">
        <f>IFERROR(VLOOKUP(Výskyt[[#This Row],[Kód]],zostava34[],2,0),"")</f>
        <v/>
      </c>
      <c r="AU154" s="100" t="str">
        <f>IFERROR(VLOOKUP(Výskyt[[#This Row],[Kód]],zostava35[],2,0),"")</f>
        <v/>
      </c>
      <c r="AV154" s="100" t="str">
        <f>IFERROR(VLOOKUP(Výskyt[[#This Row],[Kód]],zostava36[],2,0),"")</f>
        <v/>
      </c>
      <c r="AW154" s="100" t="str">
        <f>IFERROR(VLOOKUP(Výskyt[[#This Row],[Kód]],zostava37[],2,0),"")</f>
        <v/>
      </c>
      <c r="AX154" s="100" t="str">
        <f>IFERROR(VLOOKUP(Výskyt[[#This Row],[Kód]],zostava38[],2,0),"")</f>
        <v/>
      </c>
      <c r="AY154" s="100" t="str">
        <f>IFERROR(VLOOKUP(Výskyt[[#This Row],[Kód]],zostava39[],2,0),"")</f>
        <v/>
      </c>
      <c r="AZ154" s="100" t="str">
        <f>IFERROR(VLOOKUP(Výskyt[[#This Row],[Kód]],zostava40[],2,0),"")</f>
        <v/>
      </c>
      <c r="BA154" s="100" t="str">
        <f>IFERROR(VLOOKUP(Výskyt[[#This Row],[Kód]],zostava41[],2,0),"")</f>
        <v/>
      </c>
      <c r="BB154" s="100" t="str">
        <f>IFERROR(VLOOKUP(Výskyt[[#This Row],[Kód]],zostava42[],2,0),"")</f>
        <v/>
      </c>
      <c r="BC154" s="100" t="str">
        <f>IFERROR(VLOOKUP(Výskyt[[#This Row],[Kód]],zostava43[],2,0),"")</f>
        <v/>
      </c>
      <c r="BD154" s="100" t="str">
        <f>IFERROR(VLOOKUP(Výskyt[[#This Row],[Kód]],zostava44[],2,0),"")</f>
        <v/>
      </c>
      <c r="BE154" s="84"/>
      <c r="BF154" s="177" t="str">
        <f>Zostavy!$E$171</f>
        <v>4.A</v>
      </c>
      <c r="BG154" s="177"/>
      <c r="BI154" s="177" t="str">
        <f>Zostavy!$K$171</f>
        <v>4.B</v>
      </c>
      <c r="BJ154" s="177"/>
      <c r="BL154" s="177" t="str">
        <f>Zostavy!$Q$171</f>
        <v>4.C</v>
      </c>
      <c r="BM154" s="177"/>
      <c r="BO154" s="177" t="str">
        <f>Zostavy!$W$171</f>
        <v>4.D</v>
      </c>
      <c r="BP154" s="177"/>
    </row>
    <row r="155" spans="1:68" ht="14.15" x14ac:dyDescent="0.35">
      <c r="A155" s="84"/>
      <c r="B155" s="98">
        <v>3831</v>
      </c>
      <c r="C155" s="84" t="s">
        <v>464</v>
      </c>
      <c r="D155" s="84">
        <f>Cenník[[#This Row],[Kód]]</f>
        <v>3831</v>
      </c>
      <c r="E155" s="93">
        <v>2.21</v>
      </c>
      <c r="F155" s="84"/>
      <c r="G155" s="84" t="s">
        <v>628</v>
      </c>
      <c r="H155" s="84"/>
      <c r="I155" s="99">
        <f>Cenník[[#This Row],[Kód]]</f>
        <v>3831</v>
      </c>
      <c r="J155" s="100">
        <f>SUM(Výskyt[[#This Row],[1]:[44]])</f>
        <v>0</v>
      </c>
      <c r="K155" s="100" t="str">
        <f>IFERROR(RANK(Výskyt[[#This Row],[kód-P]],Výskyt[kód-P],1),"")</f>
        <v/>
      </c>
      <c r="L155" s="100" t="str">
        <f>IF(Výskyt[[#This Row],[ks]]&gt;0,Výskyt[[#This Row],[Kód]],"")</f>
        <v/>
      </c>
      <c r="M155" s="100" t="str">
        <f>IFERROR(VLOOKUP(Výskyt[[#This Row],[Kód]],zostava1[],2,0),"")</f>
        <v/>
      </c>
      <c r="N155" s="100" t="str">
        <f>IFERROR(VLOOKUP(Výskyt[[#This Row],[Kód]],zostava2[],2,0),"")</f>
        <v/>
      </c>
      <c r="O155" s="100" t="str">
        <f>IFERROR(VLOOKUP(Výskyt[[#This Row],[Kód]],zostava3[],2,0),"")</f>
        <v/>
      </c>
      <c r="P155" s="100" t="str">
        <f>IFERROR(VLOOKUP(Výskyt[[#This Row],[Kód]],zostava4[],2,0),"")</f>
        <v/>
      </c>
      <c r="Q155" s="100" t="str">
        <f>IFERROR(VLOOKUP(Výskyt[[#This Row],[Kód]],zostava5[],2,0),"")</f>
        <v/>
      </c>
      <c r="R155" s="100" t="str">
        <f>IFERROR(VLOOKUP(Výskyt[[#This Row],[Kód]],zostava6[],2,0),"")</f>
        <v/>
      </c>
      <c r="S155" s="100" t="str">
        <f>IFERROR(VLOOKUP(Výskyt[[#This Row],[Kód]],zostava7[],2,0),"")</f>
        <v/>
      </c>
      <c r="T155" s="100" t="str">
        <f>IFERROR(VLOOKUP(Výskyt[[#This Row],[Kód]],zostava8[],2,0),"")</f>
        <v/>
      </c>
      <c r="U155" s="100" t="str">
        <f>IFERROR(VLOOKUP(Výskyt[[#This Row],[Kód]],zostava9[],2,0),"")</f>
        <v/>
      </c>
      <c r="V155" s="102" t="str">
        <f>IFERROR(VLOOKUP(Výskyt[[#This Row],[Kód]],zostava10[],2,0),"")</f>
        <v/>
      </c>
      <c r="W155" s="100" t="str">
        <f>IFERROR(VLOOKUP(Výskyt[[#This Row],[Kód]],zostava11[],2,0),"")</f>
        <v/>
      </c>
      <c r="X155" s="100" t="str">
        <f>IFERROR(VLOOKUP(Výskyt[[#This Row],[Kód]],zostava12[],2,0),"")</f>
        <v/>
      </c>
      <c r="Y155" s="100" t="str">
        <f>IFERROR(VLOOKUP(Výskyt[[#This Row],[Kód]],zostava13[],2,0),"")</f>
        <v/>
      </c>
      <c r="Z155" s="100" t="str">
        <f>IFERROR(VLOOKUP(Výskyt[[#This Row],[Kód]],zostava14[],2,0),"")</f>
        <v/>
      </c>
      <c r="AA155" s="100" t="str">
        <f>IFERROR(VLOOKUP(Výskyt[[#This Row],[Kód]],zostava15[],2,0),"")</f>
        <v/>
      </c>
      <c r="AB155" s="100" t="str">
        <f>IFERROR(VLOOKUP(Výskyt[[#This Row],[Kód]],zostava16[],2,0),"")</f>
        <v/>
      </c>
      <c r="AC155" s="100" t="str">
        <f>IFERROR(VLOOKUP(Výskyt[[#This Row],[Kód]],zostava17[],2,0),"")</f>
        <v/>
      </c>
      <c r="AD155" s="100" t="str">
        <f>IFERROR(VLOOKUP(Výskyt[[#This Row],[Kód]],zostava18[],2,0),"")</f>
        <v/>
      </c>
      <c r="AE155" s="100" t="str">
        <f>IFERROR(VLOOKUP(Výskyt[[#This Row],[Kód]],zostava19[],2,0),"")</f>
        <v/>
      </c>
      <c r="AF155" s="100" t="str">
        <f>IFERROR(VLOOKUP(Výskyt[[#This Row],[Kód]],zostava20[],2,0),"")</f>
        <v/>
      </c>
      <c r="AG155" s="100" t="str">
        <f>IFERROR(VLOOKUP(Výskyt[[#This Row],[Kód]],zostava21[],2,0),"")</f>
        <v/>
      </c>
      <c r="AH155" s="100" t="str">
        <f>IFERROR(VLOOKUP(Výskyt[[#This Row],[Kód]],zostava22[],2,0),"")</f>
        <v/>
      </c>
      <c r="AI155" s="100" t="str">
        <f>IFERROR(VLOOKUP(Výskyt[[#This Row],[Kód]],zostava23[],2,0),"")</f>
        <v/>
      </c>
      <c r="AJ155" s="100" t="str">
        <f>IFERROR(VLOOKUP(Výskyt[[#This Row],[Kód]],zostava24[],2,0),"")</f>
        <v/>
      </c>
      <c r="AK155" s="100" t="str">
        <f>IFERROR(VLOOKUP(Výskyt[[#This Row],[Kód]],zostava25[],2,0),"")</f>
        <v/>
      </c>
      <c r="AL155" s="100" t="str">
        <f>IFERROR(VLOOKUP(Výskyt[[#This Row],[Kód]],zostava26[],2,0),"")</f>
        <v/>
      </c>
      <c r="AM155" s="100" t="str">
        <f>IFERROR(VLOOKUP(Výskyt[[#This Row],[Kód]],zostava27[],2,0),"")</f>
        <v/>
      </c>
      <c r="AN155" s="100" t="str">
        <f>IFERROR(VLOOKUP(Výskyt[[#This Row],[Kód]],zostava28[],2,0),"")</f>
        <v/>
      </c>
      <c r="AO155" s="100" t="str">
        <f>IFERROR(VLOOKUP(Výskyt[[#This Row],[Kód]],zostava29[],2,0),"")</f>
        <v/>
      </c>
      <c r="AP155" s="100" t="str">
        <f>IFERROR(VLOOKUP(Výskyt[[#This Row],[Kód]],zostava30[],2,0),"")</f>
        <v/>
      </c>
      <c r="AQ155" s="100" t="str">
        <f>IFERROR(VLOOKUP(Výskyt[[#This Row],[Kód]],zostava31[],2,0),"")</f>
        <v/>
      </c>
      <c r="AR155" s="100" t="str">
        <f>IFERROR(VLOOKUP(Výskyt[[#This Row],[Kód]],zostava32[],2,0),"")</f>
        <v/>
      </c>
      <c r="AS155" s="100" t="str">
        <f>IFERROR(VLOOKUP(Výskyt[[#This Row],[Kód]],zostava33[],2,0),"")</f>
        <v/>
      </c>
      <c r="AT155" s="100" t="str">
        <f>IFERROR(VLOOKUP(Výskyt[[#This Row],[Kód]],zostava34[],2,0),"")</f>
        <v/>
      </c>
      <c r="AU155" s="100" t="str">
        <f>IFERROR(VLOOKUP(Výskyt[[#This Row],[Kód]],zostava35[],2,0),"")</f>
        <v/>
      </c>
      <c r="AV155" s="100" t="str">
        <f>IFERROR(VLOOKUP(Výskyt[[#This Row],[Kód]],zostava36[],2,0),"")</f>
        <v/>
      </c>
      <c r="AW155" s="100" t="str">
        <f>IFERROR(VLOOKUP(Výskyt[[#This Row],[Kód]],zostava37[],2,0),"")</f>
        <v/>
      </c>
      <c r="AX155" s="100" t="str">
        <f>IFERROR(VLOOKUP(Výskyt[[#This Row],[Kód]],zostava38[],2,0),"")</f>
        <v/>
      </c>
      <c r="AY155" s="100" t="str">
        <f>IFERROR(VLOOKUP(Výskyt[[#This Row],[Kód]],zostava39[],2,0),"")</f>
        <v/>
      </c>
      <c r="AZ155" s="100" t="str">
        <f>IFERROR(VLOOKUP(Výskyt[[#This Row],[Kód]],zostava40[],2,0),"")</f>
        <v/>
      </c>
      <c r="BA155" s="100" t="str">
        <f>IFERROR(VLOOKUP(Výskyt[[#This Row],[Kód]],zostava41[],2,0),"")</f>
        <v/>
      </c>
      <c r="BB155" s="100" t="str">
        <f>IFERROR(VLOOKUP(Výskyt[[#This Row],[Kód]],zostava42[],2,0),"")</f>
        <v/>
      </c>
      <c r="BC155" s="100" t="str">
        <f>IFERROR(VLOOKUP(Výskyt[[#This Row],[Kód]],zostava43[],2,0),"")</f>
        <v/>
      </c>
      <c r="BD155" s="100" t="str">
        <f>IFERROR(VLOOKUP(Výskyt[[#This Row],[Kód]],zostava44[],2,0),"")</f>
        <v/>
      </c>
      <c r="BE155" s="84"/>
      <c r="BF155" s="108" t="s">
        <v>321</v>
      </c>
      <c r="BG155" s="108" t="s">
        <v>9</v>
      </c>
      <c r="BI155" s="108" t="s">
        <v>321</v>
      </c>
      <c r="BJ155" s="108" t="s">
        <v>9</v>
      </c>
      <c r="BL155" s="108" t="s">
        <v>321</v>
      </c>
      <c r="BM155" s="108" t="s">
        <v>9</v>
      </c>
      <c r="BO155" s="108" t="s">
        <v>321</v>
      </c>
      <c r="BP155" s="108" t="s">
        <v>9</v>
      </c>
    </row>
    <row r="156" spans="1:68" ht="14.15" x14ac:dyDescent="0.35">
      <c r="A156" s="84"/>
      <c r="B156" s="98">
        <v>3832</v>
      </c>
      <c r="C156" s="84" t="s">
        <v>465</v>
      </c>
      <c r="D156" s="84">
        <f>Cenník[[#This Row],[Kód]]</f>
        <v>3832</v>
      </c>
      <c r="E156" s="93">
        <v>4.5199999999999996</v>
      </c>
      <c r="F156" s="84"/>
      <c r="G156" s="84" t="s">
        <v>635</v>
      </c>
      <c r="H156" s="84"/>
      <c r="I156" s="99">
        <f>Cenník[[#This Row],[Kód]]</f>
        <v>3832</v>
      </c>
      <c r="J156" s="100">
        <f>SUM(Výskyt[[#This Row],[1]:[44]])</f>
        <v>0</v>
      </c>
      <c r="K156" s="100" t="str">
        <f>IFERROR(RANK(Výskyt[[#This Row],[kód-P]],Výskyt[kód-P],1),"")</f>
        <v/>
      </c>
      <c r="L156" s="100" t="str">
        <f>IF(Výskyt[[#This Row],[ks]]&gt;0,Výskyt[[#This Row],[Kód]],"")</f>
        <v/>
      </c>
      <c r="M156" s="100" t="str">
        <f>IFERROR(VLOOKUP(Výskyt[[#This Row],[Kód]],zostava1[],2,0),"")</f>
        <v/>
      </c>
      <c r="N156" s="100" t="str">
        <f>IFERROR(VLOOKUP(Výskyt[[#This Row],[Kód]],zostava2[],2,0),"")</f>
        <v/>
      </c>
      <c r="O156" s="100" t="str">
        <f>IFERROR(VLOOKUP(Výskyt[[#This Row],[Kód]],zostava3[],2,0),"")</f>
        <v/>
      </c>
      <c r="P156" s="100" t="str">
        <f>IFERROR(VLOOKUP(Výskyt[[#This Row],[Kód]],zostava4[],2,0),"")</f>
        <v/>
      </c>
      <c r="Q156" s="100" t="str">
        <f>IFERROR(VLOOKUP(Výskyt[[#This Row],[Kód]],zostava5[],2,0),"")</f>
        <v/>
      </c>
      <c r="R156" s="100" t="str">
        <f>IFERROR(VLOOKUP(Výskyt[[#This Row],[Kód]],zostava6[],2,0),"")</f>
        <v/>
      </c>
      <c r="S156" s="100" t="str">
        <f>IFERROR(VLOOKUP(Výskyt[[#This Row],[Kód]],zostava7[],2,0),"")</f>
        <v/>
      </c>
      <c r="T156" s="100" t="str">
        <f>IFERROR(VLOOKUP(Výskyt[[#This Row],[Kód]],zostava8[],2,0),"")</f>
        <v/>
      </c>
      <c r="U156" s="100" t="str">
        <f>IFERROR(VLOOKUP(Výskyt[[#This Row],[Kód]],zostava9[],2,0),"")</f>
        <v/>
      </c>
      <c r="V156" s="102" t="str">
        <f>IFERROR(VLOOKUP(Výskyt[[#This Row],[Kód]],zostava10[],2,0),"")</f>
        <v/>
      </c>
      <c r="W156" s="100" t="str">
        <f>IFERROR(VLOOKUP(Výskyt[[#This Row],[Kód]],zostava11[],2,0),"")</f>
        <v/>
      </c>
      <c r="X156" s="100" t="str">
        <f>IFERROR(VLOOKUP(Výskyt[[#This Row],[Kód]],zostava12[],2,0),"")</f>
        <v/>
      </c>
      <c r="Y156" s="100" t="str">
        <f>IFERROR(VLOOKUP(Výskyt[[#This Row],[Kód]],zostava13[],2,0),"")</f>
        <v/>
      </c>
      <c r="Z156" s="100" t="str">
        <f>IFERROR(VLOOKUP(Výskyt[[#This Row],[Kód]],zostava14[],2,0),"")</f>
        <v/>
      </c>
      <c r="AA156" s="100" t="str">
        <f>IFERROR(VLOOKUP(Výskyt[[#This Row],[Kód]],zostava15[],2,0),"")</f>
        <v/>
      </c>
      <c r="AB156" s="100" t="str">
        <f>IFERROR(VLOOKUP(Výskyt[[#This Row],[Kód]],zostava16[],2,0),"")</f>
        <v/>
      </c>
      <c r="AC156" s="100" t="str">
        <f>IFERROR(VLOOKUP(Výskyt[[#This Row],[Kód]],zostava17[],2,0),"")</f>
        <v/>
      </c>
      <c r="AD156" s="100" t="str">
        <f>IFERROR(VLOOKUP(Výskyt[[#This Row],[Kód]],zostava18[],2,0),"")</f>
        <v/>
      </c>
      <c r="AE156" s="100" t="str">
        <f>IFERROR(VLOOKUP(Výskyt[[#This Row],[Kód]],zostava19[],2,0),"")</f>
        <v/>
      </c>
      <c r="AF156" s="100" t="str">
        <f>IFERROR(VLOOKUP(Výskyt[[#This Row],[Kód]],zostava20[],2,0),"")</f>
        <v/>
      </c>
      <c r="AG156" s="100" t="str">
        <f>IFERROR(VLOOKUP(Výskyt[[#This Row],[Kód]],zostava21[],2,0),"")</f>
        <v/>
      </c>
      <c r="AH156" s="100" t="str">
        <f>IFERROR(VLOOKUP(Výskyt[[#This Row],[Kód]],zostava22[],2,0),"")</f>
        <v/>
      </c>
      <c r="AI156" s="100" t="str">
        <f>IFERROR(VLOOKUP(Výskyt[[#This Row],[Kód]],zostava23[],2,0),"")</f>
        <v/>
      </c>
      <c r="AJ156" s="100" t="str">
        <f>IFERROR(VLOOKUP(Výskyt[[#This Row],[Kód]],zostava24[],2,0),"")</f>
        <v/>
      </c>
      <c r="AK156" s="100" t="str">
        <f>IFERROR(VLOOKUP(Výskyt[[#This Row],[Kód]],zostava25[],2,0),"")</f>
        <v/>
      </c>
      <c r="AL156" s="100" t="str">
        <f>IFERROR(VLOOKUP(Výskyt[[#This Row],[Kód]],zostava26[],2,0),"")</f>
        <v/>
      </c>
      <c r="AM156" s="100" t="str">
        <f>IFERROR(VLOOKUP(Výskyt[[#This Row],[Kód]],zostava27[],2,0),"")</f>
        <v/>
      </c>
      <c r="AN156" s="100" t="str">
        <f>IFERROR(VLOOKUP(Výskyt[[#This Row],[Kód]],zostava28[],2,0),"")</f>
        <v/>
      </c>
      <c r="AO156" s="100" t="str">
        <f>IFERROR(VLOOKUP(Výskyt[[#This Row],[Kód]],zostava29[],2,0),"")</f>
        <v/>
      </c>
      <c r="AP156" s="100" t="str">
        <f>IFERROR(VLOOKUP(Výskyt[[#This Row],[Kód]],zostava30[],2,0),"")</f>
        <v/>
      </c>
      <c r="AQ156" s="100" t="str">
        <f>IFERROR(VLOOKUP(Výskyt[[#This Row],[Kód]],zostava31[],2,0),"")</f>
        <v/>
      </c>
      <c r="AR156" s="100" t="str">
        <f>IFERROR(VLOOKUP(Výskyt[[#This Row],[Kód]],zostava32[],2,0),"")</f>
        <v/>
      </c>
      <c r="AS156" s="100" t="str">
        <f>IFERROR(VLOOKUP(Výskyt[[#This Row],[Kód]],zostava33[],2,0),"")</f>
        <v/>
      </c>
      <c r="AT156" s="100" t="str">
        <f>IFERROR(VLOOKUP(Výskyt[[#This Row],[Kód]],zostava34[],2,0),"")</f>
        <v/>
      </c>
      <c r="AU156" s="100" t="str">
        <f>IFERROR(VLOOKUP(Výskyt[[#This Row],[Kód]],zostava35[],2,0),"")</f>
        <v/>
      </c>
      <c r="AV156" s="100" t="str">
        <f>IFERROR(VLOOKUP(Výskyt[[#This Row],[Kód]],zostava36[],2,0),"")</f>
        <v/>
      </c>
      <c r="AW156" s="100" t="str">
        <f>IFERROR(VLOOKUP(Výskyt[[#This Row],[Kód]],zostava37[],2,0),"")</f>
        <v/>
      </c>
      <c r="AX156" s="100" t="str">
        <f>IFERROR(VLOOKUP(Výskyt[[#This Row],[Kód]],zostava38[],2,0),"")</f>
        <v/>
      </c>
      <c r="AY156" s="100" t="str">
        <f>IFERROR(VLOOKUP(Výskyt[[#This Row],[Kód]],zostava39[],2,0),"")</f>
        <v/>
      </c>
      <c r="AZ156" s="100" t="str">
        <f>IFERROR(VLOOKUP(Výskyt[[#This Row],[Kód]],zostava40[],2,0),"")</f>
        <v/>
      </c>
      <c r="BA156" s="100" t="str">
        <f>IFERROR(VLOOKUP(Výskyt[[#This Row],[Kód]],zostava41[],2,0),"")</f>
        <v/>
      </c>
      <c r="BB156" s="100" t="str">
        <f>IFERROR(VLOOKUP(Výskyt[[#This Row],[Kód]],zostava42[],2,0),"")</f>
        <v/>
      </c>
      <c r="BC156" s="100" t="str">
        <f>IFERROR(VLOOKUP(Výskyt[[#This Row],[Kód]],zostava43[],2,0),"")</f>
        <v/>
      </c>
      <c r="BD156" s="100" t="str">
        <f>IFERROR(VLOOKUP(Výskyt[[#This Row],[Kód]],zostava44[],2,0),"")</f>
        <v/>
      </c>
      <c r="BE156" s="84"/>
      <c r="BF156" s="108">
        <f>Zostavy!B174</f>
        <v>0</v>
      </c>
      <c r="BG156" s="108">
        <f>SUMIFS(Zostavy!$D$174:$D$207,Zostavy!$B$174:$B$207,Zostavy!B174)*Zostavy!$E$209</f>
        <v>0</v>
      </c>
      <c r="BI156" s="108">
        <f>Zostavy!H174</f>
        <v>0</v>
      </c>
      <c r="BJ156" s="108">
        <f>SUMIFS(Zostavy!$J$174:$J$207,Zostavy!$H$174:$H$207,Zostavy!H174)*Zostavy!$K$209</f>
        <v>0</v>
      </c>
      <c r="BL156" s="108">
        <f>Zostavy!N174</f>
        <v>0</v>
      </c>
      <c r="BM156" s="108">
        <f>SUMIFS(Zostavy!$P$174:$P$207,Zostavy!$N$174:$N$207,Zostavy!N174)*Zostavy!$Q$209</f>
        <v>0</v>
      </c>
      <c r="BO156" s="108">
        <f>Zostavy!T174</f>
        <v>0</v>
      </c>
      <c r="BP156" s="108">
        <f>SUMIFS(Zostavy!$V$174:$V$207,Zostavy!$T$174:$T$207,Zostavy!T174)*Zostavy!$W$209</f>
        <v>0</v>
      </c>
    </row>
    <row r="157" spans="1:68" ht="14.15" x14ac:dyDescent="0.35">
      <c r="A157" s="84"/>
      <c r="B157" s="98">
        <v>3833</v>
      </c>
      <c r="C157" s="84" t="s">
        <v>466</v>
      </c>
      <c r="D157" s="84">
        <f>Cenník[[#This Row],[Kód]]</f>
        <v>3833</v>
      </c>
      <c r="E157" s="93">
        <v>1.32</v>
      </c>
      <c r="F157" s="84"/>
      <c r="G157" s="84" t="s">
        <v>634</v>
      </c>
      <c r="H157" s="84"/>
      <c r="I157" s="99">
        <f>Cenník[[#This Row],[Kód]]</f>
        <v>3833</v>
      </c>
      <c r="J157" s="100">
        <f>SUM(Výskyt[[#This Row],[1]:[44]])</f>
        <v>0</v>
      </c>
      <c r="K157" s="100" t="str">
        <f>IFERROR(RANK(Výskyt[[#This Row],[kód-P]],Výskyt[kód-P],1),"")</f>
        <v/>
      </c>
      <c r="L157" s="100" t="str">
        <f>IF(Výskyt[[#This Row],[ks]]&gt;0,Výskyt[[#This Row],[Kód]],"")</f>
        <v/>
      </c>
      <c r="M157" s="100" t="str">
        <f>IFERROR(VLOOKUP(Výskyt[[#This Row],[Kód]],zostava1[],2,0),"")</f>
        <v/>
      </c>
      <c r="N157" s="100" t="str">
        <f>IFERROR(VLOOKUP(Výskyt[[#This Row],[Kód]],zostava2[],2,0),"")</f>
        <v/>
      </c>
      <c r="O157" s="100" t="str">
        <f>IFERROR(VLOOKUP(Výskyt[[#This Row],[Kód]],zostava3[],2,0),"")</f>
        <v/>
      </c>
      <c r="P157" s="100" t="str">
        <f>IFERROR(VLOOKUP(Výskyt[[#This Row],[Kód]],zostava4[],2,0),"")</f>
        <v/>
      </c>
      <c r="Q157" s="100" t="str">
        <f>IFERROR(VLOOKUP(Výskyt[[#This Row],[Kód]],zostava5[],2,0),"")</f>
        <v/>
      </c>
      <c r="R157" s="100" t="str">
        <f>IFERROR(VLOOKUP(Výskyt[[#This Row],[Kód]],zostava6[],2,0),"")</f>
        <v/>
      </c>
      <c r="S157" s="100" t="str">
        <f>IFERROR(VLOOKUP(Výskyt[[#This Row],[Kód]],zostava7[],2,0),"")</f>
        <v/>
      </c>
      <c r="T157" s="100" t="str">
        <f>IFERROR(VLOOKUP(Výskyt[[#This Row],[Kód]],zostava8[],2,0),"")</f>
        <v/>
      </c>
      <c r="U157" s="100" t="str">
        <f>IFERROR(VLOOKUP(Výskyt[[#This Row],[Kód]],zostava9[],2,0),"")</f>
        <v/>
      </c>
      <c r="V157" s="102" t="str">
        <f>IFERROR(VLOOKUP(Výskyt[[#This Row],[Kód]],zostava10[],2,0),"")</f>
        <v/>
      </c>
      <c r="W157" s="100" t="str">
        <f>IFERROR(VLOOKUP(Výskyt[[#This Row],[Kód]],zostava11[],2,0),"")</f>
        <v/>
      </c>
      <c r="X157" s="100" t="str">
        <f>IFERROR(VLOOKUP(Výskyt[[#This Row],[Kód]],zostava12[],2,0),"")</f>
        <v/>
      </c>
      <c r="Y157" s="100" t="str">
        <f>IFERROR(VLOOKUP(Výskyt[[#This Row],[Kód]],zostava13[],2,0),"")</f>
        <v/>
      </c>
      <c r="Z157" s="100" t="str">
        <f>IFERROR(VLOOKUP(Výskyt[[#This Row],[Kód]],zostava14[],2,0),"")</f>
        <v/>
      </c>
      <c r="AA157" s="100" t="str">
        <f>IFERROR(VLOOKUP(Výskyt[[#This Row],[Kód]],zostava15[],2,0),"")</f>
        <v/>
      </c>
      <c r="AB157" s="100" t="str">
        <f>IFERROR(VLOOKUP(Výskyt[[#This Row],[Kód]],zostava16[],2,0),"")</f>
        <v/>
      </c>
      <c r="AC157" s="100" t="str">
        <f>IFERROR(VLOOKUP(Výskyt[[#This Row],[Kód]],zostava17[],2,0),"")</f>
        <v/>
      </c>
      <c r="AD157" s="100" t="str">
        <f>IFERROR(VLOOKUP(Výskyt[[#This Row],[Kód]],zostava18[],2,0),"")</f>
        <v/>
      </c>
      <c r="AE157" s="100" t="str">
        <f>IFERROR(VLOOKUP(Výskyt[[#This Row],[Kód]],zostava19[],2,0),"")</f>
        <v/>
      </c>
      <c r="AF157" s="100" t="str">
        <f>IFERROR(VLOOKUP(Výskyt[[#This Row],[Kód]],zostava20[],2,0),"")</f>
        <v/>
      </c>
      <c r="AG157" s="100" t="str">
        <f>IFERROR(VLOOKUP(Výskyt[[#This Row],[Kód]],zostava21[],2,0),"")</f>
        <v/>
      </c>
      <c r="AH157" s="100" t="str">
        <f>IFERROR(VLOOKUP(Výskyt[[#This Row],[Kód]],zostava22[],2,0),"")</f>
        <v/>
      </c>
      <c r="AI157" s="100" t="str">
        <f>IFERROR(VLOOKUP(Výskyt[[#This Row],[Kód]],zostava23[],2,0),"")</f>
        <v/>
      </c>
      <c r="AJ157" s="100" t="str">
        <f>IFERROR(VLOOKUP(Výskyt[[#This Row],[Kód]],zostava24[],2,0),"")</f>
        <v/>
      </c>
      <c r="AK157" s="100" t="str">
        <f>IFERROR(VLOOKUP(Výskyt[[#This Row],[Kód]],zostava25[],2,0),"")</f>
        <v/>
      </c>
      <c r="AL157" s="100" t="str">
        <f>IFERROR(VLOOKUP(Výskyt[[#This Row],[Kód]],zostava26[],2,0),"")</f>
        <v/>
      </c>
      <c r="AM157" s="100" t="str">
        <f>IFERROR(VLOOKUP(Výskyt[[#This Row],[Kód]],zostava27[],2,0),"")</f>
        <v/>
      </c>
      <c r="AN157" s="100" t="str">
        <f>IFERROR(VLOOKUP(Výskyt[[#This Row],[Kód]],zostava28[],2,0),"")</f>
        <v/>
      </c>
      <c r="AO157" s="100" t="str">
        <f>IFERROR(VLOOKUP(Výskyt[[#This Row],[Kód]],zostava29[],2,0),"")</f>
        <v/>
      </c>
      <c r="AP157" s="100" t="str">
        <f>IFERROR(VLOOKUP(Výskyt[[#This Row],[Kód]],zostava30[],2,0),"")</f>
        <v/>
      </c>
      <c r="AQ157" s="100" t="str">
        <f>IFERROR(VLOOKUP(Výskyt[[#This Row],[Kód]],zostava31[],2,0),"")</f>
        <v/>
      </c>
      <c r="AR157" s="100" t="str">
        <f>IFERROR(VLOOKUP(Výskyt[[#This Row],[Kód]],zostava32[],2,0),"")</f>
        <v/>
      </c>
      <c r="AS157" s="100" t="str">
        <f>IFERROR(VLOOKUP(Výskyt[[#This Row],[Kód]],zostava33[],2,0),"")</f>
        <v/>
      </c>
      <c r="AT157" s="100" t="str">
        <f>IFERROR(VLOOKUP(Výskyt[[#This Row],[Kód]],zostava34[],2,0),"")</f>
        <v/>
      </c>
      <c r="AU157" s="100" t="str">
        <f>IFERROR(VLOOKUP(Výskyt[[#This Row],[Kód]],zostava35[],2,0),"")</f>
        <v/>
      </c>
      <c r="AV157" s="100" t="str">
        <f>IFERROR(VLOOKUP(Výskyt[[#This Row],[Kód]],zostava36[],2,0),"")</f>
        <v/>
      </c>
      <c r="AW157" s="100" t="str">
        <f>IFERROR(VLOOKUP(Výskyt[[#This Row],[Kód]],zostava37[],2,0),"")</f>
        <v/>
      </c>
      <c r="AX157" s="100" t="str">
        <f>IFERROR(VLOOKUP(Výskyt[[#This Row],[Kód]],zostava38[],2,0),"")</f>
        <v/>
      </c>
      <c r="AY157" s="100" t="str">
        <f>IFERROR(VLOOKUP(Výskyt[[#This Row],[Kód]],zostava39[],2,0),"")</f>
        <v/>
      </c>
      <c r="AZ157" s="100" t="str">
        <f>IFERROR(VLOOKUP(Výskyt[[#This Row],[Kód]],zostava40[],2,0),"")</f>
        <v/>
      </c>
      <c r="BA157" s="100" t="str">
        <f>IFERROR(VLOOKUP(Výskyt[[#This Row],[Kód]],zostava41[],2,0),"")</f>
        <v/>
      </c>
      <c r="BB157" s="100" t="str">
        <f>IFERROR(VLOOKUP(Výskyt[[#This Row],[Kód]],zostava42[],2,0),"")</f>
        <v/>
      </c>
      <c r="BC157" s="100" t="str">
        <f>IFERROR(VLOOKUP(Výskyt[[#This Row],[Kód]],zostava43[],2,0),"")</f>
        <v/>
      </c>
      <c r="BD157" s="100" t="str">
        <f>IFERROR(VLOOKUP(Výskyt[[#This Row],[Kód]],zostava44[],2,0),"")</f>
        <v/>
      </c>
      <c r="BE157" s="84"/>
      <c r="BF157" s="108">
        <f>Zostavy!B175</f>
        <v>0</v>
      </c>
      <c r="BG157" s="108">
        <f>SUMIFS(Zostavy!$D$174:$D$207,Zostavy!$B$174:$B$207,Zostavy!B175)*Zostavy!$E$209</f>
        <v>0</v>
      </c>
      <c r="BI157" s="108">
        <f>Zostavy!H175</f>
        <v>0</v>
      </c>
      <c r="BJ157" s="108">
        <f>SUMIFS(Zostavy!$J$174:$J$207,Zostavy!$H$174:$H$207,Zostavy!H175)*Zostavy!$K$209</f>
        <v>0</v>
      </c>
      <c r="BL157" s="108">
        <f>Zostavy!N175</f>
        <v>0</v>
      </c>
      <c r="BM157" s="108">
        <f>SUMIFS(Zostavy!$P$174:$P$207,Zostavy!$N$174:$N$207,Zostavy!N175)*Zostavy!$Q$209</f>
        <v>0</v>
      </c>
      <c r="BO157" s="108">
        <f>Zostavy!T175</f>
        <v>0</v>
      </c>
      <c r="BP157" s="108">
        <f>SUMIFS(Zostavy!$V$174:$V$207,Zostavy!$T$174:$T$207,Zostavy!T175)*Zostavy!$W$209</f>
        <v>0</v>
      </c>
    </row>
    <row r="158" spans="1:68" ht="14.15" x14ac:dyDescent="0.35">
      <c r="A158" s="84"/>
      <c r="B158" s="98">
        <v>3834</v>
      </c>
      <c r="C158" s="84" t="s">
        <v>467</v>
      </c>
      <c r="D158" s="84">
        <f>Cenník[[#This Row],[Kód]]</f>
        <v>3834</v>
      </c>
      <c r="E158" s="93">
        <v>2.2599999999999998</v>
      </c>
      <c r="F158" s="84"/>
      <c r="G158" s="84" t="s">
        <v>633</v>
      </c>
      <c r="H158" s="84"/>
      <c r="I158" s="99">
        <f>Cenník[[#This Row],[Kód]]</f>
        <v>3834</v>
      </c>
      <c r="J158" s="100">
        <f>SUM(Výskyt[[#This Row],[1]:[44]])</f>
        <v>0</v>
      </c>
      <c r="K158" s="100" t="str">
        <f>IFERROR(RANK(Výskyt[[#This Row],[kód-P]],Výskyt[kód-P],1),"")</f>
        <v/>
      </c>
      <c r="L158" s="100" t="str">
        <f>IF(Výskyt[[#This Row],[ks]]&gt;0,Výskyt[[#This Row],[Kód]],"")</f>
        <v/>
      </c>
      <c r="M158" s="100" t="str">
        <f>IFERROR(VLOOKUP(Výskyt[[#This Row],[Kód]],zostava1[],2,0),"")</f>
        <v/>
      </c>
      <c r="N158" s="100" t="str">
        <f>IFERROR(VLOOKUP(Výskyt[[#This Row],[Kód]],zostava2[],2,0),"")</f>
        <v/>
      </c>
      <c r="O158" s="100" t="str">
        <f>IFERROR(VLOOKUP(Výskyt[[#This Row],[Kód]],zostava3[],2,0),"")</f>
        <v/>
      </c>
      <c r="P158" s="100" t="str">
        <f>IFERROR(VLOOKUP(Výskyt[[#This Row],[Kód]],zostava4[],2,0),"")</f>
        <v/>
      </c>
      <c r="Q158" s="100" t="str">
        <f>IFERROR(VLOOKUP(Výskyt[[#This Row],[Kód]],zostava5[],2,0),"")</f>
        <v/>
      </c>
      <c r="R158" s="100" t="str">
        <f>IFERROR(VLOOKUP(Výskyt[[#This Row],[Kód]],zostava6[],2,0),"")</f>
        <v/>
      </c>
      <c r="S158" s="100" t="str">
        <f>IFERROR(VLOOKUP(Výskyt[[#This Row],[Kód]],zostava7[],2,0),"")</f>
        <v/>
      </c>
      <c r="T158" s="100" t="str">
        <f>IFERROR(VLOOKUP(Výskyt[[#This Row],[Kód]],zostava8[],2,0),"")</f>
        <v/>
      </c>
      <c r="U158" s="100" t="str">
        <f>IFERROR(VLOOKUP(Výskyt[[#This Row],[Kód]],zostava9[],2,0),"")</f>
        <v/>
      </c>
      <c r="V158" s="102" t="str">
        <f>IFERROR(VLOOKUP(Výskyt[[#This Row],[Kód]],zostava10[],2,0),"")</f>
        <v/>
      </c>
      <c r="W158" s="100" t="str">
        <f>IFERROR(VLOOKUP(Výskyt[[#This Row],[Kód]],zostava11[],2,0),"")</f>
        <v/>
      </c>
      <c r="X158" s="100" t="str">
        <f>IFERROR(VLOOKUP(Výskyt[[#This Row],[Kód]],zostava12[],2,0),"")</f>
        <v/>
      </c>
      <c r="Y158" s="100" t="str">
        <f>IFERROR(VLOOKUP(Výskyt[[#This Row],[Kód]],zostava13[],2,0),"")</f>
        <v/>
      </c>
      <c r="Z158" s="100" t="str">
        <f>IFERROR(VLOOKUP(Výskyt[[#This Row],[Kód]],zostava14[],2,0),"")</f>
        <v/>
      </c>
      <c r="AA158" s="100" t="str">
        <f>IFERROR(VLOOKUP(Výskyt[[#This Row],[Kód]],zostava15[],2,0),"")</f>
        <v/>
      </c>
      <c r="AB158" s="100" t="str">
        <f>IFERROR(VLOOKUP(Výskyt[[#This Row],[Kód]],zostava16[],2,0),"")</f>
        <v/>
      </c>
      <c r="AC158" s="100" t="str">
        <f>IFERROR(VLOOKUP(Výskyt[[#This Row],[Kód]],zostava17[],2,0),"")</f>
        <v/>
      </c>
      <c r="AD158" s="100" t="str">
        <f>IFERROR(VLOOKUP(Výskyt[[#This Row],[Kód]],zostava18[],2,0),"")</f>
        <v/>
      </c>
      <c r="AE158" s="100" t="str">
        <f>IFERROR(VLOOKUP(Výskyt[[#This Row],[Kód]],zostava19[],2,0),"")</f>
        <v/>
      </c>
      <c r="AF158" s="100" t="str">
        <f>IFERROR(VLOOKUP(Výskyt[[#This Row],[Kód]],zostava20[],2,0),"")</f>
        <v/>
      </c>
      <c r="AG158" s="100" t="str">
        <f>IFERROR(VLOOKUP(Výskyt[[#This Row],[Kód]],zostava21[],2,0),"")</f>
        <v/>
      </c>
      <c r="AH158" s="100" t="str">
        <f>IFERROR(VLOOKUP(Výskyt[[#This Row],[Kód]],zostava22[],2,0),"")</f>
        <v/>
      </c>
      <c r="AI158" s="100" t="str">
        <f>IFERROR(VLOOKUP(Výskyt[[#This Row],[Kód]],zostava23[],2,0),"")</f>
        <v/>
      </c>
      <c r="AJ158" s="100" t="str">
        <f>IFERROR(VLOOKUP(Výskyt[[#This Row],[Kód]],zostava24[],2,0),"")</f>
        <v/>
      </c>
      <c r="AK158" s="100" t="str">
        <f>IFERROR(VLOOKUP(Výskyt[[#This Row],[Kód]],zostava25[],2,0),"")</f>
        <v/>
      </c>
      <c r="AL158" s="100" t="str">
        <f>IFERROR(VLOOKUP(Výskyt[[#This Row],[Kód]],zostava26[],2,0),"")</f>
        <v/>
      </c>
      <c r="AM158" s="100" t="str">
        <f>IFERROR(VLOOKUP(Výskyt[[#This Row],[Kód]],zostava27[],2,0),"")</f>
        <v/>
      </c>
      <c r="AN158" s="100" t="str">
        <f>IFERROR(VLOOKUP(Výskyt[[#This Row],[Kód]],zostava28[],2,0),"")</f>
        <v/>
      </c>
      <c r="AO158" s="100" t="str">
        <f>IFERROR(VLOOKUP(Výskyt[[#This Row],[Kód]],zostava29[],2,0),"")</f>
        <v/>
      </c>
      <c r="AP158" s="100" t="str">
        <f>IFERROR(VLOOKUP(Výskyt[[#This Row],[Kód]],zostava30[],2,0),"")</f>
        <v/>
      </c>
      <c r="AQ158" s="100" t="str">
        <f>IFERROR(VLOOKUP(Výskyt[[#This Row],[Kód]],zostava31[],2,0),"")</f>
        <v/>
      </c>
      <c r="AR158" s="100" t="str">
        <f>IFERROR(VLOOKUP(Výskyt[[#This Row],[Kód]],zostava32[],2,0),"")</f>
        <v/>
      </c>
      <c r="AS158" s="100" t="str">
        <f>IFERROR(VLOOKUP(Výskyt[[#This Row],[Kód]],zostava33[],2,0),"")</f>
        <v/>
      </c>
      <c r="AT158" s="100" t="str">
        <f>IFERROR(VLOOKUP(Výskyt[[#This Row],[Kód]],zostava34[],2,0),"")</f>
        <v/>
      </c>
      <c r="AU158" s="100" t="str">
        <f>IFERROR(VLOOKUP(Výskyt[[#This Row],[Kód]],zostava35[],2,0),"")</f>
        <v/>
      </c>
      <c r="AV158" s="100" t="str">
        <f>IFERROR(VLOOKUP(Výskyt[[#This Row],[Kód]],zostava36[],2,0),"")</f>
        <v/>
      </c>
      <c r="AW158" s="100" t="str">
        <f>IFERROR(VLOOKUP(Výskyt[[#This Row],[Kód]],zostava37[],2,0),"")</f>
        <v/>
      </c>
      <c r="AX158" s="100" t="str">
        <f>IFERROR(VLOOKUP(Výskyt[[#This Row],[Kód]],zostava38[],2,0),"")</f>
        <v/>
      </c>
      <c r="AY158" s="100" t="str">
        <f>IFERROR(VLOOKUP(Výskyt[[#This Row],[Kód]],zostava39[],2,0),"")</f>
        <v/>
      </c>
      <c r="AZ158" s="100" t="str">
        <f>IFERROR(VLOOKUP(Výskyt[[#This Row],[Kód]],zostava40[],2,0),"")</f>
        <v/>
      </c>
      <c r="BA158" s="100" t="str">
        <f>IFERROR(VLOOKUP(Výskyt[[#This Row],[Kód]],zostava41[],2,0),"")</f>
        <v/>
      </c>
      <c r="BB158" s="100" t="str">
        <f>IFERROR(VLOOKUP(Výskyt[[#This Row],[Kód]],zostava42[],2,0),"")</f>
        <v/>
      </c>
      <c r="BC158" s="100" t="str">
        <f>IFERROR(VLOOKUP(Výskyt[[#This Row],[Kód]],zostava43[],2,0),"")</f>
        <v/>
      </c>
      <c r="BD158" s="100" t="str">
        <f>IFERROR(VLOOKUP(Výskyt[[#This Row],[Kód]],zostava44[],2,0),"")</f>
        <v/>
      </c>
      <c r="BE158" s="84"/>
      <c r="BF158" s="108">
        <f>Zostavy!B176</f>
        <v>0</v>
      </c>
      <c r="BG158" s="108">
        <f>SUMIFS(Zostavy!$D$174:$D$207,Zostavy!$B$174:$B$207,Zostavy!B176)*Zostavy!$E$209</f>
        <v>0</v>
      </c>
      <c r="BI158" s="108">
        <f>Zostavy!H176</f>
        <v>0</v>
      </c>
      <c r="BJ158" s="108">
        <f>SUMIFS(Zostavy!$J$174:$J$207,Zostavy!$H$174:$H$207,Zostavy!H176)*Zostavy!$K$209</f>
        <v>0</v>
      </c>
      <c r="BL158" s="108">
        <f>Zostavy!N176</f>
        <v>0</v>
      </c>
      <c r="BM158" s="108">
        <f>SUMIFS(Zostavy!$P$174:$P$207,Zostavy!$N$174:$N$207,Zostavy!N176)*Zostavy!$Q$209</f>
        <v>0</v>
      </c>
      <c r="BO158" s="108">
        <f>Zostavy!T176</f>
        <v>0</v>
      </c>
      <c r="BP158" s="108">
        <f>SUMIFS(Zostavy!$V$174:$V$207,Zostavy!$T$174:$T$207,Zostavy!T176)*Zostavy!$W$209</f>
        <v>0</v>
      </c>
    </row>
    <row r="159" spans="1:68" ht="14.15" x14ac:dyDescent="0.35">
      <c r="A159" s="84"/>
      <c r="B159" s="98">
        <v>3835</v>
      </c>
      <c r="C159" s="84" t="s">
        <v>476</v>
      </c>
      <c r="D159" s="84">
        <f>Cenník[[#This Row],[Kód]]</f>
        <v>3835</v>
      </c>
      <c r="E159" s="93">
        <v>4.9400000000000004</v>
      </c>
      <c r="F159" s="84"/>
      <c r="G159" s="84" t="s">
        <v>632</v>
      </c>
      <c r="H159" s="84"/>
      <c r="I159" s="99">
        <f>Cenník[[#This Row],[Kód]]</f>
        <v>3835</v>
      </c>
      <c r="J159" s="100">
        <f>SUM(Výskyt[[#This Row],[1]:[44]])</f>
        <v>0</v>
      </c>
      <c r="K159" s="100" t="str">
        <f>IFERROR(RANK(Výskyt[[#This Row],[kód-P]],Výskyt[kód-P],1),"")</f>
        <v/>
      </c>
      <c r="L159" s="100" t="str">
        <f>IF(Výskyt[[#This Row],[ks]]&gt;0,Výskyt[[#This Row],[Kód]],"")</f>
        <v/>
      </c>
      <c r="M159" s="100" t="str">
        <f>IFERROR(VLOOKUP(Výskyt[[#This Row],[Kód]],zostava1[],2,0),"")</f>
        <v/>
      </c>
      <c r="N159" s="100" t="str">
        <f>IFERROR(VLOOKUP(Výskyt[[#This Row],[Kód]],zostava2[],2,0),"")</f>
        <v/>
      </c>
      <c r="O159" s="100" t="str">
        <f>IFERROR(VLOOKUP(Výskyt[[#This Row],[Kód]],zostava3[],2,0),"")</f>
        <v/>
      </c>
      <c r="P159" s="100" t="str">
        <f>IFERROR(VLOOKUP(Výskyt[[#This Row],[Kód]],zostava4[],2,0),"")</f>
        <v/>
      </c>
      <c r="Q159" s="100" t="str">
        <f>IFERROR(VLOOKUP(Výskyt[[#This Row],[Kód]],zostava5[],2,0),"")</f>
        <v/>
      </c>
      <c r="R159" s="100" t="str">
        <f>IFERROR(VLOOKUP(Výskyt[[#This Row],[Kód]],zostava6[],2,0),"")</f>
        <v/>
      </c>
      <c r="S159" s="100" t="str">
        <f>IFERROR(VLOOKUP(Výskyt[[#This Row],[Kód]],zostava7[],2,0),"")</f>
        <v/>
      </c>
      <c r="T159" s="100" t="str">
        <f>IFERROR(VLOOKUP(Výskyt[[#This Row],[Kód]],zostava8[],2,0),"")</f>
        <v/>
      </c>
      <c r="U159" s="100" t="str">
        <f>IFERROR(VLOOKUP(Výskyt[[#This Row],[Kód]],zostava9[],2,0),"")</f>
        <v/>
      </c>
      <c r="V159" s="102" t="str">
        <f>IFERROR(VLOOKUP(Výskyt[[#This Row],[Kód]],zostava10[],2,0),"")</f>
        <v/>
      </c>
      <c r="W159" s="100" t="str">
        <f>IFERROR(VLOOKUP(Výskyt[[#This Row],[Kód]],zostava11[],2,0),"")</f>
        <v/>
      </c>
      <c r="X159" s="100" t="str">
        <f>IFERROR(VLOOKUP(Výskyt[[#This Row],[Kód]],zostava12[],2,0),"")</f>
        <v/>
      </c>
      <c r="Y159" s="100" t="str">
        <f>IFERROR(VLOOKUP(Výskyt[[#This Row],[Kód]],zostava13[],2,0),"")</f>
        <v/>
      </c>
      <c r="Z159" s="100" t="str">
        <f>IFERROR(VLOOKUP(Výskyt[[#This Row],[Kód]],zostava14[],2,0),"")</f>
        <v/>
      </c>
      <c r="AA159" s="100" t="str">
        <f>IFERROR(VLOOKUP(Výskyt[[#This Row],[Kód]],zostava15[],2,0),"")</f>
        <v/>
      </c>
      <c r="AB159" s="100" t="str">
        <f>IFERROR(VLOOKUP(Výskyt[[#This Row],[Kód]],zostava16[],2,0),"")</f>
        <v/>
      </c>
      <c r="AC159" s="100" t="str">
        <f>IFERROR(VLOOKUP(Výskyt[[#This Row],[Kód]],zostava17[],2,0),"")</f>
        <v/>
      </c>
      <c r="AD159" s="100" t="str">
        <f>IFERROR(VLOOKUP(Výskyt[[#This Row],[Kód]],zostava18[],2,0),"")</f>
        <v/>
      </c>
      <c r="AE159" s="100" t="str">
        <f>IFERROR(VLOOKUP(Výskyt[[#This Row],[Kód]],zostava19[],2,0),"")</f>
        <v/>
      </c>
      <c r="AF159" s="100" t="str">
        <f>IFERROR(VLOOKUP(Výskyt[[#This Row],[Kód]],zostava20[],2,0),"")</f>
        <v/>
      </c>
      <c r="AG159" s="100" t="str">
        <f>IFERROR(VLOOKUP(Výskyt[[#This Row],[Kód]],zostava21[],2,0),"")</f>
        <v/>
      </c>
      <c r="AH159" s="100" t="str">
        <f>IFERROR(VLOOKUP(Výskyt[[#This Row],[Kód]],zostava22[],2,0),"")</f>
        <v/>
      </c>
      <c r="AI159" s="100" t="str">
        <f>IFERROR(VLOOKUP(Výskyt[[#This Row],[Kód]],zostava23[],2,0),"")</f>
        <v/>
      </c>
      <c r="AJ159" s="100" t="str">
        <f>IFERROR(VLOOKUP(Výskyt[[#This Row],[Kód]],zostava24[],2,0),"")</f>
        <v/>
      </c>
      <c r="AK159" s="100" t="str">
        <f>IFERROR(VLOOKUP(Výskyt[[#This Row],[Kód]],zostava25[],2,0),"")</f>
        <v/>
      </c>
      <c r="AL159" s="100" t="str">
        <f>IFERROR(VLOOKUP(Výskyt[[#This Row],[Kód]],zostava26[],2,0),"")</f>
        <v/>
      </c>
      <c r="AM159" s="100" t="str">
        <f>IFERROR(VLOOKUP(Výskyt[[#This Row],[Kód]],zostava27[],2,0),"")</f>
        <v/>
      </c>
      <c r="AN159" s="100" t="str">
        <f>IFERROR(VLOOKUP(Výskyt[[#This Row],[Kód]],zostava28[],2,0),"")</f>
        <v/>
      </c>
      <c r="AO159" s="100" t="str">
        <f>IFERROR(VLOOKUP(Výskyt[[#This Row],[Kód]],zostava29[],2,0),"")</f>
        <v/>
      </c>
      <c r="AP159" s="100" t="str">
        <f>IFERROR(VLOOKUP(Výskyt[[#This Row],[Kód]],zostava30[],2,0),"")</f>
        <v/>
      </c>
      <c r="AQ159" s="100" t="str">
        <f>IFERROR(VLOOKUP(Výskyt[[#This Row],[Kód]],zostava31[],2,0),"")</f>
        <v/>
      </c>
      <c r="AR159" s="100" t="str">
        <f>IFERROR(VLOOKUP(Výskyt[[#This Row],[Kód]],zostava32[],2,0),"")</f>
        <v/>
      </c>
      <c r="AS159" s="100" t="str">
        <f>IFERROR(VLOOKUP(Výskyt[[#This Row],[Kód]],zostava33[],2,0),"")</f>
        <v/>
      </c>
      <c r="AT159" s="100" t="str">
        <f>IFERROR(VLOOKUP(Výskyt[[#This Row],[Kód]],zostava34[],2,0),"")</f>
        <v/>
      </c>
      <c r="AU159" s="100" t="str">
        <f>IFERROR(VLOOKUP(Výskyt[[#This Row],[Kód]],zostava35[],2,0),"")</f>
        <v/>
      </c>
      <c r="AV159" s="100" t="str">
        <f>IFERROR(VLOOKUP(Výskyt[[#This Row],[Kód]],zostava36[],2,0),"")</f>
        <v/>
      </c>
      <c r="AW159" s="100" t="str">
        <f>IFERROR(VLOOKUP(Výskyt[[#This Row],[Kód]],zostava37[],2,0),"")</f>
        <v/>
      </c>
      <c r="AX159" s="100" t="str">
        <f>IFERROR(VLOOKUP(Výskyt[[#This Row],[Kód]],zostava38[],2,0),"")</f>
        <v/>
      </c>
      <c r="AY159" s="100" t="str">
        <f>IFERROR(VLOOKUP(Výskyt[[#This Row],[Kód]],zostava39[],2,0),"")</f>
        <v/>
      </c>
      <c r="AZ159" s="100" t="str">
        <f>IFERROR(VLOOKUP(Výskyt[[#This Row],[Kód]],zostava40[],2,0),"")</f>
        <v/>
      </c>
      <c r="BA159" s="100" t="str">
        <f>IFERROR(VLOOKUP(Výskyt[[#This Row],[Kód]],zostava41[],2,0),"")</f>
        <v/>
      </c>
      <c r="BB159" s="100" t="str">
        <f>IFERROR(VLOOKUP(Výskyt[[#This Row],[Kód]],zostava42[],2,0),"")</f>
        <v/>
      </c>
      <c r="BC159" s="100" t="str">
        <f>IFERROR(VLOOKUP(Výskyt[[#This Row],[Kód]],zostava43[],2,0),"")</f>
        <v/>
      </c>
      <c r="BD159" s="100" t="str">
        <f>IFERROR(VLOOKUP(Výskyt[[#This Row],[Kód]],zostava44[],2,0),"")</f>
        <v/>
      </c>
      <c r="BE159" s="84"/>
      <c r="BF159" s="108">
        <f>Zostavy!B177</f>
        <v>0</v>
      </c>
      <c r="BG159" s="108">
        <f>SUMIFS(Zostavy!$D$174:$D$207,Zostavy!$B$174:$B$207,Zostavy!B177)*Zostavy!$E$209</f>
        <v>0</v>
      </c>
      <c r="BI159" s="108">
        <f>Zostavy!H177</f>
        <v>0</v>
      </c>
      <c r="BJ159" s="108">
        <f>SUMIFS(Zostavy!$J$174:$J$207,Zostavy!$H$174:$H$207,Zostavy!H177)*Zostavy!$K$209</f>
        <v>0</v>
      </c>
      <c r="BL159" s="108">
        <f>Zostavy!N177</f>
        <v>0</v>
      </c>
      <c r="BM159" s="108">
        <f>SUMIFS(Zostavy!$P$174:$P$207,Zostavy!$N$174:$N$207,Zostavy!N177)*Zostavy!$Q$209</f>
        <v>0</v>
      </c>
      <c r="BO159" s="108">
        <f>Zostavy!T177</f>
        <v>0</v>
      </c>
      <c r="BP159" s="108">
        <f>SUMIFS(Zostavy!$V$174:$V$207,Zostavy!$T$174:$T$207,Zostavy!T177)*Zostavy!$W$209</f>
        <v>0</v>
      </c>
    </row>
    <row r="160" spans="1:68" ht="14.15" x14ac:dyDescent="0.35">
      <c r="A160" s="84"/>
      <c r="B160" s="98">
        <v>3840</v>
      </c>
      <c r="C160" s="84" t="s">
        <v>477</v>
      </c>
      <c r="D160" s="84">
        <f>Cenník[[#This Row],[Kód]]</f>
        <v>3840</v>
      </c>
      <c r="E160" s="93">
        <v>7.8</v>
      </c>
      <c r="F160" s="84"/>
      <c r="G160" s="84" t="s">
        <v>631</v>
      </c>
      <c r="H160" s="84"/>
      <c r="I160" s="99">
        <f>Cenník[[#This Row],[Kód]]</f>
        <v>3840</v>
      </c>
      <c r="J160" s="100">
        <f>SUM(Výskyt[[#This Row],[1]:[44]])</f>
        <v>0</v>
      </c>
      <c r="K160" s="100" t="str">
        <f>IFERROR(RANK(Výskyt[[#This Row],[kód-P]],Výskyt[kód-P],1),"")</f>
        <v/>
      </c>
      <c r="L160" s="100" t="str">
        <f>IF(Výskyt[[#This Row],[ks]]&gt;0,Výskyt[[#This Row],[Kód]],"")</f>
        <v/>
      </c>
      <c r="M160" s="100" t="str">
        <f>IFERROR(VLOOKUP(Výskyt[[#This Row],[Kód]],zostava1[],2,0),"")</f>
        <v/>
      </c>
      <c r="N160" s="100" t="str">
        <f>IFERROR(VLOOKUP(Výskyt[[#This Row],[Kód]],zostava2[],2,0),"")</f>
        <v/>
      </c>
      <c r="O160" s="100" t="str">
        <f>IFERROR(VLOOKUP(Výskyt[[#This Row],[Kód]],zostava3[],2,0),"")</f>
        <v/>
      </c>
      <c r="P160" s="100" t="str">
        <f>IFERROR(VLOOKUP(Výskyt[[#This Row],[Kód]],zostava4[],2,0),"")</f>
        <v/>
      </c>
      <c r="Q160" s="100" t="str">
        <f>IFERROR(VLOOKUP(Výskyt[[#This Row],[Kód]],zostava5[],2,0),"")</f>
        <v/>
      </c>
      <c r="R160" s="100" t="str">
        <f>IFERROR(VLOOKUP(Výskyt[[#This Row],[Kód]],zostava6[],2,0),"")</f>
        <v/>
      </c>
      <c r="S160" s="100" t="str">
        <f>IFERROR(VLOOKUP(Výskyt[[#This Row],[Kód]],zostava7[],2,0),"")</f>
        <v/>
      </c>
      <c r="T160" s="100" t="str">
        <f>IFERROR(VLOOKUP(Výskyt[[#This Row],[Kód]],zostava8[],2,0),"")</f>
        <v/>
      </c>
      <c r="U160" s="100" t="str">
        <f>IFERROR(VLOOKUP(Výskyt[[#This Row],[Kód]],zostava9[],2,0),"")</f>
        <v/>
      </c>
      <c r="V160" s="102" t="str">
        <f>IFERROR(VLOOKUP(Výskyt[[#This Row],[Kód]],zostava10[],2,0),"")</f>
        <v/>
      </c>
      <c r="W160" s="100" t="str">
        <f>IFERROR(VLOOKUP(Výskyt[[#This Row],[Kód]],zostava11[],2,0),"")</f>
        <v/>
      </c>
      <c r="X160" s="100" t="str">
        <f>IFERROR(VLOOKUP(Výskyt[[#This Row],[Kód]],zostava12[],2,0),"")</f>
        <v/>
      </c>
      <c r="Y160" s="100" t="str">
        <f>IFERROR(VLOOKUP(Výskyt[[#This Row],[Kód]],zostava13[],2,0),"")</f>
        <v/>
      </c>
      <c r="Z160" s="100" t="str">
        <f>IFERROR(VLOOKUP(Výskyt[[#This Row],[Kód]],zostava14[],2,0),"")</f>
        <v/>
      </c>
      <c r="AA160" s="100" t="str">
        <f>IFERROR(VLOOKUP(Výskyt[[#This Row],[Kód]],zostava15[],2,0),"")</f>
        <v/>
      </c>
      <c r="AB160" s="100" t="str">
        <f>IFERROR(VLOOKUP(Výskyt[[#This Row],[Kód]],zostava16[],2,0),"")</f>
        <v/>
      </c>
      <c r="AC160" s="100" t="str">
        <f>IFERROR(VLOOKUP(Výskyt[[#This Row],[Kód]],zostava17[],2,0),"")</f>
        <v/>
      </c>
      <c r="AD160" s="100" t="str">
        <f>IFERROR(VLOOKUP(Výskyt[[#This Row],[Kód]],zostava18[],2,0),"")</f>
        <v/>
      </c>
      <c r="AE160" s="100" t="str">
        <f>IFERROR(VLOOKUP(Výskyt[[#This Row],[Kód]],zostava19[],2,0),"")</f>
        <v/>
      </c>
      <c r="AF160" s="100" t="str">
        <f>IFERROR(VLOOKUP(Výskyt[[#This Row],[Kód]],zostava20[],2,0),"")</f>
        <v/>
      </c>
      <c r="AG160" s="100" t="str">
        <f>IFERROR(VLOOKUP(Výskyt[[#This Row],[Kód]],zostava21[],2,0),"")</f>
        <v/>
      </c>
      <c r="AH160" s="100" t="str">
        <f>IFERROR(VLOOKUP(Výskyt[[#This Row],[Kód]],zostava22[],2,0),"")</f>
        <v/>
      </c>
      <c r="AI160" s="100" t="str">
        <f>IFERROR(VLOOKUP(Výskyt[[#This Row],[Kód]],zostava23[],2,0),"")</f>
        <v/>
      </c>
      <c r="AJ160" s="100" t="str">
        <f>IFERROR(VLOOKUP(Výskyt[[#This Row],[Kód]],zostava24[],2,0),"")</f>
        <v/>
      </c>
      <c r="AK160" s="100" t="str">
        <f>IFERROR(VLOOKUP(Výskyt[[#This Row],[Kód]],zostava25[],2,0),"")</f>
        <v/>
      </c>
      <c r="AL160" s="100" t="str">
        <f>IFERROR(VLOOKUP(Výskyt[[#This Row],[Kód]],zostava26[],2,0),"")</f>
        <v/>
      </c>
      <c r="AM160" s="100" t="str">
        <f>IFERROR(VLOOKUP(Výskyt[[#This Row],[Kód]],zostava27[],2,0),"")</f>
        <v/>
      </c>
      <c r="AN160" s="100" t="str">
        <f>IFERROR(VLOOKUP(Výskyt[[#This Row],[Kód]],zostava28[],2,0),"")</f>
        <v/>
      </c>
      <c r="AO160" s="100" t="str">
        <f>IFERROR(VLOOKUP(Výskyt[[#This Row],[Kód]],zostava29[],2,0),"")</f>
        <v/>
      </c>
      <c r="AP160" s="100" t="str">
        <f>IFERROR(VLOOKUP(Výskyt[[#This Row],[Kód]],zostava30[],2,0),"")</f>
        <v/>
      </c>
      <c r="AQ160" s="100" t="str">
        <f>IFERROR(VLOOKUP(Výskyt[[#This Row],[Kód]],zostava31[],2,0),"")</f>
        <v/>
      </c>
      <c r="AR160" s="100" t="str">
        <f>IFERROR(VLOOKUP(Výskyt[[#This Row],[Kód]],zostava32[],2,0),"")</f>
        <v/>
      </c>
      <c r="AS160" s="100" t="str">
        <f>IFERROR(VLOOKUP(Výskyt[[#This Row],[Kód]],zostava33[],2,0),"")</f>
        <v/>
      </c>
      <c r="AT160" s="100" t="str">
        <f>IFERROR(VLOOKUP(Výskyt[[#This Row],[Kód]],zostava34[],2,0),"")</f>
        <v/>
      </c>
      <c r="AU160" s="100" t="str">
        <f>IFERROR(VLOOKUP(Výskyt[[#This Row],[Kód]],zostava35[],2,0),"")</f>
        <v/>
      </c>
      <c r="AV160" s="100" t="str">
        <f>IFERROR(VLOOKUP(Výskyt[[#This Row],[Kód]],zostava36[],2,0),"")</f>
        <v/>
      </c>
      <c r="AW160" s="100" t="str">
        <f>IFERROR(VLOOKUP(Výskyt[[#This Row],[Kód]],zostava37[],2,0),"")</f>
        <v/>
      </c>
      <c r="AX160" s="100" t="str">
        <f>IFERROR(VLOOKUP(Výskyt[[#This Row],[Kód]],zostava38[],2,0),"")</f>
        <v/>
      </c>
      <c r="AY160" s="100" t="str">
        <f>IFERROR(VLOOKUP(Výskyt[[#This Row],[Kód]],zostava39[],2,0),"")</f>
        <v/>
      </c>
      <c r="AZ160" s="100" t="str">
        <f>IFERROR(VLOOKUP(Výskyt[[#This Row],[Kód]],zostava40[],2,0),"")</f>
        <v/>
      </c>
      <c r="BA160" s="100" t="str">
        <f>IFERROR(VLOOKUP(Výskyt[[#This Row],[Kód]],zostava41[],2,0),"")</f>
        <v/>
      </c>
      <c r="BB160" s="100" t="str">
        <f>IFERROR(VLOOKUP(Výskyt[[#This Row],[Kód]],zostava42[],2,0),"")</f>
        <v/>
      </c>
      <c r="BC160" s="100" t="str">
        <f>IFERROR(VLOOKUP(Výskyt[[#This Row],[Kód]],zostava43[],2,0),"")</f>
        <v/>
      </c>
      <c r="BD160" s="100" t="str">
        <f>IFERROR(VLOOKUP(Výskyt[[#This Row],[Kód]],zostava44[],2,0),"")</f>
        <v/>
      </c>
      <c r="BE160" s="84"/>
      <c r="BF160" s="108">
        <f>Zostavy!B178</f>
        <v>0</v>
      </c>
      <c r="BG160" s="108">
        <f>SUMIFS(Zostavy!$D$174:$D$207,Zostavy!$B$174:$B$207,Zostavy!B178)*Zostavy!$E$209</f>
        <v>0</v>
      </c>
      <c r="BI160" s="108">
        <f>Zostavy!H178</f>
        <v>0</v>
      </c>
      <c r="BJ160" s="108">
        <f>SUMIFS(Zostavy!$J$174:$J$207,Zostavy!$H$174:$H$207,Zostavy!H178)*Zostavy!$K$209</f>
        <v>0</v>
      </c>
      <c r="BL160" s="108">
        <f>Zostavy!N178</f>
        <v>0</v>
      </c>
      <c r="BM160" s="108">
        <f>SUMIFS(Zostavy!$P$174:$P$207,Zostavy!$N$174:$N$207,Zostavy!N178)*Zostavy!$Q$209</f>
        <v>0</v>
      </c>
      <c r="BO160" s="108">
        <f>Zostavy!T178</f>
        <v>0</v>
      </c>
      <c r="BP160" s="108">
        <f>SUMIFS(Zostavy!$V$174:$V$207,Zostavy!$T$174:$T$207,Zostavy!T178)*Zostavy!$W$209</f>
        <v>0</v>
      </c>
    </row>
    <row r="161" spans="1:68" ht="14.15" x14ac:dyDescent="0.35">
      <c r="A161" s="84"/>
      <c r="B161" s="98">
        <v>3841</v>
      </c>
      <c r="C161" s="84" t="s">
        <v>478</v>
      </c>
      <c r="D161" s="84">
        <f>Cenník[[#This Row],[Kód]]</f>
        <v>3841</v>
      </c>
      <c r="E161" s="93">
        <v>0.68</v>
      </c>
      <c r="F161" s="84"/>
      <c r="G161" s="84" t="s">
        <v>630</v>
      </c>
      <c r="H161" s="84"/>
      <c r="I161" s="99">
        <f>Cenník[[#This Row],[Kód]]</f>
        <v>3841</v>
      </c>
      <c r="J161" s="100">
        <f>SUM(Výskyt[[#This Row],[1]:[44]])</f>
        <v>0</v>
      </c>
      <c r="K161" s="100" t="str">
        <f>IFERROR(RANK(Výskyt[[#This Row],[kód-P]],Výskyt[kód-P],1),"")</f>
        <v/>
      </c>
      <c r="L161" s="100" t="str">
        <f>IF(Výskyt[[#This Row],[ks]]&gt;0,Výskyt[[#This Row],[Kód]],"")</f>
        <v/>
      </c>
      <c r="M161" s="100" t="str">
        <f>IFERROR(VLOOKUP(Výskyt[[#This Row],[Kód]],zostava1[],2,0),"")</f>
        <v/>
      </c>
      <c r="N161" s="100" t="str">
        <f>IFERROR(VLOOKUP(Výskyt[[#This Row],[Kód]],zostava2[],2,0),"")</f>
        <v/>
      </c>
      <c r="O161" s="100" t="str">
        <f>IFERROR(VLOOKUP(Výskyt[[#This Row],[Kód]],zostava3[],2,0),"")</f>
        <v/>
      </c>
      <c r="P161" s="100" t="str">
        <f>IFERROR(VLOOKUP(Výskyt[[#This Row],[Kód]],zostava4[],2,0),"")</f>
        <v/>
      </c>
      <c r="Q161" s="100" t="str">
        <f>IFERROR(VLOOKUP(Výskyt[[#This Row],[Kód]],zostava5[],2,0),"")</f>
        <v/>
      </c>
      <c r="R161" s="100" t="str">
        <f>IFERROR(VLOOKUP(Výskyt[[#This Row],[Kód]],zostava6[],2,0),"")</f>
        <v/>
      </c>
      <c r="S161" s="100" t="str">
        <f>IFERROR(VLOOKUP(Výskyt[[#This Row],[Kód]],zostava7[],2,0),"")</f>
        <v/>
      </c>
      <c r="T161" s="100" t="str">
        <f>IFERROR(VLOOKUP(Výskyt[[#This Row],[Kód]],zostava8[],2,0),"")</f>
        <v/>
      </c>
      <c r="U161" s="100" t="str">
        <f>IFERROR(VLOOKUP(Výskyt[[#This Row],[Kód]],zostava9[],2,0),"")</f>
        <v/>
      </c>
      <c r="V161" s="102" t="str">
        <f>IFERROR(VLOOKUP(Výskyt[[#This Row],[Kód]],zostava10[],2,0),"")</f>
        <v/>
      </c>
      <c r="W161" s="100" t="str">
        <f>IFERROR(VLOOKUP(Výskyt[[#This Row],[Kód]],zostava11[],2,0),"")</f>
        <v/>
      </c>
      <c r="X161" s="100" t="str">
        <f>IFERROR(VLOOKUP(Výskyt[[#This Row],[Kód]],zostava12[],2,0),"")</f>
        <v/>
      </c>
      <c r="Y161" s="100" t="str">
        <f>IFERROR(VLOOKUP(Výskyt[[#This Row],[Kód]],zostava13[],2,0),"")</f>
        <v/>
      </c>
      <c r="Z161" s="100" t="str">
        <f>IFERROR(VLOOKUP(Výskyt[[#This Row],[Kód]],zostava14[],2,0),"")</f>
        <v/>
      </c>
      <c r="AA161" s="100" t="str">
        <f>IFERROR(VLOOKUP(Výskyt[[#This Row],[Kód]],zostava15[],2,0),"")</f>
        <v/>
      </c>
      <c r="AB161" s="100" t="str">
        <f>IFERROR(VLOOKUP(Výskyt[[#This Row],[Kód]],zostava16[],2,0),"")</f>
        <v/>
      </c>
      <c r="AC161" s="100" t="str">
        <f>IFERROR(VLOOKUP(Výskyt[[#This Row],[Kód]],zostava17[],2,0),"")</f>
        <v/>
      </c>
      <c r="AD161" s="100" t="str">
        <f>IFERROR(VLOOKUP(Výskyt[[#This Row],[Kód]],zostava18[],2,0),"")</f>
        <v/>
      </c>
      <c r="AE161" s="100" t="str">
        <f>IFERROR(VLOOKUP(Výskyt[[#This Row],[Kód]],zostava19[],2,0),"")</f>
        <v/>
      </c>
      <c r="AF161" s="100" t="str">
        <f>IFERROR(VLOOKUP(Výskyt[[#This Row],[Kód]],zostava20[],2,0),"")</f>
        <v/>
      </c>
      <c r="AG161" s="100" t="str">
        <f>IFERROR(VLOOKUP(Výskyt[[#This Row],[Kód]],zostava21[],2,0),"")</f>
        <v/>
      </c>
      <c r="AH161" s="100" t="str">
        <f>IFERROR(VLOOKUP(Výskyt[[#This Row],[Kód]],zostava22[],2,0),"")</f>
        <v/>
      </c>
      <c r="AI161" s="100" t="str">
        <f>IFERROR(VLOOKUP(Výskyt[[#This Row],[Kód]],zostava23[],2,0),"")</f>
        <v/>
      </c>
      <c r="AJ161" s="100" t="str">
        <f>IFERROR(VLOOKUP(Výskyt[[#This Row],[Kód]],zostava24[],2,0),"")</f>
        <v/>
      </c>
      <c r="AK161" s="100" t="str">
        <f>IFERROR(VLOOKUP(Výskyt[[#This Row],[Kód]],zostava25[],2,0),"")</f>
        <v/>
      </c>
      <c r="AL161" s="100" t="str">
        <f>IFERROR(VLOOKUP(Výskyt[[#This Row],[Kód]],zostava26[],2,0),"")</f>
        <v/>
      </c>
      <c r="AM161" s="100" t="str">
        <f>IFERROR(VLOOKUP(Výskyt[[#This Row],[Kód]],zostava27[],2,0),"")</f>
        <v/>
      </c>
      <c r="AN161" s="100" t="str">
        <f>IFERROR(VLOOKUP(Výskyt[[#This Row],[Kód]],zostava28[],2,0),"")</f>
        <v/>
      </c>
      <c r="AO161" s="100" t="str">
        <f>IFERROR(VLOOKUP(Výskyt[[#This Row],[Kód]],zostava29[],2,0),"")</f>
        <v/>
      </c>
      <c r="AP161" s="100" t="str">
        <f>IFERROR(VLOOKUP(Výskyt[[#This Row],[Kód]],zostava30[],2,0),"")</f>
        <v/>
      </c>
      <c r="AQ161" s="100" t="str">
        <f>IFERROR(VLOOKUP(Výskyt[[#This Row],[Kód]],zostava31[],2,0),"")</f>
        <v/>
      </c>
      <c r="AR161" s="100" t="str">
        <f>IFERROR(VLOOKUP(Výskyt[[#This Row],[Kód]],zostava32[],2,0),"")</f>
        <v/>
      </c>
      <c r="AS161" s="100" t="str">
        <f>IFERROR(VLOOKUP(Výskyt[[#This Row],[Kód]],zostava33[],2,0),"")</f>
        <v/>
      </c>
      <c r="AT161" s="100" t="str">
        <f>IFERROR(VLOOKUP(Výskyt[[#This Row],[Kód]],zostava34[],2,0),"")</f>
        <v/>
      </c>
      <c r="AU161" s="100" t="str">
        <f>IFERROR(VLOOKUP(Výskyt[[#This Row],[Kód]],zostava35[],2,0),"")</f>
        <v/>
      </c>
      <c r="AV161" s="100" t="str">
        <f>IFERROR(VLOOKUP(Výskyt[[#This Row],[Kód]],zostava36[],2,0),"")</f>
        <v/>
      </c>
      <c r="AW161" s="100" t="str">
        <f>IFERROR(VLOOKUP(Výskyt[[#This Row],[Kód]],zostava37[],2,0),"")</f>
        <v/>
      </c>
      <c r="AX161" s="100" t="str">
        <f>IFERROR(VLOOKUP(Výskyt[[#This Row],[Kód]],zostava38[],2,0),"")</f>
        <v/>
      </c>
      <c r="AY161" s="100" t="str">
        <f>IFERROR(VLOOKUP(Výskyt[[#This Row],[Kód]],zostava39[],2,0),"")</f>
        <v/>
      </c>
      <c r="AZ161" s="100" t="str">
        <f>IFERROR(VLOOKUP(Výskyt[[#This Row],[Kód]],zostava40[],2,0),"")</f>
        <v/>
      </c>
      <c r="BA161" s="100" t="str">
        <f>IFERROR(VLOOKUP(Výskyt[[#This Row],[Kód]],zostava41[],2,0),"")</f>
        <v/>
      </c>
      <c r="BB161" s="100" t="str">
        <f>IFERROR(VLOOKUP(Výskyt[[#This Row],[Kód]],zostava42[],2,0),"")</f>
        <v/>
      </c>
      <c r="BC161" s="100" t="str">
        <f>IFERROR(VLOOKUP(Výskyt[[#This Row],[Kód]],zostava43[],2,0),"")</f>
        <v/>
      </c>
      <c r="BD161" s="100" t="str">
        <f>IFERROR(VLOOKUP(Výskyt[[#This Row],[Kód]],zostava44[],2,0),"")</f>
        <v/>
      </c>
      <c r="BE161" s="84"/>
      <c r="BF161" s="108">
        <f>Zostavy!B179</f>
        <v>0</v>
      </c>
      <c r="BG161" s="108">
        <f>SUMIFS(Zostavy!$D$174:$D$207,Zostavy!$B$174:$B$207,Zostavy!B179)*Zostavy!$E$209</f>
        <v>0</v>
      </c>
      <c r="BI161" s="108">
        <f>Zostavy!H179</f>
        <v>0</v>
      </c>
      <c r="BJ161" s="108">
        <f>SUMIFS(Zostavy!$J$174:$J$207,Zostavy!$H$174:$H$207,Zostavy!H179)*Zostavy!$K$209</f>
        <v>0</v>
      </c>
      <c r="BL161" s="108">
        <f>Zostavy!N179</f>
        <v>0</v>
      </c>
      <c r="BM161" s="108">
        <f>SUMIFS(Zostavy!$P$174:$P$207,Zostavy!$N$174:$N$207,Zostavy!N179)*Zostavy!$Q$209</f>
        <v>0</v>
      </c>
      <c r="BO161" s="108">
        <f>Zostavy!T179</f>
        <v>0</v>
      </c>
      <c r="BP161" s="108">
        <f>SUMIFS(Zostavy!$V$174:$V$207,Zostavy!$T$174:$T$207,Zostavy!T179)*Zostavy!$W$209</f>
        <v>0</v>
      </c>
    </row>
    <row r="162" spans="1:68" ht="14.15" x14ac:dyDescent="0.35">
      <c r="A162" s="84"/>
      <c r="B162" s="98">
        <v>3842</v>
      </c>
      <c r="C162" s="84" t="s">
        <v>486</v>
      </c>
      <c r="D162" s="84">
        <f>Cenník[[#This Row],[Kód]]</f>
        <v>3842</v>
      </c>
      <c r="E162" s="93">
        <v>0.62</v>
      </c>
      <c r="F162" s="84"/>
      <c r="G162" s="84" t="s">
        <v>629</v>
      </c>
      <c r="H162" s="84"/>
      <c r="I162" s="99">
        <f>Cenník[[#This Row],[Kód]]</f>
        <v>3842</v>
      </c>
      <c r="J162" s="100">
        <f>SUM(Výskyt[[#This Row],[1]:[44]])</f>
        <v>0</v>
      </c>
      <c r="K162" s="100" t="str">
        <f>IFERROR(RANK(Výskyt[[#This Row],[kód-P]],Výskyt[kód-P],1),"")</f>
        <v/>
      </c>
      <c r="L162" s="100" t="str">
        <f>IF(Výskyt[[#This Row],[ks]]&gt;0,Výskyt[[#This Row],[Kód]],"")</f>
        <v/>
      </c>
      <c r="M162" s="100" t="str">
        <f>IFERROR(VLOOKUP(Výskyt[[#This Row],[Kód]],zostava1[],2,0),"")</f>
        <v/>
      </c>
      <c r="N162" s="100" t="str">
        <f>IFERROR(VLOOKUP(Výskyt[[#This Row],[Kód]],zostava2[],2,0),"")</f>
        <v/>
      </c>
      <c r="O162" s="100" t="str">
        <f>IFERROR(VLOOKUP(Výskyt[[#This Row],[Kód]],zostava3[],2,0),"")</f>
        <v/>
      </c>
      <c r="P162" s="100" t="str">
        <f>IFERROR(VLOOKUP(Výskyt[[#This Row],[Kód]],zostava4[],2,0),"")</f>
        <v/>
      </c>
      <c r="Q162" s="100" t="str">
        <f>IFERROR(VLOOKUP(Výskyt[[#This Row],[Kód]],zostava5[],2,0),"")</f>
        <v/>
      </c>
      <c r="R162" s="100" t="str">
        <f>IFERROR(VLOOKUP(Výskyt[[#This Row],[Kód]],zostava6[],2,0),"")</f>
        <v/>
      </c>
      <c r="S162" s="100" t="str">
        <f>IFERROR(VLOOKUP(Výskyt[[#This Row],[Kód]],zostava7[],2,0),"")</f>
        <v/>
      </c>
      <c r="T162" s="100" t="str">
        <f>IFERROR(VLOOKUP(Výskyt[[#This Row],[Kód]],zostava8[],2,0),"")</f>
        <v/>
      </c>
      <c r="U162" s="100" t="str">
        <f>IFERROR(VLOOKUP(Výskyt[[#This Row],[Kód]],zostava9[],2,0),"")</f>
        <v/>
      </c>
      <c r="V162" s="102" t="str">
        <f>IFERROR(VLOOKUP(Výskyt[[#This Row],[Kód]],zostava10[],2,0),"")</f>
        <v/>
      </c>
      <c r="W162" s="100" t="str">
        <f>IFERROR(VLOOKUP(Výskyt[[#This Row],[Kód]],zostava11[],2,0),"")</f>
        <v/>
      </c>
      <c r="X162" s="100" t="str">
        <f>IFERROR(VLOOKUP(Výskyt[[#This Row],[Kód]],zostava12[],2,0),"")</f>
        <v/>
      </c>
      <c r="Y162" s="100" t="str">
        <f>IFERROR(VLOOKUP(Výskyt[[#This Row],[Kód]],zostava13[],2,0),"")</f>
        <v/>
      </c>
      <c r="Z162" s="100" t="str">
        <f>IFERROR(VLOOKUP(Výskyt[[#This Row],[Kód]],zostava14[],2,0),"")</f>
        <v/>
      </c>
      <c r="AA162" s="100" t="str">
        <f>IFERROR(VLOOKUP(Výskyt[[#This Row],[Kód]],zostava15[],2,0),"")</f>
        <v/>
      </c>
      <c r="AB162" s="100" t="str">
        <f>IFERROR(VLOOKUP(Výskyt[[#This Row],[Kód]],zostava16[],2,0),"")</f>
        <v/>
      </c>
      <c r="AC162" s="100" t="str">
        <f>IFERROR(VLOOKUP(Výskyt[[#This Row],[Kód]],zostava17[],2,0),"")</f>
        <v/>
      </c>
      <c r="AD162" s="100" t="str">
        <f>IFERROR(VLOOKUP(Výskyt[[#This Row],[Kód]],zostava18[],2,0),"")</f>
        <v/>
      </c>
      <c r="AE162" s="100" t="str">
        <f>IFERROR(VLOOKUP(Výskyt[[#This Row],[Kód]],zostava19[],2,0),"")</f>
        <v/>
      </c>
      <c r="AF162" s="100" t="str">
        <f>IFERROR(VLOOKUP(Výskyt[[#This Row],[Kód]],zostava20[],2,0),"")</f>
        <v/>
      </c>
      <c r="AG162" s="100" t="str">
        <f>IFERROR(VLOOKUP(Výskyt[[#This Row],[Kód]],zostava21[],2,0),"")</f>
        <v/>
      </c>
      <c r="AH162" s="100" t="str">
        <f>IFERROR(VLOOKUP(Výskyt[[#This Row],[Kód]],zostava22[],2,0),"")</f>
        <v/>
      </c>
      <c r="AI162" s="100" t="str">
        <f>IFERROR(VLOOKUP(Výskyt[[#This Row],[Kód]],zostava23[],2,0),"")</f>
        <v/>
      </c>
      <c r="AJ162" s="100" t="str">
        <f>IFERROR(VLOOKUP(Výskyt[[#This Row],[Kód]],zostava24[],2,0),"")</f>
        <v/>
      </c>
      <c r="AK162" s="100" t="str">
        <f>IFERROR(VLOOKUP(Výskyt[[#This Row],[Kód]],zostava25[],2,0),"")</f>
        <v/>
      </c>
      <c r="AL162" s="100" t="str">
        <f>IFERROR(VLOOKUP(Výskyt[[#This Row],[Kód]],zostava26[],2,0),"")</f>
        <v/>
      </c>
      <c r="AM162" s="100" t="str">
        <f>IFERROR(VLOOKUP(Výskyt[[#This Row],[Kód]],zostava27[],2,0),"")</f>
        <v/>
      </c>
      <c r="AN162" s="100" t="str">
        <f>IFERROR(VLOOKUP(Výskyt[[#This Row],[Kód]],zostava28[],2,0),"")</f>
        <v/>
      </c>
      <c r="AO162" s="100" t="str">
        <f>IFERROR(VLOOKUP(Výskyt[[#This Row],[Kód]],zostava29[],2,0),"")</f>
        <v/>
      </c>
      <c r="AP162" s="100" t="str">
        <f>IFERROR(VLOOKUP(Výskyt[[#This Row],[Kód]],zostava30[],2,0),"")</f>
        <v/>
      </c>
      <c r="AQ162" s="100" t="str">
        <f>IFERROR(VLOOKUP(Výskyt[[#This Row],[Kód]],zostava31[],2,0),"")</f>
        <v/>
      </c>
      <c r="AR162" s="100" t="str">
        <f>IFERROR(VLOOKUP(Výskyt[[#This Row],[Kód]],zostava32[],2,0),"")</f>
        <v/>
      </c>
      <c r="AS162" s="100" t="str">
        <f>IFERROR(VLOOKUP(Výskyt[[#This Row],[Kód]],zostava33[],2,0),"")</f>
        <v/>
      </c>
      <c r="AT162" s="100" t="str">
        <f>IFERROR(VLOOKUP(Výskyt[[#This Row],[Kód]],zostava34[],2,0),"")</f>
        <v/>
      </c>
      <c r="AU162" s="100" t="str">
        <f>IFERROR(VLOOKUP(Výskyt[[#This Row],[Kód]],zostava35[],2,0),"")</f>
        <v/>
      </c>
      <c r="AV162" s="100" t="str">
        <f>IFERROR(VLOOKUP(Výskyt[[#This Row],[Kód]],zostava36[],2,0),"")</f>
        <v/>
      </c>
      <c r="AW162" s="100" t="str">
        <f>IFERROR(VLOOKUP(Výskyt[[#This Row],[Kód]],zostava37[],2,0),"")</f>
        <v/>
      </c>
      <c r="AX162" s="100" t="str">
        <f>IFERROR(VLOOKUP(Výskyt[[#This Row],[Kód]],zostava38[],2,0),"")</f>
        <v/>
      </c>
      <c r="AY162" s="100" t="str">
        <f>IFERROR(VLOOKUP(Výskyt[[#This Row],[Kód]],zostava39[],2,0),"")</f>
        <v/>
      </c>
      <c r="AZ162" s="100" t="str">
        <f>IFERROR(VLOOKUP(Výskyt[[#This Row],[Kód]],zostava40[],2,0),"")</f>
        <v/>
      </c>
      <c r="BA162" s="100" t="str">
        <f>IFERROR(VLOOKUP(Výskyt[[#This Row],[Kód]],zostava41[],2,0),"")</f>
        <v/>
      </c>
      <c r="BB162" s="100" t="str">
        <f>IFERROR(VLOOKUP(Výskyt[[#This Row],[Kód]],zostava42[],2,0),"")</f>
        <v/>
      </c>
      <c r="BC162" s="100" t="str">
        <f>IFERROR(VLOOKUP(Výskyt[[#This Row],[Kód]],zostava43[],2,0),"")</f>
        <v/>
      </c>
      <c r="BD162" s="100" t="str">
        <f>IFERROR(VLOOKUP(Výskyt[[#This Row],[Kód]],zostava44[],2,0),"")</f>
        <v/>
      </c>
      <c r="BE162" s="84"/>
      <c r="BF162" s="108">
        <f>Zostavy!B180</f>
        <v>0</v>
      </c>
      <c r="BG162" s="108">
        <f>SUMIFS(Zostavy!$D$174:$D$207,Zostavy!$B$174:$B$207,Zostavy!B180)*Zostavy!$E$209</f>
        <v>0</v>
      </c>
      <c r="BI162" s="108">
        <f>Zostavy!H180</f>
        <v>0</v>
      </c>
      <c r="BJ162" s="108">
        <f>SUMIFS(Zostavy!$J$174:$J$207,Zostavy!$H$174:$H$207,Zostavy!H180)*Zostavy!$K$209</f>
        <v>0</v>
      </c>
      <c r="BL162" s="108">
        <f>Zostavy!N180</f>
        <v>0</v>
      </c>
      <c r="BM162" s="108">
        <f>SUMIFS(Zostavy!$P$174:$P$207,Zostavy!$N$174:$N$207,Zostavy!N180)*Zostavy!$Q$209</f>
        <v>0</v>
      </c>
      <c r="BO162" s="108">
        <f>Zostavy!T180</f>
        <v>0</v>
      </c>
      <c r="BP162" s="108">
        <f>SUMIFS(Zostavy!$V$174:$V$207,Zostavy!$T$174:$T$207,Zostavy!T180)*Zostavy!$W$209</f>
        <v>0</v>
      </c>
    </row>
    <row r="163" spans="1:68" ht="14.15" x14ac:dyDescent="0.35">
      <c r="A163" s="84"/>
      <c r="B163" s="98">
        <v>3843</v>
      </c>
      <c r="C163" s="84" t="s">
        <v>479</v>
      </c>
      <c r="D163" s="84">
        <f>Cenník[[#This Row],[Kód]]</f>
        <v>3843</v>
      </c>
      <c r="E163" s="93">
        <v>0.7</v>
      </c>
      <c r="F163" s="84"/>
      <c r="G163" s="84" t="s">
        <v>595</v>
      </c>
      <c r="H163" s="84"/>
      <c r="I163" s="99">
        <f>Cenník[[#This Row],[Kód]]</f>
        <v>3843</v>
      </c>
      <c r="J163" s="100">
        <f>SUM(Výskyt[[#This Row],[1]:[44]])</f>
        <v>0</v>
      </c>
      <c r="K163" s="100" t="str">
        <f>IFERROR(RANK(Výskyt[[#This Row],[kód-P]],Výskyt[kód-P],1),"")</f>
        <v/>
      </c>
      <c r="L163" s="100" t="str">
        <f>IF(Výskyt[[#This Row],[ks]]&gt;0,Výskyt[[#This Row],[Kód]],"")</f>
        <v/>
      </c>
      <c r="M163" s="100" t="str">
        <f>IFERROR(VLOOKUP(Výskyt[[#This Row],[Kód]],zostava1[],2,0),"")</f>
        <v/>
      </c>
      <c r="N163" s="100" t="str">
        <f>IFERROR(VLOOKUP(Výskyt[[#This Row],[Kód]],zostava2[],2,0),"")</f>
        <v/>
      </c>
      <c r="O163" s="100" t="str">
        <f>IFERROR(VLOOKUP(Výskyt[[#This Row],[Kód]],zostava3[],2,0),"")</f>
        <v/>
      </c>
      <c r="P163" s="100" t="str">
        <f>IFERROR(VLOOKUP(Výskyt[[#This Row],[Kód]],zostava4[],2,0),"")</f>
        <v/>
      </c>
      <c r="Q163" s="100" t="str">
        <f>IFERROR(VLOOKUP(Výskyt[[#This Row],[Kód]],zostava5[],2,0),"")</f>
        <v/>
      </c>
      <c r="R163" s="100" t="str">
        <f>IFERROR(VLOOKUP(Výskyt[[#This Row],[Kód]],zostava6[],2,0),"")</f>
        <v/>
      </c>
      <c r="S163" s="100" t="str">
        <f>IFERROR(VLOOKUP(Výskyt[[#This Row],[Kód]],zostava7[],2,0),"")</f>
        <v/>
      </c>
      <c r="T163" s="100" t="str">
        <f>IFERROR(VLOOKUP(Výskyt[[#This Row],[Kód]],zostava8[],2,0),"")</f>
        <v/>
      </c>
      <c r="U163" s="100" t="str">
        <f>IFERROR(VLOOKUP(Výskyt[[#This Row],[Kód]],zostava9[],2,0),"")</f>
        <v/>
      </c>
      <c r="V163" s="102" t="str">
        <f>IFERROR(VLOOKUP(Výskyt[[#This Row],[Kód]],zostava10[],2,0),"")</f>
        <v/>
      </c>
      <c r="W163" s="100" t="str">
        <f>IFERROR(VLOOKUP(Výskyt[[#This Row],[Kód]],zostava11[],2,0),"")</f>
        <v/>
      </c>
      <c r="X163" s="100" t="str">
        <f>IFERROR(VLOOKUP(Výskyt[[#This Row],[Kód]],zostava12[],2,0),"")</f>
        <v/>
      </c>
      <c r="Y163" s="100" t="str">
        <f>IFERROR(VLOOKUP(Výskyt[[#This Row],[Kód]],zostava13[],2,0),"")</f>
        <v/>
      </c>
      <c r="Z163" s="100" t="str">
        <f>IFERROR(VLOOKUP(Výskyt[[#This Row],[Kód]],zostava14[],2,0),"")</f>
        <v/>
      </c>
      <c r="AA163" s="100" t="str">
        <f>IFERROR(VLOOKUP(Výskyt[[#This Row],[Kód]],zostava15[],2,0),"")</f>
        <v/>
      </c>
      <c r="AB163" s="100" t="str">
        <f>IFERROR(VLOOKUP(Výskyt[[#This Row],[Kód]],zostava16[],2,0),"")</f>
        <v/>
      </c>
      <c r="AC163" s="100" t="str">
        <f>IFERROR(VLOOKUP(Výskyt[[#This Row],[Kód]],zostava17[],2,0),"")</f>
        <v/>
      </c>
      <c r="AD163" s="100" t="str">
        <f>IFERROR(VLOOKUP(Výskyt[[#This Row],[Kód]],zostava18[],2,0),"")</f>
        <v/>
      </c>
      <c r="AE163" s="100" t="str">
        <f>IFERROR(VLOOKUP(Výskyt[[#This Row],[Kód]],zostava19[],2,0),"")</f>
        <v/>
      </c>
      <c r="AF163" s="100" t="str">
        <f>IFERROR(VLOOKUP(Výskyt[[#This Row],[Kód]],zostava20[],2,0),"")</f>
        <v/>
      </c>
      <c r="AG163" s="100" t="str">
        <f>IFERROR(VLOOKUP(Výskyt[[#This Row],[Kód]],zostava21[],2,0),"")</f>
        <v/>
      </c>
      <c r="AH163" s="100" t="str">
        <f>IFERROR(VLOOKUP(Výskyt[[#This Row],[Kód]],zostava22[],2,0),"")</f>
        <v/>
      </c>
      <c r="AI163" s="100" t="str">
        <f>IFERROR(VLOOKUP(Výskyt[[#This Row],[Kód]],zostava23[],2,0),"")</f>
        <v/>
      </c>
      <c r="AJ163" s="100" t="str">
        <f>IFERROR(VLOOKUP(Výskyt[[#This Row],[Kód]],zostava24[],2,0),"")</f>
        <v/>
      </c>
      <c r="AK163" s="100" t="str">
        <f>IFERROR(VLOOKUP(Výskyt[[#This Row],[Kód]],zostava25[],2,0),"")</f>
        <v/>
      </c>
      <c r="AL163" s="100" t="str">
        <f>IFERROR(VLOOKUP(Výskyt[[#This Row],[Kód]],zostava26[],2,0),"")</f>
        <v/>
      </c>
      <c r="AM163" s="100" t="str">
        <f>IFERROR(VLOOKUP(Výskyt[[#This Row],[Kód]],zostava27[],2,0),"")</f>
        <v/>
      </c>
      <c r="AN163" s="100" t="str">
        <f>IFERROR(VLOOKUP(Výskyt[[#This Row],[Kód]],zostava28[],2,0),"")</f>
        <v/>
      </c>
      <c r="AO163" s="100" t="str">
        <f>IFERROR(VLOOKUP(Výskyt[[#This Row],[Kód]],zostava29[],2,0),"")</f>
        <v/>
      </c>
      <c r="AP163" s="100" t="str">
        <f>IFERROR(VLOOKUP(Výskyt[[#This Row],[Kód]],zostava30[],2,0),"")</f>
        <v/>
      </c>
      <c r="AQ163" s="100" t="str">
        <f>IFERROR(VLOOKUP(Výskyt[[#This Row],[Kód]],zostava31[],2,0),"")</f>
        <v/>
      </c>
      <c r="AR163" s="100" t="str">
        <f>IFERROR(VLOOKUP(Výskyt[[#This Row],[Kód]],zostava32[],2,0),"")</f>
        <v/>
      </c>
      <c r="AS163" s="100" t="str">
        <f>IFERROR(VLOOKUP(Výskyt[[#This Row],[Kód]],zostava33[],2,0),"")</f>
        <v/>
      </c>
      <c r="AT163" s="100" t="str">
        <f>IFERROR(VLOOKUP(Výskyt[[#This Row],[Kód]],zostava34[],2,0),"")</f>
        <v/>
      </c>
      <c r="AU163" s="100" t="str">
        <f>IFERROR(VLOOKUP(Výskyt[[#This Row],[Kód]],zostava35[],2,0),"")</f>
        <v/>
      </c>
      <c r="AV163" s="100" t="str">
        <f>IFERROR(VLOOKUP(Výskyt[[#This Row],[Kód]],zostava36[],2,0),"")</f>
        <v/>
      </c>
      <c r="AW163" s="100" t="str">
        <f>IFERROR(VLOOKUP(Výskyt[[#This Row],[Kód]],zostava37[],2,0),"")</f>
        <v/>
      </c>
      <c r="AX163" s="100" t="str">
        <f>IFERROR(VLOOKUP(Výskyt[[#This Row],[Kód]],zostava38[],2,0),"")</f>
        <v/>
      </c>
      <c r="AY163" s="100" t="str">
        <f>IFERROR(VLOOKUP(Výskyt[[#This Row],[Kód]],zostava39[],2,0),"")</f>
        <v/>
      </c>
      <c r="AZ163" s="100" t="str">
        <f>IFERROR(VLOOKUP(Výskyt[[#This Row],[Kód]],zostava40[],2,0),"")</f>
        <v/>
      </c>
      <c r="BA163" s="100" t="str">
        <f>IFERROR(VLOOKUP(Výskyt[[#This Row],[Kód]],zostava41[],2,0),"")</f>
        <v/>
      </c>
      <c r="BB163" s="100" t="str">
        <f>IFERROR(VLOOKUP(Výskyt[[#This Row],[Kód]],zostava42[],2,0),"")</f>
        <v/>
      </c>
      <c r="BC163" s="100" t="str">
        <f>IFERROR(VLOOKUP(Výskyt[[#This Row],[Kód]],zostava43[],2,0),"")</f>
        <v/>
      </c>
      <c r="BD163" s="100" t="str">
        <f>IFERROR(VLOOKUP(Výskyt[[#This Row],[Kód]],zostava44[],2,0),"")</f>
        <v/>
      </c>
      <c r="BE163" s="84"/>
      <c r="BF163" s="108">
        <f>Zostavy!B181</f>
        <v>0</v>
      </c>
      <c r="BG163" s="108">
        <f>SUMIFS(Zostavy!$D$174:$D$207,Zostavy!$B$174:$B$207,Zostavy!B181)*Zostavy!$E$209</f>
        <v>0</v>
      </c>
      <c r="BI163" s="108">
        <f>Zostavy!H181</f>
        <v>0</v>
      </c>
      <c r="BJ163" s="108">
        <f>SUMIFS(Zostavy!$J$174:$J$207,Zostavy!$H$174:$H$207,Zostavy!H181)*Zostavy!$K$209</f>
        <v>0</v>
      </c>
      <c r="BL163" s="108">
        <f>Zostavy!N181</f>
        <v>0</v>
      </c>
      <c r="BM163" s="108">
        <f>SUMIFS(Zostavy!$P$174:$P$207,Zostavy!$N$174:$N$207,Zostavy!N181)*Zostavy!$Q$209</f>
        <v>0</v>
      </c>
      <c r="BO163" s="108">
        <f>Zostavy!T181</f>
        <v>0</v>
      </c>
      <c r="BP163" s="108">
        <f>SUMIFS(Zostavy!$V$174:$V$207,Zostavy!$T$174:$T$207,Zostavy!T181)*Zostavy!$W$209</f>
        <v>0</v>
      </c>
    </row>
    <row r="164" spans="1:68" ht="14.15" x14ac:dyDescent="0.35">
      <c r="A164" s="84"/>
      <c r="B164" s="98">
        <v>3845</v>
      </c>
      <c r="C164" s="84" t="s">
        <v>480</v>
      </c>
      <c r="D164" s="84">
        <f>Cenník[[#This Row],[Kód]]</f>
        <v>3845</v>
      </c>
      <c r="E164" s="93">
        <v>0.82</v>
      </c>
      <c r="F164" s="84"/>
      <c r="G164" s="84" t="s">
        <v>596</v>
      </c>
      <c r="H164" s="84"/>
      <c r="I164" s="99">
        <f>Cenník[[#This Row],[Kód]]</f>
        <v>3845</v>
      </c>
      <c r="J164" s="100">
        <f>SUM(Výskyt[[#This Row],[1]:[44]])</f>
        <v>0</v>
      </c>
      <c r="K164" s="100" t="str">
        <f>IFERROR(RANK(Výskyt[[#This Row],[kód-P]],Výskyt[kód-P],1),"")</f>
        <v/>
      </c>
      <c r="L164" s="100" t="str">
        <f>IF(Výskyt[[#This Row],[ks]]&gt;0,Výskyt[[#This Row],[Kód]],"")</f>
        <v/>
      </c>
      <c r="M164" s="100" t="str">
        <f>IFERROR(VLOOKUP(Výskyt[[#This Row],[Kód]],zostava1[],2,0),"")</f>
        <v/>
      </c>
      <c r="N164" s="100" t="str">
        <f>IFERROR(VLOOKUP(Výskyt[[#This Row],[Kód]],zostava2[],2,0),"")</f>
        <v/>
      </c>
      <c r="O164" s="100" t="str">
        <f>IFERROR(VLOOKUP(Výskyt[[#This Row],[Kód]],zostava3[],2,0),"")</f>
        <v/>
      </c>
      <c r="P164" s="100" t="str">
        <f>IFERROR(VLOOKUP(Výskyt[[#This Row],[Kód]],zostava4[],2,0),"")</f>
        <v/>
      </c>
      <c r="Q164" s="100" t="str">
        <f>IFERROR(VLOOKUP(Výskyt[[#This Row],[Kód]],zostava5[],2,0),"")</f>
        <v/>
      </c>
      <c r="R164" s="100" t="str">
        <f>IFERROR(VLOOKUP(Výskyt[[#This Row],[Kód]],zostava6[],2,0),"")</f>
        <v/>
      </c>
      <c r="S164" s="100" t="str">
        <f>IFERROR(VLOOKUP(Výskyt[[#This Row],[Kód]],zostava7[],2,0),"")</f>
        <v/>
      </c>
      <c r="T164" s="100" t="str">
        <f>IFERROR(VLOOKUP(Výskyt[[#This Row],[Kód]],zostava8[],2,0),"")</f>
        <v/>
      </c>
      <c r="U164" s="100" t="str">
        <f>IFERROR(VLOOKUP(Výskyt[[#This Row],[Kód]],zostava9[],2,0),"")</f>
        <v/>
      </c>
      <c r="V164" s="102" t="str">
        <f>IFERROR(VLOOKUP(Výskyt[[#This Row],[Kód]],zostava10[],2,0),"")</f>
        <v/>
      </c>
      <c r="W164" s="100" t="str">
        <f>IFERROR(VLOOKUP(Výskyt[[#This Row],[Kód]],zostava11[],2,0),"")</f>
        <v/>
      </c>
      <c r="X164" s="100" t="str">
        <f>IFERROR(VLOOKUP(Výskyt[[#This Row],[Kód]],zostava12[],2,0),"")</f>
        <v/>
      </c>
      <c r="Y164" s="100" t="str">
        <f>IFERROR(VLOOKUP(Výskyt[[#This Row],[Kód]],zostava13[],2,0),"")</f>
        <v/>
      </c>
      <c r="Z164" s="100" t="str">
        <f>IFERROR(VLOOKUP(Výskyt[[#This Row],[Kód]],zostava14[],2,0),"")</f>
        <v/>
      </c>
      <c r="AA164" s="100" t="str">
        <f>IFERROR(VLOOKUP(Výskyt[[#This Row],[Kód]],zostava15[],2,0),"")</f>
        <v/>
      </c>
      <c r="AB164" s="100" t="str">
        <f>IFERROR(VLOOKUP(Výskyt[[#This Row],[Kód]],zostava16[],2,0),"")</f>
        <v/>
      </c>
      <c r="AC164" s="100" t="str">
        <f>IFERROR(VLOOKUP(Výskyt[[#This Row],[Kód]],zostava17[],2,0),"")</f>
        <v/>
      </c>
      <c r="AD164" s="100" t="str">
        <f>IFERROR(VLOOKUP(Výskyt[[#This Row],[Kód]],zostava18[],2,0),"")</f>
        <v/>
      </c>
      <c r="AE164" s="100" t="str">
        <f>IFERROR(VLOOKUP(Výskyt[[#This Row],[Kód]],zostava19[],2,0),"")</f>
        <v/>
      </c>
      <c r="AF164" s="100" t="str">
        <f>IFERROR(VLOOKUP(Výskyt[[#This Row],[Kód]],zostava20[],2,0),"")</f>
        <v/>
      </c>
      <c r="AG164" s="100" t="str">
        <f>IFERROR(VLOOKUP(Výskyt[[#This Row],[Kód]],zostava21[],2,0),"")</f>
        <v/>
      </c>
      <c r="AH164" s="100" t="str">
        <f>IFERROR(VLOOKUP(Výskyt[[#This Row],[Kód]],zostava22[],2,0),"")</f>
        <v/>
      </c>
      <c r="AI164" s="100" t="str">
        <f>IFERROR(VLOOKUP(Výskyt[[#This Row],[Kód]],zostava23[],2,0),"")</f>
        <v/>
      </c>
      <c r="AJ164" s="100" t="str">
        <f>IFERROR(VLOOKUP(Výskyt[[#This Row],[Kód]],zostava24[],2,0),"")</f>
        <v/>
      </c>
      <c r="AK164" s="100" t="str">
        <f>IFERROR(VLOOKUP(Výskyt[[#This Row],[Kód]],zostava25[],2,0),"")</f>
        <v/>
      </c>
      <c r="AL164" s="100" t="str">
        <f>IFERROR(VLOOKUP(Výskyt[[#This Row],[Kód]],zostava26[],2,0),"")</f>
        <v/>
      </c>
      <c r="AM164" s="100" t="str">
        <f>IFERROR(VLOOKUP(Výskyt[[#This Row],[Kód]],zostava27[],2,0),"")</f>
        <v/>
      </c>
      <c r="AN164" s="100" t="str">
        <f>IFERROR(VLOOKUP(Výskyt[[#This Row],[Kód]],zostava28[],2,0),"")</f>
        <v/>
      </c>
      <c r="AO164" s="100" t="str">
        <f>IFERROR(VLOOKUP(Výskyt[[#This Row],[Kód]],zostava29[],2,0),"")</f>
        <v/>
      </c>
      <c r="AP164" s="100" t="str">
        <f>IFERROR(VLOOKUP(Výskyt[[#This Row],[Kód]],zostava30[],2,0),"")</f>
        <v/>
      </c>
      <c r="AQ164" s="100" t="str">
        <f>IFERROR(VLOOKUP(Výskyt[[#This Row],[Kód]],zostava31[],2,0),"")</f>
        <v/>
      </c>
      <c r="AR164" s="100" t="str">
        <f>IFERROR(VLOOKUP(Výskyt[[#This Row],[Kód]],zostava32[],2,0),"")</f>
        <v/>
      </c>
      <c r="AS164" s="100" t="str">
        <f>IFERROR(VLOOKUP(Výskyt[[#This Row],[Kód]],zostava33[],2,0),"")</f>
        <v/>
      </c>
      <c r="AT164" s="100" t="str">
        <f>IFERROR(VLOOKUP(Výskyt[[#This Row],[Kód]],zostava34[],2,0),"")</f>
        <v/>
      </c>
      <c r="AU164" s="100" t="str">
        <f>IFERROR(VLOOKUP(Výskyt[[#This Row],[Kód]],zostava35[],2,0),"")</f>
        <v/>
      </c>
      <c r="AV164" s="100" t="str">
        <f>IFERROR(VLOOKUP(Výskyt[[#This Row],[Kód]],zostava36[],2,0),"")</f>
        <v/>
      </c>
      <c r="AW164" s="100" t="str">
        <f>IFERROR(VLOOKUP(Výskyt[[#This Row],[Kód]],zostava37[],2,0),"")</f>
        <v/>
      </c>
      <c r="AX164" s="100" t="str">
        <f>IFERROR(VLOOKUP(Výskyt[[#This Row],[Kód]],zostava38[],2,0),"")</f>
        <v/>
      </c>
      <c r="AY164" s="100" t="str">
        <f>IFERROR(VLOOKUP(Výskyt[[#This Row],[Kód]],zostava39[],2,0),"")</f>
        <v/>
      </c>
      <c r="AZ164" s="100" t="str">
        <f>IFERROR(VLOOKUP(Výskyt[[#This Row],[Kód]],zostava40[],2,0),"")</f>
        <v/>
      </c>
      <c r="BA164" s="100" t="str">
        <f>IFERROR(VLOOKUP(Výskyt[[#This Row],[Kód]],zostava41[],2,0),"")</f>
        <v/>
      </c>
      <c r="BB164" s="100" t="str">
        <f>IFERROR(VLOOKUP(Výskyt[[#This Row],[Kód]],zostava42[],2,0),"")</f>
        <v/>
      </c>
      <c r="BC164" s="100" t="str">
        <f>IFERROR(VLOOKUP(Výskyt[[#This Row],[Kód]],zostava43[],2,0),"")</f>
        <v/>
      </c>
      <c r="BD164" s="100" t="str">
        <f>IFERROR(VLOOKUP(Výskyt[[#This Row],[Kód]],zostava44[],2,0),"")</f>
        <v/>
      </c>
      <c r="BE164" s="84"/>
      <c r="BF164" s="108">
        <f>Zostavy!B182</f>
        <v>0</v>
      </c>
      <c r="BG164" s="108">
        <f>SUMIFS(Zostavy!$D$174:$D$207,Zostavy!$B$174:$B$207,Zostavy!B182)*Zostavy!$E$209</f>
        <v>0</v>
      </c>
      <c r="BI164" s="108">
        <f>Zostavy!H182</f>
        <v>0</v>
      </c>
      <c r="BJ164" s="108">
        <f>SUMIFS(Zostavy!$J$174:$J$207,Zostavy!$H$174:$H$207,Zostavy!H182)*Zostavy!$K$209</f>
        <v>0</v>
      </c>
      <c r="BL164" s="108">
        <f>Zostavy!N182</f>
        <v>0</v>
      </c>
      <c r="BM164" s="108">
        <f>SUMIFS(Zostavy!$P$174:$P$207,Zostavy!$N$174:$N$207,Zostavy!N182)*Zostavy!$Q$209</f>
        <v>0</v>
      </c>
      <c r="BO164" s="108">
        <f>Zostavy!T182</f>
        <v>0</v>
      </c>
      <c r="BP164" s="108">
        <f>SUMIFS(Zostavy!$V$174:$V$207,Zostavy!$T$174:$T$207,Zostavy!T182)*Zostavy!$W$209</f>
        <v>0</v>
      </c>
    </row>
    <row r="165" spans="1:68" ht="14.15" x14ac:dyDescent="0.35">
      <c r="A165" s="84"/>
      <c r="B165" s="98">
        <v>3846</v>
      </c>
      <c r="C165" s="84" t="s">
        <v>487</v>
      </c>
      <c r="D165" s="84">
        <f>Cenník[[#This Row],[Kód]]</f>
        <v>3846</v>
      </c>
      <c r="E165" s="93">
        <v>0.72</v>
      </c>
      <c r="F165" s="84"/>
      <c r="G165" s="84" t="s">
        <v>598</v>
      </c>
      <c r="H165" s="84"/>
      <c r="I165" s="99">
        <f>Cenník[[#This Row],[Kód]]</f>
        <v>3846</v>
      </c>
      <c r="J165" s="100">
        <f>SUM(Výskyt[[#This Row],[1]:[44]])</f>
        <v>0</v>
      </c>
      <c r="K165" s="100" t="str">
        <f>IFERROR(RANK(Výskyt[[#This Row],[kód-P]],Výskyt[kód-P],1),"")</f>
        <v/>
      </c>
      <c r="L165" s="100" t="str">
        <f>IF(Výskyt[[#This Row],[ks]]&gt;0,Výskyt[[#This Row],[Kód]],"")</f>
        <v/>
      </c>
      <c r="M165" s="100" t="str">
        <f>IFERROR(VLOOKUP(Výskyt[[#This Row],[Kód]],zostava1[],2,0),"")</f>
        <v/>
      </c>
      <c r="N165" s="100" t="str">
        <f>IFERROR(VLOOKUP(Výskyt[[#This Row],[Kód]],zostava2[],2,0),"")</f>
        <v/>
      </c>
      <c r="O165" s="100" t="str">
        <f>IFERROR(VLOOKUP(Výskyt[[#This Row],[Kód]],zostava3[],2,0),"")</f>
        <v/>
      </c>
      <c r="P165" s="100" t="str">
        <f>IFERROR(VLOOKUP(Výskyt[[#This Row],[Kód]],zostava4[],2,0),"")</f>
        <v/>
      </c>
      <c r="Q165" s="100" t="str">
        <f>IFERROR(VLOOKUP(Výskyt[[#This Row],[Kód]],zostava5[],2,0),"")</f>
        <v/>
      </c>
      <c r="R165" s="100" t="str">
        <f>IFERROR(VLOOKUP(Výskyt[[#This Row],[Kód]],zostava6[],2,0),"")</f>
        <v/>
      </c>
      <c r="S165" s="100" t="str">
        <f>IFERROR(VLOOKUP(Výskyt[[#This Row],[Kód]],zostava7[],2,0),"")</f>
        <v/>
      </c>
      <c r="T165" s="100" t="str">
        <f>IFERROR(VLOOKUP(Výskyt[[#This Row],[Kód]],zostava8[],2,0),"")</f>
        <v/>
      </c>
      <c r="U165" s="100" t="str">
        <f>IFERROR(VLOOKUP(Výskyt[[#This Row],[Kód]],zostava9[],2,0),"")</f>
        <v/>
      </c>
      <c r="V165" s="102" t="str">
        <f>IFERROR(VLOOKUP(Výskyt[[#This Row],[Kód]],zostava10[],2,0),"")</f>
        <v/>
      </c>
      <c r="W165" s="100" t="str">
        <f>IFERROR(VLOOKUP(Výskyt[[#This Row],[Kód]],zostava11[],2,0),"")</f>
        <v/>
      </c>
      <c r="X165" s="100" t="str">
        <f>IFERROR(VLOOKUP(Výskyt[[#This Row],[Kód]],zostava12[],2,0),"")</f>
        <v/>
      </c>
      <c r="Y165" s="100" t="str">
        <f>IFERROR(VLOOKUP(Výskyt[[#This Row],[Kód]],zostava13[],2,0),"")</f>
        <v/>
      </c>
      <c r="Z165" s="100" t="str">
        <f>IFERROR(VLOOKUP(Výskyt[[#This Row],[Kód]],zostava14[],2,0),"")</f>
        <v/>
      </c>
      <c r="AA165" s="100" t="str">
        <f>IFERROR(VLOOKUP(Výskyt[[#This Row],[Kód]],zostava15[],2,0),"")</f>
        <v/>
      </c>
      <c r="AB165" s="100" t="str">
        <f>IFERROR(VLOOKUP(Výskyt[[#This Row],[Kód]],zostava16[],2,0),"")</f>
        <v/>
      </c>
      <c r="AC165" s="100" t="str">
        <f>IFERROR(VLOOKUP(Výskyt[[#This Row],[Kód]],zostava17[],2,0),"")</f>
        <v/>
      </c>
      <c r="AD165" s="100" t="str">
        <f>IFERROR(VLOOKUP(Výskyt[[#This Row],[Kód]],zostava18[],2,0),"")</f>
        <v/>
      </c>
      <c r="AE165" s="100" t="str">
        <f>IFERROR(VLOOKUP(Výskyt[[#This Row],[Kód]],zostava19[],2,0),"")</f>
        <v/>
      </c>
      <c r="AF165" s="100" t="str">
        <f>IFERROR(VLOOKUP(Výskyt[[#This Row],[Kód]],zostava20[],2,0),"")</f>
        <v/>
      </c>
      <c r="AG165" s="100" t="str">
        <f>IFERROR(VLOOKUP(Výskyt[[#This Row],[Kód]],zostava21[],2,0),"")</f>
        <v/>
      </c>
      <c r="AH165" s="100" t="str">
        <f>IFERROR(VLOOKUP(Výskyt[[#This Row],[Kód]],zostava22[],2,0),"")</f>
        <v/>
      </c>
      <c r="AI165" s="100" t="str">
        <f>IFERROR(VLOOKUP(Výskyt[[#This Row],[Kód]],zostava23[],2,0),"")</f>
        <v/>
      </c>
      <c r="AJ165" s="100" t="str">
        <f>IFERROR(VLOOKUP(Výskyt[[#This Row],[Kód]],zostava24[],2,0),"")</f>
        <v/>
      </c>
      <c r="AK165" s="100" t="str">
        <f>IFERROR(VLOOKUP(Výskyt[[#This Row],[Kód]],zostava25[],2,0),"")</f>
        <v/>
      </c>
      <c r="AL165" s="100" t="str">
        <f>IFERROR(VLOOKUP(Výskyt[[#This Row],[Kód]],zostava26[],2,0),"")</f>
        <v/>
      </c>
      <c r="AM165" s="100" t="str">
        <f>IFERROR(VLOOKUP(Výskyt[[#This Row],[Kód]],zostava27[],2,0),"")</f>
        <v/>
      </c>
      <c r="AN165" s="100" t="str">
        <f>IFERROR(VLOOKUP(Výskyt[[#This Row],[Kód]],zostava28[],2,0),"")</f>
        <v/>
      </c>
      <c r="AO165" s="100" t="str">
        <f>IFERROR(VLOOKUP(Výskyt[[#This Row],[Kód]],zostava29[],2,0),"")</f>
        <v/>
      </c>
      <c r="AP165" s="100" t="str">
        <f>IFERROR(VLOOKUP(Výskyt[[#This Row],[Kód]],zostava30[],2,0),"")</f>
        <v/>
      </c>
      <c r="AQ165" s="100" t="str">
        <f>IFERROR(VLOOKUP(Výskyt[[#This Row],[Kód]],zostava31[],2,0),"")</f>
        <v/>
      </c>
      <c r="AR165" s="100" t="str">
        <f>IFERROR(VLOOKUP(Výskyt[[#This Row],[Kód]],zostava32[],2,0),"")</f>
        <v/>
      </c>
      <c r="AS165" s="100" t="str">
        <f>IFERROR(VLOOKUP(Výskyt[[#This Row],[Kód]],zostava33[],2,0),"")</f>
        <v/>
      </c>
      <c r="AT165" s="100" t="str">
        <f>IFERROR(VLOOKUP(Výskyt[[#This Row],[Kód]],zostava34[],2,0),"")</f>
        <v/>
      </c>
      <c r="AU165" s="100" t="str">
        <f>IFERROR(VLOOKUP(Výskyt[[#This Row],[Kód]],zostava35[],2,0),"")</f>
        <v/>
      </c>
      <c r="AV165" s="100" t="str">
        <f>IFERROR(VLOOKUP(Výskyt[[#This Row],[Kód]],zostava36[],2,0),"")</f>
        <v/>
      </c>
      <c r="AW165" s="100" t="str">
        <f>IFERROR(VLOOKUP(Výskyt[[#This Row],[Kód]],zostava37[],2,0),"")</f>
        <v/>
      </c>
      <c r="AX165" s="100" t="str">
        <f>IFERROR(VLOOKUP(Výskyt[[#This Row],[Kód]],zostava38[],2,0),"")</f>
        <v/>
      </c>
      <c r="AY165" s="100" t="str">
        <f>IFERROR(VLOOKUP(Výskyt[[#This Row],[Kód]],zostava39[],2,0),"")</f>
        <v/>
      </c>
      <c r="AZ165" s="100" t="str">
        <f>IFERROR(VLOOKUP(Výskyt[[#This Row],[Kód]],zostava40[],2,0),"")</f>
        <v/>
      </c>
      <c r="BA165" s="100" t="str">
        <f>IFERROR(VLOOKUP(Výskyt[[#This Row],[Kód]],zostava41[],2,0),"")</f>
        <v/>
      </c>
      <c r="BB165" s="100" t="str">
        <f>IFERROR(VLOOKUP(Výskyt[[#This Row],[Kód]],zostava42[],2,0),"")</f>
        <v/>
      </c>
      <c r="BC165" s="100" t="str">
        <f>IFERROR(VLOOKUP(Výskyt[[#This Row],[Kód]],zostava43[],2,0),"")</f>
        <v/>
      </c>
      <c r="BD165" s="100" t="str">
        <f>IFERROR(VLOOKUP(Výskyt[[#This Row],[Kód]],zostava44[],2,0),"")</f>
        <v/>
      </c>
      <c r="BE165" s="84"/>
      <c r="BF165" s="108">
        <f>Zostavy!B183</f>
        <v>0</v>
      </c>
      <c r="BG165" s="108">
        <f>SUMIFS(Zostavy!$D$174:$D$207,Zostavy!$B$174:$B$207,Zostavy!B183)*Zostavy!$E$209</f>
        <v>0</v>
      </c>
      <c r="BI165" s="108">
        <f>Zostavy!H183</f>
        <v>0</v>
      </c>
      <c r="BJ165" s="108">
        <f>SUMIFS(Zostavy!$J$174:$J$207,Zostavy!$H$174:$H$207,Zostavy!H183)*Zostavy!$K$209</f>
        <v>0</v>
      </c>
      <c r="BL165" s="108">
        <f>Zostavy!N183</f>
        <v>0</v>
      </c>
      <c r="BM165" s="108">
        <f>SUMIFS(Zostavy!$P$174:$P$207,Zostavy!$N$174:$N$207,Zostavy!N183)*Zostavy!$Q$209</f>
        <v>0</v>
      </c>
      <c r="BO165" s="108">
        <f>Zostavy!T183</f>
        <v>0</v>
      </c>
      <c r="BP165" s="108">
        <f>SUMIFS(Zostavy!$V$174:$V$207,Zostavy!$T$174:$T$207,Zostavy!T183)*Zostavy!$W$209</f>
        <v>0</v>
      </c>
    </row>
    <row r="166" spans="1:68" ht="14.15" x14ac:dyDescent="0.35">
      <c r="A166" s="84"/>
      <c r="B166" s="98">
        <v>3847</v>
      </c>
      <c r="C166" s="84" t="s">
        <v>484</v>
      </c>
      <c r="D166" s="84">
        <f>Cenník[[#This Row],[Kód]]</f>
        <v>3847</v>
      </c>
      <c r="E166" s="93">
        <v>0.62</v>
      </c>
      <c r="F166" s="84"/>
      <c r="G166" s="84" t="s">
        <v>605</v>
      </c>
      <c r="H166" s="84"/>
      <c r="I166" s="99">
        <f>Cenník[[#This Row],[Kód]]</f>
        <v>3847</v>
      </c>
      <c r="J166" s="100">
        <f>SUM(Výskyt[[#This Row],[1]:[44]])</f>
        <v>0</v>
      </c>
      <c r="K166" s="100" t="str">
        <f>IFERROR(RANK(Výskyt[[#This Row],[kód-P]],Výskyt[kód-P],1),"")</f>
        <v/>
      </c>
      <c r="L166" s="100" t="str">
        <f>IF(Výskyt[[#This Row],[ks]]&gt;0,Výskyt[[#This Row],[Kód]],"")</f>
        <v/>
      </c>
      <c r="M166" s="100" t="str">
        <f>IFERROR(VLOOKUP(Výskyt[[#This Row],[Kód]],zostava1[],2,0),"")</f>
        <v/>
      </c>
      <c r="N166" s="100" t="str">
        <f>IFERROR(VLOOKUP(Výskyt[[#This Row],[Kód]],zostava2[],2,0),"")</f>
        <v/>
      </c>
      <c r="O166" s="100" t="str">
        <f>IFERROR(VLOOKUP(Výskyt[[#This Row],[Kód]],zostava3[],2,0),"")</f>
        <v/>
      </c>
      <c r="P166" s="100" t="str">
        <f>IFERROR(VLOOKUP(Výskyt[[#This Row],[Kód]],zostava4[],2,0),"")</f>
        <v/>
      </c>
      <c r="Q166" s="100" t="str">
        <f>IFERROR(VLOOKUP(Výskyt[[#This Row],[Kód]],zostava5[],2,0),"")</f>
        <v/>
      </c>
      <c r="R166" s="100" t="str">
        <f>IFERROR(VLOOKUP(Výskyt[[#This Row],[Kód]],zostava6[],2,0),"")</f>
        <v/>
      </c>
      <c r="S166" s="100" t="str">
        <f>IFERROR(VLOOKUP(Výskyt[[#This Row],[Kód]],zostava7[],2,0),"")</f>
        <v/>
      </c>
      <c r="T166" s="100" t="str">
        <f>IFERROR(VLOOKUP(Výskyt[[#This Row],[Kód]],zostava8[],2,0),"")</f>
        <v/>
      </c>
      <c r="U166" s="100" t="str">
        <f>IFERROR(VLOOKUP(Výskyt[[#This Row],[Kód]],zostava9[],2,0),"")</f>
        <v/>
      </c>
      <c r="V166" s="102" t="str">
        <f>IFERROR(VLOOKUP(Výskyt[[#This Row],[Kód]],zostava10[],2,0),"")</f>
        <v/>
      </c>
      <c r="W166" s="100" t="str">
        <f>IFERROR(VLOOKUP(Výskyt[[#This Row],[Kód]],zostava11[],2,0),"")</f>
        <v/>
      </c>
      <c r="X166" s="100" t="str">
        <f>IFERROR(VLOOKUP(Výskyt[[#This Row],[Kód]],zostava12[],2,0),"")</f>
        <v/>
      </c>
      <c r="Y166" s="100" t="str">
        <f>IFERROR(VLOOKUP(Výskyt[[#This Row],[Kód]],zostava13[],2,0),"")</f>
        <v/>
      </c>
      <c r="Z166" s="100" t="str">
        <f>IFERROR(VLOOKUP(Výskyt[[#This Row],[Kód]],zostava14[],2,0),"")</f>
        <v/>
      </c>
      <c r="AA166" s="100" t="str">
        <f>IFERROR(VLOOKUP(Výskyt[[#This Row],[Kód]],zostava15[],2,0),"")</f>
        <v/>
      </c>
      <c r="AB166" s="100" t="str">
        <f>IFERROR(VLOOKUP(Výskyt[[#This Row],[Kód]],zostava16[],2,0),"")</f>
        <v/>
      </c>
      <c r="AC166" s="100" t="str">
        <f>IFERROR(VLOOKUP(Výskyt[[#This Row],[Kód]],zostava17[],2,0),"")</f>
        <v/>
      </c>
      <c r="AD166" s="100" t="str">
        <f>IFERROR(VLOOKUP(Výskyt[[#This Row],[Kód]],zostava18[],2,0),"")</f>
        <v/>
      </c>
      <c r="AE166" s="100" t="str">
        <f>IFERROR(VLOOKUP(Výskyt[[#This Row],[Kód]],zostava19[],2,0),"")</f>
        <v/>
      </c>
      <c r="AF166" s="100" t="str">
        <f>IFERROR(VLOOKUP(Výskyt[[#This Row],[Kód]],zostava20[],2,0),"")</f>
        <v/>
      </c>
      <c r="AG166" s="100" t="str">
        <f>IFERROR(VLOOKUP(Výskyt[[#This Row],[Kód]],zostava21[],2,0),"")</f>
        <v/>
      </c>
      <c r="AH166" s="100" t="str">
        <f>IFERROR(VLOOKUP(Výskyt[[#This Row],[Kód]],zostava22[],2,0),"")</f>
        <v/>
      </c>
      <c r="AI166" s="100" t="str">
        <f>IFERROR(VLOOKUP(Výskyt[[#This Row],[Kód]],zostava23[],2,0),"")</f>
        <v/>
      </c>
      <c r="AJ166" s="100" t="str">
        <f>IFERROR(VLOOKUP(Výskyt[[#This Row],[Kód]],zostava24[],2,0),"")</f>
        <v/>
      </c>
      <c r="AK166" s="100" t="str">
        <f>IFERROR(VLOOKUP(Výskyt[[#This Row],[Kód]],zostava25[],2,0),"")</f>
        <v/>
      </c>
      <c r="AL166" s="100" t="str">
        <f>IFERROR(VLOOKUP(Výskyt[[#This Row],[Kód]],zostava26[],2,0),"")</f>
        <v/>
      </c>
      <c r="AM166" s="100" t="str">
        <f>IFERROR(VLOOKUP(Výskyt[[#This Row],[Kód]],zostava27[],2,0),"")</f>
        <v/>
      </c>
      <c r="AN166" s="100" t="str">
        <f>IFERROR(VLOOKUP(Výskyt[[#This Row],[Kód]],zostava28[],2,0),"")</f>
        <v/>
      </c>
      <c r="AO166" s="100" t="str">
        <f>IFERROR(VLOOKUP(Výskyt[[#This Row],[Kód]],zostava29[],2,0),"")</f>
        <v/>
      </c>
      <c r="AP166" s="100" t="str">
        <f>IFERROR(VLOOKUP(Výskyt[[#This Row],[Kód]],zostava30[],2,0),"")</f>
        <v/>
      </c>
      <c r="AQ166" s="100" t="str">
        <f>IFERROR(VLOOKUP(Výskyt[[#This Row],[Kód]],zostava31[],2,0),"")</f>
        <v/>
      </c>
      <c r="AR166" s="100" t="str">
        <f>IFERROR(VLOOKUP(Výskyt[[#This Row],[Kód]],zostava32[],2,0),"")</f>
        <v/>
      </c>
      <c r="AS166" s="100" t="str">
        <f>IFERROR(VLOOKUP(Výskyt[[#This Row],[Kód]],zostava33[],2,0),"")</f>
        <v/>
      </c>
      <c r="AT166" s="100" t="str">
        <f>IFERROR(VLOOKUP(Výskyt[[#This Row],[Kód]],zostava34[],2,0),"")</f>
        <v/>
      </c>
      <c r="AU166" s="100" t="str">
        <f>IFERROR(VLOOKUP(Výskyt[[#This Row],[Kód]],zostava35[],2,0),"")</f>
        <v/>
      </c>
      <c r="AV166" s="100" t="str">
        <f>IFERROR(VLOOKUP(Výskyt[[#This Row],[Kód]],zostava36[],2,0),"")</f>
        <v/>
      </c>
      <c r="AW166" s="100" t="str">
        <f>IFERROR(VLOOKUP(Výskyt[[#This Row],[Kód]],zostava37[],2,0),"")</f>
        <v/>
      </c>
      <c r="AX166" s="100" t="str">
        <f>IFERROR(VLOOKUP(Výskyt[[#This Row],[Kód]],zostava38[],2,0),"")</f>
        <v/>
      </c>
      <c r="AY166" s="100" t="str">
        <f>IFERROR(VLOOKUP(Výskyt[[#This Row],[Kód]],zostava39[],2,0),"")</f>
        <v/>
      </c>
      <c r="AZ166" s="100" t="str">
        <f>IFERROR(VLOOKUP(Výskyt[[#This Row],[Kód]],zostava40[],2,0),"")</f>
        <v/>
      </c>
      <c r="BA166" s="100" t="str">
        <f>IFERROR(VLOOKUP(Výskyt[[#This Row],[Kód]],zostava41[],2,0),"")</f>
        <v/>
      </c>
      <c r="BB166" s="100" t="str">
        <f>IFERROR(VLOOKUP(Výskyt[[#This Row],[Kód]],zostava42[],2,0),"")</f>
        <v/>
      </c>
      <c r="BC166" s="100" t="str">
        <f>IFERROR(VLOOKUP(Výskyt[[#This Row],[Kód]],zostava43[],2,0),"")</f>
        <v/>
      </c>
      <c r="BD166" s="100" t="str">
        <f>IFERROR(VLOOKUP(Výskyt[[#This Row],[Kód]],zostava44[],2,0),"")</f>
        <v/>
      </c>
      <c r="BE166" s="84"/>
      <c r="BF166" s="108">
        <f>Zostavy!B184</f>
        <v>0</v>
      </c>
      <c r="BG166" s="108">
        <f>SUMIFS(Zostavy!$D$174:$D$207,Zostavy!$B$174:$B$207,Zostavy!B184)*Zostavy!$E$209</f>
        <v>0</v>
      </c>
      <c r="BI166" s="108">
        <f>Zostavy!H184</f>
        <v>0</v>
      </c>
      <c r="BJ166" s="108">
        <f>SUMIFS(Zostavy!$J$174:$J$207,Zostavy!$H$174:$H$207,Zostavy!H184)*Zostavy!$K$209</f>
        <v>0</v>
      </c>
      <c r="BL166" s="108">
        <f>Zostavy!N184</f>
        <v>0</v>
      </c>
      <c r="BM166" s="108">
        <f>SUMIFS(Zostavy!$P$174:$P$207,Zostavy!$N$174:$N$207,Zostavy!N184)*Zostavy!$Q$209</f>
        <v>0</v>
      </c>
      <c r="BO166" s="108">
        <f>Zostavy!T184</f>
        <v>0</v>
      </c>
      <c r="BP166" s="108">
        <f>SUMIFS(Zostavy!$V$174:$V$207,Zostavy!$T$174:$T$207,Zostavy!T184)*Zostavy!$W$209</f>
        <v>0</v>
      </c>
    </row>
    <row r="167" spans="1:68" ht="14.15" x14ac:dyDescent="0.35">
      <c r="A167" s="84"/>
      <c r="B167" s="98">
        <v>3848</v>
      </c>
      <c r="C167" s="84" t="s">
        <v>485</v>
      </c>
      <c r="D167" s="84">
        <f>Cenník[[#This Row],[Kód]]</f>
        <v>3848</v>
      </c>
      <c r="E167" s="93">
        <v>0.6</v>
      </c>
      <c r="F167" s="84"/>
      <c r="G167" s="84" t="s">
        <v>604</v>
      </c>
      <c r="H167" s="84"/>
      <c r="I167" s="99">
        <f>Cenník[[#This Row],[Kód]]</f>
        <v>3848</v>
      </c>
      <c r="J167" s="100">
        <f>SUM(Výskyt[[#This Row],[1]:[44]])</f>
        <v>0</v>
      </c>
      <c r="K167" s="100" t="str">
        <f>IFERROR(RANK(Výskyt[[#This Row],[kód-P]],Výskyt[kód-P],1),"")</f>
        <v/>
      </c>
      <c r="L167" s="100" t="str">
        <f>IF(Výskyt[[#This Row],[ks]]&gt;0,Výskyt[[#This Row],[Kód]],"")</f>
        <v/>
      </c>
      <c r="M167" s="100" t="str">
        <f>IFERROR(VLOOKUP(Výskyt[[#This Row],[Kód]],zostava1[],2,0),"")</f>
        <v/>
      </c>
      <c r="N167" s="100" t="str">
        <f>IFERROR(VLOOKUP(Výskyt[[#This Row],[Kód]],zostava2[],2,0),"")</f>
        <v/>
      </c>
      <c r="O167" s="100" t="str">
        <f>IFERROR(VLOOKUP(Výskyt[[#This Row],[Kód]],zostava3[],2,0),"")</f>
        <v/>
      </c>
      <c r="P167" s="100" t="str">
        <f>IFERROR(VLOOKUP(Výskyt[[#This Row],[Kód]],zostava4[],2,0),"")</f>
        <v/>
      </c>
      <c r="Q167" s="100" t="str">
        <f>IFERROR(VLOOKUP(Výskyt[[#This Row],[Kód]],zostava5[],2,0),"")</f>
        <v/>
      </c>
      <c r="R167" s="100" t="str">
        <f>IFERROR(VLOOKUP(Výskyt[[#This Row],[Kód]],zostava6[],2,0),"")</f>
        <v/>
      </c>
      <c r="S167" s="100" t="str">
        <f>IFERROR(VLOOKUP(Výskyt[[#This Row],[Kód]],zostava7[],2,0),"")</f>
        <v/>
      </c>
      <c r="T167" s="100" t="str">
        <f>IFERROR(VLOOKUP(Výskyt[[#This Row],[Kód]],zostava8[],2,0),"")</f>
        <v/>
      </c>
      <c r="U167" s="100" t="str">
        <f>IFERROR(VLOOKUP(Výskyt[[#This Row],[Kód]],zostava9[],2,0),"")</f>
        <v/>
      </c>
      <c r="V167" s="102" t="str">
        <f>IFERROR(VLOOKUP(Výskyt[[#This Row],[Kód]],zostava10[],2,0),"")</f>
        <v/>
      </c>
      <c r="W167" s="100" t="str">
        <f>IFERROR(VLOOKUP(Výskyt[[#This Row],[Kód]],zostava11[],2,0),"")</f>
        <v/>
      </c>
      <c r="X167" s="100" t="str">
        <f>IFERROR(VLOOKUP(Výskyt[[#This Row],[Kód]],zostava12[],2,0),"")</f>
        <v/>
      </c>
      <c r="Y167" s="100" t="str">
        <f>IFERROR(VLOOKUP(Výskyt[[#This Row],[Kód]],zostava13[],2,0),"")</f>
        <v/>
      </c>
      <c r="Z167" s="100" t="str">
        <f>IFERROR(VLOOKUP(Výskyt[[#This Row],[Kód]],zostava14[],2,0),"")</f>
        <v/>
      </c>
      <c r="AA167" s="100" t="str">
        <f>IFERROR(VLOOKUP(Výskyt[[#This Row],[Kód]],zostava15[],2,0),"")</f>
        <v/>
      </c>
      <c r="AB167" s="100" t="str">
        <f>IFERROR(VLOOKUP(Výskyt[[#This Row],[Kód]],zostava16[],2,0),"")</f>
        <v/>
      </c>
      <c r="AC167" s="100" t="str">
        <f>IFERROR(VLOOKUP(Výskyt[[#This Row],[Kód]],zostava17[],2,0),"")</f>
        <v/>
      </c>
      <c r="AD167" s="100" t="str">
        <f>IFERROR(VLOOKUP(Výskyt[[#This Row],[Kód]],zostava18[],2,0),"")</f>
        <v/>
      </c>
      <c r="AE167" s="100" t="str">
        <f>IFERROR(VLOOKUP(Výskyt[[#This Row],[Kód]],zostava19[],2,0),"")</f>
        <v/>
      </c>
      <c r="AF167" s="100" t="str">
        <f>IFERROR(VLOOKUP(Výskyt[[#This Row],[Kód]],zostava20[],2,0),"")</f>
        <v/>
      </c>
      <c r="AG167" s="100" t="str">
        <f>IFERROR(VLOOKUP(Výskyt[[#This Row],[Kód]],zostava21[],2,0),"")</f>
        <v/>
      </c>
      <c r="AH167" s="100" t="str">
        <f>IFERROR(VLOOKUP(Výskyt[[#This Row],[Kód]],zostava22[],2,0),"")</f>
        <v/>
      </c>
      <c r="AI167" s="100" t="str">
        <f>IFERROR(VLOOKUP(Výskyt[[#This Row],[Kód]],zostava23[],2,0),"")</f>
        <v/>
      </c>
      <c r="AJ167" s="100" t="str">
        <f>IFERROR(VLOOKUP(Výskyt[[#This Row],[Kód]],zostava24[],2,0),"")</f>
        <v/>
      </c>
      <c r="AK167" s="100" t="str">
        <f>IFERROR(VLOOKUP(Výskyt[[#This Row],[Kód]],zostava25[],2,0),"")</f>
        <v/>
      </c>
      <c r="AL167" s="100" t="str">
        <f>IFERROR(VLOOKUP(Výskyt[[#This Row],[Kód]],zostava26[],2,0),"")</f>
        <v/>
      </c>
      <c r="AM167" s="100" t="str">
        <f>IFERROR(VLOOKUP(Výskyt[[#This Row],[Kód]],zostava27[],2,0),"")</f>
        <v/>
      </c>
      <c r="AN167" s="100" t="str">
        <f>IFERROR(VLOOKUP(Výskyt[[#This Row],[Kód]],zostava28[],2,0),"")</f>
        <v/>
      </c>
      <c r="AO167" s="100" t="str">
        <f>IFERROR(VLOOKUP(Výskyt[[#This Row],[Kód]],zostava29[],2,0),"")</f>
        <v/>
      </c>
      <c r="AP167" s="100" t="str">
        <f>IFERROR(VLOOKUP(Výskyt[[#This Row],[Kód]],zostava30[],2,0),"")</f>
        <v/>
      </c>
      <c r="AQ167" s="100" t="str">
        <f>IFERROR(VLOOKUP(Výskyt[[#This Row],[Kód]],zostava31[],2,0),"")</f>
        <v/>
      </c>
      <c r="AR167" s="100" t="str">
        <f>IFERROR(VLOOKUP(Výskyt[[#This Row],[Kód]],zostava32[],2,0),"")</f>
        <v/>
      </c>
      <c r="AS167" s="100" t="str">
        <f>IFERROR(VLOOKUP(Výskyt[[#This Row],[Kód]],zostava33[],2,0),"")</f>
        <v/>
      </c>
      <c r="AT167" s="100" t="str">
        <f>IFERROR(VLOOKUP(Výskyt[[#This Row],[Kód]],zostava34[],2,0),"")</f>
        <v/>
      </c>
      <c r="AU167" s="100" t="str">
        <f>IFERROR(VLOOKUP(Výskyt[[#This Row],[Kód]],zostava35[],2,0),"")</f>
        <v/>
      </c>
      <c r="AV167" s="100" t="str">
        <f>IFERROR(VLOOKUP(Výskyt[[#This Row],[Kód]],zostava36[],2,0),"")</f>
        <v/>
      </c>
      <c r="AW167" s="100" t="str">
        <f>IFERROR(VLOOKUP(Výskyt[[#This Row],[Kód]],zostava37[],2,0),"")</f>
        <v/>
      </c>
      <c r="AX167" s="100" t="str">
        <f>IFERROR(VLOOKUP(Výskyt[[#This Row],[Kód]],zostava38[],2,0),"")</f>
        <v/>
      </c>
      <c r="AY167" s="100" t="str">
        <f>IFERROR(VLOOKUP(Výskyt[[#This Row],[Kód]],zostava39[],2,0),"")</f>
        <v/>
      </c>
      <c r="AZ167" s="100" t="str">
        <f>IFERROR(VLOOKUP(Výskyt[[#This Row],[Kód]],zostava40[],2,0),"")</f>
        <v/>
      </c>
      <c r="BA167" s="100" t="str">
        <f>IFERROR(VLOOKUP(Výskyt[[#This Row],[Kód]],zostava41[],2,0),"")</f>
        <v/>
      </c>
      <c r="BB167" s="100" t="str">
        <f>IFERROR(VLOOKUP(Výskyt[[#This Row],[Kód]],zostava42[],2,0),"")</f>
        <v/>
      </c>
      <c r="BC167" s="100" t="str">
        <f>IFERROR(VLOOKUP(Výskyt[[#This Row],[Kód]],zostava43[],2,0),"")</f>
        <v/>
      </c>
      <c r="BD167" s="100" t="str">
        <f>IFERROR(VLOOKUP(Výskyt[[#This Row],[Kód]],zostava44[],2,0),"")</f>
        <v/>
      </c>
      <c r="BE167" s="84"/>
      <c r="BF167" s="108">
        <f>Zostavy!B185</f>
        <v>0</v>
      </c>
      <c r="BG167" s="108">
        <f>SUMIFS(Zostavy!$D$174:$D$207,Zostavy!$B$174:$B$207,Zostavy!B185)*Zostavy!$E$209</f>
        <v>0</v>
      </c>
      <c r="BI167" s="108">
        <f>Zostavy!H185</f>
        <v>0</v>
      </c>
      <c r="BJ167" s="108">
        <f>SUMIFS(Zostavy!$J$174:$J$207,Zostavy!$H$174:$H$207,Zostavy!H185)*Zostavy!$K$209</f>
        <v>0</v>
      </c>
      <c r="BL167" s="108">
        <f>Zostavy!N185</f>
        <v>0</v>
      </c>
      <c r="BM167" s="108">
        <f>SUMIFS(Zostavy!$P$174:$P$207,Zostavy!$N$174:$N$207,Zostavy!N185)*Zostavy!$Q$209</f>
        <v>0</v>
      </c>
      <c r="BO167" s="108">
        <f>Zostavy!T185</f>
        <v>0</v>
      </c>
      <c r="BP167" s="108">
        <f>SUMIFS(Zostavy!$V$174:$V$207,Zostavy!$T$174:$T$207,Zostavy!T185)*Zostavy!$W$209</f>
        <v>0</v>
      </c>
    </row>
    <row r="168" spans="1:68" ht="14.15" x14ac:dyDescent="0.35">
      <c r="A168" s="84"/>
      <c r="B168" s="98">
        <v>3849</v>
      </c>
      <c r="C168" s="84" t="s">
        <v>488</v>
      </c>
      <c r="D168" s="84">
        <f>Cenník[[#This Row],[Kód]]</f>
        <v>3849</v>
      </c>
      <c r="E168" s="93">
        <v>0.74</v>
      </c>
      <c r="F168" s="84"/>
      <c r="G168" s="84" t="s">
        <v>603</v>
      </c>
      <c r="H168" s="84"/>
      <c r="I168" s="99">
        <f>Cenník[[#This Row],[Kód]]</f>
        <v>3849</v>
      </c>
      <c r="J168" s="100">
        <f>SUM(Výskyt[[#This Row],[1]:[44]])</f>
        <v>0</v>
      </c>
      <c r="K168" s="100" t="str">
        <f>IFERROR(RANK(Výskyt[[#This Row],[kód-P]],Výskyt[kód-P],1),"")</f>
        <v/>
      </c>
      <c r="L168" s="100" t="str">
        <f>IF(Výskyt[[#This Row],[ks]]&gt;0,Výskyt[[#This Row],[Kód]],"")</f>
        <v/>
      </c>
      <c r="M168" s="100" t="str">
        <f>IFERROR(VLOOKUP(Výskyt[[#This Row],[Kód]],zostava1[],2,0),"")</f>
        <v/>
      </c>
      <c r="N168" s="100" t="str">
        <f>IFERROR(VLOOKUP(Výskyt[[#This Row],[Kód]],zostava2[],2,0),"")</f>
        <v/>
      </c>
      <c r="O168" s="100" t="str">
        <f>IFERROR(VLOOKUP(Výskyt[[#This Row],[Kód]],zostava3[],2,0),"")</f>
        <v/>
      </c>
      <c r="P168" s="100" t="str">
        <f>IFERROR(VLOOKUP(Výskyt[[#This Row],[Kód]],zostava4[],2,0),"")</f>
        <v/>
      </c>
      <c r="Q168" s="100" t="str">
        <f>IFERROR(VLOOKUP(Výskyt[[#This Row],[Kód]],zostava5[],2,0),"")</f>
        <v/>
      </c>
      <c r="R168" s="100" t="str">
        <f>IFERROR(VLOOKUP(Výskyt[[#This Row],[Kód]],zostava6[],2,0),"")</f>
        <v/>
      </c>
      <c r="S168" s="100" t="str">
        <f>IFERROR(VLOOKUP(Výskyt[[#This Row],[Kód]],zostava7[],2,0),"")</f>
        <v/>
      </c>
      <c r="T168" s="100" t="str">
        <f>IFERROR(VLOOKUP(Výskyt[[#This Row],[Kód]],zostava8[],2,0),"")</f>
        <v/>
      </c>
      <c r="U168" s="100" t="str">
        <f>IFERROR(VLOOKUP(Výskyt[[#This Row],[Kód]],zostava9[],2,0),"")</f>
        <v/>
      </c>
      <c r="V168" s="102" t="str">
        <f>IFERROR(VLOOKUP(Výskyt[[#This Row],[Kód]],zostava10[],2,0),"")</f>
        <v/>
      </c>
      <c r="W168" s="100" t="str">
        <f>IFERROR(VLOOKUP(Výskyt[[#This Row],[Kód]],zostava11[],2,0),"")</f>
        <v/>
      </c>
      <c r="X168" s="100" t="str">
        <f>IFERROR(VLOOKUP(Výskyt[[#This Row],[Kód]],zostava12[],2,0),"")</f>
        <v/>
      </c>
      <c r="Y168" s="100" t="str">
        <f>IFERROR(VLOOKUP(Výskyt[[#This Row],[Kód]],zostava13[],2,0),"")</f>
        <v/>
      </c>
      <c r="Z168" s="100" t="str">
        <f>IFERROR(VLOOKUP(Výskyt[[#This Row],[Kód]],zostava14[],2,0),"")</f>
        <v/>
      </c>
      <c r="AA168" s="100" t="str">
        <f>IFERROR(VLOOKUP(Výskyt[[#This Row],[Kód]],zostava15[],2,0),"")</f>
        <v/>
      </c>
      <c r="AB168" s="100" t="str">
        <f>IFERROR(VLOOKUP(Výskyt[[#This Row],[Kód]],zostava16[],2,0),"")</f>
        <v/>
      </c>
      <c r="AC168" s="100" t="str">
        <f>IFERROR(VLOOKUP(Výskyt[[#This Row],[Kód]],zostava17[],2,0),"")</f>
        <v/>
      </c>
      <c r="AD168" s="100" t="str">
        <f>IFERROR(VLOOKUP(Výskyt[[#This Row],[Kód]],zostava18[],2,0),"")</f>
        <v/>
      </c>
      <c r="AE168" s="100" t="str">
        <f>IFERROR(VLOOKUP(Výskyt[[#This Row],[Kód]],zostava19[],2,0),"")</f>
        <v/>
      </c>
      <c r="AF168" s="100" t="str">
        <f>IFERROR(VLOOKUP(Výskyt[[#This Row],[Kód]],zostava20[],2,0),"")</f>
        <v/>
      </c>
      <c r="AG168" s="100" t="str">
        <f>IFERROR(VLOOKUP(Výskyt[[#This Row],[Kód]],zostava21[],2,0),"")</f>
        <v/>
      </c>
      <c r="AH168" s="100" t="str">
        <f>IFERROR(VLOOKUP(Výskyt[[#This Row],[Kód]],zostava22[],2,0),"")</f>
        <v/>
      </c>
      <c r="AI168" s="100" t="str">
        <f>IFERROR(VLOOKUP(Výskyt[[#This Row],[Kód]],zostava23[],2,0),"")</f>
        <v/>
      </c>
      <c r="AJ168" s="100" t="str">
        <f>IFERROR(VLOOKUP(Výskyt[[#This Row],[Kód]],zostava24[],2,0),"")</f>
        <v/>
      </c>
      <c r="AK168" s="100" t="str">
        <f>IFERROR(VLOOKUP(Výskyt[[#This Row],[Kód]],zostava25[],2,0),"")</f>
        <v/>
      </c>
      <c r="AL168" s="100" t="str">
        <f>IFERROR(VLOOKUP(Výskyt[[#This Row],[Kód]],zostava26[],2,0),"")</f>
        <v/>
      </c>
      <c r="AM168" s="100" t="str">
        <f>IFERROR(VLOOKUP(Výskyt[[#This Row],[Kód]],zostava27[],2,0),"")</f>
        <v/>
      </c>
      <c r="AN168" s="100" t="str">
        <f>IFERROR(VLOOKUP(Výskyt[[#This Row],[Kód]],zostava28[],2,0),"")</f>
        <v/>
      </c>
      <c r="AO168" s="100" t="str">
        <f>IFERROR(VLOOKUP(Výskyt[[#This Row],[Kód]],zostava29[],2,0),"")</f>
        <v/>
      </c>
      <c r="AP168" s="100" t="str">
        <f>IFERROR(VLOOKUP(Výskyt[[#This Row],[Kód]],zostava30[],2,0),"")</f>
        <v/>
      </c>
      <c r="AQ168" s="100" t="str">
        <f>IFERROR(VLOOKUP(Výskyt[[#This Row],[Kód]],zostava31[],2,0),"")</f>
        <v/>
      </c>
      <c r="AR168" s="100" t="str">
        <f>IFERROR(VLOOKUP(Výskyt[[#This Row],[Kód]],zostava32[],2,0),"")</f>
        <v/>
      </c>
      <c r="AS168" s="100" t="str">
        <f>IFERROR(VLOOKUP(Výskyt[[#This Row],[Kód]],zostava33[],2,0),"")</f>
        <v/>
      </c>
      <c r="AT168" s="100" t="str">
        <f>IFERROR(VLOOKUP(Výskyt[[#This Row],[Kód]],zostava34[],2,0),"")</f>
        <v/>
      </c>
      <c r="AU168" s="100" t="str">
        <f>IFERROR(VLOOKUP(Výskyt[[#This Row],[Kód]],zostava35[],2,0),"")</f>
        <v/>
      </c>
      <c r="AV168" s="100" t="str">
        <f>IFERROR(VLOOKUP(Výskyt[[#This Row],[Kód]],zostava36[],2,0),"")</f>
        <v/>
      </c>
      <c r="AW168" s="100" t="str">
        <f>IFERROR(VLOOKUP(Výskyt[[#This Row],[Kód]],zostava37[],2,0),"")</f>
        <v/>
      </c>
      <c r="AX168" s="100" t="str">
        <f>IFERROR(VLOOKUP(Výskyt[[#This Row],[Kód]],zostava38[],2,0),"")</f>
        <v/>
      </c>
      <c r="AY168" s="100" t="str">
        <f>IFERROR(VLOOKUP(Výskyt[[#This Row],[Kód]],zostava39[],2,0),"")</f>
        <v/>
      </c>
      <c r="AZ168" s="100" t="str">
        <f>IFERROR(VLOOKUP(Výskyt[[#This Row],[Kód]],zostava40[],2,0),"")</f>
        <v/>
      </c>
      <c r="BA168" s="100" t="str">
        <f>IFERROR(VLOOKUP(Výskyt[[#This Row],[Kód]],zostava41[],2,0),"")</f>
        <v/>
      </c>
      <c r="BB168" s="100" t="str">
        <f>IFERROR(VLOOKUP(Výskyt[[#This Row],[Kód]],zostava42[],2,0),"")</f>
        <v/>
      </c>
      <c r="BC168" s="100" t="str">
        <f>IFERROR(VLOOKUP(Výskyt[[#This Row],[Kód]],zostava43[],2,0),"")</f>
        <v/>
      </c>
      <c r="BD168" s="100" t="str">
        <f>IFERROR(VLOOKUP(Výskyt[[#This Row],[Kód]],zostava44[],2,0),"")</f>
        <v/>
      </c>
      <c r="BE168" s="84"/>
      <c r="BF168" s="108">
        <f>Zostavy!B186</f>
        <v>0</v>
      </c>
      <c r="BG168" s="108">
        <f>SUMIFS(Zostavy!$D$174:$D$207,Zostavy!$B$174:$B$207,Zostavy!B186)*Zostavy!$E$209</f>
        <v>0</v>
      </c>
      <c r="BI168" s="108">
        <f>Zostavy!H186</f>
        <v>0</v>
      </c>
      <c r="BJ168" s="108">
        <f>SUMIFS(Zostavy!$J$174:$J$207,Zostavy!$H$174:$H$207,Zostavy!H186)*Zostavy!$K$209</f>
        <v>0</v>
      </c>
      <c r="BL168" s="108">
        <f>Zostavy!N186</f>
        <v>0</v>
      </c>
      <c r="BM168" s="108">
        <f>SUMIFS(Zostavy!$P$174:$P$207,Zostavy!$N$174:$N$207,Zostavy!N186)*Zostavy!$Q$209</f>
        <v>0</v>
      </c>
      <c r="BO168" s="108">
        <f>Zostavy!T186</f>
        <v>0</v>
      </c>
      <c r="BP168" s="108">
        <f>SUMIFS(Zostavy!$V$174:$V$207,Zostavy!$T$174:$T$207,Zostavy!T186)*Zostavy!$W$209</f>
        <v>0</v>
      </c>
    </row>
    <row r="169" spans="1:68" ht="14.15" x14ac:dyDescent="0.35">
      <c r="A169" s="84"/>
      <c r="B169" s="98">
        <v>3850</v>
      </c>
      <c r="C169" s="84" t="s">
        <v>481</v>
      </c>
      <c r="D169" s="84">
        <f>Cenník[[#This Row],[Kód]]</f>
        <v>3850</v>
      </c>
      <c r="E169" s="93">
        <v>0.9</v>
      </c>
      <c r="F169" s="84"/>
      <c r="G169" s="84" t="s">
        <v>602</v>
      </c>
      <c r="H169" s="84"/>
      <c r="I169" s="99">
        <f>Cenník[[#This Row],[Kód]]</f>
        <v>3850</v>
      </c>
      <c r="J169" s="100">
        <f>SUM(Výskyt[[#This Row],[1]:[44]])</f>
        <v>0</v>
      </c>
      <c r="K169" s="100" t="str">
        <f>IFERROR(RANK(Výskyt[[#This Row],[kód-P]],Výskyt[kód-P],1),"")</f>
        <v/>
      </c>
      <c r="L169" s="100" t="str">
        <f>IF(Výskyt[[#This Row],[ks]]&gt;0,Výskyt[[#This Row],[Kód]],"")</f>
        <v/>
      </c>
      <c r="M169" s="100" t="str">
        <f>IFERROR(VLOOKUP(Výskyt[[#This Row],[Kód]],zostava1[],2,0),"")</f>
        <v/>
      </c>
      <c r="N169" s="100" t="str">
        <f>IFERROR(VLOOKUP(Výskyt[[#This Row],[Kód]],zostava2[],2,0),"")</f>
        <v/>
      </c>
      <c r="O169" s="100" t="str">
        <f>IFERROR(VLOOKUP(Výskyt[[#This Row],[Kód]],zostava3[],2,0),"")</f>
        <v/>
      </c>
      <c r="P169" s="100" t="str">
        <f>IFERROR(VLOOKUP(Výskyt[[#This Row],[Kód]],zostava4[],2,0),"")</f>
        <v/>
      </c>
      <c r="Q169" s="100" t="str">
        <f>IFERROR(VLOOKUP(Výskyt[[#This Row],[Kód]],zostava5[],2,0),"")</f>
        <v/>
      </c>
      <c r="R169" s="100" t="str">
        <f>IFERROR(VLOOKUP(Výskyt[[#This Row],[Kód]],zostava6[],2,0),"")</f>
        <v/>
      </c>
      <c r="S169" s="100" t="str">
        <f>IFERROR(VLOOKUP(Výskyt[[#This Row],[Kód]],zostava7[],2,0),"")</f>
        <v/>
      </c>
      <c r="T169" s="100" t="str">
        <f>IFERROR(VLOOKUP(Výskyt[[#This Row],[Kód]],zostava8[],2,0),"")</f>
        <v/>
      </c>
      <c r="U169" s="100" t="str">
        <f>IFERROR(VLOOKUP(Výskyt[[#This Row],[Kód]],zostava9[],2,0),"")</f>
        <v/>
      </c>
      <c r="V169" s="102" t="str">
        <f>IFERROR(VLOOKUP(Výskyt[[#This Row],[Kód]],zostava10[],2,0),"")</f>
        <v/>
      </c>
      <c r="W169" s="100" t="str">
        <f>IFERROR(VLOOKUP(Výskyt[[#This Row],[Kód]],zostava11[],2,0),"")</f>
        <v/>
      </c>
      <c r="X169" s="100" t="str">
        <f>IFERROR(VLOOKUP(Výskyt[[#This Row],[Kód]],zostava12[],2,0),"")</f>
        <v/>
      </c>
      <c r="Y169" s="100" t="str">
        <f>IFERROR(VLOOKUP(Výskyt[[#This Row],[Kód]],zostava13[],2,0),"")</f>
        <v/>
      </c>
      <c r="Z169" s="100" t="str">
        <f>IFERROR(VLOOKUP(Výskyt[[#This Row],[Kód]],zostava14[],2,0),"")</f>
        <v/>
      </c>
      <c r="AA169" s="100" t="str">
        <f>IFERROR(VLOOKUP(Výskyt[[#This Row],[Kód]],zostava15[],2,0),"")</f>
        <v/>
      </c>
      <c r="AB169" s="100" t="str">
        <f>IFERROR(VLOOKUP(Výskyt[[#This Row],[Kód]],zostava16[],2,0),"")</f>
        <v/>
      </c>
      <c r="AC169" s="100" t="str">
        <f>IFERROR(VLOOKUP(Výskyt[[#This Row],[Kód]],zostava17[],2,0),"")</f>
        <v/>
      </c>
      <c r="AD169" s="100" t="str">
        <f>IFERROR(VLOOKUP(Výskyt[[#This Row],[Kód]],zostava18[],2,0),"")</f>
        <v/>
      </c>
      <c r="AE169" s="100" t="str">
        <f>IFERROR(VLOOKUP(Výskyt[[#This Row],[Kód]],zostava19[],2,0),"")</f>
        <v/>
      </c>
      <c r="AF169" s="100" t="str">
        <f>IFERROR(VLOOKUP(Výskyt[[#This Row],[Kód]],zostava20[],2,0),"")</f>
        <v/>
      </c>
      <c r="AG169" s="100" t="str">
        <f>IFERROR(VLOOKUP(Výskyt[[#This Row],[Kód]],zostava21[],2,0),"")</f>
        <v/>
      </c>
      <c r="AH169" s="100" t="str">
        <f>IFERROR(VLOOKUP(Výskyt[[#This Row],[Kód]],zostava22[],2,0),"")</f>
        <v/>
      </c>
      <c r="AI169" s="100" t="str">
        <f>IFERROR(VLOOKUP(Výskyt[[#This Row],[Kód]],zostava23[],2,0),"")</f>
        <v/>
      </c>
      <c r="AJ169" s="100" t="str">
        <f>IFERROR(VLOOKUP(Výskyt[[#This Row],[Kód]],zostava24[],2,0),"")</f>
        <v/>
      </c>
      <c r="AK169" s="100" t="str">
        <f>IFERROR(VLOOKUP(Výskyt[[#This Row],[Kód]],zostava25[],2,0),"")</f>
        <v/>
      </c>
      <c r="AL169" s="100" t="str">
        <f>IFERROR(VLOOKUP(Výskyt[[#This Row],[Kód]],zostava26[],2,0),"")</f>
        <v/>
      </c>
      <c r="AM169" s="100" t="str">
        <f>IFERROR(VLOOKUP(Výskyt[[#This Row],[Kód]],zostava27[],2,0),"")</f>
        <v/>
      </c>
      <c r="AN169" s="100" t="str">
        <f>IFERROR(VLOOKUP(Výskyt[[#This Row],[Kód]],zostava28[],2,0),"")</f>
        <v/>
      </c>
      <c r="AO169" s="100" t="str">
        <f>IFERROR(VLOOKUP(Výskyt[[#This Row],[Kód]],zostava29[],2,0),"")</f>
        <v/>
      </c>
      <c r="AP169" s="100" t="str">
        <f>IFERROR(VLOOKUP(Výskyt[[#This Row],[Kód]],zostava30[],2,0),"")</f>
        <v/>
      </c>
      <c r="AQ169" s="100" t="str">
        <f>IFERROR(VLOOKUP(Výskyt[[#This Row],[Kód]],zostava31[],2,0),"")</f>
        <v/>
      </c>
      <c r="AR169" s="100" t="str">
        <f>IFERROR(VLOOKUP(Výskyt[[#This Row],[Kód]],zostava32[],2,0),"")</f>
        <v/>
      </c>
      <c r="AS169" s="100" t="str">
        <f>IFERROR(VLOOKUP(Výskyt[[#This Row],[Kód]],zostava33[],2,0),"")</f>
        <v/>
      </c>
      <c r="AT169" s="100" t="str">
        <f>IFERROR(VLOOKUP(Výskyt[[#This Row],[Kód]],zostava34[],2,0),"")</f>
        <v/>
      </c>
      <c r="AU169" s="100" t="str">
        <f>IFERROR(VLOOKUP(Výskyt[[#This Row],[Kód]],zostava35[],2,0),"")</f>
        <v/>
      </c>
      <c r="AV169" s="100" t="str">
        <f>IFERROR(VLOOKUP(Výskyt[[#This Row],[Kód]],zostava36[],2,0),"")</f>
        <v/>
      </c>
      <c r="AW169" s="100" t="str">
        <f>IFERROR(VLOOKUP(Výskyt[[#This Row],[Kód]],zostava37[],2,0),"")</f>
        <v/>
      </c>
      <c r="AX169" s="100" t="str">
        <f>IFERROR(VLOOKUP(Výskyt[[#This Row],[Kód]],zostava38[],2,0),"")</f>
        <v/>
      </c>
      <c r="AY169" s="100" t="str">
        <f>IFERROR(VLOOKUP(Výskyt[[#This Row],[Kód]],zostava39[],2,0),"")</f>
        <v/>
      </c>
      <c r="AZ169" s="100" t="str">
        <f>IFERROR(VLOOKUP(Výskyt[[#This Row],[Kód]],zostava40[],2,0),"")</f>
        <v/>
      </c>
      <c r="BA169" s="100" t="str">
        <f>IFERROR(VLOOKUP(Výskyt[[#This Row],[Kód]],zostava41[],2,0),"")</f>
        <v/>
      </c>
      <c r="BB169" s="100" t="str">
        <f>IFERROR(VLOOKUP(Výskyt[[#This Row],[Kód]],zostava42[],2,0),"")</f>
        <v/>
      </c>
      <c r="BC169" s="100" t="str">
        <f>IFERROR(VLOOKUP(Výskyt[[#This Row],[Kód]],zostava43[],2,0),"")</f>
        <v/>
      </c>
      <c r="BD169" s="100" t="str">
        <f>IFERROR(VLOOKUP(Výskyt[[#This Row],[Kód]],zostava44[],2,0),"")</f>
        <v/>
      </c>
      <c r="BE169" s="84"/>
      <c r="BF169" s="108">
        <f>Zostavy!B187</f>
        <v>0</v>
      </c>
      <c r="BG169" s="108">
        <f>SUMIFS(Zostavy!$D$174:$D$207,Zostavy!$B$174:$B$207,Zostavy!B187)*Zostavy!$E$209</f>
        <v>0</v>
      </c>
      <c r="BI169" s="108">
        <f>Zostavy!H187</f>
        <v>0</v>
      </c>
      <c r="BJ169" s="108">
        <f>SUMIFS(Zostavy!$J$174:$J$207,Zostavy!$H$174:$H$207,Zostavy!H187)*Zostavy!$K$209</f>
        <v>0</v>
      </c>
      <c r="BL169" s="108">
        <f>Zostavy!N187</f>
        <v>0</v>
      </c>
      <c r="BM169" s="108">
        <f>SUMIFS(Zostavy!$P$174:$P$207,Zostavy!$N$174:$N$207,Zostavy!N187)*Zostavy!$Q$209</f>
        <v>0</v>
      </c>
      <c r="BO169" s="108">
        <f>Zostavy!T187</f>
        <v>0</v>
      </c>
      <c r="BP169" s="108">
        <f>SUMIFS(Zostavy!$V$174:$V$207,Zostavy!$T$174:$T$207,Zostavy!T187)*Zostavy!$W$209</f>
        <v>0</v>
      </c>
    </row>
    <row r="170" spans="1:68" ht="14.15" x14ac:dyDescent="0.35">
      <c r="A170" s="84"/>
      <c r="B170" s="98">
        <v>3851</v>
      </c>
      <c r="C170" s="84" t="s">
        <v>482</v>
      </c>
      <c r="D170" s="84">
        <f>Cenník[[#This Row],[Kód]]</f>
        <v>3851</v>
      </c>
      <c r="E170" s="93">
        <v>1.02</v>
      </c>
      <c r="F170" s="84"/>
      <c r="G170" s="84" t="s">
        <v>601</v>
      </c>
      <c r="H170" s="84"/>
      <c r="I170" s="99">
        <f>Cenník[[#This Row],[Kód]]</f>
        <v>3851</v>
      </c>
      <c r="J170" s="100">
        <f>SUM(Výskyt[[#This Row],[1]:[44]])</f>
        <v>0</v>
      </c>
      <c r="K170" s="100" t="str">
        <f>IFERROR(RANK(Výskyt[[#This Row],[kód-P]],Výskyt[kód-P],1),"")</f>
        <v/>
      </c>
      <c r="L170" s="100" t="str">
        <f>IF(Výskyt[[#This Row],[ks]]&gt;0,Výskyt[[#This Row],[Kód]],"")</f>
        <v/>
      </c>
      <c r="M170" s="100" t="str">
        <f>IFERROR(VLOOKUP(Výskyt[[#This Row],[Kód]],zostava1[],2,0),"")</f>
        <v/>
      </c>
      <c r="N170" s="100" t="str">
        <f>IFERROR(VLOOKUP(Výskyt[[#This Row],[Kód]],zostava2[],2,0),"")</f>
        <v/>
      </c>
      <c r="O170" s="100" t="str">
        <f>IFERROR(VLOOKUP(Výskyt[[#This Row],[Kód]],zostava3[],2,0),"")</f>
        <v/>
      </c>
      <c r="P170" s="100" t="str">
        <f>IFERROR(VLOOKUP(Výskyt[[#This Row],[Kód]],zostava4[],2,0),"")</f>
        <v/>
      </c>
      <c r="Q170" s="100" t="str">
        <f>IFERROR(VLOOKUP(Výskyt[[#This Row],[Kód]],zostava5[],2,0),"")</f>
        <v/>
      </c>
      <c r="R170" s="100" t="str">
        <f>IFERROR(VLOOKUP(Výskyt[[#This Row],[Kód]],zostava6[],2,0),"")</f>
        <v/>
      </c>
      <c r="S170" s="100" t="str">
        <f>IFERROR(VLOOKUP(Výskyt[[#This Row],[Kód]],zostava7[],2,0),"")</f>
        <v/>
      </c>
      <c r="T170" s="100" t="str">
        <f>IFERROR(VLOOKUP(Výskyt[[#This Row],[Kód]],zostava8[],2,0),"")</f>
        <v/>
      </c>
      <c r="U170" s="100" t="str">
        <f>IFERROR(VLOOKUP(Výskyt[[#This Row],[Kód]],zostava9[],2,0),"")</f>
        <v/>
      </c>
      <c r="V170" s="102" t="str">
        <f>IFERROR(VLOOKUP(Výskyt[[#This Row],[Kód]],zostava10[],2,0),"")</f>
        <v/>
      </c>
      <c r="W170" s="100" t="str">
        <f>IFERROR(VLOOKUP(Výskyt[[#This Row],[Kód]],zostava11[],2,0),"")</f>
        <v/>
      </c>
      <c r="X170" s="100" t="str">
        <f>IFERROR(VLOOKUP(Výskyt[[#This Row],[Kód]],zostava12[],2,0),"")</f>
        <v/>
      </c>
      <c r="Y170" s="100" t="str">
        <f>IFERROR(VLOOKUP(Výskyt[[#This Row],[Kód]],zostava13[],2,0),"")</f>
        <v/>
      </c>
      <c r="Z170" s="100" t="str">
        <f>IFERROR(VLOOKUP(Výskyt[[#This Row],[Kód]],zostava14[],2,0),"")</f>
        <v/>
      </c>
      <c r="AA170" s="100" t="str">
        <f>IFERROR(VLOOKUP(Výskyt[[#This Row],[Kód]],zostava15[],2,0),"")</f>
        <v/>
      </c>
      <c r="AB170" s="100" t="str">
        <f>IFERROR(VLOOKUP(Výskyt[[#This Row],[Kód]],zostava16[],2,0),"")</f>
        <v/>
      </c>
      <c r="AC170" s="100" t="str">
        <f>IFERROR(VLOOKUP(Výskyt[[#This Row],[Kód]],zostava17[],2,0),"")</f>
        <v/>
      </c>
      <c r="AD170" s="100" t="str">
        <f>IFERROR(VLOOKUP(Výskyt[[#This Row],[Kód]],zostava18[],2,0),"")</f>
        <v/>
      </c>
      <c r="AE170" s="100" t="str">
        <f>IFERROR(VLOOKUP(Výskyt[[#This Row],[Kód]],zostava19[],2,0),"")</f>
        <v/>
      </c>
      <c r="AF170" s="100" t="str">
        <f>IFERROR(VLOOKUP(Výskyt[[#This Row],[Kód]],zostava20[],2,0),"")</f>
        <v/>
      </c>
      <c r="AG170" s="100" t="str">
        <f>IFERROR(VLOOKUP(Výskyt[[#This Row],[Kód]],zostava21[],2,0),"")</f>
        <v/>
      </c>
      <c r="AH170" s="100" t="str">
        <f>IFERROR(VLOOKUP(Výskyt[[#This Row],[Kód]],zostava22[],2,0),"")</f>
        <v/>
      </c>
      <c r="AI170" s="100" t="str">
        <f>IFERROR(VLOOKUP(Výskyt[[#This Row],[Kód]],zostava23[],2,0),"")</f>
        <v/>
      </c>
      <c r="AJ170" s="100" t="str">
        <f>IFERROR(VLOOKUP(Výskyt[[#This Row],[Kód]],zostava24[],2,0),"")</f>
        <v/>
      </c>
      <c r="AK170" s="100" t="str">
        <f>IFERROR(VLOOKUP(Výskyt[[#This Row],[Kód]],zostava25[],2,0),"")</f>
        <v/>
      </c>
      <c r="AL170" s="100" t="str">
        <f>IFERROR(VLOOKUP(Výskyt[[#This Row],[Kód]],zostava26[],2,0),"")</f>
        <v/>
      </c>
      <c r="AM170" s="100" t="str">
        <f>IFERROR(VLOOKUP(Výskyt[[#This Row],[Kód]],zostava27[],2,0),"")</f>
        <v/>
      </c>
      <c r="AN170" s="100" t="str">
        <f>IFERROR(VLOOKUP(Výskyt[[#This Row],[Kód]],zostava28[],2,0),"")</f>
        <v/>
      </c>
      <c r="AO170" s="100" t="str">
        <f>IFERROR(VLOOKUP(Výskyt[[#This Row],[Kód]],zostava29[],2,0),"")</f>
        <v/>
      </c>
      <c r="AP170" s="100" t="str">
        <f>IFERROR(VLOOKUP(Výskyt[[#This Row],[Kód]],zostava30[],2,0),"")</f>
        <v/>
      </c>
      <c r="AQ170" s="100" t="str">
        <f>IFERROR(VLOOKUP(Výskyt[[#This Row],[Kód]],zostava31[],2,0),"")</f>
        <v/>
      </c>
      <c r="AR170" s="100" t="str">
        <f>IFERROR(VLOOKUP(Výskyt[[#This Row],[Kód]],zostava32[],2,0),"")</f>
        <v/>
      </c>
      <c r="AS170" s="100" t="str">
        <f>IFERROR(VLOOKUP(Výskyt[[#This Row],[Kód]],zostava33[],2,0),"")</f>
        <v/>
      </c>
      <c r="AT170" s="100" t="str">
        <f>IFERROR(VLOOKUP(Výskyt[[#This Row],[Kód]],zostava34[],2,0),"")</f>
        <v/>
      </c>
      <c r="AU170" s="100" t="str">
        <f>IFERROR(VLOOKUP(Výskyt[[#This Row],[Kód]],zostava35[],2,0),"")</f>
        <v/>
      </c>
      <c r="AV170" s="100" t="str">
        <f>IFERROR(VLOOKUP(Výskyt[[#This Row],[Kód]],zostava36[],2,0),"")</f>
        <v/>
      </c>
      <c r="AW170" s="100" t="str">
        <f>IFERROR(VLOOKUP(Výskyt[[#This Row],[Kód]],zostava37[],2,0),"")</f>
        <v/>
      </c>
      <c r="AX170" s="100" t="str">
        <f>IFERROR(VLOOKUP(Výskyt[[#This Row],[Kód]],zostava38[],2,0),"")</f>
        <v/>
      </c>
      <c r="AY170" s="100" t="str">
        <f>IFERROR(VLOOKUP(Výskyt[[#This Row],[Kód]],zostava39[],2,0),"")</f>
        <v/>
      </c>
      <c r="AZ170" s="100" t="str">
        <f>IFERROR(VLOOKUP(Výskyt[[#This Row],[Kód]],zostava40[],2,0),"")</f>
        <v/>
      </c>
      <c r="BA170" s="100" t="str">
        <f>IFERROR(VLOOKUP(Výskyt[[#This Row],[Kód]],zostava41[],2,0),"")</f>
        <v/>
      </c>
      <c r="BB170" s="100" t="str">
        <f>IFERROR(VLOOKUP(Výskyt[[#This Row],[Kód]],zostava42[],2,0),"")</f>
        <v/>
      </c>
      <c r="BC170" s="100" t="str">
        <f>IFERROR(VLOOKUP(Výskyt[[#This Row],[Kód]],zostava43[],2,0),"")</f>
        <v/>
      </c>
      <c r="BD170" s="100" t="str">
        <f>IFERROR(VLOOKUP(Výskyt[[#This Row],[Kód]],zostava44[],2,0),"")</f>
        <v/>
      </c>
      <c r="BE170" s="84"/>
      <c r="BF170" s="108">
        <f>Zostavy!B188</f>
        <v>0</v>
      </c>
      <c r="BG170" s="108">
        <f>SUMIFS(Zostavy!$D$174:$D$207,Zostavy!$B$174:$B$207,Zostavy!B188)*Zostavy!$E$209</f>
        <v>0</v>
      </c>
      <c r="BI170" s="108">
        <f>Zostavy!H188</f>
        <v>0</v>
      </c>
      <c r="BJ170" s="108">
        <f>SUMIFS(Zostavy!$J$174:$J$207,Zostavy!$H$174:$H$207,Zostavy!H188)*Zostavy!$K$209</f>
        <v>0</v>
      </c>
      <c r="BL170" s="108">
        <f>Zostavy!N188</f>
        <v>0</v>
      </c>
      <c r="BM170" s="108">
        <f>SUMIFS(Zostavy!$P$174:$P$207,Zostavy!$N$174:$N$207,Zostavy!N188)*Zostavy!$Q$209</f>
        <v>0</v>
      </c>
      <c r="BO170" s="108">
        <f>Zostavy!T188</f>
        <v>0</v>
      </c>
      <c r="BP170" s="108">
        <f>SUMIFS(Zostavy!$V$174:$V$207,Zostavy!$T$174:$T$207,Zostavy!T188)*Zostavy!$W$209</f>
        <v>0</v>
      </c>
    </row>
    <row r="171" spans="1:68" ht="14.15" x14ac:dyDescent="0.35">
      <c r="A171" s="84"/>
      <c r="B171" s="98">
        <v>3853</v>
      </c>
      <c r="C171" s="84" t="s">
        <v>489</v>
      </c>
      <c r="D171" s="84">
        <f>Cenník[[#This Row],[Kód]]</f>
        <v>3853</v>
      </c>
      <c r="E171" s="93">
        <v>0.8</v>
      </c>
      <c r="F171" s="84"/>
      <c r="G171" s="84" t="s">
        <v>600</v>
      </c>
      <c r="H171" s="84"/>
      <c r="I171" s="99">
        <f>Cenník[[#This Row],[Kód]]</f>
        <v>3853</v>
      </c>
      <c r="J171" s="100">
        <f>SUM(Výskyt[[#This Row],[1]:[44]])</f>
        <v>0</v>
      </c>
      <c r="K171" s="100" t="str">
        <f>IFERROR(RANK(Výskyt[[#This Row],[kód-P]],Výskyt[kód-P],1),"")</f>
        <v/>
      </c>
      <c r="L171" s="100" t="str">
        <f>IF(Výskyt[[#This Row],[ks]]&gt;0,Výskyt[[#This Row],[Kód]],"")</f>
        <v/>
      </c>
      <c r="M171" s="100" t="str">
        <f>IFERROR(VLOOKUP(Výskyt[[#This Row],[Kód]],zostava1[],2,0),"")</f>
        <v/>
      </c>
      <c r="N171" s="100" t="str">
        <f>IFERROR(VLOOKUP(Výskyt[[#This Row],[Kód]],zostava2[],2,0),"")</f>
        <v/>
      </c>
      <c r="O171" s="100" t="str">
        <f>IFERROR(VLOOKUP(Výskyt[[#This Row],[Kód]],zostava3[],2,0),"")</f>
        <v/>
      </c>
      <c r="P171" s="100" t="str">
        <f>IFERROR(VLOOKUP(Výskyt[[#This Row],[Kód]],zostava4[],2,0),"")</f>
        <v/>
      </c>
      <c r="Q171" s="100" t="str">
        <f>IFERROR(VLOOKUP(Výskyt[[#This Row],[Kód]],zostava5[],2,0),"")</f>
        <v/>
      </c>
      <c r="R171" s="100" t="str">
        <f>IFERROR(VLOOKUP(Výskyt[[#This Row],[Kód]],zostava6[],2,0),"")</f>
        <v/>
      </c>
      <c r="S171" s="100" t="str">
        <f>IFERROR(VLOOKUP(Výskyt[[#This Row],[Kód]],zostava7[],2,0),"")</f>
        <v/>
      </c>
      <c r="T171" s="100" t="str">
        <f>IFERROR(VLOOKUP(Výskyt[[#This Row],[Kód]],zostava8[],2,0),"")</f>
        <v/>
      </c>
      <c r="U171" s="100" t="str">
        <f>IFERROR(VLOOKUP(Výskyt[[#This Row],[Kód]],zostava9[],2,0),"")</f>
        <v/>
      </c>
      <c r="V171" s="102" t="str">
        <f>IFERROR(VLOOKUP(Výskyt[[#This Row],[Kód]],zostava10[],2,0),"")</f>
        <v/>
      </c>
      <c r="W171" s="100" t="str">
        <f>IFERROR(VLOOKUP(Výskyt[[#This Row],[Kód]],zostava11[],2,0),"")</f>
        <v/>
      </c>
      <c r="X171" s="100" t="str">
        <f>IFERROR(VLOOKUP(Výskyt[[#This Row],[Kód]],zostava12[],2,0),"")</f>
        <v/>
      </c>
      <c r="Y171" s="100" t="str">
        <f>IFERROR(VLOOKUP(Výskyt[[#This Row],[Kód]],zostava13[],2,0),"")</f>
        <v/>
      </c>
      <c r="Z171" s="100" t="str">
        <f>IFERROR(VLOOKUP(Výskyt[[#This Row],[Kód]],zostava14[],2,0),"")</f>
        <v/>
      </c>
      <c r="AA171" s="100" t="str">
        <f>IFERROR(VLOOKUP(Výskyt[[#This Row],[Kód]],zostava15[],2,0),"")</f>
        <v/>
      </c>
      <c r="AB171" s="100" t="str">
        <f>IFERROR(VLOOKUP(Výskyt[[#This Row],[Kód]],zostava16[],2,0),"")</f>
        <v/>
      </c>
      <c r="AC171" s="100" t="str">
        <f>IFERROR(VLOOKUP(Výskyt[[#This Row],[Kód]],zostava17[],2,0),"")</f>
        <v/>
      </c>
      <c r="AD171" s="100" t="str">
        <f>IFERROR(VLOOKUP(Výskyt[[#This Row],[Kód]],zostava18[],2,0),"")</f>
        <v/>
      </c>
      <c r="AE171" s="100" t="str">
        <f>IFERROR(VLOOKUP(Výskyt[[#This Row],[Kód]],zostava19[],2,0),"")</f>
        <v/>
      </c>
      <c r="AF171" s="100" t="str">
        <f>IFERROR(VLOOKUP(Výskyt[[#This Row],[Kód]],zostava20[],2,0),"")</f>
        <v/>
      </c>
      <c r="AG171" s="100" t="str">
        <f>IFERROR(VLOOKUP(Výskyt[[#This Row],[Kód]],zostava21[],2,0),"")</f>
        <v/>
      </c>
      <c r="AH171" s="100" t="str">
        <f>IFERROR(VLOOKUP(Výskyt[[#This Row],[Kód]],zostava22[],2,0),"")</f>
        <v/>
      </c>
      <c r="AI171" s="100" t="str">
        <f>IFERROR(VLOOKUP(Výskyt[[#This Row],[Kód]],zostava23[],2,0),"")</f>
        <v/>
      </c>
      <c r="AJ171" s="100" t="str">
        <f>IFERROR(VLOOKUP(Výskyt[[#This Row],[Kód]],zostava24[],2,0),"")</f>
        <v/>
      </c>
      <c r="AK171" s="100" t="str">
        <f>IFERROR(VLOOKUP(Výskyt[[#This Row],[Kód]],zostava25[],2,0),"")</f>
        <v/>
      </c>
      <c r="AL171" s="100" t="str">
        <f>IFERROR(VLOOKUP(Výskyt[[#This Row],[Kód]],zostava26[],2,0),"")</f>
        <v/>
      </c>
      <c r="AM171" s="100" t="str">
        <f>IFERROR(VLOOKUP(Výskyt[[#This Row],[Kód]],zostava27[],2,0),"")</f>
        <v/>
      </c>
      <c r="AN171" s="100" t="str">
        <f>IFERROR(VLOOKUP(Výskyt[[#This Row],[Kód]],zostava28[],2,0),"")</f>
        <v/>
      </c>
      <c r="AO171" s="100" t="str">
        <f>IFERROR(VLOOKUP(Výskyt[[#This Row],[Kód]],zostava29[],2,0),"")</f>
        <v/>
      </c>
      <c r="AP171" s="100" t="str">
        <f>IFERROR(VLOOKUP(Výskyt[[#This Row],[Kód]],zostava30[],2,0),"")</f>
        <v/>
      </c>
      <c r="AQ171" s="100" t="str">
        <f>IFERROR(VLOOKUP(Výskyt[[#This Row],[Kód]],zostava31[],2,0),"")</f>
        <v/>
      </c>
      <c r="AR171" s="100" t="str">
        <f>IFERROR(VLOOKUP(Výskyt[[#This Row],[Kód]],zostava32[],2,0),"")</f>
        <v/>
      </c>
      <c r="AS171" s="100" t="str">
        <f>IFERROR(VLOOKUP(Výskyt[[#This Row],[Kód]],zostava33[],2,0),"")</f>
        <v/>
      </c>
      <c r="AT171" s="100" t="str">
        <f>IFERROR(VLOOKUP(Výskyt[[#This Row],[Kód]],zostava34[],2,0),"")</f>
        <v/>
      </c>
      <c r="AU171" s="100" t="str">
        <f>IFERROR(VLOOKUP(Výskyt[[#This Row],[Kód]],zostava35[],2,0),"")</f>
        <v/>
      </c>
      <c r="AV171" s="100" t="str">
        <f>IFERROR(VLOOKUP(Výskyt[[#This Row],[Kód]],zostava36[],2,0),"")</f>
        <v/>
      </c>
      <c r="AW171" s="100" t="str">
        <f>IFERROR(VLOOKUP(Výskyt[[#This Row],[Kód]],zostava37[],2,0),"")</f>
        <v/>
      </c>
      <c r="AX171" s="100" t="str">
        <f>IFERROR(VLOOKUP(Výskyt[[#This Row],[Kód]],zostava38[],2,0),"")</f>
        <v/>
      </c>
      <c r="AY171" s="100" t="str">
        <f>IFERROR(VLOOKUP(Výskyt[[#This Row],[Kód]],zostava39[],2,0),"")</f>
        <v/>
      </c>
      <c r="AZ171" s="100" t="str">
        <f>IFERROR(VLOOKUP(Výskyt[[#This Row],[Kód]],zostava40[],2,0),"")</f>
        <v/>
      </c>
      <c r="BA171" s="100" t="str">
        <f>IFERROR(VLOOKUP(Výskyt[[#This Row],[Kód]],zostava41[],2,0),"")</f>
        <v/>
      </c>
      <c r="BB171" s="100" t="str">
        <f>IFERROR(VLOOKUP(Výskyt[[#This Row],[Kód]],zostava42[],2,0),"")</f>
        <v/>
      </c>
      <c r="BC171" s="100" t="str">
        <f>IFERROR(VLOOKUP(Výskyt[[#This Row],[Kód]],zostava43[],2,0),"")</f>
        <v/>
      </c>
      <c r="BD171" s="100" t="str">
        <f>IFERROR(VLOOKUP(Výskyt[[#This Row],[Kód]],zostava44[],2,0),"")</f>
        <v/>
      </c>
      <c r="BE171" s="84"/>
      <c r="BF171" s="108">
        <f>Zostavy!B189</f>
        <v>0</v>
      </c>
      <c r="BG171" s="108">
        <f>SUMIFS(Zostavy!$D$174:$D$207,Zostavy!$B$174:$B$207,Zostavy!B189)*Zostavy!$E$209</f>
        <v>0</v>
      </c>
      <c r="BI171" s="108">
        <f>Zostavy!H189</f>
        <v>0</v>
      </c>
      <c r="BJ171" s="108">
        <f>SUMIFS(Zostavy!$J$174:$J$207,Zostavy!$H$174:$H$207,Zostavy!H189)*Zostavy!$K$209</f>
        <v>0</v>
      </c>
      <c r="BL171" s="108">
        <f>Zostavy!N189</f>
        <v>0</v>
      </c>
      <c r="BM171" s="108">
        <f>SUMIFS(Zostavy!$P$174:$P$207,Zostavy!$N$174:$N$207,Zostavy!N189)*Zostavy!$Q$209</f>
        <v>0</v>
      </c>
      <c r="BO171" s="108">
        <f>Zostavy!T189</f>
        <v>0</v>
      </c>
      <c r="BP171" s="108">
        <f>SUMIFS(Zostavy!$V$174:$V$207,Zostavy!$T$174:$T$207,Zostavy!T189)*Zostavy!$W$209</f>
        <v>0</v>
      </c>
    </row>
    <row r="172" spans="1:68" ht="14.15" x14ac:dyDescent="0.35">
      <c r="A172" s="84"/>
      <c r="B172" s="98">
        <v>3854</v>
      </c>
      <c r="C172" s="84" t="s">
        <v>483</v>
      </c>
      <c r="D172" s="84">
        <f>Cenník[[#This Row],[Kód]]</f>
        <v>3854</v>
      </c>
      <c r="E172" s="93">
        <v>1.1499999999999999</v>
      </c>
      <c r="F172" s="84"/>
      <c r="G172" s="84" t="s">
        <v>599</v>
      </c>
      <c r="H172" s="84"/>
      <c r="I172" s="99">
        <f>Cenník[[#This Row],[Kód]]</f>
        <v>3854</v>
      </c>
      <c r="J172" s="100">
        <f>SUM(Výskyt[[#This Row],[1]:[44]])</f>
        <v>0</v>
      </c>
      <c r="K172" s="100" t="str">
        <f>IFERROR(RANK(Výskyt[[#This Row],[kód-P]],Výskyt[kód-P],1),"")</f>
        <v/>
      </c>
      <c r="L172" s="100" t="str">
        <f>IF(Výskyt[[#This Row],[ks]]&gt;0,Výskyt[[#This Row],[Kód]],"")</f>
        <v/>
      </c>
      <c r="M172" s="100" t="str">
        <f>IFERROR(VLOOKUP(Výskyt[[#This Row],[Kód]],zostava1[],2,0),"")</f>
        <v/>
      </c>
      <c r="N172" s="100" t="str">
        <f>IFERROR(VLOOKUP(Výskyt[[#This Row],[Kód]],zostava2[],2,0),"")</f>
        <v/>
      </c>
      <c r="O172" s="100" t="str">
        <f>IFERROR(VLOOKUP(Výskyt[[#This Row],[Kód]],zostava3[],2,0),"")</f>
        <v/>
      </c>
      <c r="P172" s="100" t="str">
        <f>IFERROR(VLOOKUP(Výskyt[[#This Row],[Kód]],zostava4[],2,0),"")</f>
        <v/>
      </c>
      <c r="Q172" s="100" t="str">
        <f>IFERROR(VLOOKUP(Výskyt[[#This Row],[Kód]],zostava5[],2,0),"")</f>
        <v/>
      </c>
      <c r="R172" s="100" t="str">
        <f>IFERROR(VLOOKUP(Výskyt[[#This Row],[Kód]],zostava6[],2,0),"")</f>
        <v/>
      </c>
      <c r="S172" s="100" t="str">
        <f>IFERROR(VLOOKUP(Výskyt[[#This Row],[Kód]],zostava7[],2,0),"")</f>
        <v/>
      </c>
      <c r="T172" s="100" t="str">
        <f>IFERROR(VLOOKUP(Výskyt[[#This Row],[Kód]],zostava8[],2,0),"")</f>
        <v/>
      </c>
      <c r="U172" s="100" t="str">
        <f>IFERROR(VLOOKUP(Výskyt[[#This Row],[Kód]],zostava9[],2,0),"")</f>
        <v/>
      </c>
      <c r="V172" s="102" t="str">
        <f>IFERROR(VLOOKUP(Výskyt[[#This Row],[Kód]],zostava10[],2,0),"")</f>
        <v/>
      </c>
      <c r="W172" s="100" t="str">
        <f>IFERROR(VLOOKUP(Výskyt[[#This Row],[Kód]],zostava11[],2,0),"")</f>
        <v/>
      </c>
      <c r="X172" s="100" t="str">
        <f>IFERROR(VLOOKUP(Výskyt[[#This Row],[Kód]],zostava12[],2,0),"")</f>
        <v/>
      </c>
      <c r="Y172" s="100" t="str">
        <f>IFERROR(VLOOKUP(Výskyt[[#This Row],[Kód]],zostava13[],2,0),"")</f>
        <v/>
      </c>
      <c r="Z172" s="100" t="str">
        <f>IFERROR(VLOOKUP(Výskyt[[#This Row],[Kód]],zostava14[],2,0),"")</f>
        <v/>
      </c>
      <c r="AA172" s="100" t="str">
        <f>IFERROR(VLOOKUP(Výskyt[[#This Row],[Kód]],zostava15[],2,0),"")</f>
        <v/>
      </c>
      <c r="AB172" s="100" t="str">
        <f>IFERROR(VLOOKUP(Výskyt[[#This Row],[Kód]],zostava16[],2,0),"")</f>
        <v/>
      </c>
      <c r="AC172" s="100" t="str">
        <f>IFERROR(VLOOKUP(Výskyt[[#This Row],[Kód]],zostava17[],2,0),"")</f>
        <v/>
      </c>
      <c r="AD172" s="100" t="str">
        <f>IFERROR(VLOOKUP(Výskyt[[#This Row],[Kód]],zostava18[],2,0),"")</f>
        <v/>
      </c>
      <c r="AE172" s="100" t="str">
        <f>IFERROR(VLOOKUP(Výskyt[[#This Row],[Kód]],zostava19[],2,0),"")</f>
        <v/>
      </c>
      <c r="AF172" s="100" t="str">
        <f>IFERROR(VLOOKUP(Výskyt[[#This Row],[Kód]],zostava20[],2,0),"")</f>
        <v/>
      </c>
      <c r="AG172" s="100" t="str">
        <f>IFERROR(VLOOKUP(Výskyt[[#This Row],[Kód]],zostava21[],2,0),"")</f>
        <v/>
      </c>
      <c r="AH172" s="100" t="str">
        <f>IFERROR(VLOOKUP(Výskyt[[#This Row],[Kód]],zostava22[],2,0),"")</f>
        <v/>
      </c>
      <c r="AI172" s="100" t="str">
        <f>IFERROR(VLOOKUP(Výskyt[[#This Row],[Kód]],zostava23[],2,0),"")</f>
        <v/>
      </c>
      <c r="AJ172" s="100" t="str">
        <f>IFERROR(VLOOKUP(Výskyt[[#This Row],[Kód]],zostava24[],2,0),"")</f>
        <v/>
      </c>
      <c r="AK172" s="100" t="str">
        <f>IFERROR(VLOOKUP(Výskyt[[#This Row],[Kód]],zostava25[],2,0),"")</f>
        <v/>
      </c>
      <c r="AL172" s="100" t="str">
        <f>IFERROR(VLOOKUP(Výskyt[[#This Row],[Kód]],zostava26[],2,0),"")</f>
        <v/>
      </c>
      <c r="AM172" s="100" t="str">
        <f>IFERROR(VLOOKUP(Výskyt[[#This Row],[Kód]],zostava27[],2,0),"")</f>
        <v/>
      </c>
      <c r="AN172" s="100" t="str">
        <f>IFERROR(VLOOKUP(Výskyt[[#This Row],[Kód]],zostava28[],2,0),"")</f>
        <v/>
      </c>
      <c r="AO172" s="100" t="str">
        <f>IFERROR(VLOOKUP(Výskyt[[#This Row],[Kód]],zostava29[],2,0),"")</f>
        <v/>
      </c>
      <c r="AP172" s="100" t="str">
        <f>IFERROR(VLOOKUP(Výskyt[[#This Row],[Kód]],zostava30[],2,0),"")</f>
        <v/>
      </c>
      <c r="AQ172" s="100" t="str">
        <f>IFERROR(VLOOKUP(Výskyt[[#This Row],[Kód]],zostava31[],2,0),"")</f>
        <v/>
      </c>
      <c r="AR172" s="100" t="str">
        <f>IFERROR(VLOOKUP(Výskyt[[#This Row],[Kód]],zostava32[],2,0),"")</f>
        <v/>
      </c>
      <c r="AS172" s="100" t="str">
        <f>IFERROR(VLOOKUP(Výskyt[[#This Row],[Kód]],zostava33[],2,0),"")</f>
        <v/>
      </c>
      <c r="AT172" s="100" t="str">
        <f>IFERROR(VLOOKUP(Výskyt[[#This Row],[Kód]],zostava34[],2,0),"")</f>
        <v/>
      </c>
      <c r="AU172" s="100" t="str">
        <f>IFERROR(VLOOKUP(Výskyt[[#This Row],[Kód]],zostava35[],2,0),"")</f>
        <v/>
      </c>
      <c r="AV172" s="100" t="str">
        <f>IFERROR(VLOOKUP(Výskyt[[#This Row],[Kód]],zostava36[],2,0),"")</f>
        <v/>
      </c>
      <c r="AW172" s="100" t="str">
        <f>IFERROR(VLOOKUP(Výskyt[[#This Row],[Kód]],zostava37[],2,0),"")</f>
        <v/>
      </c>
      <c r="AX172" s="100" t="str">
        <f>IFERROR(VLOOKUP(Výskyt[[#This Row],[Kód]],zostava38[],2,0),"")</f>
        <v/>
      </c>
      <c r="AY172" s="100" t="str">
        <f>IFERROR(VLOOKUP(Výskyt[[#This Row],[Kód]],zostava39[],2,0),"")</f>
        <v/>
      </c>
      <c r="AZ172" s="100" t="str">
        <f>IFERROR(VLOOKUP(Výskyt[[#This Row],[Kód]],zostava40[],2,0),"")</f>
        <v/>
      </c>
      <c r="BA172" s="100" t="str">
        <f>IFERROR(VLOOKUP(Výskyt[[#This Row],[Kód]],zostava41[],2,0),"")</f>
        <v/>
      </c>
      <c r="BB172" s="100" t="str">
        <f>IFERROR(VLOOKUP(Výskyt[[#This Row],[Kód]],zostava42[],2,0),"")</f>
        <v/>
      </c>
      <c r="BC172" s="100" t="str">
        <f>IFERROR(VLOOKUP(Výskyt[[#This Row],[Kód]],zostava43[],2,0),"")</f>
        <v/>
      </c>
      <c r="BD172" s="100" t="str">
        <f>IFERROR(VLOOKUP(Výskyt[[#This Row],[Kód]],zostava44[],2,0),"")</f>
        <v/>
      </c>
      <c r="BE172" s="84"/>
      <c r="BF172" s="108">
        <f>Zostavy!B190</f>
        <v>0</v>
      </c>
      <c r="BG172" s="108">
        <f>SUMIFS(Zostavy!$D$174:$D$207,Zostavy!$B$174:$B$207,Zostavy!B190)*Zostavy!$E$209</f>
        <v>0</v>
      </c>
      <c r="BI172" s="108">
        <f>Zostavy!H190</f>
        <v>0</v>
      </c>
      <c r="BJ172" s="108">
        <f>SUMIFS(Zostavy!$J$174:$J$207,Zostavy!$H$174:$H$207,Zostavy!H190)*Zostavy!$K$209</f>
        <v>0</v>
      </c>
      <c r="BL172" s="108">
        <f>Zostavy!N190</f>
        <v>0</v>
      </c>
      <c r="BM172" s="108">
        <f>SUMIFS(Zostavy!$P$174:$P$207,Zostavy!$N$174:$N$207,Zostavy!N190)*Zostavy!$Q$209</f>
        <v>0</v>
      </c>
      <c r="BO172" s="108">
        <f>Zostavy!T190</f>
        <v>0</v>
      </c>
      <c r="BP172" s="108">
        <f>SUMIFS(Zostavy!$V$174:$V$207,Zostavy!$T$174:$T$207,Zostavy!T190)*Zostavy!$W$209</f>
        <v>0</v>
      </c>
    </row>
    <row r="173" spans="1:68" ht="14.15" x14ac:dyDescent="0.35">
      <c r="A173" s="84"/>
      <c r="B173" s="98">
        <v>3855</v>
      </c>
      <c r="C173" s="84" t="s">
        <v>490</v>
      </c>
      <c r="D173" s="84">
        <f>Cenník[[#This Row],[Kód]]</f>
        <v>3855</v>
      </c>
      <c r="E173" s="93">
        <v>0.86</v>
      </c>
      <c r="F173" s="84"/>
      <c r="G173" s="84" t="s">
        <v>259</v>
      </c>
      <c r="H173" s="84"/>
      <c r="I173" s="99">
        <f>Cenník[[#This Row],[Kód]]</f>
        <v>3855</v>
      </c>
      <c r="J173" s="100">
        <f>SUM(Výskyt[[#This Row],[1]:[44]])</f>
        <v>0</v>
      </c>
      <c r="K173" s="100" t="str">
        <f>IFERROR(RANK(Výskyt[[#This Row],[kód-P]],Výskyt[kód-P],1),"")</f>
        <v/>
      </c>
      <c r="L173" s="100" t="str">
        <f>IF(Výskyt[[#This Row],[ks]]&gt;0,Výskyt[[#This Row],[Kód]],"")</f>
        <v/>
      </c>
      <c r="M173" s="100" t="str">
        <f>IFERROR(VLOOKUP(Výskyt[[#This Row],[Kód]],zostava1[],2,0),"")</f>
        <v/>
      </c>
      <c r="N173" s="100" t="str">
        <f>IFERROR(VLOOKUP(Výskyt[[#This Row],[Kód]],zostava2[],2,0),"")</f>
        <v/>
      </c>
      <c r="O173" s="100" t="str">
        <f>IFERROR(VLOOKUP(Výskyt[[#This Row],[Kód]],zostava3[],2,0),"")</f>
        <v/>
      </c>
      <c r="P173" s="100" t="str">
        <f>IFERROR(VLOOKUP(Výskyt[[#This Row],[Kód]],zostava4[],2,0),"")</f>
        <v/>
      </c>
      <c r="Q173" s="100" t="str">
        <f>IFERROR(VLOOKUP(Výskyt[[#This Row],[Kód]],zostava5[],2,0),"")</f>
        <v/>
      </c>
      <c r="R173" s="100" t="str">
        <f>IFERROR(VLOOKUP(Výskyt[[#This Row],[Kód]],zostava6[],2,0),"")</f>
        <v/>
      </c>
      <c r="S173" s="100" t="str">
        <f>IFERROR(VLOOKUP(Výskyt[[#This Row],[Kód]],zostava7[],2,0),"")</f>
        <v/>
      </c>
      <c r="T173" s="100" t="str">
        <f>IFERROR(VLOOKUP(Výskyt[[#This Row],[Kód]],zostava8[],2,0),"")</f>
        <v/>
      </c>
      <c r="U173" s="100" t="str">
        <f>IFERROR(VLOOKUP(Výskyt[[#This Row],[Kód]],zostava9[],2,0),"")</f>
        <v/>
      </c>
      <c r="V173" s="102" t="str">
        <f>IFERROR(VLOOKUP(Výskyt[[#This Row],[Kód]],zostava10[],2,0),"")</f>
        <v/>
      </c>
      <c r="W173" s="100" t="str">
        <f>IFERROR(VLOOKUP(Výskyt[[#This Row],[Kód]],zostava11[],2,0),"")</f>
        <v/>
      </c>
      <c r="X173" s="100" t="str">
        <f>IFERROR(VLOOKUP(Výskyt[[#This Row],[Kód]],zostava12[],2,0),"")</f>
        <v/>
      </c>
      <c r="Y173" s="100" t="str">
        <f>IFERROR(VLOOKUP(Výskyt[[#This Row],[Kód]],zostava13[],2,0),"")</f>
        <v/>
      </c>
      <c r="Z173" s="100" t="str">
        <f>IFERROR(VLOOKUP(Výskyt[[#This Row],[Kód]],zostava14[],2,0),"")</f>
        <v/>
      </c>
      <c r="AA173" s="100" t="str">
        <f>IFERROR(VLOOKUP(Výskyt[[#This Row],[Kód]],zostava15[],2,0),"")</f>
        <v/>
      </c>
      <c r="AB173" s="100" t="str">
        <f>IFERROR(VLOOKUP(Výskyt[[#This Row],[Kód]],zostava16[],2,0),"")</f>
        <v/>
      </c>
      <c r="AC173" s="100" t="str">
        <f>IFERROR(VLOOKUP(Výskyt[[#This Row],[Kód]],zostava17[],2,0),"")</f>
        <v/>
      </c>
      <c r="AD173" s="100" t="str">
        <f>IFERROR(VLOOKUP(Výskyt[[#This Row],[Kód]],zostava18[],2,0),"")</f>
        <v/>
      </c>
      <c r="AE173" s="100" t="str">
        <f>IFERROR(VLOOKUP(Výskyt[[#This Row],[Kód]],zostava19[],2,0),"")</f>
        <v/>
      </c>
      <c r="AF173" s="100" t="str">
        <f>IFERROR(VLOOKUP(Výskyt[[#This Row],[Kód]],zostava20[],2,0),"")</f>
        <v/>
      </c>
      <c r="AG173" s="100" t="str">
        <f>IFERROR(VLOOKUP(Výskyt[[#This Row],[Kód]],zostava21[],2,0),"")</f>
        <v/>
      </c>
      <c r="AH173" s="100" t="str">
        <f>IFERROR(VLOOKUP(Výskyt[[#This Row],[Kód]],zostava22[],2,0),"")</f>
        <v/>
      </c>
      <c r="AI173" s="100" t="str">
        <f>IFERROR(VLOOKUP(Výskyt[[#This Row],[Kód]],zostava23[],2,0),"")</f>
        <v/>
      </c>
      <c r="AJ173" s="100" t="str">
        <f>IFERROR(VLOOKUP(Výskyt[[#This Row],[Kód]],zostava24[],2,0),"")</f>
        <v/>
      </c>
      <c r="AK173" s="100" t="str">
        <f>IFERROR(VLOOKUP(Výskyt[[#This Row],[Kód]],zostava25[],2,0),"")</f>
        <v/>
      </c>
      <c r="AL173" s="100" t="str">
        <f>IFERROR(VLOOKUP(Výskyt[[#This Row],[Kód]],zostava26[],2,0),"")</f>
        <v/>
      </c>
      <c r="AM173" s="100" t="str">
        <f>IFERROR(VLOOKUP(Výskyt[[#This Row],[Kód]],zostava27[],2,0),"")</f>
        <v/>
      </c>
      <c r="AN173" s="100" t="str">
        <f>IFERROR(VLOOKUP(Výskyt[[#This Row],[Kód]],zostava28[],2,0),"")</f>
        <v/>
      </c>
      <c r="AO173" s="100" t="str">
        <f>IFERROR(VLOOKUP(Výskyt[[#This Row],[Kód]],zostava29[],2,0),"")</f>
        <v/>
      </c>
      <c r="AP173" s="100" t="str">
        <f>IFERROR(VLOOKUP(Výskyt[[#This Row],[Kód]],zostava30[],2,0),"")</f>
        <v/>
      </c>
      <c r="AQ173" s="100" t="str">
        <f>IFERROR(VLOOKUP(Výskyt[[#This Row],[Kód]],zostava31[],2,0),"")</f>
        <v/>
      </c>
      <c r="AR173" s="100" t="str">
        <f>IFERROR(VLOOKUP(Výskyt[[#This Row],[Kód]],zostava32[],2,0),"")</f>
        <v/>
      </c>
      <c r="AS173" s="100" t="str">
        <f>IFERROR(VLOOKUP(Výskyt[[#This Row],[Kód]],zostava33[],2,0),"")</f>
        <v/>
      </c>
      <c r="AT173" s="100" t="str">
        <f>IFERROR(VLOOKUP(Výskyt[[#This Row],[Kód]],zostava34[],2,0),"")</f>
        <v/>
      </c>
      <c r="AU173" s="100" t="str">
        <f>IFERROR(VLOOKUP(Výskyt[[#This Row],[Kód]],zostava35[],2,0),"")</f>
        <v/>
      </c>
      <c r="AV173" s="100" t="str">
        <f>IFERROR(VLOOKUP(Výskyt[[#This Row],[Kód]],zostava36[],2,0),"")</f>
        <v/>
      </c>
      <c r="AW173" s="100" t="str">
        <f>IFERROR(VLOOKUP(Výskyt[[#This Row],[Kód]],zostava37[],2,0),"")</f>
        <v/>
      </c>
      <c r="AX173" s="100" t="str">
        <f>IFERROR(VLOOKUP(Výskyt[[#This Row],[Kód]],zostava38[],2,0),"")</f>
        <v/>
      </c>
      <c r="AY173" s="100" t="str">
        <f>IFERROR(VLOOKUP(Výskyt[[#This Row],[Kód]],zostava39[],2,0),"")</f>
        <v/>
      </c>
      <c r="AZ173" s="100" t="str">
        <f>IFERROR(VLOOKUP(Výskyt[[#This Row],[Kód]],zostava40[],2,0),"")</f>
        <v/>
      </c>
      <c r="BA173" s="100" t="str">
        <f>IFERROR(VLOOKUP(Výskyt[[#This Row],[Kód]],zostava41[],2,0),"")</f>
        <v/>
      </c>
      <c r="BB173" s="100" t="str">
        <f>IFERROR(VLOOKUP(Výskyt[[#This Row],[Kód]],zostava42[],2,0),"")</f>
        <v/>
      </c>
      <c r="BC173" s="100" t="str">
        <f>IFERROR(VLOOKUP(Výskyt[[#This Row],[Kód]],zostava43[],2,0),"")</f>
        <v/>
      </c>
      <c r="BD173" s="100" t="str">
        <f>IFERROR(VLOOKUP(Výskyt[[#This Row],[Kód]],zostava44[],2,0),"")</f>
        <v/>
      </c>
      <c r="BE173" s="84"/>
      <c r="BF173" s="108">
        <f>Zostavy!B191</f>
        <v>0</v>
      </c>
      <c r="BG173" s="108">
        <f>SUMIFS(Zostavy!$D$174:$D$207,Zostavy!$B$174:$B$207,Zostavy!B191)*Zostavy!$E$209</f>
        <v>0</v>
      </c>
      <c r="BI173" s="108">
        <f>Zostavy!H191</f>
        <v>0</v>
      </c>
      <c r="BJ173" s="108">
        <f>SUMIFS(Zostavy!$J$174:$J$207,Zostavy!$H$174:$H$207,Zostavy!H191)*Zostavy!$K$209</f>
        <v>0</v>
      </c>
      <c r="BL173" s="108">
        <f>Zostavy!N191</f>
        <v>0</v>
      </c>
      <c r="BM173" s="108">
        <f>SUMIFS(Zostavy!$P$174:$P$207,Zostavy!$N$174:$N$207,Zostavy!N191)*Zostavy!$Q$209</f>
        <v>0</v>
      </c>
      <c r="BO173" s="108">
        <f>Zostavy!T191</f>
        <v>0</v>
      </c>
      <c r="BP173" s="108">
        <f>SUMIFS(Zostavy!$V$174:$V$207,Zostavy!$T$174:$T$207,Zostavy!T191)*Zostavy!$W$209</f>
        <v>0</v>
      </c>
    </row>
    <row r="174" spans="1:68" ht="14.15" x14ac:dyDescent="0.35">
      <c r="A174" s="84"/>
      <c r="B174" s="98">
        <v>3857</v>
      </c>
      <c r="C174" s="84" t="s">
        <v>491</v>
      </c>
      <c r="D174" s="84">
        <f>Cenník[[#This Row],[Kód]]</f>
        <v>3857</v>
      </c>
      <c r="E174" s="93">
        <v>1.02</v>
      </c>
      <c r="F174" s="84"/>
      <c r="G174" s="84" t="s">
        <v>256</v>
      </c>
      <c r="H174" s="84"/>
      <c r="I174" s="99">
        <f>Cenník[[#This Row],[Kód]]</f>
        <v>3857</v>
      </c>
      <c r="J174" s="100">
        <f>SUM(Výskyt[[#This Row],[1]:[44]])</f>
        <v>0</v>
      </c>
      <c r="K174" s="100" t="str">
        <f>IFERROR(RANK(Výskyt[[#This Row],[kód-P]],Výskyt[kód-P],1),"")</f>
        <v/>
      </c>
      <c r="L174" s="100" t="str">
        <f>IF(Výskyt[[#This Row],[ks]]&gt;0,Výskyt[[#This Row],[Kód]],"")</f>
        <v/>
      </c>
      <c r="M174" s="100" t="str">
        <f>IFERROR(VLOOKUP(Výskyt[[#This Row],[Kód]],zostava1[],2,0),"")</f>
        <v/>
      </c>
      <c r="N174" s="100" t="str">
        <f>IFERROR(VLOOKUP(Výskyt[[#This Row],[Kód]],zostava2[],2,0),"")</f>
        <v/>
      </c>
      <c r="O174" s="100" t="str">
        <f>IFERROR(VLOOKUP(Výskyt[[#This Row],[Kód]],zostava3[],2,0),"")</f>
        <v/>
      </c>
      <c r="P174" s="100" t="str">
        <f>IFERROR(VLOOKUP(Výskyt[[#This Row],[Kód]],zostava4[],2,0),"")</f>
        <v/>
      </c>
      <c r="Q174" s="100" t="str">
        <f>IFERROR(VLOOKUP(Výskyt[[#This Row],[Kód]],zostava5[],2,0),"")</f>
        <v/>
      </c>
      <c r="R174" s="100" t="str">
        <f>IFERROR(VLOOKUP(Výskyt[[#This Row],[Kód]],zostava6[],2,0),"")</f>
        <v/>
      </c>
      <c r="S174" s="100" t="str">
        <f>IFERROR(VLOOKUP(Výskyt[[#This Row],[Kód]],zostava7[],2,0),"")</f>
        <v/>
      </c>
      <c r="T174" s="100" t="str">
        <f>IFERROR(VLOOKUP(Výskyt[[#This Row],[Kód]],zostava8[],2,0),"")</f>
        <v/>
      </c>
      <c r="U174" s="100" t="str">
        <f>IFERROR(VLOOKUP(Výskyt[[#This Row],[Kód]],zostava9[],2,0),"")</f>
        <v/>
      </c>
      <c r="V174" s="102" t="str">
        <f>IFERROR(VLOOKUP(Výskyt[[#This Row],[Kód]],zostava10[],2,0),"")</f>
        <v/>
      </c>
      <c r="W174" s="100" t="str">
        <f>IFERROR(VLOOKUP(Výskyt[[#This Row],[Kód]],zostava11[],2,0),"")</f>
        <v/>
      </c>
      <c r="X174" s="100" t="str">
        <f>IFERROR(VLOOKUP(Výskyt[[#This Row],[Kód]],zostava12[],2,0),"")</f>
        <v/>
      </c>
      <c r="Y174" s="100" t="str">
        <f>IFERROR(VLOOKUP(Výskyt[[#This Row],[Kód]],zostava13[],2,0),"")</f>
        <v/>
      </c>
      <c r="Z174" s="100" t="str">
        <f>IFERROR(VLOOKUP(Výskyt[[#This Row],[Kód]],zostava14[],2,0),"")</f>
        <v/>
      </c>
      <c r="AA174" s="100" t="str">
        <f>IFERROR(VLOOKUP(Výskyt[[#This Row],[Kód]],zostava15[],2,0),"")</f>
        <v/>
      </c>
      <c r="AB174" s="100" t="str">
        <f>IFERROR(VLOOKUP(Výskyt[[#This Row],[Kód]],zostava16[],2,0),"")</f>
        <v/>
      </c>
      <c r="AC174" s="100" t="str">
        <f>IFERROR(VLOOKUP(Výskyt[[#This Row],[Kód]],zostava17[],2,0),"")</f>
        <v/>
      </c>
      <c r="AD174" s="100" t="str">
        <f>IFERROR(VLOOKUP(Výskyt[[#This Row],[Kód]],zostava18[],2,0),"")</f>
        <v/>
      </c>
      <c r="AE174" s="100" t="str">
        <f>IFERROR(VLOOKUP(Výskyt[[#This Row],[Kód]],zostava19[],2,0),"")</f>
        <v/>
      </c>
      <c r="AF174" s="100" t="str">
        <f>IFERROR(VLOOKUP(Výskyt[[#This Row],[Kód]],zostava20[],2,0),"")</f>
        <v/>
      </c>
      <c r="AG174" s="100" t="str">
        <f>IFERROR(VLOOKUP(Výskyt[[#This Row],[Kód]],zostava21[],2,0),"")</f>
        <v/>
      </c>
      <c r="AH174" s="100" t="str">
        <f>IFERROR(VLOOKUP(Výskyt[[#This Row],[Kód]],zostava22[],2,0),"")</f>
        <v/>
      </c>
      <c r="AI174" s="100" t="str">
        <f>IFERROR(VLOOKUP(Výskyt[[#This Row],[Kód]],zostava23[],2,0),"")</f>
        <v/>
      </c>
      <c r="AJ174" s="100" t="str">
        <f>IFERROR(VLOOKUP(Výskyt[[#This Row],[Kód]],zostava24[],2,0),"")</f>
        <v/>
      </c>
      <c r="AK174" s="100" t="str">
        <f>IFERROR(VLOOKUP(Výskyt[[#This Row],[Kód]],zostava25[],2,0),"")</f>
        <v/>
      </c>
      <c r="AL174" s="100" t="str">
        <f>IFERROR(VLOOKUP(Výskyt[[#This Row],[Kód]],zostava26[],2,0),"")</f>
        <v/>
      </c>
      <c r="AM174" s="100" t="str">
        <f>IFERROR(VLOOKUP(Výskyt[[#This Row],[Kód]],zostava27[],2,0),"")</f>
        <v/>
      </c>
      <c r="AN174" s="100" t="str">
        <f>IFERROR(VLOOKUP(Výskyt[[#This Row],[Kód]],zostava28[],2,0),"")</f>
        <v/>
      </c>
      <c r="AO174" s="100" t="str">
        <f>IFERROR(VLOOKUP(Výskyt[[#This Row],[Kód]],zostava29[],2,0),"")</f>
        <v/>
      </c>
      <c r="AP174" s="100" t="str">
        <f>IFERROR(VLOOKUP(Výskyt[[#This Row],[Kód]],zostava30[],2,0),"")</f>
        <v/>
      </c>
      <c r="AQ174" s="100" t="str">
        <f>IFERROR(VLOOKUP(Výskyt[[#This Row],[Kód]],zostava31[],2,0),"")</f>
        <v/>
      </c>
      <c r="AR174" s="100" t="str">
        <f>IFERROR(VLOOKUP(Výskyt[[#This Row],[Kód]],zostava32[],2,0),"")</f>
        <v/>
      </c>
      <c r="AS174" s="100" t="str">
        <f>IFERROR(VLOOKUP(Výskyt[[#This Row],[Kód]],zostava33[],2,0),"")</f>
        <v/>
      </c>
      <c r="AT174" s="100" t="str">
        <f>IFERROR(VLOOKUP(Výskyt[[#This Row],[Kód]],zostava34[],2,0),"")</f>
        <v/>
      </c>
      <c r="AU174" s="100" t="str">
        <f>IFERROR(VLOOKUP(Výskyt[[#This Row],[Kód]],zostava35[],2,0),"")</f>
        <v/>
      </c>
      <c r="AV174" s="100" t="str">
        <f>IFERROR(VLOOKUP(Výskyt[[#This Row],[Kód]],zostava36[],2,0),"")</f>
        <v/>
      </c>
      <c r="AW174" s="100" t="str">
        <f>IFERROR(VLOOKUP(Výskyt[[#This Row],[Kód]],zostava37[],2,0),"")</f>
        <v/>
      </c>
      <c r="AX174" s="100" t="str">
        <f>IFERROR(VLOOKUP(Výskyt[[#This Row],[Kód]],zostava38[],2,0),"")</f>
        <v/>
      </c>
      <c r="AY174" s="100" t="str">
        <f>IFERROR(VLOOKUP(Výskyt[[#This Row],[Kód]],zostava39[],2,0),"")</f>
        <v/>
      </c>
      <c r="AZ174" s="100" t="str">
        <f>IFERROR(VLOOKUP(Výskyt[[#This Row],[Kód]],zostava40[],2,0),"")</f>
        <v/>
      </c>
      <c r="BA174" s="100" t="str">
        <f>IFERROR(VLOOKUP(Výskyt[[#This Row],[Kód]],zostava41[],2,0),"")</f>
        <v/>
      </c>
      <c r="BB174" s="100" t="str">
        <f>IFERROR(VLOOKUP(Výskyt[[#This Row],[Kód]],zostava42[],2,0),"")</f>
        <v/>
      </c>
      <c r="BC174" s="100" t="str">
        <f>IFERROR(VLOOKUP(Výskyt[[#This Row],[Kód]],zostava43[],2,0),"")</f>
        <v/>
      </c>
      <c r="BD174" s="100" t="str">
        <f>IFERROR(VLOOKUP(Výskyt[[#This Row],[Kód]],zostava44[],2,0),"")</f>
        <v/>
      </c>
      <c r="BE174" s="84"/>
      <c r="BF174" s="108">
        <f>Zostavy!B192</f>
        <v>0</v>
      </c>
      <c r="BG174" s="108">
        <f>SUMIFS(Zostavy!$D$174:$D$207,Zostavy!$B$174:$B$207,Zostavy!B192)*Zostavy!$E$209</f>
        <v>0</v>
      </c>
      <c r="BI174" s="108">
        <f>Zostavy!H192</f>
        <v>0</v>
      </c>
      <c r="BJ174" s="108">
        <f>SUMIFS(Zostavy!$J$174:$J$207,Zostavy!$H$174:$H$207,Zostavy!H192)*Zostavy!$K$209</f>
        <v>0</v>
      </c>
      <c r="BL174" s="108">
        <f>Zostavy!N192</f>
        <v>0</v>
      </c>
      <c r="BM174" s="108">
        <f>SUMIFS(Zostavy!$P$174:$P$207,Zostavy!$N$174:$N$207,Zostavy!N192)*Zostavy!$Q$209</f>
        <v>0</v>
      </c>
      <c r="BO174" s="108">
        <f>Zostavy!T192</f>
        <v>0</v>
      </c>
      <c r="BP174" s="108">
        <f>SUMIFS(Zostavy!$V$174:$V$207,Zostavy!$T$174:$T$207,Zostavy!T192)*Zostavy!$W$209</f>
        <v>0</v>
      </c>
    </row>
    <row r="175" spans="1:68" ht="14.15" x14ac:dyDescent="0.35">
      <c r="A175" s="84"/>
      <c r="B175" s="98">
        <v>3859</v>
      </c>
      <c r="C175" s="84" t="s">
        <v>492</v>
      </c>
      <c r="D175" s="84">
        <f>Cenník[[#This Row],[Kód]]</f>
        <v>3859</v>
      </c>
      <c r="E175" s="93">
        <v>1.25</v>
      </c>
      <c r="F175" s="84"/>
      <c r="G175" s="84" t="s">
        <v>260</v>
      </c>
      <c r="H175" s="84"/>
      <c r="I175" s="99">
        <f>Cenník[[#This Row],[Kód]]</f>
        <v>3859</v>
      </c>
      <c r="J175" s="100">
        <f>SUM(Výskyt[[#This Row],[1]:[44]])</f>
        <v>0</v>
      </c>
      <c r="K175" s="100" t="str">
        <f>IFERROR(RANK(Výskyt[[#This Row],[kód-P]],Výskyt[kód-P],1),"")</f>
        <v/>
      </c>
      <c r="L175" s="100" t="str">
        <f>IF(Výskyt[[#This Row],[ks]]&gt;0,Výskyt[[#This Row],[Kód]],"")</f>
        <v/>
      </c>
      <c r="M175" s="100" t="str">
        <f>IFERROR(VLOOKUP(Výskyt[[#This Row],[Kód]],zostava1[],2,0),"")</f>
        <v/>
      </c>
      <c r="N175" s="100" t="str">
        <f>IFERROR(VLOOKUP(Výskyt[[#This Row],[Kód]],zostava2[],2,0),"")</f>
        <v/>
      </c>
      <c r="O175" s="100" t="str">
        <f>IFERROR(VLOOKUP(Výskyt[[#This Row],[Kód]],zostava3[],2,0),"")</f>
        <v/>
      </c>
      <c r="P175" s="100" t="str">
        <f>IFERROR(VLOOKUP(Výskyt[[#This Row],[Kód]],zostava4[],2,0),"")</f>
        <v/>
      </c>
      <c r="Q175" s="100" t="str">
        <f>IFERROR(VLOOKUP(Výskyt[[#This Row],[Kód]],zostava5[],2,0),"")</f>
        <v/>
      </c>
      <c r="R175" s="100" t="str">
        <f>IFERROR(VLOOKUP(Výskyt[[#This Row],[Kód]],zostava6[],2,0),"")</f>
        <v/>
      </c>
      <c r="S175" s="100" t="str">
        <f>IFERROR(VLOOKUP(Výskyt[[#This Row],[Kód]],zostava7[],2,0),"")</f>
        <v/>
      </c>
      <c r="T175" s="100" t="str">
        <f>IFERROR(VLOOKUP(Výskyt[[#This Row],[Kód]],zostava8[],2,0),"")</f>
        <v/>
      </c>
      <c r="U175" s="100" t="str">
        <f>IFERROR(VLOOKUP(Výskyt[[#This Row],[Kód]],zostava9[],2,0),"")</f>
        <v/>
      </c>
      <c r="V175" s="102" t="str">
        <f>IFERROR(VLOOKUP(Výskyt[[#This Row],[Kód]],zostava10[],2,0),"")</f>
        <v/>
      </c>
      <c r="W175" s="100" t="str">
        <f>IFERROR(VLOOKUP(Výskyt[[#This Row],[Kód]],zostava11[],2,0),"")</f>
        <v/>
      </c>
      <c r="X175" s="100" t="str">
        <f>IFERROR(VLOOKUP(Výskyt[[#This Row],[Kód]],zostava12[],2,0),"")</f>
        <v/>
      </c>
      <c r="Y175" s="100" t="str">
        <f>IFERROR(VLOOKUP(Výskyt[[#This Row],[Kód]],zostava13[],2,0),"")</f>
        <v/>
      </c>
      <c r="Z175" s="100" t="str">
        <f>IFERROR(VLOOKUP(Výskyt[[#This Row],[Kód]],zostava14[],2,0),"")</f>
        <v/>
      </c>
      <c r="AA175" s="100" t="str">
        <f>IFERROR(VLOOKUP(Výskyt[[#This Row],[Kód]],zostava15[],2,0),"")</f>
        <v/>
      </c>
      <c r="AB175" s="100" t="str">
        <f>IFERROR(VLOOKUP(Výskyt[[#This Row],[Kód]],zostava16[],2,0),"")</f>
        <v/>
      </c>
      <c r="AC175" s="100" t="str">
        <f>IFERROR(VLOOKUP(Výskyt[[#This Row],[Kód]],zostava17[],2,0),"")</f>
        <v/>
      </c>
      <c r="AD175" s="100" t="str">
        <f>IFERROR(VLOOKUP(Výskyt[[#This Row],[Kód]],zostava18[],2,0),"")</f>
        <v/>
      </c>
      <c r="AE175" s="100" t="str">
        <f>IFERROR(VLOOKUP(Výskyt[[#This Row],[Kód]],zostava19[],2,0),"")</f>
        <v/>
      </c>
      <c r="AF175" s="100" t="str">
        <f>IFERROR(VLOOKUP(Výskyt[[#This Row],[Kód]],zostava20[],2,0),"")</f>
        <v/>
      </c>
      <c r="AG175" s="100" t="str">
        <f>IFERROR(VLOOKUP(Výskyt[[#This Row],[Kód]],zostava21[],2,0),"")</f>
        <v/>
      </c>
      <c r="AH175" s="100" t="str">
        <f>IFERROR(VLOOKUP(Výskyt[[#This Row],[Kód]],zostava22[],2,0),"")</f>
        <v/>
      </c>
      <c r="AI175" s="100" t="str">
        <f>IFERROR(VLOOKUP(Výskyt[[#This Row],[Kód]],zostava23[],2,0),"")</f>
        <v/>
      </c>
      <c r="AJ175" s="100" t="str">
        <f>IFERROR(VLOOKUP(Výskyt[[#This Row],[Kód]],zostava24[],2,0),"")</f>
        <v/>
      </c>
      <c r="AK175" s="100" t="str">
        <f>IFERROR(VLOOKUP(Výskyt[[#This Row],[Kód]],zostava25[],2,0),"")</f>
        <v/>
      </c>
      <c r="AL175" s="100" t="str">
        <f>IFERROR(VLOOKUP(Výskyt[[#This Row],[Kód]],zostava26[],2,0),"")</f>
        <v/>
      </c>
      <c r="AM175" s="100" t="str">
        <f>IFERROR(VLOOKUP(Výskyt[[#This Row],[Kód]],zostava27[],2,0),"")</f>
        <v/>
      </c>
      <c r="AN175" s="100" t="str">
        <f>IFERROR(VLOOKUP(Výskyt[[#This Row],[Kód]],zostava28[],2,0),"")</f>
        <v/>
      </c>
      <c r="AO175" s="100" t="str">
        <f>IFERROR(VLOOKUP(Výskyt[[#This Row],[Kód]],zostava29[],2,0),"")</f>
        <v/>
      </c>
      <c r="AP175" s="100" t="str">
        <f>IFERROR(VLOOKUP(Výskyt[[#This Row],[Kód]],zostava30[],2,0),"")</f>
        <v/>
      </c>
      <c r="AQ175" s="100" t="str">
        <f>IFERROR(VLOOKUP(Výskyt[[#This Row],[Kód]],zostava31[],2,0),"")</f>
        <v/>
      </c>
      <c r="AR175" s="100" t="str">
        <f>IFERROR(VLOOKUP(Výskyt[[#This Row],[Kód]],zostava32[],2,0),"")</f>
        <v/>
      </c>
      <c r="AS175" s="100" t="str">
        <f>IFERROR(VLOOKUP(Výskyt[[#This Row],[Kód]],zostava33[],2,0),"")</f>
        <v/>
      </c>
      <c r="AT175" s="100" t="str">
        <f>IFERROR(VLOOKUP(Výskyt[[#This Row],[Kód]],zostava34[],2,0),"")</f>
        <v/>
      </c>
      <c r="AU175" s="100" t="str">
        <f>IFERROR(VLOOKUP(Výskyt[[#This Row],[Kód]],zostava35[],2,0),"")</f>
        <v/>
      </c>
      <c r="AV175" s="100" t="str">
        <f>IFERROR(VLOOKUP(Výskyt[[#This Row],[Kód]],zostava36[],2,0),"")</f>
        <v/>
      </c>
      <c r="AW175" s="100" t="str">
        <f>IFERROR(VLOOKUP(Výskyt[[#This Row],[Kód]],zostava37[],2,0),"")</f>
        <v/>
      </c>
      <c r="AX175" s="100" t="str">
        <f>IFERROR(VLOOKUP(Výskyt[[#This Row],[Kód]],zostava38[],2,0),"")</f>
        <v/>
      </c>
      <c r="AY175" s="100" t="str">
        <f>IFERROR(VLOOKUP(Výskyt[[#This Row],[Kód]],zostava39[],2,0),"")</f>
        <v/>
      </c>
      <c r="AZ175" s="100" t="str">
        <f>IFERROR(VLOOKUP(Výskyt[[#This Row],[Kód]],zostava40[],2,0),"")</f>
        <v/>
      </c>
      <c r="BA175" s="100" t="str">
        <f>IFERROR(VLOOKUP(Výskyt[[#This Row],[Kód]],zostava41[],2,0),"")</f>
        <v/>
      </c>
      <c r="BB175" s="100" t="str">
        <f>IFERROR(VLOOKUP(Výskyt[[#This Row],[Kód]],zostava42[],2,0),"")</f>
        <v/>
      </c>
      <c r="BC175" s="100" t="str">
        <f>IFERROR(VLOOKUP(Výskyt[[#This Row],[Kód]],zostava43[],2,0),"")</f>
        <v/>
      </c>
      <c r="BD175" s="100" t="str">
        <f>IFERROR(VLOOKUP(Výskyt[[#This Row],[Kód]],zostava44[],2,0),"")</f>
        <v/>
      </c>
      <c r="BE175" s="84"/>
      <c r="BF175" s="108">
        <f>Zostavy!B193</f>
        <v>0</v>
      </c>
      <c r="BG175" s="108">
        <f>SUMIFS(Zostavy!$D$174:$D$207,Zostavy!$B$174:$B$207,Zostavy!B193)*Zostavy!$E$209</f>
        <v>0</v>
      </c>
      <c r="BI175" s="108">
        <f>Zostavy!H193</f>
        <v>0</v>
      </c>
      <c r="BJ175" s="108">
        <f>SUMIFS(Zostavy!$J$174:$J$207,Zostavy!$H$174:$H$207,Zostavy!H193)*Zostavy!$K$209</f>
        <v>0</v>
      </c>
      <c r="BL175" s="108">
        <f>Zostavy!N193</f>
        <v>0</v>
      </c>
      <c r="BM175" s="108">
        <f>SUMIFS(Zostavy!$P$174:$P$207,Zostavy!$N$174:$N$207,Zostavy!N193)*Zostavy!$Q$209</f>
        <v>0</v>
      </c>
      <c r="BO175" s="108">
        <f>Zostavy!T193</f>
        <v>0</v>
      </c>
      <c r="BP175" s="108">
        <f>SUMIFS(Zostavy!$V$174:$V$207,Zostavy!$T$174:$T$207,Zostavy!T193)*Zostavy!$W$209</f>
        <v>0</v>
      </c>
    </row>
    <row r="176" spans="1:68" ht="14.15" x14ac:dyDescent="0.35">
      <c r="A176" s="84"/>
      <c r="B176" s="98">
        <v>3860</v>
      </c>
      <c r="C176" s="84" t="s">
        <v>200</v>
      </c>
      <c r="D176" s="84">
        <f>Cenník[[#This Row],[Kód]]</f>
        <v>3860</v>
      </c>
      <c r="E176" s="93">
        <v>0.57999999999999996</v>
      </c>
      <c r="F176" s="84"/>
      <c r="G176" s="84" t="s">
        <v>255</v>
      </c>
      <c r="H176" s="84"/>
      <c r="I176" s="99">
        <f>Cenník[[#This Row],[Kód]]</f>
        <v>3860</v>
      </c>
      <c r="J176" s="100">
        <f>SUM(Výskyt[[#This Row],[1]:[44]])</f>
        <v>0</v>
      </c>
      <c r="K176" s="100" t="str">
        <f>IFERROR(RANK(Výskyt[[#This Row],[kód-P]],Výskyt[kód-P],1),"")</f>
        <v/>
      </c>
      <c r="L176" s="100" t="str">
        <f>IF(Výskyt[[#This Row],[ks]]&gt;0,Výskyt[[#This Row],[Kód]],"")</f>
        <v/>
      </c>
      <c r="M176" s="100" t="str">
        <f>IFERROR(VLOOKUP(Výskyt[[#This Row],[Kód]],zostava1[],2,0),"")</f>
        <v/>
      </c>
      <c r="N176" s="100" t="str">
        <f>IFERROR(VLOOKUP(Výskyt[[#This Row],[Kód]],zostava2[],2,0),"")</f>
        <v/>
      </c>
      <c r="O176" s="100" t="str">
        <f>IFERROR(VLOOKUP(Výskyt[[#This Row],[Kód]],zostava3[],2,0),"")</f>
        <v/>
      </c>
      <c r="P176" s="100" t="str">
        <f>IFERROR(VLOOKUP(Výskyt[[#This Row],[Kód]],zostava4[],2,0),"")</f>
        <v/>
      </c>
      <c r="Q176" s="100" t="str">
        <f>IFERROR(VLOOKUP(Výskyt[[#This Row],[Kód]],zostava5[],2,0),"")</f>
        <v/>
      </c>
      <c r="R176" s="100" t="str">
        <f>IFERROR(VLOOKUP(Výskyt[[#This Row],[Kód]],zostava6[],2,0),"")</f>
        <v/>
      </c>
      <c r="S176" s="100" t="str">
        <f>IFERROR(VLOOKUP(Výskyt[[#This Row],[Kód]],zostava7[],2,0),"")</f>
        <v/>
      </c>
      <c r="T176" s="100" t="str">
        <f>IFERROR(VLOOKUP(Výskyt[[#This Row],[Kód]],zostava8[],2,0),"")</f>
        <v/>
      </c>
      <c r="U176" s="100" t="str">
        <f>IFERROR(VLOOKUP(Výskyt[[#This Row],[Kód]],zostava9[],2,0),"")</f>
        <v/>
      </c>
      <c r="V176" s="102" t="str">
        <f>IFERROR(VLOOKUP(Výskyt[[#This Row],[Kód]],zostava10[],2,0),"")</f>
        <v/>
      </c>
      <c r="W176" s="100" t="str">
        <f>IFERROR(VLOOKUP(Výskyt[[#This Row],[Kód]],zostava11[],2,0),"")</f>
        <v/>
      </c>
      <c r="X176" s="100" t="str">
        <f>IFERROR(VLOOKUP(Výskyt[[#This Row],[Kód]],zostava12[],2,0),"")</f>
        <v/>
      </c>
      <c r="Y176" s="100" t="str">
        <f>IFERROR(VLOOKUP(Výskyt[[#This Row],[Kód]],zostava13[],2,0),"")</f>
        <v/>
      </c>
      <c r="Z176" s="100" t="str">
        <f>IFERROR(VLOOKUP(Výskyt[[#This Row],[Kód]],zostava14[],2,0),"")</f>
        <v/>
      </c>
      <c r="AA176" s="100" t="str">
        <f>IFERROR(VLOOKUP(Výskyt[[#This Row],[Kód]],zostava15[],2,0),"")</f>
        <v/>
      </c>
      <c r="AB176" s="100" t="str">
        <f>IFERROR(VLOOKUP(Výskyt[[#This Row],[Kód]],zostava16[],2,0),"")</f>
        <v/>
      </c>
      <c r="AC176" s="100" t="str">
        <f>IFERROR(VLOOKUP(Výskyt[[#This Row],[Kód]],zostava17[],2,0),"")</f>
        <v/>
      </c>
      <c r="AD176" s="100" t="str">
        <f>IFERROR(VLOOKUP(Výskyt[[#This Row],[Kód]],zostava18[],2,0),"")</f>
        <v/>
      </c>
      <c r="AE176" s="100" t="str">
        <f>IFERROR(VLOOKUP(Výskyt[[#This Row],[Kód]],zostava19[],2,0),"")</f>
        <v/>
      </c>
      <c r="AF176" s="100" t="str">
        <f>IFERROR(VLOOKUP(Výskyt[[#This Row],[Kód]],zostava20[],2,0),"")</f>
        <v/>
      </c>
      <c r="AG176" s="100" t="str">
        <f>IFERROR(VLOOKUP(Výskyt[[#This Row],[Kód]],zostava21[],2,0),"")</f>
        <v/>
      </c>
      <c r="AH176" s="100" t="str">
        <f>IFERROR(VLOOKUP(Výskyt[[#This Row],[Kód]],zostava22[],2,0),"")</f>
        <v/>
      </c>
      <c r="AI176" s="100" t="str">
        <f>IFERROR(VLOOKUP(Výskyt[[#This Row],[Kód]],zostava23[],2,0),"")</f>
        <v/>
      </c>
      <c r="AJ176" s="100" t="str">
        <f>IFERROR(VLOOKUP(Výskyt[[#This Row],[Kód]],zostava24[],2,0),"")</f>
        <v/>
      </c>
      <c r="AK176" s="100" t="str">
        <f>IFERROR(VLOOKUP(Výskyt[[#This Row],[Kód]],zostava25[],2,0),"")</f>
        <v/>
      </c>
      <c r="AL176" s="100" t="str">
        <f>IFERROR(VLOOKUP(Výskyt[[#This Row],[Kód]],zostava26[],2,0),"")</f>
        <v/>
      </c>
      <c r="AM176" s="100" t="str">
        <f>IFERROR(VLOOKUP(Výskyt[[#This Row],[Kód]],zostava27[],2,0),"")</f>
        <v/>
      </c>
      <c r="AN176" s="100" t="str">
        <f>IFERROR(VLOOKUP(Výskyt[[#This Row],[Kód]],zostava28[],2,0),"")</f>
        <v/>
      </c>
      <c r="AO176" s="100" t="str">
        <f>IFERROR(VLOOKUP(Výskyt[[#This Row],[Kód]],zostava29[],2,0),"")</f>
        <v/>
      </c>
      <c r="AP176" s="100" t="str">
        <f>IFERROR(VLOOKUP(Výskyt[[#This Row],[Kód]],zostava30[],2,0),"")</f>
        <v/>
      </c>
      <c r="AQ176" s="100" t="str">
        <f>IFERROR(VLOOKUP(Výskyt[[#This Row],[Kód]],zostava31[],2,0),"")</f>
        <v/>
      </c>
      <c r="AR176" s="100" t="str">
        <f>IFERROR(VLOOKUP(Výskyt[[#This Row],[Kód]],zostava32[],2,0),"")</f>
        <v/>
      </c>
      <c r="AS176" s="100" t="str">
        <f>IFERROR(VLOOKUP(Výskyt[[#This Row],[Kód]],zostava33[],2,0),"")</f>
        <v/>
      </c>
      <c r="AT176" s="100" t="str">
        <f>IFERROR(VLOOKUP(Výskyt[[#This Row],[Kód]],zostava34[],2,0),"")</f>
        <v/>
      </c>
      <c r="AU176" s="100" t="str">
        <f>IFERROR(VLOOKUP(Výskyt[[#This Row],[Kód]],zostava35[],2,0),"")</f>
        <v/>
      </c>
      <c r="AV176" s="100" t="str">
        <f>IFERROR(VLOOKUP(Výskyt[[#This Row],[Kód]],zostava36[],2,0),"")</f>
        <v/>
      </c>
      <c r="AW176" s="100" t="str">
        <f>IFERROR(VLOOKUP(Výskyt[[#This Row],[Kód]],zostava37[],2,0),"")</f>
        <v/>
      </c>
      <c r="AX176" s="100" t="str">
        <f>IFERROR(VLOOKUP(Výskyt[[#This Row],[Kód]],zostava38[],2,0),"")</f>
        <v/>
      </c>
      <c r="AY176" s="100" t="str">
        <f>IFERROR(VLOOKUP(Výskyt[[#This Row],[Kód]],zostava39[],2,0),"")</f>
        <v/>
      </c>
      <c r="AZ176" s="100" t="str">
        <f>IFERROR(VLOOKUP(Výskyt[[#This Row],[Kód]],zostava40[],2,0),"")</f>
        <v/>
      </c>
      <c r="BA176" s="100" t="str">
        <f>IFERROR(VLOOKUP(Výskyt[[#This Row],[Kód]],zostava41[],2,0),"")</f>
        <v/>
      </c>
      <c r="BB176" s="100" t="str">
        <f>IFERROR(VLOOKUP(Výskyt[[#This Row],[Kód]],zostava42[],2,0),"")</f>
        <v/>
      </c>
      <c r="BC176" s="100" t="str">
        <f>IFERROR(VLOOKUP(Výskyt[[#This Row],[Kód]],zostava43[],2,0),"")</f>
        <v/>
      </c>
      <c r="BD176" s="100" t="str">
        <f>IFERROR(VLOOKUP(Výskyt[[#This Row],[Kód]],zostava44[],2,0),"")</f>
        <v/>
      </c>
      <c r="BE176" s="84"/>
      <c r="BF176" s="108">
        <f>Zostavy!B194</f>
        <v>0</v>
      </c>
      <c r="BG176" s="108">
        <f>SUMIFS(Zostavy!$D$174:$D$207,Zostavy!$B$174:$B$207,Zostavy!B194)*Zostavy!$E$209</f>
        <v>0</v>
      </c>
      <c r="BI176" s="108">
        <f>Zostavy!H194</f>
        <v>0</v>
      </c>
      <c r="BJ176" s="108">
        <f>SUMIFS(Zostavy!$J$174:$J$207,Zostavy!$H$174:$H$207,Zostavy!H194)*Zostavy!$K$209</f>
        <v>0</v>
      </c>
      <c r="BL176" s="108">
        <f>Zostavy!N194</f>
        <v>0</v>
      </c>
      <c r="BM176" s="108">
        <f>SUMIFS(Zostavy!$P$174:$P$207,Zostavy!$N$174:$N$207,Zostavy!N194)*Zostavy!$Q$209</f>
        <v>0</v>
      </c>
      <c r="BO176" s="108">
        <f>Zostavy!T194</f>
        <v>0</v>
      </c>
      <c r="BP176" s="108">
        <f>SUMIFS(Zostavy!$V$174:$V$207,Zostavy!$T$174:$T$207,Zostavy!T194)*Zostavy!$W$209</f>
        <v>0</v>
      </c>
    </row>
    <row r="177" spans="1:68" ht="14.15" x14ac:dyDescent="0.35">
      <c r="A177" s="84"/>
      <c r="B177" s="98">
        <v>3861</v>
      </c>
      <c r="C177" s="84" t="s">
        <v>504</v>
      </c>
      <c r="D177" s="84">
        <f>Cenník[[#This Row],[Kód]]</f>
        <v>3861</v>
      </c>
      <c r="E177" s="93">
        <v>0.76</v>
      </c>
      <c r="F177" s="84"/>
      <c r="G177" s="84" t="s">
        <v>280</v>
      </c>
      <c r="H177" s="84"/>
      <c r="I177" s="99">
        <f>Cenník[[#This Row],[Kód]]</f>
        <v>3861</v>
      </c>
      <c r="J177" s="100">
        <f>SUM(Výskyt[[#This Row],[1]:[44]])</f>
        <v>0</v>
      </c>
      <c r="K177" s="100" t="str">
        <f>IFERROR(RANK(Výskyt[[#This Row],[kód-P]],Výskyt[kód-P],1),"")</f>
        <v/>
      </c>
      <c r="L177" s="100" t="str">
        <f>IF(Výskyt[[#This Row],[ks]]&gt;0,Výskyt[[#This Row],[Kód]],"")</f>
        <v/>
      </c>
      <c r="M177" s="100" t="str">
        <f>IFERROR(VLOOKUP(Výskyt[[#This Row],[Kód]],zostava1[],2,0),"")</f>
        <v/>
      </c>
      <c r="N177" s="100" t="str">
        <f>IFERROR(VLOOKUP(Výskyt[[#This Row],[Kód]],zostava2[],2,0),"")</f>
        <v/>
      </c>
      <c r="O177" s="100" t="str">
        <f>IFERROR(VLOOKUP(Výskyt[[#This Row],[Kód]],zostava3[],2,0),"")</f>
        <v/>
      </c>
      <c r="P177" s="100" t="str">
        <f>IFERROR(VLOOKUP(Výskyt[[#This Row],[Kód]],zostava4[],2,0),"")</f>
        <v/>
      </c>
      <c r="Q177" s="100" t="str">
        <f>IFERROR(VLOOKUP(Výskyt[[#This Row],[Kód]],zostava5[],2,0),"")</f>
        <v/>
      </c>
      <c r="R177" s="100" t="str">
        <f>IFERROR(VLOOKUP(Výskyt[[#This Row],[Kód]],zostava6[],2,0),"")</f>
        <v/>
      </c>
      <c r="S177" s="100" t="str">
        <f>IFERROR(VLOOKUP(Výskyt[[#This Row],[Kód]],zostava7[],2,0),"")</f>
        <v/>
      </c>
      <c r="T177" s="100" t="str">
        <f>IFERROR(VLOOKUP(Výskyt[[#This Row],[Kód]],zostava8[],2,0),"")</f>
        <v/>
      </c>
      <c r="U177" s="100" t="str">
        <f>IFERROR(VLOOKUP(Výskyt[[#This Row],[Kód]],zostava9[],2,0),"")</f>
        <v/>
      </c>
      <c r="V177" s="102" t="str">
        <f>IFERROR(VLOOKUP(Výskyt[[#This Row],[Kód]],zostava10[],2,0),"")</f>
        <v/>
      </c>
      <c r="W177" s="100" t="str">
        <f>IFERROR(VLOOKUP(Výskyt[[#This Row],[Kód]],zostava11[],2,0),"")</f>
        <v/>
      </c>
      <c r="X177" s="100" t="str">
        <f>IFERROR(VLOOKUP(Výskyt[[#This Row],[Kód]],zostava12[],2,0),"")</f>
        <v/>
      </c>
      <c r="Y177" s="100" t="str">
        <f>IFERROR(VLOOKUP(Výskyt[[#This Row],[Kód]],zostava13[],2,0),"")</f>
        <v/>
      </c>
      <c r="Z177" s="100" t="str">
        <f>IFERROR(VLOOKUP(Výskyt[[#This Row],[Kód]],zostava14[],2,0),"")</f>
        <v/>
      </c>
      <c r="AA177" s="100" t="str">
        <f>IFERROR(VLOOKUP(Výskyt[[#This Row],[Kód]],zostava15[],2,0),"")</f>
        <v/>
      </c>
      <c r="AB177" s="100" t="str">
        <f>IFERROR(VLOOKUP(Výskyt[[#This Row],[Kód]],zostava16[],2,0),"")</f>
        <v/>
      </c>
      <c r="AC177" s="100" t="str">
        <f>IFERROR(VLOOKUP(Výskyt[[#This Row],[Kód]],zostava17[],2,0),"")</f>
        <v/>
      </c>
      <c r="AD177" s="100" t="str">
        <f>IFERROR(VLOOKUP(Výskyt[[#This Row],[Kód]],zostava18[],2,0),"")</f>
        <v/>
      </c>
      <c r="AE177" s="100" t="str">
        <f>IFERROR(VLOOKUP(Výskyt[[#This Row],[Kód]],zostava19[],2,0),"")</f>
        <v/>
      </c>
      <c r="AF177" s="100" t="str">
        <f>IFERROR(VLOOKUP(Výskyt[[#This Row],[Kód]],zostava20[],2,0),"")</f>
        <v/>
      </c>
      <c r="AG177" s="100" t="str">
        <f>IFERROR(VLOOKUP(Výskyt[[#This Row],[Kód]],zostava21[],2,0),"")</f>
        <v/>
      </c>
      <c r="AH177" s="100" t="str">
        <f>IFERROR(VLOOKUP(Výskyt[[#This Row],[Kód]],zostava22[],2,0),"")</f>
        <v/>
      </c>
      <c r="AI177" s="100" t="str">
        <f>IFERROR(VLOOKUP(Výskyt[[#This Row],[Kód]],zostava23[],2,0),"")</f>
        <v/>
      </c>
      <c r="AJ177" s="100" t="str">
        <f>IFERROR(VLOOKUP(Výskyt[[#This Row],[Kód]],zostava24[],2,0),"")</f>
        <v/>
      </c>
      <c r="AK177" s="100" t="str">
        <f>IFERROR(VLOOKUP(Výskyt[[#This Row],[Kód]],zostava25[],2,0),"")</f>
        <v/>
      </c>
      <c r="AL177" s="100" t="str">
        <f>IFERROR(VLOOKUP(Výskyt[[#This Row],[Kód]],zostava26[],2,0),"")</f>
        <v/>
      </c>
      <c r="AM177" s="100" t="str">
        <f>IFERROR(VLOOKUP(Výskyt[[#This Row],[Kód]],zostava27[],2,0),"")</f>
        <v/>
      </c>
      <c r="AN177" s="100" t="str">
        <f>IFERROR(VLOOKUP(Výskyt[[#This Row],[Kód]],zostava28[],2,0),"")</f>
        <v/>
      </c>
      <c r="AO177" s="100" t="str">
        <f>IFERROR(VLOOKUP(Výskyt[[#This Row],[Kód]],zostava29[],2,0),"")</f>
        <v/>
      </c>
      <c r="AP177" s="100" t="str">
        <f>IFERROR(VLOOKUP(Výskyt[[#This Row],[Kód]],zostava30[],2,0),"")</f>
        <v/>
      </c>
      <c r="AQ177" s="100" t="str">
        <f>IFERROR(VLOOKUP(Výskyt[[#This Row],[Kód]],zostava31[],2,0),"")</f>
        <v/>
      </c>
      <c r="AR177" s="100" t="str">
        <f>IFERROR(VLOOKUP(Výskyt[[#This Row],[Kód]],zostava32[],2,0),"")</f>
        <v/>
      </c>
      <c r="AS177" s="100" t="str">
        <f>IFERROR(VLOOKUP(Výskyt[[#This Row],[Kód]],zostava33[],2,0),"")</f>
        <v/>
      </c>
      <c r="AT177" s="100" t="str">
        <f>IFERROR(VLOOKUP(Výskyt[[#This Row],[Kód]],zostava34[],2,0),"")</f>
        <v/>
      </c>
      <c r="AU177" s="100" t="str">
        <f>IFERROR(VLOOKUP(Výskyt[[#This Row],[Kód]],zostava35[],2,0),"")</f>
        <v/>
      </c>
      <c r="AV177" s="100" t="str">
        <f>IFERROR(VLOOKUP(Výskyt[[#This Row],[Kód]],zostava36[],2,0),"")</f>
        <v/>
      </c>
      <c r="AW177" s="100" t="str">
        <f>IFERROR(VLOOKUP(Výskyt[[#This Row],[Kód]],zostava37[],2,0),"")</f>
        <v/>
      </c>
      <c r="AX177" s="100" t="str">
        <f>IFERROR(VLOOKUP(Výskyt[[#This Row],[Kód]],zostava38[],2,0),"")</f>
        <v/>
      </c>
      <c r="AY177" s="100" t="str">
        <f>IFERROR(VLOOKUP(Výskyt[[#This Row],[Kód]],zostava39[],2,0),"")</f>
        <v/>
      </c>
      <c r="AZ177" s="100" t="str">
        <f>IFERROR(VLOOKUP(Výskyt[[#This Row],[Kód]],zostava40[],2,0),"")</f>
        <v/>
      </c>
      <c r="BA177" s="100" t="str">
        <f>IFERROR(VLOOKUP(Výskyt[[#This Row],[Kód]],zostava41[],2,0),"")</f>
        <v/>
      </c>
      <c r="BB177" s="100" t="str">
        <f>IFERROR(VLOOKUP(Výskyt[[#This Row],[Kód]],zostava42[],2,0),"")</f>
        <v/>
      </c>
      <c r="BC177" s="100" t="str">
        <f>IFERROR(VLOOKUP(Výskyt[[#This Row],[Kód]],zostava43[],2,0),"")</f>
        <v/>
      </c>
      <c r="BD177" s="100" t="str">
        <f>IFERROR(VLOOKUP(Výskyt[[#This Row],[Kód]],zostava44[],2,0),"")</f>
        <v/>
      </c>
      <c r="BE177" s="84"/>
      <c r="BF177" s="108">
        <f>Zostavy!B195</f>
        <v>0</v>
      </c>
      <c r="BG177" s="108">
        <f>SUMIFS(Zostavy!$D$174:$D$207,Zostavy!$B$174:$B$207,Zostavy!B195)*Zostavy!$E$209</f>
        <v>0</v>
      </c>
      <c r="BI177" s="108">
        <f>Zostavy!H195</f>
        <v>0</v>
      </c>
      <c r="BJ177" s="108">
        <f>SUMIFS(Zostavy!$J$174:$J$207,Zostavy!$H$174:$H$207,Zostavy!H195)*Zostavy!$K$209</f>
        <v>0</v>
      </c>
      <c r="BL177" s="108">
        <f>Zostavy!N195</f>
        <v>0</v>
      </c>
      <c r="BM177" s="108">
        <f>SUMIFS(Zostavy!$P$174:$P$207,Zostavy!$N$174:$N$207,Zostavy!N195)*Zostavy!$Q$209</f>
        <v>0</v>
      </c>
      <c r="BO177" s="108">
        <f>Zostavy!T195</f>
        <v>0</v>
      </c>
      <c r="BP177" s="108">
        <f>SUMIFS(Zostavy!$V$174:$V$207,Zostavy!$T$174:$T$207,Zostavy!T195)*Zostavy!$W$209</f>
        <v>0</v>
      </c>
    </row>
    <row r="178" spans="1:68" ht="14.15" x14ac:dyDescent="0.35">
      <c r="A178" s="84"/>
      <c r="B178" s="98">
        <v>3866</v>
      </c>
      <c r="C178" s="84" t="s">
        <v>505</v>
      </c>
      <c r="D178" s="84">
        <f>Cenník[[#This Row],[Kód]]</f>
        <v>3866</v>
      </c>
      <c r="E178" s="93">
        <v>0.76</v>
      </c>
      <c r="F178" s="84"/>
      <c r="G178" s="84" t="s">
        <v>281</v>
      </c>
      <c r="H178" s="84"/>
      <c r="I178" s="99">
        <f>Cenník[[#This Row],[Kód]]</f>
        <v>3866</v>
      </c>
      <c r="J178" s="100">
        <f>SUM(Výskyt[[#This Row],[1]:[44]])</f>
        <v>0</v>
      </c>
      <c r="K178" s="100" t="str">
        <f>IFERROR(RANK(Výskyt[[#This Row],[kód-P]],Výskyt[kód-P],1),"")</f>
        <v/>
      </c>
      <c r="L178" s="100" t="str">
        <f>IF(Výskyt[[#This Row],[ks]]&gt;0,Výskyt[[#This Row],[Kód]],"")</f>
        <v/>
      </c>
      <c r="M178" s="100" t="str">
        <f>IFERROR(VLOOKUP(Výskyt[[#This Row],[Kód]],zostava1[],2,0),"")</f>
        <v/>
      </c>
      <c r="N178" s="100" t="str">
        <f>IFERROR(VLOOKUP(Výskyt[[#This Row],[Kód]],zostava2[],2,0),"")</f>
        <v/>
      </c>
      <c r="O178" s="100" t="str">
        <f>IFERROR(VLOOKUP(Výskyt[[#This Row],[Kód]],zostava3[],2,0),"")</f>
        <v/>
      </c>
      <c r="P178" s="100" t="str">
        <f>IFERROR(VLOOKUP(Výskyt[[#This Row],[Kód]],zostava4[],2,0),"")</f>
        <v/>
      </c>
      <c r="Q178" s="100" t="str">
        <f>IFERROR(VLOOKUP(Výskyt[[#This Row],[Kód]],zostava5[],2,0),"")</f>
        <v/>
      </c>
      <c r="R178" s="100" t="str">
        <f>IFERROR(VLOOKUP(Výskyt[[#This Row],[Kód]],zostava6[],2,0),"")</f>
        <v/>
      </c>
      <c r="S178" s="100" t="str">
        <f>IFERROR(VLOOKUP(Výskyt[[#This Row],[Kód]],zostava7[],2,0),"")</f>
        <v/>
      </c>
      <c r="T178" s="100" t="str">
        <f>IFERROR(VLOOKUP(Výskyt[[#This Row],[Kód]],zostava8[],2,0),"")</f>
        <v/>
      </c>
      <c r="U178" s="100" t="str">
        <f>IFERROR(VLOOKUP(Výskyt[[#This Row],[Kód]],zostava9[],2,0),"")</f>
        <v/>
      </c>
      <c r="V178" s="102" t="str">
        <f>IFERROR(VLOOKUP(Výskyt[[#This Row],[Kód]],zostava10[],2,0),"")</f>
        <v/>
      </c>
      <c r="W178" s="100" t="str">
        <f>IFERROR(VLOOKUP(Výskyt[[#This Row],[Kód]],zostava11[],2,0),"")</f>
        <v/>
      </c>
      <c r="X178" s="100" t="str">
        <f>IFERROR(VLOOKUP(Výskyt[[#This Row],[Kód]],zostava12[],2,0),"")</f>
        <v/>
      </c>
      <c r="Y178" s="100" t="str">
        <f>IFERROR(VLOOKUP(Výskyt[[#This Row],[Kód]],zostava13[],2,0),"")</f>
        <v/>
      </c>
      <c r="Z178" s="100" t="str">
        <f>IFERROR(VLOOKUP(Výskyt[[#This Row],[Kód]],zostava14[],2,0),"")</f>
        <v/>
      </c>
      <c r="AA178" s="100" t="str">
        <f>IFERROR(VLOOKUP(Výskyt[[#This Row],[Kód]],zostava15[],2,0),"")</f>
        <v/>
      </c>
      <c r="AB178" s="100" t="str">
        <f>IFERROR(VLOOKUP(Výskyt[[#This Row],[Kód]],zostava16[],2,0),"")</f>
        <v/>
      </c>
      <c r="AC178" s="100" t="str">
        <f>IFERROR(VLOOKUP(Výskyt[[#This Row],[Kód]],zostava17[],2,0),"")</f>
        <v/>
      </c>
      <c r="AD178" s="100" t="str">
        <f>IFERROR(VLOOKUP(Výskyt[[#This Row],[Kód]],zostava18[],2,0),"")</f>
        <v/>
      </c>
      <c r="AE178" s="100" t="str">
        <f>IFERROR(VLOOKUP(Výskyt[[#This Row],[Kód]],zostava19[],2,0),"")</f>
        <v/>
      </c>
      <c r="AF178" s="100" t="str">
        <f>IFERROR(VLOOKUP(Výskyt[[#This Row],[Kód]],zostava20[],2,0),"")</f>
        <v/>
      </c>
      <c r="AG178" s="100" t="str">
        <f>IFERROR(VLOOKUP(Výskyt[[#This Row],[Kód]],zostava21[],2,0),"")</f>
        <v/>
      </c>
      <c r="AH178" s="100" t="str">
        <f>IFERROR(VLOOKUP(Výskyt[[#This Row],[Kód]],zostava22[],2,0),"")</f>
        <v/>
      </c>
      <c r="AI178" s="100" t="str">
        <f>IFERROR(VLOOKUP(Výskyt[[#This Row],[Kód]],zostava23[],2,0),"")</f>
        <v/>
      </c>
      <c r="AJ178" s="100" t="str">
        <f>IFERROR(VLOOKUP(Výskyt[[#This Row],[Kód]],zostava24[],2,0),"")</f>
        <v/>
      </c>
      <c r="AK178" s="100" t="str">
        <f>IFERROR(VLOOKUP(Výskyt[[#This Row],[Kód]],zostava25[],2,0),"")</f>
        <v/>
      </c>
      <c r="AL178" s="100" t="str">
        <f>IFERROR(VLOOKUP(Výskyt[[#This Row],[Kód]],zostava26[],2,0),"")</f>
        <v/>
      </c>
      <c r="AM178" s="100" t="str">
        <f>IFERROR(VLOOKUP(Výskyt[[#This Row],[Kód]],zostava27[],2,0),"")</f>
        <v/>
      </c>
      <c r="AN178" s="100" t="str">
        <f>IFERROR(VLOOKUP(Výskyt[[#This Row],[Kód]],zostava28[],2,0),"")</f>
        <v/>
      </c>
      <c r="AO178" s="100" t="str">
        <f>IFERROR(VLOOKUP(Výskyt[[#This Row],[Kód]],zostava29[],2,0),"")</f>
        <v/>
      </c>
      <c r="AP178" s="100" t="str">
        <f>IFERROR(VLOOKUP(Výskyt[[#This Row],[Kód]],zostava30[],2,0),"")</f>
        <v/>
      </c>
      <c r="AQ178" s="100" t="str">
        <f>IFERROR(VLOOKUP(Výskyt[[#This Row],[Kód]],zostava31[],2,0),"")</f>
        <v/>
      </c>
      <c r="AR178" s="100" t="str">
        <f>IFERROR(VLOOKUP(Výskyt[[#This Row],[Kód]],zostava32[],2,0),"")</f>
        <v/>
      </c>
      <c r="AS178" s="100" t="str">
        <f>IFERROR(VLOOKUP(Výskyt[[#This Row],[Kód]],zostava33[],2,0),"")</f>
        <v/>
      </c>
      <c r="AT178" s="100" t="str">
        <f>IFERROR(VLOOKUP(Výskyt[[#This Row],[Kód]],zostava34[],2,0),"")</f>
        <v/>
      </c>
      <c r="AU178" s="100" t="str">
        <f>IFERROR(VLOOKUP(Výskyt[[#This Row],[Kód]],zostava35[],2,0),"")</f>
        <v/>
      </c>
      <c r="AV178" s="100" t="str">
        <f>IFERROR(VLOOKUP(Výskyt[[#This Row],[Kód]],zostava36[],2,0),"")</f>
        <v/>
      </c>
      <c r="AW178" s="100" t="str">
        <f>IFERROR(VLOOKUP(Výskyt[[#This Row],[Kód]],zostava37[],2,0),"")</f>
        <v/>
      </c>
      <c r="AX178" s="100" t="str">
        <f>IFERROR(VLOOKUP(Výskyt[[#This Row],[Kód]],zostava38[],2,0),"")</f>
        <v/>
      </c>
      <c r="AY178" s="100" t="str">
        <f>IFERROR(VLOOKUP(Výskyt[[#This Row],[Kód]],zostava39[],2,0),"")</f>
        <v/>
      </c>
      <c r="AZ178" s="100" t="str">
        <f>IFERROR(VLOOKUP(Výskyt[[#This Row],[Kód]],zostava40[],2,0),"")</f>
        <v/>
      </c>
      <c r="BA178" s="100" t="str">
        <f>IFERROR(VLOOKUP(Výskyt[[#This Row],[Kód]],zostava41[],2,0),"")</f>
        <v/>
      </c>
      <c r="BB178" s="100" t="str">
        <f>IFERROR(VLOOKUP(Výskyt[[#This Row],[Kód]],zostava42[],2,0),"")</f>
        <v/>
      </c>
      <c r="BC178" s="100" t="str">
        <f>IFERROR(VLOOKUP(Výskyt[[#This Row],[Kód]],zostava43[],2,0),"")</f>
        <v/>
      </c>
      <c r="BD178" s="100" t="str">
        <f>IFERROR(VLOOKUP(Výskyt[[#This Row],[Kód]],zostava44[],2,0),"")</f>
        <v/>
      </c>
      <c r="BE178" s="84"/>
      <c r="BF178" s="108">
        <f>Zostavy!B196</f>
        <v>0</v>
      </c>
      <c r="BG178" s="108">
        <f>SUMIFS(Zostavy!$D$174:$D$207,Zostavy!$B$174:$B$207,Zostavy!B196)*Zostavy!$E$209</f>
        <v>0</v>
      </c>
      <c r="BI178" s="108">
        <f>Zostavy!H196</f>
        <v>0</v>
      </c>
      <c r="BJ178" s="108">
        <f>SUMIFS(Zostavy!$J$174:$J$207,Zostavy!$H$174:$H$207,Zostavy!H196)*Zostavy!$K$209</f>
        <v>0</v>
      </c>
      <c r="BL178" s="108">
        <f>Zostavy!N196</f>
        <v>0</v>
      </c>
      <c r="BM178" s="108">
        <f>SUMIFS(Zostavy!$P$174:$P$207,Zostavy!$N$174:$N$207,Zostavy!N196)*Zostavy!$Q$209</f>
        <v>0</v>
      </c>
      <c r="BO178" s="108">
        <f>Zostavy!T196</f>
        <v>0</v>
      </c>
      <c r="BP178" s="108">
        <f>SUMIFS(Zostavy!$V$174:$V$207,Zostavy!$T$174:$T$207,Zostavy!T196)*Zostavy!$W$209</f>
        <v>0</v>
      </c>
    </row>
    <row r="179" spans="1:68" ht="14.15" x14ac:dyDescent="0.35">
      <c r="A179" s="84"/>
      <c r="B179" s="98">
        <v>3869</v>
      </c>
      <c r="C179" s="84" t="s">
        <v>506</v>
      </c>
      <c r="D179" s="84">
        <f>Cenník[[#This Row],[Kód]]</f>
        <v>3869</v>
      </c>
      <c r="E179" s="93">
        <v>0.52</v>
      </c>
      <c r="F179" s="84"/>
      <c r="G179" s="84" t="s">
        <v>616</v>
      </c>
      <c r="H179" s="84"/>
      <c r="I179" s="99">
        <f>Cenník[[#This Row],[Kód]]</f>
        <v>3869</v>
      </c>
      <c r="J179" s="100">
        <f>SUM(Výskyt[[#This Row],[1]:[44]])</f>
        <v>0</v>
      </c>
      <c r="K179" s="100" t="str">
        <f>IFERROR(RANK(Výskyt[[#This Row],[kód-P]],Výskyt[kód-P],1),"")</f>
        <v/>
      </c>
      <c r="L179" s="100" t="str">
        <f>IF(Výskyt[[#This Row],[ks]]&gt;0,Výskyt[[#This Row],[Kód]],"")</f>
        <v/>
      </c>
      <c r="M179" s="100" t="str">
        <f>IFERROR(VLOOKUP(Výskyt[[#This Row],[Kód]],zostava1[],2,0),"")</f>
        <v/>
      </c>
      <c r="N179" s="100" t="str">
        <f>IFERROR(VLOOKUP(Výskyt[[#This Row],[Kód]],zostava2[],2,0),"")</f>
        <v/>
      </c>
      <c r="O179" s="100" t="str">
        <f>IFERROR(VLOOKUP(Výskyt[[#This Row],[Kód]],zostava3[],2,0),"")</f>
        <v/>
      </c>
      <c r="P179" s="100" t="str">
        <f>IFERROR(VLOOKUP(Výskyt[[#This Row],[Kód]],zostava4[],2,0),"")</f>
        <v/>
      </c>
      <c r="Q179" s="100" t="str">
        <f>IFERROR(VLOOKUP(Výskyt[[#This Row],[Kód]],zostava5[],2,0),"")</f>
        <v/>
      </c>
      <c r="R179" s="100" t="str">
        <f>IFERROR(VLOOKUP(Výskyt[[#This Row],[Kód]],zostava6[],2,0),"")</f>
        <v/>
      </c>
      <c r="S179" s="100" t="str">
        <f>IFERROR(VLOOKUP(Výskyt[[#This Row],[Kód]],zostava7[],2,0),"")</f>
        <v/>
      </c>
      <c r="T179" s="100" t="str">
        <f>IFERROR(VLOOKUP(Výskyt[[#This Row],[Kód]],zostava8[],2,0),"")</f>
        <v/>
      </c>
      <c r="U179" s="100" t="str">
        <f>IFERROR(VLOOKUP(Výskyt[[#This Row],[Kód]],zostava9[],2,0),"")</f>
        <v/>
      </c>
      <c r="V179" s="102" t="str">
        <f>IFERROR(VLOOKUP(Výskyt[[#This Row],[Kód]],zostava10[],2,0),"")</f>
        <v/>
      </c>
      <c r="W179" s="100" t="str">
        <f>IFERROR(VLOOKUP(Výskyt[[#This Row],[Kód]],zostava11[],2,0),"")</f>
        <v/>
      </c>
      <c r="X179" s="100" t="str">
        <f>IFERROR(VLOOKUP(Výskyt[[#This Row],[Kód]],zostava12[],2,0),"")</f>
        <v/>
      </c>
      <c r="Y179" s="100" t="str">
        <f>IFERROR(VLOOKUP(Výskyt[[#This Row],[Kód]],zostava13[],2,0),"")</f>
        <v/>
      </c>
      <c r="Z179" s="100" t="str">
        <f>IFERROR(VLOOKUP(Výskyt[[#This Row],[Kód]],zostava14[],2,0),"")</f>
        <v/>
      </c>
      <c r="AA179" s="100" t="str">
        <f>IFERROR(VLOOKUP(Výskyt[[#This Row],[Kód]],zostava15[],2,0),"")</f>
        <v/>
      </c>
      <c r="AB179" s="100" t="str">
        <f>IFERROR(VLOOKUP(Výskyt[[#This Row],[Kód]],zostava16[],2,0),"")</f>
        <v/>
      </c>
      <c r="AC179" s="100" t="str">
        <f>IFERROR(VLOOKUP(Výskyt[[#This Row],[Kód]],zostava17[],2,0),"")</f>
        <v/>
      </c>
      <c r="AD179" s="100" t="str">
        <f>IFERROR(VLOOKUP(Výskyt[[#This Row],[Kód]],zostava18[],2,0),"")</f>
        <v/>
      </c>
      <c r="AE179" s="100" t="str">
        <f>IFERROR(VLOOKUP(Výskyt[[#This Row],[Kód]],zostava19[],2,0),"")</f>
        <v/>
      </c>
      <c r="AF179" s="100" t="str">
        <f>IFERROR(VLOOKUP(Výskyt[[#This Row],[Kód]],zostava20[],2,0),"")</f>
        <v/>
      </c>
      <c r="AG179" s="100" t="str">
        <f>IFERROR(VLOOKUP(Výskyt[[#This Row],[Kód]],zostava21[],2,0),"")</f>
        <v/>
      </c>
      <c r="AH179" s="100" t="str">
        <f>IFERROR(VLOOKUP(Výskyt[[#This Row],[Kód]],zostava22[],2,0),"")</f>
        <v/>
      </c>
      <c r="AI179" s="100" t="str">
        <f>IFERROR(VLOOKUP(Výskyt[[#This Row],[Kód]],zostava23[],2,0),"")</f>
        <v/>
      </c>
      <c r="AJ179" s="100" t="str">
        <f>IFERROR(VLOOKUP(Výskyt[[#This Row],[Kód]],zostava24[],2,0),"")</f>
        <v/>
      </c>
      <c r="AK179" s="100" t="str">
        <f>IFERROR(VLOOKUP(Výskyt[[#This Row],[Kód]],zostava25[],2,0),"")</f>
        <v/>
      </c>
      <c r="AL179" s="100" t="str">
        <f>IFERROR(VLOOKUP(Výskyt[[#This Row],[Kód]],zostava26[],2,0),"")</f>
        <v/>
      </c>
      <c r="AM179" s="100" t="str">
        <f>IFERROR(VLOOKUP(Výskyt[[#This Row],[Kód]],zostava27[],2,0),"")</f>
        <v/>
      </c>
      <c r="AN179" s="100" t="str">
        <f>IFERROR(VLOOKUP(Výskyt[[#This Row],[Kód]],zostava28[],2,0),"")</f>
        <v/>
      </c>
      <c r="AO179" s="100" t="str">
        <f>IFERROR(VLOOKUP(Výskyt[[#This Row],[Kód]],zostava29[],2,0),"")</f>
        <v/>
      </c>
      <c r="AP179" s="100" t="str">
        <f>IFERROR(VLOOKUP(Výskyt[[#This Row],[Kód]],zostava30[],2,0),"")</f>
        <v/>
      </c>
      <c r="AQ179" s="100" t="str">
        <f>IFERROR(VLOOKUP(Výskyt[[#This Row],[Kód]],zostava31[],2,0),"")</f>
        <v/>
      </c>
      <c r="AR179" s="100" t="str">
        <f>IFERROR(VLOOKUP(Výskyt[[#This Row],[Kód]],zostava32[],2,0),"")</f>
        <v/>
      </c>
      <c r="AS179" s="100" t="str">
        <f>IFERROR(VLOOKUP(Výskyt[[#This Row],[Kód]],zostava33[],2,0),"")</f>
        <v/>
      </c>
      <c r="AT179" s="100" t="str">
        <f>IFERROR(VLOOKUP(Výskyt[[#This Row],[Kód]],zostava34[],2,0),"")</f>
        <v/>
      </c>
      <c r="AU179" s="100" t="str">
        <f>IFERROR(VLOOKUP(Výskyt[[#This Row],[Kód]],zostava35[],2,0),"")</f>
        <v/>
      </c>
      <c r="AV179" s="100" t="str">
        <f>IFERROR(VLOOKUP(Výskyt[[#This Row],[Kód]],zostava36[],2,0),"")</f>
        <v/>
      </c>
      <c r="AW179" s="100" t="str">
        <f>IFERROR(VLOOKUP(Výskyt[[#This Row],[Kód]],zostava37[],2,0),"")</f>
        <v/>
      </c>
      <c r="AX179" s="100" t="str">
        <f>IFERROR(VLOOKUP(Výskyt[[#This Row],[Kód]],zostava38[],2,0),"")</f>
        <v/>
      </c>
      <c r="AY179" s="100" t="str">
        <f>IFERROR(VLOOKUP(Výskyt[[#This Row],[Kód]],zostava39[],2,0),"")</f>
        <v/>
      </c>
      <c r="AZ179" s="100" t="str">
        <f>IFERROR(VLOOKUP(Výskyt[[#This Row],[Kód]],zostava40[],2,0),"")</f>
        <v/>
      </c>
      <c r="BA179" s="100" t="str">
        <f>IFERROR(VLOOKUP(Výskyt[[#This Row],[Kód]],zostava41[],2,0),"")</f>
        <v/>
      </c>
      <c r="BB179" s="100" t="str">
        <f>IFERROR(VLOOKUP(Výskyt[[#This Row],[Kód]],zostava42[],2,0),"")</f>
        <v/>
      </c>
      <c r="BC179" s="100" t="str">
        <f>IFERROR(VLOOKUP(Výskyt[[#This Row],[Kód]],zostava43[],2,0),"")</f>
        <v/>
      </c>
      <c r="BD179" s="100" t="str">
        <f>IFERROR(VLOOKUP(Výskyt[[#This Row],[Kód]],zostava44[],2,0),"")</f>
        <v/>
      </c>
      <c r="BE179" s="84"/>
      <c r="BF179" s="108">
        <f>Zostavy!B197</f>
        <v>0</v>
      </c>
      <c r="BG179" s="108">
        <f>SUMIFS(Zostavy!$D$174:$D$207,Zostavy!$B$174:$B$207,Zostavy!B197)*Zostavy!$E$209</f>
        <v>0</v>
      </c>
      <c r="BI179" s="108">
        <f>Zostavy!H197</f>
        <v>0</v>
      </c>
      <c r="BJ179" s="108">
        <f>SUMIFS(Zostavy!$J$174:$J$207,Zostavy!$H$174:$H$207,Zostavy!H197)*Zostavy!$K$209</f>
        <v>0</v>
      </c>
      <c r="BL179" s="108">
        <f>Zostavy!N197</f>
        <v>0</v>
      </c>
      <c r="BM179" s="108">
        <f>SUMIFS(Zostavy!$P$174:$P$207,Zostavy!$N$174:$N$207,Zostavy!N197)*Zostavy!$Q$209</f>
        <v>0</v>
      </c>
      <c r="BO179" s="108">
        <f>Zostavy!T197</f>
        <v>0</v>
      </c>
      <c r="BP179" s="108">
        <f>SUMIFS(Zostavy!$V$174:$V$207,Zostavy!$T$174:$T$207,Zostavy!T197)*Zostavy!$W$209</f>
        <v>0</v>
      </c>
    </row>
    <row r="180" spans="1:68" ht="14.15" x14ac:dyDescent="0.35">
      <c r="A180" s="84"/>
      <c r="B180" s="98">
        <v>3870</v>
      </c>
      <c r="C180" s="84" t="s">
        <v>201</v>
      </c>
      <c r="D180" s="84">
        <f>Cenník[[#This Row],[Kód]]</f>
        <v>3870</v>
      </c>
      <c r="E180" s="93">
        <v>0.46</v>
      </c>
      <c r="F180" s="84"/>
      <c r="G180" s="84" t="s">
        <v>617</v>
      </c>
      <c r="H180" s="84"/>
      <c r="I180" s="99">
        <f>Cenník[[#This Row],[Kód]]</f>
        <v>3870</v>
      </c>
      <c r="J180" s="100">
        <f>SUM(Výskyt[[#This Row],[1]:[44]])</f>
        <v>0</v>
      </c>
      <c r="K180" s="100" t="str">
        <f>IFERROR(RANK(Výskyt[[#This Row],[kód-P]],Výskyt[kód-P],1),"")</f>
        <v/>
      </c>
      <c r="L180" s="100" t="str">
        <f>IF(Výskyt[[#This Row],[ks]]&gt;0,Výskyt[[#This Row],[Kód]],"")</f>
        <v/>
      </c>
      <c r="M180" s="100" t="str">
        <f>IFERROR(VLOOKUP(Výskyt[[#This Row],[Kód]],zostava1[],2,0),"")</f>
        <v/>
      </c>
      <c r="N180" s="100" t="str">
        <f>IFERROR(VLOOKUP(Výskyt[[#This Row],[Kód]],zostava2[],2,0),"")</f>
        <v/>
      </c>
      <c r="O180" s="100" t="str">
        <f>IFERROR(VLOOKUP(Výskyt[[#This Row],[Kód]],zostava3[],2,0),"")</f>
        <v/>
      </c>
      <c r="P180" s="100" t="str">
        <f>IFERROR(VLOOKUP(Výskyt[[#This Row],[Kód]],zostava4[],2,0),"")</f>
        <v/>
      </c>
      <c r="Q180" s="100" t="str">
        <f>IFERROR(VLOOKUP(Výskyt[[#This Row],[Kód]],zostava5[],2,0),"")</f>
        <v/>
      </c>
      <c r="R180" s="100" t="str">
        <f>IFERROR(VLOOKUP(Výskyt[[#This Row],[Kód]],zostava6[],2,0),"")</f>
        <v/>
      </c>
      <c r="S180" s="100" t="str">
        <f>IFERROR(VLOOKUP(Výskyt[[#This Row],[Kód]],zostava7[],2,0),"")</f>
        <v/>
      </c>
      <c r="T180" s="100" t="str">
        <f>IFERROR(VLOOKUP(Výskyt[[#This Row],[Kód]],zostava8[],2,0),"")</f>
        <v/>
      </c>
      <c r="U180" s="100" t="str">
        <f>IFERROR(VLOOKUP(Výskyt[[#This Row],[Kód]],zostava9[],2,0),"")</f>
        <v/>
      </c>
      <c r="V180" s="102" t="str">
        <f>IFERROR(VLOOKUP(Výskyt[[#This Row],[Kód]],zostava10[],2,0),"")</f>
        <v/>
      </c>
      <c r="W180" s="100" t="str">
        <f>IFERROR(VLOOKUP(Výskyt[[#This Row],[Kód]],zostava11[],2,0),"")</f>
        <v/>
      </c>
      <c r="X180" s="100" t="str">
        <f>IFERROR(VLOOKUP(Výskyt[[#This Row],[Kód]],zostava12[],2,0),"")</f>
        <v/>
      </c>
      <c r="Y180" s="100" t="str">
        <f>IFERROR(VLOOKUP(Výskyt[[#This Row],[Kód]],zostava13[],2,0),"")</f>
        <v/>
      </c>
      <c r="Z180" s="100" t="str">
        <f>IFERROR(VLOOKUP(Výskyt[[#This Row],[Kód]],zostava14[],2,0),"")</f>
        <v/>
      </c>
      <c r="AA180" s="100" t="str">
        <f>IFERROR(VLOOKUP(Výskyt[[#This Row],[Kód]],zostava15[],2,0),"")</f>
        <v/>
      </c>
      <c r="AB180" s="100" t="str">
        <f>IFERROR(VLOOKUP(Výskyt[[#This Row],[Kód]],zostava16[],2,0),"")</f>
        <v/>
      </c>
      <c r="AC180" s="100" t="str">
        <f>IFERROR(VLOOKUP(Výskyt[[#This Row],[Kód]],zostava17[],2,0),"")</f>
        <v/>
      </c>
      <c r="AD180" s="100" t="str">
        <f>IFERROR(VLOOKUP(Výskyt[[#This Row],[Kód]],zostava18[],2,0),"")</f>
        <v/>
      </c>
      <c r="AE180" s="100" t="str">
        <f>IFERROR(VLOOKUP(Výskyt[[#This Row],[Kód]],zostava19[],2,0),"")</f>
        <v/>
      </c>
      <c r="AF180" s="100" t="str">
        <f>IFERROR(VLOOKUP(Výskyt[[#This Row],[Kód]],zostava20[],2,0),"")</f>
        <v/>
      </c>
      <c r="AG180" s="100" t="str">
        <f>IFERROR(VLOOKUP(Výskyt[[#This Row],[Kód]],zostava21[],2,0),"")</f>
        <v/>
      </c>
      <c r="AH180" s="100" t="str">
        <f>IFERROR(VLOOKUP(Výskyt[[#This Row],[Kód]],zostava22[],2,0),"")</f>
        <v/>
      </c>
      <c r="AI180" s="100" t="str">
        <f>IFERROR(VLOOKUP(Výskyt[[#This Row],[Kód]],zostava23[],2,0),"")</f>
        <v/>
      </c>
      <c r="AJ180" s="100" t="str">
        <f>IFERROR(VLOOKUP(Výskyt[[#This Row],[Kód]],zostava24[],2,0),"")</f>
        <v/>
      </c>
      <c r="AK180" s="100" t="str">
        <f>IFERROR(VLOOKUP(Výskyt[[#This Row],[Kód]],zostava25[],2,0),"")</f>
        <v/>
      </c>
      <c r="AL180" s="100" t="str">
        <f>IFERROR(VLOOKUP(Výskyt[[#This Row],[Kód]],zostava26[],2,0),"")</f>
        <v/>
      </c>
      <c r="AM180" s="100" t="str">
        <f>IFERROR(VLOOKUP(Výskyt[[#This Row],[Kód]],zostava27[],2,0),"")</f>
        <v/>
      </c>
      <c r="AN180" s="100" t="str">
        <f>IFERROR(VLOOKUP(Výskyt[[#This Row],[Kód]],zostava28[],2,0),"")</f>
        <v/>
      </c>
      <c r="AO180" s="100" t="str">
        <f>IFERROR(VLOOKUP(Výskyt[[#This Row],[Kód]],zostava29[],2,0),"")</f>
        <v/>
      </c>
      <c r="AP180" s="100" t="str">
        <f>IFERROR(VLOOKUP(Výskyt[[#This Row],[Kód]],zostava30[],2,0),"")</f>
        <v/>
      </c>
      <c r="AQ180" s="100" t="str">
        <f>IFERROR(VLOOKUP(Výskyt[[#This Row],[Kód]],zostava31[],2,0),"")</f>
        <v/>
      </c>
      <c r="AR180" s="100" t="str">
        <f>IFERROR(VLOOKUP(Výskyt[[#This Row],[Kód]],zostava32[],2,0),"")</f>
        <v/>
      </c>
      <c r="AS180" s="100" t="str">
        <f>IFERROR(VLOOKUP(Výskyt[[#This Row],[Kód]],zostava33[],2,0),"")</f>
        <v/>
      </c>
      <c r="AT180" s="100" t="str">
        <f>IFERROR(VLOOKUP(Výskyt[[#This Row],[Kód]],zostava34[],2,0),"")</f>
        <v/>
      </c>
      <c r="AU180" s="100" t="str">
        <f>IFERROR(VLOOKUP(Výskyt[[#This Row],[Kód]],zostava35[],2,0),"")</f>
        <v/>
      </c>
      <c r="AV180" s="100" t="str">
        <f>IFERROR(VLOOKUP(Výskyt[[#This Row],[Kód]],zostava36[],2,0),"")</f>
        <v/>
      </c>
      <c r="AW180" s="100" t="str">
        <f>IFERROR(VLOOKUP(Výskyt[[#This Row],[Kód]],zostava37[],2,0),"")</f>
        <v/>
      </c>
      <c r="AX180" s="100" t="str">
        <f>IFERROR(VLOOKUP(Výskyt[[#This Row],[Kód]],zostava38[],2,0),"")</f>
        <v/>
      </c>
      <c r="AY180" s="100" t="str">
        <f>IFERROR(VLOOKUP(Výskyt[[#This Row],[Kód]],zostava39[],2,0),"")</f>
        <v/>
      </c>
      <c r="AZ180" s="100" t="str">
        <f>IFERROR(VLOOKUP(Výskyt[[#This Row],[Kód]],zostava40[],2,0),"")</f>
        <v/>
      </c>
      <c r="BA180" s="100" t="str">
        <f>IFERROR(VLOOKUP(Výskyt[[#This Row],[Kód]],zostava41[],2,0),"")</f>
        <v/>
      </c>
      <c r="BB180" s="100" t="str">
        <f>IFERROR(VLOOKUP(Výskyt[[#This Row],[Kód]],zostava42[],2,0),"")</f>
        <v/>
      </c>
      <c r="BC180" s="100" t="str">
        <f>IFERROR(VLOOKUP(Výskyt[[#This Row],[Kód]],zostava43[],2,0),"")</f>
        <v/>
      </c>
      <c r="BD180" s="100" t="str">
        <f>IFERROR(VLOOKUP(Výskyt[[#This Row],[Kód]],zostava44[],2,0),"")</f>
        <v/>
      </c>
      <c r="BE180" s="84"/>
      <c r="BF180" s="108">
        <f>Zostavy!B198</f>
        <v>0</v>
      </c>
      <c r="BG180" s="108">
        <f>SUMIFS(Zostavy!$D$174:$D$207,Zostavy!$B$174:$B$207,Zostavy!B198)*Zostavy!$E$209</f>
        <v>0</v>
      </c>
      <c r="BI180" s="108">
        <f>Zostavy!H198</f>
        <v>0</v>
      </c>
      <c r="BJ180" s="108">
        <f>SUMIFS(Zostavy!$J$174:$J$207,Zostavy!$H$174:$H$207,Zostavy!H198)*Zostavy!$K$209</f>
        <v>0</v>
      </c>
      <c r="BL180" s="108">
        <f>Zostavy!N198</f>
        <v>0</v>
      </c>
      <c r="BM180" s="108">
        <f>SUMIFS(Zostavy!$P$174:$P$207,Zostavy!$N$174:$N$207,Zostavy!N198)*Zostavy!$Q$209</f>
        <v>0</v>
      </c>
      <c r="BO180" s="108">
        <f>Zostavy!T198</f>
        <v>0</v>
      </c>
      <c r="BP180" s="108">
        <f>SUMIFS(Zostavy!$V$174:$V$207,Zostavy!$T$174:$T$207,Zostavy!T198)*Zostavy!$W$209</f>
        <v>0</v>
      </c>
    </row>
    <row r="181" spans="1:68" ht="14.15" x14ac:dyDescent="0.35">
      <c r="A181" s="84"/>
      <c r="B181" s="98">
        <v>3871</v>
      </c>
      <c r="C181" s="84" t="s">
        <v>507</v>
      </c>
      <c r="D181" s="84">
        <f>Cenník[[#This Row],[Kód]]</f>
        <v>3871</v>
      </c>
      <c r="E181" s="93">
        <v>0.53</v>
      </c>
      <c r="F181" s="84"/>
      <c r="G181" s="84" t="s">
        <v>618</v>
      </c>
      <c r="H181" s="84"/>
      <c r="I181" s="99">
        <f>Cenník[[#This Row],[Kód]]</f>
        <v>3871</v>
      </c>
      <c r="J181" s="100">
        <f>SUM(Výskyt[[#This Row],[1]:[44]])</f>
        <v>0</v>
      </c>
      <c r="K181" s="100" t="str">
        <f>IFERROR(RANK(Výskyt[[#This Row],[kód-P]],Výskyt[kód-P],1),"")</f>
        <v/>
      </c>
      <c r="L181" s="100" t="str">
        <f>IF(Výskyt[[#This Row],[ks]]&gt;0,Výskyt[[#This Row],[Kód]],"")</f>
        <v/>
      </c>
      <c r="M181" s="100" t="str">
        <f>IFERROR(VLOOKUP(Výskyt[[#This Row],[Kód]],zostava1[],2,0),"")</f>
        <v/>
      </c>
      <c r="N181" s="100" t="str">
        <f>IFERROR(VLOOKUP(Výskyt[[#This Row],[Kód]],zostava2[],2,0),"")</f>
        <v/>
      </c>
      <c r="O181" s="100" t="str">
        <f>IFERROR(VLOOKUP(Výskyt[[#This Row],[Kód]],zostava3[],2,0),"")</f>
        <v/>
      </c>
      <c r="P181" s="100" t="str">
        <f>IFERROR(VLOOKUP(Výskyt[[#This Row],[Kód]],zostava4[],2,0),"")</f>
        <v/>
      </c>
      <c r="Q181" s="100" t="str">
        <f>IFERROR(VLOOKUP(Výskyt[[#This Row],[Kód]],zostava5[],2,0),"")</f>
        <v/>
      </c>
      <c r="R181" s="100" t="str">
        <f>IFERROR(VLOOKUP(Výskyt[[#This Row],[Kód]],zostava6[],2,0),"")</f>
        <v/>
      </c>
      <c r="S181" s="100" t="str">
        <f>IFERROR(VLOOKUP(Výskyt[[#This Row],[Kód]],zostava7[],2,0),"")</f>
        <v/>
      </c>
      <c r="T181" s="100" t="str">
        <f>IFERROR(VLOOKUP(Výskyt[[#This Row],[Kód]],zostava8[],2,0),"")</f>
        <v/>
      </c>
      <c r="U181" s="100" t="str">
        <f>IFERROR(VLOOKUP(Výskyt[[#This Row],[Kód]],zostava9[],2,0),"")</f>
        <v/>
      </c>
      <c r="V181" s="102" t="str">
        <f>IFERROR(VLOOKUP(Výskyt[[#This Row],[Kód]],zostava10[],2,0),"")</f>
        <v/>
      </c>
      <c r="W181" s="100" t="str">
        <f>IFERROR(VLOOKUP(Výskyt[[#This Row],[Kód]],zostava11[],2,0),"")</f>
        <v/>
      </c>
      <c r="X181" s="100" t="str">
        <f>IFERROR(VLOOKUP(Výskyt[[#This Row],[Kód]],zostava12[],2,0),"")</f>
        <v/>
      </c>
      <c r="Y181" s="100" t="str">
        <f>IFERROR(VLOOKUP(Výskyt[[#This Row],[Kód]],zostava13[],2,0),"")</f>
        <v/>
      </c>
      <c r="Z181" s="100" t="str">
        <f>IFERROR(VLOOKUP(Výskyt[[#This Row],[Kód]],zostava14[],2,0),"")</f>
        <v/>
      </c>
      <c r="AA181" s="100" t="str">
        <f>IFERROR(VLOOKUP(Výskyt[[#This Row],[Kód]],zostava15[],2,0),"")</f>
        <v/>
      </c>
      <c r="AB181" s="100" t="str">
        <f>IFERROR(VLOOKUP(Výskyt[[#This Row],[Kód]],zostava16[],2,0),"")</f>
        <v/>
      </c>
      <c r="AC181" s="100" t="str">
        <f>IFERROR(VLOOKUP(Výskyt[[#This Row],[Kód]],zostava17[],2,0),"")</f>
        <v/>
      </c>
      <c r="AD181" s="100" t="str">
        <f>IFERROR(VLOOKUP(Výskyt[[#This Row],[Kód]],zostava18[],2,0),"")</f>
        <v/>
      </c>
      <c r="AE181" s="100" t="str">
        <f>IFERROR(VLOOKUP(Výskyt[[#This Row],[Kód]],zostava19[],2,0),"")</f>
        <v/>
      </c>
      <c r="AF181" s="100" t="str">
        <f>IFERROR(VLOOKUP(Výskyt[[#This Row],[Kód]],zostava20[],2,0),"")</f>
        <v/>
      </c>
      <c r="AG181" s="100" t="str">
        <f>IFERROR(VLOOKUP(Výskyt[[#This Row],[Kód]],zostava21[],2,0),"")</f>
        <v/>
      </c>
      <c r="AH181" s="100" t="str">
        <f>IFERROR(VLOOKUP(Výskyt[[#This Row],[Kód]],zostava22[],2,0),"")</f>
        <v/>
      </c>
      <c r="AI181" s="100" t="str">
        <f>IFERROR(VLOOKUP(Výskyt[[#This Row],[Kód]],zostava23[],2,0),"")</f>
        <v/>
      </c>
      <c r="AJ181" s="100" t="str">
        <f>IFERROR(VLOOKUP(Výskyt[[#This Row],[Kód]],zostava24[],2,0),"")</f>
        <v/>
      </c>
      <c r="AK181" s="100" t="str">
        <f>IFERROR(VLOOKUP(Výskyt[[#This Row],[Kód]],zostava25[],2,0),"")</f>
        <v/>
      </c>
      <c r="AL181" s="100" t="str">
        <f>IFERROR(VLOOKUP(Výskyt[[#This Row],[Kód]],zostava26[],2,0),"")</f>
        <v/>
      </c>
      <c r="AM181" s="100" t="str">
        <f>IFERROR(VLOOKUP(Výskyt[[#This Row],[Kód]],zostava27[],2,0),"")</f>
        <v/>
      </c>
      <c r="AN181" s="100" t="str">
        <f>IFERROR(VLOOKUP(Výskyt[[#This Row],[Kód]],zostava28[],2,0),"")</f>
        <v/>
      </c>
      <c r="AO181" s="100" t="str">
        <f>IFERROR(VLOOKUP(Výskyt[[#This Row],[Kód]],zostava29[],2,0),"")</f>
        <v/>
      </c>
      <c r="AP181" s="100" t="str">
        <f>IFERROR(VLOOKUP(Výskyt[[#This Row],[Kód]],zostava30[],2,0),"")</f>
        <v/>
      </c>
      <c r="AQ181" s="100" t="str">
        <f>IFERROR(VLOOKUP(Výskyt[[#This Row],[Kód]],zostava31[],2,0),"")</f>
        <v/>
      </c>
      <c r="AR181" s="100" t="str">
        <f>IFERROR(VLOOKUP(Výskyt[[#This Row],[Kód]],zostava32[],2,0),"")</f>
        <v/>
      </c>
      <c r="AS181" s="100" t="str">
        <f>IFERROR(VLOOKUP(Výskyt[[#This Row],[Kód]],zostava33[],2,0),"")</f>
        <v/>
      </c>
      <c r="AT181" s="100" t="str">
        <f>IFERROR(VLOOKUP(Výskyt[[#This Row],[Kód]],zostava34[],2,0),"")</f>
        <v/>
      </c>
      <c r="AU181" s="100" t="str">
        <f>IFERROR(VLOOKUP(Výskyt[[#This Row],[Kód]],zostava35[],2,0),"")</f>
        <v/>
      </c>
      <c r="AV181" s="100" t="str">
        <f>IFERROR(VLOOKUP(Výskyt[[#This Row],[Kód]],zostava36[],2,0),"")</f>
        <v/>
      </c>
      <c r="AW181" s="100" t="str">
        <f>IFERROR(VLOOKUP(Výskyt[[#This Row],[Kód]],zostava37[],2,0),"")</f>
        <v/>
      </c>
      <c r="AX181" s="100" t="str">
        <f>IFERROR(VLOOKUP(Výskyt[[#This Row],[Kód]],zostava38[],2,0),"")</f>
        <v/>
      </c>
      <c r="AY181" s="100" t="str">
        <f>IFERROR(VLOOKUP(Výskyt[[#This Row],[Kód]],zostava39[],2,0),"")</f>
        <v/>
      </c>
      <c r="AZ181" s="100" t="str">
        <f>IFERROR(VLOOKUP(Výskyt[[#This Row],[Kód]],zostava40[],2,0),"")</f>
        <v/>
      </c>
      <c r="BA181" s="100" t="str">
        <f>IFERROR(VLOOKUP(Výskyt[[#This Row],[Kód]],zostava41[],2,0),"")</f>
        <v/>
      </c>
      <c r="BB181" s="100" t="str">
        <f>IFERROR(VLOOKUP(Výskyt[[#This Row],[Kód]],zostava42[],2,0),"")</f>
        <v/>
      </c>
      <c r="BC181" s="100" t="str">
        <f>IFERROR(VLOOKUP(Výskyt[[#This Row],[Kód]],zostava43[],2,0),"")</f>
        <v/>
      </c>
      <c r="BD181" s="100" t="str">
        <f>IFERROR(VLOOKUP(Výskyt[[#This Row],[Kód]],zostava44[],2,0),"")</f>
        <v/>
      </c>
      <c r="BE181" s="84"/>
      <c r="BF181" s="108">
        <f>Zostavy!B199</f>
        <v>0</v>
      </c>
      <c r="BG181" s="108">
        <f>SUMIFS(Zostavy!$D$174:$D$207,Zostavy!$B$174:$B$207,Zostavy!B199)*Zostavy!$E$209</f>
        <v>0</v>
      </c>
      <c r="BI181" s="108">
        <f>Zostavy!H199</f>
        <v>0</v>
      </c>
      <c r="BJ181" s="108">
        <f>SUMIFS(Zostavy!$J$174:$J$207,Zostavy!$H$174:$H$207,Zostavy!H199)*Zostavy!$K$209</f>
        <v>0</v>
      </c>
      <c r="BL181" s="108">
        <f>Zostavy!N199</f>
        <v>0</v>
      </c>
      <c r="BM181" s="108">
        <f>SUMIFS(Zostavy!$P$174:$P$207,Zostavy!$N$174:$N$207,Zostavy!N199)*Zostavy!$Q$209</f>
        <v>0</v>
      </c>
      <c r="BO181" s="108">
        <f>Zostavy!T199</f>
        <v>0</v>
      </c>
      <c r="BP181" s="108">
        <f>SUMIFS(Zostavy!$V$174:$V$207,Zostavy!$T$174:$T$207,Zostavy!T199)*Zostavy!$W$209</f>
        <v>0</v>
      </c>
    </row>
    <row r="182" spans="1:68" ht="14.15" x14ac:dyDescent="0.35">
      <c r="A182" s="84"/>
      <c r="B182" s="98">
        <v>3874</v>
      </c>
      <c r="C182" s="84" t="s">
        <v>508</v>
      </c>
      <c r="D182" s="84">
        <f>Cenník[[#This Row],[Kód]]</f>
        <v>3874</v>
      </c>
      <c r="E182" s="93">
        <v>0.53</v>
      </c>
      <c r="F182" s="84"/>
      <c r="G182" s="84" t="s">
        <v>625</v>
      </c>
      <c r="H182" s="84"/>
      <c r="I182" s="99">
        <f>Cenník[[#This Row],[Kód]]</f>
        <v>3874</v>
      </c>
      <c r="J182" s="100">
        <f>SUM(Výskyt[[#This Row],[1]:[44]])</f>
        <v>0</v>
      </c>
      <c r="K182" s="100" t="str">
        <f>IFERROR(RANK(Výskyt[[#This Row],[kód-P]],Výskyt[kód-P],1),"")</f>
        <v/>
      </c>
      <c r="L182" s="100" t="str">
        <f>IF(Výskyt[[#This Row],[ks]]&gt;0,Výskyt[[#This Row],[Kód]],"")</f>
        <v/>
      </c>
      <c r="M182" s="100" t="str">
        <f>IFERROR(VLOOKUP(Výskyt[[#This Row],[Kód]],zostava1[],2,0),"")</f>
        <v/>
      </c>
      <c r="N182" s="100" t="str">
        <f>IFERROR(VLOOKUP(Výskyt[[#This Row],[Kód]],zostava2[],2,0),"")</f>
        <v/>
      </c>
      <c r="O182" s="100" t="str">
        <f>IFERROR(VLOOKUP(Výskyt[[#This Row],[Kód]],zostava3[],2,0),"")</f>
        <v/>
      </c>
      <c r="P182" s="100" t="str">
        <f>IFERROR(VLOOKUP(Výskyt[[#This Row],[Kód]],zostava4[],2,0),"")</f>
        <v/>
      </c>
      <c r="Q182" s="100" t="str">
        <f>IFERROR(VLOOKUP(Výskyt[[#This Row],[Kód]],zostava5[],2,0),"")</f>
        <v/>
      </c>
      <c r="R182" s="100" t="str">
        <f>IFERROR(VLOOKUP(Výskyt[[#This Row],[Kód]],zostava6[],2,0),"")</f>
        <v/>
      </c>
      <c r="S182" s="100" t="str">
        <f>IFERROR(VLOOKUP(Výskyt[[#This Row],[Kód]],zostava7[],2,0),"")</f>
        <v/>
      </c>
      <c r="T182" s="100" t="str">
        <f>IFERROR(VLOOKUP(Výskyt[[#This Row],[Kód]],zostava8[],2,0),"")</f>
        <v/>
      </c>
      <c r="U182" s="100" t="str">
        <f>IFERROR(VLOOKUP(Výskyt[[#This Row],[Kód]],zostava9[],2,0),"")</f>
        <v/>
      </c>
      <c r="V182" s="102" t="str">
        <f>IFERROR(VLOOKUP(Výskyt[[#This Row],[Kód]],zostava10[],2,0),"")</f>
        <v/>
      </c>
      <c r="W182" s="100" t="str">
        <f>IFERROR(VLOOKUP(Výskyt[[#This Row],[Kód]],zostava11[],2,0),"")</f>
        <v/>
      </c>
      <c r="X182" s="100" t="str">
        <f>IFERROR(VLOOKUP(Výskyt[[#This Row],[Kód]],zostava12[],2,0),"")</f>
        <v/>
      </c>
      <c r="Y182" s="100" t="str">
        <f>IFERROR(VLOOKUP(Výskyt[[#This Row],[Kód]],zostava13[],2,0),"")</f>
        <v/>
      </c>
      <c r="Z182" s="100" t="str">
        <f>IFERROR(VLOOKUP(Výskyt[[#This Row],[Kód]],zostava14[],2,0),"")</f>
        <v/>
      </c>
      <c r="AA182" s="100" t="str">
        <f>IFERROR(VLOOKUP(Výskyt[[#This Row],[Kód]],zostava15[],2,0),"")</f>
        <v/>
      </c>
      <c r="AB182" s="100" t="str">
        <f>IFERROR(VLOOKUP(Výskyt[[#This Row],[Kód]],zostava16[],2,0),"")</f>
        <v/>
      </c>
      <c r="AC182" s="100" t="str">
        <f>IFERROR(VLOOKUP(Výskyt[[#This Row],[Kód]],zostava17[],2,0),"")</f>
        <v/>
      </c>
      <c r="AD182" s="100" t="str">
        <f>IFERROR(VLOOKUP(Výskyt[[#This Row],[Kód]],zostava18[],2,0),"")</f>
        <v/>
      </c>
      <c r="AE182" s="100" t="str">
        <f>IFERROR(VLOOKUP(Výskyt[[#This Row],[Kód]],zostava19[],2,0),"")</f>
        <v/>
      </c>
      <c r="AF182" s="100" t="str">
        <f>IFERROR(VLOOKUP(Výskyt[[#This Row],[Kód]],zostava20[],2,0),"")</f>
        <v/>
      </c>
      <c r="AG182" s="100" t="str">
        <f>IFERROR(VLOOKUP(Výskyt[[#This Row],[Kód]],zostava21[],2,0),"")</f>
        <v/>
      </c>
      <c r="AH182" s="100" t="str">
        <f>IFERROR(VLOOKUP(Výskyt[[#This Row],[Kód]],zostava22[],2,0),"")</f>
        <v/>
      </c>
      <c r="AI182" s="100" t="str">
        <f>IFERROR(VLOOKUP(Výskyt[[#This Row],[Kód]],zostava23[],2,0),"")</f>
        <v/>
      </c>
      <c r="AJ182" s="100" t="str">
        <f>IFERROR(VLOOKUP(Výskyt[[#This Row],[Kód]],zostava24[],2,0),"")</f>
        <v/>
      </c>
      <c r="AK182" s="100" t="str">
        <f>IFERROR(VLOOKUP(Výskyt[[#This Row],[Kód]],zostava25[],2,0),"")</f>
        <v/>
      </c>
      <c r="AL182" s="100" t="str">
        <f>IFERROR(VLOOKUP(Výskyt[[#This Row],[Kód]],zostava26[],2,0),"")</f>
        <v/>
      </c>
      <c r="AM182" s="100" t="str">
        <f>IFERROR(VLOOKUP(Výskyt[[#This Row],[Kód]],zostava27[],2,0),"")</f>
        <v/>
      </c>
      <c r="AN182" s="100" t="str">
        <f>IFERROR(VLOOKUP(Výskyt[[#This Row],[Kód]],zostava28[],2,0),"")</f>
        <v/>
      </c>
      <c r="AO182" s="100" t="str">
        <f>IFERROR(VLOOKUP(Výskyt[[#This Row],[Kód]],zostava29[],2,0),"")</f>
        <v/>
      </c>
      <c r="AP182" s="100" t="str">
        <f>IFERROR(VLOOKUP(Výskyt[[#This Row],[Kód]],zostava30[],2,0),"")</f>
        <v/>
      </c>
      <c r="AQ182" s="100" t="str">
        <f>IFERROR(VLOOKUP(Výskyt[[#This Row],[Kód]],zostava31[],2,0),"")</f>
        <v/>
      </c>
      <c r="AR182" s="100" t="str">
        <f>IFERROR(VLOOKUP(Výskyt[[#This Row],[Kód]],zostava32[],2,0),"")</f>
        <v/>
      </c>
      <c r="AS182" s="100" t="str">
        <f>IFERROR(VLOOKUP(Výskyt[[#This Row],[Kód]],zostava33[],2,0),"")</f>
        <v/>
      </c>
      <c r="AT182" s="100" t="str">
        <f>IFERROR(VLOOKUP(Výskyt[[#This Row],[Kód]],zostava34[],2,0),"")</f>
        <v/>
      </c>
      <c r="AU182" s="100" t="str">
        <f>IFERROR(VLOOKUP(Výskyt[[#This Row],[Kód]],zostava35[],2,0),"")</f>
        <v/>
      </c>
      <c r="AV182" s="100" t="str">
        <f>IFERROR(VLOOKUP(Výskyt[[#This Row],[Kód]],zostava36[],2,0),"")</f>
        <v/>
      </c>
      <c r="AW182" s="100" t="str">
        <f>IFERROR(VLOOKUP(Výskyt[[#This Row],[Kód]],zostava37[],2,0),"")</f>
        <v/>
      </c>
      <c r="AX182" s="100" t="str">
        <f>IFERROR(VLOOKUP(Výskyt[[#This Row],[Kód]],zostava38[],2,0),"")</f>
        <v/>
      </c>
      <c r="AY182" s="100" t="str">
        <f>IFERROR(VLOOKUP(Výskyt[[#This Row],[Kód]],zostava39[],2,0),"")</f>
        <v/>
      </c>
      <c r="AZ182" s="100" t="str">
        <f>IFERROR(VLOOKUP(Výskyt[[#This Row],[Kód]],zostava40[],2,0),"")</f>
        <v/>
      </c>
      <c r="BA182" s="100" t="str">
        <f>IFERROR(VLOOKUP(Výskyt[[#This Row],[Kód]],zostava41[],2,0),"")</f>
        <v/>
      </c>
      <c r="BB182" s="100" t="str">
        <f>IFERROR(VLOOKUP(Výskyt[[#This Row],[Kód]],zostava42[],2,0),"")</f>
        <v/>
      </c>
      <c r="BC182" s="100" t="str">
        <f>IFERROR(VLOOKUP(Výskyt[[#This Row],[Kód]],zostava43[],2,0),"")</f>
        <v/>
      </c>
      <c r="BD182" s="100" t="str">
        <f>IFERROR(VLOOKUP(Výskyt[[#This Row],[Kód]],zostava44[],2,0),"")</f>
        <v/>
      </c>
      <c r="BE182" s="84"/>
      <c r="BF182" s="108">
        <f>Zostavy!B200</f>
        <v>0</v>
      </c>
      <c r="BG182" s="108">
        <f>SUMIFS(Zostavy!$D$174:$D$207,Zostavy!$B$174:$B$207,Zostavy!B200)*Zostavy!$E$209</f>
        <v>0</v>
      </c>
      <c r="BI182" s="108">
        <f>Zostavy!H200</f>
        <v>0</v>
      </c>
      <c r="BJ182" s="108">
        <f>SUMIFS(Zostavy!$J$174:$J$207,Zostavy!$H$174:$H$207,Zostavy!H200)*Zostavy!$K$209</f>
        <v>0</v>
      </c>
      <c r="BL182" s="108">
        <f>Zostavy!N200</f>
        <v>0</v>
      </c>
      <c r="BM182" s="108">
        <f>SUMIFS(Zostavy!$P$174:$P$207,Zostavy!$N$174:$N$207,Zostavy!N200)*Zostavy!$Q$209</f>
        <v>0</v>
      </c>
      <c r="BO182" s="108">
        <f>Zostavy!T200</f>
        <v>0</v>
      </c>
      <c r="BP182" s="108">
        <f>SUMIFS(Zostavy!$V$174:$V$207,Zostavy!$T$174:$T$207,Zostavy!T200)*Zostavy!$W$209</f>
        <v>0</v>
      </c>
    </row>
    <row r="183" spans="1:68" ht="14.15" x14ac:dyDescent="0.35">
      <c r="A183" s="84"/>
      <c r="B183" s="98">
        <v>3875</v>
      </c>
      <c r="C183" s="84" t="s">
        <v>509</v>
      </c>
      <c r="D183" s="84">
        <f>Cenník[[#This Row],[Kód]]</f>
        <v>3875</v>
      </c>
      <c r="E183" s="93">
        <v>0.65</v>
      </c>
      <c r="F183" s="84"/>
      <c r="G183" s="84" t="s">
        <v>624</v>
      </c>
      <c r="H183" s="84"/>
      <c r="I183" s="99">
        <f>Cenník[[#This Row],[Kód]]</f>
        <v>3875</v>
      </c>
      <c r="J183" s="100">
        <f>SUM(Výskyt[[#This Row],[1]:[44]])</f>
        <v>0</v>
      </c>
      <c r="K183" s="100" t="str">
        <f>IFERROR(RANK(Výskyt[[#This Row],[kód-P]],Výskyt[kód-P],1),"")</f>
        <v/>
      </c>
      <c r="L183" s="100" t="str">
        <f>IF(Výskyt[[#This Row],[ks]]&gt;0,Výskyt[[#This Row],[Kód]],"")</f>
        <v/>
      </c>
      <c r="M183" s="100" t="str">
        <f>IFERROR(VLOOKUP(Výskyt[[#This Row],[Kód]],zostava1[],2,0),"")</f>
        <v/>
      </c>
      <c r="N183" s="100" t="str">
        <f>IFERROR(VLOOKUP(Výskyt[[#This Row],[Kód]],zostava2[],2,0),"")</f>
        <v/>
      </c>
      <c r="O183" s="100" t="str">
        <f>IFERROR(VLOOKUP(Výskyt[[#This Row],[Kód]],zostava3[],2,0),"")</f>
        <v/>
      </c>
      <c r="P183" s="100" t="str">
        <f>IFERROR(VLOOKUP(Výskyt[[#This Row],[Kód]],zostava4[],2,0),"")</f>
        <v/>
      </c>
      <c r="Q183" s="100" t="str">
        <f>IFERROR(VLOOKUP(Výskyt[[#This Row],[Kód]],zostava5[],2,0),"")</f>
        <v/>
      </c>
      <c r="R183" s="100" t="str">
        <f>IFERROR(VLOOKUP(Výskyt[[#This Row],[Kód]],zostava6[],2,0),"")</f>
        <v/>
      </c>
      <c r="S183" s="100" t="str">
        <f>IFERROR(VLOOKUP(Výskyt[[#This Row],[Kód]],zostava7[],2,0),"")</f>
        <v/>
      </c>
      <c r="T183" s="100" t="str">
        <f>IFERROR(VLOOKUP(Výskyt[[#This Row],[Kód]],zostava8[],2,0),"")</f>
        <v/>
      </c>
      <c r="U183" s="100" t="str">
        <f>IFERROR(VLOOKUP(Výskyt[[#This Row],[Kód]],zostava9[],2,0),"")</f>
        <v/>
      </c>
      <c r="V183" s="102" t="str">
        <f>IFERROR(VLOOKUP(Výskyt[[#This Row],[Kód]],zostava10[],2,0),"")</f>
        <v/>
      </c>
      <c r="W183" s="100" t="str">
        <f>IFERROR(VLOOKUP(Výskyt[[#This Row],[Kód]],zostava11[],2,0),"")</f>
        <v/>
      </c>
      <c r="X183" s="100" t="str">
        <f>IFERROR(VLOOKUP(Výskyt[[#This Row],[Kód]],zostava12[],2,0),"")</f>
        <v/>
      </c>
      <c r="Y183" s="100" t="str">
        <f>IFERROR(VLOOKUP(Výskyt[[#This Row],[Kód]],zostava13[],2,0),"")</f>
        <v/>
      </c>
      <c r="Z183" s="100" t="str">
        <f>IFERROR(VLOOKUP(Výskyt[[#This Row],[Kód]],zostava14[],2,0),"")</f>
        <v/>
      </c>
      <c r="AA183" s="100" t="str">
        <f>IFERROR(VLOOKUP(Výskyt[[#This Row],[Kód]],zostava15[],2,0),"")</f>
        <v/>
      </c>
      <c r="AB183" s="100" t="str">
        <f>IFERROR(VLOOKUP(Výskyt[[#This Row],[Kód]],zostava16[],2,0),"")</f>
        <v/>
      </c>
      <c r="AC183" s="100" t="str">
        <f>IFERROR(VLOOKUP(Výskyt[[#This Row],[Kód]],zostava17[],2,0),"")</f>
        <v/>
      </c>
      <c r="AD183" s="100" t="str">
        <f>IFERROR(VLOOKUP(Výskyt[[#This Row],[Kód]],zostava18[],2,0),"")</f>
        <v/>
      </c>
      <c r="AE183" s="100" t="str">
        <f>IFERROR(VLOOKUP(Výskyt[[#This Row],[Kód]],zostava19[],2,0),"")</f>
        <v/>
      </c>
      <c r="AF183" s="100" t="str">
        <f>IFERROR(VLOOKUP(Výskyt[[#This Row],[Kód]],zostava20[],2,0),"")</f>
        <v/>
      </c>
      <c r="AG183" s="100" t="str">
        <f>IFERROR(VLOOKUP(Výskyt[[#This Row],[Kód]],zostava21[],2,0),"")</f>
        <v/>
      </c>
      <c r="AH183" s="100" t="str">
        <f>IFERROR(VLOOKUP(Výskyt[[#This Row],[Kód]],zostava22[],2,0),"")</f>
        <v/>
      </c>
      <c r="AI183" s="100" t="str">
        <f>IFERROR(VLOOKUP(Výskyt[[#This Row],[Kód]],zostava23[],2,0),"")</f>
        <v/>
      </c>
      <c r="AJ183" s="100" t="str">
        <f>IFERROR(VLOOKUP(Výskyt[[#This Row],[Kód]],zostava24[],2,0),"")</f>
        <v/>
      </c>
      <c r="AK183" s="100" t="str">
        <f>IFERROR(VLOOKUP(Výskyt[[#This Row],[Kód]],zostava25[],2,0),"")</f>
        <v/>
      </c>
      <c r="AL183" s="100" t="str">
        <f>IFERROR(VLOOKUP(Výskyt[[#This Row],[Kód]],zostava26[],2,0),"")</f>
        <v/>
      </c>
      <c r="AM183" s="100" t="str">
        <f>IFERROR(VLOOKUP(Výskyt[[#This Row],[Kód]],zostava27[],2,0),"")</f>
        <v/>
      </c>
      <c r="AN183" s="100" t="str">
        <f>IFERROR(VLOOKUP(Výskyt[[#This Row],[Kód]],zostava28[],2,0),"")</f>
        <v/>
      </c>
      <c r="AO183" s="100" t="str">
        <f>IFERROR(VLOOKUP(Výskyt[[#This Row],[Kód]],zostava29[],2,0),"")</f>
        <v/>
      </c>
      <c r="AP183" s="100" t="str">
        <f>IFERROR(VLOOKUP(Výskyt[[#This Row],[Kód]],zostava30[],2,0),"")</f>
        <v/>
      </c>
      <c r="AQ183" s="100" t="str">
        <f>IFERROR(VLOOKUP(Výskyt[[#This Row],[Kód]],zostava31[],2,0),"")</f>
        <v/>
      </c>
      <c r="AR183" s="100" t="str">
        <f>IFERROR(VLOOKUP(Výskyt[[#This Row],[Kód]],zostava32[],2,0),"")</f>
        <v/>
      </c>
      <c r="AS183" s="100" t="str">
        <f>IFERROR(VLOOKUP(Výskyt[[#This Row],[Kód]],zostava33[],2,0),"")</f>
        <v/>
      </c>
      <c r="AT183" s="100" t="str">
        <f>IFERROR(VLOOKUP(Výskyt[[#This Row],[Kód]],zostava34[],2,0),"")</f>
        <v/>
      </c>
      <c r="AU183" s="100" t="str">
        <f>IFERROR(VLOOKUP(Výskyt[[#This Row],[Kód]],zostava35[],2,0),"")</f>
        <v/>
      </c>
      <c r="AV183" s="100" t="str">
        <f>IFERROR(VLOOKUP(Výskyt[[#This Row],[Kód]],zostava36[],2,0),"")</f>
        <v/>
      </c>
      <c r="AW183" s="100" t="str">
        <f>IFERROR(VLOOKUP(Výskyt[[#This Row],[Kód]],zostava37[],2,0),"")</f>
        <v/>
      </c>
      <c r="AX183" s="100" t="str">
        <f>IFERROR(VLOOKUP(Výskyt[[#This Row],[Kód]],zostava38[],2,0),"")</f>
        <v/>
      </c>
      <c r="AY183" s="100" t="str">
        <f>IFERROR(VLOOKUP(Výskyt[[#This Row],[Kód]],zostava39[],2,0),"")</f>
        <v/>
      </c>
      <c r="AZ183" s="100" t="str">
        <f>IFERROR(VLOOKUP(Výskyt[[#This Row],[Kód]],zostava40[],2,0),"")</f>
        <v/>
      </c>
      <c r="BA183" s="100" t="str">
        <f>IFERROR(VLOOKUP(Výskyt[[#This Row],[Kód]],zostava41[],2,0),"")</f>
        <v/>
      </c>
      <c r="BB183" s="100" t="str">
        <f>IFERROR(VLOOKUP(Výskyt[[#This Row],[Kód]],zostava42[],2,0),"")</f>
        <v/>
      </c>
      <c r="BC183" s="100" t="str">
        <f>IFERROR(VLOOKUP(Výskyt[[#This Row],[Kód]],zostava43[],2,0),"")</f>
        <v/>
      </c>
      <c r="BD183" s="100" t="str">
        <f>IFERROR(VLOOKUP(Výskyt[[#This Row],[Kód]],zostava44[],2,0),"")</f>
        <v/>
      </c>
      <c r="BE183" s="84"/>
      <c r="BF183" s="108">
        <f>Zostavy!B201</f>
        <v>0</v>
      </c>
      <c r="BG183" s="108">
        <f>SUMIFS(Zostavy!$D$174:$D$207,Zostavy!$B$174:$B$207,Zostavy!B201)*Zostavy!$E$209</f>
        <v>0</v>
      </c>
      <c r="BI183" s="108">
        <f>Zostavy!H201</f>
        <v>0</v>
      </c>
      <c r="BJ183" s="108">
        <f>SUMIFS(Zostavy!$J$174:$J$207,Zostavy!$H$174:$H$207,Zostavy!H201)*Zostavy!$K$209</f>
        <v>0</v>
      </c>
      <c r="BL183" s="108">
        <f>Zostavy!N201</f>
        <v>0</v>
      </c>
      <c r="BM183" s="108">
        <f>SUMIFS(Zostavy!$P$174:$P$207,Zostavy!$N$174:$N$207,Zostavy!N201)*Zostavy!$Q$209</f>
        <v>0</v>
      </c>
      <c r="BO183" s="108">
        <f>Zostavy!T201</f>
        <v>0</v>
      </c>
      <c r="BP183" s="108">
        <f>SUMIFS(Zostavy!$V$174:$V$207,Zostavy!$T$174:$T$207,Zostavy!T201)*Zostavy!$W$209</f>
        <v>0</v>
      </c>
    </row>
    <row r="184" spans="1:68" ht="14.15" x14ac:dyDescent="0.35">
      <c r="A184" s="84"/>
      <c r="B184" s="98">
        <v>3876</v>
      </c>
      <c r="C184" s="84" t="s">
        <v>510</v>
      </c>
      <c r="D184" s="84">
        <f>Cenník[[#This Row],[Kód]]</f>
        <v>3876</v>
      </c>
      <c r="E184" s="93">
        <v>0.89</v>
      </c>
      <c r="F184" s="84"/>
      <c r="G184" s="84" t="s">
        <v>623</v>
      </c>
      <c r="H184" s="84"/>
      <c r="I184" s="99">
        <f>Cenník[[#This Row],[Kód]]</f>
        <v>3876</v>
      </c>
      <c r="J184" s="100">
        <f>SUM(Výskyt[[#This Row],[1]:[44]])</f>
        <v>0</v>
      </c>
      <c r="K184" s="100" t="str">
        <f>IFERROR(RANK(Výskyt[[#This Row],[kód-P]],Výskyt[kód-P],1),"")</f>
        <v/>
      </c>
      <c r="L184" s="100" t="str">
        <f>IF(Výskyt[[#This Row],[ks]]&gt;0,Výskyt[[#This Row],[Kód]],"")</f>
        <v/>
      </c>
      <c r="M184" s="100" t="str">
        <f>IFERROR(VLOOKUP(Výskyt[[#This Row],[Kód]],zostava1[],2,0),"")</f>
        <v/>
      </c>
      <c r="N184" s="100" t="str">
        <f>IFERROR(VLOOKUP(Výskyt[[#This Row],[Kód]],zostava2[],2,0),"")</f>
        <v/>
      </c>
      <c r="O184" s="100" t="str">
        <f>IFERROR(VLOOKUP(Výskyt[[#This Row],[Kód]],zostava3[],2,0),"")</f>
        <v/>
      </c>
      <c r="P184" s="100" t="str">
        <f>IFERROR(VLOOKUP(Výskyt[[#This Row],[Kód]],zostava4[],2,0),"")</f>
        <v/>
      </c>
      <c r="Q184" s="100" t="str">
        <f>IFERROR(VLOOKUP(Výskyt[[#This Row],[Kód]],zostava5[],2,0),"")</f>
        <v/>
      </c>
      <c r="R184" s="100" t="str">
        <f>IFERROR(VLOOKUP(Výskyt[[#This Row],[Kód]],zostava6[],2,0),"")</f>
        <v/>
      </c>
      <c r="S184" s="100" t="str">
        <f>IFERROR(VLOOKUP(Výskyt[[#This Row],[Kód]],zostava7[],2,0),"")</f>
        <v/>
      </c>
      <c r="T184" s="100" t="str">
        <f>IFERROR(VLOOKUP(Výskyt[[#This Row],[Kód]],zostava8[],2,0),"")</f>
        <v/>
      </c>
      <c r="U184" s="100" t="str">
        <f>IFERROR(VLOOKUP(Výskyt[[#This Row],[Kód]],zostava9[],2,0),"")</f>
        <v/>
      </c>
      <c r="V184" s="102" t="str">
        <f>IFERROR(VLOOKUP(Výskyt[[#This Row],[Kód]],zostava10[],2,0),"")</f>
        <v/>
      </c>
      <c r="W184" s="100" t="str">
        <f>IFERROR(VLOOKUP(Výskyt[[#This Row],[Kód]],zostava11[],2,0),"")</f>
        <v/>
      </c>
      <c r="X184" s="100" t="str">
        <f>IFERROR(VLOOKUP(Výskyt[[#This Row],[Kód]],zostava12[],2,0),"")</f>
        <v/>
      </c>
      <c r="Y184" s="100" t="str">
        <f>IFERROR(VLOOKUP(Výskyt[[#This Row],[Kód]],zostava13[],2,0),"")</f>
        <v/>
      </c>
      <c r="Z184" s="100" t="str">
        <f>IFERROR(VLOOKUP(Výskyt[[#This Row],[Kód]],zostava14[],2,0),"")</f>
        <v/>
      </c>
      <c r="AA184" s="100" t="str">
        <f>IFERROR(VLOOKUP(Výskyt[[#This Row],[Kód]],zostava15[],2,0),"")</f>
        <v/>
      </c>
      <c r="AB184" s="100" t="str">
        <f>IFERROR(VLOOKUP(Výskyt[[#This Row],[Kód]],zostava16[],2,0),"")</f>
        <v/>
      </c>
      <c r="AC184" s="100" t="str">
        <f>IFERROR(VLOOKUP(Výskyt[[#This Row],[Kód]],zostava17[],2,0),"")</f>
        <v/>
      </c>
      <c r="AD184" s="100" t="str">
        <f>IFERROR(VLOOKUP(Výskyt[[#This Row],[Kód]],zostava18[],2,0),"")</f>
        <v/>
      </c>
      <c r="AE184" s="100" t="str">
        <f>IFERROR(VLOOKUP(Výskyt[[#This Row],[Kód]],zostava19[],2,0),"")</f>
        <v/>
      </c>
      <c r="AF184" s="100" t="str">
        <f>IFERROR(VLOOKUP(Výskyt[[#This Row],[Kód]],zostava20[],2,0),"")</f>
        <v/>
      </c>
      <c r="AG184" s="100" t="str">
        <f>IFERROR(VLOOKUP(Výskyt[[#This Row],[Kód]],zostava21[],2,0),"")</f>
        <v/>
      </c>
      <c r="AH184" s="100" t="str">
        <f>IFERROR(VLOOKUP(Výskyt[[#This Row],[Kód]],zostava22[],2,0),"")</f>
        <v/>
      </c>
      <c r="AI184" s="100" t="str">
        <f>IFERROR(VLOOKUP(Výskyt[[#This Row],[Kód]],zostava23[],2,0),"")</f>
        <v/>
      </c>
      <c r="AJ184" s="100" t="str">
        <f>IFERROR(VLOOKUP(Výskyt[[#This Row],[Kód]],zostava24[],2,0),"")</f>
        <v/>
      </c>
      <c r="AK184" s="100" t="str">
        <f>IFERROR(VLOOKUP(Výskyt[[#This Row],[Kód]],zostava25[],2,0),"")</f>
        <v/>
      </c>
      <c r="AL184" s="100" t="str">
        <f>IFERROR(VLOOKUP(Výskyt[[#This Row],[Kód]],zostava26[],2,0),"")</f>
        <v/>
      </c>
      <c r="AM184" s="100" t="str">
        <f>IFERROR(VLOOKUP(Výskyt[[#This Row],[Kód]],zostava27[],2,0),"")</f>
        <v/>
      </c>
      <c r="AN184" s="100" t="str">
        <f>IFERROR(VLOOKUP(Výskyt[[#This Row],[Kód]],zostava28[],2,0),"")</f>
        <v/>
      </c>
      <c r="AO184" s="100" t="str">
        <f>IFERROR(VLOOKUP(Výskyt[[#This Row],[Kód]],zostava29[],2,0),"")</f>
        <v/>
      </c>
      <c r="AP184" s="100" t="str">
        <f>IFERROR(VLOOKUP(Výskyt[[#This Row],[Kód]],zostava30[],2,0),"")</f>
        <v/>
      </c>
      <c r="AQ184" s="100" t="str">
        <f>IFERROR(VLOOKUP(Výskyt[[#This Row],[Kód]],zostava31[],2,0),"")</f>
        <v/>
      </c>
      <c r="AR184" s="100" t="str">
        <f>IFERROR(VLOOKUP(Výskyt[[#This Row],[Kód]],zostava32[],2,0),"")</f>
        <v/>
      </c>
      <c r="AS184" s="100" t="str">
        <f>IFERROR(VLOOKUP(Výskyt[[#This Row],[Kód]],zostava33[],2,0),"")</f>
        <v/>
      </c>
      <c r="AT184" s="100" t="str">
        <f>IFERROR(VLOOKUP(Výskyt[[#This Row],[Kód]],zostava34[],2,0),"")</f>
        <v/>
      </c>
      <c r="AU184" s="100" t="str">
        <f>IFERROR(VLOOKUP(Výskyt[[#This Row],[Kód]],zostava35[],2,0),"")</f>
        <v/>
      </c>
      <c r="AV184" s="100" t="str">
        <f>IFERROR(VLOOKUP(Výskyt[[#This Row],[Kód]],zostava36[],2,0),"")</f>
        <v/>
      </c>
      <c r="AW184" s="100" t="str">
        <f>IFERROR(VLOOKUP(Výskyt[[#This Row],[Kód]],zostava37[],2,0),"")</f>
        <v/>
      </c>
      <c r="AX184" s="100" t="str">
        <f>IFERROR(VLOOKUP(Výskyt[[#This Row],[Kód]],zostava38[],2,0),"")</f>
        <v/>
      </c>
      <c r="AY184" s="100" t="str">
        <f>IFERROR(VLOOKUP(Výskyt[[#This Row],[Kód]],zostava39[],2,0),"")</f>
        <v/>
      </c>
      <c r="AZ184" s="100" t="str">
        <f>IFERROR(VLOOKUP(Výskyt[[#This Row],[Kód]],zostava40[],2,0),"")</f>
        <v/>
      </c>
      <c r="BA184" s="100" t="str">
        <f>IFERROR(VLOOKUP(Výskyt[[#This Row],[Kód]],zostava41[],2,0),"")</f>
        <v/>
      </c>
      <c r="BB184" s="100" t="str">
        <f>IFERROR(VLOOKUP(Výskyt[[#This Row],[Kód]],zostava42[],2,0),"")</f>
        <v/>
      </c>
      <c r="BC184" s="100" t="str">
        <f>IFERROR(VLOOKUP(Výskyt[[#This Row],[Kód]],zostava43[],2,0),"")</f>
        <v/>
      </c>
      <c r="BD184" s="100" t="str">
        <f>IFERROR(VLOOKUP(Výskyt[[#This Row],[Kód]],zostava44[],2,0),"")</f>
        <v/>
      </c>
      <c r="BE184" s="84"/>
      <c r="BF184" s="108">
        <f>Zostavy!B202</f>
        <v>0</v>
      </c>
      <c r="BG184" s="108">
        <f>SUMIFS(Zostavy!$D$174:$D$207,Zostavy!$B$174:$B$207,Zostavy!B202)*Zostavy!$E$209</f>
        <v>0</v>
      </c>
      <c r="BI184" s="108">
        <f>Zostavy!H202</f>
        <v>0</v>
      </c>
      <c r="BJ184" s="108">
        <f>SUMIFS(Zostavy!$J$174:$J$207,Zostavy!$H$174:$H$207,Zostavy!H202)*Zostavy!$K$209</f>
        <v>0</v>
      </c>
      <c r="BL184" s="108">
        <f>Zostavy!N202</f>
        <v>0</v>
      </c>
      <c r="BM184" s="108">
        <f>SUMIFS(Zostavy!$P$174:$P$207,Zostavy!$N$174:$N$207,Zostavy!N202)*Zostavy!$Q$209</f>
        <v>0</v>
      </c>
      <c r="BO184" s="108">
        <f>Zostavy!T202</f>
        <v>0</v>
      </c>
      <c r="BP184" s="108">
        <f>SUMIFS(Zostavy!$V$174:$V$207,Zostavy!$T$174:$T$207,Zostavy!T202)*Zostavy!$W$209</f>
        <v>0</v>
      </c>
    </row>
    <row r="185" spans="1:68" ht="14.15" x14ac:dyDescent="0.35">
      <c r="A185" s="84"/>
      <c r="B185" s="98">
        <v>3877</v>
      </c>
      <c r="C185" s="84" t="s">
        <v>526</v>
      </c>
      <c r="D185" s="84">
        <f>Cenník[[#This Row],[Kód]]</f>
        <v>3877</v>
      </c>
      <c r="E185" s="93">
        <v>1.75</v>
      </c>
      <c r="F185" s="84"/>
      <c r="G185" s="84" t="s">
        <v>622</v>
      </c>
      <c r="H185" s="84"/>
      <c r="I185" s="99">
        <f>Cenník[[#This Row],[Kód]]</f>
        <v>3877</v>
      </c>
      <c r="J185" s="100">
        <f>SUM(Výskyt[[#This Row],[1]:[44]])</f>
        <v>0</v>
      </c>
      <c r="K185" s="100" t="str">
        <f>IFERROR(RANK(Výskyt[[#This Row],[kód-P]],Výskyt[kód-P],1),"")</f>
        <v/>
      </c>
      <c r="L185" s="100" t="str">
        <f>IF(Výskyt[[#This Row],[ks]]&gt;0,Výskyt[[#This Row],[Kód]],"")</f>
        <v/>
      </c>
      <c r="M185" s="100" t="str">
        <f>IFERROR(VLOOKUP(Výskyt[[#This Row],[Kód]],zostava1[],2,0),"")</f>
        <v/>
      </c>
      <c r="N185" s="100" t="str">
        <f>IFERROR(VLOOKUP(Výskyt[[#This Row],[Kód]],zostava2[],2,0),"")</f>
        <v/>
      </c>
      <c r="O185" s="100" t="str">
        <f>IFERROR(VLOOKUP(Výskyt[[#This Row],[Kód]],zostava3[],2,0),"")</f>
        <v/>
      </c>
      <c r="P185" s="100" t="str">
        <f>IFERROR(VLOOKUP(Výskyt[[#This Row],[Kód]],zostava4[],2,0),"")</f>
        <v/>
      </c>
      <c r="Q185" s="100" t="str">
        <f>IFERROR(VLOOKUP(Výskyt[[#This Row],[Kód]],zostava5[],2,0),"")</f>
        <v/>
      </c>
      <c r="R185" s="100" t="str">
        <f>IFERROR(VLOOKUP(Výskyt[[#This Row],[Kód]],zostava6[],2,0),"")</f>
        <v/>
      </c>
      <c r="S185" s="100" t="str">
        <f>IFERROR(VLOOKUP(Výskyt[[#This Row],[Kód]],zostava7[],2,0),"")</f>
        <v/>
      </c>
      <c r="T185" s="100" t="str">
        <f>IFERROR(VLOOKUP(Výskyt[[#This Row],[Kód]],zostava8[],2,0),"")</f>
        <v/>
      </c>
      <c r="U185" s="100" t="str">
        <f>IFERROR(VLOOKUP(Výskyt[[#This Row],[Kód]],zostava9[],2,0),"")</f>
        <v/>
      </c>
      <c r="V185" s="102" t="str">
        <f>IFERROR(VLOOKUP(Výskyt[[#This Row],[Kód]],zostava10[],2,0),"")</f>
        <v/>
      </c>
      <c r="W185" s="100" t="str">
        <f>IFERROR(VLOOKUP(Výskyt[[#This Row],[Kód]],zostava11[],2,0),"")</f>
        <v/>
      </c>
      <c r="X185" s="100" t="str">
        <f>IFERROR(VLOOKUP(Výskyt[[#This Row],[Kód]],zostava12[],2,0),"")</f>
        <v/>
      </c>
      <c r="Y185" s="100" t="str">
        <f>IFERROR(VLOOKUP(Výskyt[[#This Row],[Kód]],zostava13[],2,0),"")</f>
        <v/>
      </c>
      <c r="Z185" s="100" t="str">
        <f>IFERROR(VLOOKUP(Výskyt[[#This Row],[Kód]],zostava14[],2,0),"")</f>
        <v/>
      </c>
      <c r="AA185" s="100" t="str">
        <f>IFERROR(VLOOKUP(Výskyt[[#This Row],[Kód]],zostava15[],2,0),"")</f>
        <v/>
      </c>
      <c r="AB185" s="100" t="str">
        <f>IFERROR(VLOOKUP(Výskyt[[#This Row],[Kód]],zostava16[],2,0),"")</f>
        <v/>
      </c>
      <c r="AC185" s="100" t="str">
        <f>IFERROR(VLOOKUP(Výskyt[[#This Row],[Kód]],zostava17[],2,0),"")</f>
        <v/>
      </c>
      <c r="AD185" s="100" t="str">
        <f>IFERROR(VLOOKUP(Výskyt[[#This Row],[Kód]],zostava18[],2,0),"")</f>
        <v/>
      </c>
      <c r="AE185" s="100" t="str">
        <f>IFERROR(VLOOKUP(Výskyt[[#This Row],[Kód]],zostava19[],2,0),"")</f>
        <v/>
      </c>
      <c r="AF185" s="100" t="str">
        <f>IFERROR(VLOOKUP(Výskyt[[#This Row],[Kód]],zostava20[],2,0),"")</f>
        <v/>
      </c>
      <c r="AG185" s="100" t="str">
        <f>IFERROR(VLOOKUP(Výskyt[[#This Row],[Kód]],zostava21[],2,0),"")</f>
        <v/>
      </c>
      <c r="AH185" s="100" t="str">
        <f>IFERROR(VLOOKUP(Výskyt[[#This Row],[Kód]],zostava22[],2,0),"")</f>
        <v/>
      </c>
      <c r="AI185" s="100" t="str">
        <f>IFERROR(VLOOKUP(Výskyt[[#This Row],[Kód]],zostava23[],2,0),"")</f>
        <v/>
      </c>
      <c r="AJ185" s="100" t="str">
        <f>IFERROR(VLOOKUP(Výskyt[[#This Row],[Kód]],zostava24[],2,0),"")</f>
        <v/>
      </c>
      <c r="AK185" s="100" t="str">
        <f>IFERROR(VLOOKUP(Výskyt[[#This Row],[Kód]],zostava25[],2,0),"")</f>
        <v/>
      </c>
      <c r="AL185" s="100" t="str">
        <f>IFERROR(VLOOKUP(Výskyt[[#This Row],[Kód]],zostava26[],2,0),"")</f>
        <v/>
      </c>
      <c r="AM185" s="100" t="str">
        <f>IFERROR(VLOOKUP(Výskyt[[#This Row],[Kód]],zostava27[],2,0),"")</f>
        <v/>
      </c>
      <c r="AN185" s="100" t="str">
        <f>IFERROR(VLOOKUP(Výskyt[[#This Row],[Kód]],zostava28[],2,0),"")</f>
        <v/>
      </c>
      <c r="AO185" s="100" t="str">
        <f>IFERROR(VLOOKUP(Výskyt[[#This Row],[Kód]],zostava29[],2,0),"")</f>
        <v/>
      </c>
      <c r="AP185" s="100" t="str">
        <f>IFERROR(VLOOKUP(Výskyt[[#This Row],[Kód]],zostava30[],2,0),"")</f>
        <v/>
      </c>
      <c r="AQ185" s="100" t="str">
        <f>IFERROR(VLOOKUP(Výskyt[[#This Row],[Kód]],zostava31[],2,0),"")</f>
        <v/>
      </c>
      <c r="AR185" s="100" t="str">
        <f>IFERROR(VLOOKUP(Výskyt[[#This Row],[Kód]],zostava32[],2,0),"")</f>
        <v/>
      </c>
      <c r="AS185" s="100" t="str">
        <f>IFERROR(VLOOKUP(Výskyt[[#This Row],[Kód]],zostava33[],2,0),"")</f>
        <v/>
      </c>
      <c r="AT185" s="100" t="str">
        <f>IFERROR(VLOOKUP(Výskyt[[#This Row],[Kód]],zostava34[],2,0),"")</f>
        <v/>
      </c>
      <c r="AU185" s="100" t="str">
        <f>IFERROR(VLOOKUP(Výskyt[[#This Row],[Kód]],zostava35[],2,0),"")</f>
        <v/>
      </c>
      <c r="AV185" s="100" t="str">
        <f>IFERROR(VLOOKUP(Výskyt[[#This Row],[Kód]],zostava36[],2,0),"")</f>
        <v/>
      </c>
      <c r="AW185" s="100" t="str">
        <f>IFERROR(VLOOKUP(Výskyt[[#This Row],[Kód]],zostava37[],2,0),"")</f>
        <v/>
      </c>
      <c r="AX185" s="100" t="str">
        <f>IFERROR(VLOOKUP(Výskyt[[#This Row],[Kód]],zostava38[],2,0),"")</f>
        <v/>
      </c>
      <c r="AY185" s="100" t="str">
        <f>IFERROR(VLOOKUP(Výskyt[[#This Row],[Kód]],zostava39[],2,0),"")</f>
        <v/>
      </c>
      <c r="AZ185" s="100" t="str">
        <f>IFERROR(VLOOKUP(Výskyt[[#This Row],[Kód]],zostava40[],2,0),"")</f>
        <v/>
      </c>
      <c r="BA185" s="100" t="str">
        <f>IFERROR(VLOOKUP(Výskyt[[#This Row],[Kód]],zostava41[],2,0),"")</f>
        <v/>
      </c>
      <c r="BB185" s="100" t="str">
        <f>IFERROR(VLOOKUP(Výskyt[[#This Row],[Kód]],zostava42[],2,0),"")</f>
        <v/>
      </c>
      <c r="BC185" s="100" t="str">
        <f>IFERROR(VLOOKUP(Výskyt[[#This Row],[Kód]],zostava43[],2,0),"")</f>
        <v/>
      </c>
      <c r="BD185" s="100" t="str">
        <f>IFERROR(VLOOKUP(Výskyt[[#This Row],[Kód]],zostava44[],2,0),"")</f>
        <v/>
      </c>
      <c r="BE185" s="84"/>
      <c r="BF185" s="108">
        <f>Zostavy!B203</f>
        <v>0</v>
      </c>
      <c r="BG185" s="108">
        <f>SUMIFS(Zostavy!$D$174:$D$207,Zostavy!$B$174:$B$207,Zostavy!B203)*Zostavy!$E$209</f>
        <v>0</v>
      </c>
      <c r="BI185" s="108">
        <f>Zostavy!H203</f>
        <v>0</v>
      </c>
      <c r="BJ185" s="108">
        <f>SUMIFS(Zostavy!$J$174:$J$207,Zostavy!$H$174:$H$207,Zostavy!H203)*Zostavy!$K$209</f>
        <v>0</v>
      </c>
      <c r="BL185" s="108">
        <f>Zostavy!N203</f>
        <v>0</v>
      </c>
      <c r="BM185" s="108">
        <f>SUMIFS(Zostavy!$P$174:$P$207,Zostavy!$N$174:$N$207,Zostavy!N203)*Zostavy!$Q$209</f>
        <v>0</v>
      </c>
      <c r="BO185" s="108">
        <f>Zostavy!T203</f>
        <v>0</v>
      </c>
      <c r="BP185" s="108">
        <f>SUMIFS(Zostavy!$V$174:$V$207,Zostavy!$T$174:$T$207,Zostavy!T203)*Zostavy!$W$209</f>
        <v>0</v>
      </c>
    </row>
    <row r="186" spans="1:68" ht="14.15" x14ac:dyDescent="0.35">
      <c r="A186" s="84"/>
      <c r="B186" s="98">
        <v>3880</v>
      </c>
      <c r="C186" s="84" t="s">
        <v>434</v>
      </c>
      <c r="D186" s="84">
        <f>Cenník[[#This Row],[Kód]]</f>
        <v>3880</v>
      </c>
      <c r="E186" s="93">
        <v>0.16</v>
      </c>
      <c r="F186" s="84"/>
      <c r="G186" s="84" t="s">
        <v>621</v>
      </c>
      <c r="H186" s="84"/>
      <c r="I186" s="99">
        <f>Cenník[[#This Row],[Kód]]</f>
        <v>3880</v>
      </c>
      <c r="J186" s="100">
        <f>SUM(Výskyt[[#This Row],[1]:[44]])</f>
        <v>0</v>
      </c>
      <c r="K186" s="100" t="str">
        <f>IFERROR(RANK(Výskyt[[#This Row],[kód-P]],Výskyt[kód-P],1),"")</f>
        <v/>
      </c>
      <c r="L186" s="100" t="str">
        <f>IF(Výskyt[[#This Row],[ks]]&gt;0,Výskyt[[#This Row],[Kód]],"")</f>
        <v/>
      </c>
      <c r="M186" s="100" t="str">
        <f>IFERROR(VLOOKUP(Výskyt[[#This Row],[Kód]],zostava1[],2,0),"")</f>
        <v/>
      </c>
      <c r="N186" s="100" t="str">
        <f>IFERROR(VLOOKUP(Výskyt[[#This Row],[Kód]],zostava2[],2,0),"")</f>
        <v/>
      </c>
      <c r="O186" s="100" t="str">
        <f>IFERROR(VLOOKUP(Výskyt[[#This Row],[Kód]],zostava3[],2,0),"")</f>
        <v/>
      </c>
      <c r="P186" s="100" t="str">
        <f>IFERROR(VLOOKUP(Výskyt[[#This Row],[Kód]],zostava4[],2,0),"")</f>
        <v/>
      </c>
      <c r="Q186" s="100" t="str">
        <f>IFERROR(VLOOKUP(Výskyt[[#This Row],[Kód]],zostava5[],2,0),"")</f>
        <v/>
      </c>
      <c r="R186" s="100" t="str">
        <f>IFERROR(VLOOKUP(Výskyt[[#This Row],[Kód]],zostava6[],2,0),"")</f>
        <v/>
      </c>
      <c r="S186" s="100" t="str">
        <f>IFERROR(VLOOKUP(Výskyt[[#This Row],[Kód]],zostava7[],2,0),"")</f>
        <v/>
      </c>
      <c r="T186" s="100" t="str">
        <f>IFERROR(VLOOKUP(Výskyt[[#This Row],[Kód]],zostava8[],2,0),"")</f>
        <v/>
      </c>
      <c r="U186" s="100" t="str">
        <f>IFERROR(VLOOKUP(Výskyt[[#This Row],[Kód]],zostava9[],2,0),"")</f>
        <v/>
      </c>
      <c r="V186" s="102" t="str">
        <f>IFERROR(VLOOKUP(Výskyt[[#This Row],[Kód]],zostava10[],2,0),"")</f>
        <v/>
      </c>
      <c r="W186" s="100" t="str">
        <f>IFERROR(VLOOKUP(Výskyt[[#This Row],[Kód]],zostava11[],2,0),"")</f>
        <v/>
      </c>
      <c r="X186" s="100" t="str">
        <f>IFERROR(VLOOKUP(Výskyt[[#This Row],[Kód]],zostava12[],2,0),"")</f>
        <v/>
      </c>
      <c r="Y186" s="100" t="str">
        <f>IFERROR(VLOOKUP(Výskyt[[#This Row],[Kód]],zostava13[],2,0),"")</f>
        <v/>
      </c>
      <c r="Z186" s="100" t="str">
        <f>IFERROR(VLOOKUP(Výskyt[[#This Row],[Kód]],zostava14[],2,0),"")</f>
        <v/>
      </c>
      <c r="AA186" s="100" t="str">
        <f>IFERROR(VLOOKUP(Výskyt[[#This Row],[Kód]],zostava15[],2,0),"")</f>
        <v/>
      </c>
      <c r="AB186" s="100" t="str">
        <f>IFERROR(VLOOKUP(Výskyt[[#This Row],[Kód]],zostava16[],2,0),"")</f>
        <v/>
      </c>
      <c r="AC186" s="100" t="str">
        <f>IFERROR(VLOOKUP(Výskyt[[#This Row],[Kód]],zostava17[],2,0),"")</f>
        <v/>
      </c>
      <c r="AD186" s="100" t="str">
        <f>IFERROR(VLOOKUP(Výskyt[[#This Row],[Kód]],zostava18[],2,0),"")</f>
        <v/>
      </c>
      <c r="AE186" s="100" t="str">
        <f>IFERROR(VLOOKUP(Výskyt[[#This Row],[Kód]],zostava19[],2,0),"")</f>
        <v/>
      </c>
      <c r="AF186" s="100" t="str">
        <f>IFERROR(VLOOKUP(Výskyt[[#This Row],[Kód]],zostava20[],2,0),"")</f>
        <v/>
      </c>
      <c r="AG186" s="100" t="str">
        <f>IFERROR(VLOOKUP(Výskyt[[#This Row],[Kód]],zostava21[],2,0),"")</f>
        <v/>
      </c>
      <c r="AH186" s="100" t="str">
        <f>IFERROR(VLOOKUP(Výskyt[[#This Row],[Kód]],zostava22[],2,0),"")</f>
        <v/>
      </c>
      <c r="AI186" s="100" t="str">
        <f>IFERROR(VLOOKUP(Výskyt[[#This Row],[Kód]],zostava23[],2,0),"")</f>
        <v/>
      </c>
      <c r="AJ186" s="100" t="str">
        <f>IFERROR(VLOOKUP(Výskyt[[#This Row],[Kód]],zostava24[],2,0),"")</f>
        <v/>
      </c>
      <c r="AK186" s="100" t="str">
        <f>IFERROR(VLOOKUP(Výskyt[[#This Row],[Kód]],zostava25[],2,0),"")</f>
        <v/>
      </c>
      <c r="AL186" s="100" t="str">
        <f>IFERROR(VLOOKUP(Výskyt[[#This Row],[Kód]],zostava26[],2,0),"")</f>
        <v/>
      </c>
      <c r="AM186" s="100" t="str">
        <f>IFERROR(VLOOKUP(Výskyt[[#This Row],[Kód]],zostava27[],2,0),"")</f>
        <v/>
      </c>
      <c r="AN186" s="100" t="str">
        <f>IFERROR(VLOOKUP(Výskyt[[#This Row],[Kód]],zostava28[],2,0),"")</f>
        <v/>
      </c>
      <c r="AO186" s="100" t="str">
        <f>IFERROR(VLOOKUP(Výskyt[[#This Row],[Kód]],zostava29[],2,0),"")</f>
        <v/>
      </c>
      <c r="AP186" s="100" t="str">
        <f>IFERROR(VLOOKUP(Výskyt[[#This Row],[Kód]],zostava30[],2,0),"")</f>
        <v/>
      </c>
      <c r="AQ186" s="100" t="str">
        <f>IFERROR(VLOOKUP(Výskyt[[#This Row],[Kód]],zostava31[],2,0),"")</f>
        <v/>
      </c>
      <c r="AR186" s="100" t="str">
        <f>IFERROR(VLOOKUP(Výskyt[[#This Row],[Kód]],zostava32[],2,0),"")</f>
        <v/>
      </c>
      <c r="AS186" s="100" t="str">
        <f>IFERROR(VLOOKUP(Výskyt[[#This Row],[Kód]],zostava33[],2,0),"")</f>
        <v/>
      </c>
      <c r="AT186" s="100" t="str">
        <f>IFERROR(VLOOKUP(Výskyt[[#This Row],[Kód]],zostava34[],2,0),"")</f>
        <v/>
      </c>
      <c r="AU186" s="100" t="str">
        <f>IFERROR(VLOOKUP(Výskyt[[#This Row],[Kód]],zostava35[],2,0),"")</f>
        <v/>
      </c>
      <c r="AV186" s="100" t="str">
        <f>IFERROR(VLOOKUP(Výskyt[[#This Row],[Kód]],zostava36[],2,0),"")</f>
        <v/>
      </c>
      <c r="AW186" s="100" t="str">
        <f>IFERROR(VLOOKUP(Výskyt[[#This Row],[Kód]],zostava37[],2,0),"")</f>
        <v/>
      </c>
      <c r="AX186" s="100" t="str">
        <f>IFERROR(VLOOKUP(Výskyt[[#This Row],[Kód]],zostava38[],2,0),"")</f>
        <v/>
      </c>
      <c r="AY186" s="100" t="str">
        <f>IFERROR(VLOOKUP(Výskyt[[#This Row],[Kód]],zostava39[],2,0),"")</f>
        <v/>
      </c>
      <c r="AZ186" s="100" t="str">
        <f>IFERROR(VLOOKUP(Výskyt[[#This Row],[Kód]],zostava40[],2,0),"")</f>
        <v/>
      </c>
      <c r="BA186" s="100" t="str">
        <f>IFERROR(VLOOKUP(Výskyt[[#This Row],[Kód]],zostava41[],2,0),"")</f>
        <v/>
      </c>
      <c r="BB186" s="100" t="str">
        <f>IFERROR(VLOOKUP(Výskyt[[#This Row],[Kód]],zostava42[],2,0),"")</f>
        <v/>
      </c>
      <c r="BC186" s="100" t="str">
        <f>IFERROR(VLOOKUP(Výskyt[[#This Row],[Kód]],zostava43[],2,0),"")</f>
        <v/>
      </c>
      <c r="BD186" s="100" t="str">
        <f>IFERROR(VLOOKUP(Výskyt[[#This Row],[Kód]],zostava44[],2,0),"")</f>
        <v/>
      </c>
      <c r="BE186" s="84"/>
      <c r="BF186" s="108">
        <f>Zostavy!B204</f>
        <v>0</v>
      </c>
      <c r="BG186" s="108">
        <f>SUMIFS(Zostavy!$D$174:$D$207,Zostavy!$B$174:$B$207,Zostavy!B204)*Zostavy!$E$209</f>
        <v>0</v>
      </c>
      <c r="BI186" s="108">
        <f>Zostavy!H204</f>
        <v>0</v>
      </c>
      <c r="BJ186" s="108">
        <f>SUMIFS(Zostavy!$J$174:$J$207,Zostavy!$H$174:$H$207,Zostavy!H204)*Zostavy!$K$209</f>
        <v>0</v>
      </c>
      <c r="BL186" s="108">
        <f>Zostavy!N204</f>
        <v>0</v>
      </c>
      <c r="BM186" s="108">
        <f>SUMIFS(Zostavy!$P$174:$P$207,Zostavy!$N$174:$N$207,Zostavy!N204)*Zostavy!$Q$209</f>
        <v>0</v>
      </c>
      <c r="BO186" s="108">
        <f>Zostavy!T204</f>
        <v>0</v>
      </c>
      <c r="BP186" s="108">
        <f>SUMIFS(Zostavy!$V$174:$V$207,Zostavy!$T$174:$T$207,Zostavy!T204)*Zostavy!$W$209</f>
        <v>0</v>
      </c>
    </row>
    <row r="187" spans="1:68" ht="14.15" x14ac:dyDescent="0.35">
      <c r="A187" s="84"/>
      <c r="B187" s="98">
        <v>3885</v>
      </c>
      <c r="C187" s="84" t="s">
        <v>435</v>
      </c>
      <c r="D187" s="84">
        <f>Cenník[[#This Row],[Kód]]</f>
        <v>3885</v>
      </c>
      <c r="E187" s="93">
        <v>0.16</v>
      </c>
      <c r="F187" s="84"/>
      <c r="G187" s="84" t="s">
        <v>620</v>
      </c>
      <c r="H187" s="84"/>
      <c r="I187" s="99">
        <f>Cenník[[#This Row],[Kód]]</f>
        <v>3885</v>
      </c>
      <c r="J187" s="100">
        <f>SUM(Výskyt[[#This Row],[1]:[44]])</f>
        <v>0</v>
      </c>
      <c r="K187" s="100" t="str">
        <f>IFERROR(RANK(Výskyt[[#This Row],[kód-P]],Výskyt[kód-P],1),"")</f>
        <v/>
      </c>
      <c r="L187" s="100" t="str">
        <f>IF(Výskyt[[#This Row],[ks]]&gt;0,Výskyt[[#This Row],[Kód]],"")</f>
        <v/>
      </c>
      <c r="M187" s="100" t="str">
        <f>IFERROR(VLOOKUP(Výskyt[[#This Row],[Kód]],zostava1[],2,0),"")</f>
        <v/>
      </c>
      <c r="N187" s="100" t="str">
        <f>IFERROR(VLOOKUP(Výskyt[[#This Row],[Kód]],zostava2[],2,0),"")</f>
        <v/>
      </c>
      <c r="O187" s="100" t="str">
        <f>IFERROR(VLOOKUP(Výskyt[[#This Row],[Kód]],zostava3[],2,0),"")</f>
        <v/>
      </c>
      <c r="P187" s="100" t="str">
        <f>IFERROR(VLOOKUP(Výskyt[[#This Row],[Kód]],zostava4[],2,0),"")</f>
        <v/>
      </c>
      <c r="Q187" s="100" t="str">
        <f>IFERROR(VLOOKUP(Výskyt[[#This Row],[Kód]],zostava5[],2,0),"")</f>
        <v/>
      </c>
      <c r="R187" s="100" t="str">
        <f>IFERROR(VLOOKUP(Výskyt[[#This Row],[Kód]],zostava6[],2,0),"")</f>
        <v/>
      </c>
      <c r="S187" s="100" t="str">
        <f>IFERROR(VLOOKUP(Výskyt[[#This Row],[Kód]],zostava7[],2,0),"")</f>
        <v/>
      </c>
      <c r="T187" s="100" t="str">
        <f>IFERROR(VLOOKUP(Výskyt[[#This Row],[Kód]],zostava8[],2,0),"")</f>
        <v/>
      </c>
      <c r="U187" s="100" t="str">
        <f>IFERROR(VLOOKUP(Výskyt[[#This Row],[Kód]],zostava9[],2,0),"")</f>
        <v/>
      </c>
      <c r="V187" s="102" t="str">
        <f>IFERROR(VLOOKUP(Výskyt[[#This Row],[Kód]],zostava10[],2,0),"")</f>
        <v/>
      </c>
      <c r="W187" s="100" t="str">
        <f>IFERROR(VLOOKUP(Výskyt[[#This Row],[Kód]],zostava11[],2,0),"")</f>
        <v/>
      </c>
      <c r="X187" s="100" t="str">
        <f>IFERROR(VLOOKUP(Výskyt[[#This Row],[Kód]],zostava12[],2,0),"")</f>
        <v/>
      </c>
      <c r="Y187" s="100" t="str">
        <f>IFERROR(VLOOKUP(Výskyt[[#This Row],[Kód]],zostava13[],2,0),"")</f>
        <v/>
      </c>
      <c r="Z187" s="100" t="str">
        <f>IFERROR(VLOOKUP(Výskyt[[#This Row],[Kód]],zostava14[],2,0),"")</f>
        <v/>
      </c>
      <c r="AA187" s="100" t="str">
        <f>IFERROR(VLOOKUP(Výskyt[[#This Row],[Kód]],zostava15[],2,0),"")</f>
        <v/>
      </c>
      <c r="AB187" s="100" t="str">
        <f>IFERROR(VLOOKUP(Výskyt[[#This Row],[Kód]],zostava16[],2,0),"")</f>
        <v/>
      </c>
      <c r="AC187" s="100" t="str">
        <f>IFERROR(VLOOKUP(Výskyt[[#This Row],[Kód]],zostava17[],2,0),"")</f>
        <v/>
      </c>
      <c r="AD187" s="100" t="str">
        <f>IFERROR(VLOOKUP(Výskyt[[#This Row],[Kód]],zostava18[],2,0),"")</f>
        <v/>
      </c>
      <c r="AE187" s="100" t="str">
        <f>IFERROR(VLOOKUP(Výskyt[[#This Row],[Kód]],zostava19[],2,0),"")</f>
        <v/>
      </c>
      <c r="AF187" s="100" t="str">
        <f>IFERROR(VLOOKUP(Výskyt[[#This Row],[Kód]],zostava20[],2,0),"")</f>
        <v/>
      </c>
      <c r="AG187" s="100" t="str">
        <f>IFERROR(VLOOKUP(Výskyt[[#This Row],[Kód]],zostava21[],2,0),"")</f>
        <v/>
      </c>
      <c r="AH187" s="100" t="str">
        <f>IFERROR(VLOOKUP(Výskyt[[#This Row],[Kód]],zostava22[],2,0),"")</f>
        <v/>
      </c>
      <c r="AI187" s="100" t="str">
        <f>IFERROR(VLOOKUP(Výskyt[[#This Row],[Kód]],zostava23[],2,0),"")</f>
        <v/>
      </c>
      <c r="AJ187" s="100" t="str">
        <f>IFERROR(VLOOKUP(Výskyt[[#This Row],[Kód]],zostava24[],2,0),"")</f>
        <v/>
      </c>
      <c r="AK187" s="100" t="str">
        <f>IFERROR(VLOOKUP(Výskyt[[#This Row],[Kód]],zostava25[],2,0),"")</f>
        <v/>
      </c>
      <c r="AL187" s="100" t="str">
        <f>IFERROR(VLOOKUP(Výskyt[[#This Row],[Kód]],zostava26[],2,0),"")</f>
        <v/>
      </c>
      <c r="AM187" s="100" t="str">
        <f>IFERROR(VLOOKUP(Výskyt[[#This Row],[Kód]],zostava27[],2,0),"")</f>
        <v/>
      </c>
      <c r="AN187" s="100" t="str">
        <f>IFERROR(VLOOKUP(Výskyt[[#This Row],[Kód]],zostava28[],2,0),"")</f>
        <v/>
      </c>
      <c r="AO187" s="100" t="str">
        <f>IFERROR(VLOOKUP(Výskyt[[#This Row],[Kód]],zostava29[],2,0),"")</f>
        <v/>
      </c>
      <c r="AP187" s="100" t="str">
        <f>IFERROR(VLOOKUP(Výskyt[[#This Row],[Kód]],zostava30[],2,0),"")</f>
        <v/>
      </c>
      <c r="AQ187" s="100" t="str">
        <f>IFERROR(VLOOKUP(Výskyt[[#This Row],[Kód]],zostava31[],2,0),"")</f>
        <v/>
      </c>
      <c r="AR187" s="100" t="str">
        <f>IFERROR(VLOOKUP(Výskyt[[#This Row],[Kód]],zostava32[],2,0),"")</f>
        <v/>
      </c>
      <c r="AS187" s="100" t="str">
        <f>IFERROR(VLOOKUP(Výskyt[[#This Row],[Kód]],zostava33[],2,0),"")</f>
        <v/>
      </c>
      <c r="AT187" s="100" t="str">
        <f>IFERROR(VLOOKUP(Výskyt[[#This Row],[Kód]],zostava34[],2,0),"")</f>
        <v/>
      </c>
      <c r="AU187" s="100" t="str">
        <f>IFERROR(VLOOKUP(Výskyt[[#This Row],[Kód]],zostava35[],2,0),"")</f>
        <v/>
      </c>
      <c r="AV187" s="100" t="str">
        <f>IFERROR(VLOOKUP(Výskyt[[#This Row],[Kód]],zostava36[],2,0),"")</f>
        <v/>
      </c>
      <c r="AW187" s="100" t="str">
        <f>IFERROR(VLOOKUP(Výskyt[[#This Row],[Kód]],zostava37[],2,0),"")</f>
        <v/>
      </c>
      <c r="AX187" s="100" t="str">
        <f>IFERROR(VLOOKUP(Výskyt[[#This Row],[Kód]],zostava38[],2,0),"")</f>
        <v/>
      </c>
      <c r="AY187" s="100" t="str">
        <f>IFERROR(VLOOKUP(Výskyt[[#This Row],[Kód]],zostava39[],2,0),"")</f>
        <v/>
      </c>
      <c r="AZ187" s="100" t="str">
        <f>IFERROR(VLOOKUP(Výskyt[[#This Row],[Kód]],zostava40[],2,0),"")</f>
        <v/>
      </c>
      <c r="BA187" s="100" t="str">
        <f>IFERROR(VLOOKUP(Výskyt[[#This Row],[Kód]],zostava41[],2,0),"")</f>
        <v/>
      </c>
      <c r="BB187" s="100" t="str">
        <f>IFERROR(VLOOKUP(Výskyt[[#This Row],[Kód]],zostava42[],2,0),"")</f>
        <v/>
      </c>
      <c r="BC187" s="100" t="str">
        <f>IFERROR(VLOOKUP(Výskyt[[#This Row],[Kód]],zostava43[],2,0),"")</f>
        <v/>
      </c>
      <c r="BD187" s="100" t="str">
        <f>IFERROR(VLOOKUP(Výskyt[[#This Row],[Kód]],zostava44[],2,0),"")</f>
        <v/>
      </c>
      <c r="BE187" s="84"/>
      <c r="BF187" s="108">
        <f>Zostavy!B205</f>
        <v>0</v>
      </c>
      <c r="BG187" s="108">
        <f>SUMIFS(Zostavy!$D$174:$D$207,Zostavy!$B$174:$B$207,Zostavy!B205)*Zostavy!$E$209</f>
        <v>0</v>
      </c>
      <c r="BI187" s="108">
        <f>Zostavy!H205</f>
        <v>0</v>
      </c>
      <c r="BJ187" s="108">
        <f>SUMIFS(Zostavy!$J$174:$J$207,Zostavy!$H$174:$H$207,Zostavy!H205)*Zostavy!$K$209</f>
        <v>0</v>
      </c>
      <c r="BL187" s="108">
        <f>Zostavy!N205</f>
        <v>0</v>
      </c>
      <c r="BM187" s="108">
        <f>SUMIFS(Zostavy!$P$174:$P$207,Zostavy!$N$174:$N$207,Zostavy!N205)*Zostavy!$Q$209</f>
        <v>0</v>
      </c>
      <c r="BO187" s="108">
        <f>Zostavy!T205</f>
        <v>0</v>
      </c>
      <c r="BP187" s="108">
        <f>SUMIFS(Zostavy!$V$174:$V$207,Zostavy!$T$174:$T$207,Zostavy!T205)*Zostavy!$W$209</f>
        <v>0</v>
      </c>
    </row>
    <row r="188" spans="1:68" ht="14.15" x14ac:dyDescent="0.35">
      <c r="A188" s="84"/>
      <c r="B188" s="98">
        <v>3890</v>
      </c>
      <c r="C188" s="84" t="s">
        <v>436</v>
      </c>
      <c r="D188" s="84">
        <f>Cenník[[#This Row],[Kód]]</f>
        <v>3890</v>
      </c>
      <c r="E188" s="93">
        <v>0.16</v>
      </c>
      <c r="F188" s="84"/>
      <c r="G188" s="84" t="s">
        <v>619</v>
      </c>
      <c r="H188" s="84"/>
      <c r="I188" s="99">
        <f>Cenník[[#This Row],[Kód]]</f>
        <v>3890</v>
      </c>
      <c r="J188" s="100">
        <f>SUM(Výskyt[[#This Row],[1]:[44]])</f>
        <v>0</v>
      </c>
      <c r="K188" s="100" t="str">
        <f>IFERROR(RANK(Výskyt[[#This Row],[kód-P]],Výskyt[kód-P],1),"")</f>
        <v/>
      </c>
      <c r="L188" s="100" t="str">
        <f>IF(Výskyt[[#This Row],[ks]]&gt;0,Výskyt[[#This Row],[Kód]],"")</f>
        <v/>
      </c>
      <c r="M188" s="100" t="str">
        <f>IFERROR(VLOOKUP(Výskyt[[#This Row],[Kód]],zostava1[],2,0),"")</f>
        <v/>
      </c>
      <c r="N188" s="100" t="str">
        <f>IFERROR(VLOOKUP(Výskyt[[#This Row],[Kód]],zostava2[],2,0),"")</f>
        <v/>
      </c>
      <c r="O188" s="100" t="str">
        <f>IFERROR(VLOOKUP(Výskyt[[#This Row],[Kód]],zostava3[],2,0),"")</f>
        <v/>
      </c>
      <c r="P188" s="100" t="str">
        <f>IFERROR(VLOOKUP(Výskyt[[#This Row],[Kód]],zostava4[],2,0),"")</f>
        <v/>
      </c>
      <c r="Q188" s="100" t="str">
        <f>IFERROR(VLOOKUP(Výskyt[[#This Row],[Kód]],zostava5[],2,0),"")</f>
        <v/>
      </c>
      <c r="R188" s="100" t="str">
        <f>IFERROR(VLOOKUP(Výskyt[[#This Row],[Kód]],zostava6[],2,0),"")</f>
        <v/>
      </c>
      <c r="S188" s="100" t="str">
        <f>IFERROR(VLOOKUP(Výskyt[[#This Row],[Kód]],zostava7[],2,0),"")</f>
        <v/>
      </c>
      <c r="T188" s="100" t="str">
        <f>IFERROR(VLOOKUP(Výskyt[[#This Row],[Kód]],zostava8[],2,0),"")</f>
        <v/>
      </c>
      <c r="U188" s="100" t="str">
        <f>IFERROR(VLOOKUP(Výskyt[[#This Row],[Kód]],zostava9[],2,0),"")</f>
        <v/>
      </c>
      <c r="V188" s="102" t="str">
        <f>IFERROR(VLOOKUP(Výskyt[[#This Row],[Kód]],zostava10[],2,0),"")</f>
        <v/>
      </c>
      <c r="W188" s="100" t="str">
        <f>IFERROR(VLOOKUP(Výskyt[[#This Row],[Kód]],zostava11[],2,0),"")</f>
        <v/>
      </c>
      <c r="X188" s="100" t="str">
        <f>IFERROR(VLOOKUP(Výskyt[[#This Row],[Kód]],zostava12[],2,0),"")</f>
        <v/>
      </c>
      <c r="Y188" s="100" t="str">
        <f>IFERROR(VLOOKUP(Výskyt[[#This Row],[Kód]],zostava13[],2,0),"")</f>
        <v/>
      </c>
      <c r="Z188" s="100" t="str">
        <f>IFERROR(VLOOKUP(Výskyt[[#This Row],[Kód]],zostava14[],2,0),"")</f>
        <v/>
      </c>
      <c r="AA188" s="100" t="str">
        <f>IFERROR(VLOOKUP(Výskyt[[#This Row],[Kód]],zostava15[],2,0),"")</f>
        <v/>
      </c>
      <c r="AB188" s="100" t="str">
        <f>IFERROR(VLOOKUP(Výskyt[[#This Row],[Kód]],zostava16[],2,0),"")</f>
        <v/>
      </c>
      <c r="AC188" s="100" t="str">
        <f>IFERROR(VLOOKUP(Výskyt[[#This Row],[Kód]],zostava17[],2,0),"")</f>
        <v/>
      </c>
      <c r="AD188" s="100" t="str">
        <f>IFERROR(VLOOKUP(Výskyt[[#This Row],[Kód]],zostava18[],2,0),"")</f>
        <v/>
      </c>
      <c r="AE188" s="100" t="str">
        <f>IFERROR(VLOOKUP(Výskyt[[#This Row],[Kód]],zostava19[],2,0),"")</f>
        <v/>
      </c>
      <c r="AF188" s="100" t="str">
        <f>IFERROR(VLOOKUP(Výskyt[[#This Row],[Kód]],zostava20[],2,0),"")</f>
        <v/>
      </c>
      <c r="AG188" s="100" t="str">
        <f>IFERROR(VLOOKUP(Výskyt[[#This Row],[Kód]],zostava21[],2,0),"")</f>
        <v/>
      </c>
      <c r="AH188" s="100" t="str">
        <f>IFERROR(VLOOKUP(Výskyt[[#This Row],[Kód]],zostava22[],2,0),"")</f>
        <v/>
      </c>
      <c r="AI188" s="100" t="str">
        <f>IFERROR(VLOOKUP(Výskyt[[#This Row],[Kód]],zostava23[],2,0),"")</f>
        <v/>
      </c>
      <c r="AJ188" s="100" t="str">
        <f>IFERROR(VLOOKUP(Výskyt[[#This Row],[Kód]],zostava24[],2,0),"")</f>
        <v/>
      </c>
      <c r="AK188" s="100" t="str">
        <f>IFERROR(VLOOKUP(Výskyt[[#This Row],[Kód]],zostava25[],2,0),"")</f>
        <v/>
      </c>
      <c r="AL188" s="100" t="str">
        <f>IFERROR(VLOOKUP(Výskyt[[#This Row],[Kód]],zostava26[],2,0),"")</f>
        <v/>
      </c>
      <c r="AM188" s="100" t="str">
        <f>IFERROR(VLOOKUP(Výskyt[[#This Row],[Kód]],zostava27[],2,0),"")</f>
        <v/>
      </c>
      <c r="AN188" s="100" t="str">
        <f>IFERROR(VLOOKUP(Výskyt[[#This Row],[Kód]],zostava28[],2,0),"")</f>
        <v/>
      </c>
      <c r="AO188" s="100" t="str">
        <f>IFERROR(VLOOKUP(Výskyt[[#This Row],[Kód]],zostava29[],2,0),"")</f>
        <v/>
      </c>
      <c r="AP188" s="100" t="str">
        <f>IFERROR(VLOOKUP(Výskyt[[#This Row],[Kód]],zostava30[],2,0),"")</f>
        <v/>
      </c>
      <c r="AQ188" s="100" t="str">
        <f>IFERROR(VLOOKUP(Výskyt[[#This Row],[Kód]],zostava31[],2,0),"")</f>
        <v/>
      </c>
      <c r="AR188" s="100" t="str">
        <f>IFERROR(VLOOKUP(Výskyt[[#This Row],[Kód]],zostava32[],2,0),"")</f>
        <v/>
      </c>
      <c r="AS188" s="100" t="str">
        <f>IFERROR(VLOOKUP(Výskyt[[#This Row],[Kód]],zostava33[],2,0),"")</f>
        <v/>
      </c>
      <c r="AT188" s="100" t="str">
        <f>IFERROR(VLOOKUP(Výskyt[[#This Row],[Kód]],zostava34[],2,0),"")</f>
        <v/>
      </c>
      <c r="AU188" s="100" t="str">
        <f>IFERROR(VLOOKUP(Výskyt[[#This Row],[Kód]],zostava35[],2,0),"")</f>
        <v/>
      </c>
      <c r="AV188" s="100" t="str">
        <f>IFERROR(VLOOKUP(Výskyt[[#This Row],[Kód]],zostava36[],2,0),"")</f>
        <v/>
      </c>
      <c r="AW188" s="100" t="str">
        <f>IFERROR(VLOOKUP(Výskyt[[#This Row],[Kód]],zostava37[],2,0),"")</f>
        <v/>
      </c>
      <c r="AX188" s="100" t="str">
        <f>IFERROR(VLOOKUP(Výskyt[[#This Row],[Kód]],zostava38[],2,0),"")</f>
        <v/>
      </c>
      <c r="AY188" s="100" t="str">
        <f>IFERROR(VLOOKUP(Výskyt[[#This Row],[Kód]],zostava39[],2,0),"")</f>
        <v/>
      </c>
      <c r="AZ188" s="100" t="str">
        <f>IFERROR(VLOOKUP(Výskyt[[#This Row],[Kód]],zostava40[],2,0),"")</f>
        <v/>
      </c>
      <c r="BA188" s="100" t="str">
        <f>IFERROR(VLOOKUP(Výskyt[[#This Row],[Kód]],zostava41[],2,0),"")</f>
        <v/>
      </c>
      <c r="BB188" s="100" t="str">
        <f>IFERROR(VLOOKUP(Výskyt[[#This Row],[Kód]],zostava42[],2,0),"")</f>
        <v/>
      </c>
      <c r="BC188" s="100" t="str">
        <f>IFERROR(VLOOKUP(Výskyt[[#This Row],[Kód]],zostava43[],2,0),"")</f>
        <v/>
      </c>
      <c r="BD188" s="100" t="str">
        <f>IFERROR(VLOOKUP(Výskyt[[#This Row],[Kód]],zostava44[],2,0),"")</f>
        <v/>
      </c>
      <c r="BE188" s="84"/>
      <c r="BF188" s="108">
        <f>Zostavy!B206</f>
        <v>0</v>
      </c>
      <c r="BG188" s="108">
        <f>SUMIFS(Zostavy!$D$174:$D$207,Zostavy!$B$174:$B$207,Zostavy!B206)*Zostavy!$E$209</f>
        <v>0</v>
      </c>
      <c r="BI188" s="108">
        <f>Zostavy!H206</f>
        <v>0</v>
      </c>
      <c r="BJ188" s="108">
        <f>SUMIFS(Zostavy!$J$174:$J$207,Zostavy!$H$174:$H$207,Zostavy!H206)*Zostavy!$K$209</f>
        <v>0</v>
      </c>
      <c r="BL188" s="108">
        <f>Zostavy!N206</f>
        <v>0</v>
      </c>
      <c r="BM188" s="108">
        <f>SUMIFS(Zostavy!$P$174:$P$207,Zostavy!$N$174:$N$207,Zostavy!N206)*Zostavy!$Q$209</f>
        <v>0</v>
      </c>
      <c r="BO188" s="108">
        <f>Zostavy!T206</f>
        <v>0</v>
      </c>
      <c r="BP188" s="108">
        <f>SUMIFS(Zostavy!$V$174:$V$207,Zostavy!$T$174:$T$207,Zostavy!T206)*Zostavy!$W$209</f>
        <v>0</v>
      </c>
    </row>
    <row r="189" spans="1:68" ht="14.15" x14ac:dyDescent="0.35">
      <c r="A189" s="84"/>
      <c r="B189" s="98">
        <v>3893</v>
      </c>
      <c r="C189" s="84" t="s">
        <v>106</v>
      </c>
      <c r="D189" s="84">
        <f>Cenník[[#This Row],[Kód]]</f>
        <v>3893</v>
      </c>
      <c r="E189" s="93">
        <v>0.28000000000000003</v>
      </c>
      <c r="F189" s="84"/>
      <c r="G189" s="84" t="s">
        <v>257</v>
      </c>
      <c r="H189" s="84"/>
      <c r="I189" s="99">
        <f>Cenník[[#This Row],[Kód]]</f>
        <v>3893</v>
      </c>
      <c r="J189" s="100">
        <f>SUM(Výskyt[[#This Row],[1]:[44]])</f>
        <v>0</v>
      </c>
      <c r="K189" s="100" t="str">
        <f>IFERROR(RANK(Výskyt[[#This Row],[kód-P]],Výskyt[kód-P],1),"")</f>
        <v/>
      </c>
      <c r="L189" s="100" t="str">
        <f>IF(Výskyt[[#This Row],[ks]]&gt;0,Výskyt[[#This Row],[Kód]],"")</f>
        <v/>
      </c>
      <c r="M189" s="100" t="str">
        <f>IFERROR(VLOOKUP(Výskyt[[#This Row],[Kód]],zostava1[],2,0),"")</f>
        <v/>
      </c>
      <c r="N189" s="100" t="str">
        <f>IFERROR(VLOOKUP(Výskyt[[#This Row],[Kód]],zostava2[],2,0),"")</f>
        <v/>
      </c>
      <c r="O189" s="100" t="str">
        <f>IFERROR(VLOOKUP(Výskyt[[#This Row],[Kód]],zostava3[],2,0),"")</f>
        <v/>
      </c>
      <c r="P189" s="100" t="str">
        <f>IFERROR(VLOOKUP(Výskyt[[#This Row],[Kód]],zostava4[],2,0),"")</f>
        <v/>
      </c>
      <c r="Q189" s="100" t="str">
        <f>IFERROR(VLOOKUP(Výskyt[[#This Row],[Kód]],zostava5[],2,0),"")</f>
        <v/>
      </c>
      <c r="R189" s="100" t="str">
        <f>IFERROR(VLOOKUP(Výskyt[[#This Row],[Kód]],zostava6[],2,0),"")</f>
        <v/>
      </c>
      <c r="S189" s="100" t="str">
        <f>IFERROR(VLOOKUP(Výskyt[[#This Row],[Kód]],zostava7[],2,0),"")</f>
        <v/>
      </c>
      <c r="T189" s="100" t="str">
        <f>IFERROR(VLOOKUP(Výskyt[[#This Row],[Kód]],zostava8[],2,0),"")</f>
        <v/>
      </c>
      <c r="U189" s="100" t="str">
        <f>IFERROR(VLOOKUP(Výskyt[[#This Row],[Kód]],zostava9[],2,0),"")</f>
        <v/>
      </c>
      <c r="V189" s="102" t="str">
        <f>IFERROR(VLOOKUP(Výskyt[[#This Row],[Kód]],zostava10[],2,0),"")</f>
        <v/>
      </c>
      <c r="W189" s="100" t="str">
        <f>IFERROR(VLOOKUP(Výskyt[[#This Row],[Kód]],zostava11[],2,0),"")</f>
        <v/>
      </c>
      <c r="X189" s="100" t="str">
        <f>IFERROR(VLOOKUP(Výskyt[[#This Row],[Kód]],zostava12[],2,0),"")</f>
        <v/>
      </c>
      <c r="Y189" s="100" t="str">
        <f>IFERROR(VLOOKUP(Výskyt[[#This Row],[Kód]],zostava13[],2,0),"")</f>
        <v/>
      </c>
      <c r="Z189" s="100" t="str">
        <f>IFERROR(VLOOKUP(Výskyt[[#This Row],[Kód]],zostava14[],2,0),"")</f>
        <v/>
      </c>
      <c r="AA189" s="100" t="str">
        <f>IFERROR(VLOOKUP(Výskyt[[#This Row],[Kód]],zostava15[],2,0),"")</f>
        <v/>
      </c>
      <c r="AB189" s="100" t="str">
        <f>IFERROR(VLOOKUP(Výskyt[[#This Row],[Kód]],zostava16[],2,0),"")</f>
        <v/>
      </c>
      <c r="AC189" s="100" t="str">
        <f>IFERROR(VLOOKUP(Výskyt[[#This Row],[Kód]],zostava17[],2,0),"")</f>
        <v/>
      </c>
      <c r="AD189" s="100" t="str">
        <f>IFERROR(VLOOKUP(Výskyt[[#This Row],[Kód]],zostava18[],2,0),"")</f>
        <v/>
      </c>
      <c r="AE189" s="100" t="str">
        <f>IFERROR(VLOOKUP(Výskyt[[#This Row],[Kód]],zostava19[],2,0),"")</f>
        <v/>
      </c>
      <c r="AF189" s="100" t="str">
        <f>IFERROR(VLOOKUP(Výskyt[[#This Row],[Kód]],zostava20[],2,0),"")</f>
        <v/>
      </c>
      <c r="AG189" s="100" t="str">
        <f>IFERROR(VLOOKUP(Výskyt[[#This Row],[Kód]],zostava21[],2,0),"")</f>
        <v/>
      </c>
      <c r="AH189" s="100" t="str">
        <f>IFERROR(VLOOKUP(Výskyt[[#This Row],[Kód]],zostava22[],2,0),"")</f>
        <v/>
      </c>
      <c r="AI189" s="100" t="str">
        <f>IFERROR(VLOOKUP(Výskyt[[#This Row],[Kód]],zostava23[],2,0),"")</f>
        <v/>
      </c>
      <c r="AJ189" s="100" t="str">
        <f>IFERROR(VLOOKUP(Výskyt[[#This Row],[Kód]],zostava24[],2,0),"")</f>
        <v/>
      </c>
      <c r="AK189" s="100" t="str">
        <f>IFERROR(VLOOKUP(Výskyt[[#This Row],[Kód]],zostava25[],2,0),"")</f>
        <v/>
      </c>
      <c r="AL189" s="100" t="str">
        <f>IFERROR(VLOOKUP(Výskyt[[#This Row],[Kód]],zostava26[],2,0),"")</f>
        <v/>
      </c>
      <c r="AM189" s="100" t="str">
        <f>IFERROR(VLOOKUP(Výskyt[[#This Row],[Kód]],zostava27[],2,0),"")</f>
        <v/>
      </c>
      <c r="AN189" s="100" t="str">
        <f>IFERROR(VLOOKUP(Výskyt[[#This Row],[Kód]],zostava28[],2,0),"")</f>
        <v/>
      </c>
      <c r="AO189" s="100" t="str">
        <f>IFERROR(VLOOKUP(Výskyt[[#This Row],[Kód]],zostava29[],2,0),"")</f>
        <v/>
      </c>
      <c r="AP189" s="100" t="str">
        <f>IFERROR(VLOOKUP(Výskyt[[#This Row],[Kód]],zostava30[],2,0),"")</f>
        <v/>
      </c>
      <c r="AQ189" s="100" t="str">
        <f>IFERROR(VLOOKUP(Výskyt[[#This Row],[Kód]],zostava31[],2,0),"")</f>
        <v/>
      </c>
      <c r="AR189" s="100" t="str">
        <f>IFERROR(VLOOKUP(Výskyt[[#This Row],[Kód]],zostava32[],2,0),"")</f>
        <v/>
      </c>
      <c r="AS189" s="100" t="str">
        <f>IFERROR(VLOOKUP(Výskyt[[#This Row],[Kód]],zostava33[],2,0),"")</f>
        <v/>
      </c>
      <c r="AT189" s="100" t="str">
        <f>IFERROR(VLOOKUP(Výskyt[[#This Row],[Kód]],zostava34[],2,0),"")</f>
        <v/>
      </c>
      <c r="AU189" s="100" t="str">
        <f>IFERROR(VLOOKUP(Výskyt[[#This Row],[Kód]],zostava35[],2,0),"")</f>
        <v/>
      </c>
      <c r="AV189" s="100" t="str">
        <f>IFERROR(VLOOKUP(Výskyt[[#This Row],[Kód]],zostava36[],2,0),"")</f>
        <v/>
      </c>
      <c r="AW189" s="100" t="str">
        <f>IFERROR(VLOOKUP(Výskyt[[#This Row],[Kód]],zostava37[],2,0),"")</f>
        <v/>
      </c>
      <c r="AX189" s="100" t="str">
        <f>IFERROR(VLOOKUP(Výskyt[[#This Row],[Kód]],zostava38[],2,0),"")</f>
        <v/>
      </c>
      <c r="AY189" s="100" t="str">
        <f>IFERROR(VLOOKUP(Výskyt[[#This Row],[Kód]],zostava39[],2,0),"")</f>
        <v/>
      </c>
      <c r="AZ189" s="100" t="str">
        <f>IFERROR(VLOOKUP(Výskyt[[#This Row],[Kód]],zostava40[],2,0),"")</f>
        <v/>
      </c>
      <c r="BA189" s="100" t="str">
        <f>IFERROR(VLOOKUP(Výskyt[[#This Row],[Kód]],zostava41[],2,0),"")</f>
        <v/>
      </c>
      <c r="BB189" s="100" t="str">
        <f>IFERROR(VLOOKUP(Výskyt[[#This Row],[Kód]],zostava42[],2,0),"")</f>
        <v/>
      </c>
      <c r="BC189" s="100" t="str">
        <f>IFERROR(VLOOKUP(Výskyt[[#This Row],[Kód]],zostava43[],2,0),"")</f>
        <v/>
      </c>
      <c r="BD189" s="100" t="str">
        <f>IFERROR(VLOOKUP(Výskyt[[#This Row],[Kód]],zostava44[],2,0),"")</f>
        <v/>
      </c>
      <c r="BE189" s="84"/>
      <c r="BF189" s="108">
        <f>Zostavy!B207</f>
        <v>0</v>
      </c>
      <c r="BG189" s="108">
        <f>SUMIFS(Zostavy!$D$174:$D$207,Zostavy!$B$174:$B$207,Zostavy!B207)*Zostavy!$E$209</f>
        <v>0</v>
      </c>
      <c r="BI189" s="108">
        <f>Zostavy!H207</f>
        <v>0</v>
      </c>
      <c r="BJ189" s="108">
        <f>SUMIFS(Zostavy!$J$174:$J$207,Zostavy!$H$174:$H$207,Zostavy!H207)*Zostavy!$K$209</f>
        <v>0</v>
      </c>
      <c r="BL189" s="108">
        <f>Zostavy!N207</f>
        <v>0</v>
      </c>
      <c r="BM189" s="108">
        <f>SUMIFS(Zostavy!$P$174:$P$207,Zostavy!$N$174:$N$207,Zostavy!N207)*Zostavy!$Q$209</f>
        <v>0</v>
      </c>
      <c r="BO189" s="108">
        <f>Zostavy!T207</f>
        <v>0</v>
      </c>
      <c r="BP189" s="108">
        <f>SUMIFS(Zostavy!$V$174:$V$207,Zostavy!$T$174:$T$207,Zostavy!T207)*Zostavy!$W$209</f>
        <v>0</v>
      </c>
    </row>
    <row r="190" spans="1:68" x14ac:dyDescent="0.35">
      <c r="A190" s="84"/>
      <c r="B190" s="98">
        <v>3894</v>
      </c>
      <c r="C190" s="84" t="s">
        <v>107</v>
      </c>
      <c r="D190" s="84">
        <f>Cenník[[#This Row],[Kód]]</f>
        <v>3894</v>
      </c>
      <c r="E190" s="93">
        <v>0.3</v>
      </c>
      <c r="F190" s="84"/>
      <c r="G190" s="84" t="s">
        <v>258</v>
      </c>
      <c r="H190" s="84"/>
      <c r="I190" s="99">
        <f>Cenník[[#This Row],[Kód]]</f>
        <v>3894</v>
      </c>
      <c r="J190" s="100">
        <f>SUM(Výskyt[[#This Row],[1]:[44]])</f>
        <v>0</v>
      </c>
      <c r="K190" s="100" t="str">
        <f>IFERROR(RANK(Výskyt[[#This Row],[kód-P]],Výskyt[kód-P],1),"")</f>
        <v/>
      </c>
      <c r="L190" s="100" t="str">
        <f>IF(Výskyt[[#This Row],[ks]]&gt;0,Výskyt[[#This Row],[Kód]],"")</f>
        <v/>
      </c>
      <c r="M190" s="100" t="str">
        <f>IFERROR(VLOOKUP(Výskyt[[#This Row],[Kód]],zostava1[],2,0),"")</f>
        <v/>
      </c>
      <c r="N190" s="100" t="str">
        <f>IFERROR(VLOOKUP(Výskyt[[#This Row],[Kód]],zostava2[],2,0),"")</f>
        <v/>
      </c>
      <c r="O190" s="100" t="str">
        <f>IFERROR(VLOOKUP(Výskyt[[#This Row],[Kód]],zostava3[],2,0),"")</f>
        <v/>
      </c>
      <c r="P190" s="100" t="str">
        <f>IFERROR(VLOOKUP(Výskyt[[#This Row],[Kód]],zostava4[],2,0),"")</f>
        <v/>
      </c>
      <c r="Q190" s="100" t="str">
        <f>IFERROR(VLOOKUP(Výskyt[[#This Row],[Kód]],zostava5[],2,0),"")</f>
        <v/>
      </c>
      <c r="R190" s="100" t="str">
        <f>IFERROR(VLOOKUP(Výskyt[[#This Row],[Kód]],zostava6[],2,0),"")</f>
        <v/>
      </c>
      <c r="S190" s="100" t="str">
        <f>IFERROR(VLOOKUP(Výskyt[[#This Row],[Kód]],zostava7[],2,0),"")</f>
        <v/>
      </c>
      <c r="T190" s="100" t="str">
        <f>IFERROR(VLOOKUP(Výskyt[[#This Row],[Kód]],zostava8[],2,0),"")</f>
        <v/>
      </c>
      <c r="U190" s="100" t="str">
        <f>IFERROR(VLOOKUP(Výskyt[[#This Row],[Kód]],zostava9[],2,0),"")</f>
        <v/>
      </c>
      <c r="V190" s="102" t="str">
        <f>IFERROR(VLOOKUP(Výskyt[[#This Row],[Kód]],zostava10[],2,0),"")</f>
        <v/>
      </c>
      <c r="W190" s="100" t="str">
        <f>IFERROR(VLOOKUP(Výskyt[[#This Row],[Kód]],zostava11[],2,0),"")</f>
        <v/>
      </c>
      <c r="X190" s="100" t="str">
        <f>IFERROR(VLOOKUP(Výskyt[[#This Row],[Kód]],zostava12[],2,0),"")</f>
        <v/>
      </c>
      <c r="Y190" s="100" t="str">
        <f>IFERROR(VLOOKUP(Výskyt[[#This Row],[Kód]],zostava13[],2,0),"")</f>
        <v/>
      </c>
      <c r="Z190" s="100" t="str">
        <f>IFERROR(VLOOKUP(Výskyt[[#This Row],[Kód]],zostava14[],2,0),"")</f>
        <v/>
      </c>
      <c r="AA190" s="100" t="str">
        <f>IFERROR(VLOOKUP(Výskyt[[#This Row],[Kód]],zostava15[],2,0),"")</f>
        <v/>
      </c>
      <c r="AB190" s="100" t="str">
        <f>IFERROR(VLOOKUP(Výskyt[[#This Row],[Kód]],zostava16[],2,0),"")</f>
        <v/>
      </c>
      <c r="AC190" s="100" t="str">
        <f>IFERROR(VLOOKUP(Výskyt[[#This Row],[Kód]],zostava17[],2,0),"")</f>
        <v/>
      </c>
      <c r="AD190" s="100" t="str">
        <f>IFERROR(VLOOKUP(Výskyt[[#This Row],[Kód]],zostava18[],2,0),"")</f>
        <v/>
      </c>
      <c r="AE190" s="100" t="str">
        <f>IFERROR(VLOOKUP(Výskyt[[#This Row],[Kód]],zostava19[],2,0),"")</f>
        <v/>
      </c>
      <c r="AF190" s="100" t="str">
        <f>IFERROR(VLOOKUP(Výskyt[[#This Row],[Kód]],zostava20[],2,0),"")</f>
        <v/>
      </c>
      <c r="AG190" s="100" t="str">
        <f>IFERROR(VLOOKUP(Výskyt[[#This Row],[Kód]],zostava21[],2,0),"")</f>
        <v/>
      </c>
      <c r="AH190" s="100" t="str">
        <f>IFERROR(VLOOKUP(Výskyt[[#This Row],[Kód]],zostava22[],2,0),"")</f>
        <v/>
      </c>
      <c r="AI190" s="100" t="str">
        <f>IFERROR(VLOOKUP(Výskyt[[#This Row],[Kód]],zostava23[],2,0),"")</f>
        <v/>
      </c>
      <c r="AJ190" s="100" t="str">
        <f>IFERROR(VLOOKUP(Výskyt[[#This Row],[Kód]],zostava24[],2,0),"")</f>
        <v/>
      </c>
      <c r="AK190" s="100" t="str">
        <f>IFERROR(VLOOKUP(Výskyt[[#This Row],[Kód]],zostava25[],2,0),"")</f>
        <v/>
      </c>
      <c r="AL190" s="100" t="str">
        <f>IFERROR(VLOOKUP(Výskyt[[#This Row],[Kód]],zostava26[],2,0),"")</f>
        <v/>
      </c>
      <c r="AM190" s="100" t="str">
        <f>IFERROR(VLOOKUP(Výskyt[[#This Row],[Kód]],zostava27[],2,0),"")</f>
        <v/>
      </c>
      <c r="AN190" s="100" t="str">
        <f>IFERROR(VLOOKUP(Výskyt[[#This Row],[Kód]],zostava28[],2,0),"")</f>
        <v/>
      </c>
      <c r="AO190" s="100" t="str">
        <f>IFERROR(VLOOKUP(Výskyt[[#This Row],[Kód]],zostava29[],2,0),"")</f>
        <v/>
      </c>
      <c r="AP190" s="100" t="str">
        <f>IFERROR(VLOOKUP(Výskyt[[#This Row],[Kód]],zostava30[],2,0),"")</f>
        <v/>
      </c>
      <c r="AQ190" s="100" t="str">
        <f>IFERROR(VLOOKUP(Výskyt[[#This Row],[Kód]],zostava31[],2,0),"")</f>
        <v/>
      </c>
      <c r="AR190" s="100" t="str">
        <f>IFERROR(VLOOKUP(Výskyt[[#This Row],[Kód]],zostava32[],2,0),"")</f>
        <v/>
      </c>
      <c r="AS190" s="100" t="str">
        <f>IFERROR(VLOOKUP(Výskyt[[#This Row],[Kód]],zostava33[],2,0),"")</f>
        <v/>
      </c>
      <c r="AT190" s="100" t="str">
        <f>IFERROR(VLOOKUP(Výskyt[[#This Row],[Kód]],zostava34[],2,0),"")</f>
        <v/>
      </c>
      <c r="AU190" s="100" t="str">
        <f>IFERROR(VLOOKUP(Výskyt[[#This Row],[Kód]],zostava35[],2,0),"")</f>
        <v/>
      </c>
      <c r="AV190" s="100" t="str">
        <f>IFERROR(VLOOKUP(Výskyt[[#This Row],[Kód]],zostava36[],2,0),"")</f>
        <v/>
      </c>
      <c r="AW190" s="100" t="str">
        <f>IFERROR(VLOOKUP(Výskyt[[#This Row],[Kód]],zostava37[],2,0),"")</f>
        <v/>
      </c>
      <c r="AX190" s="100" t="str">
        <f>IFERROR(VLOOKUP(Výskyt[[#This Row],[Kód]],zostava38[],2,0),"")</f>
        <v/>
      </c>
      <c r="AY190" s="100" t="str">
        <f>IFERROR(VLOOKUP(Výskyt[[#This Row],[Kód]],zostava39[],2,0),"")</f>
        <v/>
      </c>
      <c r="AZ190" s="100" t="str">
        <f>IFERROR(VLOOKUP(Výskyt[[#This Row],[Kód]],zostava40[],2,0),"")</f>
        <v/>
      </c>
      <c r="BA190" s="100" t="str">
        <f>IFERROR(VLOOKUP(Výskyt[[#This Row],[Kód]],zostava41[],2,0),"")</f>
        <v/>
      </c>
      <c r="BB190" s="100" t="str">
        <f>IFERROR(VLOOKUP(Výskyt[[#This Row],[Kód]],zostava42[],2,0),"")</f>
        <v/>
      </c>
      <c r="BC190" s="100" t="str">
        <f>IFERROR(VLOOKUP(Výskyt[[#This Row],[Kód]],zostava43[],2,0),"")</f>
        <v/>
      </c>
      <c r="BD190" s="100" t="str">
        <f>IFERROR(VLOOKUP(Výskyt[[#This Row],[Kód]],zostava44[],2,0),"")</f>
        <v/>
      </c>
      <c r="BE190" s="84"/>
    </row>
    <row r="191" spans="1:68" x14ac:dyDescent="0.35">
      <c r="A191" s="84"/>
      <c r="B191" s="98">
        <v>3895</v>
      </c>
      <c r="C191" s="84" t="s">
        <v>475</v>
      </c>
      <c r="D191" s="84">
        <f>Cenník[[#This Row],[Kód]]</f>
        <v>3895</v>
      </c>
      <c r="E191" s="93">
        <v>2.72</v>
      </c>
      <c r="F191" s="84"/>
      <c r="G191" s="84" t="s">
        <v>103</v>
      </c>
      <c r="H191" s="84"/>
      <c r="I191" s="99">
        <f>Cenník[[#This Row],[Kód]]</f>
        <v>3895</v>
      </c>
      <c r="J191" s="100">
        <f>SUM(Výskyt[[#This Row],[1]:[44]])</f>
        <v>0</v>
      </c>
      <c r="K191" s="100" t="str">
        <f>IFERROR(RANK(Výskyt[[#This Row],[kód-P]],Výskyt[kód-P],1),"")</f>
        <v/>
      </c>
      <c r="L191" s="100" t="str">
        <f>IF(Výskyt[[#This Row],[ks]]&gt;0,Výskyt[[#This Row],[Kód]],"")</f>
        <v/>
      </c>
      <c r="M191" s="100" t="str">
        <f>IFERROR(VLOOKUP(Výskyt[[#This Row],[Kód]],zostava1[],2,0),"")</f>
        <v/>
      </c>
      <c r="N191" s="100" t="str">
        <f>IFERROR(VLOOKUP(Výskyt[[#This Row],[Kód]],zostava2[],2,0),"")</f>
        <v/>
      </c>
      <c r="O191" s="100" t="str">
        <f>IFERROR(VLOOKUP(Výskyt[[#This Row],[Kód]],zostava3[],2,0),"")</f>
        <v/>
      </c>
      <c r="P191" s="100" t="str">
        <f>IFERROR(VLOOKUP(Výskyt[[#This Row],[Kód]],zostava4[],2,0),"")</f>
        <v/>
      </c>
      <c r="Q191" s="100" t="str">
        <f>IFERROR(VLOOKUP(Výskyt[[#This Row],[Kód]],zostava5[],2,0),"")</f>
        <v/>
      </c>
      <c r="R191" s="100" t="str">
        <f>IFERROR(VLOOKUP(Výskyt[[#This Row],[Kód]],zostava6[],2,0),"")</f>
        <v/>
      </c>
      <c r="S191" s="100" t="str">
        <f>IFERROR(VLOOKUP(Výskyt[[#This Row],[Kód]],zostava7[],2,0),"")</f>
        <v/>
      </c>
      <c r="T191" s="100" t="str">
        <f>IFERROR(VLOOKUP(Výskyt[[#This Row],[Kód]],zostava8[],2,0),"")</f>
        <v/>
      </c>
      <c r="U191" s="100" t="str">
        <f>IFERROR(VLOOKUP(Výskyt[[#This Row],[Kód]],zostava9[],2,0),"")</f>
        <v/>
      </c>
      <c r="V191" s="102" t="str">
        <f>IFERROR(VLOOKUP(Výskyt[[#This Row],[Kód]],zostava10[],2,0),"")</f>
        <v/>
      </c>
      <c r="W191" s="100" t="str">
        <f>IFERROR(VLOOKUP(Výskyt[[#This Row],[Kód]],zostava11[],2,0),"")</f>
        <v/>
      </c>
      <c r="X191" s="100" t="str">
        <f>IFERROR(VLOOKUP(Výskyt[[#This Row],[Kód]],zostava12[],2,0),"")</f>
        <v/>
      </c>
      <c r="Y191" s="100" t="str">
        <f>IFERROR(VLOOKUP(Výskyt[[#This Row],[Kód]],zostava13[],2,0),"")</f>
        <v/>
      </c>
      <c r="Z191" s="100" t="str">
        <f>IFERROR(VLOOKUP(Výskyt[[#This Row],[Kód]],zostava14[],2,0),"")</f>
        <v/>
      </c>
      <c r="AA191" s="100" t="str">
        <f>IFERROR(VLOOKUP(Výskyt[[#This Row],[Kód]],zostava15[],2,0),"")</f>
        <v/>
      </c>
      <c r="AB191" s="100" t="str">
        <f>IFERROR(VLOOKUP(Výskyt[[#This Row],[Kód]],zostava16[],2,0),"")</f>
        <v/>
      </c>
      <c r="AC191" s="100" t="str">
        <f>IFERROR(VLOOKUP(Výskyt[[#This Row],[Kód]],zostava17[],2,0),"")</f>
        <v/>
      </c>
      <c r="AD191" s="100" t="str">
        <f>IFERROR(VLOOKUP(Výskyt[[#This Row],[Kód]],zostava18[],2,0),"")</f>
        <v/>
      </c>
      <c r="AE191" s="100" t="str">
        <f>IFERROR(VLOOKUP(Výskyt[[#This Row],[Kód]],zostava19[],2,0),"")</f>
        <v/>
      </c>
      <c r="AF191" s="100" t="str">
        <f>IFERROR(VLOOKUP(Výskyt[[#This Row],[Kód]],zostava20[],2,0),"")</f>
        <v/>
      </c>
      <c r="AG191" s="100" t="str">
        <f>IFERROR(VLOOKUP(Výskyt[[#This Row],[Kód]],zostava21[],2,0),"")</f>
        <v/>
      </c>
      <c r="AH191" s="100" t="str">
        <f>IFERROR(VLOOKUP(Výskyt[[#This Row],[Kód]],zostava22[],2,0),"")</f>
        <v/>
      </c>
      <c r="AI191" s="100" t="str">
        <f>IFERROR(VLOOKUP(Výskyt[[#This Row],[Kód]],zostava23[],2,0),"")</f>
        <v/>
      </c>
      <c r="AJ191" s="100" t="str">
        <f>IFERROR(VLOOKUP(Výskyt[[#This Row],[Kód]],zostava24[],2,0),"")</f>
        <v/>
      </c>
      <c r="AK191" s="100" t="str">
        <f>IFERROR(VLOOKUP(Výskyt[[#This Row],[Kód]],zostava25[],2,0),"")</f>
        <v/>
      </c>
      <c r="AL191" s="100" t="str">
        <f>IFERROR(VLOOKUP(Výskyt[[#This Row],[Kód]],zostava26[],2,0),"")</f>
        <v/>
      </c>
      <c r="AM191" s="100" t="str">
        <f>IFERROR(VLOOKUP(Výskyt[[#This Row],[Kód]],zostava27[],2,0),"")</f>
        <v/>
      </c>
      <c r="AN191" s="100" t="str">
        <f>IFERROR(VLOOKUP(Výskyt[[#This Row],[Kód]],zostava28[],2,0),"")</f>
        <v/>
      </c>
      <c r="AO191" s="100" t="str">
        <f>IFERROR(VLOOKUP(Výskyt[[#This Row],[Kód]],zostava29[],2,0),"")</f>
        <v/>
      </c>
      <c r="AP191" s="100" t="str">
        <f>IFERROR(VLOOKUP(Výskyt[[#This Row],[Kód]],zostava30[],2,0),"")</f>
        <v/>
      </c>
      <c r="AQ191" s="100" t="str">
        <f>IFERROR(VLOOKUP(Výskyt[[#This Row],[Kód]],zostava31[],2,0),"")</f>
        <v/>
      </c>
      <c r="AR191" s="100" t="str">
        <f>IFERROR(VLOOKUP(Výskyt[[#This Row],[Kód]],zostava32[],2,0),"")</f>
        <v/>
      </c>
      <c r="AS191" s="100" t="str">
        <f>IFERROR(VLOOKUP(Výskyt[[#This Row],[Kód]],zostava33[],2,0),"")</f>
        <v/>
      </c>
      <c r="AT191" s="100" t="str">
        <f>IFERROR(VLOOKUP(Výskyt[[#This Row],[Kód]],zostava34[],2,0),"")</f>
        <v/>
      </c>
      <c r="AU191" s="100" t="str">
        <f>IFERROR(VLOOKUP(Výskyt[[#This Row],[Kód]],zostava35[],2,0),"")</f>
        <v/>
      </c>
      <c r="AV191" s="100" t="str">
        <f>IFERROR(VLOOKUP(Výskyt[[#This Row],[Kód]],zostava36[],2,0),"")</f>
        <v/>
      </c>
      <c r="AW191" s="100" t="str">
        <f>IFERROR(VLOOKUP(Výskyt[[#This Row],[Kód]],zostava37[],2,0),"")</f>
        <v/>
      </c>
      <c r="AX191" s="100" t="str">
        <f>IFERROR(VLOOKUP(Výskyt[[#This Row],[Kód]],zostava38[],2,0),"")</f>
        <v/>
      </c>
      <c r="AY191" s="100" t="str">
        <f>IFERROR(VLOOKUP(Výskyt[[#This Row],[Kód]],zostava39[],2,0),"")</f>
        <v/>
      </c>
      <c r="AZ191" s="100" t="str">
        <f>IFERROR(VLOOKUP(Výskyt[[#This Row],[Kód]],zostava40[],2,0),"")</f>
        <v/>
      </c>
      <c r="BA191" s="100" t="str">
        <f>IFERROR(VLOOKUP(Výskyt[[#This Row],[Kód]],zostava41[],2,0),"")</f>
        <v/>
      </c>
      <c r="BB191" s="100" t="str">
        <f>IFERROR(VLOOKUP(Výskyt[[#This Row],[Kód]],zostava42[],2,0),"")</f>
        <v/>
      </c>
      <c r="BC191" s="100" t="str">
        <f>IFERROR(VLOOKUP(Výskyt[[#This Row],[Kód]],zostava43[],2,0),"")</f>
        <v/>
      </c>
      <c r="BD191" s="100" t="str">
        <f>IFERROR(VLOOKUP(Výskyt[[#This Row],[Kód]],zostava44[],2,0),"")</f>
        <v/>
      </c>
      <c r="BE191" s="84"/>
      <c r="BF191" s="177" t="str">
        <f>Zostavy!$E$213</f>
        <v>5.A</v>
      </c>
      <c r="BG191" s="177"/>
      <c r="BI191" s="177" t="str">
        <f>Zostavy!$K$213</f>
        <v>5.B</v>
      </c>
      <c r="BJ191" s="177"/>
      <c r="BL191" s="177" t="str">
        <f>Zostavy!$Q$213</f>
        <v>5.C</v>
      </c>
      <c r="BM191" s="177"/>
      <c r="BO191" s="177" t="str">
        <f>Zostavy!$W$213</f>
        <v>5.D</v>
      </c>
      <c r="BP191" s="177"/>
    </row>
    <row r="192" spans="1:68" ht="14.15" x14ac:dyDescent="0.35">
      <c r="A192" s="84"/>
      <c r="B192" s="98">
        <v>3900</v>
      </c>
      <c r="C192" s="84" t="s">
        <v>473</v>
      </c>
      <c r="D192" s="84">
        <f>Cenník[[#This Row],[Kód]]</f>
        <v>3900</v>
      </c>
      <c r="E192" s="93">
        <v>2.72</v>
      </c>
      <c r="F192" s="84"/>
      <c r="G192" s="84" t="s">
        <v>264</v>
      </c>
      <c r="H192" s="84"/>
      <c r="I192" s="99">
        <f>Cenník[[#This Row],[Kód]]</f>
        <v>3900</v>
      </c>
      <c r="J192" s="100">
        <f>SUM(Výskyt[[#This Row],[1]:[44]])</f>
        <v>0</v>
      </c>
      <c r="K192" s="100" t="str">
        <f>IFERROR(RANK(Výskyt[[#This Row],[kód-P]],Výskyt[kód-P],1),"")</f>
        <v/>
      </c>
      <c r="L192" s="100" t="str">
        <f>IF(Výskyt[[#This Row],[ks]]&gt;0,Výskyt[[#This Row],[Kód]],"")</f>
        <v/>
      </c>
      <c r="M192" s="100" t="str">
        <f>IFERROR(VLOOKUP(Výskyt[[#This Row],[Kód]],zostava1[],2,0),"")</f>
        <v/>
      </c>
      <c r="N192" s="100" t="str">
        <f>IFERROR(VLOOKUP(Výskyt[[#This Row],[Kód]],zostava2[],2,0),"")</f>
        <v/>
      </c>
      <c r="O192" s="100" t="str">
        <f>IFERROR(VLOOKUP(Výskyt[[#This Row],[Kód]],zostava3[],2,0),"")</f>
        <v/>
      </c>
      <c r="P192" s="100" t="str">
        <f>IFERROR(VLOOKUP(Výskyt[[#This Row],[Kód]],zostava4[],2,0),"")</f>
        <v/>
      </c>
      <c r="Q192" s="100" t="str">
        <f>IFERROR(VLOOKUP(Výskyt[[#This Row],[Kód]],zostava5[],2,0),"")</f>
        <v/>
      </c>
      <c r="R192" s="100" t="str">
        <f>IFERROR(VLOOKUP(Výskyt[[#This Row],[Kód]],zostava6[],2,0),"")</f>
        <v/>
      </c>
      <c r="S192" s="100" t="str">
        <f>IFERROR(VLOOKUP(Výskyt[[#This Row],[Kód]],zostava7[],2,0),"")</f>
        <v/>
      </c>
      <c r="T192" s="100" t="str">
        <f>IFERROR(VLOOKUP(Výskyt[[#This Row],[Kód]],zostava8[],2,0),"")</f>
        <v/>
      </c>
      <c r="U192" s="100" t="str">
        <f>IFERROR(VLOOKUP(Výskyt[[#This Row],[Kód]],zostava9[],2,0),"")</f>
        <v/>
      </c>
      <c r="V192" s="102" t="str">
        <f>IFERROR(VLOOKUP(Výskyt[[#This Row],[Kód]],zostava10[],2,0),"")</f>
        <v/>
      </c>
      <c r="W192" s="100" t="str">
        <f>IFERROR(VLOOKUP(Výskyt[[#This Row],[Kód]],zostava11[],2,0),"")</f>
        <v/>
      </c>
      <c r="X192" s="100" t="str">
        <f>IFERROR(VLOOKUP(Výskyt[[#This Row],[Kód]],zostava12[],2,0),"")</f>
        <v/>
      </c>
      <c r="Y192" s="100" t="str">
        <f>IFERROR(VLOOKUP(Výskyt[[#This Row],[Kód]],zostava13[],2,0),"")</f>
        <v/>
      </c>
      <c r="Z192" s="100" t="str">
        <f>IFERROR(VLOOKUP(Výskyt[[#This Row],[Kód]],zostava14[],2,0),"")</f>
        <v/>
      </c>
      <c r="AA192" s="100" t="str">
        <f>IFERROR(VLOOKUP(Výskyt[[#This Row],[Kód]],zostava15[],2,0),"")</f>
        <v/>
      </c>
      <c r="AB192" s="100" t="str">
        <f>IFERROR(VLOOKUP(Výskyt[[#This Row],[Kód]],zostava16[],2,0),"")</f>
        <v/>
      </c>
      <c r="AC192" s="100" t="str">
        <f>IFERROR(VLOOKUP(Výskyt[[#This Row],[Kód]],zostava17[],2,0),"")</f>
        <v/>
      </c>
      <c r="AD192" s="100" t="str">
        <f>IFERROR(VLOOKUP(Výskyt[[#This Row],[Kód]],zostava18[],2,0),"")</f>
        <v/>
      </c>
      <c r="AE192" s="100" t="str">
        <f>IFERROR(VLOOKUP(Výskyt[[#This Row],[Kód]],zostava19[],2,0),"")</f>
        <v/>
      </c>
      <c r="AF192" s="100" t="str">
        <f>IFERROR(VLOOKUP(Výskyt[[#This Row],[Kód]],zostava20[],2,0),"")</f>
        <v/>
      </c>
      <c r="AG192" s="100" t="str">
        <f>IFERROR(VLOOKUP(Výskyt[[#This Row],[Kód]],zostava21[],2,0),"")</f>
        <v/>
      </c>
      <c r="AH192" s="100" t="str">
        <f>IFERROR(VLOOKUP(Výskyt[[#This Row],[Kód]],zostava22[],2,0),"")</f>
        <v/>
      </c>
      <c r="AI192" s="100" t="str">
        <f>IFERROR(VLOOKUP(Výskyt[[#This Row],[Kód]],zostava23[],2,0),"")</f>
        <v/>
      </c>
      <c r="AJ192" s="100" t="str">
        <f>IFERROR(VLOOKUP(Výskyt[[#This Row],[Kód]],zostava24[],2,0),"")</f>
        <v/>
      </c>
      <c r="AK192" s="100" t="str">
        <f>IFERROR(VLOOKUP(Výskyt[[#This Row],[Kód]],zostava25[],2,0),"")</f>
        <v/>
      </c>
      <c r="AL192" s="100" t="str">
        <f>IFERROR(VLOOKUP(Výskyt[[#This Row],[Kód]],zostava26[],2,0),"")</f>
        <v/>
      </c>
      <c r="AM192" s="100" t="str">
        <f>IFERROR(VLOOKUP(Výskyt[[#This Row],[Kód]],zostava27[],2,0),"")</f>
        <v/>
      </c>
      <c r="AN192" s="100" t="str">
        <f>IFERROR(VLOOKUP(Výskyt[[#This Row],[Kód]],zostava28[],2,0),"")</f>
        <v/>
      </c>
      <c r="AO192" s="100" t="str">
        <f>IFERROR(VLOOKUP(Výskyt[[#This Row],[Kód]],zostava29[],2,0),"")</f>
        <v/>
      </c>
      <c r="AP192" s="100" t="str">
        <f>IFERROR(VLOOKUP(Výskyt[[#This Row],[Kód]],zostava30[],2,0),"")</f>
        <v/>
      </c>
      <c r="AQ192" s="100" t="str">
        <f>IFERROR(VLOOKUP(Výskyt[[#This Row],[Kód]],zostava31[],2,0),"")</f>
        <v/>
      </c>
      <c r="AR192" s="100" t="str">
        <f>IFERROR(VLOOKUP(Výskyt[[#This Row],[Kód]],zostava32[],2,0),"")</f>
        <v/>
      </c>
      <c r="AS192" s="100" t="str">
        <f>IFERROR(VLOOKUP(Výskyt[[#This Row],[Kód]],zostava33[],2,0),"")</f>
        <v/>
      </c>
      <c r="AT192" s="100" t="str">
        <f>IFERROR(VLOOKUP(Výskyt[[#This Row],[Kód]],zostava34[],2,0),"")</f>
        <v/>
      </c>
      <c r="AU192" s="100" t="str">
        <f>IFERROR(VLOOKUP(Výskyt[[#This Row],[Kód]],zostava35[],2,0),"")</f>
        <v/>
      </c>
      <c r="AV192" s="100" t="str">
        <f>IFERROR(VLOOKUP(Výskyt[[#This Row],[Kód]],zostava36[],2,0),"")</f>
        <v/>
      </c>
      <c r="AW192" s="100" t="str">
        <f>IFERROR(VLOOKUP(Výskyt[[#This Row],[Kód]],zostava37[],2,0),"")</f>
        <v/>
      </c>
      <c r="AX192" s="100" t="str">
        <f>IFERROR(VLOOKUP(Výskyt[[#This Row],[Kód]],zostava38[],2,0),"")</f>
        <v/>
      </c>
      <c r="AY192" s="100" t="str">
        <f>IFERROR(VLOOKUP(Výskyt[[#This Row],[Kód]],zostava39[],2,0),"")</f>
        <v/>
      </c>
      <c r="AZ192" s="100" t="str">
        <f>IFERROR(VLOOKUP(Výskyt[[#This Row],[Kód]],zostava40[],2,0),"")</f>
        <v/>
      </c>
      <c r="BA192" s="100" t="str">
        <f>IFERROR(VLOOKUP(Výskyt[[#This Row],[Kód]],zostava41[],2,0),"")</f>
        <v/>
      </c>
      <c r="BB192" s="100" t="str">
        <f>IFERROR(VLOOKUP(Výskyt[[#This Row],[Kód]],zostava42[],2,0),"")</f>
        <v/>
      </c>
      <c r="BC192" s="100" t="str">
        <f>IFERROR(VLOOKUP(Výskyt[[#This Row],[Kód]],zostava43[],2,0),"")</f>
        <v/>
      </c>
      <c r="BD192" s="100" t="str">
        <f>IFERROR(VLOOKUP(Výskyt[[#This Row],[Kód]],zostava44[],2,0),"")</f>
        <v/>
      </c>
      <c r="BE192" s="84"/>
      <c r="BF192" s="108" t="s">
        <v>321</v>
      </c>
      <c r="BG192" s="108" t="s">
        <v>9</v>
      </c>
      <c r="BI192" s="108" t="s">
        <v>321</v>
      </c>
      <c r="BJ192" s="108" t="s">
        <v>9</v>
      </c>
      <c r="BL192" s="108" t="s">
        <v>321</v>
      </c>
      <c r="BM192" s="108" t="s">
        <v>9</v>
      </c>
      <c r="BO192" s="108" t="s">
        <v>321</v>
      </c>
      <c r="BP192" s="108" t="s">
        <v>9</v>
      </c>
    </row>
    <row r="193" spans="1:68" ht="14.15" x14ac:dyDescent="0.35">
      <c r="A193" s="84"/>
      <c r="B193" s="98">
        <v>3902</v>
      </c>
      <c r="C193" s="84" t="s">
        <v>565</v>
      </c>
      <c r="D193" s="84">
        <f>Cenník[[#This Row],[Kód]]</f>
        <v>3902</v>
      </c>
      <c r="E193" s="93">
        <v>15.2</v>
      </c>
      <c r="F193" s="84"/>
      <c r="G193" s="84" t="s">
        <v>265</v>
      </c>
      <c r="H193" s="84"/>
      <c r="I193" s="99">
        <f>Cenník[[#This Row],[Kód]]</f>
        <v>3902</v>
      </c>
      <c r="J193" s="100">
        <f>SUM(Výskyt[[#This Row],[1]:[44]])</f>
        <v>0</v>
      </c>
      <c r="K193" s="100" t="str">
        <f>IFERROR(RANK(Výskyt[[#This Row],[kód-P]],Výskyt[kód-P],1),"")</f>
        <v/>
      </c>
      <c r="L193" s="100" t="str">
        <f>IF(Výskyt[[#This Row],[ks]]&gt;0,Výskyt[[#This Row],[Kód]],"")</f>
        <v/>
      </c>
      <c r="M193" s="100" t="str">
        <f>IFERROR(VLOOKUP(Výskyt[[#This Row],[Kód]],zostava1[],2,0),"")</f>
        <v/>
      </c>
      <c r="N193" s="100" t="str">
        <f>IFERROR(VLOOKUP(Výskyt[[#This Row],[Kód]],zostava2[],2,0),"")</f>
        <v/>
      </c>
      <c r="O193" s="100" t="str">
        <f>IFERROR(VLOOKUP(Výskyt[[#This Row],[Kód]],zostava3[],2,0),"")</f>
        <v/>
      </c>
      <c r="P193" s="100" t="str">
        <f>IFERROR(VLOOKUP(Výskyt[[#This Row],[Kód]],zostava4[],2,0),"")</f>
        <v/>
      </c>
      <c r="Q193" s="100" t="str">
        <f>IFERROR(VLOOKUP(Výskyt[[#This Row],[Kód]],zostava5[],2,0),"")</f>
        <v/>
      </c>
      <c r="R193" s="100" t="str">
        <f>IFERROR(VLOOKUP(Výskyt[[#This Row],[Kód]],zostava6[],2,0),"")</f>
        <v/>
      </c>
      <c r="S193" s="100" t="str">
        <f>IFERROR(VLOOKUP(Výskyt[[#This Row],[Kód]],zostava7[],2,0),"")</f>
        <v/>
      </c>
      <c r="T193" s="100" t="str">
        <f>IFERROR(VLOOKUP(Výskyt[[#This Row],[Kód]],zostava8[],2,0),"")</f>
        <v/>
      </c>
      <c r="U193" s="100" t="str">
        <f>IFERROR(VLOOKUP(Výskyt[[#This Row],[Kód]],zostava9[],2,0),"")</f>
        <v/>
      </c>
      <c r="V193" s="102" t="str">
        <f>IFERROR(VLOOKUP(Výskyt[[#This Row],[Kód]],zostava10[],2,0),"")</f>
        <v/>
      </c>
      <c r="W193" s="100" t="str">
        <f>IFERROR(VLOOKUP(Výskyt[[#This Row],[Kód]],zostava11[],2,0),"")</f>
        <v/>
      </c>
      <c r="X193" s="100" t="str">
        <f>IFERROR(VLOOKUP(Výskyt[[#This Row],[Kód]],zostava12[],2,0),"")</f>
        <v/>
      </c>
      <c r="Y193" s="100" t="str">
        <f>IFERROR(VLOOKUP(Výskyt[[#This Row],[Kód]],zostava13[],2,0),"")</f>
        <v/>
      </c>
      <c r="Z193" s="100" t="str">
        <f>IFERROR(VLOOKUP(Výskyt[[#This Row],[Kód]],zostava14[],2,0),"")</f>
        <v/>
      </c>
      <c r="AA193" s="100" t="str">
        <f>IFERROR(VLOOKUP(Výskyt[[#This Row],[Kód]],zostava15[],2,0),"")</f>
        <v/>
      </c>
      <c r="AB193" s="100" t="str">
        <f>IFERROR(VLOOKUP(Výskyt[[#This Row],[Kód]],zostava16[],2,0),"")</f>
        <v/>
      </c>
      <c r="AC193" s="100" t="str">
        <f>IFERROR(VLOOKUP(Výskyt[[#This Row],[Kód]],zostava17[],2,0),"")</f>
        <v/>
      </c>
      <c r="AD193" s="100" t="str">
        <f>IFERROR(VLOOKUP(Výskyt[[#This Row],[Kód]],zostava18[],2,0),"")</f>
        <v/>
      </c>
      <c r="AE193" s="100" t="str">
        <f>IFERROR(VLOOKUP(Výskyt[[#This Row],[Kód]],zostava19[],2,0),"")</f>
        <v/>
      </c>
      <c r="AF193" s="100" t="str">
        <f>IFERROR(VLOOKUP(Výskyt[[#This Row],[Kód]],zostava20[],2,0),"")</f>
        <v/>
      </c>
      <c r="AG193" s="100" t="str">
        <f>IFERROR(VLOOKUP(Výskyt[[#This Row],[Kód]],zostava21[],2,0),"")</f>
        <v/>
      </c>
      <c r="AH193" s="100" t="str">
        <f>IFERROR(VLOOKUP(Výskyt[[#This Row],[Kód]],zostava22[],2,0),"")</f>
        <v/>
      </c>
      <c r="AI193" s="100" t="str">
        <f>IFERROR(VLOOKUP(Výskyt[[#This Row],[Kód]],zostava23[],2,0),"")</f>
        <v/>
      </c>
      <c r="AJ193" s="100" t="str">
        <f>IFERROR(VLOOKUP(Výskyt[[#This Row],[Kód]],zostava24[],2,0),"")</f>
        <v/>
      </c>
      <c r="AK193" s="100" t="str">
        <f>IFERROR(VLOOKUP(Výskyt[[#This Row],[Kód]],zostava25[],2,0),"")</f>
        <v/>
      </c>
      <c r="AL193" s="100" t="str">
        <f>IFERROR(VLOOKUP(Výskyt[[#This Row],[Kód]],zostava26[],2,0),"")</f>
        <v/>
      </c>
      <c r="AM193" s="100" t="str">
        <f>IFERROR(VLOOKUP(Výskyt[[#This Row],[Kód]],zostava27[],2,0),"")</f>
        <v/>
      </c>
      <c r="AN193" s="100" t="str">
        <f>IFERROR(VLOOKUP(Výskyt[[#This Row],[Kód]],zostava28[],2,0),"")</f>
        <v/>
      </c>
      <c r="AO193" s="100" t="str">
        <f>IFERROR(VLOOKUP(Výskyt[[#This Row],[Kód]],zostava29[],2,0),"")</f>
        <v/>
      </c>
      <c r="AP193" s="100" t="str">
        <f>IFERROR(VLOOKUP(Výskyt[[#This Row],[Kód]],zostava30[],2,0),"")</f>
        <v/>
      </c>
      <c r="AQ193" s="100" t="str">
        <f>IFERROR(VLOOKUP(Výskyt[[#This Row],[Kód]],zostava31[],2,0),"")</f>
        <v/>
      </c>
      <c r="AR193" s="100" t="str">
        <f>IFERROR(VLOOKUP(Výskyt[[#This Row],[Kód]],zostava32[],2,0),"")</f>
        <v/>
      </c>
      <c r="AS193" s="100" t="str">
        <f>IFERROR(VLOOKUP(Výskyt[[#This Row],[Kód]],zostava33[],2,0),"")</f>
        <v/>
      </c>
      <c r="AT193" s="100" t="str">
        <f>IFERROR(VLOOKUP(Výskyt[[#This Row],[Kód]],zostava34[],2,0),"")</f>
        <v/>
      </c>
      <c r="AU193" s="100" t="str">
        <f>IFERROR(VLOOKUP(Výskyt[[#This Row],[Kód]],zostava35[],2,0),"")</f>
        <v/>
      </c>
      <c r="AV193" s="100" t="str">
        <f>IFERROR(VLOOKUP(Výskyt[[#This Row],[Kód]],zostava36[],2,0),"")</f>
        <v/>
      </c>
      <c r="AW193" s="100" t="str">
        <f>IFERROR(VLOOKUP(Výskyt[[#This Row],[Kód]],zostava37[],2,0),"")</f>
        <v/>
      </c>
      <c r="AX193" s="100" t="str">
        <f>IFERROR(VLOOKUP(Výskyt[[#This Row],[Kód]],zostava38[],2,0),"")</f>
        <v/>
      </c>
      <c r="AY193" s="100" t="str">
        <f>IFERROR(VLOOKUP(Výskyt[[#This Row],[Kód]],zostava39[],2,0),"")</f>
        <v/>
      </c>
      <c r="AZ193" s="100" t="str">
        <f>IFERROR(VLOOKUP(Výskyt[[#This Row],[Kód]],zostava40[],2,0),"")</f>
        <v/>
      </c>
      <c r="BA193" s="100" t="str">
        <f>IFERROR(VLOOKUP(Výskyt[[#This Row],[Kód]],zostava41[],2,0),"")</f>
        <v/>
      </c>
      <c r="BB193" s="100" t="str">
        <f>IFERROR(VLOOKUP(Výskyt[[#This Row],[Kód]],zostava42[],2,0),"")</f>
        <v/>
      </c>
      <c r="BC193" s="100" t="str">
        <f>IFERROR(VLOOKUP(Výskyt[[#This Row],[Kód]],zostava43[],2,0),"")</f>
        <v/>
      </c>
      <c r="BD193" s="100" t="str">
        <f>IFERROR(VLOOKUP(Výskyt[[#This Row],[Kód]],zostava44[],2,0),"")</f>
        <v/>
      </c>
      <c r="BE193" s="84"/>
      <c r="BF193" s="108">
        <f>Zostavy!B216</f>
        <v>0</v>
      </c>
      <c r="BG193" s="108">
        <f>SUMIFS(Zostavy!$D$216:$D$249,Zostavy!$B$216:$B$249,Zostavy!B216)*Zostavy!$E$251</f>
        <v>0</v>
      </c>
      <c r="BI193" s="108">
        <f>Zostavy!H216</f>
        <v>0</v>
      </c>
      <c r="BJ193" s="108">
        <f>SUMIFS(Zostavy!$J$216:$J$249,Zostavy!$H$216:$H$249,Zostavy!H216)*Zostavy!$K$251</f>
        <v>0</v>
      </c>
      <c r="BL193" s="108">
        <f>Zostavy!N216</f>
        <v>0</v>
      </c>
      <c r="BM193" s="108">
        <f>SUMIFS(Zostavy!$P$216:$P$249,Zostavy!$N$216:$N$249,Zostavy!N216)*Zostavy!$Q$251</f>
        <v>0</v>
      </c>
      <c r="BO193" s="108" t="str">
        <f>Zostavy!T216</f>
        <v/>
      </c>
      <c r="BP193" s="108">
        <f>SUMIFS(Zostavy!$V$216:$V$249,Zostavy!$T$216:$T$249,Zostavy!T216)*Zostavy!$W$251</f>
        <v>0</v>
      </c>
    </row>
    <row r="194" spans="1:68" ht="14.15" x14ac:dyDescent="0.35">
      <c r="A194" s="84"/>
      <c r="B194" s="98">
        <v>3903</v>
      </c>
      <c r="C194" s="84" t="s">
        <v>521</v>
      </c>
      <c r="D194" s="84">
        <f>Cenník[[#This Row],[Kód]]</f>
        <v>3903</v>
      </c>
      <c r="E194" s="93">
        <v>5.3199999999999994</v>
      </c>
      <c r="F194" s="84"/>
      <c r="G194" s="84" t="s">
        <v>266</v>
      </c>
      <c r="H194" s="84"/>
      <c r="I194" s="99">
        <f>Cenník[[#This Row],[Kód]]</f>
        <v>3903</v>
      </c>
      <c r="J194" s="100">
        <f>SUM(Výskyt[[#This Row],[1]:[44]])</f>
        <v>0</v>
      </c>
      <c r="K194" s="100" t="str">
        <f>IFERROR(RANK(Výskyt[[#This Row],[kód-P]],Výskyt[kód-P],1),"")</f>
        <v/>
      </c>
      <c r="L194" s="100" t="str">
        <f>IF(Výskyt[[#This Row],[ks]]&gt;0,Výskyt[[#This Row],[Kód]],"")</f>
        <v/>
      </c>
      <c r="M194" s="100" t="str">
        <f>IFERROR(VLOOKUP(Výskyt[[#This Row],[Kód]],zostava1[],2,0),"")</f>
        <v/>
      </c>
      <c r="N194" s="100" t="str">
        <f>IFERROR(VLOOKUP(Výskyt[[#This Row],[Kód]],zostava2[],2,0),"")</f>
        <v/>
      </c>
      <c r="O194" s="100" t="str">
        <f>IFERROR(VLOOKUP(Výskyt[[#This Row],[Kód]],zostava3[],2,0),"")</f>
        <v/>
      </c>
      <c r="P194" s="100" t="str">
        <f>IFERROR(VLOOKUP(Výskyt[[#This Row],[Kód]],zostava4[],2,0),"")</f>
        <v/>
      </c>
      <c r="Q194" s="100" t="str">
        <f>IFERROR(VLOOKUP(Výskyt[[#This Row],[Kód]],zostava5[],2,0),"")</f>
        <v/>
      </c>
      <c r="R194" s="100" t="str">
        <f>IFERROR(VLOOKUP(Výskyt[[#This Row],[Kód]],zostava6[],2,0),"")</f>
        <v/>
      </c>
      <c r="S194" s="100" t="str">
        <f>IFERROR(VLOOKUP(Výskyt[[#This Row],[Kód]],zostava7[],2,0),"")</f>
        <v/>
      </c>
      <c r="T194" s="100" t="str">
        <f>IFERROR(VLOOKUP(Výskyt[[#This Row],[Kód]],zostava8[],2,0),"")</f>
        <v/>
      </c>
      <c r="U194" s="100" t="str">
        <f>IFERROR(VLOOKUP(Výskyt[[#This Row],[Kód]],zostava9[],2,0),"")</f>
        <v/>
      </c>
      <c r="V194" s="102" t="str">
        <f>IFERROR(VLOOKUP(Výskyt[[#This Row],[Kód]],zostava10[],2,0),"")</f>
        <v/>
      </c>
      <c r="W194" s="100" t="str">
        <f>IFERROR(VLOOKUP(Výskyt[[#This Row],[Kód]],zostava11[],2,0),"")</f>
        <v/>
      </c>
      <c r="X194" s="100" t="str">
        <f>IFERROR(VLOOKUP(Výskyt[[#This Row],[Kód]],zostava12[],2,0),"")</f>
        <v/>
      </c>
      <c r="Y194" s="100" t="str">
        <f>IFERROR(VLOOKUP(Výskyt[[#This Row],[Kód]],zostava13[],2,0),"")</f>
        <v/>
      </c>
      <c r="Z194" s="100" t="str">
        <f>IFERROR(VLOOKUP(Výskyt[[#This Row],[Kód]],zostava14[],2,0),"")</f>
        <v/>
      </c>
      <c r="AA194" s="100" t="str">
        <f>IFERROR(VLOOKUP(Výskyt[[#This Row],[Kód]],zostava15[],2,0),"")</f>
        <v/>
      </c>
      <c r="AB194" s="100" t="str">
        <f>IFERROR(VLOOKUP(Výskyt[[#This Row],[Kód]],zostava16[],2,0),"")</f>
        <v/>
      </c>
      <c r="AC194" s="100" t="str">
        <f>IFERROR(VLOOKUP(Výskyt[[#This Row],[Kód]],zostava17[],2,0),"")</f>
        <v/>
      </c>
      <c r="AD194" s="100" t="str">
        <f>IFERROR(VLOOKUP(Výskyt[[#This Row],[Kód]],zostava18[],2,0),"")</f>
        <v/>
      </c>
      <c r="AE194" s="100" t="str">
        <f>IFERROR(VLOOKUP(Výskyt[[#This Row],[Kód]],zostava19[],2,0),"")</f>
        <v/>
      </c>
      <c r="AF194" s="100" t="str">
        <f>IFERROR(VLOOKUP(Výskyt[[#This Row],[Kód]],zostava20[],2,0),"")</f>
        <v/>
      </c>
      <c r="AG194" s="100" t="str">
        <f>IFERROR(VLOOKUP(Výskyt[[#This Row],[Kód]],zostava21[],2,0),"")</f>
        <v/>
      </c>
      <c r="AH194" s="100" t="str">
        <f>IFERROR(VLOOKUP(Výskyt[[#This Row],[Kód]],zostava22[],2,0),"")</f>
        <v/>
      </c>
      <c r="AI194" s="100" t="str">
        <f>IFERROR(VLOOKUP(Výskyt[[#This Row],[Kód]],zostava23[],2,0),"")</f>
        <v/>
      </c>
      <c r="AJ194" s="100" t="str">
        <f>IFERROR(VLOOKUP(Výskyt[[#This Row],[Kód]],zostava24[],2,0),"")</f>
        <v/>
      </c>
      <c r="AK194" s="100" t="str">
        <f>IFERROR(VLOOKUP(Výskyt[[#This Row],[Kód]],zostava25[],2,0),"")</f>
        <v/>
      </c>
      <c r="AL194" s="100" t="str">
        <f>IFERROR(VLOOKUP(Výskyt[[#This Row],[Kód]],zostava26[],2,0),"")</f>
        <v/>
      </c>
      <c r="AM194" s="100" t="str">
        <f>IFERROR(VLOOKUP(Výskyt[[#This Row],[Kód]],zostava27[],2,0),"")</f>
        <v/>
      </c>
      <c r="AN194" s="100" t="str">
        <f>IFERROR(VLOOKUP(Výskyt[[#This Row],[Kód]],zostava28[],2,0),"")</f>
        <v/>
      </c>
      <c r="AO194" s="100" t="str">
        <f>IFERROR(VLOOKUP(Výskyt[[#This Row],[Kód]],zostava29[],2,0),"")</f>
        <v/>
      </c>
      <c r="AP194" s="100" t="str">
        <f>IFERROR(VLOOKUP(Výskyt[[#This Row],[Kód]],zostava30[],2,0),"")</f>
        <v/>
      </c>
      <c r="AQ194" s="100" t="str">
        <f>IFERROR(VLOOKUP(Výskyt[[#This Row],[Kód]],zostava31[],2,0),"")</f>
        <v/>
      </c>
      <c r="AR194" s="100" t="str">
        <f>IFERROR(VLOOKUP(Výskyt[[#This Row],[Kód]],zostava32[],2,0),"")</f>
        <v/>
      </c>
      <c r="AS194" s="100" t="str">
        <f>IFERROR(VLOOKUP(Výskyt[[#This Row],[Kód]],zostava33[],2,0),"")</f>
        <v/>
      </c>
      <c r="AT194" s="100" t="str">
        <f>IFERROR(VLOOKUP(Výskyt[[#This Row],[Kód]],zostava34[],2,0),"")</f>
        <v/>
      </c>
      <c r="AU194" s="100" t="str">
        <f>IFERROR(VLOOKUP(Výskyt[[#This Row],[Kód]],zostava35[],2,0),"")</f>
        <v/>
      </c>
      <c r="AV194" s="100" t="str">
        <f>IFERROR(VLOOKUP(Výskyt[[#This Row],[Kód]],zostava36[],2,0),"")</f>
        <v/>
      </c>
      <c r="AW194" s="100" t="str">
        <f>IFERROR(VLOOKUP(Výskyt[[#This Row],[Kód]],zostava37[],2,0),"")</f>
        <v/>
      </c>
      <c r="AX194" s="100" t="str">
        <f>IFERROR(VLOOKUP(Výskyt[[#This Row],[Kód]],zostava38[],2,0),"")</f>
        <v/>
      </c>
      <c r="AY194" s="100" t="str">
        <f>IFERROR(VLOOKUP(Výskyt[[#This Row],[Kód]],zostava39[],2,0),"")</f>
        <v/>
      </c>
      <c r="AZ194" s="100" t="str">
        <f>IFERROR(VLOOKUP(Výskyt[[#This Row],[Kód]],zostava40[],2,0),"")</f>
        <v/>
      </c>
      <c r="BA194" s="100" t="str">
        <f>IFERROR(VLOOKUP(Výskyt[[#This Row],[Kód]],zostava41[],2,0),"")</f>
        <v/>
      </c>
      <c r="BB194" s="100" t="str">
        <f>IFERROR(VLOOKUP(Výskyt[[#This Row],[Kód]],zostava42[],2,0),"")</f>
        <v/>
      </c>
      <c r="BC194" s="100" t="str">
        <f>IFERROR(VLOOKUP(Výskyt[[#This Row],[Kód]],zostava43[],2,0),"")</f>
        <v/>
      </c>
      <c r="BD194" s="100" t="str">
        <f>IFERROR(VLOOKUP(Výskyt[[#This Row],[Kód]],zostava44[],2,0),"")</f>
        <v/>
      </c>
      <c r="BE194" s="84"/>
      <c r="BF194" s="108">
        <f>Zostavy!B217</f>
        <v>0</v>
      </c>
      <c r="BG194" s="108">
        <f>SUMIFS(Zostavy!$D$216:$D$249,Zostavy!$B$216:$B$249,Zostavy!B217)*Zostavy!$E$251</f>
        <v>0</v>
      </c>
      <c r="BI194" s="108">
        <f>Zostavy!H217</f>
        <v>0</v>
      </c>
      <c r="BJ194" s="108">
        <f>SUMIFS(Zostavy!$J$216:$J$249,Zostavy!$H$216:$H$249,Zostavy!H217)*Zostavy!$K$251</f>
        <v>0</v>
      </c>
      <c r="BL194" s="108">
        <f>Zostavy!N217</f>
        <v>0</v>
      </c>
      <c r="BM194" s="108">
        <f>SUMIFS(Zostavy!$P$216:$P$249,Zostavy!$N$216:$N$249,Zostavy!N217)*Zostavy!$Q$251</f>
        <v>0</v>
      </c>
      <c r="BO194" s="108" t="str">
        <f>Zostavy!T217</f>
        <v/>
      </c>
      <c r="BP194" s="108">
        <f>SUMIFS(Zostavy!$V$216:$V$249,Zostavy!$T$216:$T$249,Zostavy!T217)*Zostavy!$W$251</f>
        <v>0</v>
      </c>
    </row>
    <row r="195" spans="1:68" ht="14.15" x14ac:dyDescent="0.35">
      <c r="A195" s="84"/>
      <c r="B195" s="98">
        <v>3904</v>
      </c>
      <c r="C195" s="84" t="s">
        <v>191</v>
      </c>
      <c r="D195" s="84">
        <f>Cenník[[#This Row],[Kód]]</f>
        <v>3904</v>
      </c>
      <c r="E195" s="93">
        <v>4.0699999999999994</v>
      </c>
      <c r="F195" s="84"/>
      <c r="G195" s="84" t="s">
        <v>267</v>
      </c>
      <c r="H195" s="84"/>
      <c r="I195" s="99">
        <f>Cenník[[#This Row],[Kód]]</f>
        <v>3904</v>
      </c>
      <c r="J195" s="100">
        <f>SUM(Výskyt[[#This Row],[1]:[44]])</f>
        <v>0</v>
      </c>
      <c r="K195" s="100" t="str">
        <f>IFERROR(RANK(Výskyt[[#This Row],[kód-P]],Výskyt[kód-P],1),"")</f>
        <v/>
      </c>
      <c r="L195" s="100" t="str">
        <f>IF(Výskyt[[#This Row],[ks]]&gt;0,Výskyt[[#This Row],[Kód]],"")</f>
        <v/>
      </c>
      <c r="M195" s="100" t="str">
        <f>IFERROR(VLOOKUP(Výskyt[[#This Row],[Kód]],zostava1[],2,0),"")</f>
        <v/>
      </c>
      <c r="N195" s="100" t="str">
        <f>IFERROR(VLOOKUP(Výskyt[[#This Row],[Kód]],zostava2[],2,0),"")</f>
        <v/>
      </c>
      <c r="O195" s="100" t="str">
        <f>IFERROR(VLOOKUP(Výskyt[[#This Row],[Kód]],zostava3[],2,0),"")</f>
        <v/>
      </c>
      <c r="P195" s="100" t="str">
        <f>IFERROR(VLOOKUP(Výskyt[[#This Row],[Kód]],zostava4[],2,0),"")</f>
        <v/>
      </c>
      <c r="Q195" s="100" t="str">
        <f>IFERROR(VLOOKUP(Výskyt[[#This Row],[Kód]],zostava5[],2,0),"")</f>
        <v/>
      </c>
      <c r="R195" s="100" t="str">
        <f>IFERROR(VLOOKUP(Výskyt[[#This Row],[Kód]],zostava6[],2,0),"")</f>
        <v/>
      </c>
      <c r="S195" s="100" t="str">
        <f>IFERROR(VLOOKUP(Výskyt[[#This Row],[Kód]],zostava7[],2,0),"")</f>
        <v/>
      </c>
      <c r="T195" s="100" t="str">
        <f>IFERROR(VLOOKUP(Výskyt[[#This Row],[Kód]],zostava8[],2,0),"")</f>
        <v/>
      </c>
      <c r="U195" s="100" t="str">
        <f>IFERROR(VLOOKUP(Výskyt[[#This Row],[Kód]],zostava9[],2,0),"")</f>
        <v/>
      </c>
      <c r="V195" s="102" t="str">
        <f>IFERROR(VLOOKUP(Výskyt[[#This Row],[Kód]],zostava10[],2,0),"")</f>
        <v/>
      </c>
      <c r="W195" s="100" t="str">
        <f>IFERROR(VLOOKUP(Výskyt[[#This Row],[Kód]],zostava11[],2,0),"")</f>
        <v/>
      </c>
      <c r="X195" s="100" t="str">
        <f>IFERROR(VLOOKUP(Výskyt[[#This Row],[Kód]],zostava12[],2,0),"")</f>
        <v/>
      </c>
      <c r="Y195" s="100" t="str">
        <f>IFERROR(VLOOKUP(Výskyt[[#This Row],[Kód]],zostava13[],2,0),"")</f>
        <v/>
      </c>
      <c r="Z195" s="100" t="str">
        <f>IFERROR(VLOOKUP(Výskyt[[#This Row],[Kód]],zostava14[],2,0),"")</f>
        <v/>
      </c>
      <c r="AA195" s="100" t="str">
        <f>IFERROR(VLOOKUP(Výskyt[[#This Row],[Kód]],zostava15[],2,0),"")</f>
        <v/>
      </c>
      <c r="AB195" s="100" t="str">
        <f>IFERROR(VLOOKUP(Výskyt[[#This Row],[Kód]],zostava16[],2,0),"")</f>
        <v/>
      </c>
      <c r="AC195" s="100" t="str">
        <f>IFERROR(VLOOKUP(Výskyt[[#This Row],[Kód]],zostava17[],2,0),"")</f>
        <v/>
      </c>
      <c r="AD195" s="100" t="str">
        <f>IFERROR(VLOOKUP(Výskyt[[#This Row],[Kód]],zostava18[],2,0),"")</f>
        <v/>
      </c>
      <c r="AE195" s="100" t="str">
        <f>IFERROR(VLOOKUP(Výskyt[[#This Row],[Kód]],zostava19[],2,0),"")</f>
        <v/>
      </c>
      <c r="AF195" s="100" t="str">
        <f>IFERROR(VLOOKUP(Výskyt[[#This Row],[Kód]],zostava20[],2,0),"")</f>
        <v/>
      </c>
      <c r="AG195" s="100" t="str">
        <f>IFERROR(VLOOKUP(Výskyt[[#This Row],[Kód]],zostava21[],2,0),"")</f>
        <v/>
      </c>
      <c r="AH195" s="100" t="str">
        <f>IFERROR(VLOOKUP(Výskyt[[#This Row],[Kód]],zostava22[],2,0),"")</f>
        <v/>
      </c>
      <c r="AI195" s="100" t="str">
        <f>IFERROR(VLOOKUP(Výskyt[[#This Row],[Kód]],zostava23[],2,0),"")</f>
        <v/>
      </c>
      <c r="AJ195" s="100" t="str">
        <f>IFERROR(VLOOKUP(Výskyt[[#This Row],[Kód]],zostava24[],2,0),"")</f>
        <v/>
      </c>
      <c r="AK195" s="100" t="str">
        <f>IFERROR(VLOOKUP(Výskyt[[#This Row],[Kód]],zostava25[],2,0),"")</f>
        <v/>
      </c>
      <c r="AL195" s="100" t="str">
        <f>IFERROR(VLOOKUP(Výskyt[[#This Row],[Kód]],zostava26[],2,0),"")</f>
        <v/>
      </c>
      <c r="AM195" s="100" t="str">
        <f>IFERROR(VLOOKUP(Výskyt[[#This Row],[Kód]],zostava27[],2,0),"")</f>
        <v/>
      </c>
      <c r="AN195" s="100" t="str">
        <f>IFERROR(VLOOKUP(Výskyt[[#This Row],[Kód]],zostava28[],2,0),"")</f>
        <v/>
      </c>
      <c r="AO195" s="100" t="str">
        <f>IFERROR(VLOOKUP(Výskyt[[#This Row],[Kód]],zostava29[],2,0),"")</f>
        <v/>
      </c>
      <c r="AP195" s="100" t="str">
        <f>IFERROR(VLOOKUP(Výskyt[[#This Row],[Kód]],zostava30[],2,0),"")</f>
        <v/>
      </c>
      <c r="AQ195" s="100" t="str">
        <f>IFERROR(VLOOKUP(Výskyt[[#This Row],[Kód]],zostava31[],2,0),"")</f>
        <v/>
      </c>
      <c r="AR195" s="100" t="str">
        <f>IFERROR(VLOOKUP(Výskyt[[#This Row],[Kód]],zostava32[],2,0),"")</f>
        <v/>
      </c>
      <c r="AS195" s="100" t="str">
        <f>IFERROR(VLOOKUP(Výskyt[[#This Row],[Kód]],zostava33[],2,0),"")</f>
        <v/>
      </c>
      <c r="AT195" s="100" t="str">
        <f>IFERROR(VLOOKUP(Výskyt[[#This Row],[Kód]],zostava34[],2,0),"")</f>
        <v/>
      </c>
      <c r="AU195" s="100" t="str">
        <f>IFERROR(VLOOKUP(Výskyt[[#This Row],[Kód]],zostava35[],2,0),"")</f>
        <v/>
      </c>
      <c r="AV195" s="100" t="str">
        <f>IFERROR(VLOOKUP(Výskyt[[#This Row],[Kód]],zostava36[],2,0),"")</f>
        <v/>
      </c>
      <c r="AW195" s="100" t="str">
        <f>IFERROR(VLOOKUP(Výskyt[[#This Row],[Kód]],zostava37[],2,0),"")</f>
        <v/>
      </c>
      <c r="AX195" s="100" t="str">
        <f>IFERROR(VLOOKUP(Výskyt[[#This Row],[Kód]],zostava38[],2,0),"")</f>
        <v/>
      </c>
      <c r="AY195" s="100" t="str">
        <f>IFERROR(VLOOKUP(Výskyt[[#This Row],[Kód]],zostava39[],2,0),"")</f>
        <v/>
      </c>
      <c r="AZ195" s="100" t="str">
        <f>IFERROR(VLOOKUP(Výskyt[[#This Row],[Kód]],zostava40[],2,0),"")</f>
        <v/>
      </c>
      <c r="BA195" s="100" t="str">
        <f>IFERROR(VLOOKUP(Výskyt[[#This Row],[Kód]],zostava41[],2,0),"")</f>
        <v/>
      </c>
      <c r="BB195" s="100" t="str">
        <f>IFERROR(VLOOKUP(Výskyt[[#This Row],[Kód]],zostava42[],2,0),"")</f>
        <v/>
      </c>
      <c r="BC195" s="100" t="str">
        <f>IFERROR(VLOOKUP(Výskyt[[#This Row],[Kód]],zostava43[],2,0),"")</f>
        <v/>
      </c>
      <c r="BD195" s="100" t="str">
        <f>IFERROR(VLOOKUP(Výskyt[[#This Row],[Kód]],zostava44[],2,0),"")</f>
        <v/>
      </c>
      <c r="BE195" s="84"/>
      <c r="BF195" s="108">
        <f>Zostavy!B218</f>
        <v>0</v>
      </c>
      <c r="BG195" s="108">
        <f>SUMIFS(Zostavy!$D$216:$D$249,Zostavy!$B$216:$B$249,Zostavy!B218)*Zostavy!$E$251</f>
        <v>0</v>
      </c>
      <c r="BI195" s="108">
        <f>Zostavy!H218</f>
        <v>0</v>
      </c>
      <c r="BJ195" s="108">
        <f>SUMIFS(Zostavy!$J$216:$J$249,Zostavy!$H$216:$H$249,Zostavy!H218)*Zostavy!$K$251</f>
        <v>0</v>
      </c>
      <c r="BL195" s="108">
        <f>Zostavy!N218</f>
        <v>0</v>
      </c>
      <c r="BM195" s="108">
        <f>SUMIFS(Zostavy!$P$216:$P$249,Zostavy!$N$216:$N$249,Zostavy!N218)*Zostavy!$Q$251</f>
        <v>0</v>
      </c>
      <c r="BO195" s="108" t="str">
        <f>Zostavy!T218</f>
        <v/>
      </c>
      <c r="BP195" s="108">
        <f>SUMIFS(Zostavy!$V$216:$V$249,Zostavy!$T$216:$T$249,Zostavy!T218)*Zostavy!$W$251</f>
        <v>0</v>
      </c>
    </row>
    <row r="196" spans="1:68" ht="14.15" x14ac:dyDescent="0.35">
      <c r="A196" s="84"/>
      <c r="B196" s="98">
        <v>3905</v>
      </c>
      <c r="C196" s="84" t="s">
        <v>474</v>
      </c>
      <c r="D196" s="84">
        <f>Cenník[[#This Row],[Kód]]</f>
        <v>3905</v>
      </c>
      <c r="E196" s="93">
        <v>3.72</v>
      </c>
      <c r="F196" s="84"/>
      <c r="G196" s="84" t="s">
        <v>268</v>
      </c>
      <c r="H196" s="84"/>
      <c r="I196" s="99">
        <f>Cenník[[#This Row],[Kód]]</f>
        <v>3905</v>
      </c>
      <c r="J196" s="100">
        <f>SUM(Výskyt[[#This Row],[1]:[44]])</f>
        <v>0</v>
      </c>
      <c r="K196" s="100" t="str">
        <f>IFERROR(RANK(Výskyt[[#This Row],[kód-P]],Výskyt[kód-P],1),"")</f>
        <v/>
      </c>
      <c r="L196" s="100" t="str">
        <f>IF(Výskyt[[#This Row],[ks]]&gt;0,Výskyt[[#This Row],[Kód]],"")</f>
        <v/>
      </c>
      <c r="M196" s="100" t="str">
        <f>IFERROR(VLOOKUP(Výskyt[[#This Row],[Kód]],zostava1[],2,0),"")</f>
        <v/>
      </c>
      <c r="N196" s="100" t="str">
        <f>IFERROR(VLOOKUP(Výskyt[[#This Row],[Kód]],zostava2[],2,0),"")</f>
        <v/>
      </c>
      <c r="O196" s="100" t="str">
        <f>IFERROR(VLOOKUP(Výskyt[[#This Row],[Kód]],zostava3[],2,0),"")</f>
        <v/>
      </c>
      <c r="P196" s="100" t="str">
        <f>IFERROR(VLOOKUP(Výskyt[[#This Row],[Kód]],zostava4[],2,0),"")</f>
        <v/>
      </c>
      <c r="Q196" s="100" t="str">
        <f>IFERROR(VLOOKUP(Výskyt[[#This Row],[Kód]],zostava5[],2,0),"")</f>
        <v/>
      </c>
      <c r="R196" s="100" t="str">
        <f>IFERROR(VLOOKUP(Výskyt[[#This Row],[Kód]],zostava6[],2,0),"")</f>
        <v/>
      </c>
      <c r="S196" s="100" t="str">
        <f>IFERROR(VLOOKUP(Výskyt[[#This Row],[Kód]],zostava7[],2,0),"")</f>
        <v/>
      </c>
      <c r="T196" s="100" t="str">
        <f>IFERROR(VLOOKUP(Výskyt[[#This Row],[Kód]],zostava8[],2,0),"")</f>
        <v/>
      </c>
      <c r="U196" s="100" t="str">
        <f>IFERROR(VLOOKUP(Výskyt[[#This Row],[Kód]],zostava9[],2,0),"")</f>
        <v/>
      </c>
      <c r="V196" s="102" t="str">
        <f>IFERROR(VLOOKUP(Výskyt[[#This Row],[Kód]],zostava10[],2,0),"")</f>
        <v/>
      </c>
      <c r="W196" s="100" t="str">
        <f>IFERROR(VLOOKUP(Výskyt[[#This Row],[Kód]],zostava11[],2,0),"")</f>
        <v/>
      </c>
      <c r="X196" s="100" t="str">
        <f>IFERROR(VLOOKUP(Výskyt[[#This Row],[Kód]],zostava12[],2,0),"")</f>
        <v/>
      </c>
      <c r="Y196" s="100" t="str">
        <f>IFERROR(VLOOKUP(Výskyt[[#This Row],[Kód]],zostava13[],2,0),"")</f>
        <v/>
      </c>
      <c r="Z196" s="100" t="str">
        <f>IFERROR(VLOOKUP(Výskyt[[#This Row],[Kód]],zostava14[],2,0),"")</f>
        <v/>
      </c>
      <c r="AA196" s="100" t="str">
        <f>IFERROR(VLOOKUP(Výskyt[[#This Row],[Kód]],zostava15[],2,0),"")</f>
        <v/>
      </c>
      <c r="AB196" s="100" t="str">
        <f>IFERROR(VLOOKUP(Výskyt[[#This Row],[Kód]],zostava16[],2,0),"")</f>
        <v/>
      </c>
      <c r="AC196" s="100" t="str">
        <f>IFERROR(VLOOKUP(Výskyt[[#This Row],[Kód]],zostava17[],2,0),"")</f>
        <v/>
      </c>
      <c r="AD196" s="100" t="str">
        <f>IFERROR(VLOOKUP(Výskyt[[#This Row],[Kód]],zostava18[],2,0),"")</f>
        <v/>
      </c>
      <c r="AE196" s="100" t="str">
        <f>IFERROR(VLOOKUP(Výskyt[[#This Row],[Kód]],zostava19[],2,0),"")</f>
        <v/>
      </c>
      <c r="AF196" s="100" t="str">
        <f>IFERROR(VLOOKUP(Výskyt[[#This Row],[Kód]],zostava20[],2,0),"")</f>
        <v/>
      </c>
      <c r="AG196" s="100" t="str">
        <f>IFERROR(VLOOKUP(Výskyt[[#This Row],[Kód]],zostava21[],2,0),"")</f>
        <v/>
      </c>
      <c r="AH196" s="100" t="str">
        <f>IFERROR(VLOOKUP(Výskyt[[#This Row],[Kód]],zostava22[],2,0),"")</f>
        <v/>
      </c>
      <c r="AI196" s="100" t="str">
        <f>IFERROR(VLOOKUP(Výskyt[[#This Row],[Kód]],zostava23[],2,0),"")</f>
        <v/>
      </c>
      <c r="AJ196" s="100" t="str">
        <f>IFERROR(VLOOKUP(Výskyt[[#This Row],[Kód]],zostava24[],2,0),"")</f>
        <v/>
      </c>
      <c r="AK196" s="100" t="str">
        <f>IFERROR(VLOOKUP(Výskyt[[#This Row],[Kód]],zostava25[],2,0),"")</f>
        <v/>
      </c>
      <c r="AL196" s="100" t="str">
        <f>IFERROR(VLOOKUP(Výskyt[[#This Row],[Kód]],zostava26[],2,0),"")</f>
        <v/>
      </c>
      <c r="AM196" s="100" t="str">
        <f>IFERROR(VLOOKUP(Výskyt[[#This Row],[Kód]],zostava27[],2,0),"")</f>
        <v/>
      </c>
      <c r="AN196" s="100" t="str">
        <f>IFERROR(VLOOKUP(Výskyt[[#This Row],[Kód]],zostava28[],2,0),"")</f>
        <v/>
      </c>
      <c r="AO196" s="100" t="str">
        <f>IFERROR(VLOOKUP(Výskyt[[#This Row],[Kód]],zostava29[],2,0),"")</f>
        <v/>
      </c>
      <c r="AP196" s="100" t="str">
        <f>IFERROR(VLOOKUP(Výskyt[[#This Row],[Kód]],zostava30[],2,0),"")</f>
        <v/>
      </c>
      <c r="AQ196" s="100" t="str">
        <f>IFERROR(VLOOKUP(Výskyt[[#This Row],[Kód]],zostava31[],2,0),"")</f>
        <v/>
      </c>
      <c r="AR196" s="100" t="str">
        <f>IFERROR(VLOOKUP(Výskyt[[#This Row],[Kód]],zostava32[],2,0),"")</f>
        <v/>
      </c>
      <c r="AS196" s="100" t="str">
        <f>IFERROR(VLOOKUP(Výskyt[[#This Row],[Kód]],zostava33[],2,0),"")</f>
        <v/>
      </c>
      <c r="AT196" s="100" t="str">
        <f>IFERROR(VLOOKUP(Výskyt[[#This Row],[Kód]],zostava34[],2,0),"")</f>
        <v/>
      </c>
      <c r="AU196" s="100" t="str">
        <f>IFERROR(VLOOKUP(Výskyt[[#This Row],[Kód]],zostava35[],2,0),"")</f>
        <v/>
      </c>
      <c r="AV196" s="100" t="str">
        <f>IFERROR(VLOOKUP(Výskyt[[#This Row],[Kód]],zostava36[],2,0),"")</f>
        <v/>
      </c>
      <c r="AW196" s="100" t="str">
        <f>IFERROR(VLOOKUP(Výskyt[[#This Row],[Kód]],zostava37[],2,0),"")</f>
        <v/>
      </c>
      <c r="AX196" s="100" t="str">
        <f>IFERROR(VLOOKUP(Výskyt[[#This Row],[Kód]],zostava38[],2,0),"")</f>
        <v/>
      </c>
      <c r="AY196" s="100" t="str">
        <f>IFERROR(VLOOKUP(Výskyt[[#This Row],[Kód]],zostava39[],2,0),"")</f>
        <v/>
      </c>
      <c r="AZ196" s="100" t="str">
        <f>IFERROR(VLOOKUP(Výskyt[[#This Row],[Kód]],zostava40[],2,0),"")</f>
        <v/>
      </c>
      <c r="BA196" s="100" t="str">
        <f>IFERROR(VLOOKUP(Výskyt[[#This Row],[Kód]],zostava41[],2,0),"")</f>
        <v/>
      </c>
      <c r="BB196" s="100" t="str">
        <f>IFERROR(VLOOKUP(Výskyt[[#This Row],[Kód]],zostava42[],2,0),"")</f>
        <v/>
      </c>
      <c r="BC196" s="100" t="str">
        <f>IFERROR(VLOOKUP(Výskyt[[#This Row],[Kód]],zostava43[],2,0),"")</f>
        <v/>
      </c>
      <c r="BD196" s="100" t="str">
        <f>IFERROR(VLOOKUP(Výskyt[[#This Row],[Kód]],zostava44[],2,0),"")</f>
        <v/>
      </c>
      <c r="BE196" s="84"/>
      <c r="BF196" s="108">
        <f>Zostavy!B219</f>
        <v>0</v>
      </c>
      <c r="BG196" s="108">
        <f>SUMIFS(Zostavy!$D$216:$D$249,Zostavy!$B$216:$B$249,Zostavy!B219)*Zostavy!$E$251</f>
        <v>0</v>
      </c>
      <c r="BI196" s="108">
        <f>Zostavy!H219</f>
        <v>0</v>
      </c>
      <c r="BJ196" s="108">
        <f>SUMIFS(Zostavy!$J$216:$J$249,Zostavy!$H$216:$H$249,Zostavy!H219)*Zostavy!$K$251</f>
        <v>0</v>
      </c>
      <c r="BL196" s="108">
        <f>Zostavy!N219</f>
        <v>0</v>
      </c>
      <c r="BM196" s="108">
        <f>SUMIFS(Zostavy!$P$216:$P$249,Zostavy!$N$216:$N$249,Zostavy!N219)*Zostavy!$Q$251</f>
        <v>0</v>
      </c>
      <c r="BO196" s="108" t="str">
        <f>Zostavy!T219</f>
        <v/>
      </c>
      <c r="BP196" s="108">
        <f>SUMIFS(Zostavy!$V$216:$V$249,Zostavy!$T$216:$T$249,Zostavy!T219)*Zostavy!$W$251</f>
        <v>0</v>
      </c>
    </row>
    <row r="197" spans="1:68" ht="14.15" x14ac:dyDescent="0.35">
      <c r="A197" s="84"/>
      <c r="B197" s="98">
        <v>3906</v>
      </c>
      <c r="C197" s="84" t="s">
        <v>493</v>
      </c>
      <c r="D197" s="84">
        <f>Cenník[[#This Row],[Kód]]</f>
        <v>3906</v>
      </c>
      <c r="E197" s="93">
        <v>0.82000000000000006</v>
      </c>
      <c r="F197" s="84"/>
      <c r="G197" s="84" t="s">
        <v>269</v>
      </c>
      <c r="H197" s="84"/>
      <c r="I197" s="99">
        <f>Cenník[[#This Row],[Kód]]</f>
        <v>3906</v>
      </c>
      <c r="J197" s="100">
        <f>SUM(Výskyt[[#This Row],[1]:[44]])</f>
        <v>0</v>
      </c>
      <c r="K197" s="100" t="str">
        <f>IFERROR(RANK(Výskyt[[#This Row],[kód-P]],Výskyt[kód-P],1),"")</f>
        <v/>
      </c>
      <c r="L197" s="100" t="str">
        <f>IF(Výskyt[[#This Row],[ks]]&gt;0,Výskyt[[#This Row],[Kód]],"")</f>
        <v/>
      </c>
      <c r="M197" s="100" t="str">
        <f>IFERROR(VLOOKUP(Výskyt[[#This Row],[Kód]],zostava1[],2,0),"")</f>
        <v/>
      </c>
      <c r="N197" s="100" t="str">
        <f>IFERROR(VLOOKUP(Výskyt[[#This Row],[Kód]],zostava2[],2,0),"")</f>
        <v/>
      </c>
      <c r="O197" s="100" t="str">
        <f>IFERROR(VLOOKUP(Výskyt[[#This Row],[Kód]],zostava3[],2,0),"")</f>
        <v/>
      </c>
      <c r="P197" s="100" t="str">
        <f>IFERROR(VLOOKUP(Výskyt[[#This Row],[Kód]],zostava4[],2,0),"")</f>
        <v/>
      </c>
      <c r="Q197" s="100" t="str">
        <f>IFERROR(VLOOKUP(Výskyt[[#This Row],[Kód]],zostava5[],2,0),"")</f>
        <v/>
      </c>
      <c r="R197" s="100" t="str">
        <f>IFERROR(VLOOKUP(Výskyt[[#This Row],[Kód]],zostava6[],2,0),"")</f>
        <v/>
      </c>
      <c r="S197" s="100" t="str">
        <f>IFERROR(VLOOKUP(Výskyt[[#This Row],[Kód]],zostava7[],2,0),"")</f>
        <v/>
      </c>
      <c r="T197" s="100" t="str">
        <f>IFERROR(VLOOKUP(Výskyt[[#This Row],[Kód]],zostava8[],2,0),"")</f>
        <v/>
      </c>
      <c r="U197" s="100" t="str">
        <f>IFERROR(VLOOKUP(Výskyt[[#This Row],[Kód]],zostava9[],2,0),"")</f>
        <v/>
      </c>
      <c r="V197" s="102" t="str">
        <f>IFERROR(VLOOKUP(Výskyt[[#This Row],[Kód]],zostava10[],2,0),"")</f>
        <v/>
      </c>
      <c r="W197" s="100" t="str">
        <f>IFERROR(VLOOKUP(Výskyt[[#This Row],[Kód]],zostava11[],2,0),"")</f>
        <v/>
      </c>
      <c r="X197" s="100" t="str">
        <f>IFERROR(VLOOKUP(Výskyt[[#This Row],[Kód]],zostava12[],2,0),"")</f>
        <v/>
      </c>
      <c r="Y197" s="100" t="str">
        <f>IFERROR(VLOOKUP(Výskyt[[#This Row],[Kód]],zostava13[],2,0),"")</f>
        <v/>
      </c>
      <c r="Z197" s="100" t="str">
        <f>IFERROR(VLOOKUP(Výskyt[[#This Row],[Kód]],zostava14[],2,0),"")</f>
        <v/>
      </c>
      <c r="AA197" s="100" t="str">
        <f>IFERROR(VLOOKUP(Výskyt[[#This Row],[Kód]],zostava15[],2,0),"")</f>
        <v/>
      </c>
      <c r="AB197" s="100" t="str">
        <f>IFERROR(VLOOKUP(Výskyt[[#This Row],[Kód]],zostava16[],2,0),"")</f>
        <v/>
      </c>
      <c r="AC197" s="100" t="str">
        <f>IFERROR(VLOOKUP(Výskyt[[#This Row],[Kód]],zostava17[],2,0),"")</f>
        <v/>
      </c>
      <c r="AD197" s="100" t="str">
        <f>IFERROR(VLOOKUP(Výskyt[[#This Row],[Kód]],zostava18[],2,0),"")</f>
        <v/>
      </c>
      <c r="AE197" s="100" t="str">
        <f>IFERROR(VLOOKUP(Výskyt[[#This Row],[Kód]],zostava19[],2,0),"")</f>
        <v/>
      </c>
      <c r="AF197" s="100" t="str">
        <f>IFERROR(VLOOKUP(Výskyt[[#This Row],[Kód]],zostava20[],2,0),"")</f>
        <v/>
      </c>
      <c r="AG197" s="100" t="str">
        <f>IFERROR(VLOOKUP(Výskyt[[#This Row],[Kód]],zostava21[],2,0),"")</f>
        <v/>
      </c>
      <c r="AH197" s="100" t="str">
        <f>IFERROR(VLOOKUP(Výskyt[[#This Row],[Kód]],zostava22[],2,0),"")</f>
        <v/>
      </c>
      <c r="AI197" s="100" t="str">
        <f>IFERROR(VLOOKUP(Výskyt[[#This Row],[Kód]],zostava23[],2,0),"")</f>
        <v/>
      </c>
      <c r="AJ197" s="100" t="str">
        <f>IFERROR(VLOOKUP(Výskyt[[#This Row],[Kód]],zostava24[],2,0),"")</f>
        <v/>
      </c>
      <c r="AK197" s="100" t="str">
        <f>IFERROR(VLOOKUP(Výskyt[[#This Row],[Kód]],zostava25[],2,0),"")</f>
        <v/>
      </c>
      <c r="AL197" s="100" t="str">
        <f>IFERROR(VLOOKUP(Výskyt[[#This Row],[Kód]],zostava26[],2,0),"")</f>
        <v/>
      </c>
      <c r="AM197" s="100" t="str">
        <f>IFERROR(VLOOKUP(Výskyt[[#This Row],[Kód]],zostava27[],2,0),"")</f>
        <v/>
      </c>
      <c r="AN197" s="100" t="str">
        <f>IFERROR(VLOOKUP(Výskyt[[#This Row],[Kód]],zostava28[],2,0),"")</f>
        <v/>
      </c>
      <c r="AO197" s="100" t="str">
        <f>IFERROR(VLOOKUP(Výskyt[[#This Row],[Kód]],zostava29[],2,0),"")</f>
        <v/>
      </c>
      <c r="AP197" s="100" t="str">
        <f>IFERROR(VLOOKUP(Výskyt[[#This Row],[Kód]],zostava30[],2,0),"")</f>
        <v/>
      </c>
      <c r="AQ197" s="100" t="str">
        <f>IFERROR(VLOOKUP(Výskyt[[#This Row],[Kód]],zostava31[],2,0),"")</f>
        <v/>
      </c>
      <c r="AR197" s="100" t="str">
        <f>IFERROR(VLOOKUP(Výskyt[[#This Row],[Kód]],zostava32[],2,0),"")</f>
        <v/>
      </c>
      <c r="AS197" s="100" t="str">
        <f>IFERROR(VLOOKUP(Výskyt[[#This Row],[Kód]],zostava33[],2,0),"")</f>
        <v/>
      </c>
      <c r="AT197" s="100" t="str">
        <f>IFERROR(VLOOKUP(Výskyt[[#This Row],[Kód]],zostava34[],2,0),"")</f>
        <v/>
      </c>
      <c r="AU197" s="100" t="str">
        <f>IFERROR(VLOOKUP(Výskyt[[#This Row],[Kód]],zostava35[],2,0),"")</f>
        <v/>
      </c>
      <c r="AV197" s="100" t="str">
        <f>IFERROR(VLOOKUP(Výskyt[[#This Row],[Kód]],zostava36[],2,0),"")</f>
        <v/>
      </c>
      <c r="AW197" s="100" t="str">
        <f>IFERROR(VLOOKUP(Výskyt[[#This Row],[Kód]],zostava37[],2,0),"")</f>
        <v/>
      </c>
      <c r="AX197" s="100" t="str">
        <f>IFERROR(VLOOKUP(Výskyt[[#This Row],[Kód]],zostava38[],2,0),"")</f>
        <v/>
      </c>
      <c r="AY197" s="100" t="str">
        <f>IFERROR(VLOOKUP(Výskyt[[#This Row],[Kód]],zostava39[],2,0),"")</f>
        <v/>
      </c>
      <c r="AZ197" s="100" t="str">
        <f>IFERROR(VLOOKUP(Výskyt[[#This Row],[Kód]],zostava40[],2,0),"")</f>
        <v/>
      </c>
      <c r="BA197" s="100" t="str">
        <f>IFERROR(VLOOKUP(Výskyt[[#This Row],[Kód]],zostava41[],2,0),"")</f>
        <v/>
      </c>
      <c r="BB197" s="100" t="str">
        <f>IFERROR(VLOOKUP(Výskyt[[#This Row],[Kód]],zostava42[],2,0),"")</f>
        <v/>
      </c>
      <c r="BC197" s="100" t="str">
        <f>IFERROR(VLOOKUP(Výskyt[[#This Row],[Kód]],zostava43[],2,0),"")</f>
        <v/>
      </c>
      <c r="BD197" s="100" t="str">
        <f>IFERROR(VLOOKUP(Výskyt[[#This Row],[Kód]],zostava44[],2,0),"")</f>
        <v/>
      </c>
      <c r="BE197" s="84"/>
      <c r="BF197" s="108">
        <f>Zostavy!B220</f>
        <v>0</v>
      </c>
      <c r="BG197" s="108">
        <f>SUMIFS(Zostavy!$D$216:$D$249,Zostavy!$B$216:$B$249,Zostavy!B220)*Zostavy!$E$251</f>
        <v>0</v>
      </c>
      <c r="BI197" s="108">
        <f>Zostavy!H220</f>
        <v>0</v>
      </c>
      <c r="BJ197" s="108">
        <f>SUMIFS(Zostavy!$J$216:$J$249,Zostavy!$H$216:$H$249,Zostavy!H220)*Zostavy!$K$251</f>
        <v>0</v>
      </c>
      <c r="BL197" s="108">
        <f>Zostavy!N220</f>
        <v>0</v>
      </c>
      <c r="BM197" s="108">
        <f>SUMIFS(Zostavy!$P$216:$P$249,Zostavy!$N$216:$N$249,Zostavy!N220)*Zostavy!$Q$251</f>
        <v>0</v>
      </c>
      <c r="BO197" s="108" t="str">
        <f>Zostavy!T220</f>
        <v/>
      </c>
      <c r="BP197" s="108">
        <f>SUMIFS(Zostavy!$V$216:$V$249,Zostavy!$T$216:$T$249,Zostavy!T220)*Zostavy!$W$251</f>
        <v>0</v>
      </c>
    </row>
    <row r="198" spans="1:68" ht="14.15" x14ac:dyDescent="0.35">
      <c r="A198" s="84"/>
      <c r="B198" s="98">
        <v>3907</v>
      </c>
      <c r="C198" s="84" t="s">
        <v>192</v>
      </c>
      <c r="D198" s="84">
        <f>Cenník[[#This Row],[Kód]]</f>
        <v>3907</v>
      </c>
      <c r="E198" s="93">
        <v>2.38</v>
      </c>
      <c r="F198" s="84"/>
      <c r="G198" s="84" t="s">
        <v>270</v>
      </c>
      <c r="H198" s="84"/>
      <c r="I198" s="99">
        <f>Cenník[[#This Row],[Kód]]</f>
        <v>3907</v>
      </c>
      <c r="J198" s="100">
        <f>SUM(Výskyt[[#This Row],[1]:[44]])</f>
        <v>0</v>
      </c>
      <c r="K198" s="100" t="str">
        <f>IFERROR(RANK(Výskyt[[#This Row],[kód-P]],Výskyt[kód-P],1),"")</f>
        <v/>
      </c>
      <c r="L198" s="100" t="str">
        <f>IF(Výskyt[[#This Row],[ks]]&gt;0,Výskyt[[#This Row],[Kód]],"")</f>
        <v/>
      </c>
      <c r="M198" s="100" t="str">
        <f>IFERROR(VLOOKUP(Výskyt[[#This Row],[Kód]],zostava1[],2,0),"")</f>
        <v/>
      </c>
      <c r="N198" s="100" t="str">
        <f>IFERROR(VLOOKUP(Výskyt[[#This Row],[Kód]],zostava2[],2,0),"")</f>
        <v/>
      </c>
      <c r="O198" s="100" t="str">
        <f>IFERROR(VLOOKUP(Výskyt[[#This Row],[Kód]],zostava3[],2,0),"")</f>
        <v/>
      </c>
      <c r="P198" s="100" t="str">
        <f>IFERROR(VLOOKUP(Výskyt[[#This Row],[Kód]],zostava4[],2,0),"")</f>
        <v/>
      </c>
      <c r="Q198" s="100" t="str">
        <f>IFERROR(VLOOKUP(Výskyt[[#This Row],[Kód]],zostava5[],2,0),"")</f>
        <v/>
      </c>
      <c r="R198" s="100" t="str">
        <f>IFERROR(VLOOKUP(Výskyt[[#This Row],[Kód]],zostava6[],2,0),"")</f>
        <v/>
      </c>
      <c r="S198" s="100" t="str">
        <f>IFERROR(VLOOKUP(Výskyt[[#This Row],[Kód]],zostava7[],2,0),"")</f>
        <v/>
      </c>
      <c r="T198" s="100" t="str">
        <f>IFERROR(VLOOKUP(Výskyt[[#This Row],[Kód]],zostava8[],2,0),"")</f>
        <v/>
      </c>
      <c r="U198" s="100" t="str">
        <f>IFERROR(VLOOKUP(Výskyt[[#This Row],[Kód]],zostava9[],2,0),"")</f>
        <v/>
      </c>
      <c r="V198" s="102" t="str">
        <f>IFERROR(VLOOKUP(Výskyt[[#This Row],[Kód]],zostava10[],2,0),"")</f>
        <v/>
      </c>
      <c r="W198" s="100" t="str">
        <f>IFERROR(VLOOKUP(Výskyt[[#This Row],[Kód]],zostava11[],2,0),"")</f>
        <v/>
      </c>
      <c r="X198" s="100" t="str">
        <f>IFERROR(VLOOKUP(Výskyt[[#This Row],[Kód]],zostava12[],2,0),"")</f>
        <v/>
      </c>
      <c r="Y198" s="100" t="str">
        <f>IFERROR(VLOOKUP(Výskyt[[#This Row],[Kód]],zostava13[],2,0),"")</f>
        <v/>
      </c>
      <c r="Z198" s="100" t="str">
        <f>IFERROR(VLOOKUP(Výskyt[[#This Row],[Kód]],zostava14[],2,0),"")</f>
        <v/>
      </c>
      <c r="AA198" s="100" t="str">
        <f>IFERROR(VLOOKUP(Výskyt[[#This Row],[Kód]],zostava15[],2,0),"")</f>
        <v/>
      </c>
      <c r="AB198" s="100" t="str">
        <f>IFERROR(VLOOKUP(Výskyt[[#This Row],[Kód]],zostava16[],2,0),"")</f>
        <v/>
      </c>
      <c r="AC198" s="100" t="str">
        <f>IFERROR(VLOOKUP(Výskyt[[#This Row],[Kód]],zostava17[],2,0),"")</f>
        <v/>
      </c>
      <c r="AD198" s="100" t="str">
        <f>IFERROR(VLOOKUP(Výskyt[[#This Row],[Kód]],zostava18[],2,0),"")</f>
        <v/>
      </c>
      <c r="AE198" s="100" t="str">
        <f>IFERROR(VLOOKUP(Výskyt[[#This Row],[Kód]],zostava19[],2,0),"")</f>
        <v/>
      </c>
      <c r="AF198" s="100" t="str">
        <f>IFERROR(VLOOKUP(Výskyt[[#This Row],[Kód]],zostava20[],2,0),"")</f>
        <v/>
      </c>
      <c r="AG198" s="100" t="str">
        <f>IFERROR(VLOOKUP(Výskyt[[#This Row],[Kód]],zostava21[],2,0),"")</f>
        <v/>
      </c>
      <c r="AH198" s="100" t="str">
        <f>IFERROR(VLOOKUP(Výskyt[[#This Row],[Kód]],zostava22[],2,0),"")</f>
        <v/>
      </c>
      <c r="AI198" s="100" t="str">
        <f>IFERROR(VLOOKUP(Výskyt[[#This Row],[Kód]],zostava23[],2,0),"")</f>
        <v/>
      </c>
      <c r="AJ198" s="100" t="str">
        <f>IFERROR(VLOOKUP(Výskyt[[#This Row],[Kód]],zostava24[],2,0),"")</f>
        <v/>
      </c>
      <c r="AK198" s="100" t="str">
        <f>IFERROR(VLOOKUP(Výskyt[[#This Row],[Kód]],zostava25[],2,0),"")</f>
        <v/>
      </c>
      <c r="AL198" s="100" t="str">
        <f>IFERROR(VLOOKUP(Výskyt[[#This Row],[Kód]],zostava26[],2,0),"")</f>
        <v/>
      </c>
      <c r="AM198" s="100" t="str">
        <f>IFERROR(VLOOKUP(Výskyt[[#This Row],[Kód]],zostava27[],2,0),"")</f>
        <v/>
      </c>
      <c r="AN198" s="100" t="str">
        <f>IFERROR(VLOOKUP(Výskyt[[#This Row],[Kód]],zostava28[],2,0),"")</f>
        <v/>
      </c>
      <c r="AO198" s="100" t="str">
        <f>IFERROR(VLOOKUP(Výskyt[[#This Row],[Kód]],zostava29[],2,0),"")</f>
        <v/>
      </c>
      <c r="AP198" s="100" t="str">
        <f>IFERROR(VLOOKUP(Výskyt[[#This Row],[Kód]],zostava30[],2,0),"")</f>
        <v/>
      </c>
      <c r="AQ198" s="100" t="str">
        <f>IFERROR(VLOOKUP(Výskyt[[#This Row],[Kód]],zostava31[],2,0),"")</f>
        <v/>
      </c>
      <c r="AR198" s="100" t="str">
        <f>IFERROR(VLOOKUP(Výskyt[[#This Row],[Kód]],zostava32[],2,0),"")</f>
        <v/>
      </c>
      <c r="AS198" s="100" t="str">
        <f>IFERROR(VLOOKUP(Výskyt[[#This Row],[Kód]],zostava33[],2,0),"")</f>
        <v/>
      </c>
      <c r="AT198" s="100" t="str">
        <f>IFERROR(VLOOKUP(Výskyt[[#This Row],[Kód]],zostava34[],2,0),"")</f>
        <v/>
      </c>
      <c r="AU198" s="100" t="str">
        <f>IFERROR(VLOOKUP(Výskyt[[#This Row],[Kód]],zostava35[],2,0),"")</f>
        <v/>
      </c>
      <c r="AV198" s="100" t="str">
        <f>IFERROR(VLOOKUP(Výskyt[[#This Row],[Kód]],zostava36[],2,0),"")</f>
        <v/>
      </c>
      <c r="AW198" s="100" t="str">
        <f>IFERROR(VLOOKUP(Výskyt[[#This Row],[Kód]],zostava37[],2,0),"")</f>
        <v/>
      </c>
      <c r="AX198" s="100" t="str">
        <f>IFERROR(VLOOKUP(Výskyt[[#This Row],[Kód]],zostava38[],2,0),"")</f>
        <v/>
      </c>
      <c r="AY198" s="100" t="str">
        <f>IFERROR(VLOOKUP(Výskyt[[#This Row],[Kód]],zostava39[],2,0),"")</f>
        <v/>
      </c>
      <c r="AZ198" s="100" t="str">
        <f>IFERROR(VLOOKUP(Výskyt[[#This Row],[Kód]],zostava40[],2,0),"")</f>
        <v/>
      </c>
      <c r="BA198" s="100" t="str">
        <f>IFERROR(VLOOKUP(Výskyt[[#This Row],[Kód]],zostava41[],2,0),"")</f>
        <v/>
      </c>
      <c r="BB198" s="100" t="str">
        <f>IFERROR(VLOOKUP(Výskyt[[#This Row],[Kód]],zostava42[],2,0),"")</f>
        <v/>
      </c>
      <c r="BC198" s="100" t="str">
        <f>IFERROR(VLOOKUP(Výskyt[[#This Row],[Kód]],zostava43[],2,0),"")</f>
        <v/>
      </c>
      <c r="BD198" s="100" t="str">
        <f>IFERROR(VLOOKUP(Výskyt[[#This Row],[Kód]],zostava44[],2,0),"")</f>
        <v/>
      </c>
      <c r="BE198" s="84"/>
      <c r="BF198" s="108">
        <f>Zostavy!B221</f>
        <v>0</v>
      </c>
      <c r="BG198" s="108">
        <f>SUMIFS(Zostavy!$D$216:$D$249,Zostavy!$B$216:$B$249,Zostavy!B221)*Zostavy!$E$251</f>
        <v>0</v>
      </c>
      <c r="BI198" s="108">
        <f>Zostavy!H221</f>
        <v>0</v>
      </c>
      <c r="BJ198" s="108">
        <f>SUMIFS(Zostavy!$J$216:$J$249,Zostavy!$H$216:$H$249,Zostavy!H221)*Zostavy!$K$251</f>
        <v>0</v>
      </c>
      <c r="BL198" s="108">
        <f>Zostavy!N221</f>
        <v>0</v>
      </c>
      <c r="BM198" s="108">
        <f>SUMIFS(Zostavy!$P$216:$P$249,Zostavy!$N$216:$N$249,Zostavy!N221)*Zostavy!$Q$251</f>
        <v>0</v>
      </c>
      <c r="BO198" s="108" t="str">
        <f>Zostavy!T221</f>
        <v/>
      </c>
      <c r="BP198" s="108">
        <f>SUMIFS(Zostavy!$V$216:$V$249,Zostavy!$T$216:$T$249,Zostavy!T221)*Zostavy!$W$251</f>
        <v>0</v>
      </c>
    </row>
    <row r="199" spans="1:68" ht="14.15" x14ac:dyDescent="0.35">
      <c r="A199" s="84"/>
      <c r="B199" s="98">
        <v>3908</v>
      </c>
      <c r="C199" s="84" t="s">
        <v>472</v>
      </c>
      <c r="D199" s="84">
        <f>Cenník[[#This Row],[Kód]]</f>
        <v>3908</v>
      </c>
      <c r="E199" s="93">
        <v>4.9400000000000004</v>
      </c>
      <c r="F199" s="84"/>
      <c r="G199" s="84" t="s">
        <v>271</v>
      </c>
      <c r="H199" s="84"/>
      <c r="I199" s="99">
        <f>Cenník[[#This Row],[Kód]]</f>
        <v>3908</v>
      </c>
      <c r="J199" s="100">
        <f>SUM(Výskyt[[#This Row],[1]:[44]])</f>
        <v>0</v>
      </c>
      <c r="K199" s="100" t="str">
        <f>IFERROR(RANK(Výskyt[[#This Row],[kód-P]],Výskyt[kód-P],1),"")</f>
        <v/>
      </c>
      <c r="L199" s="100" t="str">
        <f>IF(Výskyt[[#This Row],[ks]]&gt;0,Výskyt[[#This Row],[Kód]],"")</f>
        <v/>
      </c>
      <c r="M199" s="100" t="str">
        <f>IFERROR(VLOOKUP(Výskyt[[#This Row],[Kód]],zostava1[],2,0),"")</f>
        <v/>
      </c>
      <c r="N199" s="100" t="str">
        <f>IFERROR(VLOOKUP(Výskyt[[#This Row],[Kód]],zostava2[],2,0),"")</f>
        <v/>
      </c>
      <c r="O199" s="100" t="str">
        <f>IFERROR(VLOOKUP(Výskyt[[#This Row],[Kód]],zostava3[],2,0),"")</f>
        <v/>
      </c>
      <c r="P199" s="100" t="str">
        <f>IFERROR(VLOOKUP(Výskyt[[#This Row],[Kód]],zostava4[],2,0),"")</f>
        <v/>
      </c>
      <c r="Q199" s="100" t="str">
        <f>IFERROR(VLOOKUP(Výskyt[[#This Row],[Kód]],zostava5[],2,0),"")</f>
        <v/>
      </c>
      <c r="R199" s="100" t="str">
        <f>IFERROR(VLOOKUP(Výskyt[[#This Row],[Kód]],zostava6[],2,0),"")</f>
        <v/>
      </c>
      <c r="S199" s="100" t="str">
        <f>IFERROR(VLOOKUP(Výskyt[[#This Row],[Kód]],zostava7[],2,0),"")</f>
        <v/>
      </c>
      <c r="T199" s="100" t="str">
        <f>IFERROR(VLOOKUP(Výskyt[[#This Row],[Kód]],zostava8[],2,0),"")</f>
        <v/>
      </c>
      <c r="U199" s="100" t="str">
        <f>IFERROR(VLOOKUP(Výskyt[[#This Row],[Kód]],zostava9[],2,0),"")</f>
        <v/>
      </c>
      <c r="V199" s="102" t="str">
        <f>IFERROR(VLOOKUP(Výskyt[[#This Row],[Kód]],zostava10[],2,0),"")</f>
        <v/>
      </c>
      <c r="W199" s="100" t="str">
        <f>IFERROR(VLOOKUP(Výskyt[[#This Row],[Kód]],zostava11[],2,0),"")</f>
        <v/>
      </c>
      <c r="X199" s="100" t="str">
        <f>IFERROR(VLOOKUP(Výskyt[[#This Row],[Kód]],zostava12[],2,0),"")</f>
        <v/>
      </c>
      <c r="Y199" s="100" t="str">
        <f>IFERROR(VLOOKUP(Výskyt[[#This Row],[Kód]],zostava13[],2,0),"")</f>
        <v/>
      </c>
      <c r="Z199" s="100" t="str">
        <f>IFERROR(VLOOKUP(Výskyt[[#This Row],[Kód]],zostava14[],2,0),"")</f>
        <v/>
      </c>
      <c r="AA199" s="100" t="str">
        <f>IFERROR(VLOOKUP(Výskyt[[#This Row],[Kód]],zostava15[],2,0),"")</f>
        <v/>
      </c>
      <c r="AB199" s="100" t="str">
        <f>IFERROR(VLOOKUP(Výskyt[[#This Row],[Kód]],zostava16[],2,0),"")</f>
        <v/>
      </c>
      <c r="AC199" s="100" t="str">
        <f>IFERROR(VLOOKUP(Výskyt[[#This Row],[Kód]],zostava17[],2,0),"")</f>
        <v/>
      </c>
      <c r="AD199" s="100" t="str">
        <f>IFERROR(VLOOKUP(Výskyt[[#This Row],[Kód]],zostava18[],2,0),"")</f>
        <v/>
      </c>
      <c r="AE199" s="100" t="str">
        <f>IFERROR(VLOOKUP(Výskyt[[#This Row],[Kód]],zostava19[],2,0),"")</f>
        <v/>
      </c>
      <c r="AF199" s="100" t="str">
        <f>IFERROR(VLOOKUP(Výskyt[[#This Row],[Kód]],zostava20[],2,0),"")</f>
        <v/>
      </c>
      <c r="AG199" s="100" t="str">
        <f>IFERROR(VLOOKUP(Výskyt[[#This Row],[Kód]],zostava21[],2,0),"")</f>
        <v/>
      </c>
      <c r="AH199" s="100" t="str">
        <f>IFERROR(VLOOKUP(Výskyt[[#This Row],[Kód]],zostava22[],2,0),"")</f>
        <v/>
      </c>
      <c r="AI199" s="100" t="str">
        <f>IFERROR(VLOOKUP(Výskyt[[#This Row],[Kód]],zostava23[],2,0),"")</f>
        <v/>
      </c>
      <c r="AJ199" s="100" t="str">
        <f>IFERROR(VLOOKUP(Výskyt[[#This Row],[Kód]],zostava24[],2,0),"")</f>
        <v/>
      </c>
      <c r="AK199" s="100" t="str">
        <f>IFERROR(VLOOKUP(Výskyt[[#This Row],[Kód]],zostava25[],2,0),"")</f>
        <v/>
      </c>
      <c r="AL199" s="100" t="str">
        <f>IFERROR(VLOOKUP(Výskyt[[#This Row],[Kód]],zostava26[],2,0),"")</f>
        <v/>
      </c>
      <c r="AM199" s="100" t="str">
        <f>IFERROR(VLOOKUP(Výskyt[[#This Row],[Kód]],zostava27[],2,0),"")</f>
        <v/>
      </c>
      <c r="AN199" s="100" t="str">
        <f>IFERROR(VLOOKUP(Výskyt[[#This Row],[Kód]],zostava28[],2,0),"")</f>
        <v/>
      </c>
      <c r="AO199" s="100" t="str">
        <f>IFERROR(VLOOKUP(Výskyt[[#This Row],[Kód]],zostava29[],2,0),"")</f>
        <v/>
      </c>
      <c r="AP199" s="100" t="str">
        <f>IFERROR(VLOOKUP(Výskyt[[#This Row],[Kód]],zostava30[],2,0),"")</f>
        <v/>
      </c>
      <c r="AQ199" s="100" t="str">
        <f>IFERROR(VLOOKUP(Výskyt[[#This Row],[Kód]],zostava31[],2,0),"")</f>
        <v/>
      </c>
      <c r="AR199" s="100" t="str">
        <f>IFERROR(VLOOKUP(Výskyt[[#This Row],[Kód]],zostava32[],2,0),"")</f>
        <v/>
      </c>
      <c r="AS199" s="100" t="str">
        <f>IFERROR(VLOOKUP(Výskyt[[#This Row],[Kód]],zostava33[],2,0),"")</f>
        <v/>
      </c>
      <c r="AT199" s="100" t="str">
        <f>IFERROR(VLOOKUP(Výskyt[[#This Row],[Kód]],zostava34[],2,0),"")</f>
        <v/>
      </c>
      <c r="AU199" s="100" t="str">
        <f>IFERROR(VLOOKUP(Výskyt[[#This Row],[Kód]],zostava35[],2,0),"")</f>
        <v/>
      </c>
      <c r="AV199" s="100" t="str">
        <f>IFERROR(VLOOKUP(Výskyt[[#This Row],[Kód]],zostava36[],2,0),"")</f>
        <v/>
      </c>
      <c r="AW199" s="100" t="str">
        <f>IFERROR(VLOOKUP(Výskyt[[#This Row],[Kód]],zostava37[],2,0),"")</f>
        <v/>
      </c>
      <c r="AX199" s="100" t="str">
        <f>IFERROR(VLOOKUP(Výskyt[[#This Row],[Kód]],zostava38[],2,0),"")</f>
        <v/>
      </c>
      <c r="AY199" s="100" t="str">
        <f>IFERROR(VLOOKUP(Výskyt[[#This Row],[Kód]],zostava39[],2,0),"")</f>
        <v/>
      </c>
      <c r="AZ199" s="100" t="str">
        <f>IFERROR(VLOOKUP(Výskyt[[#This Row],[Kód]],zostava40[],2,0),"")</f>
        <v/>
      </c>
      <c r="BA199" s="100" t="str">
        <f>IFERROR(VLOOKUP(Výskyt[[#This Row],[Kód]],zostava41[],2,0),"")</f>
        <v/>
      </c>
      <c r="BB199" s="100" t="str">
        <f>IFERROR(VLOOKUP(Výskyt[[#This Row],[Kód]],zostava42[],2,0),"")</f>
        <v/>
      </c>
      <c r="BC199" s="100" t="str">
        <f>IFERROR(VLOOKUP(Výskyt[[#This Row],[Kód]],zostava43[],2,0),"")</f>
        <v/>
      </c>
      <c r="BD199" s="100" t="str">
        <f>IFERROR(VLOOKUP(Výskyt[[#This Row],[Kód]],zostava44[],2,0),"")</f>
        <v/>
      </c>
      <c r="BE199" s="84"/>
      <c r="BF199" s="108">
        <f>Zostavy!B222</f>
        <v>0</v>
      </c>
      <c r="BG199" s="108">
        <f>SUMIFS(Zostavy!$D$216:$D$249,Zostavy!$B$216:$B$249,Zostavy!B222)*Zostavy!$E$251</f>
        <v>0</v>
      </c>
      <c r="BI199" s="108">
        <f>Zostavy!H222</f>
        <v>0</v>
      </c>
      <c r="BJ199" s="108">
        <f>SUMIFS(Zostavy!$J$216:$J$249,Zostavy!$H$216:$H$249,Zostavy!H222)*Zostavy!$K$251</f>
        <v>0</v>
      </c>
      <c r="BL199" s="108">
        <f>Zostavy!N222</f>
        <v>0</v>
      </c>
      <c r="BM199" s="108">
        <f>SUMIFS(Zostavy!$P$216:$P$249,Zostavy!$N$216:$N$249,Zostavy!N222)*Zostavy!$Q$251</f>
        <v>0</v>
      </c>
      <c r="BO199" s="108" t="str">
        <f>Zostavy!T222</f>
        <v/>
      </c>
      <c r="BP199" s="108">
        <f>SUMIFS(Zostavy!$V$216:$V$249,Zostavy!$T$216:$T$249,Zostavy!T222)*Zostavy!$W$251</f>
        <v>0</v>
      </c>
    </row>
    <row r="200" spans="1:68" ht="14.15" x14ac:dyDescent="0.35">
      <c r="A200" s="84"/>
      <c r="B200" s="98">
        <v>3909</v>
      </c>
      <c r="C200" s="84" t="s">
        <v>190</v>
      </c>
      <c r="D200" s="84">
        <f>Cenník[[#This Row],[Kód]]</f>
        <v>3909</v>
      </c>
      <c r="E200" s="93">
        <v>1.03</v>
      </c>
      <c r="F200" s="84"/>
      <c r="G200" s="84" t="s">
        <v>272</v>
      </c>
      <c r="H200" s="84"/>
      <c r="I200" s="99">
        <f>Cenník[[#This Row],[Kód]]</f>
        <v>3909</v>
      </c>
      <c r="J200" s="100">
        <f>SUM(Výskyt[[#This Row],[1]:[44]])</f>
        <v>0</v>
      </c>
      <c r="K200" s="100" t="str">
        <f>IFERROR(RANK(Výskyt[[#This Row],[kód-P]],Výskyt[kód-P],1),"")</f>
        <v/>
      </c>
      <c r="L200" s="100" t="str">
        <f>IF(Výskyt[[#This Row],[ks]]&gt;0,Výskyt[[#This Row],[Kód]],"")</f>
        <v/>
      </c>
      <c r="M200" s="100" t="str">
        <f>IFERROR(VLOOKUP(Výskyt[[#This Row],[Kód]],zostava1[],2,0),"")</f>
        <v/>
      </c>
      <c r="N200" s="100" t="str">
        <f>IFERROR(VLOOKUP(Výskyt[[#This Row],[Kód]],zostava2[],2,0),"")</f>
        <v/>
      </c>
      <c r="O200" s="100" t="str">
        <f>IFERROR(VLOOKUP(Výskyt[[#This Row],[Kód]],zostava3[],2,0),"")</f>
        <v/>
      </c>
      <c r="P200" s="100" t="str">
        <f>IFERROR(VLOOKUP(Výskyt[[#This Row],[Kód]],zostava4[],2,0),"")</f>
        <v/>
      </c>
      <c r="Q200" s="100" t="str">
        <f>IFERROR(VLOOKUP(Výskyt[[#This Row],[Kód]],zostava5[],2,0),"")</f>
        <v/>
      </c>
      <c r="R200" s="100" t="str">
        <f>IFERROR(VLOOKUP(Výskyt[[#This Row],[Kód]],zostava6[],2,0),"")</f>
        <v/>
      </c>
      <c r="S200" s="100" t="str">
        <f>IFERROR(VLOOKUP(Výskyt[[#This Row],[Kód]],zostava7[],2,0),"")</f>
        <v/>
      </c>
      <c r="T200" s="100" t="str">
        <f>IFERROR(VLOOKUP(Výskyt[[#This Row],[Kód]],zostava8[],2,0),"")</f>
        <v/>
      </c>
      <c r="U200" s="100" t="str">
        <f>IFERROR(VLOOKUP(Výskyt[[#This Row],[Kód]],zostava9[],2,0),"")</f>
        <v/>
      </c>
      <c r="V200" s="102" t="str">
        <f>IFERROR(VLOOKUP(Výskyt[[#This Row],[Kód]],zostava10[],2,0),"")</f>
        <v/>
      </c>
      <c r="W200" s="100" t="str">
        <f>IFERROR(VLOOKUP(Výskyt[[#This Row],[Kód]],zostava11[],2,0),"")</f>
        <v/>
      </c>
      <c r="X200" s="100" t="str">
        <f>IFERROR(VLOOKUP(Výskyt[[#This Row],[Kód]],zostava12[],2,0),"")</f>
        <v/>
      </c>
      <c r="Y200" s="100" t="str">
        <f>IFERROR(VLOOKUP(Výskyt[[#This Row],[Kód]],zostava13[],2,0),"")</f>
        <v/>
      </c>
      <c r="Z200" s="100" t="str">
        <f>IFERROR(VLOOKUP(Výskyt[[#This Row],[Kód]],zostava14[],2,0),"")</f>
        <v/>
      </c>
      <c r="AA200" s="100" t="str">
        <f>IFERROR(VLOOKUP(Výskyt[[#This Row],[Kód]],zostava15[],2,0),"")</f>
        <v/>
      </c>
      <c r="AB200" s="100" t="str">
        <f>IFERROR(VLOOKUP(Výskyt[[#This Row],[Kód]],zostava16[],2,0),"")</f>
        <v/>
      </c>
      <c r="AC200" s="100" t="str">
        <f>IFERROR(VLOOKUP(Výskyt[[#This Row],[Kód]],zostava17[],2,0),"")</f>
        <v/>
      </c>
      <c r="AD200" s="100" t="str">
        <f>IFERROR(VLOOKUP(Výskyt[[#This Row],[Kód]],zostava18[],2,0),"")</f>
        <v/>
      </c>
      <c r="AE200" s="100" t="str">
        <f>IFERROR(VLOOKUP(Výskyt[[#This Row],[Kód]],zostava19[],2,0),"")</f>
        <v/>
      </c>
      <c r="AF200" s="100" t="str">
        <f>IFERROR(VLOOKUP(Výskyt[[#This Row],[Kód]],zostava20[],2,0),"")</f>
        <v/>
      </c>
      <c r="AG200" s="100" t="str">
        <f>IFERROR(VLOOKUP(Výskyt[[#This Row],[Kód]],zostava21[],2,0),"")</f>
        <v/>
      </c>
      <c r="AH200" s="100" t="str">
        <f>IFERROR(VLOOKUP(Výskyt[[#This Row],[Kód]],zostava22[],2,0),"")</f>
        <v/>
      </c>
      <c r="AI200" s="100" t="str">
        <f>IFERROR(VLOOKUP(Výskyt[[#This Row],[Kód]],zostava23[],2,0),"")</f>
        <v/>
      </c>
      <c r="AJ200" s="100" t="str">
        <f>IFERROR(VLOOKUP(Výskyt[[#This Row],[Kód]],zostava24[],2,0),"")</f>
        <v/>
      </c>
      <c r="AK200" s="100" t="str">
        <f>IFERROR(VLOOKUP(Výskyt[[#This Row],[Kód]],zostava25[],2,0),"")</f>
        <v/>
      </c>
      <c r="AL200" s="100" t="str">
        <f>IFERROR(VLOOKUP(Výskyt[[#This Row],[Kód]],zostava26[],2,0),"")</f>
        <v/>
      </c>
      <c r="AM200" s="100" t="str">
        <f>IFERROR(VLOOKUP(Výskyt[[#This Row],[Kód]],zostava27[],2,0),"")</f>
        <v/>
      </c>
      <c r="AN200" s="100" t="str">
        <f>IFERROR(VLOOKUP(Výskyt[[#This Row],[Kód]],zostava28[],2,0),"")</f>
        <v/>
      </c>
      <c r="AO200" s="100" t="str">
        <f>IFERROR(VLOOKUP(Výskyt[[#This Row],[Kód]],zostava29[],2,0),"")</f>
        <v/>
      </c>
      <c r="AP200" s="100" t="str">
        <f>IFERROR(VLOOKUP(Výskyt[[#This Row],[Kód]],zostava30[],2,0),"")</f>
        <v/>
      </c>
      <c r="AQ200" s="100" t="str">
        <f>IFERROR(VLOOKUP(Výskyt[[#This Row],[Kód]],zostava31[],2,0),"")</f>
        <v/>
      </c>
      <c r="AR200" s="100" t="str">
        <f>IFERROR(VLOOKUP(Výskyt[[#This Row],[Kód]],zostava32[],2,0),"")</f>
        <v/>
      </c>
      <c r="AS200" s="100" t="str">
        <f>IFERROR(VLOOKUP(Výskyt[[#This Row],[Kód]],zostava33[],2,0),"")</f>
        <v/>
      </c>
      <c r="AT200" s="100" t="str">
        <f>IFERROR(VLOOKUP(Výskyt[[#This Row],[Kód]],zostava34[],2,0),"")</f>
        <v/>
      </c>
      <c r="AU200" s="100" t="str">
        <f>IFERROR(VLOOKUP(Výskyt[[#This Row],[Kód]],zostava35[],2,0),"")</f>
        <v/>
      </c>
      <c r="AV200" s="100" t="str">
        <f>IFERROR(VLOOKUP(Výskyt[[#This Row],[Kód]],zostava36[],2,0),"")</f>
        <v/>
      </c>
      <c r="AW200" s="100" t="str">
        <f>IFERROR(VLOOKUP(Výskyt[[#This Row],[Kód]],zostava37[],2,0),"")</f>
        <v/>
      </c>
      <c r="AX200" s="100" t="str">
        <f>IFERROR(VLOOKUP(Výskyt[[#This Row],[Kód]],zostava38[],2,0),"")</f>
        <v/>
      </c>
      <c r="AY200" s="100" t="str">
        <f>IFERROR(VLOOKUP(Výskyt[[#This Row],[Kód]],zostava39[],2,0),"")</f>
        <v/>
      </c>
      <c r="AZ200" s="100" t="str">
        <f>IFERROR(VLOOKUP(Výskyt[[#This Row],[Kód]],zostava40[],2,0),"")</f>
        <v/>
      </c>
      <c r="BA200" s="100" t="str">
        <f>IFERROR(VLOOKUP(Výskyt[[#This Row],[Kód]],zostava41[],2,0),"")</f>
        <v/>
      </c>
      <c r="BB200" s="100" t="str">
        <f>IFERROR(VLOOKUP(Výskyt[[#This Row],[Kód]],zostava42[],2,0),"")</f>
        <v/>
      </c>
      <c r="BC200" s="100" t="str">
        <f>IFERROR(VLOOKUP(Výskyt[[#This Row],[Kód]],zostava43[],2,0),"")</f>
        <v/>
      </c>
      <c r="BD200" s="100" t="str">
        <f>IFERROR(VLOOKUP(Výskyt[[#This Row],[Kód]],zostava44[],2,0),"")</f>
        <v/>
      </c>
      <c r="BE200" s="84"/>
      <c r="BF200" s="108">
        <f>Zostavy!B223</f>
        <v>0</v>
      </c>
      <c r="BG200" s="108">
        <f>SUMIFS(Zostavy!$D$216:$D$249,Zostavy!$B$216:$B$249,Zostavy!B223)*Zostavy!$E$251</f>
        <v>0</v>
      </c>
      <c r="BI200" s="108">
        <f>Zostavy!H223</f>
        <v>0</v>
      </c>
      <c r="BJ200" s="108">
        <f>SUMIFS(Zostavy!$J$216:$J$249,Zostavy!$H$216:$H$249,Zostavy!H223)*Zostavy!$K$251</f>
        <v>0</v>
      </c>
      <c r="BL200" s="108">
        <f>Zostavy!N223</f>
        <v>0</v>
      </c>
      <c r="BM200" s="108">
        <f>SUMIFS(Zostavy!$P$216:$P$249,Zostavy!$N$216:$N$249,Zostavy!N223)*Zostavy!$Q$251</f>
        <v>0</v>
      </c>
      <c r="BO200" s="108" t="str">
        <f>Zostavy!T223</f>
        <v/>
      </c>
      <c r="BP200" s="108">
        <f>SUMIFS(Zostavy!$V$216:$V$249,Zostavy!$T$216:$T$249,Zostavy!T223)*Zostavy!$W$251</f>
        <v>0</v>
      </c>
    </row>
    <row r="201" spans="1:68" ht="14.15" x14ac:dyDescent="0.35">
      <c r="A201" s="84"/>
      <c r="B201" s="98">
        <v>3910</v>
      </c>
      <c r="C201" s="84" t="s">
        <v>439</v>
      </c>
      <c r="D201" s="84">
        <f>Cenník[[#This Row],[Kód]]</f>
        <v>3910</v>
      </c>
      <c r="E201" s="93">
        <v>0.4</v>
      </c>
      <c r="F201" s="84"/>
      <c r="G201" s="84" t="s">
        <v>273</v>
      </c>
      <c r="H201" s="84"/>
      <c r="I201" s="99">
        <f>Cenník[[#This Row],[Kód]]</f>
        <v>3910</v>
      </c>
      <c r="J201" s="100">
        <f>SUM(Výskyt[[#This Row],[1]:[44]])</f>
        <v>0</v>
      </c>
      <c r="K201" s="100" t="str">
        <f>IFERROR(RANK(Výskyt[[#This Row],[kód-P]],Výskyt[kód-P],1),"")</f>
        <v/>
      </c>
      <c r="L201" s="100" t="str">
        <f>IF(Výskyt[[#This Row],[ks]]&gt;0,Výskyt[[#This Row],[Kód]],"")</f>
        <v/>
      </c>
      <c r="M201" s="100" t="str">
        <f>IFERROR(VLOOKUP(Výskyt[[#This Row],[Kód]],zostava1[],2,0),"")</f>
        <v/>
      </c>
      <c r="N201" s="100" t="str">
        <f>IFERROR(VLOOKUP(Výskyt[[#This Row],[Kód]],zostava2[],2,0),"")</f>
        <v/>
      </c>
      <c r="O201" s="100" t="str">
        <f>IFERROR(VLOOKUP(Výskyt[[#This Row],[Kód]],zostava3[],2,0),"")</f>
        <v/>
      </c>
      <c r="P201" s="100" t="str">
        <f>IFERROR(VLOOKUP(Výskyt[[#This Row],[Kód]],zostava4[],2,0),"")</f>
        <v/>
      </c>
      <c r="Q201" s="100" t="str">
        <f>IFERROR(VLOOKUP(Výskyt[[#This Row],[Kód]],zostava5[],2,0),"")</f>
        <v/>
      </c>
      <c r="R201" s="100" t="str">
        <f>IFERROR(VLOOKUP(Výskyt[[#This Row],[Kód]],zostava6[],2,0),"")</f>
        <v/>
      </c>
      <c r="S201" s="100" t="str">
        <f>IFERROR(VLOOKUP(Výskyt[[#This Row],[Kód]],zostava7[],2,0),"")</f>
        <v/>
      </c>
      <c r="T201" s="100" t="str">
        <f>IFERROR(VLOOKUP(Výskyt[[#This Row],[Kód]],zostava8[],2,0),"")</f>
        <v/>
      </c>
      <c r="U201" s="100" t="str">
        <f>IFERROR(VLOOKUP(Výskyt[[#This Row],[Kód]],zostava9[],2,0),"")</f>
        <v/>
      </c>
      <c r="V201" s="102" t="str">
        <f>IFERROR(VLOOKUP(Výskyt[[#This Row],[Kód]],zostava10[],2,0),"")</f>
        <v/>
      </c>
      <c r="W201" s="100" t="str">
        <f>IFERROR(VLOOKUP(Výskyt[[#This Row],[Kód]],zostava11[],2,0),"")</f>
        <v/>
      </c>
      <c r="X201" s="100" t="str">
        <f>IFERROR(VLOOKUP(Výskyt[[#This Row],[Kód]],zostava12[],2,0),"")</f>
        <v/>
      </c>
      <c r="Y201" s="100" t="str">
        <f>IFERROR(VLOOKUP(Výskyt[[#This Row],[Kód]],zostava13[],2,0),"")</f>
        <v/>
      </c>
      <c r="Z201" s="100" t="str">
        <f>IFERROR(VLOOKUP(Výskyt[[#This Row],[Kód]],zostava14[],2,0),"")</f>
        <v/>
      </c>
      <c r="AA201" s="100" t="str">
        <f>IFERROR(VLOOKUP(Výskyt[[#This Row],[Kód]],zostava15[],2,0),"")</f>
        <v/>
      </c>
      <c r="AB201" s="100" t="str">
        <f>IFERROR(VLOOKUP(Výskyt[[#This Row],[Kód]],zostava16[],2,0),"")</f>
        <v/>
      </c>
      <c r="AC201" s="100" t="str">
        <f>IFERROR(VLOOKUP(Výskyt[[#This Row],[Kód]],zostava17[],2,0),"")</f>
        <v/>
      </c>
      <c r="AD201" s="100" t="str">
        <f>IFERROR(VLOOKUP(Výskyt[[#This Row],[Kód]],zostava18[],2,0),"")</f>
        <v/>
      </c>
      <c r="AE201" s="100" t="str">
        <f>IFERROR(VLOOKUP(Výskyt[[#This Row],[Kód]],zostava19[],2,0),"")</f>
        <v/>
      </c>
      <c r="AF201" s="100" t="str">
        <f>IFERROR(VLOOKUP(Výskyt[[#This Row],[Kód]],zostava20[],2,0),"")</f>
        <v/>
      </c>
      <c r="AG201" s="100" t="str">
        <f>IFERROR(VLOOKUP(Výskyt[[#This Row],[Kód]],zostava21[],2,0),"")</f>
        <v/>
      </c>
      <c r="AH201" s="100" t="str">
        <f>IFERROR(VLOOKUP(Výskyt[[#This Row],[Kód]],zostava22[],2,0),"")</f>
        <v/>
      </c>
      <c r="AI201" s="100" t="str">
        <f>IFERROR(VLOOKUP(Výskyt[[#This Row],[Kód]],zostava23[],2,0),"")</f>
        <v/>
      </c>
      <c r="AJ201" s="100" t="str">
        <f>IFERROR(VLOOKUP(Výskyt[[#This Row],[Kód]],zostava24[],2,0),"")</f>
        <v/>
      </c>
      <c r="AK201" s="100" t="str">
        <f>IFERROR(VLOOKUP(Výskyt[[#This Row],[Kód]],zostava25[],2,0),"")</f>
        <v/>
      </c>
      <c r="AL201" s="100" t="str">
        <f>IFERROR(VLOOKUP(Výskyt[[#This Row],[Kód]],zostava26[],2,0),"")</f>
        <v/>
      </c>
      <c r="AM201" s="100" t="str">
        <f>IFERROR(VLOOKUP(Výskyt[[#This Row],[Kód]],zostava27[],2,0),"")</f>
        <v/>
      </c>
      <c r="AN201" s="100" t="str">
        <f>IFERROR(VLOOKUP(Výskyt[[#This Row],[Kód]],zostava28[],2,0),"")</f>
        <v/>
      </c>
      <c r="AO201" s="100" t="str">
        <f>IFERROR(VLOOKUP(Výskyt[[#This Row],[Kód]],zostava29[],2,0),"")</f>
        <v/>
      </c>
      <c r="AP201" s="100" t="str">
        <f>IFERROR(VLOOKUP(Výskyt[[#This Row],[Kód]],zostava30[],2,0),"")</f>
        <v/>
      </c>
      <c r="AQ201" s="100" t="str">
        <f>IFERROR(VLOOKUP(Výskyt[[#This Row],[Kód]],zostava31[],2,0),"")</f>
        <v/>
      </c>
      <c r="AR201" s="100" t="str">
        <f>IFERROR(VLOOKUP(Výskyt[[#This Row],[Kód]],zostava32[],2,0),"")</f>
        <v/>
      </c>
      <c r="AS201" s="100" t="str">
        <f>IFERROR(VLOOKUP(Výskyt[[#This Row],[Kód]],zostava33[],2,0),"")</f>
        <v/>
      </c>
      <c r="AT201" s="100" t="str">
        <f>IFERROR(VLOOKUP(Výskyt[[#This Row],[Kód]],zostava34[],2,0),"")</f>
        <v/>
      </c>
      <c r="AU201" s="100" t="str">
        <f>IFERROR(VLOOKUP(Výskyt[[#This Row],[Kód]],zostava35[],2,0),"")</f>
        <v/>
      </c>
      <c r="AV201" s="100" t="str">
        <f>IFERROR(VLOOKUP(Výskyt[[#This Row],[Kód]],zostava36[],2,0),"")</f>
        <v/>
      </c>
      <c r="AW201" s="100" t="str">
        <f>IFERROR(VLOOKUP(Výskyt[[#This Row],[Kód]],zostava37[],2,0),"")</f>
        <v/>
      </c>
      <c r="AX201" s="100" t="str">
        <f>IFERROR(VLOOKUP(Výskyt[[#This Row],[Kód]],zostava38[],2,0),"")</f>
        <v/>
      </c>
      <c r="AY201" s="100" t="str">
        <f>IFERROR(VLOOKUP(Výskyt[[#This Row],[Kód]],zostava39[],2,0),"")</f>
        <v/>
      </c>
      <c r="AZ201" s="100" t="str">
        <f>IFERROR(VLOOKUP(Výskyt[[#This Row],[Kód]],zostava40[],2,0),"")</f>
        <v/>
      </c>
      <c r="BA201" s="100" t="str">
        <f>IFERROR(VLOOKUP(Výskyt[[#This Row],[Kód]],zostava41[],2,0),"")</f>
        <v/>
      </c>
      <c r="BB201" s="100" t="str">
        <f>IFERROR(VLOOKUP(Výskyt[[#This Row],[Kód]],zostava42[],2,0),"")</f>
        <v/>
      </c>
      <c r="BC201" s="100" t="str">
        <f>IFERROR(VLOOKUP(Výskyt[[#This Row],[Kód]],zostava43[],2,0),"")</f>
        <v/>
      </c>
      <c r="BD201" s="100" t="str">
        <f>IFERROR(VLOOKUP(Výskyt[[#This Row],[Kód]],zostava44[],2,0),"")</f>
        <v/>
      </c>
      <c r="BE201" s="84"/>
      <c r="BF201" s="108">
        <f>Zostavy!B224</f>
        <v>0</v>
      </c>
      <c r="BG201" s="108">
        <f>SUMIFS(Zostavy!$D$216:$D$249,Zostavy!$B$216:$B$249,Zostavy!B224)*Zostavy!$E$251</f>
        <v>0</v>
      </c>
      <c r="BI201" s="108">
        <f>Zostavy!H224</f>
        <v>0</v>
      </c>
      <c r="BJ201" s="108">
        <f>SUMIFS(Zostavy!$J$216:$J$249,Zostavy!$H$216:$H$249,Zostavy!H224)*Zostavy!$K$251</f>
        <v>0</v>
      </c>
      <c r="BL201" s="108">
        <f>Zostavy!N224</f>
        <v>0</v>
      </c>
      <c r="BM201" s="108">
        <f>SUMIFS(Zostavy!$P$216:$P$249,Zostavy!$N$216:$N$249,Zostavy!N224)*Zostavy!$Q$251</f>
        <v>0</v>
      </c>
      <c r="BO201" s="108" t="str">
        <f>Zostavy!T224</f>
        <v/>
      </c>
      <c r="BP201" s="108">
        <f>SUMIFS(Zostavy!$V$216:$V$249,Zostavy!$T$216:$T$249,Zostavy!T224)*Zostavy!$W$251</f>
        <v>0</v>
      </c>
    </row>
    <row r="202" spans="1:68" ht="14.15" x14ac:dyDescent="0.35">
      <c r="A202" s="84"/>
      <c r="B202" s="98">
        <v>3911</v>
      </c>
      <c r="C202" s="84" t="s">
        <v>438</v>
      </c>
      <c r="D202" s="84">
        <f>Cenník[[#This Row],[Kód]]</f>
        <v>3911</v>
      </c>
      <c r="E202" s="93">
        <v>0.28000000000000003</v>
      </c>
      <c r="F202" s="84"/>
      <c r="G202" s="84" t="s">
        <v>306</v>
      </c>
      <c r="H202" s="84"/>
      <c r="I202" s="99">
        <f>Cenník[[#This Row],[Kód]]</f>
        <v>3911</v>
      </c>
      <c r="J202" s="100">
        <f>SUM(Výskyt[[#This Row],[1]:[44]])</f>
        <v>0</v>
      </c>
      <c r="K202" s="100" t="str">
        <f>IFERROR(RANK(Výskyt[[#This Row],[kód-P]],Výskyt[kód-P],1),"")</f>
        <v/>
      </c>
      <c r="L202" s="100" t="str">
        <f>IF(Výskyt[[#This Row],[ks]]&gt;0,Výskyt[[#This Row],[Kód]],"")</f>
        <v/>
      </c>
      <c r="M202" s="100" t="str">
        <f>IFERROR(VLOOKUP(Výskyt[[#This Row],[Kód]],zostava1[],2,0),"")</f>
        <v/>
      </c>
      <c r="N202" s="100" t="str">
        <f>IFERROR(VLOOKUP(Výskyt[[#This Row],[Kód]],zostava2[],2,0),"")</f>
        <v/>
      </c>
      <c r="O202" s="100" t="str">
        <f>IFERROR(VLOOKUP(Výskyt[[#This Row],[Kód]],zostava3[],2,0),"")</f>
        <v/>
      </c>
      <c r="P202" s="100" t="str">
        <f>IFERROR(VLOOKUP(Výskyt[[#This Row],[Kód]],zostava4[],2,0),"")</f>
        <v/>
      </c>
      <c r="Q202" s="100" t="str">
        <f>IFERROR(VLOOKUP(Výskyt[[#This Row],[Kód]],zostava5[],2,0),"")</f>
        <v/>
      </c>
      <c r="R202" s="100" t="str">
        <f>IFERROR(VLOOKUP(Výskyt[[#This Row],[Kód]],zostava6[],2,0),"")</f>
        <v/>
      </c>
      <c r="S202" s="100" t="str">
        <f>IFERROR(VLOOKUP(Výskyt[[#This Row],[Kód]],zostava7[],2,0),"")</f>
        <v/>
      </c>
      <c r="T202" s="100" t="str">
        <f>IFERROR(VLOOKUP(Výskyt[[#This Row],[Kód]],zostava8[],2,0),"")</f>
        <v/>
      </c>
      <c r="U202" s="100" t="str">
        <f>IFERROR(VLOOKUP(Výskyt[[#This Row],[Kód]],zostava9[],2,0),"")</f>
        <v/>
      </c>
      <c r="V202" s="102" t="str">
        <f>IFERROR(VLOOKUP(Výskyt[[#This Row],[Kód]],zostava10[],2,0),"")</f>
        <v/>
      </c>
      <c r="W202" s="100" t="str">
        <f>IFERROR(VLOOKUP(Výskyt[[#This Row],[Kód]],zostava11[],2,0),"")</f>
        <v/>
      </c>
      <c r="X202" s="100" t="str">
        <f>IFERROR(VLOOKUP(Výskyt[[#This Row],[Kód]],zostava12[],2,0),"")</f>
        <v/>
      </c>
      <c r="Y202" s="100" t="str">
        <f>IFERROR(VLOOKUP(Výskyt[[#This Row],[Kód]],zostava13[],2,0),"")</f>
        <v/>
      </c>
      <c r="Z202" s="100" t="str">
        <f>IFERROR(VLOOKUP(Výskyt[[#This Row],[Kód]],zostava14[],2,0),"")</f>
        <v/>
      </c>
      <c r="AA202" s="100" t="str">
        <f>IFERROR(VLOOKUP(Výskyt[[#This Row],[Kód]],zostava15[],2,0),"")</f>
        <v/>
      </c>
      <c r="AB202" s="100" t="str">
        <f>IFERROR(VLOOKUP(Výskyt[[#This Row],[Kód]],zostava16[],2,0),"")</f>
        <v/>
      </c>
      <c r="AC202" s="100" t="str">
        <f>IFERROR(VLOOKUP(Výskyt[[#This Row],[Kód]],zostava17[],2,0),"")</f>
        <v/>
      </c>
      <c r="AD202" s="100" t="str">
        <f>IFERROR(VLOOKUP(Výskyt[[#This Row],[Kód]],zostava18[],2,0),"")</f>
        <v/>
      </c>
      <c r="AE202" s="100" t="str">
        <f>IFERROR(VLOOKUP(Výskyt[[#This Row],[Kód]],zostava19[],2,0),"")</f>
        <v/>
      </c>
      <c r="AF202" s="100" t="str">
        <f>IFERROR(VLOOKUP(Výskyt[[#This Row],[Kód]],zostava20[],2,0),"")</f>
        <v/>
      </c>
      <c r="AG202" s="100" t="str">
        <f>IFERROR(VLOOKUP(Výskyt[[#This Row],[Kód]],zostava21[],2,0),"")</f>
        <v/>
      </c>
      <c r="AH202" s="100" t="str">
        <f>IFERROR(VLOOKUP(Výskyt[[#This Row],[Kód]],zostava22[],2,0),"")</f>
        <v/>
      </c>
      <c r="AI202" s="100" t="str">
        <f>IFERROR(VLOOKUP(Výskyt[[#This Row],[Kód]],zostava23[],2,0),"")</f>
        <v/>
      </c>
      <c r="AJ202" s="100" t="str">
        <f>IFERROR(VLOOKUP(Výskyt[[#This Row],[Kód]],zostava24[],2,0),"")</f>
        <v/>
      </c>
      <c r="AK202" s="100" t="str">
        <f>IFERROR(VLOOKUP(Výskyt[[#This Row],[Kód]],zostava25[],2,0),"")</f>
        <v/>
      </c>
      <c r="AL202" s="100" t="str">
        <f>IFERROR(VLOOKUP(Výskyt[[#This Row],[Kód]],zostava26[],2,0),"")</f>
        <v/>
      </c>
      <c r="AM202" s="100" t="str">
        <f>IFERROR(VLOOKUP(Výskyt[[#This Row],[Kód]],zostava27[],2,0),"")</f>
        <v/>
      </c>
      <c r="AN202" s="100" t="str">
        <f>IFERROR(VLOOKUP(Výskyt[[#This Row],[Kód]],zostava28[],2,0),"")</f>
        <v/>
      </c>
      <c r="AO202" s="100" t="str">
        <f>IFERROR(VLOOKUP(Výskyt[[#This Row],[Kód]],zostava29[],2,0),"")</f>
        <v/>
      </c>
      <c r="AP202" s="100" t="str">
        <f>IFERROR(VLOOKUP(Výskyt[[#This Row],[Kód]],zostava30[],2,0),"")</f>
        <v/>
      </c>
      <c r="AQ202" s="100" t="str">
        <f>IFERROR(VLOOKUP(Výskyt[[#This Row],[Kód]],zostava31[],2,0),"")</f>
        <v/>
      </c>
      <c r="AR202" s="100" t="str">
        <f>IFERROR(VLOOKUP(Výskyt[[#This Row],[Kód]],zostava32[],2,0),"")</f>
        <v/>
      </c>
      <c r="AS202" s="100" t="str">
        <f>IFERROR(VLOOKUP(Výskyt[[#This Row],[Kód]],zostava33[],2,0),"")</f>
        <v/>
      </c>
      <c r="AT202" s="100" t="str">
        <f>IFERROR(VLOOKUP(Výskyt[[#This Row],[Kód]],zostava34[],2,0),"")</f>
        <v/>
      </c>
      <c r="AU202" s="100" t="str">
        <f>IFERROR(VLOOKUP(Výskyt[[#This Row],[Kód]],zostava35[],2,0),"")</f>
        <v/>
      </c>
      <c r="AV202" s="100" t="str">
        <f>IFERROR(VLOOKUP(Výskyt[[#This Row],[Kód]],zostava36[],2,0),"")</f>
        <v/>
      </c>
      <c r="AW202" s="100" t="str">
        <f>IFERROR(VLOOKUP(Výskyt[[#This Row],[Kód]],zostava37[],2,0),"")</f>
        <v/>
      </c>
      <c r="AX202" s="100" t="str">
        <f>IFERROR(VLOOKUP(Výskyt[[#This Row],[Kód]],zostava38[],2,0),"")</f>
        <v/>
      </c>
      <c r="AY202" s="100" t="str">
        <f>IFERROR(VLOOKUP(Výskyt[[#This Row],[Kód]],zostava39[],2,0),"")</f>
        <v/>
      </c>
      <c r="AZ202" s="100" t="str">
        <f>IFERROR(VLOOKUP(Výskyt[[#This Row],[Kód]],zostava40[],2,0),"")</f>
        <v/>
      </c>
      <c r="BA202" s="100" t="str">
        <f>IFERROR(VLOOKUP(Výskyt[[#This Row],[Kód]],zostava41[],2,0),"")</f>
        <v/>
      </c>
      <c r="BB202" s="100" t="str">
        <f>IFERROR(VLOOKUP(Výskyt[[#This Row],[Kód]],zostava42[],2,0),"")</f>
        <v/>
      </c>
      <c r="BC202" s="100" t="str">
        <f>IFERROR(VLOOKUP(Výskyt[[#This Row],[Kód]],zostava43[],2,0),"")</f>
        <v/>
      </c>
      <c r="BD202" s="100" t="str">
        <f>IFERROR(VLOOKUP(Výskyt[[#This Row],[Kód]],zostava44[],2,0),"")</f>
        <v/>
      </c>
      <c r="BE202" s="84"/>
      <c r="BF202" s="108">
        <f>Zostavy!B225</f>
        <v>0</v>
      </c>
      <c r="BG202" s="108">
        <f>SUMIFS(Zostavy!$D$216:$D$249,Zostavy!$B$216:$B$249,Zostavy!B225)*Zostavy!$E$251</f>
        <v>0</v>
      </c>
      <c r="BI202" s="108">
        <f>Zostavy!H225</f>
        <v>0</v>
      </c>
      <c r="BJ202" s="108">
        <f>SUMIFS(Zostavy!$J$216:$J$249,Zostavy!$H$216:$H$249,Zostavy!H225)*Zostavy!$K$251</f>
        <v>0</v>
      </c>
      <c r="BL202" s="108">
        <f>Zostavy!N225</f>
        <v>0</v>
      </c>
      <c r="BM202" s="108">
        <f>SUMIFS(Zostavy!$P$216:$P$249,Zostavy!$N$216:$N$249,Zostavy!N225)*Zostavy!$Q$251</f>
        <v>0</v>
      </c>
      <c r="BO202" s="108" t="str">
        <f>Zostavy!T225</f>
        <v/>
      </c>
      <c r="BP202" s="108">
        <f>SUMIFS(Zostavy!$V$216:$V$249,Zostavy!$T$216:$T$249,Zostavy!T225)*Zostavy!$W$251</f>
        <v>0</v>
      </c>
    </row>
    <row r="203" spans="1:68" ht="14.15" x14ac:dyDescent="0.35">
      <c r="A203" s="84"/>
      <c r="B203" s="98">
        <v>3912</v>
      </c>
      <c r="C203" s="84" t="s">
        <v>440</v>
      </c>
      <c r="D203" s="84">
        <f>Cenník[[#This Row],[Kód]]</f>
        <v>3912</v>
      </c>
      <c r="E203" s="93">
        <v>0.2</v>
      </c>
      <c r="F203" s="84"/>
      <c r="G203" s="84" t="s">
        <v>307</v>
      </c>
      <c r="H203" s="84"/>
      <c r="I203" s="99">
        <f>Cenník[[#This Row],[Kód]]</f>
        <v>3912</v>
      </c>
      <c r="J203" s="100">
        <f>SUM(Výskyt[[#This Row],[1]:[44]])</f>
        <v>0</v>
      </c>
      <c r="K203" s="100" t="str">
        <f>IFERROR(RANK(Výskyt[[#This Row],[kód-P]],Výskyt[kód-P],1),"")</f>
        <v/>
      </c>
      <c r="L203" s="100" t="str">
        <f>IF(Výskyt[[#This Row],[ks]]&gt;0,Výskyt[[#This Row],[Kód]],"")</f>
        <v/>
      </c>
      <c r="M203" s="100" t="str">
        <f>IFERROR(VLOOKUP(Výskyt[[#This Row],[Kód]],zostava1[],2,0),"")</f>
        <v/>
      </c>
      <c r="N203" s="100" t="str">
        <f>IFERROR(VLOOKUP(Výskyt[[#This Row],[Kód]],zostava2[],2,0),"")</f>
        <v/>
      </c>
      <c r="O203" s="100" t="str">
        <f>IFERROR(VLOOKUP(Výskyt[[#This Row],[Kód]],zostava3[],2,0),"")</f>
        <v/>
      </c>
      <c r="P203" s="100" t="str">
        <f>IFERROR(VLOOKUP(Výskyt[[#This Row],[Kód]],zostava4[],2,0),"")</f>
        <v/>
      </c>
      <c r="Q203" s="100" t="str">
        <f>IFERROR(VLOOKUP(Výskyt[[#This Row],[Kód]],zostava5[],2,0),"")</f>
        <v/>
      </c>
      <c r="R203" s="100" t="str">
        <f>IFERROR(VLOOKUP(Výskyt[[#This Row],[Kód]],zostava6[],2,0),"")</f>
        <v/>
      </c>
      <c r="S203" s="100" t="str">
        <f>IFERROR(VLOOKUP(Výskyt[[#This Row],[Kód]],zostava7[],2,0),"")</f>
        <v/>
      </c>
      <c r="T203" s="100" t="str">
        <f>IFERROR(VLOOKUP(Výskyt[[#This Row],[Kód]],zostava8[],2,0),"")</f>
        <v/>
      </c>
      <c r="U203" s="100" t="str">
        <f>IFERROR(VLOOKUP(Výskyt[[#This Row],[Kód]],zostava9[],2,0),"")</f>
        <v/>
      </c>
      <c r="V203" s="102" t="str">
        <f>IFERROR(VLOOKUP(Výskyt[[#This Row],[Kód]],zostava10[],2,0),"")</f>
        <v/>
      </c>
      <c r="W203" s="100" t="str">
        <f>IFERROR(VLOOKUP(Výskyt[[#This Row],[Kód]],zostava11[],2,0),"")</f>
        <v/>
      </c>
      <c r="X203" s="100" t="str">
        <f>IFERROR(VLOOKUP(Výskyt[[#This Row],[Kód]],zostava12[],2,0),"")</f>
        <v/>
      </c>
      <c r="Y203" s="100" t="str">
        <f>IFERROR(VLOOKUP(Výskyt[[#This Row],[Kód]],zostava13[],2,0),"")</f>
        <v/>
      </c>
      <c r="Z203" s="100" t="str">
        <f>IFERROR(VLOOKUP(Výskyt[[#This Row],[Kód]],zostava14[],2,0),"")</f>
        <v/>
      </c>
      <c r="AA203" s="100" t="str">
        <f>IFERROR(VLOOKUP(Výskyt[[#This Row],[Kód]],zostava15[],2,0),"")</f>
        <v/>
      </c>
      <c r="AB203" s="100" t="str">
        <f>IFERROR(VLOOKUP(Výskyt[[#This Row],[Kód]],zostava16[],2,0),"")</f>
        <v/>
      </c>
      <c r="AC203" s="100" t="str">
        <f>IFERROR(VLOOKUP(Výskyt[[#This Row],[Kód]],zostava17[],2,0),"")</f>
        <v/>
      </c>
      <c r="AD203" s="100" t="str">
        <f>IFERROR(VLOOKUP(Výskyt[[#This Row],[Kód]],zostava18[],2,0),"")</f>
        <v/>
      </c>
      <c r="AE203" s="100" t="str">
        <f>IFERROR(VLOOKUP(Výskyt[[#This Row],[Kód]],zostava19[],2,0),"")</f>
        <v/>
      </c>
      <c r="AF203" s="100" t="str">
        <f>IFERROR(VLOOKUP(Výskyt[[#This Row],[Kód]],zostava20[],2,0),"")</f>
        <v/>
      </c>
      <c r="AG203" s="100" t="str">
        <f>IFERROR(VLOOKUP(Výskyt[[#This Row],[Kód]],zostava21[],2,0),"")</f>
        <v/>
      </c>
      <c r="AH203" s="100" t="str">
        <f>IFERROR(VLOOKUP(Výskyt[[#This Row],[Kód]],zostava22[],2,0),"")</f>
        <v/>
      </c>
      <c r="AI203" s="100" t="str">
        <f>IFERROR(VLOOKUP(Výskyt[[#This Row],[Kód]],zostava23[],2,0),"")</f>
        <v/>
      </c>
      <c r="AJ203" s="100" t="str">
        <f>IFERROR(VLOOKUP(Výskyt[[#This Row],[Kód]],zostava24[],2,0),"")</f>
        <v/>
      </c>
      <c r="AK203" s="100" t="str">
        <f>IFERROR(VLOOKUP(Výskyt[[#This Row],[Kód]],zostava25[],2,0),"")</f>
        <v/>
      </c>
      <c r="AL203" s="100" t="str">
        <f>IFERROR(VLOOKUP(Výskyt[[#This Row],[Kód]],zostava26[],2,0),"")</f>
        <v/>
      </c>
      <c r="AM203" s="100" t="str">
        <f>IFERROR(VLOOKUP(Výskyt[[#This Row],[Kód]],zostava27[],2,0),"")</f>
        <v/>
      </c>
      <c r="AN203" s="100" t="str">
        <f>IFERROR(VLOOKUP(Výskyt[[#This Row],[Kód]],zostava28[],2,0),"")</f>
        <v/>
      </c>
      <c r="AO203" s="100" t="str">
        <f>IFERROR(VLOOKUP(Výskyt[[#This Row],[Kód]],zostava29[],2,0),"")</f>
        <v/>
      </c>
      <c r="AP203" s="100" t="str">
        <f>IFERROR(VLOOKUP(Výskyt[[#This Row],[Kód]],zostava30[],2,0),"")</f>
        <v/>
      </c>
      <c r="AQ203" s="100" t="str">
        <f>IFERROR(VLOOKUP(Výskyt[[#This Row],[Kód]],zostava31[],2,0),"")</f>
        <v/>
      </c>
      <c r="AR203" s="100" t="str">
        <f>IFERROR(VLOOKUP(Výskyt[[#This Row],[Kód]],zostava32[],2,0),"")</f>
        <v/>
      </c>
      <c r="AS203" s="100" t="str">
        <f>IFERROR(VLOOKUP(Výskyt[[#This Row],[Kód]],zostava33[],2,0),"")</f>
        <v/>
      </c>
      <c r="AT203" s="100" t="str">
        <f>IFERROR(VLOOKUP(Výskyt[[#This Row],[Kód]],zostava34[],2,0),"")</f>
        <v/>
      </c>
      <c r="AU203" s="100" t="str">
        <f>IFERROR(VLOOKUP(Výskyt[[#This Row],[Kód]],zostava35[],2,0),"")</f>
        <v/>
      </c>
      <c r="AV203" s="100" t="str">
        <f>IFERROR(VLOOKUP(Výskyt[[#This Row],[Kód]],zostava36[],2,0),"")</f>
        <v/>
      </c>
      <c r="AW203" s="100" t="str">
        <f>IFERROR(VLOOKUP(Výskyt[[#This Row],[Kód]],zostava37[],2,0),"")</f>
        <v/>
      </c>
      <c r="AX203" s="100" t="str">
        <f>IFERROR(VLOOKUP(Výskyt[[#This Row],[Kód]],zostava38[],2,0),"")</f>
        <v/>
      </c>
      <c r="AY203" s="100" t="str">
        <f>IFERROR(VLOOKUP(Výskyt[[#This Row],[Kód]],zostava39[],2,0),"")</f>
        <v/>
      </c>
      <c r="AZ203" s="100" t="str">
        <f>IFERROR(VLOOKUP(Výskyt[[#This Row],[Kód]],zostava40[],2,0),"")</f>
        <v/>
      </c>
      <c r="BA203" s="100" t="str">
        <f>IFERROR(VLOOKUP(Výskyt[[#This Row],[Kód]],zostava41[],2,0),"")</f>
        <v/>
      </c>
      <c r="BB203" s="100" t="str">
        <f>IFERROR(VLOOKUP(Výskyt[[#This Row],[Kód]],zostava42[],2,0),"")</f>
        <v/>
      </c>
      <c r="BC203" s="100" t="str">
        <f>IFERROR(VLOOKUP(Výskyt[[#This Row],[Kód]],zostava43[],2,0),"")</f>
        <v/>
      </c>
      <c r="BD203" s="100" t="str">
        <f>IFERROR(VLOOKUP(Výskyt[[#This Row],[Kód]],zostava44[],2,0),"")</f>
        <v/>
      </c>
      <c r="BE203" s="84"/>
      <c r="BF203" s="108">
        <f>Zostavy!B226</f>
        <v>0</v>
      </c>
      <c r="BG203" s="108">
        <f>SUMIFS(Zostavy!$D$216:$D$249,Zostavy!$B$216:$B$249,Zostavy!B226)*Zostavy!$E$251</f>
        <v>0</v>
      </c>
      <c r="BI203" s="108">
        <f>Zostavy!H226</f>
        <v>0</v>
      </c>
      <c r="BJ203" s="108">
        <f>SUMIFS(Zostavy!$J$216:$J$249,Zostavy!$H$216:$H$249,Zostavy!H226)*Zostavy!$K$251</f>
        <v>0</v>
      </c>
      <c r="BL203" s="108">
        <f>Zostavy!N226</f>
        <v>0</v>
      </c>
      <c r="BM203" s="108">
        <f>SUMIFS(Zostavy!$P$216:$P$249,Zostavy!$N$216:$N$249,Zostavy!N226)*Zostavy!$Q$251</f>
        <v>0</v>
      </c>
      <c r="BO203" s="108" t="str">
        <f>Zostavy!T226</f>
        <v/>
      </c>
      <c r="BP203" s="108">
        <f>SUMIFS(Zostavy!$V$216:$V$249,Zostavy!$T$216:$T$249,Zostavy!T226)*Zostavy!$W$251</f>
        <v>0</v>
      </c>
    </row>
    <row r="204" spans="1:68" ht="14.15" x14ac:dyDescent="0.35">
      <c r="A204" s="84"/>
      <c r="B204" s="98">
        <v>3913</v>
      </c>
      <c r="C204" s="84" t="s">
        <v>441</v>
      </c>
      <c r="D204" s="84">
        <f>Cenník[[#This Row],[Kód]]</f>
        <v>3913</v>
      </c>
      <c r="E204" s="93">
        <v>0.29000000000000004</v>
      </c>
      <c r="F204" s="84"/>
      <c r="G204" s="84" t="s">
        <v>274</v>
      </c>
      <c r="H204" s="84"/>
      <c r="I204" s="99">
        <f>Cenník[[#This Row],[Kód]]</f>
        <v>3913</v>
      </c>
      <c r="J204" s="100">
        <f>SUM(Výskyt[[#This Row],[1]:[44]])</f>
        <v>0</v>
      </c>
      <c r="K204" s="100" t="str">
        <f>IFERROR(RANK(Výskyt[[#This Row],[kód-P]],Výskyt[kód-P],1),"")</f>
        <v/>
      </c>
      <c r="L204" s="100" t="str">
        <f>IF(Výskyt[[#This Row],[ks]]&gt;0,Výskyt[[#This Row],[Kód]],"")</f>
        <v/>
      </c>
      <c r="M204" s="100" t="str">
        <f>IFERROR(VLOOKUP(Výskyt[[#This Row],[Kód]],zostava1[],2,0),"")</f>
        <v/>
      </c>
      <c r="N204" s="100" t="str">
        <f>IFERROR(VLOOKUP(Výskyt[[#This Row],[Kód]],zostava2[],2,0),"")</f>
        <v/>
      </c>
      <c r="O204" s="100" t="str">
        <f>IFERROR(VLOOKUP(Výskyt[[#This Row],[Kód]],zostava3[],2,0),"")</f>
        <v/>
      </c>
      <c r="P204" s="100" t="str">
        <f>IFERROR(VLOOKUP(Výskyt[[#This Row],[Kód]],zostava4[],2,0),"")</f>
        <v/>
      </c>
      <c r="Q204" s="100" t="str">
        <f>IFERROR(VLOOKUP(Výskyt[[#This Row],[Kód]],zostava5[],2,0),"")</f>
        <v/>
      </c>
      <c r="R204" s="100" t="str">
        <f>IFERROR(VLOOKUP(Výskyt[[#This Row],[Kód]],zostava6[],2,0),"")</f>
        <v/>
      </c>
      <c r="S204" s="100" t="str">
        <f>IFERROR(VLOOKUP(Výskyt[[#This Row],[Kód]],zostava7[],2,0),"")</f>
        <v/>
      </c>
      <c r="T204" s="100" t="str">
        <f>IFERROR(VLOOKUP(Výskyt[[#This Row],[Kód]],zostava8[],2,0),"")</f>
        <v/>
      </c>
      <c r="U204" s="100" t="str">
        <f>IFERROR(VLOOKUP(Výskyt[[#This Row],[Kód]],zostava9[],2,0),"")</f>
        <v/>
      </c>
      <c r="V204" s="102" t="str">
        <f>IFERROR(VLOOKUP(Výskyt[[#This Row],[Kód]],zostava10[],2,0),"")</f>
        <v/>
      </c>
      <c r="W204" s="100" t="str">
        <f>IFERROR(VLOOKUP(Výskyt[[#This Row],[Kód]],zostava11[],2,0),"")</f>
        <v/>
      </c>
      <c r="X204" s="100" t="str">
        <f>IFERROR(VLOOKUP(Výskyt[[#This Row],[Kód]],zostava12[],2,0),"")</f>
        <v/>
      </c>
      <c r="Y204" s="100" t="str">
        <f>IFERROR(VLOOKUP(Výskyt[[#This Row],[Kód]],zostava13[],2,0),"")</f>
        <v/>
      </c>
      <c r="Z204" s="100" t="str">
        <f>IFERROR(VLOOKUP(Výskyt[[#This Row],[Kód]],zostava14[],2,0),"")</f>
        <v/>
      </c>
      <c r="AA204" s="100" t="str">
        <f>IFERROR(VLOOKUP(Výskyt[[#This Row],[Kód]],zostava15[],2,0),"")</f>
        <v/>
      </c>
      <c r="AB204" s="100" t="str">
        <f>IFERROR(VLOOKUP(Výskyt[[#This Row],[Kód]],zostava16[],2,0),"")</f>
        <v/>
      </c>
      <c r="AC204" s="100" t="str">
        <f>IFERROR(VLOOKUP(Výskyt[[#This Row],[Kód]],zostava17[],2,0),"")</f>
        <v/>
      </c>
      <c r="AD204" s="100" t="str">
        <f>IFERROR(VLOOKUP(Výskyt[[#This Row],[Kód]],zostava18[],2,0),"")</f>
        <v/>
      </c>
      <c r="AE204" s="100" t="str">
        <f>IFERROR(VLOOKUP(Výskyt[[#This Row],[Kód]],zostava19[],2,0),"")</f>
        <v/>
      </c>
      <c r="AF204" s="100" t="str">
        <f>IFERROR(VLOOKUP(Výskyt[[#This Row],[Kód]],zostava20[],2,0),"")</f>
        <v/>
      </c>
      <c r="AG204" s="100" t="str">
        <f>IFERROR(VLOOKUP(Výskyt[[#This Row],[Kód]],zostava21[],2,0),"")</f>
        <v/>
      </c>
      <c r="AH204" s="100" t="str">
        <f>IFERROR(VLOOKUP(Výskyt[[#This Row],[Kód]],zostava22[],2,0),"")</f>
        <v/>
      </c>
      <c r="AI204" s="100" t="str">
        <f>IFERROR(VLOOKUP(Výskyt[[#This Row],[Kód]],zostava23[],2,0),"")</f>
        <v/>
      </c>
      <c r="AJ204" s="100" t="str">
        <f>IFERROR(VLOOKUP(Výskyt[[#This Row],[Kód]],zostava24[],2,0),"")</f>
        <v/>
      </c>
      <c r="AK204" s="100" t="str">
        <f>IFERROR(VLOOKUP(Výskyt[[#This Row],[Kód]],zostava25[],2,0),"")</f>
        <v/>
      </c>
      <c r="AL204" s="100" t="str">
        <f>IFERROR(VLOOKUP(Výskyt[[#This Row],[Kód]],zostava26[],2,0),"")</f>
        <v/>
      </c>
      <c r="AM204" s="100" t="str">
        <f>IFERROR(VLOOKUP(Výskyt[[#This Row],[Kód]],zostava27[],2,0),"")</f>
        <v/>
      </c>
      <c r="AN204" s="100" t="str">
        <f>IFERROR(VLOOKUP(Výskyt[[#This Row],[Kód]],zostava28[],2,0),"")</f>
        <v/>
      </c>
      <c r="AO204" s="100" t="str">
        <f>IFERROR(VLOOKUP(Výskyt[[#This Row],[Kód]],zostava29[],2,0),"")</f>
        <v/>
      </c>
      <c r="AP204" s="100" t="str">
        <f>IFERROR(VLOOKUP(Výskyt[[#This Row],[Kód]],zostava30[],2,0),"")</f>
        <v/>
      </c>
      <c r="AQ204" s="100" t="str">
        <f>IFERROR(VLOOKUP(Výskyt[[#This Row],[Kód]],zostava31[],2,0),"")</f>
        <v/>
      </c>
      <c r="AR204" s="100" t="str">
        <f>IFERROR(VLOOKUP(Výskyt[[#This Row],[Kód]],zostava32[],2,0),"")</f>
        <v/>
      </c>
      <c r="AS204" s="100" t="str">
        <f>IFERROR(VLOOKUP(Výskyt[[#This Row],[Kód]],zostava33[],2,0),"")</f>
        <v/>
      </c>
      <c r="AT204" s="100" t="str">
        <f>IFERROR(VLOOKUP(Výskyt[[#This Row],[Kód]],zostava34[],2,0),"")</f>
        <v/>
      </c>
      <c r="AU204" s="100" t="str">
        <f>IFERROR(VLOOKUP(Výskyt[[#This Row],[Kód]],zostava35[],2,0),"")</f>
        <v/>
      </c>
      <c r="AV204" s="100" t="str">
        <f>IFERROR(VLOOKUP(Výskyt[[#This Row],[Kód]],zostava36[],2,0),"")</f>
        <v/>
      </c>
      <c r="AW204" s="100" t="str">
        <f>IFERROR(VLOOKUP(Výskyt[[#This Row],[Kód]],zostava37[],2,0),"")</f>
        <v/>
      </c>
      <c r="AX204" s="100" t="str">
        <f>IFERROR(VLOOKUP(Výskyt[[#This Row],[Kód]],zostava38[],2,0),"")</f>
        <v/>
      </c>
      <c r="AY204" s="100" t="str">
        <f>IFERROR(VLOOKUP(Výskyt[[#This Row],[Kód]],zostava39[],2,0),"")</f>
        <v/>
      </c>
      <c r="AZ204" s="100" t="str">
        <f>IFERROR(VLOOKUP(Výskyt[[#This Row],[Kód]],zostava40[],2,0),"")</f>
        <v/>
      </c>
      <c r="BA204" s="100" t="str">
        <f>IFERROR(VLOOKUP(Výskyt[[#This Row],[Kód]],zostava41[],2,0),"")</f>
        <v/>
      </c>
      <c r="BB204" s="100" t="str">
        <f>IFERROR(VLOOKUP(Výskyt[[#This Row],[Kód]],zostava42[],2,0),"")</f>
        <v/>
      </c>
      <c r="BC204" s="100" t="str">
        <f>IFERROR(VLOOKUP(Výskyt[[#This Row],[Kód]],zostava43[],2,0),"")</f>
        <v/>
      </c>
      <c r="BD204" s="100" t="str">
        <f>IFERROR(VLOOKUP(Výskyt[[#This Row],[Kód]],zostava44[],2,0),"")</f>
        <v/>
      </c>
      <c r="BE204" s="84"/>
      <c r="BF204" s="108">
        <f>Zostavy!B227</f>
        <v>0</v>
      </c>
      <c r="BG204" s="108">
        <f>SUMIFS(Zostavy!$D$216:$D$249,Zostavy!$B$216:$B$249,Zostavy!B227)*Zostavy!$E$251</f>
        <v>0</v>
      </c>
      <c r="BI204" s="108">
        <f>Zostavy!H227</f>
        <v>0</v>
      </c>
      <c r="BJ204" s="108">
        <f>SUMIFS(Zostavy!$J$216:$J$249,Zostavy!$H$216:$H$249,Zostavy!H227)*Zostavy!$K$251</f>
        <v>0</v>
      </c>
      <c r="BL204" s="108">
        <f>Zostavy!N227</f>
        <v>0</v>
      </c>
      <c r="BM204" s="108">
        <f>SUMIFS(Zostavy!$P$216:$P$249,Zostavy!$N$216:$N$249,Zostavy!N227)*Zostavy!$Q$251</f>
        <v>0</v>
      </c>
      <c r="BO204" s="108" t="str">
        <f>Zostavy!T227</f>
        <v/>
      </c>
      <c r="BP204" s="108">
        <f>SUMIFS(Zostavy!$V$216:$V$249,Zostavy!$T$216:$T$249,Zostavy!T227)*Zostavy!$W$251</f>
        <v>0</v>
      </c>
    </row>
    <row r="205" spans="1:68" ht="14.15" x14ac:dyDescent="0.35">
      <c r="A205" s="84"/>
      <c r="B205" s="98">
        <v>3914</v>
      </c>
      <c r="C205" s="84" t="s">
        <v>35</v>
      </c>
      <c r="D205" s="84">
        <f>Cenník[[#This Row],[Kód]]</f>
        <v>3914</v>
      </c>
      <c r="E205" s="93">
        <v>0.52</v>
      </c>
      <c r="F205" s="84"/>
      <c r="G205" s="84" t="s">
        <v>275</v>
      </c>
      <c r="H205" s="84"/>
      <c r="I205" s="99">
        <f>Cenník[[#This Row],[Kód]]</f>
        <v>3914</v>
      </c>
      <c r="J205" s="100">
        <f>SUM(Výskyt[[#This Row],[1]:[44]])</f>
        <v>0</v>
      </c>
      <c r="K205" s="100" t="str">
        <f>IFERROR(RANK(Výskyt[[#This Row],[kód-P]],Výskyt[kód-P],1),"")</f>
        <v/>
      </c>
      <c r="L205" s="100" t="str">
        <f>IF(Výskyt[[#This Row],[ks]]&gt;0,Výskyt[[#This Row],[Kód]],"")</f>
        <v/>
      </c>
      <c r="M205" s="100" t="str">
        <f>IFERROR(VLOOKUP(Výskyt[[#This Row],[Kód]],zostava1[],2,0),"")</f>
        <v/>
      </c>
      <c r="N205" s="100" t="str">
        <f>IFERROR(VLOOKUP(Výskyt[[#This Row],[Kód]],zostava2[],2,0),"")</f>
        <v/>
      </c>
      <c r="O205" s="100" t="str">
        <f>IFERROR(VLOOKUP(Výskyt[[#This Row],[Kód]],zostava3[],2,0),"")</f>
        <v/>
      </c>
      <c r="P205" s="100" t="str">
        <f>IFERROR(VLOOKUP(Výskyt[[#This Row],[Kód]],zostava4[],2,0),"")</f>
        <v/>
      </c>
      <c r="Q205" s="100" t="str">
        <f>IFERROR(VLOOKUP(Výskyt[[#This Row],[Kód]],zostava5[],2,0),"")</f>
        <v/>
      </c>
      <c r="R205" s="100" t="str">
        <f>IFERROR(VLOOKUP(Výskyt[[#This Row],[Kód]],zostava6[],2,0),"")</f>
        <v/>
      </c>
      <c r="S205" s="100" t="str">
        <f>IFERROR(VLOOKUP(Výskyt[[#This Row],[Kód]],zostava7[],2,0),"")</f>
        <v/>
      </c>
      <c r="T205" s="100" t="str">
        <f>IFERROR(VLOOKUP(Výskyt[[#This Row],[Kód]],zostava8[],2,0),"")</f>
        <v/>
      </c>
      <c r="U205" s="100" t="str">
        <f>IFERROR(VLOOKUP(Výskyt[[#This Row],[Kód]],zostava9[],2,0),"")</f>
        <v/>
      </c>
      <c r="V205" s="102" t="str">
        <f>IFERROR(VLOOKUP(Výskyt[[#This Row],[Kód]],zostava10[],2,0),"")</f>
        <v/>
      </c>
      <c r="W205" s="100" t="str">
        <f>IFERROR(VLOOKUP(Výskyt[[#This Row],[Kód]],zostava11[],2,0),"")</f>
        <v/>
      </c>
      <c r="X205" s="100" t="str">
        <f>IFERROR(VLOOKUP(Výskyt[[#This Row],[Kód]],zostava12[],2,0),"")</f>
        <v/>
      </c>
      <c r="Y205" s="100" t="str">
        <f>IFERROR(VLOOKUP(Výskyt[[#This Row],[Kód]],zostava13[],2,0),"")</f>
        <v/>
      </c>
      <c r="Z205" s="100" t="str">
        <f>IFERROR(VLOOKUP(Výskyt[[#This Row],[Kód]],zostava14[],2,0),"")</f>
        <v/>
      </c>
      <c r="AA205" s="100" t="str">
        <f>IFERROR(VLOOKUP(Výskyt[[#This Row],[Kód]],zostava15[],2,0),"")</f>
        <v/>
      </c>
      <c r="AB205" s="100" t="str">
        <f>IFERROR(VLOOKUP(Výskyt[[#This Row],[Kód]],zostava16[],2,0),"")</f>
        <v/>
      </c>
      <c r="AC205" s="100" t="str">
        <f>IFERROR(VLOOKUP(Výskyt[[#This Row],[Kód]],zostava17[],2,0),"")</f>
        <v/>
      </c>
      <c r="AD205" s="100" t="str">
        <f>IFERROR(VLOOKUP(Výskyt[[#This Row],[Kód]],zostava18[],2,0),"")</f>
        <v/>
      </c>
      <c r="AE205" s="100" t="str">
        <f>IFERROR(VLOOKUP(Výskyt[[#This Row],[Kód]],zostava19[],2,0),"")</f>
        <v/>
      </c>
      <c r="AF205" s="100" t="str">
        <f>IFERROR(VLOOKUP(Výskyt[[#This Row],[Kód]],zostava20[],2,0),"")</f>
        <v/>
      </c>
      <c r="AG205" s="100" t="str">
        <f>IFERROR(VLOOKUP(Výskyt[[#This Row],[Kód]],zostava21[],2,0),"")</f>
        <v/>
      </c>
      <c r="AH205" s="100" t="str">
        <f>IFERROR(VLOOKUP(Výskyt[[#This Row],[Kód]],zostava22[],2,0),"")</f>
        <v/>
      </c>
      <c r="AI205" s="100" t="str">
        <f>IFERROR(VLOOKUP(Výskyt[[#This Row],[Kód]],zostava23[],2,0),"")</f>
        <v/>
      </c>
      <c r="AJ205" s="100" t="str">
        <f>IFERROR(VLOOKUP(Výskyt[[#This Row],[Kód]],zostava24[],2,0),"")</f>
        <v/>
      </c>
      <c r="AK205" s="100" t="str">
        <f>IFERROR(VLOOKUP(Výskyt[[#This Row],[Kód]],zostava25[],2,0),"")</f>
        <v/>
      </c>
      <c r="AL205" s="100" t="str">
        <f>IFERROR(VLOOKUP(Výskyt[[#This Row],[Kód]],zostava26[],2,0),"")</f>
        <v/>
      </c>
      <c r="AM205" s="100" t="str">
        <f>IFERROR(VLOOKUP(Výskyt[[#This Row],[Kód]],zostava27[],2,0),"")</f>
        <v/>
      </c>
      <c r="AN205" s="100" t="str">
        <f>IFERROR(VLOOKUP(Výskyt[[#This Row],[Kód]],zostava28[],2,0),"")</f>
        <v/>
      </c>
      <c r="AO205" s="100" t="str">
        <f>IFERROR(VLOOKUP(Výskyt[[#This Row],[Kód]],zostava29[],2,0),"")</f>
        <v/>
      </c>
      <c r="AP205" s="100" t="str">
        <f>IFERROR(VLOOKUP(Výskyt[[#This Row],[Kód]],zostava30[],2,0),"")</f>
        <v/>
      </c>
      <c r="AQ205" s="100" t="str">
        <f>IFERROR(VLOOKUP(Výskyt[[#This Row],[Kód]],zostava31[],2,0),"")</f>
        <v/>
      </c>
      <c r="AR205" s="100" t="str">
        <f>IFERROR(VLOOKUP(Výskyt[[#This Row],[Kód]],zostava32[],2,0),"")</f>
        <v/>
      </c>
      <c r="AS205" s="100" t="str">
        <f>IFERROR(VLOOKUP(Výskyt[[#This Row],[Kód]],zostava33[],2,0),"")</f>
        <v/>
      </c>
      <c r="AT205" s="100" t="str">
        <f>IFERROR(VLOOKUP(Výskyt[[#This Row],[Kód]],zostava34[],2,0),"")</f>
        <v/>
      </c>
      <c r="AU205" s="100" t="str">
        <f>IFERROR(VLOOKUP(Výskyt[[#This Row],[Kód]],zostava35[],2,0),"")</f>
        <v/>
      </c>
      <c r="AV205" s="100" t="str">
        <f>IFERROR(VLOOKUP(Výskyt[[#This Row],[Kód]],zostava36[],2,0),"")</f>
        <v/>
      </c>
      <c r="AW205" s="100" t="str">
        <f>IFERROR(VLOOKUP(Výskyt[[#This Row],[Kód]],zostava37[],2,0),"")</f>
        <v/>
      </c>
      <c r="AX205" s="100" t="str">
        <f>IFERROR(VLOOKUP(Výskyt[[#This Row],[Kód]],zostava38[],2,0),"")</f>
        <v/>
      </c>
      <c r="AY205" s="100" t="str">
        <f>IFERROR(VLOOKUP(Výskyt[[#This Row],[Kód]],zostava39[],2,0),"")</f>
        <v/>
      </c>
      <c r="AZ205" s="100" t="str">
        <f>IFERROR(VLOOKUP(Výskyt[[#This Row],[Kód]],zostava40[],2,0),"")</f>
        <v/>
      </c>
      <c r="BA205" s="100" t="str">
        <f>IFERROR(VLOOKUP(Výskyt[[#This Row],[Kód]],zostava41[],2,0),"")</f>
        <v/>
      </c>
      <c r="BB205" s="100" t="str">
        <f>IFERROR(VLOOKUP(Výskyt[[#This Row],[Kód]],zostava42[],2,0),"")</f>
        <v/>
      </c>
      <c r="BC205" s="100" t="str">
        <f>IFERROR(VLOOKUP(Výskyt[[#This Row],[Kód]],zostava43[],2,0),"")</f>
        <v/>
      </c>
      <c r="BD205" s="100" t="str">
        <f>IFERROR(VLOOKUP(Výskyt[[#This Row],[Kód]],zostava44[],2,0),"")</f>
        <v/>
      </c>
      <c r="BE205" s="84"/>
      <c r="BF205" s="108">
        <f>Zostavy!B228</f>
        <v>0</v>
      </c>
      <c r="BG205" s="108">
        <f>SUMIFS(Zostavy!$D$216:$D$249,Zostavy!$B$216:$B$249,Zostavy!B228)*Zostavy!$E$251</f>
        <v>0</v>
      </c>
      <c r="BI205" s="108">
        <f>Zostavy!H228</f>
        <v>0</v>
      </c>
      <c r="BJ205" s="108">
        <f>SUMIFS(Zostavy!$J$216:$J$249,Zostavy!$H$216:$H$249,Zostavy!H228)*Zostavy!$K$251</f>
        <v>0</v>
      </c>
      <c r="BL205" s="108">
        <f>Zostavy!N228</f>
        <v>0</v>
      </c>
      <c r="BM205" s="108">
        <f>SUMIFS(Zostavy!$P$216:$P$249,Zostavy!$N$216:$N$249,Zostavy!N228)*Zostavy!$Q$251</f>
        <v>0</v>
      </c>
      <c r="BO205" s="108" t="str">
        <f>Zostavy!T228</f>
        <v/>
      </c>
      <c r="BP205" s="108">
        <f>SUMIFS(Zostavy!$V$216:$V$249,Zostavy!$T$216:$T$249,Zostavy!T228)*Zostavy!$W$251</f>
        <v>0</v>
      </c>
    </row>
    <row r="206" spans="1:68" ht="14.15" x14ac:dyDescent="0.35">
      <c r="A206" s="84"/>
      <c r="B206" s="98">
        <v>3915</v>
      </c>
      <c r="C206" s="84" t="s">
        <v>33</v>
      </c>
      <c r="D206" s="84">
        <f>Cenník[[#This Row],[Kód]]</f>
        <v>3915</v>
      </c>
      <c r="E206" s="93">
        <v>0.28000000000000003</v>
      </c>
      <c r="F206" s="84"/>
      <c r="G206" s="84" t="s">
        <v>276</v>
      </c>
      <c r="H206" s="84"/>
      <c r="I206" s="99">
        <f>Cenník[[#This Row],[Kód]]</f>
        <v>3915</v>
      </c>
      <c r="J206" s="100">
        <f>SUM(Výskyt[[#This Row],[1]:[44]])</f>
        <v>0</v>
      </c>
      <c r="K206" s="100" t="str">
        <f>IFERROR(RANK(Výskyt[[#This Row],[kód-P]],Výskyt[kód-P],1),"")</f>
        <v/>
      </c>
      <c r="L206" s="100" t="str">
        <f>IF(Výskyt[[#This Row],[ks]]&gt;0,Výskyt[[#This Row],[Kód]],"")</f>
        <v/>
      </c>
      <c r="M206" s="100" t="str">
        <f>IFERROR(VLOOKUP(Výskyt[[#This Row],[Kód]],zostava1[],2,0),"")</f>
        <v/>
      </c>
      <c r="N206" s="100" t="str">
        <f>IFERROR(VLOOKUP(Výskyt[[#This Row],[Kód]],zostava2[],2,0),"")</f>
        <v/>
      </c>
      <c r="O206" s="100" t="str">
        <f>IFERROR(VLOOKUP(Výskyt[[#This Row],[Kód]],zostava3[],2,0),"")</f>
        <v/>
      </c>
      <c r="P206" s="100" t="str">
        <f>IFERROR(VLOOKUP(Výskyt[[#This Row],[Kód]],zostava4[],2,0),"")</f>
        <v/>
      </c>
      <c r="Q206" s="100" t="str">
        <f>IFERROR(VLOOKUP(Výskyt[[#This Row],[Kód]],zostava5[],2,0),"")</f>
        <v/>
      </c>
      <c r="R206" s="100" t="str">
        <f>IFERROR(VLOOKUP(Výskyt[[#This Row],[Kód]],zostava6[],2,0),"")</f>
        <v/>
      </c>
      <c r="S206" s="100" t="str">
        <f>IFERROR(VLOOKUP(Výskyt[[#This Row],[Kód]],zostava7[],2,0),"")</f>
        <v/>
      </c>
      <c r="T206" s="100" t="str">
        <f>IFERROR(VLOOKUP(Výskyt[[#This Row],[Kód]],zostava8[],2,0),"")</f>
        <v/>
      </c>
      <c r="U206" s="100" t="str">
        <f>IFERROR(VLOOKUP(Výskyt[[#This Row],[Kód]],zostava9[],2,0),"")</f>
        <v/>
      </c>
      <c r="V206" s="102" t="str">
        <f>IFERROR(VLOOKUP(Výskyt[[#This Row],[Kód]],zostava10[],2,0),"")</f>
        <v/>
      </c>
      <c r="W206" s="100" t="str">
        <f>IFERROR(VLOOKUP(Výskyt[[#This Row],[Kód]],zostava11[],2,0),"")</f>
        <v/>
      </c>
      <c r="X206" s="100" t="str">
        <f>IFERROR(VLOOKUP(Výskyt[[#This Row],[Kód]],zostava12[],2,0),"")</f>
        <v/>
      </c>
      <c r="Y206" s="100" t="str">
        <f>IFERROR(VLOOKUP(Výskyt[[#This Row],[Kód]],zostava13[],2,0),"")</f>
        <v/>
      </c>
      <c r="Z206" s="100" t="str">
        <f>IFERROR(VLOOKUP(Výskyt[[#This Row],[Kód]],zostava14[],2,0),"")</f>
        <v/>
      </c>
      <c r="AA206" s="100" t="str">
        <f>IFERROR(VLOOKUP(Výskyt[[#This Row],[Kód]],zostava15[],2,0),"")</f>
        <v/>
      </c>
      <c r="AB206" s="100" t="str">
        <f>IFERROR(VLOOKUP(Výskyt[[#This Row],[Kód]],zostava16[],2,0),"")</f>
        <v/>
      </c>
      <c r="AC206" s="100" t="str">
        <f>IFERROR(VLOOKUP(Výskyt[[#This Row],[Kód]],zostava17[],2,0),"")</f>
        <v/>
      </c>
      <c r="AD206" s="100" t="str">
        <f>IFERROR(VLOOKUP(Výskyt[[#This Row],[Kód]],zostava18[],2,0),"")</f>
        <v/>
      </c>
      <c r="AE206" s="100" t="str">
        <f>IFERROR(VLOOKUP(Výskyt[[#This Row],[Kód]],zostava19[],2,0),"")</f>
        <v/>
      </c>
      <c r="AF206" s="100" t="str">
        <f>IFERROR(VLOOKUP(Výskyt[[#This Row],[Kód]],zostava20[],2,0),"")</f>
        <v/>
      </c>
      <c r="AG206" s="100" t="str">
        <f>IFERROR(VLOOKUP(Výskyt[[#This Row],[Kód]],zostava21[],2,0),"")</f>
        <v/>
      </c>
      <c r="AH206" s="100" t="str">
        <f>IFERROR(VLOOKUP(Výskyt[[#This Row],[Kód]],zostava22[],2,0),"")</f>
        <v/>
      </c>
      <c r="AI206" s="100" t="str">
        <f>IFERROR(VLOOKUP(Výskyt[[#This Row],[Kód]],zostava23[],2,0),"")</f>
        <v/>
      </c>
      <c r="AJ206" s="100" t="str">
        <f>IFERROR(VLOOKUP(Výskyt[[#This Row],[Kód]],zostava24[],2,0),"")</f>
        <v/>
      </c>
      <c r="AK206" s="100" t="str">
        <f>IFERROR(VLOOKUP(Výskyt[[#This Row],[Kód]],zostava25[],2,0),"")</f>
        <v/>
      </c>
      <c r="AL206" s="100" t="str">
        <f>IFERROR(VLOOKUP(Výskyt[[#This Row],[Kód]],zostava26[],2,0),"")</f>
        <v/>
      </c>
      <c r="AM206" s="100" t="str">
        <f>IFERROR(VLOOKUP(Výskyt[[#This Row],[Kód]],zostava27[],2,0),"")</f>
        <v/>
      </c>
      <c r="AN206" s="100" t="str">
        <f>IFERROR(VLOOKUP(Výskyt[[#This Row],[Kód]],zostava28[],2,0),"")</f>
        <v/>
      </c>
      <c r="AO206" s="100" t="str">
        <f>IFERROR(VLOOKUP(Výskyt[[#This Row],[Kód]],zostava29[],2,0),"")</f>
        <v/>
      </c>
      <c r="AP206" s="100" t="str">
        <f>IFERROR(VLOOKUP(Výskyt[[#This Row],[Kód]],zostava30[],2,0),"")</f>
        <v/>
      </c>
      <c r="AQ206" s="100" t="str">
        <f>IFERROR(VLOOKUP(Výskyt[[#This Row],[Kód]],zostava31[],2,0),"")</f>
        <v/>
      </c>
      <c r="AR206" s="100" t="str">
        <f>IFERROR(VLOOKUP(Výskyt[[#This Row],[Kód]],zostava32[],2,0),"")</f>
        <v/>
      </c>
      <c r="AS206" s="100" t="str">
        <f>IFERROR(VLOOKUP(Výskyt[[#This Row],[Kód]],zostava33[],2,0),"")</f>
        <v/>
      </c>
      <c r="AT206" s="100" t="str">
        <f>IFERROR(VLOOKUP(Výskyt[[#This Row],[Kód]],zostava34[],2,0),"")</f>
        <v/>
      </c>
      <c r="AU206" s="100" t="str">
        <f>IFERROR(VLOOKUP(Výskyt[[#This Row],[Kód]],zostava35[],2,0),"")</f>
        <v/>
      </c>
      <c r="AV206" s="100" t="str">
        <f>IFERROR(VLOOKUP(Výskyt[[#This Row],[Kód]],zostava36[],2,0),"")</f>
        <v/>
      </c>
      <c r="AW206" s="100" t="str">
        <f>IFERROR(VLOOKUP(Výskyt[[#This Row],[Kód]],zostava37[],2,0),"")</f>
        <v/>
      </c>
      <c r="AX206" s="100" t="str">
        <f>IFERROR(VLOOKUP(Výskyt[[#This Row],[Kód]],zostava38[],2,0),"")</f>
        <v/>
      </c>
      <c r="AY206" s="100" t="str">
        <f>IFERROR(VLOOKUP(Výskyt[[#This Row],[Kód]],zostava39[],2,0),"")</f>
        <v/>
      </c>
      <c r="AZ206" s="100" t="str">
        <f>IFERROR(VLOOKUP(Výskyt[[#This Row],[Kód]],zostava40[],2,0),"")</f>
        <v/>
      </c>
      <c r="BA206" s="100" t="str">
        <f>IFERROR(VLOOKUP(Výskyt[[#This Row],[Kód]],zostava41[],2,0),"")</f>
        <v/>
      </c>
      <c r="BB206" s="100" t="str">
        <f>IFERROR(VLOOKUP(Výskyt[[#This Row],[Kód]],zostava42[],2,0),"")</f>
        <v/>
      </c>
      <c r="BC206" s="100" t="str">
        <f>IFERROR(VLOOKUP(Výskyt[[#This Row],[Kód]],zostava43[],2,0),"")</f>
        <v/>
      </c>
      <c r="BD206" s="100" t="str">
        <f>IFERROR(VLOOKUP(Výskyt[[#This Row],[Kód]],zostava44[],2,0),"")</f>
        <v/>
      </c>
      <c r="BE206" s="84"/>
      <c r="BF206" s="108">
        <f>Zostavy!B229</f>
        <v>0</v>
      </c>
      <c r="BG206" s="108">
        <f>SUMIFS(Zostavy!$D$216:$D$249,Zostavy!$B$216:$B$249,Zostavy!B229)*Zostavy!$E$251</f>
        <v>0</v>
      </c>
      <c r="BI206" s="108">
        <f>Zostavy!H229</f>
        <v>0</v>
      </c>
      <c r="BJ206" s="108">
        <f>SUMIFS(Zostavy!$J$216:$J$249,Zostavy!$H$216:$H$249,Zostavy!H229)*Zostavy!$K$251</f>
        <v>0</v>
      </c>
      <c r="BL206" s="108">
        <f>Zostavy!N229</f>
        <v>0</v>
      </c>
      <c r="BM206" s="108">
        <f>SUMIFS(Zostavy!$P$216:$P$249,Zostavy!$N$216:$N$249,Zostavy!N229)*Zostavy!$Q$251</f>
        <v>0</v>
      </c>
      <c r="BO206" s="108" t="str">
        <f>Zostavy!T229</f>
        <v/>
      </c>
      <c r="BP206" s="108">
        <f>SUMIFS(Zostavy!$V$216:$V$249,Zostavy!$T$216:$T$249,Zostavy!T229)*Zostavy!$W$251</f>
        <v>0</v>
      </c>
    </row>
    <row r="207" spans="1:68" ht="14.15" x14ac:dyDescent="0.35">
      <c r="A207" s="84"/>
      <c r="B207" s="98">
        <v>3916</v>
      </c>
      <c r="C207" s="84" t="s">
        <v>114</v>
      </c>
      <c r="D207" s="84">
        <f>Cenník[[#This Row],[Kód]]</f>
        <v>3916</v>
      </c>
      <c r="E207" s="93">
        <v>0.16</v>
      </c>
      <c r="F207" s="84"/>
      <c r="G207" s="84" t="s">
        <v>277</v>
      </c>
      <c r="H207" s="84"/>
      <c r="I207" s="99">
        <f>Cenník[[#This Row],[Kód]]</f>
        <v>3916</v>
      </c>
      <c r="J207" s="100">
        <f>SUM(Výskyt[[#This Row],[1]:[44]])</f>
        <v>0</v>
      </c>
      <c r="K207" s="100" t="str">
        <f>IFERROR(RANK(Výskyt[[#This Row],[kód-P]],Výskyt[kód-P],1),"")</f>
        <v/>
      </c>
      <c r="L207" s="100" t="str">
        <f>IF(Výskyt[[#This Row],[ks]]&gt;0,Výskyt[[#This Row],[Kód]],"")</f>
        <v/>
      </c>
      <c r="M207" s="100" t="str">
        <f>IFERROR(VLOOKUP(Výskyt[[#This Row],[Kód]],zostava1[],2,0),"")</f>
        <v/>
      </c>
      <c r="N207" s="100" t="str">
        <f>IFERROR(VLOOKUP(Výskyt[[#This Row],[Kód]],zostava2[],2,0),"")</f>
        <v/>
      </c>
      <c r="O207" s="100" t="str">
        <f>IFERROR(VLOOKUP(Výskyt[[#This Row],[Kód]],zostava3[],2,0),"")</f>
        <v/>
      </c>
      <c r="P207" s="100" t="str">
        <f>IFERROR(VLOOKUP(Výskyt[[#This Row],[Kód]],zostava4[],2,0),"")</f>
        <v/>
      </c>
      <c r="Q207" s="100" t="str">
        <f>IFERROR(VLOOKUP(Výskyt[[#This Row],[Kód]],zostava5[],2,0),"")</f>
        <v/>
      </c>
      <c r="R207" s="100" t="str">
        <f>IFERROR(VLOOKUP(Výskyt[[#This Row],[Kód]],zostava6[],2,0),"")</f>
        <v/>
      </c>
      <c r="S207" s="100" t="str">
        <f>IFERROR(VLOOKUP(Výskyt[[#This Row],[Kód]],zostava7[],2,0),"")</f>
        <v/>
      </c>
      <c r="T207" s="100" t="str">
        <f>IFERROR(VLOOKUP(Výskyt[[#This Row],[Kód]],zostava8[],2,0),"")</f>
        <v/>
      </c>
      <c r="U207" s="100" t="str">
        <f>IFERROR(VLOOKUP(Výskyt[[#This Row],[Kód]],zostava9[],2,0),"")</f>
        <v/>
      </c>
      <c r="V207" s="102" t="str">
        <f>IFERROR(VLOOKUP(Výskyt[[#This Row],[Kód]],zostava10[],2,0),"")</f>
        <v/>
      </c>
      <c r="W207" s="100" t="str">
        <f>IFERROR(VLOOKUP(Výskyt[[#This Row],[Kód]],zostava11[],2,0),"")</f>
        <v/>
      </c>
      <c r="X207" s="100" t="str">
        <f>IFERROR(VLOOKUP(Výskyt[[#This Row],[Kód]],zostava12[],2,0),"")</f>
        <v/>
      </c>
      <c r="Y207" s="100" t="str">
        <f>IFERROR(VLOOKUP(Výskyt[[#This Row],[Kód]],zostava13[],2,0),"")</f>
        <v/>
      </c>
      <c r="Z207" s="100" t="str">
        <f>IFERROR(VLOOKUP(Výskyt[[#This Row],[Kód]],zostava14[],2,0),"")</f>
        <v/>
      </c>
      <c r="AA207" s="100" t="str">
        <f>IFERROR(VLOOKUP(Výskyt[[#This Row],[Kód]],zostava15[],2,0),"")</f>
        <v/>
      </c>
      <c r="AB207" s="100" t="str">
        <f>IFERROR(VLOOKUP(Výskyt[[#This Row],[Kód]],zostava16[],2,0),"")</f>
        <v/>
      </c>
      <c r="AC207" s="100" t="str">
        <f>IFERROR(VLOOKUP(Výskyt[[#This Row],[Kód]],zostava17[],2,0),"")</f>
        <v/>
      </c>
      <c r="AD207" s="100" t="str">
        <f>IFERROR(VLOOKUP(Výskyt[[#This Row],[Kód]],zostava18[],2,0),"")</f>
        <v/>
      </c>
      <c r="AE207" s="100" t="str">
        <f>IFERROR(VLOOKUP(Výskyt[[#This Row],[Kód]],zostava19[],2,0),"")</f>
        <v/>
      </c>
      <c r="AF207" s="100" t="str">
        <f>IFERROR(VLOOKUP(Výskyt[[#This Row],[Kód]],zostava20[],2,0),"")</f>
        <v/>
      </c>
      <c r="AG207" s="100" t="str">
        <f>IFERROR(VLOOKUP(Výskyt[[#This Row],[Kód]],zostava21[],2,0),"")</f>
        <v/>
      </c>
      <c r="AH207" s="100" t="str">
        <f>IFERROR(VLOOKUP(Výskyt[[#This Row],[Kód]],zostava22[],2,0),"")</f>
        <v/>
      </c>
      <c r="AI207" s="100" t="str">
        <f>IFERROR(VLOOKUP(Výskyt[[#This Row],[Kód]],zostava23[],2,0),"")</f>
        <v/>
      </c>
      <c r="AJ207" s="100" t="str">
        <f>IFERROR(VLOOKUP(Výskyt[[#This Row],[Kód]],zostava24[],2,0),"")</f>
        <v/>
      </c>
      <c r="AK207" s="100" t="str">
        <f>IFERROR(VLOOKUP(Výskyt[[#This Row],[Kód]],zostava25[],2,0),"")</f>
        <v/>
      </c>
      <c r="AL207" s="100" t="str">
        <f>IFERROR(VLOOKUP(Výskyt[[#This Row],[Kód]],zostava26[],2,0),"")</f>
        <v/>
      </c>
      <c r="AM207" s="100" t="str">
        <f>IFERROR(VLOOKUP(Výskyt[[#This Row],[Kód]],zostava27[],2,0),"")</f>
        <v/>
      </c>
      <c r="AN207" s="100" t="str">
        <f>IFERROR(VLOOKUP(Výskyt[[#This Row],[Kód]],zostava28[],2,0),"")</f>
        <v/>
      </c>
      <c r="AO207" s="100" t="str">
        <f>IFERROR(VLOOKUP(Výskyt[[#This Row],[Kód]],zostava29[],2,0),"")</f>
        <v/>
      </c>
      <c r="AP207" s="100" t="str">
        <f>IFERROR(VLOOKUP(Výskyt[[#This Row],[Kód]],zostava30[],2,0),"")</f>
        <v/>
      </c>
      <c r="AQ207" s="100" t="str">
        <f>IFERROR(VLOOKUP(Výskyt[[#This Row],[Kód]],zostava31[],2,0),"")</f>
        <v/>
      </c>
      <c r="AR207" s="100" t="str">
        <f>IFERROR(VLOOKUP(Výskyt[[#This Row],[Kód]],zostava32[],2,0),"")</f>
        <v/>
      </c>
      <c r="AS207" s="100" t="str">
        <f>IFERROR(VLOOKUP(Výskyt[[#This Row],[Kód]],zostava33[],2,0),"")</f>
        <v/>
      </c>
      <c r="AT207" s="100" t="str">
        <f>IFERROR(VLOOKUP(Výskyt[[#This Row],[Kód]],zostava34[],2,0),"")</f>
        <v/>
      </c>
      <c r="AU207" s="100" t="str">
        <f>IFERROR(VLOOKUP(Výskyt[[#This Row],[Kód]],zostava35[],2,0),"")</f>
        <v/>
      </c>
      <c r="AV207" s="100" t="str">
        <f>IFERROR(VLOOKUP(Výskyt[[#This Row],[Kód]],zostava36[],2,0),"")</f>
        <v/>
      </c>
      <c r="AW207" s="100" t="str">
        <f>IFERROR(VLOOKUP(Výskyt[[#This Row],[Kód]],zostava37[],2,0),"")</f>
        <v/>
      </c>
      <c r="AX207" s="100" t="str">
        <f>IFERROR(VLOOKUP(Výskyt[[#This Row],[Kód]],zostava38[],2,0),"")</f>
        <v/>
      </c>
      <c r="AY207" s="100" t="str">
        <f>IFERROR(VLOOKUP(Výskyt[[#This Row],[Kód]],zostava39[],2,0),"")</f>
        <v/>
      </c>
      <c r="AZ207" s="100" t="str">
        <f>IFERROR(VLOOKUP(Výskyt[[#This Row],[Kód]],zostava40[],2,0),"")</f>
        <v/>
      </c>
      <c r="BA207" s="100" t="str">
        <f>IFERROR(VLOOKUP(Výskyt[[#This Row],[Kód]],zostava41[],2,0),"")</f>
        <v/>
      </c>
      <c r="BB207" s="100" t="str">
        <f>IFERROR(VLOOKUP(Výskyt[[#This Row],[Kód]],zostava42[],2,0),"")</f>
        <v/>
      </c>
      <c r="BC207" s="100" t="str">
        <f>IFERROR(VLOOKUP(Výskyt[[#This Row],[Kód]],zostava43[],2,0),"")</f>
        <v/>
      </c>
      <c r="BD207" s="100" t="str">
        <f>IFERROR(VLOOKUP(Výskyt[[#This Row],[Kód]],zostava44[],2,0),"")</f>
        <v/>
      </c>
      <c r="BE207" s="84"/>
      <c r="BF207" s="108">
        <f>Zostavy!B230</f>
        <v>0</v>
      </c>
      <c r="BG207" s="108">
        <f>SUMIFS(Zostavy!$D$216:$D$249,Zostavy!$B$216:$B$249,Zostavy!B230)*Zostavy!$E$251</f>
        <v>0</v>
      </c>
      <c r="BI207" s="108">
        <f>Zostavy!H230</f>
        <v>0</v>
      </c>
      <c r="BJ207" s="108">
        <f>SUMIFS(Zostavy!$J$216:$J$249,Zostavy!$H$216:$H$249,Zostavy!H230)*Zostavy!$K$251</f>
        <v>0</v>
      </c>
      <c r="BL207" s="108">
        <f>Zostavy!N230</f>
        <v>0</v>
      </c>
      <c r="BM207" s="108">
        <f>SUMIFS(Zostavy!$P$216:$P$249,Zostavy!$N$216:$N$249,Zostavy!N230)*Zostavy!$Q$251</f>
        <v>0</v>
      </c>
      <c r="BO207" s="108" t="str">
        <f>Zostavy!T230</f>
        <v/>
      </c>
      <c r="BP207" s="108">
        <f>SUMIFS(Zostavy!$V$216:$V$249,Zostavy!$T$216:$T$249,Zostavy!T230)*Zostavy!$W$251</f>
        <v>0</v>
      </c>
    </row>
    <row r="208" spans="1:68" ht="14.15" x14ac:dyDescent="0.35">
      <c r="A208" s="84"/>
      <c r="B208" s="98">
        <v>3920</v>
      </c>
      <c r="C208" s="84" t="s">
        <v>218</v>
      </c>
      <c r="D208" s="84">
        <f>Cenník[[#This Row],[Kód]]</f>
        <v>3920</v>
      </c>
      <c r="E208" s="93">
        <v>0.46</v>
      </c>
      <c r="F208" s="84"/>
      <c r="G208" s="84" t="s">
        <v>278</v>
      </c>
      <c r="H208" s="84"/>
      <c r="I208" s="99">
        <f>Cenník[[#This Row],[Kód]]</f>
        <v>3920</v>
      </c>
      <c r="J208" s="100">
        <f>SUM(Výskyt[[#This Row],[1]:[44]])</f>
        <v>0</v>
      </c>
      <c r="K208" s="100" t="str">
        <f>IFERROR(RANK(Výskyt[[#This Row],[kód-P]],Výskyt[kód-P],1),"")</f>
        <v/>
      </c>
      <c r="L208" s="100" t="str">
        <f>IF(Výskyt[[#This Row],[ks]]&gt;0,Výskyt[[#This Row],[Kód]],"")</f>
        <v/>
      </c>
      <c r="M208" s="100" t="str">
        <f>IFERROR(VLOOKUP(Výskyt[[#This Row],[Kód]],zostava1[],2,0),"")</f>
        <v/>
      </c>
      <c r="N208" s="100" t="str">
        <f>IFERROR(VLOOKUP(Výskyt[[#This Row],[Kód]],zostava2[],2,0),"")</f>
        <v/>
      </c>
      <c r="O208" s="100" t="str">
        <f>IFERROR(VLOOKUP(Výskyt[[#This Row],[Kód]],zostava3[],2,0),"")</f>
        <v/>
      </c>
      <c r="P208" s="100" t="str">
        <f>IFERROR(VLOOKUP(Výskyt[[#This Row],[Kód]],zostava4[],2,0),"")</f>
        <v/>
      </c>
      <c r="Q208" s="100" t="str">
        <f>IFERROR(VLOOKUP(Výskyt[[#This Row],[Kód]],zostava5[],2,0),"")</f>
        <v/>
      </c>
      <c r="R208" s="100" t="str">
        <f>IFERROR(VLOOKUP(Výskyt[[#This Row],[Kód]],zostava6[],2,0),"")</f>
        <v/>
      </c>
      <c r="S208" s="100" t="str">
        <f>IFERROR(VLOOKUP(Výskyt[[#This Row],[Kód]],zostava7[],2,0),"")</f>
        <v/>
      </c>
      <c r="T208" s="100" t="str">
        <f>IFERROR(VLOOKUP(Výskyt[[#This Row],[Kód]],zostava8[],2,0),"")</f>
        <v/>
      </c>
      <c r="U208" s="100" t="str">
        <f>IFERROR(VLOOKUP(Výskyt[[#This Row],[Kód]],zostava9[],2,0),"")</f>
        <v/>
      </c>
      <c r="V208" s="102" t="str">
        <f>IFERROR(VLOOKUP(Výskyt[[#This Row],[Kód]],zostava10[],2,0),"")</f>
        <v/>
      </c>
      <c r="W208" s="100" t="str">
        <f>IFERROR(VLOOKUP(Výskyt[[#This Row],[Kód]],zostava11[],2,0),"")</f>
        <v/>
      </c>
      <c r="X208" s="100" t="str">
        <f>IFERROR(VLOOKUP(Výskyt[[#This Row],[Kód]],zostava12[],2,0),"")</f>
        <v/>
      </c>
      <c r="Y208" s="100" t="str">
        <f>IFERROR(VLOOKUP(Výskyt[[#This Row],[Kód]],zostava13[],2,0),"")</f>
        <v/>
      </c>
      <c r="Z208" s="100" t="str">
        <f>IFERROR(VLOOKUP(Výskyt[[#This Row],[Kód]],zostava14[],2,0),"")</f>
        <v/>
      </c>
      <c r="AA208" s="100" t="str">
        <f>IFERROR(VLOOKUP(Výskyt[[#This Row],[Kód]],zostava15[],2,0),"")</f>
        <v/>
      </c>
      <c r="AB208" s="100" t="str">
        <f>IFERROR(VLOOKUP(Výskyt[[#This Row],[Kód]],zostava16[],2,0),"")</f>
        <v/>
      </c>
      <c r="AC208" s="100" t="str">
        <f>IFERROR(VLOOKUP(Výskyt[[#This Row],[Kód]],zostava17[],2,0),"")</f>
        <v/>
      </c>
      <c r="AD208" s="100" t="str">
        <f>IFERROR(VLOOKUP(Výskyt[[#This Row],[Kód]],zostava18[],2,0),"")</f>
        <v/>
      </c>
      <c r="AE208" s="100" t="str">
        <f>IFERROR(VLOOKUP(Výskyt[[#This Row],[Kód]],zostava19[],2,0),"")</f>
        <v/>
      </c>
      <c r="AF208" s="100" t="str">
        <f>IFERROR(VLOOKUP(Výskyt[[#This Row],[Kód]],zostava20[],2,0),"")</f>
        <v/>
      </c>
      <c r="AG208" s="100" t="str">
        <f>IFERROR(VLOOKUP(Výskyt[[#This Row],[Kód]],zostava21[],2,0),"")</f>
        <v/>
      </c>
      <c r="AH208" s="100" t="str">
        <f>IFERROR(VLOOKUP(Výskyt[[#This Row],[Kód]],zostava22[],2,0),"")</f>
        <v/>
      </c>
      <c r="AI208" s="100" t="str">
        <f>IFERROR(VLOOKUP(Výskyt[[#This Row],[Kód]],zostava23[],2,0),"")</f>
        <v/>
      </c>
      <c r="AJ208" s="100" t="str">
        <f>IFERROR(VLOOKUP(Výskyt[[#This Row],[Kód]],zostava24[],2,0),"")</f>
        <v/>
      </c>
      <c r="AK208" s="100" t="str">
        <f>IFERROR(VLOOKUP(Výskyt[[#This Row],[Kód]],zostava25[],2,0),"")</f>
        <v/>
      </c>
      <c r="AL208" s="100" t="str">
        <f>IFERROR(VLOOKUP(Výskyt[[#This Row],[Kód]],zostava26[],2,0),"")</f>
        <v/>
      </c>
      <c r="AM208" s="100" t="str">
        <f>IFERROR(VLOOKUP(Výskyt[[#This Row],[Kód]],zostava27[],2,0),"")</f>
        <v/>
      </c>
      <c r="AN208" s="100" t="str">
        <f>IFERROR(VLOOKUP(Výskyt[[#This Row],[Kód]],zostava28[],2,0),"")</f>
        <v/>
      </c>
      <c r="AO208" s="100" t="str">
        <f>IFERROR(VLOOKUP(Výskyt[[#This Row],[Kód]],zostava29[],2,0),"")</f>
        <v/>
      </c>
      <c r="AP208" s="100" t="str">
        <f>IFERROR(VLOOKUP(Výskyt[[#This Row],[Kód]],zostava30[],2,0),"")</f>
        <v/>
      </c>
      <c r="AQ208" s="100" t="str">
        <f>IFERROR(VLOOKUP(Výskyt[[#This Row],[Kód]],zostava31[],2,0),"")</f>
        <v/>
      </c>
      <c r="AR208" s="100" t="str">
        <f>IFERROR(VLOOKUP(Výskyt[[#This Row],[Kód]],zostava32[],2,0),"")</f>
        <v/>
      </c>
      <c r="AS208" s="100" t="str">
        <f>IFERROR(VLOOKUP(Výskyt[[#This Row],[Kód]],zostava33[],2,0),"")</f>
        <v/>
      </c>
      <c r="AT208" s="100" t="str">
        <f>IFERROR(VLOOKUP(Výskyt[[#This Row],[Kód]],zostava34[],2,0),"")</f>
        <v/>
      </c>
      <c r="AU208" s="100" t="str">
        <f>IFERROR(VLOOKUP(Výskyt[[#This Row],[Kód]],zostava35[],2,0),"")</f>
        <v/>
      </c>
      <c r="AV208" s="100" t="str">
        <f>IFERROR(VLOOKUP(Výskyt[[#This Row],[Kód]],zostava36[],2,0),"")</f>
        <v/>
      </c>
      <c r="AW208" s="100" t="str">
        <f>IFERROR(VLOOKUP(Výskyt[[#This Row],[Kód]],zostava37[],2,0),"")</f>
        <v/>
      </c>
      <c r="AX208" s="100" t="str">
        <f>IFERROR(VLOOKUP(Výskyt[[#This Row],[Kód]],zostava38[],2,0),"")</f>
        <v/>
      </c>
      <c r="AY208" s="100" t="str">
        <f>IFERROR(VLOOKUP(Výskyt[[#This Row],[Kód]],zostava39[],2,0),"")</f>
        <v/>
      </c>
      <c r="AZ208" s="100" t="str">
        <f>IFERROR(VLOOKUP(Výskyt[[#This Row],[Kód]],zostava40[],2,0),"")</f>
        <v/>
      </c>
      <c r="BA208" s="100" t="str">
        <f>IFERROR(VLOOKUP(Výskyt[[#This Row],[Kód]],zostava41[],2,0),"")</f>
        <v/>
      </c>
      <c r="BB208" s="100" t="str">
        <f>IFERROR(VLOOKUP(Výskyt[[#This Row],[Kód]],zostava42[],2,0),"")</f>
        <v/>
      </c>
      <c r="BC208" s="100" t="str">
        <f>IFERROR(VLOOKUP(Výskyt[[#This Row],[Kód]],zostava43[],2,0),"")</f>
        <v/>
      </c>
      <c r="BD208" s="100" t="str">
        <f>IFERROR(VLOOKUP(Výskyt[[#This Row],[Kód]],zostava44[],2,0),"")</f>
        <v/>
      </c>
      <c r="BE208" s="84"/>
      <c r="BF208" s="108">
        <f>Zostavy!B231</f>
        <v>0</v>
      </c>
      <c r="BG208" s="108">
        <f>SUMIFS(Zostavy!$D$216:$D$249,Zostavy!$B$216:$B$249,Zostavy!B231)*Zostavy!$E$251</f>
        <v>0</v>
      </c>
      <c r="BI208" s="108">
        <f>Zostavy!H231</f>
        <v>0</v>
      </c>
      <c r="BJ208" s="108">
        <f>SUMIFS(Zostavy!$J$216:$J$249,Zostavy!$H$216:$H$249,Zostavy!H231)*Zostavy!$K$251</f>
        <v>0</v>
      </c>
      <c r="BL208" s="108">
        <f>Zostavy!N231</f>
        <v>0</v>
      </c>
      <c r="BM208" s="108">
        <f>SUMIFS(Zostavy!$P$216:$P$249,Zostavy!$N$216:$N$249,Zostavy!N231)*Zostavy!$Q$251</f>
        <v>0</v>
      </c>
      <c r="BO208" s="108" t="str">
        <f>Zostavy!T231</f>
        <v/>
      </c>
      <c r="BP208" s="108">
        <f>SUMIFS(Zostavy!$V$216:$V$249,Zostavy!$T$216:$T$249,Zostavy!T231)*Zostavy!$W$251</f>
        <v>0</v>
      </c>
    </row>
    <row r="209" spans="1:68" ht="14.15" x14ac:dyDescent="0.35">
      <c r="A209" s="84"/>
      <c r="B209" s="98">
        <v>3925</v>
      </c>
      <c r="C209" s="84" t="s">
        <v>219</v>
      </c>
      <c r="D209" s="84">
        <f>Cenník[[#This Row],[Kód]]</f>
        <v>3925</v>
      </c>
      <c r="E209" s="93">
        <v>0.28999999999999998</v>
      </c>
      <c r="F209" s="84"/>
      <c r="G209" s="84" t="s">
        <v>279</v>
      </c>
      <c r="H209" s="84"/>
      <c r="I209" s="99">
        <f>Cenník[[#This Row],[Kód]]</f>
        <v>3925</v>
      </c>
      <c r="J209" s="100">
        <f>SUM(Výskyt[[#This Row],[1]:[44]])</f>
        <v>0</v>
      </c>
      <c r="K209" s="100" t="str">
        <f>IFERROR(RANK(Výskyt[[#This Row],[kód-P]],Výskyt[kód-P],1),"")</f>
        <v/>
      </c>
      <c r="L209" s="100" t="str">
        <f>IF(Výskyt[[#This Row],[ks]]&gt;0,Výskyt[[#This Row],[Kód]],"")</f>
        <v/>
      </c>
      <c r="M209" s="100" t="str">
        <f>IFERROR(VLOOKUP(Výskyt[[#This Row],[Kód]],zostava1[],2,0),"")</f>
        <v/>
      </c>
      <c r="N209" s="100" t="str">
        <f>IFERROR(VLOOKUP(Výskyt[[#This Row],[Kód]],zostava2[],2,0),"")</f>
        <v/>
      </c>
      <c r="O209" s="100" t="str">
        <f>IFERROR(VLOOKUP(Výskyt[[#This Row],[Kód]],zostava3[],2,0),"")</f>
        <v/>
      </c>
      <c r="P209" s="100" t="str">
        <f>IFERROR(VLOOKUP(Výskyt[[#This Row],[Kód]],zostava4[],2,0),"")</f>
        <v/>
      </c>
      <c r="Q209" s="100" t="str">
        <f>IFERROR(VLOOKUP(Výskyt[[#This Row],[Kód]],zostava5[],2,0),"")</f>
        <v/>
      </c>
      <c r="R209" s="100" t="str">
        <f>IFERROR(VLOOKUP(Výskyt[[#This Row],[Kód]],zostava6[],2,0),"")</f>
        <v/>
      </c>
      <c r="S209" s="100" t="str">
        <f>IFERROR(VLOOKUP(Výskyt[[#This Row],[Kód]],zostava7[],2,0),"")</f>
        <v/>
      </c>
      <c r="T209" s="100" t="str">
        <f>IFERROR(VLOOKUP(Výskyt[[#This Row],[Kód]],zostava8[],2,0),"")</f>
        <v/>
      </c>
      <c r="U209" s="100" t="str">
        <f>IFERROR(VLOOKUP(Výskyt[[#This Row],[Kód]],zostava9[],2,0),"")</f>
        <v/>
      </c>
      <c r="V209" s="102" t="str">
        <f>IFERROR(VLOOKUP(Výskyt[[#This Row],[Kód]],zostava10[],2,0),"")</f>
        <v/>
      </c>
      <c r="W209" s="100" t="str">
        <f>IFERROR(VLOOKUP(Výskyt[[#This Row],[Kód]],zostava11[],2,0),"")</f>
        <v/>
      </c>
      <c r="X209" s="100" t="str">
        <f>IFERROR(VLOOKUP(Výskyt[[#This Row],[Kód]],zostava12[],2,0),"")</f>
        <v/>
      </c>
      <c r="Y209" s="100" t="str">
        <f>IFERROR(VLOOKUP(Výskyt[[#This Row],[Kód]],zostava13[],2,0),"")</f>
        <v/>
      </c>
      <c r="Z209" s="100" t="str">
        <f>IFERROR(VLOOKUP(Výskyt[[#This Row],[Kód]],zostava14[],2,0),"")</f>
        <v/>
      </c>
      <c r="AA209" s="100" t="str">
        <f>IFERROR(VLOOKUP(Výskyt[[#This Row],[Kód]],zostava15[],2,0),"")</f>
        <v/>
      </c>
      <c r="AB209" s="100" t="str">
        <f>IFERROR(VLOOKUP(Výskyt[[#This Row],[Kód]],zostava16[],2,0),"")</f>
        <v/>
      </c>
      <c r="AC209" s="100" t="str">
        <f>IFERROR(VLOOKUP(Výskyt[[#This Row],[Kód]],zostava17[],2,0),"")</f>
        <v/>
      </c>
      <c r="AD209" s="100" t="str">
        <f>IFERROR(VLOOKUP(Výskyt[[#This Row],[Kód]],zostava18[],2,0),"")</f>
        <v/>
      </c>
      <c r="AE209" s="100" t="str">
        <f>IFERROR(VLOOKUP(Výskyt[[#This Row],[Kód]],zostava19[],2,0),"")</f>
        <v/>
      </c>
      <c r="AF209" s="100" t="str">
        <f>IFERROR(VLOOKUP(Výskyt[[#This Row],[Kód]],zostava20[],2,0),"")</f>
        <v/>
      </c>
      <c r="AG209" s="100" t="str">
        <f>IFERROR(VLOOKUP(Výskyt[[#This Row],[Kód]],zostava21[],2,0),"")</f>
        <v/>
      </c>
      <c r="AH209" s="100" t="str">
        <f>IFERROR(VLOOKUP(Výskyt[[#This Row],[Kód]],zostava22[],2,0),"")</f>
        <v/>
      </c>
      <c r="AI209" s="100" t="str">
        <f>IFERROR(VLOOKUP(Výskyt[[#This Row],[Kód]],zostava23[],2,0),"")</f>
        <v/>
      </c>
      <c r="AJ209" s="100" t="str">
        <f>IFERROR(VLOOKUP(Výskyt[[#This Row],[Kód]],zostava24[],2,0),"")</f>
        <v/>
      </c>
      <c r="AK209" s="100" t="str">
        <f>IFERROR(VLOOKUP(Výskyt[[#This Row],[Kód]],zostava25[],2,0),"")</f>
        <v/>
      </c>
      <c r="AL209" s="100" t="str">
        <f>IFERROR(VLOOKUP(Výskyt[[#This Row],[Kód]],zostava26[],2,0),"")</f>
        <v/>
      </c>
      <c r="AM209" s="100" t="str">
        <f>IFERROR(VLOOKUP(Výskyt[[#This Row],[Kód]],zostava27[],2,0),"")</f>
        <v/>
      </c>
      <c r="AN209" s="100" t="str">
        <f>IFERROR(VLOOKUP(Výskyt[[#This Row],[Kód]],zostava28[],2,0),"")</f>
        <v/>
      </c>
      <c r="AO209" s="100" t="str">
        <f>IFERROR(VLOOKUP(Výskyt[[#This Row],[Kód]],zostava29[],2,0),"")</f>
        <v/>
      </c>
      <c r="AP209" s="100" t="str">
        <f>IFERROR(VLOOKUP(Výskyt[[#This Row],[Kód]],zostava30[],2,0),"")</f>
        <v/>
      </c>
      <c r="AQ209" s="100" t="str">
        <f>IFERROR(VLOOKUP(Výskyt[[#This Row],[Kód]],zostava31[],2,0),"")</f>
        <v/>
      </c>
      <c r="AR209" s="100" t="str">
        <f>IFERROR(VLOOKUP(Výskyt[[#This Row],[Kód]],zostava32[],2,0),"")</f>
        <v/>
      </c>
      <c r="AS209" s="100" t="str">
        <f>IFERROR(VLOOKUP(Výskyt[[#This Row],[Kód]],zostava33[],2,0),"")</f>
        <v/>
      </c>
      <c r="AT209" s="100" t="str">
        <f>IFERROR(VLOOKUP(Výskyt[[#This Row],[Kód]],zostava34[],2,0),"")</f>
        <v/>
      </c>
      <c r="AU209" s="100" t="str">
        <f>IFERROR(VLOOKUP(Výskyt[[#This Row],[Kód]],zostava35[],2,0),"")</f>
        <v/>
      </c>
      <c r="AV209" s="100" t="str">
        <f>IFERROR(VLOOKUP(Výskyt[[#This Row],[Kód]],zostava36[],2,0),"")</f>
        <v/>
      </c>
      <c r="AW209" s="100" t="str">
        <f>IFERROR(VLOOKUP(Výskyt[[#This Row],[Kód]],zostava37[],2,0),"")</f>
        <v/>
      </c>
      <c r="AX209" s="100" t="str">
        <f>IFERROR(VLOOKUP(Výskyt[[#This Row],[Kód]],zostava38[],2,0),"")</f>
        <v/>
      </c>
      <c r="AY209" s="100" t="str">
        <f>IFERROR(VLOOKUP(Výskyt[[#This Row],[Kód]],zostava39[],2,0),"")</f>
        <v/>
      </c>
      <c r="AZ209" s="100" t="str">
        <f>IFERROR(VLOOKUP(Výskyt[[#This Row],[Kód]],zostava40[],2,0),"")</f>
        <v/>
      </c>
      <c r="BA209" s="100" t="str">
        <f>IFERROR(VLOOKUP(Výskyt[[#This Row],[Kód]],zostava41[],2,0),"")</f>
        <v/>
      </c>
      <c r="BB209" s="100" t="str">
        <f>IFERROR(VLOOKUP(Výskyt[[#This Row],[Kód]],zostava42[],2,0),"")</f>
        <v/>
      </c>
      <c r="BC209" s="100" t="str">
        <f>IFERROR(VLOOKUP(Výskyt[[#This Row],[Kód]],zostava43[],2,0),"")</f>
        <v/>
      </c>
      <c r="BD209" s="100" t="str">
        <f>IFERROR(VLOOKUP(Výskyt[[#This Row],[Kód]],zostava44[],2,0),"")</f>
        <v/>
      </c>
      <c r="BE209" s="84"/>
      <c r="BF209" s="108">
        <f>Zostavy!B232</f>
        <v>0</v>
      </c>
      <c r="BG209" s="108">
        <f>SUMIFS(Zostavy!$D$216:$D$249,Zostavy!$B$216:$B$249,Zostavy!B232)*Zostavy!$E$251</f>
        <v>0</v>
      </c>
      <c r="BI209" s="108">
        <f>Zostavy!H232</f>
        <v>0</v>
      </c>
      <c r="BJ209" s="108">
        <f>SUMIFS(Zostavy!$J$216:$J$249,Zostavy!$H$216:$H$249,Zostavy!H232)*Zostavy!$K$251</f>
        <v>0</v>
      </c>
      <c r="BL209" s="108">
        <f>Zostavy!N232</f>
        <v>0</v>
      </c>
      <c r="BM209" s="108">
        <f>SUMIFS(Zostavy!$P$216:$P$249,Zostavy!$N$216:$N$249,Zostavy!N232)*Zostavy!$Q$251</f>
        <v>0</v>
      </c>
      <c r="BO209" s="108" t="str">
        <f>Zostavy!T232</f>
        <v/>
      </c>
      <c r="BP209" s="108">
        <f>SUMIFS(Zostavy!$V$216:$V$249,Zostavy!$T$216:$T$249,Zostavy!T232)*Zostavy!$W$251</f>
        <v>0</v>
      </c>
    </row>
    <row r="210" spans="1:68" ht="14.15" x14ac:dyDescent="0.35">
      <c r="A210" s="84"/>
      <c r="B210" s="98">
        <v>3926</v>
      </c>
      <c r="C210" s="84" t="s">
        <v>220</v>
      </c>
      <c r="D210" s="84">
        <f>Cenník[[#This Row],[Kód]]</f>
        <v>3926</v>
      </c>
      <c r="E210" s="93">
        <v>0.17</v>
      </c>
      <c r="F210" s="84"/>
      <c r="G210" s="84" t="s">
        <v>471</v>
      </c>
      <c r="H210" s="84"/>
      <c r="I210" s="99">
        <f>Cenník[[#This Row],[Kód]]</f>
        <v>3926</v>
      </c>
      <c r="J210" s="100">
        <f>SUM(Výskyt[[#This Row],[1]:[44]])</f>
        <v>0</v>
      </c>
      <c r="K210" s="100" t="str">
        <f>IFERROR(RANK(Výskyt[[#This Row],[kód-P]],Výskyt[kód-P],1),"")</f>
        <v/>
      </c>
      <c r="L210" s="100" t="str">
        <f>IF(Výskyt[[#This Row],[ks]]&gt;0,Výskyt[[#This Row],[Kód]],"")</f>
        <v/>
      </c>
      <c r="M210" s="100" t="str">
        <f>IFERROR(VLOOKUP(Výskyt[[#This Row],[Kód]],zostava1[],2,0),"")</f>
        <v/>
      </c>
      <c r="N210" s="100" t="str">
        <f>IFERROR(VLOOKUP(Výskyt[[#This Row],[Kód]],zostava2[],2,0),"")</f>
        <v/>
      </c>
      <c r="O210" s="100" t="str">
        <f>IFERROR(VLOOKUP(Výskyt[[#This Row],[Kód]],zostava3[],2,0),"")</f>
        <v/>
      </c>
      <c r="P210" s="100" t="str">
        <f>IFERROR(VLOOKUP(Výskyt[[#This Row],[Kód]],zostava4[],2,0),"")</f>
        <v/>
      </c>
      <c r="Q210" s="100" t="str">
        <f>IFERROR(VLOOKUP(Výskyt[[#This Row],[Kód]],zostava5[],2,0),"")</f>
        <v/>
      </c>
      <c r="R210" s="100" t="str">
        <f>IFERROR(VLOOKUP(Výskyt[[#This Row],[Kód]],zostava6[],2,0),"")</f>
        <v/>
      </c>
      <c r="S210" s="100" t="str">
        <f>IFERROR(VLOOKUP(Výskyt[[#This Row],[Kód]],zostava7[],2,0),"")</f>
        <v/>
      </c>
      <c r="T210" s="100" t="str">
        <f>IFERROR(VLOOKUP(Výskyt[[#This Row],[Kód]],zostava8[],2,0),"")</f>
        <v/>
      </c>
      <c r="U210" s="100" t="str">
        <f>IFERROR(VLOOKUP(Výskyt[[#This Row],[Kód]],zostava9[],2,0),"")</f>
        <v/>
      </c>
      <c r="V210" s="102" t="str">
        <f>IFERROR(VLOOKUP(Výskyt[[#This Row],[Kód]],zostava10[],2,0),"")</f>
        <v/>
      </c>
      <c r="W210" s="100" t="str">
        <f>IFERROR(VLOOKUP(Výskyt[[#This Row],[Kód]],zostava11[],2,0),"")</f>
        <v/>
      </c>
      <c r="X210" s="100" t="str">
        <f>IFERROR(VLOOKUP(Výskyt[[#This Row],[Kód]],zostava12[],2,0),"")</f>
        <v/>
      </c>
      <c r="Y210" s="100" t="str">
        <f>IFERROR(VLOOKUP(Výskyt[[#This Row],[Kód]],zostava13[],2,0),"")</f>
        <v/>
      </c>
      <c r="Z210" s="100" t="str">
        <f>IFERROR(VLOOKUP(Výskyt[[#This Row],[Kód]],zostava14[],2,0),"")</f>
        <v/>
      </c>
      <c r="AA210" s="100" t="str">
        <f>IFERROR(VLOOKUP(Výskyt[[#This Row],[Kód]],zostava15[],2,0),"")</f>
        <v/>
      </c>
      <c r="AB210" s="100" t="str">
        <f>IFERROR(VLOOKUP(Výskyt[[#This Row],[Kód]],zostava16[],2,0),"")</f>
        <v/>
      </c>
      <c r="AC210" s="100" t="str">
        <f>IFERROR(VLOOKUP(Výskyt[[#This Row],[Kód]],zostava17[],2,0),"")</f>
        <v/>
      </c>
      <c r="AD210" s="100" t="str">
        <f>IFERROR(VLOOKUP(Výskyt[[#This Row],[Kód]],zostava18[],2,0),"")</f>
        <v/>
      </c>
      <c r="AE210" s="100" t="str">
        <f>IFERROR(VLOOKUP(Výskyt[[#This Row],[Kód]],zostava19[],2,0),"")</f>
        <v/>
      </c>
      <c r="AF210" s="100" t="str">
        <f>IFERROR(VLOOKUP(Výskyt[[#This Row],[Kód]],zostava20[],2,0),"")</f>
        <v/>
      </c>
      <c r="AG210" s="100" t="str">
        <f>IFERROR(VLOOKUP(Výskyt[[#This Row],[Kód]],zostava21[],2,0),"")</f>
        <v/>
      </c>
      <c r="AH210" s="100" t="str">
        <f>IFERROR(VLOOKUP(Výskyt[[#This Row],[Kód]],zostava22[],2,0),"")</f>
        <v/>
      </c>
      <c r="AI210" s="100" t="str">
        <f>IFERROR(VLOOKUP(Výskyt[[#This Row],[Kód]],zostava23[],2,0),"")</f>
        <v/>
      </c>
      <c r="AJ210" s="100" t="str">
        <f>IFERROR(VLOOKUP(Výskyt[[#This Row],[Kód]],zostava24[],2,0),"")</f>
        <v/>
      </c>
      <c r="AK210" s="100" t="str">
        <f>IFERROR(VLOOKUP(Výskyt[[#This Row],[Kód]],zostava25[],2,0),"")</f>
        <v/>
      </c>
      <c r="AL210" s="100" t="str">
        <f>IFERROR(VLOOKUP(Výskyt[[#This Row],[Kód]],zostava26[],2,0),"")</f>
        <v/>
      </c>
      <c r="AM210" s="100" t="str">
        <f>IFERROR(VLOOKUP(Výskyt[[#This Row],[Kód]],zostava27[],2,0),"")</f>
        <v/>
      </c>
      <c r="AN210" s="100" t="str">
        <f>IFERROR(VLOOKUP(Výskyt[[#This Row],[Kód]],zostava28[],2,0),"")</f>
        <v/>
      </c>
      <c r="AO210" s="100" t="str">
        <f>IFERROR(VLOOKUP(Výskyt[[#This Row],[Kód]],zostava29[],2,0),"")</f>
        <v/>
      </c>
      <c r="AP210" s="100" t="str">
        <f>IFERROR(VLOOKUP(Výskyt[[#This Row],[Kód]],zostava30[],2,0),"")</f>
        <v/>
      </c>
      <c r="AQ210" s="100" t="str">
        <f>IFERROR(VLOOKUP(Výskyt[[#This Row],[Kód]],zostava31[],2,0),"")</f>
        <v/>
      </c>
      <c r="AR210" s="100" t="str">
        <f>IFERROR(VLOOKUP(Výskyt[[#This Row],[Kód]],zostava32[],2,0),"")</f>
        <v/>
      </c>
      <c r="AS210" s="100" t="str">
        <f>IFERROR(VLOOKUP(Výskyt[[#This Row],[Kód]],zostava33[],2,0),"")</f>
        <v/>
      </c>
      <c r="AT210" s="100" t="str">
        <f>IFERROR(VLOOKUP(Výskyt[[#This Row],[Kód]],zostava34[],2,0),"")</f>
        <v/>
      </c>
      <c r="AU210" s="100" t="str">
        <f>IFERROR(VLOOKUP(Výskyt[[#This Row],[Kód]],zostava35[],2,0),"")</f>
        <v/>
      </c>
      <c r="AV210" s="100" t="str">
        <f>IFERROR(VLOOKUP(Výskyt[[#This Row],[Kód]],zostava36[],2,0),"")</f>
        <v/>
      </c>
      <c r="AW210" s="100" t="str">
        <f>IFERROR(VLOOKUP(Výskyt[[#This Row],[Kód]],zostava37[],2,0),"")</f>
        <v/>
      </c>
      <c r="AX210" s="100" t="str">
        <f>IFERROR(VLOOKUP(Výskyt[[#This Row],[Kód]],zostava38[],2,0),"")</f>
        <v/>
      </c>
      <c r="AY210" s="100" t="str">
        <f>IFERROR(VLOOKUP(Výskyt[[#This Row],[Kód]],zostava39[],2,0),"")</f>
        <v/>
      </c>
      <c r="AZ210" s="100" t="str">
        <f>IFERROR(VLOOKUP(Výskyt[[#This Row],[Kód]],zostava40[],2,0),"")</f>
        <v/>
      </c>
      <c r="BA210" s="100" t="str">
        <f>IFERROR(VLOOKUP(Výskyt[[#This Row],[Kód]],zostava41[],2,0),"")</f>
        <v/>
      </c>
      <c r="BB210" s="100" t="str">
        <f>IFERROR(VLOOKUP(Výskyt[[#This Row],[Kód]],zostava42[],2,0),"")</f>
        <v/>
      </c>
      <c r="BC210" s="100" t="str">
        <f>IFERROR(VLOOKUP(Výskyt[[#This Row],[Kód]],zostava43[],2,0),"")</f>
        <v/>
      </c>
      <c r="BD210" s="100" t="str">
        <f>IFERROR(VLOOKUP(Výskyt[[#This Row],[Kód]],zostava44[],2,0),"")</f>
        <v/>
      </c>
      <c r="BE210" s="84"/>
      <c r="BF210" s="108">
        <f>Zostavy!B233</f>
        <v>0</v>
      </c>
      <c r="BG210" s="108">
        <f>SUMIFS(Zostavy!$D$216:$D$249,Zostavy!$B$216:$B$249,Zostavy!B233)*Zostavy!$E$251</f>
        <v>0</v>
      </c>
      <c r="BI210" s="108">
        <f>Zostavy!H233</f>
        <v>0</v>
      </c>
      <c r="BJ210" s="108">
        <f>SUMIFS(Zostavy!$J$216:$J$249,Zostavy!$H$216:$H$249,Zostavy!H233)*Zostavy!$K$251</f>
        <v>0</v>
      </c>
      <c r="BL210" s="108">
        <f>Zostavy!N233</f>
        <v>0</v>
      </c>
      <c r="BM210" s="108">
        <f>SUMIFS(Zostavy!$P$216:$P$249,Zostavy!$N$216:$N$249,Zostavy!N233)*Zostavy!$Q$251</f>
        <v>0</v>
      </c>
      <c r="BO210" s="108" t="str">
        <f>Zostavy!T233</f>
        <v/>
      </c>
      <c r="BP210" s="108">
        <f>SUMIFS(Zostavy!$V$216:$V$249,Zostavy!$T$216:$T$249,Zostavy!T233)*Zostavy!$W$251</f>
        <v>0</v>
      </c>
    </row>
    <row r="211" spans="1:68" ht="14.15" x14ac:dyDescent="0.35">
      <c r="A211" s="84"/>
      <c r="B211" s="98">
        <v>3928</v>
      </c>
      <c r="C211" s="84" t="s">
        <v>193</v>
      </c>
      <c r="D211" s="84">
        <f>Cenník[[#This Row],[Kód]]</f>
        <v>3928</v>
      </c>
      <c r="E211" s="93">
        <v>3.16</v>
      </c>
      <c r="F211" s="84"/>
      <c r="G211" s="84" t="s">
        <v>470</v>
      </c>
      <c r="H211" s="84"/>
      <c r="I211" s="99">
        <f>Cenník[[#This Row],[Kód]]</f>
        <v>3928</v>
      </c>
      <c r="J211" s="100">
        <f>SUM(Výskyt[[#This Row],[1]:[44]])</f>
        <v>0</v>
      </c>
      <c r="K211" s="100" t="str">
        <f>IFERROR(RANK(Výskyt[[#This Row],[kód-P]],Výskyt[kód-P],1),"")</f>
        <v/>
      </c>
      <c r="L211" s="100" t="str">
        <f>IF(Výskyt[[#This Row],[ks]]&gt;0,Výskyt[[#This Row],[Kód]],"")</f>
        <v/>
      </c>
      <c r="M211" s="100" t="str">
        <f>IFERROR(VLOOKUP(Výskyt[[#This Row],[Kód]],zostava1[],2,0),"")</f>
        <v/>
      </c>
      <c r="N211" s="100" t="str">
        <f>IFERROR(VLOOKUP(Výskyt[[#This Row],[Kód]],zostava2[],2,0),"")</f>
        <v/>
      </c>
      <c r="O211" s="100" t="str">
        <f>IFERROR(VLOOKUP(Výskyt[[#This Row],[Kód]],zostava3[],2,0),"")</f>
        <v/>
      </c>
      <c r="P211" s="100" t="str">
        <f>IFERROR(VLOOKUP(Výskyt[[#This Row],[Kód]],zostava4[],2,0),"")</f>
        <v/>
      </c>
      <c r="Q211" s="100" t="str">
        <f>IFERROR(VLOOKUP(Výskyt[[#This Row],[Kód]],zostava5[],2,0),"")</f>
        <v/>
      </c>
      <c r="R211" s="100" t="str">
        <f>IFERROR(VLOOKUP(Výskyt[[#This Row],[Kód]],zostava6[],2,0),"")</f>
        <v/>
      </c>
      <c r="S211" s="100" t="str">
        <f>IFERROR(VLOOKUP(Výskyt[[#This Row],[Kód]],zostava7[],2,0),"")</f>
        <v/>
      </c>
      <c r="T211" s="100" t="str">
        <f>IFERROR(VLOOKUP(Výskyt[[#This Row],[Kód]],zostava8[],2,0),"")</f>
        <v/>
      </c>
      <c r="U211" s="100" t="str">
        <f>IFERROR(VLOOKUP(Výskyt[[#This Row],[Kód]],zostava9[],2,0),"")</f>
        <v/>
      </c>
      <c r="V211" s="102" t="str">
        <f>IFERROR(VLOOKUP(Výskyt[[#This Row],[Kód]],zostava10[],2,0),"")</f>
        <v/>
      </c>
      <c r="W211" s="100" t="str">
        <f>IFERROR(VLOOKUP(Výskyt[[#This Row],[Kód]],zostava11[],2,0),"")</f>
        <v/>
      </c>
      <c r="X211" s="100" t="str">
        <f>IFERROR(VLOOKUP(Výskyt[[#This Row],[Kód]],zostava12[],2,0),"")</f>
        <v/>
      </c>
      <c r="Y211" s="100" t="str">
        <f>IFERROR(VLOOKUP(Výskyt[[#This Row],[Kód]],zostava13[],2,0),"")</f>
        <v/>
      </c>
      <c r="Z211" s="100" t="str">
        <f>IFERROR(VLOOKUP(Výskyt[[#This Row],[Kód]],zostava14[],2,0),"")</f>
        <v/>
      </c>
      <c r="AA211" s="100" t="str">
        <f>IFERROR(VLOOKUP(Výskyt[[#This Row],[Kód]],zostava15[],2,0),"")</f>
        <v/>
      </c>
      <c r="AB211" s="100" t="str">
        <f>IFERROR(VLOOKUP(Výskyt[[#This Row],[Kód]],zostava16[],2,0),"")</f>
        <v/>
      </c>
      <c r="AC211" s="100" t="str">
        <f>IFERROR(VLOOKUP(Výskyt[[#This Row],[Kód]],zostava17[],2,0),"")</f>
        <v/>
      </c>
      <c r="AD211" s="100" t="str">
        <f>IFERROR(VLOOKUP(Výskyt[[#This Row],[Kód]],zostava18[],2,0),"")</f>
        <v/>
      </c>
      <c r="AE211" s="100" t="str">
        <f>IFERROR(VLOOKUP(Výskyt[[#This Row],[Kód]],zostava19[],2,0),"")</f>
        <v/>
      </c>
      <c r="AF211" s="100" t="str">
        <f>IFERROR(VLOOKUP(Výskyt[[#This Row],[Kód]],zostava20[],2,0),"")</f>
        <v/>
      </c>
      <c r="AG211" s="100" t="str">
        <f>IFERROR(VLOOKUP(Výskyt[[#This Row],[Kód]],zostava21[],2,0),"")</f>
        <v/>
      </c>
      <c r="AH211" s="100" t="str">
        <f>IFERROR(VLOOKUP(Výskyt[[#This Row],[Kód]],zostava22[],2,0),"")</f>
        <v/>
      </c>
      <c r="AI211" s="100" t="str">
        <f>IFERROR(VLOOKUP(Výskyt[[#This Row],[Kód]],zostava23[],2,0),"")</f>
        <v/>
      </c>
      <c r="AJ211" s="100" t="str">
        <f>IFERROR(VLOOKUP(Výskyt[[#This Row],[Kód]],zostava24[],2,0),"")</f>
        <v/>
      </c>
      <c r="AK211" s="100" t="str">
        <f>IFERROR(VLOOKUP(Výskyt[[#This Row],[Kód]],zostava25[],2,0),"")</f>
        <v/>
      </c>
      <c r="AL211" s="100" t="str">
        <f>IFERROR(VLOOKUP(Výskyt[[#This Row],[Kód]],zostava26[],2,0),"")</f>
        <v/>
      </c>
      <c r="AM211" s="100" t="str">
        <f>IFERROR(VLOOKUP(Výskyt[[#This Row],[Kód]],zostava27[],2,0),"")</f>
        <v/>
      </c>
      <c r="AN211" s="100" t="str">
        <f>IFERROR(VLOOKUP(Výskyt[[#This Row],[Kód]],zostava28[],2,0),"")</f>
        <v/>
      </c>
      <c r="AO211" s="100" t="str">
        <f>IFERROR(VLOOKUP(Výskyt[[#This Row],[Kód]],zostava29[],2,0),"")</f>
        <v/>
      </c>
      <c r="AP211" s="100" t="str">
        <f>IFERROR(VLOOKUP(Výskyt[[#This Row],[Kód]],zostava30[],2,0),"")</f>
        <v/>
      </c>
      <c r="AQ211" s="100" t="str">
        <f>IFERROR(VLOOKUP(Výskyt[[#This Row],[Kód]],zostava31[],2,0),"")</f>
        <v/>
      </c>
      <c r="AR211" s="100" t="str">
        <f>IFERROR(VLOOKUP(Výskyt[[#This Row],[Kód]],zostava32[],2,0),"")</f>
        <v/>
      </c>
      <c r="AS211" s="100" t="str">
        <f>IFERROR(VLOOKUP(Výskyt[[#This Row],[Kód]],zostava33[],2,0),"")</f>
        <v/>
      </c>
      <c r="AT211" s="100" t="str">
        <f>IFERROR(VLOOKUP(Výskyt[[#This Row],[Kód]],zostava34[],2,0),"")</f>
        <v/>
      </c>
      <c r="AU211" s="100" t="str">
        <f>IFERROR(VLOOKUP(Výskyt[[#This Row],[Kód]],zostava35[],2,0),"")</f>
        <v/>
      </c>
      <c r="AV211" s="100" t="str">
        <f>IFERROR(VLOOKUP(Výskyt[[#This Row],[Kód]],zostava36[],2,0),"")</f>
        <v/>
      </c>
      <c r="AW211" s="100" t="str">
        <f>IFERROR(VLOOKUP(Výskyt[[#This Row],[Kód]],zostava37[],2,0),"")</f>
        <v/>
      </c>
      <c r="AX211" s="100" t="str">
        <f>IFERROR(VLOOKUP(Výskyt[[#This Row],[Kód]],zostava38[],2,0),"")</f>
        <v/>
      </c>
      <c r="AY211" s="100" t="str">
        <f>IFERROR(VLOOKUP(Výskyt[[#This Row],[Kód]],zostava39[],2,0),"")</f>
        <v/>
      </c>
      <c r="AZ211" s="100" t="str">
        <f>IFERROR(VLOOKUP(Výskyt[[#This Row],[Kód]],zostava40[],2,0),"")</f>
        <v/>
      </c>
      <c r="BA211" s="100" t="str">
        <f>IFERROR(VLOOKUP(Výskyt[[#This Row],[Kód]],zostava41[],2,0),"")</f>
        <v/>
      </c>
      <c r="BB211" s="100" t="str">
        <f>IFERROR(VLOOKUP(Výskyt[[#This Row],[Kód]],zostava42[],2,0),"")</f>
        <v/>
      </c>
      <c r="BC211" s="100" t="str">
        <f>IFERROR(VLOOKUP(Výskyt[[#This Row],[Kód]],zostava43[],2,0),"")</f>
        <v/>
      </c>
      <c r="BD211" s="100" t="str">
        <f>IFERROR(VLOOKUP(Výskyt[[#This Row],[Kód]],zostava44[],2,0),"")</f>
        <v/>
      </c>
      <c r="BE211" s="84"/>
      <c r="BF211" s="108">
        <f>Zostavy!B234</f>
        <v>0</v>
      </c>
      <c r="BG211" s="108">
        <f>SUMIFS(Zostavy!$D$216:$D$249,Zostavy!$B$216:$B$249,Zostavy!B234)*Zostavy!$E$251</f>
        <v>0</v>
      </c>
      <c r="BI211" s="108">
        <f>Zostavy!H234</f>
        <v>0</v>
      </c>
      <c r="BJ211" s="108">
        <f>SUMIFS(Zostavy!$J$216:$J$249,Zostavy!$H$216:$H$249,Zostavy!H234)*Zostavy!$K$251</f>
        <v>0</v>
      </c>
      <c r="BL211" s="108">
        <f>Zostavy!N234</f>
        <v>0</v>
      </c>
      <c r="BM211" s="108">
        <f>SUMIFS(Zostavy!$P$216:$P$249,Zostavy!$N$216:$N$249,Zostavy!N234)*Zostavy!$Q$251</f>
        <v>0</v>
      </c>
      <c r="BO211" s="108" t="str">
        <f>Zostavy!T234</f>
        <v/>
      </c>
      <c r="BP211" s="108">
        <f>SUMIFS(Zostavy!$V$216:$V$249,Zostavy!$T$216:$T$249,Zostavy!T234)*Zostavy!$W$251</f>
        <v>0</v>
      </c>
    </row>
    <row r="212" spans="1:68" ht="14.15" x14ac:dyDescent="0.35">
      <c r="A212" s="84"/>
      <c r="B212" s="98">
        <v>3929</v>
      </c>
      <c r="C212" s="84" t="s">
        <v>194</v>
      </c>
      <c r="D212" s="84">
        <f>Cenník[[#This Row],[Kód]]</f>
        <v>3929</v>
      </c>
      <c r="E212" s="93">
        <v>2.5999999999999996</v>
      </c>
      <c r="F212" s="84"/>
      <c r="G212" s="84" t="s">
        <v>469</v>
      </c>
      <c r="H212" s="84"/>
      <c r="I212" s="99">
        <f>Cenník[[#This Row],[Kód]]</f>
        <v>3929</v>
      </c>
      <c r="J212" s="100">
        <f>SUM(Výskyt[[#This Row],[1]:[44]])</f>
        <v>0</v>
      </c>
      <c r="K212" s="100" t="str">
        <f>IFERROR(RANK(Výskyt[[#This Row],[kód-P]],Výskyt[kód-P],1),"")</f>
        <v/>
      </c>
      <c r="L212" s="100" t="str">
        <f>IF(Výskyt[[#This Row],[ks]]&gt;0,Výskyt[[#This Row],[Kód]],"")</f>
        <v/>
      </c>
      <c r="M212" s="100" t="str">
        <f>IFERROR(VLOOKUP(Výskyt[[#This Row],[Kód]],zostava1[],2,0),"")</f>
        <v/>
      </c>
      <c r="N212" s="100" t="str">
        <f>IFERROR(VLOOKUP(Výskyt[[#This Row],[Kód]],zostava2[],2,0),"")</f>
        <v/>
      </c>
      <c r="O212" s="100" t="str">
        <f>IFERROR(VLOOKUP(Výskyt[[#This Row],[Kód]],zostava3[],2,0),"")</f>
        <v/>
      </c>
      <c r="P212" s="100" t="str">
        <f>IFERROR(VLOOKUP(Výskyt[[#This Row],[Kód]],zostava4[],2,0),"")</f>
        <v/>
      </c>
      <c r="Q212" s="100" t="str">
        <f>IFERROR(VLOOKUP(Výskyt[[#This Row],[Kód]],zostava5[],2,0),"")</f>
        <v/>
      </c>
      <c r="R212" s="100" t="str">
        <f>IFERROR(VLOOKUP(Výskyt[[#This Row],[Kód]],zostava6[],2,0),"")</f>
        <v/>
      </c>
      <c r="S212" s="100" t="str">
        <f>IFERROR(VLOOKUP(Výskyt[[#This Row],[Kód]],zostava7[],2,0),"")</f>
        <v/>
      </c>
      <c r="T212" s="100" t="str">
        <f>IFERROR(VLOOKUP(Výskyt[[#This Row],[Kód]],zostava8[],2,0),"")</f>
        <v/>
      </c>
      <c r="U212" s="100" t="str">
        <f>IFERROR(VLOOKUP(Výskyt[[#This Row],[Kód]],zostava9[],2,0),"")</f>
        <v/>
      </c>
      <c r="V212" s="102" t="str">
        <f>IFERROR(VLOOKUP(Výskyt[[#This Row],[Kód]],zostava10[],2,0),"")</f>
        <v/>
      </c>
      <c r="W212" s="100" t="str">
        <f>IFERROR(VLOOKUP(Výskyt[[#This Row],[Kód]],zostava11[],2,0),"")</f>
        <v/>
      </c>
      <c r="X212" s="100" t="str">
        <f>IFERROR(VLOOKUP(Výskyt[[#This Row],[Kód]],zostava12[],2,0),"")</f>
        <v/>
      </c>
      <c r="Y212" s="100" t="str">
        <f>IFERROR(VLOOKUP(Výskyt[[#This Row],[Kód]],zostava13[],2,0),"")</f>
        <v/>
      </c>
      <c r="Z212" s="100" t="str">
        <f>IFERROR(VLOOKUP(Výskyt[[#This Row],[Kód]],zostava14[],2,0),"")</f>
        <v/>
      </c>
      <c r="AA212" s="100" t="str">
        <f>IFERROR(VLOOKUP(Výskyt[[#This Row],[Kód]],zostava15[],2,0),"")</f>
        <v/>
      </c>
      <c r="AB212" s="100" t="str">
        <f>IFERROR(VLOOKUP(Výskyt[[#This Row],[Kód]],zostava16[],2,0),"")</f>
        <v/>
      </c>
      <c r="AC212" s="100" t="str">
        <f>IFERROR(VLOOKUP(Výskyt[[#This Row],[Kód]],zostava17[],2,0),"")</f>
        <v/>
      </c>
      <c r="AD212" s="100" t="str">
        <f>IFERROR(VLOOKUP(Výskyt[[#This Row],[Kód]],zostava18[],2,0),"")</f>
        <v/>
      </c>
      <c r="AE212" s="100" t="str">
        <f>IFERROR(VLOOKUP(Výskyt[[#This Row],[Kód]],zostava19[],2,0),"")</f>
        <v/>
      </c>
      <c r="AF212" s="100" t="str">
        <f>IFERROR(VLOOKUP(Výskyt[[#This Row],[Kód]],zostava20[],2,0),"")</f>
        <v/>
      </c>
      <c r="AG212" s="100" t="str">
        <f>IFERROR(VLOOKUP(Výskyt[[#This Row],[Kód]],zostava21[],2,0),"")</f>
        <v/>
      </c>
      <c r="AH212" s="100" t="str">
        <f>IFERROR(VLOOKUP(Výskyt[[#This Row],[Kód]],zostava22[],2,0),"")</f>
        <v/>
      </c>
      <c r="AI212" s="100" t="str">
        <f>IFERROR(VLOOKUP(Výskyt[[#This Row],[Kód]],zostava23[],2,0),"")</f>
        <v/>
      </c>
      <c r="AJ212" s="100" t="str">
        <f>IFERROR(VLOOKUP(Výskyt[[#This Row],[Kód]],zostava24[],2,0),"")</f>
        <v/>
      </c>
      <c r="AK212" s="100" t="str">
        <f>IFERROR(VLOOKUP(Výskyt[[#This Row],[Kód]],zostava25[],2,0),"")</f>
        <v/>
      </c>
      <c r="AL212" s="100" t="str">
        <f>IFERROR(VLOOKUP(Výskyt[[#This Row],[Kód]],zostava26[],2,0),"")</f>
        <v/>
      </c>
      <c r="AM212" s="100" t="str">
        <f>IFERROR(VLOOKUP(Výskyt[[#This Row],[Kód]],zostava27[],2,0),"")</f>
        <v/>
      </c>
      <c r="AN212" s="100" t="str">
        <f>IFERROR(VLOOKUP(Výskyt[[#This Row],[Kód]],zostava28[],2,0),"")</f>
        <v/>
      </c>
      <c r="AO212" s="100" t="str">
        <f>IFERROR(VLOOKUP(Výskyt[[#This Row],[Kód]],zostava29[],2,0),"")</f>
        <v/>
      </c>
      <c r="AP212" s="100" t="str">
        <f>IFERROR(VLOOKUP(Výskyt[[#This Row],[Kód]],zostava30[],2,0),"")</f>
        <v/>
      </c>
      <c r="AQ212" s="100" t="str">
        <f>IFERROR(VLOOKUP(Výskyt[[#This Row],[Kód]],zostava31[],2,0),"")</f>
        <v/>
      </c>
      <c r="AR212" s="100" t="str">
        <f>IFERROR(VLOOKUP(Výskyt[[#This Row],[Kód]],zostava32[],2,0),"")</f>
        <v/>
      </c>
      <c r="AS212" s="100" t="str">
        <f>IFERROR(VLOOKUP(Výskyt[[#This Row],[Kód]],zostava33[],2,0),"")</f>
        <v/>
      </c>
      <c r="AT212" s="100" t="str">
        <f>IFERROR(VLOOKUP(Výskyt[[#This Row],[Kód]],zostava34[],2,0),"")</f>
        <v/>
      </c>
      <c r="AU212" s="100" t="str">
        <f>IFERROR(VLOOKUP(Výskyt[[#This Row],[Kód]],zostava35[],2,0),"")</f>
        <v/>
      </c>
      <c r="AV212" s="100" t="str">
        <f>IFERROR(VLOOKUP(Výskyt[[#This Row],[Kód]],zostava36[],2,0),"")</f>
        <v/>
      </c>
      <c r="AW212" s="100" t="str">
        <f>IFERROR(VLOOKUP(Výskyt[[#This Row],[Kód]],zostava37[],2,0),"")</f>
        <v/>
      </c>
      <c r="AX212" s="100" t="str">
        <f>IFERROR(VLOOKUP(Výskyt[[#This Row],[Kód]],zostava38[],2,0),"")</f>
        <v/>
      </c>
      <c r="AY212" s="100" t="str">
        <f>IFERROR(VLOOKUP(Výskyt[[#This Row],[Kód]],zostava39[],2,0),"")</f>
        <v/>
      </c>
      <c r="AZ212" s="100" t="str">
        <f>IFERROR(VLOOKUP(Výskyt[[#This Row],[Kód]],zostava40[],2,0),"")</f>
        <v/>
      </c>
      <c r="BA212" s="100" t="str">
        <f>IFERROR(VLOOKUP(Výskyt[[#This Row],[Kód]],zostava41[],2,0),"")</f>
        <v/>
      </c>
      <c r="BB212" s="100" t="str">
        <f>IFERROR(VLOOKUP(Výskyt[[#This Row],[Kód]],zostava42[],2,0),"")</f>
        <v/>
      </c>
      <c r="BC212" s="100" t="str">
        <f>IFERROR(VLOOKUP(Výskyt[[#This Row],[Kód]],zostava43[],2,0),"")</f>
        <v/>
      </c>
      <c r="BD212" s="100" t="str">
        <f>IFERROR(VLOOKUP(Výskyt[[#This Row],[Kód]],zostava44[],2,0),"")</f>
        <v/>
      </c>
      <c r="BE212" s="84"/>
      <c r="BF212" s="108">
        <f>Zostavy!B235</f>
        <v>0</v>
      </c>
      <c r="BG212" s="108">
        <f>SUMIFS(Zostavy!$D$216:$D$249,Zostavy!$B$216:$B$249,Zostavy!B235)*Zostavy!$E$251</f>
        <v>0</v>
      </c>
      <c r="BI212" s="108">
        <f>Zostavy!H235</f>
        <v>0</v>
      </c>
      <c r="BJ212" s="108">
        <f>SUMIFS(Zostavy!$J$216:$J$249,Zostavy!$H$216:$H$249,Zostavy!H235)*Zostavy!$K$251</f>
        <v>0</v>
      </c>
      <c r="BL212" s="108">
        <f>Zostavy!N235</f>
        <v>0</v>
      </c>
      <c r="BM212" s="108">
        <f>SUMIFS(Zostavy!$P$216:$P$249,Zostavy!$N$216:$N$249,Zostavy!N235)*Zostavy!$Q$251</f>
        <v>0</v>
      </c>
      <c r="BO212" s="108" t="str">
        <f>Zostavy!T235</f>
        <v/>
      </c>
      <c r="BP212" s="108">
        <f>SUMIFS(Zostavy!$V$216:$V$249,Zostavy!$T$216:$T$249,Zostavy!T235)*Zostavy!$W$251</f>
        <v>0</v>
      </c>
    </row>
    <row r="213" spans="1:68" ht="14.15" x14ac:dyDescent="0.35">
      <c r="A213" s="84"/>
      <c r="B213" s="98">
        <v>3930</v>
      </c>
      <c r="C213" s="84" t="s">
        <v>91</v>
      </c>
      <c r="D213" s="84">
        <f>Cenník[[#This Row],[Kód]]</f>
        <v>3930</v>
      </c>
      <c r="E213" s="93">
        <v>0.3</v>
      </c>
      <c r="F213" s="84"/>
      <c r="G213" s="84" t="s">
        <v>468</v>
      </c>
      <c r="H213" s="84"/>
      <c r="I213" s="99">
        <f>Cenník[[#This Row],[Kód]]</f>
        <v>3930</v>
      </c>
      <c r="J213" s="100">
        <f>SUM(Výskyt[[#This Row],[1]:[44]])</f>
        <v>0</v>
      </c>
      <c r="K213" s="100" t="str">
        <f>IFERROR(RANK(Výskyt[[#This Row],[kód-P]],Výskyt[kód-P],1),"")</f>
        <v/>
      </c>
      <c r="L213" s="100" t="str">
        <f>IF(Výskyt[[#This Row],[ks]]&gt;0,Výskyt[[#This Row],[Kód]],"")</f>
        <v/>
      </c>
      <c r="M213" s="100" t="str">
        <f>IFERROR(VLOOKUP(Výskyt[[#This Row],[Kód]],zostava1[],2,0),"")</f>
        <v/>
      </c>
      <c r="N213" s="100" t="str">
        <f>IFERROR(VLOOKUP(Výskyt[[#This Row],[Kód]],zostava2[],2,0),"")</f>
        <v/>
      </c>
      <c r="O213" s="100" t="str">
        <f>IFERROR(VLOOKUP(Výskyt[[#This Row],[Kód]],zostava3[],2,0),"")</f>
        <v/>
      </c>
      <c r="P213" s="100" t="str">
        <f>IFERROR(VLOOKUP(Výskyt[[#This Row],[Kód]],zostava4[],2,0),"")</f>
        <v/>
      </c>
      <c r="Q213" s="100" t="str">
        <f>IFERROR(VLOOKUP(Výskyt[[#This Row],[Kód]],zostava5[],2,0),"")</f>
        <v/>
      </c>
      <c r="R213" s="100" t="str">
        <f>IFERROR(VLOOKUP(Výskyt[[#This Row],[Kód]],zostava6[],2,0),"")</f>
        <v/>
      </c>
      <c r="S213" s="100" t="str">
        <f>IFERROR(VLOOKUP(Výskyt[[#This Row],[Kód]],zostava7[],2,0),"")</f>
        <v/>
      </c>
      <c r="T213" s="100" t="str">
        <f>IFERROR(VLOOKUP(Výskyt[[#This Row],[Kód]],zostava8[],2,0),"")</f>
        <v/>
      </c>
      <c r="U213" s="100" t="str">
        <f>IFERROR(VLOOKUP(Výskyt[[#This Row],[Kód]],zostava9[],2,0),"")</f>
        <v/>
      </c>
      <c r="V213" s="102" t="str">
        <f>IFERROR(VLOOKUP(Výskyt[[#This Row],[Kód]],zostava10[],2,0),"")</f>
        <v/>
      </c>
      <c r="W213" s="100" t="str">
        <f>IFERROR(VLOOKUP(Výskyt[[#This Row],[Kód]],zostava11[],2,0),"")</f>
        <v/>
      </c>
      <c r="X213" s="100" t="str">
        <f>IFERROR(VLOOKUP(Výskyt[[#This Row],[Kód]],zostava12[],2,0),"")</f>
        <v/>
      </c>
      <c r="Y213" s="100" t="str">
        <f>IFERROR(VLOOKUP(Výskyt[[#This Row],[Kód]],zostava13[],2,0),"")</f>
        <v/>
      </c>
      <c r="Z213" s="100" t="str">
        <f>IFERROR(VLOOKUP(Výskyt[[#This Row],[Kód]],zostava14[],2,0),"")</f>
        <v/>
      </c>
      <c r="AA213" s="100" t="str">
        <f>IFERROR(VLOOKUP(Výskyt[[#This Row],[Kód]],zostava15[],2,0),"")</f>
        <v/>
      </c>
      <c r="AB213" s="100" t="str">
        <f>IFERROR(VLOOKUP(Výskyt[[#This Row],[Kód]],zostava16[],2,0),"")</f>
        <v/>
      </c>
      <c r="AC213" s="100" t="str">
        <f>IFERROR(VLOOKUP(Výskyt[[#This Row],[Kód]],zostava17[],2,0),"")</f>
        <v/>
      </c>
      <c r="AD213" s="100" t="str">
        <f>IFERROR(VLOOKUP(Výskyt[[#This Row],[Kód]],zostava18[],2,0),"")</f>
        <v/>
      </c>
      <c r="AE213" s="100" t="str">
        <f>IFERROR(VLOOKUP(Výskyt[[#This Row],[Kód]],zostava19[],2,0),"")</f>
        <v/>
      </c>
      <c r="AF213" s="100" t="str">
        <f>IFERROR(VLOOKUP(Výskyt[[#This Row],[Kód]],zostava20[],2,0),"")</f>
        <v/>
      </c>
      <c r="AG213" s="100" t="str">
        <f>IFERROR(VLOOKUP(Výskyt[[#This Row],[Kód]],zostava21[],2,0),"")</f>
        <v/>
      </c>
      <c r="AH213" s="100" t="str">
        <f>IFERROR(VLOOKUP(Výskyt[[#This Row],[Kód]],zostava22[],2,0),"")</f>
        <v/>
      </c>
      <c r="AI213" s="100" t="str">
        <f>IFERROR(VLOOKUP(Výskyt[[#This Row],[Kód]],zostava23[],2,0),"")</f>
        <v/>
      </c>
      <c r="AJ213" s="100" t="str">
        <f>IFERROR(VLOOKUP(Výskyt[[#This Row],[Kód]],zostava24[],2,0),"")</f>
        <v/>
      </c>
      <c r="AK213" s="100" t="str">
        <f>IFERROR(VLOOKUP(Výskyt[[#This Row],[Kód]],zostava25[],2,0),"")</f>
        <v/>
      </c>
      <c r="AL213" s="100" t="str">
        <f>IFERROR(VLOOKUP(Výskyt[[#This Row],[Kód]],zostava26[],2,0),"")</f>
        <v/>
      </c>
      <c r="AM213" s="100" t="str">
        <f>IFERROR(VLOOKUP(Výskyt[[#This Row],[Kód]],zostava27[],2,0),"")</f>
        <v/>
      </c>
      <c r="AN213" s="100" t="str">
        <f>IFERROR(VLOOKUP(Výskyt[[#This Row],[Kód]],zostava28[],2,0),"")</f>
        <v/>
      </c>
      <c r="AO213" s="100" t="str">
        <f>IFERROR(VLOOKUP(Výskyt[[#This Row],[Kód]],zostava29[],2,0),"")</f>
        <v/>
      </c>
      <c r="AP213" s="100" t="str">
        <f>IFERROR(VLOOKUP(Výskyt[[#This Row],[Kód]],zostava30[],2,0),"")</f>
        <v/>
      </c>
      <c r="AQ213" s="100" t="str">
        <f>IFERROR(VLOOKUP(Výskyt[[#This Row],[Kód]],zostava31[],2,0),"")</f>
        <v/>
      </c>
      <c r="AR213" s="100" t="str">
        <f>IFERROR(VLOOKUP(Výskyt[[#This Row],[Kód]],zostava32[],2,0),"")</f>
        <v/>
      </c>
      <c r="AS213" s="100" t="str">
        <f>IFERROR(VLOOKUP(Výskyt[[#This Row],[Kód]],zostava33[],2,0),"")</f>
        <v/>
      </c>
      <c r="AT213" s="100" t="str">
        <f>IFERROR(VLOOKUP(Výskyt[[#This Row],[Kód]],zostava34[],2,0),"")</f>
        <v/>
      </c>
      <c r="AU213" s="100" t="str">
        <f>IFERROR(VLOOKUP(Výskyt[[#This Row],[Kód]],zostava35[],2,0),"")</f>
        <v/>
      </c>
      <c r="AV213" s="100" t="str">
        <f>IFERROR(VLOOKUP(Výskyt[[#This Row],[Kód]],zostava36[],2,0),"")</f>
        <v/>
      </c>
      <c r="AW213" s="100" t="str">
        <f>IFERROR(VLOOKUP(Výskyt[[#This Row],[Kód]],zostava37[],2,0),"")</f>
        <v/>
      </c>
      <c r="AX213" s="100" t="str">
        <f>IFERROR(VLOOKUP(Výskyt[[#This Row],[Kód]],zostava38[],2,0),"")</f>
        <v/>
      </c>
      <c r="AY213" s="100" t="str">
        <f>IFERROR(VLOOKUP(Výskyt[[#This Row],[Kód]],zostava39[],2,0),"")</f>
        <v/>
      </c>
      <c r="AZ213" s="100" t="str">
        <f>IFERROR(VLOOKUP(Výskyt[[#This Row],[Kód]],zostava40[],2,0),"")</f>
        <v/>
      </c>
      <c r="BA213" s="100" t="str">
        <f>IFERROR(VLOOKUP(Výskyt[[#This Row],[Kód]],zostava41[],2,0),"")</f>
        <v/>
      </c>
      <c r="BB213" s="100" t="str">
        <f>IFERROR(VLOOKUP(Výskyt[[#This Row],[Kód]],zostava42[],2,0),"")</f>
        <v/>
      </c>
      <c r="BC213" s="100" t="str">
        <f>IFERROR(VLOOKUP(Výskyt[[#This Row],[Kód]],zostava43[],2,0),"")</f>
        <v/>
      </c>
      <c r="BD213" s="100" t="str">
        <f>IFERROR(VLOOKUP(Výskyt[[#This Row],[Kód]],zostava44[],2,0),"")</f>
        <v/>
      </c>
      <c r="BE213" s="84"/>
      <c r="BF213" s="108">
        <f>Zostavy!B236</f>
        <v>0</v>
      </c>
      <c r="BG213" s="108">
        <f>SUMIFS(Zostavy!$D$216:$D$249,Zostavy!$B$216:$B$249,Zostavy!B236)*Zostavy!$E$251</f>
        <v>0</v>
      </c>
      <c r="BI213" s="108">
        <f>Zostavy!H236</f>
        <v>0</v>
      </c>
      <c r="BJ213" s="108">
        <f>SUMIFS(Zostavy!$J$216:$J$249,Zostavy!$H$216:$H$249,Zostavy!H236)*Zostavy!$K$251</f>
        <v>0</v>
      </c>
      <c r="BL213" s="108">
        <f>Zostavy!N236</f>
        <v>0</v>
      </c>
      <c r="BM213" s="108">
        <f>SUMIFS(Zostavy!$P$216:$P$249,Zostavy!$N$216:$N$249,Zostavy!N236)*Zostavy!$Q$251</f>
        <v>0</v>
      </c>
      <c r="BO213" s="108" t="str">
        <f>Zostavy!T236</f>
        <v/>
      </c>
      <c r="BP213" s="108">
        <f>SUMIFS(Zostavy!$V$216:$V$249,Zostavy!$T$216:$T$249,Zostavy!T236)*Zostavy!$W$251</f>
        <v>0</v>
      </c>
    </row>
    <row r="214" spans="1:68" ht="14.15" x14ac:dyDescent="0.35">
      <c r="A214" s="84"/>
      <c r="B214" s="98">
        <v>3934</v>
      </c>
      <c r="C214" s="84" t="s">
        <v>531</v>
      </c>
      <c r="D214" s="84">
        <f>Cenník[[#This Row],[Kód]]</f>
        <v>3934</v>
      </c>
      <c r="E214" s="93">
        <v>3.48</v>
      </c>
      <c r="F214" s="84"/>
      <c r="G214" s="84" t="s">
        <v>164</v>
      </c>
      <c r="H214" s="84"/>
      <c r="I214" s="99">
        <f>Cenník[[#This Row],[Kód]]</f>
        <v>3934</v>
      </c>
      <c r="J214" s="100">
        <f>SUM(Výskyt[[#This Row],[1]:[44]])</f>
        <v>0</v>
      </c>
      <c r="K214" s="100" t="str">
        <f>IFERROR(RANK(Výskyt[[#This Row],[kód-P]],Výskyt[kód-P],1),"")</f>
        <v/>
      </c>
      <c r="L214" s="100" t="str">
        <f>IF(Výskyt[[#This Row],[ks]]&gt;0,Výskyt[[#This Row],[Kód]],"")</f>
        <v/>
      </c>
      <c r="M214" s="100" t="str">
        <f>IFERROR(VLOOKUP(Výskyt[[#This Row],[Kód]],zostava1[],2,0),"")</f>
        <v/>
      </c>
      <c r="N214" s="100" t="str">
        <f>IFERROR(VLOOKUP(Výskyt[[#This Row],[Kód]],zostava2[],2,0),"")</f>
        <v/>
      </c>
      <c r="O214" s="100" t="str">
        <f>IFERROR(VLOOKUP(Výskyt[[#This Row],[Kód]],zostava3[],2,0),"")</f>
        <v/>
      </c>
      <c r="P214" s="100" t="str">
        <f>IFERROR(VLOOKUP(Výskyt[[#This Row],[Kód]],zostava4[],2,0),"")</f>
        <v/>
      </c>
      <c r="Q214" s="100" t="str">
        <f>IFERROR(VLOOKUP(Výskyt[[#This Row],[Kód]],zostava5[],2,0),"")</f>
        <v/>
      </c>
      <c r="R214" s="100" t="str">
        <f>IFERROR(VLOOKUP(Výskyt[[#This Row],[Kód]],zostava6[],2,0),"")</f>
        <v/>
      </c>
      <c r="S214" s="100" t="str">
        <f>IFERROR(VLOOKUP(Výskyt[[#This Row],[Kód]],zostava7[],2,0),"")</f>
        <v/>
      </c>
      <c r="T214" s="100" t="str">
        <f>IFERROR(VLOOKUP(Výskyt[[#This Row],[Kód]],zostava8[],2,0),"")</f>
        <v/>
      </c>
      <c r="U214" s="100" t="str">
        <f>IFERROR(VLOOKUP(Výskyt[[#This Row],[Kód]],zostava9[],2,0),"")</f>
        <v/>
      </c>
      <c r="V214" s="102" t="str">
        <f>IFERROR(VLOOKUP(Výskyt[[#This Row],[Kód]],zostava10[],2,0),"")</f>
        <v/>
      </c>
      <c r="W214" s="100" t="str">
        <f>IFERROR(VLOOKUP(Výskyt[[#This Row],[Kód]],zostava11[],2,0),"")</f>
        <v/>
      </c>
      <c r="X214" s="100" t="str">
        <f>IFERROR(VLOOKUP(Výskyt[[#This Row],[Kód]],zostava12[],2,0),"")</f>
        <v/>
      </c>
      <c r="Y214" s="100" t="str">
        <f>IFERROR(VLOOKUP(Výskyt[[#This Row],[Kód]],zostava13[],2,0),"")</f>
        <v/>
      </c>
      <c r="Z214" s="100" t="str">
        <f>IFERROR(VLOOKUP(Výskyt[[#This Row],[Kód]],zostava14[],2,0),"")</f>
        <v/>
      </c>
      <c r="AA214" s="100" t="str">
        <f>IFERROR(VLOOKUP(Výskyt[[#This Row],[Kód]],zostava15[],2,0),"")</f>
        <v/>
      </c>
      <c r="AB214" s="100" t="str">
        <f>IFERROR(VLOOKUP(Výskyt[[#This Row],[Kód]],zostava16[],2,0),"")</f>
        <v/>
      </c>
      <c r="AC214" s="100" t="str">
        <f>IFERROR(VLOOKUP(Výskyt[[#This Row],[Kód]],zostava17[],2,0),"")</f>
        <v/>
      </c>
      <c r="AD214" s="100" t="str">
        <f>IFERROR(VLOOKUP(Výskyt[[#This Row],[Kód]],zostava18[],2,0),"")</f>
        <v/>
      </c>
      <c r="AE214" s="100" t="str">
        <f>IFERROR(VLOOKUP(Výskyt[[#This Row],[Kód]],zostava19[],2,0),"")</f>
        <v/>
      </c>
      <c r="AF214" s="100" t="str">
        <f>IFERROR(VLOOKUP(Výskyt[[#This Row],[Kód]],zostava20[],2,0),"")</f>
        <v/>
      </c>
      <c r="AG214" s="100" t="str">
        <f>IFERROR(VLOOKUP(Výskyt[[#This Row],[Kód]],zostava21[],2,0),"")</f>
        <v/>
      </c>
      <c r="AH214" s="100" t="str">
        <f>IFERROR(VLOOKUP(Výskyt[[#This Row],[Kód]],zostava22[],2,0),"")</f>
        <v/>
      </c>
      <c r="AI214" s="100" t="str">
        <f>IFERROR(VLOOKUP(Výskyt[[#This Row],[Kód]],zostava23[],2,0),"")</f>
        <v/>
      </c>
      <c r="AJ214" s="100" t="str">
        <f>IFERROR(VLOOKUP(Výskyt[[#This Row],[Kód]],zostava24[],2,0),"")</f>
        <v/>
      </c>
      <c r="AK214" s="100" t="str">
        <f>IFERROR(VLOOKUP(Výskyt[[#This Row],[Kód]],zostava25[],2,0),"")</f>
        <v/>
      </c>
      <c r="AL214" s="100" t="str">
        <f>IFERROR(VLOOKUP(Výskyt[[#This Row],[Kód]],zostava26[],2,0),"")</f>
        <v/>
      </c>
      <c r="AM214" s="100" t="str">
        <f>IFERROR(VLOOKUP(Výskyt[[#This Row],[Kód]],zostava27[],2,0),"")</f>
        <v/>
      </c>
      <c r="AN214" s="100" t="str">
        <f>IFERROR(VLOOKUP(Výskyt[[#This Row],[Kód]],zostava28[],2,0),"")</f>
        <v/>
      </c>
      <c r="AO214" s="100" t="str">
        <f>IFERROR(VLOOKUP(Výskyt[[#This Row],[Kód]],zostava29[],2,0),"")</f>
        <v/>
      </c>
      <c r="AP214" s="100" t="str">
        <f>IFERROR(VLOOKUP(Výskyt[[#This Row],[Kód]],zostava30[],2,0),"")</f>
        <v/>
      </c>
      <c r="AQ214" s="100" t="str">
        <f>IFERROR(VLOOKUP(Výskyt[[#This Row],[Kód]],zostava31[],2,0),"")</f>
        <v/>
      </c>
      <c r="AR214" s="100" t="str">
        <f>IFERROR(VLOOKUP(Výskyt[[#This Row],[Kód]],zostava32[],2,0),"")</f>
        <v/>
      </c>
      <c r="AS214" s="100" t="str">
        <f>IFERROR(VLOOKUP(Výskyt[[#This Row],[Kód]],zostava33[],2,0),"")</f>
        <v/>
      </c>
      <c r="AT214" s="100" t="str">
        <f>IFERROR(VLOOKUP(Výskyt[[#This Row],[Kód]],zostava34[],2,0),"")</f>
        <v/>
      </c>
      <c r="AU214" s="100" t="str">
        <f>IFERROR(VLOOKUP(Výskyt[[#This Row],[Kód]],zostava35[],2,0),"")</f>
        <v/>
      </c>
      <c r="AV214" s="100" t="str">
        <f>IFERROR(VLOOKUP(Výskyt[[#This Row],[Kód]],zostava36[],2,0),"")</f>
        <v/>
      </c>
      <c r="AW214" s="100" t="str">
        <f>IFERROR(VLOOKUP(Výskyt[[#This Row],[Kód]],zostava37[],2,0),"")</f>
        <v/>
      </c>
      <c r="AX214" s="100" t="str">
        <f>IFERROR(VLOOKUP(Výskyt[[#This Row],[Kód]],zostava38[],2,0),"")</f>
        <v/>
      </c>
      <c r="AY214" s="100" t="str">
        <f>IFERROR(VLOOKUP(Výskyt[[#This Row],[Kód]],zostava39[],2,0),"")</f>
        <v/>
      </c>
      <c r="AZ214" s="100" t="str">
        <f>IFERROR(VLOOKUP(Výskyt[[#This Row],[Kód]],zostava40[],2,0),"")</f>
        <v/>
      </c>
      <c r="BA214" s="100" t="str">
        <f>IFERROR(VLOOKUP(Výskyt[[#This Row],[Kód]],zostava41[],2,0),"")</f>
        <v/>
      </c>
      <c r="BB214" s="100" t="str">
        <f>IFERROR(VLOOKUP(Výskyt[[#This Row],[Kód]],zostava42[],2,0),"")</f>
        <v/>
      </c>
      <c r="BC214" s="100" t="str">
        <f>IFERROR(VLOOKUP(Výskyt[[#This Row],[Kód]],zostava43[],2,0),"")</f>
        <v/>
      </c>
      <c r="BD214" s="100" t="str">
        <f>IFERROR(VLOOKUP(Výskyt[[#This Row],[Kód]],zostava44[],2,0),"")</f>
        <v/>
      </c>
      <c r="BE214" s="84"/>
      <c r="BF214" s="108">
        <f>Zostavy!B237</f>
        <v>0</v>
      </c>
      <c r="BG214" s="108">
        <f>SUMIFS(Zostavy!$D$216:$D$249,Zostavy!$B$216:$B$249,Zostavy!B237)*Zostavy!$E$251</f>
        <v>0</v>
      </c>
      <c r="BI214" s="108">
        <f>Zostavy!H237</f>
        <v>0</v>
      </c>
      <c r="BJ214" s="108">
        <f>SUMIFS(Zostavy!$J$216:$J$249,Zostavy!$H$216:$H$249,Zostavy!H237)*Zostavy!$K$251</f>
        <v>0</v>
      </c>
      <c r="BL214" s="108">
        <f>Zostavy!N237</f>
        <v>0</v>
      </c>
      <c r="BM214" s="108">
        <f>SUMIFS(Zostavy!$P$216:$P$249,Zostavy!$N$216:$N$249,Zostavy!N237)*Zostavy!$Q$251</f>
        <v>0</v>
      </c>
      <c r="BO214" s="108" t="str">
        <f>Zostavy!T237</f>
        <v/>
      </c>
      <c r="BP214" s="108">
        <f>SUMIFS(Zostavy!$V$216:$V$249,Zostavy!$T$216:$T$249,Zostavy!T237)*Zostavy!$W$251</f>
        <v>0</v>
      </c>
    </row>
    <row r="215" spans="1:68" ht="14.15" x14ac:dyDescent="0.35">
      <c r="A215" s="84"/>
      <c r="B215" s="98">
        <v>3935</v>
      </c>
      <c r="C215" s="84" t="s">
        <v>530</v>
      </c>
      <c r="D215" s="84">
        <f>Cenník[[#This Row],[Kód]]</f>
        <v>3935</v>
      </c>
      <c r="E215" s="93">
        <v>2.3199999999999998</v>
      </c>
      <c r="F215" s="84"/>
      <c r="G215" s="84" t="s">
        <v>169</v>
      </c>
      <c r="H215" s="84"/>
      <c r="I215" s="99">
        <f>Cenník[[#This Row],[Kód]]</f>
        <v>3935</v>
      </c>
      <c r="J215" s="100">
        <f>SUM(Výskyt[[#This Row],[1]:[44]])</f>
        <v>0</v>
      </c>
      <c r="K215" s="100" t="str">
        <f>IFERROR(RANK(Výskyt[[#This Row],[kód-P]],Výskyt[kód-P],1),"")</f>
        <v/>
      </c>
      <c r="L215" s="100" t="str">
        <f>IF(Výskyt[[#This Row],[ks]]&gt;0,Výskyt[[#This Row],[Kód]],"")</f>
        <v/>
      </c>
      <c r="M215" s="100" t="str">
        <f>IFERROR(VLOOKUP(Výskyt[[#This Row],[Kód]],zostava1[],2,0),"")</f>
        <v/>
      </c>
      <c r="N215" s="100" t="str">
        <f>IFERROR(VLOOKUP(Výskyt[[#This Row],[Kód]],zostava2[],2,0),"")</f>
        <v/>
      </c>
      <c r="O215" s="100" t="str">
        <f>IFERROR(VLOOKUP(Výskyt[[#This Row],[Kód]],zostava3[],2,0),"")</f>
        <v/>
      </c>
      <c r="P215" s="100" t="str">
        <f>IFERROR(VLOOKUP(Výskyt[[#This Row],[Kód]],zostava4[],2,0),"")</f>
        <v/>
      </c>
      <c r="Q215" s="100" t="str">
        <f>IFERROR(VLOOKUP(Výskyt[[#This Row],[Kód]],zostava5[],2,0),"")</f>
        <v/>
      </c>
      <c r="R215" s="100" t="str">
        <f>IFERROR(VLOOKUP(Výskyt[[#This Row],[Kód]],zostava6[],2,0),"")</f>
        <v/>
      </c>
      <c r="S215" s="100" t="str">
        <f>IFERROR(VLOOKUP(Výskyt[[#This Row],[Kód]],zostava7[],2,0),"")</f>
        <v/>
      </c>
      <c r="T215" s="100" t="str">
        <f>IFERROR(VLOOKUP(Výskyt[[#This Row],[Kód]],zostava8[],2,0),"")</f>
        <v/>
      </c>
      <c r="U215" s="100" t="str">
        <f>IFERROR(VLOOKUP(Výskyt[[#This Row],[Kód]],zostava9[],2,0),"")</f>
        <v/>
      </c>
      <c r="V215" s="102" t="str">
        <f>IFERROR(VLOOKUP(Výskyt[[#This Row],[Kód]],zostava10[],2,0),"")</f>
        <v/>
      </c>
      <c r="W215" s="100" t="str">
        <f>IFERROR(VLOOKUP(Výskyt[[#This Row],[Kód]],zostava11[],2,0),"")</f>
        <v/>
      </c>
      <c r="X215" s="100" t="str">
        <f>IFERROR(VLOOKUP(Výskyt[[#This Row],[Kód]],zostava12[],2,0),"")</f>
        <v/>
      </c>
      <c r="Y215" s="100" t="str">
        <f>IFERROR(VLOOKUP(Výskyt[[#This Row],[Kód]],zostava13[],2,0),"")</f>
        <v/>
      </c>
      <c r="Z215" s="100" t="str">
        <f>IFERROR(VLOOKUP(Výskyt[[#This Row],[Kód]],zostava14[],2,0),"")</f>
        <v/>
      </c>
      <c r="AA215" s="100" t="str">
        <f>IFERROR(VLOOKUP(Výskyt[[#This Row],[Kód]],zostava15[],2,0),"")</f>
        <v/>
      </c>
      <c r="AB215" s="100" t="str">
        <f>IFERROR(VLOOKUP(Výskyt[[#This Row],[Kód]],zostava16[],2,0),"")</f>
        <v/>
      </c>
      <c r="AC215" s="100" t="str">
        <f>IFERROR(VLOOKUP(Výskyt[[#This Row],[Kód]],zostava17[],2,0),"")</f>
        <v/>
      </c>
      <c r="AD215" s="100" t="str">
        <f>IFERROR(VLOOKUP(Výskyt[[#This Row],[Kód]],zostava18[],2,0),"")</f>
        <v/>
      </c>
      <c r="AE215" s="100" t="str">
        <f>IFERROR(VLOOKUP(Výskyt[[#This Row],[Kód]],zostava19[],2,0),"")</f>
        <v/>
      </c>
      <c r="AF215" s="100" t="str">
        <f>IFERROR(VLOOKUP(Výskyt[[#This Row],[Kód]],zostava20[],2,0),"")</f>
        <v/>
      </c>
      <c r="AG215" s="100" t="str">
        <f>IFERROR(VLOOKUP(Výskyt[[#This Row],[Kód]],zostava21[],2,0),"")</f>
        <v/>
      </c>
      <c r="AH215" s="100" t="str">
        <f>IFERROR(VLOOKUP(Výskyt[[#This Row],[Kód]],zostava22[],2,0),"")</f>
        <v/>
      </c>
      <c r="AI215" s="100" t="str">
        <f>IFERROR(VLOOKUP(Výskyt[[#This Row],[Kód]],zostava23[],2,0),"")</f>
        <v/>
      </c>
      <c r="AJ215" s="100" t="str">
        <f>IFERROR(VLOOKUP(Výskyt[[#This Row],[Kód]],zostava24[],2,0),"")</f>
        <v/>
      </c>
      <c r="AK215" s="100" t="str">
        <f>IFERROR(VLOOKUP(Výskyt[[#This Row],[Kód]],zostava25[],2,0),"")</f>
        <v/>
      </c>
      <c r="AL215" s="100" t="str">
        <f>IFERROR(VLOOKUP(Výskyt[[#This Row],[Kód]],zostava26[],2,0),"")</f>
        <v/>
      </c>
      <c r="AM215" s="100" t="str">
        <f>IFERROR(VLOOKUP(Výskyt[[#This Row],[Kód]],zostava27[],2,0),"")</f>
        <v/>
      </c>
      <c r="AN215" s="100" t="str">
        <f>IFERROR(VLOOKUP(Výskyt[[#This Row],[Kód]],zostava28[],2,0),"")</f>
        <v/>
      </c>
      <c r="AO215" s="100" t="str">
        <f>IFERROR(VLOOKUP(Výskyt[[#This Row],[Kód]],zostava29[],2,0),"")</f>
        <v/>
      </c>
      <c r="AP215" s="100" t="str">
        <f>IFERROR(VLOOKUP(Výskyt[[#This Row],[Kód]],zostava30[],2,0),"")</f>
        <v/>
      </c>
      <c r="AQ215" s="100" t="str">
        <f>IFERROR(VLOOKUP(Výskyt[[#This Row],[Kód]],zostava31[],2,0),"")</f>
        <v/>
      </c>
      <c r="AR215" s="100" t="str">
        <f>IFERROR(VLOOKUP(Výskyt[[#This Row],[Kód]],zostava32[],2,0),"")</f>
        <v/>
      </c>
      <c r="AS215" s="100" t="str">
        <f>IFERROR(VLOOKUP(Výskyt[[#This Row],[Kód]],zostava33[],2,0),"")</f>
        <v/>
      </c>
      <c r="AT215" s="100" t="str">
        <f>IFERROR(VLOOKUP(Výskyt[[#This Row],[Kód]],zostava34[],2,0),"")</f>
        <v/>
      </c>
      <c r="AU215" s="100" t="str">
        <f>IFERROR(VLOOKUP(Výskyt[[#This Row],[Kód]],zostava35[],2,0),"")</f>
        <v/>
      </c>
      <c r="AV215" s="100" t="str">
        <f>IFERROR(VLOOKUP(Výskyt[[#This Row],[Kód]],zostava36[],2,0),"")</f>
        <v/>
      </c>
      <c r="AW215" s="100" t="str">
        <f>IFERROR(VLOOKUP(Výskyt[[#This Row],[Kód]],zostava37[],2,0),"")</f>
        <v/>
      </c>
      <c r="AX215" s="100" t="str">
        <f>IFERROR(VLOOKUP(Výskyt[[#This Row],[Kód]],zostava38[],2,0),"")</f>
        <v/>
      </c>
      <c r="AY215" s="100" t="str">
        <f>IFERROR(VLOOKUP(Výskyt[[#This Row],[Kód]],zostava39[],2,0),"")</f>
        <v/>
      </c>
      <c r="AZ215" s="100" t="str">
        <f>IFERROR(VLOOKUP(Výskyt[[#This Row],[Kód]],zostava40[],2,0),"")</f>
        <v/>
      </c>
      <c r="BA215" s="100" t="str">
        <f>IFERROR(VLOOKUP(Výskyt[[#This Row],[Kód]],zostava41[],2,0),"")</f>
        <v/>
      </c>
      <c r="BB215" s="100" t="str">
        <f>IFERROR(VLOOKUP(Výskyt[[#This Row],[Kód]],zostava42[],2,0),"")</f>
        <v/>
      </c>
      <c r="BC215" s="100" t="str">
        <f>IFERROR(VLOOKUP(Výskyt[[#This Row],[Kód]],zostava43[],2,0),"")</f>
        <v/>
      </c>
      <c r="BD215" s="100" t="str">
        <f>IFERROR(VLOOKUP(Výskyt[[#This Row],[Kód]],zostava44[],2,0),"")</f>
        <v/>
      </c>
      <c r="BE215" s="84"/>
      <c r="BF215" s="108">
        <f>Zostavy!B238</f>
        <v>0</v>
      </c>
      <c r="BG215" s="108">
        <f>SUMIFS(Zostavy!$D$216:$D$249,Zostavy!$B$216:$B$249,Zostavy!B238)*Zostavy!$E$251</f>
        <v>0</v>
      </c>
      <c r="BI215" s="108">
        <f>Zostavy!H238</f>
        <v>0</v>
      </c>
      <c r="BJ215" s="108">
        <f>SUMIFS(Zostavy!$J$216:$J$249,Zostavy!$H$216:$H$249,Zostavy!H238)*Zostavy!$K$251</f>
        <v>0</v>
      </c>
      <c r="BL215" s="108">
        <f>Zostavy!N238</f>
        <v>0</v>
      </c>
      <c r="BM215" s="108">
        <f>SUMIFS(Zostavy!$P$216:$P$249,Zostavy!$N$216:$N$249,Zostavy!N238)*Zostavy!$Q$251</f>
        <v>0</v>
      </c>
      <c r="BO215" s="108" t="str">
        <f>Zostavy!T238</f>
        <v/>
      </c>
      <c r="BP215" s="108">
        <f>SUMIFS(Zostavy!$V$216:$V$249,Zostavy!$T$216:$T$249,Zostavy!T238)*Zostavy!$W$251</f>
        <v>0</v>
      </c>
    </row>
    <row r="216" spans="1:68" ht="14.15" x14ac:dyDescent="0.35">
      <c r="A216" s="84"/>
      <c r="B216" s="98">
        <v>3936</v>
      </c>
      <c r="C216" s="84" t="s">
        <v>527</v>
      </c>
      <c r="D216" s="84">
        <f>Cenník[[#This Row],[Kód]]</f>
        <v>3936</v>
      </c>
      <c r="E216" s="93">
        <v>76.8</v>
      </c>
      <c r="F216" s="84"/>
      <c r="G216" s="84" t="s">
        <v>165</v>
      </c>
      <c r="H216" s="84"/>
      <c r="I216" s="99">
        <f>Cenník[[#This Row],[Kód]]</f>
        <v>3936</v>
      </c>
      <c r="J216" s="100">
        <f>SUM(Výskyt[[#This Row],[1]:[44]])</f>
        <v>0</v>
      </c>
      <c r="K216" s="100" t="str">
        <f>IFERROR(RANK(Výskyt[[#This Row],[kód-P]],Výskyt[kód-P],1),"")</f>
        <v/>
      </c>
      <c r="L216" s="100" t="str">
        <f>IF(Výskyt[[#This Row],[ks]]&gt;0,Výskyt[[#This Row],[Kód]],"")</f>
        <v/>
      </c>
      <c r="M216" s="100" t="str">
        <f>IFERROR(VLOOKUP(Výskyt[[#This Row],[Kód]],zostava1[],2,0),"")</f>
        <v/>
      </c>
      <c r="N216" s="100" t="str">
        <f>IFERROR(VLOOKUP(Výskyt[[#This Row],[Kód]],zostava2[],2,0),"")</f>
        <v/>
      </c>
      <c r="O216" s="100" t="str">
        <f>IFERROR(VLOOKUP(Výskyt[[#This Row],[Kód]],zostava3[],2,0),"")</f>
        <v/>
      </c>
      <c r="P216" s="100" t="str">
        <f>IFERROR(VLOOKUP(Výskyt[[#This Row],[Kód]],zostava4[],2,0),"")</f>
        <v/>
      </c>
      <c r="Q216" s="100" t="str">
        <f>IFERROR(VLOOKUP(Výskyt[[#This Row],[Kód]],zostava5[],2,0),"")</f>
        <v/>
      </c>
      <c r="R216" s="100" t="str">
        <f>IFERROR(VLOOKUP(Výskyt[[#This Row],[Kód]],zostava6[],2,0),"")</f>
        <v/>
      </c>
      <c r="S216" s="100" t="str">
        <f>IFERROR(VLOOKUP(Výskyt[[#This Row],[Kód]],zostava7[],2,0),"")</f>
        <v/>
      </c>
      <c r="T216" s="100" t="str">
        <f>IFERROR(VLOOKUP(Výskyt[[#This Row],[Kód]],zostava8[],2,0),"")</f>
        <v/>
      </c>
      <c r="U216" s="100" t="str">
        <f>IFERROR(VLOOKUP(Výskyt[[#This Row],[Kód]],zostava9[],2,0),"")</f>
        <v/>
      </c>
      <c r="V216" s="102" t="str">
        <f>IFERROR(VLOOKUP(Výskyt[[#This Row],[Kód]],zostava10[],2,0),"")</f>
        <v/>
      </c>
      <c r="W216" s="100" t="str">
        <f>IFERROR(VLOOKUP(Výskyt[[#This Row],[Kód]],zostava11[],2,0),"")</f>
        <v/>
      </c>
      <c r="X216" s="100" t="str">
        <f>IFERROR(VLOOKUP(Výskyt[[#This Row],[Kód]],zostava12[],2,0),"")</f>
        <v/>
      </c>
      <c r="Y216" s="100" t="str">
        <f>IFERROR(VLOOKUP(Výskyt[[#This Row],[Kód]],zostava13[],2,0),"")</f>
        <v/>
      </c>
      <c r="Z216" s="100" t="str">
        <f>IFERROR(VLOOKUP(Výskyt[[#This Row],[Kód]],zostava14[],2,0),"")</f>
        <v/>
      </c>
      <c r="AA216" s="100" t="str">
        <f>IFERROR(VLOOKUP(Výskyt[[#This Row],[Kód]],zostava15[],2,0),"")</f>
        <v/>
      </c>
      <c r="AB216" s="100" t="str">
        <f>IFERROR(VLOOKUP(Výskyt[[#This Row],[Kód]],zostava16[],2,0),"")</f>
        <v/>
      </c>
      <c r="AC216" s="100" t="str">
        <f>IFERROR(VLOOKUP(Výskyt[[#This Row],[Kód]],zostava17[],2,0),"")</f>
        <v/>
      </c>
      <c r="AD216" s="100" t="str">
        <f>IFERROR(VLOOKUP(Výskyt[[#This Row],[Kód]],zostava18[],2,0),"")</f>
        <v/>
      </c>
      <c r="AE216" s="100" t="str">
        <f>IFERROR(VLOOKUP(Výskyt[[#This Row],[Kód]],zostava19[],2,0),"")</f>
        <v/>
      </c>
      <c r="AF216" s="100" t="str">
        <f>IFERROR(VLOOKUP(Výskyt[[#This Row],[Kód]],zostava20[],2,0),"")</f>
        <v/>
      </c>
      <c r="AG216" s="100" t="str">
        <f>IFERROR(VLOOKUP(Výskyt[[#This Row],[Kód]],zostava21[],2,0),"")</f>
        <v/>
      </c>
      <c r="AH216" s="100" t="str">
        <f>IFERROR(VLOOKUP(Výskyt[[#This Row],[Kód]],zostava22[],2,0),"")</f>
        <v/>
      </c>
      <c r="AI216" s="100" t="str">
        <f>IFERROR(VLOOKUP(Výskyt[[#This Row],[Kód]],zostava23[],2,0),"")</f>
        <v/>
      </c>
      <c r="AJ216" s="100" t="str">
        <f>IFERROR(VLOOKUP(Výskyt[[#This Row],[Kód]],zostava24[],2,0),"")</f>
        <v/>
      </c>
      <c r="AK216" s="100" t="str">
        <f>IFERROR(VLOOKUP(Výskyt[[#This Row],[Kód]],zostava25[],2,0),"")</f>
        <v/>
      </c>
      <c r="AL216" s="100" t="str">
        <f>IFERROR(VLOOKUP(Výskyt[[#This Row],[Kód]],zostava26[],2,0),"")</f>
        <v/>
      </c>
      <c r="AM216" s="100" t="str">
        <f>IFERROR(VLOOKUP(Výskyt[[#This Row],[Kód]],zostava27[],2,0),"")</f>
        <v/>
      </c>
      <c r="AN216" s="100" t="str">
        <f>IFERROR(VLOOKUP(Výskyt[[#This Row],[Kód]],zostava28[],2,0),"")</f>
        <v/>
      </c>
      <c r="AO216" s="100" t="str">
        <f>IFERROR(VLOOKUP(Výskyt[[#This Row],[Kód]],zostava29[],2,0),"")</f>
        <v/>
      </c>
      <c r="AP216" s="100" t="str">
        <f>IFERROR(VLOOKUP(Výskyt[[#This Row],[Kód]],zostava30[],2,0),"")</f>
        <v/>
      </c>
      <c r="AQ216" s="100" t="str">
        <f>IFERROR(VLOOKUP(Výskyt[[#This Row],[Kód]],zostava31[],2,0),"")</f>
        <v/>
      </c>
      <c r="AR216" s="100" t="str">
        <f>IFERROR(VLOOKUP(Výskyt[[#This Row],[Kód]],zostava32[],2,0),"")</f>
        <v/>
      </c>
      <c r="AS216" s="100" t="str">
        <f>IFERROR(VLOOKUP(Výskyt[[#This Row],[Kód]],zostava33[],2,0),"")</f>
        <v/>
      </c>
      <c r="AT216" s="100" t="str">
        <f>IFERROR(VLOOKUP(Výskyt[[#This Row],[Kód]],zostava34[],2,0),"")</f>
        <v/>
      </c>
      <c r="AU216" s="100" t="str">
        <f>IFERROR(VLOOKUP(Výskyt[[#This Row],[Kód]],zostava35[],2,0),"")</f>
        <v/>
      </c>
      <c r="AV216" s="100" t="str">
        <f>IFERROR(VLOOKUP(Výskyt[[#This Row],[Kód]],zostava36[],2,0),"")</f>
        <v/>
      </c>
      <c r="AW216" s="100" t="str">
        <f>IFERROR(VLOOKUP(Výskyt[[#This Row],[Kód]],zostava37[],2,0),"")</f>
        <v/>
      </c>
      <c r="AX216" s="100" t="str">
        <f>IFERROR(VLOOKUP(Výskyt[[#This Row],[Kód]],zostava38[],2,0),"")</f>
        <v/>
      </c>
      <c r="AY216" s="100" t="str">
        <f>IFERROR(VLOOKUP(Výskyt[[#This Row],[Kód]],zostava39[],2,0),"")</f>
        <v/>
      </c>
      <c r="AZ216" s="100" t="str">
        <f>IFERROR(VLOOKUP(Výskyt[[#This Row],[Kód]],zostava40[],2,0),"")</f>
        <v/>
      </c>
      <c r="BA216" s="100" t="str">
        <f>IFERROR(VLOOKUP(Výskyt[[#This Row],[Kód]],zostava41[],2,0),"")</f>
        <v/>
      </c>
      <c r="BB216" s="100" t="str">
        <f>IFERROR(VLOOKUP(Výskyt[[#This Row],[Kód]],zostava42[],2,0),"")</f>
        <v/>
      </c>
      <c r="BC216" s="100" t="str">
        <f>IFERROR(VLOOKUP(Výskyt[[#This Row],[Kód]],zostava43[],2,0),"")</f>
        <v/>
      </c>
      <c r="BD216" s="100" t="str">
        <f>IFERROR(VLOOKUP(Výskyt[[#This Row],[Kód]],zostava44[],2,0),"")</f>
        <v/>
      </c>
      <c r="BE216" s="84"/>
      <c r="BF216" s="108">
        <f>Zostavy!B239</f>
        <v>0</v>
      </c>
      <c r="BG216" s="108">
        <f>SUMIFS(Zostavy!$D$216:$D$249,Zostavy!$B$216:$B$249,Zostavy!B239)*Zostavy!$E$251</f>
        <v>0</v>
      </c>
      <c r="BI216" s="108">
        <f>Zostavy!H239</f>
        <v>0</v>
      </c>
      <c r="BJ216" s="108">
        <f>SUMIFS(Zostavy!$J$216:$J$249,Zostavy!$H$216:$H$249,Zostavy!H239)*Zostavy!$K$251</f>
        <v>0</v>
      </c>
      <c r="BL216" s="108">
        <f>Zostavy!N239</f>
        <v>0</v>
      </c>
      <c r="BM216" s="108">
        <f>SUMIFS(Zostavy!$P$216:$P$249,Zostavy!$N$216:$N$249,Zostavy!N239)*Zostavy!$Q$251</f>
        <v>0</v>
      </c>
      <c r="BO216" s="108" t="str">
        <f>Zostavy!T239</f>
        <v/>
      </c>
      <c r="BP216" s="108">
        <f>SUMIFS(Zostavy!$V$216:$V$249,Zostavy!$T$216:$T$249,Zostavy!T239)*Zostavy!$W$251</f>
        <v>0</v>
      </c>
    </row>
    <row r="217" spans="1:68" ht="14.15" x14ac:dyDescent="0.35">
      <c r="A217" s="84"/>
      <c r="B217" s="98">
        <v>3937</v>
      </c>
      <c r="C217" s="84" t="s">
        <v>529</v>
      </c>
      <c r="D217" s="84">
        <f>Cenník[[#This Row],[Kód]]</f>
        <v>3937</v>
      </c>
      <c r="E217" s="93">
        <v>57.6</v>
      </c>
      <c r="F217" s="84"/>
      <c r="G217" s="84" t="s">
        <v>170</v>
      </c>
      <c r="H217" s="84"/>
      <c r="I217" s="99">
        <f>Cenník[[#This Row],[Kód]]</f>
        <v>3937</v>
      </c>
      <c r="J217" s="100">
        <f>SUM(Výskyt[[#This Row],[1]:[44]])</f>
        <v>0</v>
      </c>
      <c r="K217" s="100" t="str">
        <f>IFERROR(RANK(Výskyt[[#This Row],[kód-P]],Výskyt[kód-P],1),"")</f>
        <v/>
      </c>
      <c r="L217" s="100" t="str">
        <f>IF(Výskyt[[#This Row],[ks]]&gt;0,Výskyt[[#This Row],[Kód]],"")</f>
        <v/>
      </c>
      <c r="M217" s="100" t="str">
        <f>IFERROR(VLOOKUP(Výskyt[[#This Row],[Kód]],zostava1[],2,0),"")</f>
        <v/>
      </c>
      <c r="N217" s="100" t="str">
        <f>IFERROR(VLOOKUP(Výskyt[[#This Row],[Kód]],zostava2[],2,0),"")</f>
        <v/>
      </c>
      <c r="O217" s="100" t="str">
        <f>IFERROR(VLOOKUP(Výskyt[[#This Row],[Kód]],zostava3[],2,0),"")</f>
        <v/>
      </c>
      <c r="P217" s="100" t="str">
        <f>IFERROR(VLOOKUP(Výskyt[[#This Row],[Kód]],zostava4[],2,0),"")</f>
        <v/>
      </c>
      <c r="Q217" s="100" t="str">
        <f>IFERROR(VLOOKUP(Výskyt[[#This Row],[Kód]],zostava5[],2,0),"")</f>
        <v/>
      </c>
      <c r="R217" s="100" t="str">
        <f>IFERROR(VLOOKUP(Výskyt[[#This Row],[Kód]],zostava6[],2,0),"")</f>
        <v/>
      </c>
      <c r="S217" s="100" t="str">
        <f>IFERROR(VLOOKUP(Výskyt[[#This Row],[Kód]],zostava7[],2,0),"")</f>
        <v/>
      </c>
      <c r="T217" s="100" t="str">
        <f>IFERROR(VLOOKUP(Výskyt[[#This Row],[Kód]],zostava8[],2,0),"")</f>
        <v/>
      </c>
      <c r="U217" s="100" t="str">
        <f>IFERROR(VLOOKUP(Výskyt[[#This Row],[Kód]],zostava9[],2,0),"")</f>
        <v/>
      </c>
      <c r="V217" s="102" t="str">
        <f>IFERROR(VLOOKUP(Výskyt[[#This Row],[Kód]],zostava10[],2,0),"")</f>
        <v/>
      </c>
      <c r="W217" s="100" t="str">
        <f>IFERROR(VLOOKUP(Výskyt[[#This Row],[Kód]],zostava11[],2,0),"")</f>
        <v/>
      </c>
      <c r="X217" s="100" t="str">
        <f>IFERROR(VLOOKUP(Výskyt[[#This Row],[Kód]],zostava12[],2,0),"")</f>
        <v/>
      </c>
      <c r="Y217" s="100" t="str">
        <f>IFERROR(VLOOKUP(Výskyt[[#This Row],[Kód]],zostava13[],2,0),"")</f>
        <v/>
      </c>
      <c r="Z217" s="100" t="str">
        <f>IFERROR(VLOOKUP(Výskyt[[#This Row],[Kód]],zostava14[],2,0),"")</f>
        <v/>
      </c>
      <c r="AA217" s="100" t="str">
        <f>IFERROR(VLOOKUP(Výskyt[[#This Row],[Kód]],zostava15[],2,0),"")</f>
        <v/>
      </c>
      <c r="AB217" s="100" t="str">
        <f>IFERROR(VLOOKUP(Výskyt[[#This Row],[Kód]],zostava16[],2,0),"")</f>
        <v/>
      </c>
      <c r="AC217" s="100" t="str">
        <f>IFERROR(VLOOKUP(Výskyt[[#This Row],[Kód]],zostava17[],2,0),"")</f>
        <v/>
      </c>
      <c r="AD217" s="100" t="str">
        <f>IFERROR(VLOOKUP(Výskyt[[#This Row],[Kód]],zostava18[],2,0),"")</f>
        <v/>
      </c>
      <c r="AE217" s="100" t="str">
        <f>IFERROR(VLOOKUP(Výskyt[[#This Row],[Kód]],zostava19[],2,0),"")</f>
        <v/>
      </c>
      <c r="AF217" s="100" t="str">
        <f>IFERROR(VLOOKUP(Výskyt[[#This Row],[Kód]],zostava20[],2,0),"")</f>
        <v/>
      </c>
      <c r="AG217" s="100" t="str">
        <f>IFERROR(VLOOKUP(Výskyt[[#This Row],[Kód]],zostava21[],2,0),"")</f>
        <v/>
      </c>
      <c r="AH217" s="100" t="str">
        <f>IFERROR(VLOOKUP(Výskyt[[#This Row],[Kód]],zostava22[],2,0),"")</f>
        <v/>
      </c>
      <c r="AI217" s="100" t="str">
        <f>IFERROR(VLOOKUP(Výskyt[[#This Row],[Kód]],zostava23[],2,0),"")</f>
        <v/>
      </c>
      <c r="AJ217" s="100" t="str">
        <f>IFERROR(VLOOKUP(Výskyt[[#This Row],[Kód]],zostava24[],2,0),"")</f>
        <v/>
      </c>
      <c r="AK217" s="100" t="str">
        <f>IFERROR(VLOOKUP(Výskyt[[#This Row],[Kód]],zostava25[],2,0),"")</f>
        <v/>
      </c>
      <c r="AL217" s="100" t="str">
        <f>IFERROR(VLOOKUP(Výskyt[[#This Row],[Kód]],zostava26[],2,0),"")</f>
        <v/>
      </c>
      <c r="AM217" s="100" t="str">
        <f>IFERROR(VLOOKUP(Výskyt[[#This Row],[Kód]],zostava27[],2,0),"")</f>
        <v/>
      </c>
      <c r="AN217" s="100" t="str">
        <f>IFERROR(VLOOKUP(Výskyt[[#This Row],[Kód]],zostava28[],2,0),"")</f>
        <v/>
      </c>
      <c r="AO217" s="100" t="str">
        <f>IFERROR(VLOOKUP(Výskyt[[#This Row],[Kód]],zostava29[],2,0),"")</f>
        <v/>
      </c>
      <c r="AP217" s="100" t="str">
        <f>IFERROR(VLOOKUP(Výskyt[[#This Row],[Kód]],zostava30[],2,0),"")</f>
        <v/>
      </c>
      <c r="AQ217" s="100" t="str">
        <f>IFERROR(VLOOKUP(Výskyt[[#This Row],[Kód]],zostava31[],2,0),"")</f>
        <v/>
      </c>
      <c r="AR217" s="100" t="str">
        <f>IFERROR(VLOOKUP(Výskyt[[#This Row],[Kód]],zostava32[],2,0),"")</f>
        <v/>
      </c>
      <c r="AS217" s="100" t="str">
        <f>IFERROR(VLOOKUP(Výskyt[[#This Row],[Kód]],zostava33[],2,0),"")</f>
        <v/>
      </c>
      <c r="AT217" s="100" t="str">
        <f>IFERROR(VLOOKUP(Výskyt[[#This Row],[Kód]],zostava34[],2,0),"")</f>
        <v/>
      </c>
      <c r="AU217" s="100" t="str">
        <f>IFERROR(VLOOKUP(Výskyt[[#This Row],[Kód]],zostava35[],2,0),"")</f>
        <v/>
      </c>
      <c r="AV217" s="100" t="str">
        <f>IFERROR(VLOOKUP(Výskyt[[#This Row],[Kód]],zostava36[],2,0),"")</f>
        <v/>
      </c>
      <c r="AW217" s="100" t="str">
        <f>IFERROR(VLOOKUP(Výskyt[[#This Row],[Kód]],zostava37[],2,0),"")</f>
        <v/>
      </c>
      <c r="AX217" s="100" t="str">
        <f>IFERROR(VLOOKUP(Výskyt[[#This Row],[Kód]],zostava38[],2,0),"")</f>
        <v/>
      </c>
      <c r="AY217" s="100" t="str">
        <f>IFERROR(VLOOKUP(Výskyt[[#This Row],[Kód]],zostava39[],2,0),"")</f>
        <v/>
      </c>
      <c r="AZ217" s="100" t="str">
        <f>IFERROR(VLOOKUP(Výskyt[[#This Row],[Kód]],zostava40[],2,0),"")</f>
        <v/>
      </c>
      <c r="BA217" s="100" t="str">
        <f>IFERROR(VLOOKUP(Výskyt[[#This Row],[Kód]],zostava41[],2,0),"")</f>
        <v/>
      </c>
      <c r="BB217" s="100" t="str">
        <f>IFERROR(VLOOKUP(Výskyt[[#This Row],[Kód]],zostava42[],2,0),"")</f>
        <v/>
      </c>
      <c r="BC217" s="100" t="str">
        <f>IFERROR(VLOOKUP(Výskyt[[#This Row],[Kód]],zostava43[],2,0),"")</f>
        <v/>
      </c>
      <c r="BD217" s="100" t="str">
        <f>IFERROR(VLOOKUP(Výskyt[[#This Row],[Kód]],zostava44[],2,0),"")</f>
        <v/>
      </c>
      <c r="BE217" s="84"/>
      <c r="BF217" s="108">
        <f>Zostavy!B240</f>
        <v>0</v>
      </c>
      <c r="BG217" s="108">
        <f>SUMIFS(Zostavy!$D$216:$D$249,Zostavy!$B$216:$B$249,Zostavy!B240)*Zostavy!$E$251</f>
        <v>0</v>
      </c>
      <c r="BI217" s="108">
        <f>Zostavy!H240</f>
        <v>0</v>
      </c>
      <c r="BJ217" s="108">
        <f>SUMIFS(Zostavy!$J$216:$J$249,Zostavy!$H$216:$H$249,Zostavy!H240)*Zostavy!$K$251</f>
        <v>0</v>
      </c>
      <c r="BL217" s="108">
        <f>Zostavy!N240</f>
        <v>0</v>
      </c>
      <c r="BM217" s="108">
        <f>SUMIFS(Zostavy!$P$216:$P$249,Zostavy!$N$216:$N$249,Zostavy!N240)*Zostavy!$Q$251</f>
        <v>0</v>
      </c>
      <c r="BO217" s="108" t="str">
        <f>Zostavy!T240</f>
        <v/>
      </c>
      <c r="BP217" s="108">
        <f>SUMIFS(Zostavy!$V$216:$V$249,Zostavy!$T$216:$T$249,Zostavy!T240)*Zostavy!$W$251</f>
        <v>0</v>
      </c>
    </row>
    <row r="218" spans="1:68" ht="14.15" x14ac:dyDescent="0.35">
      <c r="A218" s="84"/>
      <c r="B218" s="98">
        <v>3938</v>
      </c>
      <c r="C218" s="84" t="s">
        <v>528</v>
      </c>
      <c r="D218" s="84">
        <f>Cenník[[#This Row],[Kód]]</f>
        <v>3938</v>
      </c>
      <c r="E218" s="93">
        <v>57.6</v>
      </c>
      <c r="F218" s="84"/>
      <c r="G218" s="84" t="s">
        <v>166</v>
      </c>
      <c r="H218" s="84"/>
      <c r="I218" s="99">
        <f>Cenník[[#This Row],[Kód]]</f>
        <v>3938</v>
      </c>
      <c r="J218" s="100">
        <f>SUM(Výskyt[[#This Row],[1]:[44]])</f>
        <v>0</v>
      </c>
      <c r="K218" s="100" t="str">
        <f>IFERROR(RANK(Výskyt[[#This Row],[kód-P]],Výskyt[kód-P],1),"")</f>
        <v/>
      </c>
      <c r="L218" s="100" t="str">
        <f>IF(Výskyt[[#This Row],[ks]]&gt;0,Výskyt[[#This Row],[Kód]],"")</f>
        <v/>
      </c>
      <c r="M218" s="100" t="str">
        <f>IFERROR(VLOOKUP(Výskyt[[#This Row],[Kód]],zostava1[],2,0),"")</f>
        <v/>
      </c>
      <c r="N218" s="100" t="str">
        <f>IFERROR(VLOOKUP(Výskyt[[#This Row],[Kód]],zostava2[],2,0),"")</f>
        <v/>
      </c>
      <c r="O218" s="100" t="str">
        <f>IFERROR(VLOOKUP(Výskyt[[#This Row],[Kód]],zostava3[],2,0),"")</f>
        <v/>
      </c>
      <c r="P218" s="100" t="str">
        <f>IFERROR(VLOOKUP(Výskyt[[#This Row],[Kód]],zostava4[],2,0),"")</f>
        <v/>
      </c>
      <c r="Q218" s="100" t="str">
        <f>IFERROR(VLOOKUP(Výskyt[[#This Row],[Kód]],zostava5[],2,0),"")</f>
        <v/>
      </c>
      <c r="R218" s="100" t="str">
        <f>IFERROR(VLOOKUP(Výskyt[[#This Row],[Kód]],zostava6[],2,0),"")</f>
        <v/>
      </c>
      <c r="S218" s="100" t="str">
        <f>IFERROR(VLOOKUP(Výskyt[[#This Row],[Kód]],zostava7[],2,0),"")</f>
        <v/>
      </c>
      <c r="T218" s="100" t="str">
        <f>IFERROR(VLOOKUP(Výskyt[[#This Row],[Kód]],zostava8[],2,0),"")</f>
        <v/>
      </c>
      <c r="U218" s="100" t="str">
        <f>IFERROR(VLOOKUP(Výskyt[[#This Row],[Kód]],zostava9[],2,0),"")</f>
        <v/>
      </c>
      <c r="V218" s="102" t="str">
        <f>IFERROR(VLOOKUP(Výskyt[[#This Row],[Kód]],zostava10[],2,0),"")</f>
        <v/>
      </c>
      <c r="W218" s="100" t="str">
        <f>IFERROR(VLOOKUP(Výskyt[[#This Row],[Kód]],zostava11[],2,0),"")</f>
        <v/>
      </c>
      <c r="X218" s="100" t="str">
        <f>IFERROR(VLOOKUP(Výskyt[[#This Row],[Kód]],zostava12[],2,0),"")</f>
        <v/>
      </c>
      <c r="Y218" s="100" t="str">
        <f>IFERROR(VLOOKUP(Výskyt[[#This Row],[Kód]],zostava13[],2,0),"")</f>
        <v/>
      </c>
      <c r="Z218" s="100" t="str">
        <f>IFERROR(VLOOKUP(Výskyt[[#This Row],[Kód]],zostava14[],2,0),"")</f>
        <v/>
      </c>
      <c r="AA218" s="100" t="str">
        <f>IFERROR(VLOOKUP(Výskyt[[#This Row],[Kód]],zostava15[],2,0),"")</f>
        <v/>
      </c>
      <c r="AB218" s="100" t="str">
        <f>IFERROR(VLOOKUP(Výskyt[[#This Row],[Kód]],zostava16[],2,0),"")</f>
        <v/>
      </c>
      <c r="AC218" s="100" t="str">
        <f>IFERROR(VLOOKUP(Výskyt[[#This Row],[Kód]],zostava17[],2,0),"")</f>
        <v/>
      </c>
      <c r="AD218" s="100" t="str">
        <f>IFERROR(VLOOKUP(Výskyt[[#This Row],[Kód]],zostava18[],2,0),"")</f>
        <v/>
      </c>
      <c r="AE218" s="100" t="str">
        <f>IFERROR(VLOOKUP(Výskyt[[#This Row],[Kód]],zostava19[],2,0),"")</f>
        <v/>
      </c>
      <c r="AF218" s="100" t="str">
        <f>IFERROR(VLOOKUP(Výskyt[[#This Row],[Kód]],zostava20[],2,0),"")</f>
        <v/>
      </c>
      <c r="AG218" s="100" t="str">
        <f>IFERROR(VLOOKUP(Výskyt[[#This Row],[Kód]],zostava21[],2,0),"")</f>
        <v/>
      </c>
      <c r="AH218" s="100" t="str">
        <f>IFERROR(VLOOKUP(Výskyt[[#This Row],[Kód]],zostava22[],2,0),"")</f>
        <v/>
      </c>
      <c r="AI218" s="100" t="str">
        <f>IFERROR(VLOOKUP(Výskyt[[#This Row],[Kód]],zostava23[],2,0),"")</f>
        <v/>
      </c>
      <c r="AJ218" s="100" t="str">
        <f>IFERROR(VLOOKUP(Výskyt[[#This Row],[Kód]],zostava24[],2,0),"")</f>
        <v/>
      </c>
      <c r="AK218" s="100" t="str">
        <f>IFERROR(VLOOKUP(Výskyt[[#This Row],[Kód]],zostava25[],2,0),"")</f>
        <v/>
      </c>
      <c r="AL218" s="100" t="str">
        <f>IFERROR(VLOOKUP(Výskyt[[#This Row],[Kód]],zostava26[],2,0),"")</f>
        <v/>
      </c>
      <c r="AM218" s="100" t="str">
        <f>IFERROR(VLOOKUP(Výskyt[[#This Row],[Kód]],zostava27[],2,0),"")</f>
        <v/>
      </c>
      <c r="AN218" s="100" t="str">
        <f>IFERROR(VLOOKUP(Výskyt[[#This Row],[Kód]],zostava28[],2,0),"")</f>
        <v/>
      </c>
      <c r="AO218" s="100" t="str">
        <f>IFERROR(VLOOKUP(Výskyt[[#This Row],[Kód]],zostava29[],2,0),"")</f>
        <v/>
      </c>
      <c r="AP218" s="100" t="str">
        <f>IFERROR(VLOOKUP(Výskyt[[#This Row],[Kód]],zostava30[],2,0),"")</f>
        <v/>
      </c>
      <c r="AQ218" s="100" t="str">
        <f>IFERROR(VLOOKUP(Výskyt[[#This Row],[Kód]],zostava31[],2,0),"")</f>
        <v/>
      </c>
      <c r="AR218" s="100" t="str">
        <f>IFERROR(VLOOKUP(Výskyt[[#This Row],[Kód]],zostava32[],2,0),"")</f>
        <v/>
      </c>
      <c r="AS218" s="100" t="str">
        <f>IFERROR(VLOOKUP(Výskyt[[#This Row],[Kód]],zostava33[],2,0),"")</f>
        <v/>
      </c>
      <c r="AT218" s="100" t="str">
        <f>IFERROR(VLOOKUP(Výskyt[[#This Row],[Kód]],zostava34[],2,0),"")</f>
        <v/>
      </c>
      <c r="AU218" s="100" t="str">
        <f>IFERROR(VLOOKUP(Výskyt[[#This Row],[Kód]],zostava35[],2,0),"")</f>
        <v/>
      </c>
      <c r="AV218" s="100" t="str">
        <f>IFERROR(VLOOKUP(Výskyt[[#This Row],[Kód]],zostava36[],2,0),"")</f>
        <v/>
      </c>
      <c r="AW218" s="100" t="str">
        <f>IFERROR(VLOOKUP(Výskyt[[#This Row],[Kód]],zostava37[],2,0),"")</f>
        <v/>
      </c>
      <c r="AX218" s="100" t="str">
        <f>IFERROR(VLOOKUP(Výskyt[[#This Row],[Kód]],zostava38[],2,0),"")</f>
        <v/>
      </c>
      <c r="AY218" s="100" t="str">
        <f>IFERROR(VLOOKUP(Výskyt[[#This Row],[Kód]],zostava39[],2,0),"")</f>
        <v/>
      </c>
      <c r="AZ218" s="100" t="str">
        <f>IFERROR(VLOOKUP(Výskyt[[#This Row],[Kód]],zostava40[],2,0),"")</f>
        <v/>
      </c>
      <c r="BA218" s="100" t="str">
        <f>IFERROR(VLOOKUP(Výskyt[[#This Row],[Kód]],zostava41[],2,0),"")</f>
        <v/>
      </c>
      <c r="BB218" s="100" t="str">
        <f>IFERROR(VLOOKUP(Výskyt[[#This Row],[Kód]],zostava42[],2,0),"")</f>
        <v/>
      </c>
      <c r="BC218" s="100" t="str">
        <f>IFERROR(VLOOKUP(Výskyt[[#This Row],[Kód]],zostava43[],2,0),"")</f>
        <v/>
      </c>
      <c r="BD218" s="100" t="str">
        <f>IFERROR(VLOOKUP(Výskyt[[#This Row],[Kód]],zostava44[],2,0),"")</f>
        <v/>
      </c>
      <c r="BE218" s="84"/>
      <c r="BF218" s="108">
        <f>Zostavy!B241</f>
        <v>0</v>
      </c>
      <c r="BG218" s="108">
        <f>SUMIFS(Zostavy!$D$216:$D$249,Zostavy!$B$216:$B$249,Zostavy!B241)*Zostavy!$E$251</f>
        <v>0</v>
      </c>
      <c r="BI218" s="108">
        <f>Zostavy!H241</f>
        <v>0</v>
      </c>
      <c r="BJ218" s="108">
        <f>SUMIFS(Zostavy!$J$216:$J$249,Zostavy!$H$216:$H$249,Zostavy!H241)*Zostavy!$K$251</f>
        <v>0</v>
      </c>
      <c r="BL218" s="108">
        <f>Zostavy!N241</f>
        <v>0</v>
      </c>
      <c r="BM218" s="108">
        <f>SUMIFS(Zostavy!$P$216:$P$249,Zostavy!$N$216:$N$249,Zostavy!N241)*Zostavy!$Q$251</f>
        <v>0</v>
      </c>
      <c r="BO218" s="108" t="str">
        <f>Zostavy!T241</f>
        <v/>
      </c>
      <c r="BP218" s="108">
        <f>SUMIFS(Zostavy!$V$216:$V$249,Zostavy!$T$216:$T$249,Zostavy!T241)*Zostavy!$W$251</f>
        <v>0</v>
      </c>
    </row>
    <row r="219" spans="1:68" ht="14.15" x14ac:dyDescent="0.35">
      <c r="A219" s="84"/>
      <c r="B219" s="98">
        <v>3940</v>
      </c>
      <c r="C219" s="84" t="s">
        <v>108</v>
      </c>
      <c r="D219" s="84">
        <f>Cenník[[#This Row],[Kód]]</f>
        <v>3940</v>
      </c>
      <c r="E219" s="93">
        <v>0.24</v>
      </c>
      <c r="F219" s="84"/>
      <c r="G219" s="84" t="s">
        <v>171</v>
      </c>
      <c r="H219" s="84"/>
      <c r="I219" s="99">
        <f>Cenník[[#This Row],[Kód]]</f>
        <v>3940</v>
      </c>
      <c r="J219" s="100">
        <f>SUM(Výskyt[[#This Row],[1]:[44]])</f>
        <v>0</v>
      </c>
      <c r="K219" s="100" t="str">
        <f>IFERROR(RANK(Výskyt[[#This Row],[kód-P]],Výskyt[kód-P],1),"")</f>
        <v/>
      </c>
      <c r="L219" s="100" t="str">
        <f>IF(Výskyt[[#This Row],[ks]]&gt;0,Výskyt[[#This Row],[Kód]],"")</f>
        <v/>
      </c>
      <c r="M219" s="100" t="str">
        <f>IFERROR(VLOOKUP(Výskyt[[#This Row],[Kód]],zostava1[],2,0),"")</f>
        <v/>
      </c>
      <c r="N219" s="100" t="str">
        <f>IFERROR(VLOOKUP(Výskyt[[#This Row],[Kód]],zostava2[],2,0),"")</f>
        <v/>
      </c>
      <c r="O219" s="100" t="str">
        <f>IFERROR(VLOOKUP(Výskyt[[#This Row],[Kód]],zostava3[],2,0),"")</f>
        <v/>
      </c>
      <c r="P219" s="100" t="str">
        <f>IFERROR(VLOOKUP(Výskyt[[#This Row],[Kód]],zostava4[],2,0),"")</f>
        <v/>
      </c>
      <c r="Q219" s="100" t="str">
        <f>IFERROR(VLOOKUP(Výskyt[[#This Row],[Kód]],zostava5[],2,0),"")</f>
        <v/>
      </c>
      <c r="R219" s="100" t="str">
        <f>IFERROR(VLOOKUP(Výskyt[[#This Row],[Kód]],zostava6[],2,0),"")</f>
        <v/>
      </c>
      <c r="S219" s="100" t="str">
        <f>IFERROR(VLOOKUP(Výskyt[[#This Row],[Kód]],zostava7[],2,0),"")</f>
        <v/>
      </c>
      <c r="T219" s="100" t="str">
        <f>IFERROR(VLOOKUP(Výskyt[[#This Row],[Kód]],zostava8[],2,0),"")</f>
        <v/>
      </c>
      <c r="U219" s="100" t="str">
        <f>IFERROR(VLOOKUP(Výskyt[[#This Row],[Kód]],zostava9[],2,0),"")</f>
        <v/>
      </c>
      <c r="V219" s="102" t="str">
        <f>IFERROR(VLOOKUP(Výskyt[[#This Row],[Kód]],zostava10[],2,0),"")</f>
        <v/>
      </c>
      <c r="W219" s="100" t="str">
        <f>IFERROR(VLOOKUP(Výskyt[[#This Row],[Kód]],zostava11[],2,0),"")</f>
        <v/>
      </c>
      <c r="X219" s="100" t="str">
        <f>IFERROR(VLOOKUP(Výskyt[[#This Row],[Kód]],zostava12[],2,0),"")</f>
        <v/>
      </c>
      <c r="Y219" s="100" t="str">
        <f>IFERROR(VLOOKUP(Výskyt[[#This Row],[Kód]],zostava13[],2,0),"")</f>
        <v/>
      </c>
      <c r="Z219" s="100" t="str">
        <f>IFERROR(VLOOKUP(Výskyt[[#This Row],[Kód]],zostava14[],2,0),"")</f>
        <v/>
      </c>
      <c r="AA219" s="100" t="str">
        <f>IFERROR(VLOOKUP(Výskyt[[#This Row],[Kód]],zostava15[],2,0),"")</f>
        <v/>
      </c>
      <c r="AB219" s="100" t="str">
        <f>IFERROR(VLOOKUP(Výskyt[[#This Row],[Kód]],zostava16[],2,0),"")</f>
        <v/>
      </c>
      <c r="AC219" s="100" t="str">
        <f>IFERROR(VLOOKUP(Výskyt[[#This Row],[Kód]],zostava17[],2,0),"")</f>
        <v/>
      </c>
      <c r="AD219" s="100" t="str">
        <f>IFERROR(VLOOKUP(Výskyt[[#This Row],[Kód]],zostava18[],2,0),"")</f>
        <v/>
      </c>
      <c r="AE219" s="100" t="str">
        <f>IFERROR(VLOOKUP(Výskyt[[#This Row],[Kód]],zostava19[],2,0),"")</f>
        <v/>
      </c>
      <c r="AF219" s="100" t="str">
        <f>IFERROR(VLOOKUP(Výskyt[[#This Row],[Kód]],zostava20[],2,0),"")</f>
        <v/>
      </c>
      <c r="AG219" s="100" t="str">
        <f>IFERROR(VLOOKUP(Výskyt[[#This Row],[Kód]],zostava21[],2,0),"")</f>
        <v/>
      </c>
      <c r="AH219" s="100" t="str">
        <f>IFERROR(VLOOKUP(Výskyt[[#This Row],[Kód]],zostava22[],2,0),"")</f>
        <v/>
      </c>
      <c r="AI219" s="100" t="str">
        <f>IFERROR(VLOOKUP(Výskyt[[#This Row],[Kód]],zostava23[],2,0),"")</f>
        <v/>
      </c>
      <c r="AJ219" s="100" t="str">
        <f>IFERROR(VLOOKUP(Výskyt[[#This Row],[Kód]],zostava24[],2,0),"")</f>
        <v/>
      </c>
      <c r="AK219" s="100" t="str">
        <f>IFERROR(VLOOKUP(Výskyt[[#This Row],[Kód]],zostava25[],2,0),"")</f>
        <v/>
      </c>
      <c r="AL219" s="100" t="str">
        <f>IFERROR(VLOOKUP(Výskyt[[#This Row],[Kód]],zostava26[],2,0),"")</f>
        <v/>
      </c>
      <c r="AM219" s="100" t="str">
        <f>IFERROR(VLOOKUP(Výskyt[[#This Row],[Kód]],zostava27[],2,0),"")</f>
        <v/>
      </c>
      <c r="AN219" s="100" t="str">
        <f>IFERROR(VLOOKUP(Výskyt[[#This Row],[Kód]],zostava28[],2,0),"")</f>
        <v/>
      </c>
      <c r="AO219" s="100" t="str">
        <f>IFERROR(VLOOKUP(Výskyt[[#This Row],[Kód]],zostava29[],2,0),"")</f>
        <v/>
      </c>
      <c r="AP219" s="100" t="str">
        <f>IFERROR(VLOOKUP(Výskyt[[#This Row],[Kód]],zostava30[],2,0),"")</f>
        <v/>
      </c>
      <c r="AQ219" s="100" t="str">
        <f>IFERROR(VLOOKUP(Výskyt[[#This Row],[Kód]],zostava31[],2,0),"")</f>
        <v/>
      </c>
      <c r="AR219" s="100" t="str">
        <f>IFERROR(VLOOKUP(Výskyt[[#This Row],[Kód]],zostava32[],2,0),"")</f>
        <v/>
      </c>
      <c r="AS219" s="100" t="str">
        <f>IFERROR(VLOOKUP(Výskyt[[#This Row],[Kód]],zostava33[],2,0),"")</f>
        <v/>
      </c>
      <c r="AT219" s="100" t="str">
        <f>IFERROR(VLOOKUP(Výskyt[[#This Row],[Kód]],zostava34[],2,0),"")</f>
        <v/>
      </c>
      <c r="AU219" s="100" t="str">
        <f>IFERROR(VLOOKUP(Výskyt[[#This Row],[Kód]],zostava35[],2,0),"")</f>
        <v/>
      </c>
      <c r="AV219" s="100" t="str">
        <f>IFERROR(VLOOKUP(Výskyt[[#This Row],[Kód]],zostava36[],2,0),"")</f>
        <v/>
      </c>
      <c r="AW219" s="100" t="str">
        <f>IFERROR(VLOOKUP(Výskyt[[#This Row],[Kód]],zostava37[],2,0),"")</f>
        <v/>
      </c>
      <c r="AX219" s="100" t="str">
        <f>IFERROR(VLOOKUP(Výskyt[[#This Row],[Kód]],zostava38[],2,0),"")</f>
        <v/>
      </c>
      <c r="AY219" s="100" t="str">
        <f>IFERROR(VLOOKUP(Výskyt[[#This Row],[Kód]],zostava39[],2,0),"")</f>
        <v/>
      </c>
      <c r="AZ219" s="100" t="str">
        <f>IFERROR(VLOOKUP(Výskyt[[#This Row],[Kód]],zostava40[],2,0),"")</f>
        <v/>
      </c>
      <c r="BA219" s="100" t="str">
        <f>IFERROR(VLOOKUP(Výskyt[[#This Row],[Kód]],zostava41[],2,0),"")</f>
        <v/>
      </c>
      <c r="BB219" s="100" t="str">
        <f>IFERROR(VLOOKUP(Výskyt[[#This Row],[Kód]],zostava42[],2,0),"")</f>
        <v/>
      </c>
      <c r="BC219" s="100" t="str">
        <f>IFERROR(VLOOKUP(Výskyt[[#This Row],[Kód]],zostava43[],2,0),"")</f>
        <v/>
      </c>
      <c r="BD219" s="100" t="str">
        <f>IFERROR(VLOOKUP(Výskyt[[#This Row],[Kód]],zostava44[],2,0),"")</f>
        <v/>
      </c>
      <c r="BE219" s="84"/>
      <c r="BF219" s="108">
        <f>Zostavy!B242</f>
        <v>0</v>
      </c>
      <c r="BG219" s="108">
        <f>SUMIFS(Zostavy!$D$216:$D$249,Zostavy!$B$216:$B$249,Zostavy!B242)*Zostavy!$E$251</f>
        <v>0</v>
      </c>
      <c r="BI219" s="108">
        <f>Zostavy!H242</f>
        <v>0</v>
      </c>
      <c r="BJ219" s="108">
        <f>SUMIFS(Zostavy!$J$216:$J$249,Zostavy!$H$216:$H$249,Zostavy!H242)*Zostavy!$K$251</f>
        <v>0</v>
      </c>
      <c r="BL219" s="108">
        <f>Zostavy!N242</f>
        <v>0</v>
      </c>
      <c r="BM219" s="108">
        <f>SUMIFS(Zostavy!$P$216:$P$249,Zostavy!$N$216:$N$249,Zostavy!N242)*Zostavy!$Q$251</f>
        <v>0</v>
      </c>
      <c r="BO219" s="108" t="str">
        <f>Zostavy!T242</f>
        <v/>
      </c>
      <c r="BP219" s="108">
        <f>SUMIFS(Zostavy!$V$216:$V$249,Zostavy!$T$216:$T$249,Zostavy!T242)*Zostavy!$W$251</f>
        <v>0</v>
      </c>
    </row>
    <row r="220" spans="1:68" ht="14.15" x14ac:dyDescent="0.35">
      <c r="A220" s="84"/>
      <c r="B220" s="98">
        <v>3942</v>
      </c>
      <c r="C220" s="84" t="s">
        <v>109</v>
      </c>
      <c r="D220" s="84">
        <f>Cenník[[#This Row],[Kód]]</f>
        <v>3942</v>
      </c>
      <c r="E220" s="93">
        <v>1.36</v>
      </c>
      <c r="F220" s="84"/>
      <c r="G220" s="84" t="s">
        <v>167</v>
      </c>
      <c r="H220" s="84"/>
      <c r="I220" s="99">
        <f>Cenník[[#This Row],[Kód]]</f>
        <v>3942</v>
      </c>
      <c r="J220" s="100">
        <f>SUM(Výskyt[[#This Row],[1]:[44]])</f>
        <v>0</v>
      </c>
      <c r="K220" s="100" t="str">
        <f>IFERROR(RANK(Výskyt[[#This Row],[kód-P]],Výskyt[kód-P],1),"")</f>
        <v/>
      </c>
      <c r="L220" s="100" t="str">
        <f>IF(Výskyt[[#This Row],[ks]]&gt;0,Výskyt[[#This Row],[Kód]],"")</f>
        <v/>
      </c>
      <c r="M220" s="100" t="str">
        <f>IFERROR(VLOOKUP(Výskyt[[#This Row],[Kód]],zostava1[],2,0),"")</f>
        <v/>
      </c>
      <c r="N220" s="100" t="str">
        <f>IFERROR(VLOOKUP(Výskyt[[#This Row],[Kód]],zostava2[],2,0),"")</f>
        <v/>
      </c>
      <c r="O220" s="100" t="str">
        <f>IFERROR(VLOOKUP(Výskyt[[#This Row],[Kód]],zostava3[],2,0),"")</f>
        <v/>
      </c>
      <c r="P220" s="100" t="str">
        <f>IFERROR(VLOOKUP(Výskyt[[#This Row],[Kód]],zostava4[],2,0),"")</f>
        <v/>
      </c>
      <c r="Q220" s="100" t="str">
        <f>IFERROR(VLOOKUP(Výskyt[[#This Row],[Kód]],zostava5[],2,0),"")</f>
        <v/>
      </c>
      <c r="R220" s="100" t="str">
        <f>IFERROR(VLOOKUP(Výskyt[[#This Row],[Kód]],zostava6[],2,0),"")</f>
        <v/>
      </c>
      <c r="S220" s="100" t="str">
        <f>IFERROR(VLOOKUP(Výskyt[[#This Row],[Kód]],zostava7[],2,0),"")</f>
        <v/>
      </c>
      <c r="T220" s="100" t="str">
        <f>IFERROR(VLOOKUP(Výskyt[[#This Row],[Kód]],zostava8[],2,0),"")</f>
        <v/>
      </c>
      <c r="U220" s="100" t="str">
        <f>IFERROR(VLOOKUP(Výskyt[[#This Row],[Kód]],zostava9[],2,0),"")</f>
        <v/>
      </c>
      <c r="V220" s="102" t="str">
        <f>IFERROR(VLOOKUP(Výskyt[[#This Row],[Kód]],zostava10[],2,0),"")</f>
        <v/>
      </c>
      <c r="W220" s="100" t="str">
        <f>IFERROR(VLOOKUP(Výskyt[[#This Row],[Kód]],zostava11[],2,0),"")</f>
        <v/>
      </c>
      <c r="X220" s="100" t="str">
        <f>IFERROR(VLOOKUP(Výskyt[[#This Row],[Kód]],zostava12[],2,0),"")</f>
        <v/>
      </c>
      <c r="Y220" s="100" t="str">
        <f>IFERROR(VLOOKUP(Výskyt[[#This Row],[Kód]],zostava13[],2,0),"")</f>
        <v/>
      </c>
      <c r="Z220" s="100" t="str">
        <f>IFERROR(VLOOKUP(Výskyt[[#This Row],[Kód]],zostava14[],2,0),"")</f>
        <v/>
      </c>
      <c r="AA220" s="100" t="str">
        <f>IFERROR(VLOOKUP(Výskyt[[#This Row],[Kód]],zostava15[],2,0),"")</f>
        <v/>
      </c>
      <c r="AB220" s="100" t="str">
        <f>IFERROR(VLOOKUP(Výskyt[[#This Row],[Kód]],zostava16[],2,0),"")</f>
        <v/>
      </c>
      <c r="AC220" s="100" t="str">
        <f>IFERROR(VLOOKUP(Výskyt[[#This Row],[Kód]],zostava17[],2,0),"")</f>
        <v/>
      </c>
      <c r="AD220" s="100" t="str">
        <f>IFERROR(VLOOKUP(Výskyt[[#This Row],[Kód]],zostava18[],2,0),"")</f>
        <v/>
      </c>
      <c r="AE220" s="100" t="str">
        <f>IFERROR(VLOOKUP(Výskyt[[#This Row],[Kód]],zostava19[],2,0),"")</f>
        <v/>
      </c>
      <c r="AF220" s="100" t="str">
        <f>IFERROR(VLOOKUP(Výskyt[[#This Row],[Kód]],zostava20[],2,0),"")</f>
        <v/>
      </c>
      <c r="AG220" s="100" t="str">
        <f>IFERROR(VLOOKUP(Výskyt[[#This Row],[Kód]],zostava21[],2,0),"")</f>
        <v/>
      </c>
      <c r="AH220" s="100" t="str">
        <f>IFERROR(VLOOKUP(Výskyt[[#This Row],[Kód]],zostava22[],2,0),"")</f>
        <v/>
      </c>
      <c r="AI220" s="100" t="str">
        <f>IFERROR(VLOOKUP(Výskyt[[#This Row],[Kód]],zostava23[],2,0),"")</f>
        <v/>
      </c>
      <c r="AJ220" s="100" t="str">
        <f>IFERROR(VLOOKUP(Výskyt[[#This Row],[Kód]],zostava24[],2,0),"")</f>
        <v/>
      </c>
      <c r="AK220" s="100" t="str">
        <f>IFERROR(VLOOKUP(Výskyt[[#This Row],[Kód]],zostava25[],2,0),"")</f>
        <v/>
      </c>
      <c r="AL220" s="100" t="str">
        <f>IFERROR(VLOOKUP(Výskyt[[#This Row],[Kód]],zostava26[],2,0),"")</f>
        <v/>
      </c>
      <c r="AM220" s="100" t="str">
        <f>IFERROR(VLOOKUP(Výskyt[[#This Row],[Kód]],zostava27[],2,0),"")</f>
        <v/>
      </c>
      <c r="AN220" s="100" t="str">
        <f>IFERROR(VLOOKUP(Výskyt[[#This Row],[Kód]],zostava28[],2,0),"")</f>
        <v/>
      </c>
      <c r="AO220" s="100" t="str">
        <f>IFERROR(VLOOKUP(Výskyt[[#This Row],[Kód]],zostava29[],2,0),"")</f>
        <v/>
      </c>
      <c r="AP220" s="100" t="str">
        <f>IFERROR(VLOOKUP(Výskyt[[#This Row],[Kód]],zostava30[],2,0),"")</f>
        <v/>
      </c>
      <c r="AQ220" s="100" t="str">
        <f>IFERROR(VLOOKUP(Výskyt[[#This Row],[Kód]],zostava31[],2,0),"")</f>
        <v/>
      </c>
      <c r="AR220" s="100" t="str">
        <f>IFERROR(VLOOKUP(Výskyt[[#This Row],[Kód]],zostava32[],2,0),"")</f>
        <v/>
      </c>
      <c r="AS220" s="100" t="str">
        <f>IFERROR(VLOOKUP(Výskyt[[#This Row],[Kód]],zostava33[],2,0),"")</f>
        <v/>
      </c>
      <c r="AT220" s="100" t="str">
        <f>IFERROR(VLOOKUP(Výskyt[[#This Row],[Kód]],zostava34[],2,0),"")</f>
        <v/>
      </c>
      <c r="AU220" s="100" t="str">
        <f>IFERROR(VLOOKUP(Výskyt[[#This Row],[Kód]],zostava35[],2,0),"")</f>
        <v/>
      </c>
      <c r="AV220" s="100" t="str">
        <f>IFERROR(VLOOKUP(Výskyt[[#This Row],[Kód]],zostava36[],2,0),"")</f>
        <v/>
      </c>
      <c r="AW220" s="100" t="str">
        <f>IFERROR(VLOOKUP(Výskyt[[#This Row],[Kód]],zostava37[],2,0),"")</f>
        <v/>
      </c>
      <c r="AX220" s="100" t="str">
        <f>IFERROR(VLOOKUP(Výskyt[[#This Row],[Kód]],zostava38[],2,0),"")</f>
        <v/>
      </c>
      <c r="AY220" s="100" t="str">
        <f>IFERROR(VLOOKUP(Výskyt[[#This Row],[Kód]],zostava39[],2,0),"")</f>
        <v/>
      </c>
      <c r="AZ220" s="100" t="str">
        <f>IFERROR(VLOOKUP(Výskyt[[#This Row],[Kód]],zostava40[],2,0),"")</f>
        <v/>
      </c>
      <c r="BA220" s="100" t="str">
        <f>IFERROR(VLOOKUP(Výskyt[[#This Row],[Kód]],zostava41[],2,0),"")</f>
        <v/>
      </c>
      <c r="BB220" s="100" t="str">
        <f>IFERROR(VLOOKUP(Výskyt[[#This Row],[Kód]],zostava42[],2,0),"")</f>
        <v/>
      </c>
      <c r="BC220" s="100" t="str">
        <f>IFERROR(VLOOKUP(Výskyt[[#This Row],[Kód]],zostava43[],2,0),"")</f>
        <v/>
      </c>
      <c r="BD220" s="100" t="str">
        <f>IFERROR(VLOOKUP(Výskyt[[#This Row],[Kód]],zostava44[],2,0),"")</f>
        <v/>
      </c>
      <c r="BE220" s="84"/>
      <c r="BF220" s="108">
        <f>Zostavy!B243</f>
        <v>0</v>
      </c>
      <c r="BG220" s="108">
        <f>SUMIFS(Zostavy!$D$216:$D$249,Zostavy!$B$216:$B$249,Zostavy!B243)*Zostavy!$E$251</f>
        <v>0</v>
      </c>
      <c r="BI220" s="108">
        <f>Zostavy!H243</f>
        <v>0</v>
      </c>
      <c r="BJ220" s="108">
        <f>SUMIFS(Zostavy!$J$216:$J$249,Zostavy!$H$216:$H$249,Zostavy!H243)*Zostavy!$K$251</f>
        <v>0</v>
      </c>
      <c r="BL220" s="108">
        <f>Zostavy!N243</f>
        <v>0</v>
      </c>
      <c r="BM220" s="108">
        <f>SUMIFS(Zostavy!$P$216:$P$249,Zostavy!$N$216:$N$249,Zostavy!N243)*Zostavy!$Q$251</f>
        <v>0</v>
      </c>
      <c r="BO220" s="108" t="str">
        <f>Zostavy!T243</f>
        <v/>
      </c>
      <c r="BP220" s="108">
        <f>SUMIFS(Zostavy!$V$216:$V$249,Zostavy!$T$216:$T$249,Zostavy!T243)*Zostavy!$W$251</f>
        <v>0</v>
      </c>
    </row>
    <row r="221" spans="1:68" ht="14.15" x14ac:dyDescent="0.35">
      <c r="A221" s="84"/>
      <c r="B221" s="98">
        <v>3950</v>
      </c>
      <c r="C221" s="84" t="s">
        <v>110</v>
      </c>
      <c r="D221" s="84">
        <f>Cenník[[#This Row],[Kód]]</f>
        <v>3950</v>
      </c>
      <c r="E221" s="93">
        <v>1.58</v>
      </c>
      <c r="F221" s="84"/>
      <c r="G221" s="84" t="s">
        <v>168</v>
      </c>
      <c r="H221" s="84"/>
      <c r="I221" s="99">
        <f>Cenník[[#This Row],[Kód]]</f>
        <v>3950</v>
      </c>
      <c r="J221" s="100">
        <f>SUM(Výskyt[[#This Row],[1]:[44]])</f>
        <v>0</v>
      </c>
      <c r="K221" s="100" t="str">
        <f>IFERROR(RANK(Výskyt[[#This Row],[kód-P]],Výskyt[kód-P],1),"")</f>
        <v/>
      </c>
      <c r="L221" s="100" t="str">
        <f>IF(Výskyt[[#This Row],[ks]]&gt;0,Výskyt[[#This Row],[Kód]],"")</f>
        <v/>
      </c>
      <c r="M221" s="100" t="str">
        <f>IFERROR(VLOOKUP(Výskyt[[#This Row],[Kód]],zostava1[],2,0),"")</f>
        <v/>
      </c>
      <c r="N221" s="100" t="str">
        <f>IFERROR(VLOOKUP(Výskyt[[#This Row],[Kód]],zostava2[],2,0),"")</f>
        <v/>
      </c>
      <c r="O221" s="100" t="str">
        <f>IFERROR(VLOOKUP(Výskyt[[#This Row],[Kód]],zostava3[],2,0),"")</f>
        <v/>
      </c>
      <c r="P221" s="100" t="str">
        <f>IFERROR(VLOOKUP(Výskyt[[#This Row],[Kód]],zostava4[],2,0),"")</f>
        <v/>
      </c>
      <c r="Q221" s="100" t="str">
        <f>IFERROR(VLOOKUP(Výskyt[[#This Row],[Kód]],zostava5[],2,0),"")</f>
        <v/>
      </c>
      <c r="R221" s="100" t="str">
        <f>IFERROR(VLOOKUP(Výskyt[[#This Row],[Kód]],zostava6[],2,0),"")</f>
        <v/>
      </c>
      <c r="S221" s="100" t="str">
        <f>IFERROR(VLOOKUP(Výskyt[[#This Row],[Kód]],zostava7[],2,0),"")</f>
        <v/>
      </c>
      <c r="T221" s="100" t="str">
        <f>IFERROR(VLOOKUP(Výskyt[[#This Row],[Kód]],zostava8[],2,0),"")</f>
        <v/>
      </c>
      <c r="U221" s="100" t="str">
        <f>IFERROR(VLOOKUP(Výskyt[[#This Row],[Kód]],zostava9[],2,0),"")</f>
        <v/>
      </c>
      <c r="V221" s="102" t="str">
        <f>IFERROR(VLOOKUP(Výskyt[[#This Row],[Kód]],zostava10[],2,0),"")</f>
        <v/>
      </c>
      <c r="W221" s="100" t="str">
        <f>IFERROR(VLOOKUP(Výskyt[[#This Row],[Kód]],zostava11[],2,0),"")</f>
        <v/>
      </c>
      <c r="X221" s="100" t="str">
        <f>IFERROR(VLOOKUP(Výskyt[[#This Row],[Kód]],zostava12[],2,0),"")</f>
        <v/>
      </c>
      <c r="Y221" s="100" t="str">
        <f>IFERROR(VLOOKUP(Výskyt[[#This Row],[Kód]],zostava13[],2,0),"")</f>
        <v/>
      </c>
      <c r="Z221" s="100" t="str">
        <f>IFERROR(VLOOKUP(Výskyt[[#This Row],[Kód]],zostava14[],2,0),"")</f>
        <v/>
      </c>
      <c r="AA221" s="100" t="str">
        <f>IFERROR(VLOOKUP(Výskyt[[#This Row],[Kód]],zostava15[],2,0),"")</f>
        <v/>
      </c>
      <c r="AB221" s="100" t="str">
        <f>IFERROR(VLOOKUP(Výskyt[[#This Row],[Kód]],zostava16[],2,0),"")</f>
        <v/>
      </c>
      <c r="AC221" s="100" t="str">
        <f>IFERROR(VLOOKUP(Výskyt[[#This Row],[Kód]],zostava17[],2,0),"")</f>
        <v/>
      </c>
      <c r="AD221" s="100" t="str">
        <f>IFERROR(VLOOKUP(Výskyt[[#This Row],[Kód]],zostava18[],2,0),"")</f>
        <v/>
      </c>
      <c r="AE221" s="100" t="str">
        <f>IFERROR(VLOOKUP(Výskyt[[#This Row],[Kód]],zostava19[],2,0),"")</f>
        <v/>
      </c>
      <c r="AF221" s="100" t="str">
        <f>IFERROR(VLOOKUP(Výskyt[[#This Row],[Kód]],zostava20[],2,0),"")</f>
        <v/>
      </c>
      <c r="AG221" s="100" t="str">
        <f>IFERROR(VLOOKUP(Výskyt[[#This Row],[Kód]],zostava21[],2,0),"")</f>
        <v/>
      </c>
      <c r="AH221" s="100" t="str">
        <f>IFERROR(VLOOKUP(Výskyt[[#This Row],[Kód]],zostava22[],2,0),"")</f>
        <v/>
      </c>
      <c r="AI221" s="100" t="str">
        <f>IFERROR(VLOOKUP(Výskyt[[#This Row],[Kód]],zostava23[],2,0),"")</f>
        <v/>
      </c>
      <c r="AJ221" s="100" t="str">
        <f>IFERROR(VLOOKUP(Výskyt[[#This Row],[Kód]],zostava24[],2,0),"")</f>
        <v/>
      </c>
      <c r="AK221" s="100" t="str">
        <f>IFERROR(VLOOKUP(Výskyt[[#This Row],[Kód]],zostava25[],2,0),"")</f>
        <v/>
      </c>
      <c r="AL221" s="100" t="str">
        <f>IFERROR(VLOOKUP(Výskyt[[#This Row],[Kód]],zostava26[],2,0),"")</f>
        <v/>
      </c>
      <c r="AM221" s="100" t="str">
        <f>IFERROR(VLOOKUP(Výskyt[[#This Row],[Kód]],zostava27[],2,0),"")</f>
        <v/>
      </c>
      <c r="AN221" s="100" t="str">
        <f>IFERROR(VLOOKUP(Výskyt[[#This Row],[Kód]],zostava28[],2,0),"")</f>
        <v/>
      </c>
      <c r="AO221" s="100" t="str">
        <f>IFERROR(VLOOKUP(Výskyt[[#This Row],[Kód]],zostava29[],2,0),"")</f>
        <v/>
      </c>
      <c r="AP221" s="100" t="str">
        <f>IFERROR(VLOOKUP(Výskyt[[#This Row],[Kód]],zostava30[],2,0),"")</f>
        <v/>
      </c>
      <c r="AQ221" s="100" t="str">
        <f>IFERROR(VLOOKUP(Výskyt[[#This Row],[Kód]],zostava31[],2,0),"")</f>
        <v/>
      </c>
      <c r="AR221" s="100" t="str">
        <f>IFERROR(VLOOKUP(Výskyt[[#This Row],[Kód]],zostava32[],2,0),"")</f>
        <v/>
      </c>
      <c r="AS221" s="100" t="str">
        <f>IFERROR(VLOOKUP(Výskyt[[#This Row],[Kód]],zostava33[],2,0),"")</f>
        <v/>
      </c>
      <c r="AT221" s="100" t="str">
        <f>IFERROR(VLOOKUP(Výskyt[[#This Row],[Kód]],zostava34[],2,0),"")</f>
        <v/>
      </c>
      <c r="AU221" s="100" t="str">
        <f>IFERROR(VLOOKUP(Výskyt[[#This Row],[Kód]],zostava35[],2,0),"")</f>
        <v/>
      </c>
      <c r="AV221" s="100" t="str">
        <f>IFERROR(VLOOKUP(Výskyt[[#This Row],[Kód]],zostava36[],2,0),"")</f>
        <v/>
      </c>
      <c r="AW221" s="100" t="str">
        <f>IFERROR(VLOOKUP(Výskyt[[#This Row],[Kód]],zostava37[],2,0),"")</f>
        <v/>
      </c>
      <c r="AX221" s="100" t="str">
        <f>IFERROR(VLOOKUP(Výskyt[[#This Row],[Kód]],zostava38[],2,0),"")</f>
        <v/>
      </c>
      <c r="AY221" s="100" t="str">
        <f>IFERROR(VLOOKUP(Výskyt[[#This Row],[Kód]],zostava39[],2,0),"")</f>
        <v/>
      </c>
      <c r="AZ221" s="100" t="str">
        <f>IFERROR(VLOOKUP(Výskyt[[#This Row],[Kód]],zostava40[],2,0),"")</f>
        <v/>
      </c>
      <c r="BA221" s="100" t="str">
        <f>IFERROR(VLOOKUP(Výskyt[[#This Row],[Kód]],zostava41[],2,0),"")</f>
        <v/>
      </c>
      <c r="BB221" s="100" t="str">
        <f>IFERROR(VLOOKUP(Výskyt[[#This Row],[Kód]],zostava42[],2,0),"")</f>
        <v/>
      </c>
      <c r="BC221" s="100" t="str">
        <f>IFERROR(VLOOKUP(Výskyt[[#This Row],[Kód]],zostava43[],2,0),"")</f>
        <v/>
      </c>
      <c r="BD221" s="100" t="str">
        <f>IFERROR(VLOOKUP(Výskyt[[#This Row],[Kód]],zostava44[],2,0),"")</f>
        <v/>
      </c>
      <c r="BE221" s="84"/>
      <c r="BF221" s="108">
        <f>Zostavy!B244</f>
        <v>0</v>
      </c>
      <c r="BG221" s="108">
        <f>SUMIFS(Zostavy!$D$216:$D$249,Zostavy!$B$216:$B$249,Zostavy!B244)*Zostavy!$E$251</f>
        <v>0</v>
      </c>
      <c r="BI221" s="108">
        <f>Zostavy!H244</f>
        <v>0</v>
      </c>
      <c r="BJ221" s="108">
        <f>SUMIFS(Zostavy!$J$216:$J$249,Zostavy!$H$216:$H$249,Zostavy!H244)*Zostavy!$K$251</f>
        <v>0</v>
      </c>
      <c r="BL221" s="108">
        <f>Zostavy!N244</f>
        <v>0</v>
      </c>
      <c r="BM221" s="108">
        <f>SUMIFS(Zostavy!$P$216:$P$249,Zostavy!$N$216:$N$249,Zostavy!N244)*Zostavy!$Q$251</f>
        <v>0</v>
      </c>
      <c r="BO221" s="108" t="str">
        <f>Zostavy!T244</f>
        <v/>
      </c>
      <c r="BP221" s="108">
        <f>SUMIFS(Zostavy!$V$216:$V$249,Zostavy!$T$216:$T$249,Zostavy!T244)*Zostavy!$W$251</f>
        <v>0</v>
      </c>
    </row>
    <row r="222" spans="1:68" ht="14.15" x14ac:dyDescent="0.35">
      <c r="A222" s="84"/>
      <c r="B222" s="98">
        <v>3951</v>
      </c>
      <c r="C222" s="84" t="s">
        <v>111</v>
      </c>
      <c r="D222" s="84">
        <f>Cenník[[#This Row],[Kód]]</f>
        <v>3951</v>
      </c>
      <c r="E222" s="93">
        <v>1.58</v>
      </c>
      <c r="F222" s="84"/>
      <c r="G222" s="84" t="s">
        <v>163</v>
      </c>
      <c r="H222" s="84"/>
      <c r="I222" s="99">
        <f>Cenník[[#This Row],[Kód]]</f>
        <v>3951</v>
      </c>
      <c r="J222" s="100">
        <f>SUM(Výskyt[[#This Row],[1]:[44]])</f>
        <v>0</v>
      </c>
      <c r="K222" s="100" t="str">
        <f>IFERROR(RANK(Výskyt[[#This Row],[kód-P]],Výskyt[kód-P],1),"")</f>
        <v/>
      </c>
      <c r="L222" s="100" t="str">
        <f>IF(Výskyt[[#This Row],[ks]]&gt;0,Výskyt[[#This Row],[Kód]],"")</f>
        <v/>
      </c>
      <c r="M222" s="100" t="str">
        <f>IFERROR(VLOOKUP(Výskyt[[#This Row],[Kód]],zostava1[],2,0),"")</f>
        <v/>
      </c>
      <c r="N222" s="100" t="str">
        <f>IFERROR(VLOOKUP(Výskyt[[#This Row],[Kód]],zostava2[],2,0),"")</f>
        <v/>
      </c>
      <c r="O222" s="100" t="str">
        <f>IFERROR(VLOOKUP(Výskyt[[#This Row],[Kód]],zostava3[],2,0),"")</f>
        <v/>
      </c>
      <c r="P222" s="100" t="str">
        <f>IFERROR(VLOOKUP(Výskyt[[#This Row],[Kód]],zostava4[],2,0),"")</f>
        <v/>
      </c>
      <c r="Q222" s="100" t="str">
        <f>IFERROR(VLOOKUP(Výskyt[[#This Row],[Kód]],zostava5[],2,0),"")</f>
        <v/>
      </c>
      <c r="R222" s="100" t="str">
        <f>IFERROR(VLOOKUP(Výskyt[[#This Row],[Kód]],zostava6[],2,0),"")</f>
        <v/>
      </c>
      <c r="S222" s="100" t="str">
        <f>IFERROR(VLOOKUP(Výskyt[[#This Row],[Kód]],zostava7[],2,0),"")</f>
        <v/>
      </c>
      <c r="T222" s="100" t="str">
        <f>IFERROR(VLOOKUP(Výskyt[[#This Row],[Kód]],zostava8[],2,0),"")</f>
        <v/>
      </c>
      <c r="U222" s="100" t="str">
        <f>IFERROR(VLOOKUP(Výskyt[[#This Row],[Kód]],zostava9[],2,0),"")</f>
        <v/>
      </c>
      <c r="V222" s="102" t="str">
        <f>IFERROR(VLOOKUP(Výskyt[[#This Row],[Kód]],zostava10[],2,0),"")</f>
        <v/>
      </c>
      <c r="W222" s="100" t="str">
        <f>IFERROR(VLOOKUP(Výskyt[[#This Row],[Kód]],zostava11[],2,0),"")</f>
        <v/>
      </c>
      <c r="X222" s="100" t="str">
        <f>IFERROR(VLOOKUP(Výskyt[[#This Row],[Kód]],zostava12[],2,0),"")</f>
        <v/>
      </c>
      <c r="Y222" s="100" t="str">
        <f>IFERROR(VLOOKUP(Výskyt[[#This Row],[Kód]],zostava13[],2,0),"")</f>
        <v/>
      </c>
      <c r="Z222" s="100" t="str">
        <f>IFERROR(VLOOKUP(Výskyt[[#This Row],[Kód]],zostava14[],2,0),"")</f>
        <v/>
      </c>
      <c r="AA222" s="100" t="str">
        <f>IFERROR(VLOOKUP(Výskyt[[#This Row],[Kód]],zostava15[],2,0),"")</f>
        <v/>
      </c>
      <c r="AB222" s="100" t="str">
        <f>IFERROR(VLOOKUP(Výskyt[[#This Row],[Kód]],zostava16[],2,0),"")</f>
        <v/>
      </c>
      <c r="AC222" s="100" t="str">
        <f>IFERROR(VLOOKUP(Výskyt[[#This Row],[Kód]],zostava17[],2,0),"")</f>
        <v/>
      </c>
      <c r="AD222" s="100" t="str">
        <f>IFERROR(VLOOKUP(Výskyt[[#This Row],[Kód]],zostava18[],2,0),"")</f>
        <v/>
      </c>
      <c r="AE222" s="100" t="str">
        <f>IFERROR(VLOOKUP(Výskyt[[#This Row],[Kód]],zostava19[],2,0),"")</f>
        <v/>
      </c>
      <c r="AF222" s="100" t="str">
        <f>IFERROR(VLOOKUP(Výskyt[[#This Row],[Kód]],zostava20[],2,0),"")</f>
        <v/>
      </c>
      <c r="AG222" s="100" t="str">
        <f>IFERROR(VLOOKUP(Výskyt[[#This Row],[Kód]],zostava21[],2,0),"")</f>
        <v/>
      </c>
      <c r="AH222" s="100" t="str">
        <f>IFERROR(VLOOKUP(Výskyt[[#This Row],[Kód]],zostava22[],2,0),"")</f>
        <v/>
      </c>
      <c r="AI222" s="100" t="str">
        <f>IFERROR(VLOOKUP(Výskyt[[#This Row],[Kód]],zostava23[],2,0),"")</f>
        <v/>
      </c>
      <c r="AJ222" s="100" t="str">
        <f>IFERROR(VLOOKUP(Výskyt[[#This Row],[Kód]],zostava24[],2,0),"")</f>
        <v/>
      </c>
      <c r="AK222" s="100" t="str">
        <f>IFERROR(VLOOKUP(Výskyt[[#This Row],[Kód]],zostava25[],2,0),"")</f>
        <v/>
      </c>
      <c r="AL222" s="100" t="str">
        <f>IFERROR(VLOOKUP(Výskyt[[#This Row],[Kód]],zostava26[],2,0),"")</f>
        <v/>
      </c>
      <c r="AM222" s="100" t="str">
        <f>IFERROR(VLOOKUP(Výskyt[[#This Row],[Kód]],zostava27[],2,0),"")</f>
        <v/>
      </c>
      <c r="AN222" s="100" t="str">
        <f>IFERROR(VLOOKUP(Výskyt[[#This Row],[Kód]],zostava28[],2,0),"")</f>
        <v/>
      </c>
      <c r="AO222" s="100" t="str">
        <f>IFERROR(VLOOKUP(Výskyt[[#This Row],[Kód]],zostava29[],2,0),"")</f>
        <v/>
      </c>
      <c r="AP222" s="100" t="str">
        <f>IFERROR(VLOOKUP(Výskyt[[#This Row],[Kód]],zostava30[],2,0),"")</f>
        <v/>
      </c>
      <c r="AQ222" s="100" t="str">
        <f>IFERROR(VLOOKUP(Výskyt[[#This Row],[Kód]],zostava31[],2,0),"")</f>
        <v/>
      </c>
      <c r="AR222" s="100" t="str">
        <f>IFERROR(VLOOKUP(Výskyt[[#This Row],[Kód]],zostava32[],2,0),"")</f>
        <v/>
      </c>
      <c r="AS222" s="100" t="str">
        <f>IFERROR(VLOOKUP(Výskyt[[#This Row],[Kód]],zostava33[],2,0),"")</f>
        <v/>
      </c>
      <c r="AT222" s="100" t="str">
        <f>IFERROR(VLOOKUP(Výskyt[[#This Row],[Kód]],zostava34[],2,0),"")</f>
        <v/>
      </c>
      <c r="AU222" s="100" t="str">
        <f>IFERROR(VLOOKUP(Výskyt[[#This Row],[Kód]],zostava35[],2,0),"")</f>
        <v/>
      </c>
      <c r="AV222" s="100" t="str">
        <f>IFERROR(VLOOKUP(Výskyt[[#This Row],[Kód]],zostava36[],2,0),"")</f>
        <v/>
      </c>
      <c r="AW222" s="100" t="str">
        <f>IFERROR(VLOOKUP(Výskyt[[#This Row],[Kód]],zostava37[],2,0),"")</f>
        <v/>
      </c>
      <c r="AX222" s="100" t="str">
        <f>IFERROR(VLOOKUP(Výskyt[[#This Row],[Kód]],zostava38[],2,0),"")</f>
        <v/>
      </c>
      <c r="AY222" s="100" t="str">
        <f>IFERROR(VLOOKUP(Výskyt[[#This Row],[Kód]],zostava39[],2,0),"")</f>
        <v/>
      </c>
      <c r="AZ222" s="100" t="str">
        <f>IFERROR(VLOOKUP(Výskyt[[#This Row],[Kód]],zostava40[],2,0),"")</f>
        <v/>
      </c>
      <c r="BA222" s="100" t="str">
        <f>IFERROR(VLOOKUP(Výskyt[[#This Row],[Kód]],zostava41[],2,0),"")</f>
        <v/>
      </c>
      <c r="BB222" s="100" t="str">
        <f>IFERROR(VLOOKUP(Výskyt[[#This Row],[Kód]],zostava42[],2,0),"")</f>
        <v/>
      </c>
      <c r="BC222" s="100" t="str">
        <f>IFERROR(VLOOKUP(Výskyt[[#This Row],[Kód]],zostava43[],2,0),"")</f>
        <v/>
      </c>
      <c r="BD222" s="100" t="str">
        <f>IFERROR(VLOOKUP(Výskyt[[#This Row],[Kód]],zostava44[],2,0),"")</f>
        <v/>
      </c>
      <c r="BE222" s="84"/>
      <c r="BF222" s="108">
        <f>Zostavy!B245</f>
        <v>0</v>
      </c>
      <c r="BG222" s="108">
        <f>SUMIFS(Zostavy!$D$216:$D$249,Zostavy!$B$216:$B$249,Zostavy!B245)*Zostavy!$E$251</f>
        <v>0</v>
      </c>
      <c r="BI222" s="108">
        <f>Zostavy!H245</f>
        <v>0</v>
      </c>
      <c r="BJ222" s="108">
        <f>SUMIFS(Zostavy!$J$216:$J$249,Zostavy!$H$216:$H$249,Zostavy!H245)*Zostavy!$K$251</f>
        <v>0</v>
      </c>
      <c r="BL222" s="108">
        <f>Zostavy!N245</f>
        <v>0</v>
      </c>
      <c r="BM222" s="108">
        <f>SUMIFS(Zostavy!$P$216:$P$249,Zostavy!$N$216:$N$249,Zostavy!N245)*Zostavy!$Q$251</f>
        <v>0</v>
      </c>
      <c r="BO222" s="108" t="str">
        <f>Zostavy!T245</f>
        <v/>
      </c>
      <c r="BP222" s="108">
        <f>SUMIFS(Zostavy!$V$216:$V$249,Zostavy!$T$216:$T$249,Zostavy!T245)*Zostavy!$W$251</f>
        <v>0</v>
      </c>
    </row>
    <row r="223" spans="1:68" ht="14.15" x14ac:dyDescent="0.35">
      <c r="A223" s="84"/>
      <c r="B223" s="98">
        <v>3996</v>
      </c>
      <c r="C223" s="84" t="s">
        <v>449</v>
      </c>
      <c r="D223" s="84">
        <f>Cenník[[#This Row],[Kód]]</f>
        <v>3996</v>
      </c>
      <c r="E223" s="93">
        <v>1.92</v>
      </c>
      <c r="F223" s="84"/>
      <c r="G223" s="84" t="s">
        <v>172</v>
      </c>
      <c r="H223" s="84"/>
      <c r="I223" s="99">
        <f>Cenník[[#This Row],[Kód]]</f>
        <v>3996</v>
      </c>
      <c r="J223" s="100">
        <f>SUM(Výskyt[[#This Row],[1]:[44]])</f>
        <v>0</v>
      </c>
      <c r="K223" s="100" t="str">
        <f>IFERROR(RANK(Výskyt[[#This Row],[kód-P]],Výskyt[kód-P],1),"")</f>
        <v/>
      </c>
      <c r="L223" s="100" t="str">
        <f>IF(Výskyt[[#This Row],[ks]]&gt;0,Výskyt[[#This Row],[Kód]],"")</f>
        <v/>
      </c>
      <c r="M223" s="100" t="str">
        <f>IFERROR(VLOOKUP(Výskyt[[#This Row],[Kód]],zostava1[],2,0),"")</f>
        <v/>
      </c>
      <c r="N223" s="100" t="str">
        <f>IFERROR(VLOOKUP(Výskyt[[#This Row],[Kód]],zostava2[],2,0),"")</f>
        <v/>
      </c>
      <c r="O223" s="100" t="str">
        <f>IFERROR(VLOOKUP(Výskyt[[#This Row],[Kód]],zostava3[],2,0),"")</f>
        <v/>
      </c>
      <c r="P223" s="100" t="str">
        <f>IFERROR(VLOOKUP(Výskyt[[#This Row],[Kód]],zostava4[],2,0),"")</f>
        <v/>
      </c>
      <c r="Q223" s="100" t="str">
        <f>IFERROR(VLOOKUP(Výskyt[[#This Row],[Kód]],zostava5[],2,0),"")</f>
        <v/>
      </c>
      <c r="R223" s="100" t="str">
        <f>IFERROR(VLOOKUP(Výskyt[[#This Row],[Kód]],zostava6[],2,0),"")</f>
        <v/>
      </c>
      <c r="S223" s="100" t="str">
        <f>IFERROR(VLOOKUP(Výskyt[[#This Row],[Kód]],zostava7[],2,0),"")</f>
        <v/>
      </c>
      <c r="T223" s="100" t="str">
        <f>IFERROR(VLOOKUP(Výskyt[[#This Row],[Kód]],zostava8[],2,0),"")</f>
        <v/>
      </c>
      <c r="U223" s="100" t="str">
        <f>IFERROR(VLOOKUP(Výskyt[[#This Row],[Kód]],zostava9[],2,0),"")</f>
        <v/>
      </c>
      <c r="V223" s="102" t="str">
        <f>IFERROR(VLOOKUP(Výskyt[[#This Row],[Kód]],zostava10[],2,0),"")</f>
        <v/>
      </c>
      <c r="W223" s="100" t="str">
        <f>IFERROR(VLOOKUP(Výskyt[[#This Row],[Kód]],zostava11[],2,0),"")</f>
        <v/>
      </c>
      <c r="X223" s="100" t="str">
        <f>IFERROR(VLOOKUP(Výskyt[[#This Row],[Kód]],zostava12[],2,0),"")</f>
        <v/>
      </c>
      <c r="Y223" s="100" t="str">
        <f>IFERROR(VLOOKUP(Výskyt[[#This Row],[Kód]],zostava13[],2,0),"")</f>
        <v/>
      </c>
      <c r="Z223" s="100" t="str">
        <f>IFERROR(VLOOKUP(Výskyt[[#This Row],[Kód]],zostava14[],2,0),"")</f>
        <v/>
      </c>
      <c r="AA223" s="100" t="str">
        <f>IFERROR(VLOOKUP(Výskyt[[#This Row],[Kód]],zostava15[],2,0),"")</f>
        <v/>
      </c>
      <c r="AB223" s="100" t="str">
        <f>IFERROR(VLOOKUP(Výskyt[[#This Row],[Kód]],zostava16[],2,0),"")</f>
        <v/>
      </c>
      <c r="AC223" s="100" t="str">
        <f>IFERROR(VLOOKUP(Výskyt[[#This Row],[Kód]],zostava17[],2,0),"")</f>
        <v/>
      </c>
      <c r="AD223" s="100" t="str">
        <f>IFERROR(VLOOKUP(Výskyt[[#This Row],[Kód]],zostava18[],2,0),"")</f>
        <v/>
      </c>
      <c r="AE223" s="100" t="str">
        <f>IFERROR(VLOOKUP(Výskyt[[#This Row],[Kód]],zostava19[],2,0),"")</f>
        <v/>
      </c>
      <c r="AF223" s="100" t="str">
        <f>IFERROR(VLOOKUP(Výskyt[[#This Row],[Kód]],zostava20[],2,0),"")</f>
        <v/>
      </c>
      <c r="AG223" s="100" t="str">
        <f>IFERROR(VLOOKUP(Výskyt[[#This Row],[Kód]],zostava21[],2,0),"")</f>
        <v/>
      </c>
      <c r="AH223" s="100" t="str">
        <f>IFERROR(VLOOKUP(Výskyt[[#This Row],[Kód]],zostava22[],2,0),"")</f>
        <v/>
      </c>
      <c r="AI223" s="100" t="str">
        <f>IFERROR(VLOOKUP(Výskyt[[#This Row],[Kód]],zostava23[],2,0),"")</f>
        <v/>
      </c>
      <c r="AJ223" s="100" t="str">
        <f>IFERROR(VLOOKUP(Výskyt[[#This Row],[Kód]],zostava24[],2,0),"")</f>
        <v/>
      </c>
      <c r="AK223" s="100" t="str">
        <f>IFERROR(VLOOKUP(Výskyt[[#This Row],[Kód]],zostava25[],2,0),"")</f>
        <v/>
      </c>
      <c r="AL223" s="100" t="str">
        <f>IFERROR(VLOOKUP(Výskyt[[#This Row],[Kód]],zostava26[],2,0),"")</f>
        <v/>
      </c>
      <c r="AM223" s="100" t="str">
        <f>IFERROR(VLOOKUP(Výskyt[[#This Row],[Kód]],zostava27[],2,0),"")</f>
        <v/>
      </c>
      <c r="AN223" s="100" t="str">
        <f>IFERROR(VLOOKUP(Výskyt[[#This Row],[Kód]],zostava28[],2,0),"")</f>
        <v/>
      </c>
      <c r="AO223" s="100" t="str">
        <f>IFERROR(VLOOKUP(Výskyt[[#This Row],[Kód]],zostava29[],2,0),"")</f>
        <v/>
      </c>
      <c r="AP223" s="100" t="str">
        <f>IFERROR(VLOOKUP(Výskyt[[#This Row],[Kód]],zostava30[],2,0),"")</f>
        <v/>
      </c>
      <c r="AQ223" s="100" t="str">
        <f>IFERROR(VLOOKUP(Výskyt[[#This Row],[Kód]],zostava31[],2,0),"")</f>
        <v/>
      </c>
      <c r="AR223" s="100" t="str">
        <f>IFERROR(VLOOKUP(Výskyt[[#This Row],[Kód]],zostava32[],2,0),"")</f>
        <v/>
      </c>
      <c r="AS223" s="100" t="str">
        <f>IFERROR(VLOOKUP(Výskyt[[#This Row],[Kód]],zostava33[],2,0),"")</f>
        <v/>
      </c>
      <c r="AT223" s="100" t="str">
        <f>IFERROR(VLOOKUP(Výskyt[[#This Row],[Kód]],zostava34[],2,0),"")</f>
        <v/>
      </c>
      <c r="AU223" s="100" t="str">
        <f>IFERROR(VLOOKUP(Výskyt[[#This Row],[Kód]],zostava35[],2,0),"")</f>
        <v/>
      </c>
      <c r="AV223" s="100" t="str">
        <f>IFERROR(VLOOKUP(Výskyt[[#This Row],[Kód]],zostava36[],2,0),"")</f>
        <v/>
      </c>
      <c r="AW223" s="100" t="str">
        <f>IFERROR(VLOOKUP(Výskyt[[#This Row],[Kód]],zostava37[],2,0),"")</f>
        <v/>
      </c>
      <c r="AX223" s="100" t="str">
        <f>IFERROR(VLOOKUP(Výskyt[[#This Row],[Kód]],zostava38[],2,0),"")</f>
        <v/>
      </c>
      <c r="AY223" s="100" t="str">
        <f>IFERROR(VLOOKUP(Výskyt[[#This Row],[Kód]],zostava39[],2,0),"")</f>
        <v/>
      </c>
      <c r="AZ223" s="100" t="str">
        <f>IFERROR(VLOOKUP(Výskyt[[#This Row],[Kód]],zostava40[],2,0),"")</f>
        <v/>
      </c>
      <c r="BA223" s="100" t="str">
        <f>IFERROR(VLOOKUP(Výskyt[[#This Row],[Kód]],zostava41[],2,0),"")</f>
        <v/>
      </c>
      <c r="BB223" s="100" t="str">
        <f>IFERROR(VLOOKUP(Výskyt[[#This Row],[Kód]],zostava42[],2,0),"")</f>
        <v/>
      </c>
      <c r="BC223" s="100" t="str">
        <f>IFERROR(VLOOKUP(Výskyt[[#This Row],[Kód]],zostava43[],2,0),"")</f>
        <v/>
      </c>
      <c r="BD223" s="100" t="str">
        <f>IFERROR(VLOOKUP(Výskyt[[#This Row],[Kód]],zostava44[],2,0),"")</f>
        <v/>
      </c>
      <c r="BE223" s="84"/>
      <c r="BF223" s="108">
        <f>Zostavy!B246</f>
        <v>0</v>
      </c>
      <c r="BG223" s="108">
        <f>SUMIFS(Zostavy!$D$216:$D$249,Zostavy!$B$216:$B$249,Zostavy!B246)*Zostavy!$E$251</f>
        <v>0</v>
      </c>
      <c r="BI223" s="108">
        <f>Zostavy!H246</f>
        <v>0</v>
      </c>
      <c r="BJ223" s="108">
        <f>SUMIFS(Zostavy!$J$216:$J$249,Zostavy!$H$216:$H$249,Zostavy!H246)*Zostavy!$K$251</f>
        <v>0</v>
      </c>
      <c r="BL223" s="108">
        <f>Zostavy!N246</f>
        <v>0</v>
      </c>
      <c r="BM223" s="108">
        <f>SUMIFS(Zostavy!$P$216:$P$249,Zostavy!$N$216:$N$249,Zostavy!N246)*Zostavy!$Q$251</f>
        <v>0</v>
      </c>
      <c r="BO223" s="108" t="str">
        <f>Zostavy!T246</f>
        <v/>
      </c>
      <c r="BP223" s="108">
        <f>SUMIFS(Zostavy!$V$216:$V$249,Zostavy!$T$216:$T$249,Zostavy!T246)*Zostavy!$W$251</f>
        <v>0</v>
      </c>
    </row>
    <row r="224" spans="1:68" ht="14.15" x14ac:dyDescent="0.35">
      <c r="A224" s="84"/>
      <c r="B224" s="98">
        <v>3997</v>
      </c>
      <c r="C224" s="84" t="s">
        <v>71</v>
      </c>
      <c r="D224" s="84">
        <f>Cenník[[#This Row],[Kód]]</f>
        <v>3997</v>
      </c>
      <c r="E224" s="93">
        <v>13.06</v>
      </c>
      <c r="F224" s="84"/>
      <c r="G224" s="84" t="s">
        <v>451</v>
      </c>
      <c r="H224" s="84"/>
      <c r="I224" s="99">
        <f>Cenník[[#This Row],[Kód]]</f>
        <v>3997</v>
      </c>
      <c r="J224" s="100">
        <f>SUM(Výskyt[[#This Row],[1]:[44]])</f>
        <v>0</v>
      </c>
      <c r="K224" s="100" t="str">
        <f>IFERROR(RANK(Výskyt[[#This Row],[kód-P]],Výskyt[kód-P],1),"")</f>
        <v/>
      </c>
      <c r="L224" s="100" t="str">
        <f>IF(Výskyt[[#This Row],[ks]]&gt;0,Výskyt[[#This Row],[Kód]],"")</f>
        <v/>
      </c>
      <c r="M224" s="100" t="str">
        <f>IFERROR(VLOOKUP(Výskyt[[#This Row],[Kód]],zostava1[],2,0),"")</f>
        <v/>
      </c>
      <c r="N224" s="100" t="str">
        <f>IFERROR(VLOOKUP(Výskyt[[#This Row],[Kód]],zostava2[],2,0),"")</f>
        <v/>
      </c>
      <c r="O224" s="100" t="str">
        <f>IFERROR(VLOOKUP(Výskyt[[#This Row],[Kód]],zostava3[],2,0),"")</f>
        <v/>
      </c>
      <c r="P224" s="100" t="str">
        <f>IFERROR(VLOOKUP(Výskyt[[#This Row],[Kód]],zostava4[],2,0),"")</f>
        <v/>
      </c>
      <c r="Q224" s="100" t="str">
        <f>IFERROR(VLOOKUP(Výskyt[[#This Row],[Kód]],zostava5[],2,0),"")</f>
        <v/>
      </c>
      <c r="R224" s="100" t="str">
        <f>IFERROR(VLOOKUP(Výskyt[[#This Row],[Kód]],zostava6[],2,0),"")</f>
        <v/>
      </c>
      <c r="S224" s="100" t="str">
        <f>IFERROR(VLOOKUP(Výskyt[[#This Row],[Kód]],zostava7[],2,0),"")</f>
        <v/>
      </c>
      <c r="T224" s="100" t="str">
        <f>IFERROR(VLOOKUP(Výskyt[[#This Row],[Kód]],zostava8[],2,0),"")</f>
        <v/>
      </c>
      <c r="U224" s="100" t="str">
        <f>IFERROR(VLOOKUP(Výskyt[[#This Row],[Kód]],zostava9[],2,0),"")</f>
        <v/>
      </c>
      <c r="V224" s="102" t="str">
        <f>IFERROR(VLOOKUP(Výskyt[[#This Row],[Kód]],zostava10[],2,0),"")</f>
        <v/>
      </c>
      <c r="W224" s="100" t="str">
        <f>IFERROR(VLOOKUP(Výskyt[[#This Row],[Kód]],zostava11[],2,0),"")</f>
        <v/>
      </c>
      <c r="X224" s="100" t="str">
        <f>IFERROR(VLOOKUP(Výskyt[[#This Row],[Kód]],zostava12[],2,0),"")</f>
        <v/>
      </c>
      <c r="Y224" s="100" t="str">
        <f>IFERROR(VLOOKUP(Výskyt[[#This Row],[Kód]],zostava13[],2,0),"")</f>
        <v/>
      </c>
      <c r="Z224" s="100" t="str">
        <f>IFERROR(VLOOKUP(Výskyt[[#This Row],[Kód]],zostava14[],2,0),"")</f>
        <v/>
      </c>
      <c r="AA224" s="100" t="str">
        <f>IFERROR(VLOOKUP(Výskyt[[#This Row],[Kód]],zostava15[],2,0),"")</f>
        <v/>
      </c>
      <c r="AB224" s="100" t="str">
        <f>IFERROR(VLOOKUP(Výskyt[[#This Row],[Kód]],zostava16[],2,0),"")</f>
        <v/>
      </c>
      <c r="AC224" s="100" t="str">
        <f>IFERROR(VLOOKUP(Výskyt[[#This Row],[Kód]],zostava17[],2,0),"")</f>
        <v/>
      </c>
      <c r="AD224" s="100" t="str">
        <f>IFERROR(VLOOKUP(Výskyt[[#This Row],[Kód]],zostava18[],2,0),"")</f>
        <v/>
      </c>
      <c r="AE224" s="100" t="str">
        <f>IFERROR(VLOOKUP(Výskyt[[#This Row],[Kód]],zostava19[],2,0),"")</f>
        <v/>
      </c>
      <c r="AF224" s="100" t="str">
        <f>IFERROR(VLOOKUP(Výskyt[[#This Row],[Kód]],zostava20[],2,0),"")</f>
        <v/>
      </c>
      <c r="AG224" s="100" t="str">
        <f>IFERROR(VLOOKUP(Výskyt[[#This Row],[Kód]],zostava21[],2,0),"")</f>
        <v/>
      </c>
      <c r="AH224" s="100" t="str">
        <f>IFERROR(VLOOKUP(Výskyt[[#This Row],[Kód]],zostava22[],2,0),"")</f>
        <v/>
      </c>
      <c r="AI224" s="100" t="str">
        <f>IFERROR(VLOOKUP(Výskyt[[#This Row],[Kód]],zostava23[],2,0),"")</f>
        <v/>
      </c>
      <c r="AJ224" s="100" t="str">
        <f>IFERROR(VLOOKUP(Výskyt[[#This Row],[Kód]],zostava24[],2,0),"")</f>
        <v/>
      </c>
      <c r="AK224" s="100" t="str">
        <f>IFERROR(VLOOKUP(Výskyt[[#This Row],[Kód]],zostava25[],2,0),"")</f>
        <v/>
      </c>
      <c r="AL224" s="100" t="str">
        <f>IFERROR(VLOOKUP(Výskyt[[#This Row],[Kód]],zostava26[],2,0),"")</f>
        <v/>
      </c>
      <c r="AM224" s="100" t="str">
        <f>IFERROR(VLOOKUP(Výskyt[[#This Row],[Kód]],zostava27[],2,0),"")</f>
        <v/>
      </c>
      <c r="AN224" s="100" t="str">
        <f>IFERROR(VLOOKUP(Výskyt[[#This Row],[Kód]],zostava28[],2,0),"")</f>
        <v/>
      </c>
      <c r="AO224" s="100" t="str">
        <f>IFERROR(VLOOKUP(Výskyt[[#This Row],[Kód]],zostava29[],2,0),"")</f>
        <v/>
      </c>
      <c r="AP224" s="100" t="str">
        <f>IFERROR(VLOOKUP(Výskyt[[#This Row],[Kód]],zostava30[],2,0),"")</f>
        <v/>
      </c>
      <c r="AQ224" s="100" t="str">
        <f>IFERROR(VLOOKUP(Výskyt[[#This Row],[Kód]],zostava31[],2,0),"")</f>
        <v/>
      </c>
      <c r="AR224" s="100" t="str">
        <f>IFERROR(VLOOKUP(Výskyt[[#This Row],[Kód]],zostava32[],2,0),"")</f>
        <v/>
      </c>
      <c r="AS224" s="100" t="str">
        <f>IFERROR(VLOOKUP(Výskyt[[#This Row],[Kód]],zostava33[],2,0),"")</f>
        <v/>
      </c>
      <c r="AT224" s="100" t="str">
        <f>IFERROR(VLOOKUP(Výskyt[[#This Row],[Kód]],zostava34[],2,0),"")</f>
        <v/>
      </c>
      <c r="AU224" s="100" t="str">
        <f>IFERROR(VLOOKUP(Výskyt[[#This Row],[Kód]],zostava35[],2,0),"")</f>
        <v/>
      </c>
      <c r="AV224" s="100" t="str">
        <f>IFERROR(VLOOKUP(Výskyt[[#This Row],[Kód]],zostava36[],2,0),"")</f>
        <v/>
      </c>
      <c r="AW224" s="100" t="str">
        <f>IFERROR(VLOOKUP(Výskyt[[#This Row],[Kód]],zostava37[],2,0),"")</f>
        <v/>
      </c>
      <c r="AX224" s="100" t="str">
        <f>IFERROR(VLOOKUP(Výskyt[[#This Row],[Kód]],zostava38[],2,0),"")</f>
        <v/>
      </c>
      <c r="AY224" s="100" t="str">
        <f>IFERROR(VLOOKUP(Výskyt[[#This Row],[Kód]],zostava39[],2,0),"")</f>
        <v/>
      </c>
      <c r="AZ224" s="100" t="str">
        <f>IFERROR(VLOOKUP(Výskyt[[#This Row],[Kód]],zostava40[],2,0),"")</f>
        <v/>
      </c>
      <c r="BA224" s="100" t="str">
        <f>IFERROR(VLOOKUP(Výskyt[[#This Row],[Kód]],zostava41[],2,0),"")</f>
        <v/>
      </c>
      <c r="BB224" s="100" t="str">
        <f>IFERROR(VLOOKUP(Výskyt[[#This Row],[Kód]],zostava42[],2,0),"")</f>
        <v/>
      </c>
      <c r="BC224" s="100" t="str">
        <f>IFERROR(VLOOKUP(Výskyt[[#This Row],[Kód]],zostava43[],2,0),"")</f>
        <v/>
      </c>
      <c r="BD224" s="100" t="str">
        <f>IFERROR(VLOOKUP(Výskyt[[#This Row],[Kód]],zostava44[],2,0),"")</f>
        <v/>
      </c>
      <c r="BE224" s="84"/>
      <c r="BF224" s="108">
        <f>Zostavy!B247</f>
        <v>0</v>
      </c>
      <c r="BG224" s="108">
        <f>SUMIFS(Zostavy!$D$216:$D$249,Zostavy!$B$216:$B$249,Zostavy!B247)*Zostavy!$E$251</f>
        <v>0</v>
      </c>
      <c r="BI224" s="108">
        <f>Zostavy!H247</f>
        <v>0</v>
      </c>
      <c r="BJ224" s="108">
        <f>SUMIFS(Zostavy!$J$216:$J$249,Zostavy!$H$216:$H$249,Zostavy!H247)*Zostavy!$K$251</f>
        <v>0</v>
      </c>
      <c r="BL224" s="108">
        <f>Zostavy!N247</f>
        <v>0</v>
      </c>
      <c r="BM224" s="108">
        <f>SUMIFS(Zostavy!$P$216:$P$249,Zostavy!$N$216:$N$249,Zostavy!N247)*Zostavy!$Q$251</f>
        <v>0</v>
      </c>
      <c r="BO224" s="108" t="str">
        <f>Zostavy!T247</f>
        <v/>
      </c>
      <c r="BP224" s="108">
        <f>SUMIFS(Zostavy!$V$216:$V$249,Zostavy!$T$216:$T$249,Zostavy!T247)*Zostavy!$W$251</f>
        <v>0</v>
      </c>
    </row>
    <row r="225" spans="1:68" ht="14.15" x14ac:dyDescent="0.35">
      <c r="A225" s="84"/>
      <c r="B225" s="98">
        <v>3998</v>
      </c>
      <c r="C225" s="84" t="s">
        <v>215</v>
      </c>
      <c r="D225" s="84">
        <f>Cenník[[#This Row],[Kód]]</f>
        <v>3998</v>
      </c>
      <c r="E225" s="93">
        <v>8.64</v>
      </c>
      <c r="F225" s="84"/>
      <c r="G225" s="84" t="s">
        <v>453</v>
      </c>
      <c r="H225" s="84"/>
      <c r="I225" s="99">
        <f>Cenník[[#This Row],[Kód]]</f>
        <v>3998</v>
      </c>
      <c r="J225" s="100">
        <f>SUM(Výskyt[[#This Row],[1]:[44]])</f>
        <v>0</v>
      </c>
      <c r="K225" s="100" t="str">
        <f>IFERROR(RANK(Výskyt[[#This Row],[kód-P]],Výskyt[kód-P],1),"")</f>
        <v/>
      </c>
      <c r="L225" s="100" t="str">
        <f>IF(Výskyt[[#This Row],[ks]]&gt;0,Výskyt[[#This Row],[Kód]],"")</f>
        <v/>
      </c>
      <c r="M225" s="100" t="str">
        <f>IFERROR(VLOOKUP(Výskyt[[#This Row],[Kód]],zostava1[],2,0),"")</f>
        <v/>
      </c>
      <c r="N225" s="100" t="str">
        <f>IFERROR(VLOOKUP(Výskyt[[#This Row],[Kód]],zostava2[],2,0),"")</f>
        <v/>
      </c>
      <c r="O225" s="100" t="str">
        <f>IFERROR(VLOOKUP(Výskyt[[#This Row],[Kód]],zostava3[],2,0),"")</f>
        <v/>
      </c>
      <c r="P225" s="100" t="str">
        <f>IFERROR(VLOOKUP(Výskyt[[#This Row],[Kód]],zostava4[],2,0),"")</f>
        <v/>
      </c>
      <c r="Q225" s="100" t="str">
        <f>IFERROR(VLOOKUP(Výskyt[[#This Row],[Kód]],zostava5[],2,0),"")</f>
        <v/>
      </c>
      <c r="R225" s="100" t="str">
        <f>IFERROR(VLOOKUP(Výskyt[[#This Row],[Kód]],zostava6[],2,0),"")</f>
        <v/>
      </c>
      <c r="S225" s="100" t="str">
        <f>IFERROR(VLOOKUP(Výskyt[[#This Row],[Kód]],zostava7[],2,0),"")</f>
        <v/>
      </c>
      <c r="T225" s="100" t="str">
        <f>IFERROR(VLOOKUP(Výskyt[[#This Row],[Kód]],zostava8[],2,0),"")</f>
        <v/>
      </c>
      <c r="U225" s="100" t="str">
        <f>IFERROR(VLOOKUP(Výskyt[[#This Row],[Kód]],zostava9[],2,0),"")</f>
        <v/>
      </c>
      <c r="V225" s="102" t="str">
        <f>IFERROR(VLOOKUP(Výskyt[[#This Row],[Kód]],zostava10[],2,0),"")</f>
        <v/>
      </c>
      <c r="W225" s="100" t="str">
        <f>IFERROR(VLOOKUP(Výskyt[[#This Row],[Kód]],zostava11[],2,0),"")</f>
        <v/>
      </c>
      <c r="X225" s="100" t="str">
        <f>IFERROR(VLOOKUP(Výskyt[[#This Row],[Kód]],zostava12[],2,0),"")</f>
        <v/>
      </c>
      <c r="Y225" s="100" t="str">
        <f>IFERROR(VLOOKUP(Výskyt[[#This Row],[Kód]],zostava13[],2,0),"")</f>
        <v/>
      </c>
      <c r="Z225" s="100" t="str">
        <f>IFERROR(VLOOKUP(Výskyt[[#This Row],[Kód]],zostava14[],2,0),"")</f>
        <v/>
      </c>
      <c r="AA225" s="100" t="str">
        <f>IFERROR(VLOOKUP(Výskyt[[#This Row],[Kód]],zostava15[],2,0),"")</f>
        <v/>
      </c>
      <c r="AB225" s="100" t="str">
        <f>IFERROR(VLOOKUP(Výskyt[[#This Row],[Kód]],zostava16[],2,0),"")</f>
        <v/>
      </c>
      <c r="AC225" s="100" t="str">
        <f>IFERROR(VLOOKUP(Výskyt[[#This Row],[Kód]],zostava17[],2,0),"")</f>
        <v/>
      </c>
      <c r="AD225" s="100" t="str">
        <f>IFERROR(VLOOKUP(Výskyt[[#This Row],[Kód]],zostava18[],2,0),"")</f>
        <v/>
      </c>
      <c r="AE225" s="100" t="str">
        <f>IFERROR(VLOOKUP(Výskyt[[#This Row],[Kód]],zostava19[],2,0),"")</f>
        <v/>
      </c>
      <c r="AF225" s="100" t="str">
        <f>IFERROR(VLOOKUP(Výskyt[[#This Row],[Kód]],zostava20[],2,0),"")</f>
        <v/>
      </c>
      <c r="AG225" s="100" t="str">
        <f>IFERROR(VLOOKUP(Výskyt[[#This Row],[Kód]],zostava21[],2,0),"")</f>
        <v/>
      </c>
      <c r="AH225" s="100" t="str">
        <f>IFERROR(VLOOKUP(Výskyt[[#This Row],[Kód]],zostava22[],2,0),"")</f>
        <v/>
      </c>
      <c r="AI225" s="100" t="str">
        <f>IFERROR(VLOOKUP(Výskyt[[#This Row],[Kód]],zostava23[],2,0),"")</f>
        <v/>
      </c>
      <c r="AJ225" s="100" t="str">
        <f>IFERROR(VLOOKUP(Výskyt[[#This Row],[Kód]],zostava24[],2,0),"")</f>
        <v/>
      </c>
      <c r="AK225" s="100" t="str">
        <f>IFERROR(VLOOKUP(Výskyt[[#This Row],[Kód]],zostava25[],2,0),"")</f>
        <v/>
      </c>
      <c r="AL225" s="100" t="str">
        <f>IFERROR(VLOOKUP(Výskyt[[#This Row],[Kód]],zostava26[],2,0),"")</f>
        <v/>
      </c>
      <c r="AM225" s="100" t="str">
        <f>IFERROR(VLOOKUP(Výskyt[[#This Row],[Kód]],zostava27[],2,0),"")</f>
        <v/>
      </c>
      <c r="AN225" s="100" t="str">
        <f>IFERROR(VLOOKUP(Výskyt[[#This Row],[Kód]],zostava28[],2,0),"")</f>
        <v/>
      </c>
      <c r="AO225" s="100" t="str">
        <f>IFERROR(VLOOKUP(Výskyt[[#This Row],[Kód]],zostava29[],2,0),"")</f>
        <v/>
      </c>
      <c r="AP225" s="100" t="str">
        <f>IFERROR(VLOOKUP(Výskyt[[#This Row],[Kód]],zostava30[],2,0),"")</f>
        <v/>
      </c>
      <c r="AQ225" s="100" t="str">
        <f>IFERROR(VLOOKUP(Výskyt[[#This Row],[Kód]],zostava31[],2,0),"")</f>
        <v/>
      </c>
      <c r="AR225" s="100" t="str">
        <f>IFERROR(VLOOKUP(Výskyt[[#This Row],[Kód]],zostava32[],2,0),"")</f>
        <v/>
      </c>
      <c r="AS225" s="100" t="str">
        <f>IFERROR(VLOOKUP(Výskyt[[#This Row],[Kód]],zostava33[],2,0),"")</f>
        <v/>
      </c>
      <c r="AT225" s="100" t="str">
        <f>IFERROR(VLOOKUP(Výskyt[[#This Row],[Kód]],zostava34[],2,0),"")</f>
        <v/>
      </c>
      <c r="AU225" s="100" t="str">
        <f>IFERROR(VLOOKUP(Výskyt[[#This Row],[Kód]],zostava35[],2,0),"")</f>
        <v/>
      </c>
      <c r="AV225" s="100" t="str">
        <f>IFERROR(VLOOKUP(Výskyt[[#This Row],[Kód]],zostava36[],2,0),"")</f>
        <v/>
      </c>
      <c r="AW225" s="100" t="str">
        <f>IFERROR(VLOOKUP(Výskyt[[#This Row],[Kód]],zostava37[],2,0),"")</f>
        <v/>
      </c>
      <c r="AX225" s="100" t="str">
        <f>IFERROR(VLOOKUP(Výskyt[[#This Row],[Kód]],zostava38[],2,0),"")</f>
        <v/>
      </c>
      <c r="AY225" s="100" t="str">
        <f>IFERROR(VLOOKUP(Výskyt[[#This Row],[Kód]],zostava39[],2,0),"")</f>
        <v/>
      </c>
      <c r="AZ225" s="100" t="str">
        <f>IFERROR(VLOOKUP(Výskyt[[#This Row],[Kód]],zostava40[],2,0),"")</f>
        <v/>
      </c>
      <c r="BA225" s="100" t="str">
        <f>IFERROR(VLOOKUP(Výskyt[[#This Row],[Kód]],zostava41[],2,0),"")</f>
        <v/>
      </c>
      <c r="BB225" s="100" t="str">
        <f>IFERROR(VLOOKUP(Výskyt[[#This Row],[Kód]],zostava42[],2,0),"")</f>
        <v/>
      </c>
      <c r="BC225" s="100" t="str">
        <f>IFERROR(VLOOKUP(Výskyt[[#This Row],[Kód]],zostava43[],2,0),"")</f>
        <v/>
      </c>
      <c r="BD225" s="100" t="str">
        <f>IFERROR(VLOOKUP(Výskyt[[#This Row],[Kód]],zostava44[],2,0),"")</f>
        <v/>
      </c>
      <c r="BE225" s="84"/>
      <c r="BF225" s="108">
        <f>Zostavy!B248</f>
        <v>0</v>
      </c>
      <c r="BG225" s="108">
        <f>SUMIFS(Zostavy!$D$216:$D$249,Zostavy!$B$216:$B$249,Zostavy!B248)*Zostavy!$E$251</f>
        <v>0</v>
      </c>
      <c r="BI225" s="108">
        <f>Zostavy!H248</f>
        <v>0</v>
      </c>
      <c r="BJ225" s="108">
        <f>SUMIFS(Zostavy!$J$216:$J$249,Zostavy!$H$216:$H$249,Zostavy!H248)*Zostavy!$K$251</f>
        <v>0</v>
      </c>
      <c r="BL225" s="108">
        <f>Zostavy!N248</f>
        <v>0</v>
      </c>
      <c r="BM225" s="108">
        <f>SUMIFS(Zostavy!$P$216:$P$249,Zostavy!$N$216:$N$249,Zostavy!N248)*Zostavy!$Q$251</f>
        <v>0</v>
      </c>
      <c r="BO225" s="108" t="str">
        <f>Zostavy!T248</f>
        <v/>
      </c>
      <c r="BP225" s="108">
        <f>SUMIFS(Zostavy!$V$216:$V$249,Zostavy!$T$216:$T$249,Zostavy!T248)*Zostavy!$W$251</f>
        <v>0</v>
      </c>
    </row>
    <row r="226" spans="1:68" ht="14.15" x14ac:dyDescent="0.35">
      <c r="A226" s="84"/>
      <c r="B226" s="98">
        <v>3999</v>
      </c>
      <c r="C226" s="84" t="s">
        <v>646</v>
      </c>
      <c r="D226" s="84">
        <f>Cenník[[#This Row],[Kód]]</f>
        <v>3999</v>
      </c>
      <c r="E226" s="93">
        <v>7.68</v>
      </c>
      <c r="F226" s="84"/>
      <c r="G226" s="84" t="s">
        <v>454</v>
      </c>
      <c r="H226" s="84"/>
      <c r="I226" s="99">
        <f>Cenník[[#This Row],[Kód]]</f>
        <v>3999</v>
      </c>
      <c r="J226" s="100">
        <f>SUM(Výskyt[[#This Row],[1]:[44]])</f>
        <v>0</v>
      </c>
      <c r="K226" s="100" t="str">
        <f>IFERROR(RANK(Výskyt[[#This Row],[kód-P]],Výskyt[kód-P],1),"")</f>
        <v/>
      </c>
      <c r="L226" s="100" t="str">
        <f>IF(Výskyt[[#This Row],[ks]]&gt;0,Výskyt[[#This Row],[Kód]],"")</f>
        <v/>
      </c>
      <c r="M226" s="100" t="str">
        <f>IFERROR(VLOOKUP(Výskyt[[#This Row],[Kód]],zostava1[],2,0),"")</f>
        <v/>
      </c>
      <c r="N226" s="100" t="str">
        <f>IFERROR(VLOOKUP(Výskyt[[#This Row],[Kód]],zostava2[],2,0),"")</f>
        <v/>
      </c>
      <c r="O226" s="100" t="str">
        <f>IFERROR(VLOOKUP(Výskyt[[#This Row],[Kód]],zostava3[],2,0),"")</f>
        <v/>
      </c>
      <c r="P226" s="100" t="str">
        <f>IFERROR(VLOOKUP(Výskyt[[#This Row],[Kód]],zostava4[],2,0),"")</f>
        <v/>
      </c>
      <c r="Q226" s="100" t="str">
        <f>IFERROR(VLOOKUP(Výskyt[[#This Row],[Kód]],zostava5[],2,0),"")</f>
        <v/>
      </c>
      <c r="R226" s="100" t="str">
        <f>IFERROR(VLOOKUP(Výskyt[[#This Row],[Kód]],zostava6[],2,0),"")</f>
        <v/>
      </c>
      <c r="S226" s="100" t="str">
        <f>IFERROR(VLOOKUP(Výskyt[[#This Row],[Kód]],zostava7[],2,0),"")</f>
        <v/>
      </c>
      <c r="T226" s="100" t="str">
        <f>IFERROR(VLOOKUP(Výskyt[[#This Row],[Kód]],zostava8[],2,0),"")</f>
        <v/>
      </c>
      <c r="U226" s="100" t="str">
        <f>IFERROR(VLOOKUP(Výskyt[[#This Row],[Kód]],zostava9[],2,0),"")</f>
        <v/>
      </c>
      <c r="V226" s="102" t="str">
        <f>IFERROR(VLOOKUP(Výskyt[[#This Row],[Kód]],zostava10[],2,0),"")</f>
        <v/>
      </c>
      <c r="W226" s="100" t="str">
        <f>IFERROR(VLOOKUP(Výskyt[[#This Row],[Kód]],zostava11[],2,0),"")</f>
        <v/>
      </c>
      <c r="X226" s="100" t="str">
        <f>IFERROR(VLOOKUP(Výskyt[[#This Row],[Kód]],zostava12[],2,0),"")</f>
        <v/>
      </c>
      <c r="Y226" s="100" t="str">
        <f>IFERROR(VLOOKUP(Výskyt[[#This Row],[Kód]],zostava13[],2,0),"")</f>
        <v/>
      </c>
      <c r="Z226" s="100" t="str">
        <f>IFERROR(VLOOKUP(Výskyt[[#This Row],[Kód]],zostava14[],2,0),"")</f>
        <v/>
      </c>
      <c r="AA226" s="100" t="str">
        <f>IFERROR(VLOOKUP(Výskyt[[#This Row],[Kód]],zostava15[],2,0),"")</f>
        <v/>
      </c>
      <c r="AB226" s="100" t="str">
        <f>IFERROR(VLOOKUP(Výskyt[[#This Row],[Kód]],zostava16[],2,0),"")</f>
        <v/>
      </c>
      <c r="AC226" s="100" t="str">
        <f>IFERROR(VLOOKUP(Výskyt[[#This Row],[Kód]],zostava17[],2,0),"")</f>
        <v/>
      </c>
      <c r="AD226" s="100" t="str">
        <f>IFERROR(VLOOKUP(Výskyt[[#This Row],[Kód]],zostava18[],2,0),"")</f>
        <v/>
      </c>
      <c r="AE226" s="100" t="str">
        <f>IFERROR(VLOOKUP(Výskyt[[#This Row],[Kód]],zostava19[],2,0),"")</f>
        <v/>
      </c>
      <c r="AF226" s="100" t="str">
        <f>IFERROR(VLOOKUP(Výskyt[[#This Row],[Kód]],zostava20[],2,0),"")</f>
        <v/>
      </c>
      <c r="AG226" s="100" t="str">
        <f>IFERROR(VLOOKUP(Výskyt[[#This Row],[Kód]],zostava21[],2,0),"")</f>
        <v/>
      </c>
      <c r="AH226" s="100" t="str">
        <f>IFERROR(VLOOKUP(Výskyt[[#This Row],[Kód]],zostava22[],2,0),"")</f>
        <v/>
      </c>
      <c r="AI226" s="100" t="str">
        <f>IFERROR(VLOOKUP(Výskyt[[#This Row],[Kód]],zostava23[],2,0),"")</f>
        <v/>
      </c>
      <c r="AJ226" s="100" t="str">
        <f>IFERROR(VLOOKUP(Výskyt[[#This Row],[Kód]],zostava24[],2,0),"")</f>
        <v/>
      </c>
      <c r="AK226" s="100" t="str">
        <f>IFERROR(VLOOKUP(Výskyt[[#This Row],[Kód]],zostava25[],2,0),"")</f>
        <v/>
      </c>
      <c r="AL226" s="100" t="str">
        <f>IFERROR(VLOOKUP(Výskyt[[#This Row],[Kód]],zostava26[],2,0),"")</f>
        <v/>
      </c>
      <c r="AM226" s="100" t="str">
        <f>IFERROR(VLOOKUP(Výskyt[[#This Row],[Kód]],zostava27[],2,0),"")</f>
        <v/>
      </c>
      <c r="AN226" s="100" t="str">
        <f>IFERROR(VLOOKUP(Výskyt[[#This Row],[Kód]],zostava28[],2,0),"")</f>
        <v/>
      </c>
      <c r="AO226" s="100" t="str">
        <f>IFERROR(VLOOKUP(Výskyt[[#This Row],[Kód]],zostava29[],2,0),"")</f>
        <v/>
      </c>
      <c r="AP226" s="100" t="str">
        <f>IFERROR(VLOOKUP(Výskyt[[#This Row],[Kód]],zostava30[],2,0),"")</f>
        <v/>
      </c>
      <c r="AQ226" s="100" t="str">
        <f>IFERROR(VLOOKUP(Výskyt[[#This Row],[Kód]],zostava31[],2,0),"")</f>
        <v/>
      </c>
      <c r="AR226" s="100" t="str">
        <f>IFERROR(VLOOKUP(Výskyt[[#This Row],[Kód]],zostava32[],2,0),"")</f>
        <v/>
      </c>
      <c r="AS226" s="100" t="str">
        <f>IFERROR(VLOOKUP(Výskyt[[#This Row],[Kód]],zostava33[],2,0),"")</f>
        <v/>
      </c>
      <c r="AT226" s="100" t="str">
        <f>IFERROR(VLOOKUP(Výskyt[[#This Row],[Kód]],zostava34[],2,0),"")</f>
        <v/>
      </c>
      <c r="AU226" s="100" t="str">
        <f>IFERROR(VLOOKUP(Výskyt[[#This Row],[Kód]],zostava35[],2,0),"")</f>
        <v/>
      </c>
      <c r="AV226" s="100" t="str">
        <f>IFERROR(VLOOKUP(Výskyt[[#This Row],[Kód]],zostava36[],2,0),"")</f>
        <v/>
      </c>
      <c r="AW226" s="100" t="str">
        <f>IFERROR(VLOOKUP(Výskyt[[#This Row],[Kód]],zostava37[],2,0),"")</f>
        <v/>
      </c>
      <c r="AX226" s="100" t="str">
        <f>IFERROR(VLOOKUP(Výskyt[[#This Row],[Kód]],zostava38[],2,0),"")</f>
        <v/>
      </c>
      <c r="AY226" s="100" t="str">
        <f>IFERROR(VLOOKUP(Výskyt[[#This Row],[Kód]],zostava39[],2,0),"")</f>
        <v/>
      </c>
      <c r="AZ226" s="100" t="str">
        <f>IFERROR(VLOOKUP(Výskyt[[#This Row],[Kód]],zostava40[],2,0),"")</f>
        <v/>
      </c>
      <c r="BA226" s="100" t="str">
        <f>IFERROR(VLOOKUP(Výskyt[[#This Row],[Kód]],zostava41[],2,0),"")</f>
        <v/>
      </c>
      <c r="BB226" s="100" t="str">
        <f>IFERROR(VLOOKUP(Výskyt[[#This Row],[Kód]],zostava42[],2,0),"")</f>
        <v/>
      </c>
      <c r="BC226" s="100" t="str">
        <f>IFERROR(VLOOKUP(Výskyt[[#This Row],[Kód]],zostava43[],2,0),"")</f>
        <v/>
      </c>
      <c r="BD226" s="100" t="str">
        <f>IFERROR(VLOOKUP(Výskyt[[#This Row],[Kód]],zostava44[],2,0),"")</f>
        <v/>
      </c>
      <c r="BE226" s="84"/>
      <c r="BF226" s="108">
        <f>Zostavy!B249</f>
        <v>0</v>
      </c>
      <c r="BG226" s="108">
        <f>SUMIFS(Zostavy!$D$216:$D$249,Zostavy!$B$216:$B$249,Zostavy!B249)*Zostavy!$E$251</f>
        <v>0</v>
      </c>
      <c r="BI226" s="108">
        <f>Zostavy!H249</f>
        <v>0</v>
      </c>
      <c r="BJ226" s="108">
        <f>SUMIFS(Zostavy!$J$216:$J$249,Zostavy!$H$216:$H$249,Zostavy!H249)*Zostavy!$K$251</f>
        <v>0</v>
      </c>
      <c r="BL226" s="108">
        <f>Zostavy!N249</f>
        <v>0</v>
      </c>
      <c r="BM226" s="108">
        <f>SUMIFS(Zostavy!$P$216:$P$249,Zostavy!$N$216:$N$249,Zostavy!N249)*Zostavy!$Q$251</f>
        <v>0</v>
      </c>
      <c r="BO226" s="108" t="str">
        <f>Zostavy!T249</f>
        <v/>
      </c>
      <c r="BP226" s="108">
        <f>SUMIFS(Zostavy!$V$216:$V$249,Zostavy!$T$216:$T$249,Zostavy!T249)*Zostavy!$W$251</f>
        <v>0</v>
      </c>
    </row>
    <row r="227" spans="1:68" x14ac:dyDescent="0.35">
      <c r="A227" s="84"/>
      <c r="B227" s="98">
        <v>4000</v>
      </c>
      <c r="C227" s="84" t="s">
        <v>446</v>
      </c>
      <c r="D227" s="84">
        <f>Cenník[[#This Row],[Kód]]</f>
        <v>4000</v>
      </c>
      <c r="E227" s="93">
        <v>1.18</v>
      </c>
      <c r="F227" s="84"/>
      <c r="G227" s="84" t="s">
        <v>455</v>
      </c>
      <c r="H227" s="84"/>
      <c r="I227" s="99">
        <f>Cenník[[#This Row],[Kód]]</f>
        <v>4000</v>
      </c>
      <c r="J227" s="100">
        <f>SUM(Výskyt[[#This Row],[1]:[44]])</f>
        <v>0</v>
      </c>
      <c r="K227" s="100" t="str">
        <f>IFERROR(RANK(Výskyt[[#This Row],[kód-P]],Výskyt[kód-P],1),"")</f>
        <v/>
      </c>
      <c r="L227" s="100" t="str">
        <f>IF(Výskyt[[#This Row],[ks]]&gt;0,Výskyt[[#This Row],[Kód]],"")</f>
        <v/>
      </c>
      <c r="M227" s="100" t="str">
        <f>IFERROR(VLOOKUP(Výskyt[[#This Row],[Kód]],zostava1[],2,0),"")</f>
        <v/>
      </c>
      <c r="N227" s="100" t="str">
        <f>IFERROR(VLOOKUP(Výskyt[[#This Row],[Kód]],zostava2[],2,0),"")</f>
        <v/>
      </c>
      <c r="O227" s="100" t="str">
        <f>IFERROR(VLOOKUP(Výskyt[[#This Row],[Kód]],zostava3[],2,0),"")</f>
        <v/>
      </c>
      <c r="P227" s="100" t="str">
        <f>IFERROR(VLOOKUP(Výskyt[[#This Row],[Kód]],zostava4[],2,0),"")</f>
        <v/>
      </c>
      <c r="Q227" s="100" t="str">
        <f>IFERROR(VLOOKUP(Výskyt[[#This Row],[Kód]],zostava5[],2,0),"")</f>
        <v/>
      </c>
      <c r="R227" s="100" t="str">
        <f>IFERROR(VLOOKUP(Výskyt[[#This Row],[Kód]],zostava6[],2,0),"")</f>
        <v/>
      </c>
      <c r="S227" s="100" t="str">
        <f>IFERROR(VLOOKUP(Výskyt[[#This Row],[Kód]],zostava7[],2,0),"")</f>
        <v/>
      </c>
      <c r="T227" s="100" t="str">
        <f>IFERROR(VLOOKUP(Výskyt[[#This Row],[Kód]],zostava8[],2,0),"")</f>
        <v/>
      </c>
      <c r="U227" s="100" t="str">
        <f>IFERROR(VLOOKUP(Výskyt[[#This Row],[Kód]],zostava9[],2,0),"")</f>
        <v/>
      </c>
      <c r="V227" s="102" t="str">
        <f>IFERROR(VLOOKUP(Výskyt[[#This Row],[Kód]],zostava10[],2,0),"")</f>
        <v/>
      </c>
      <c r="W227" s="100" t="str">
        <f>IFERROR(VLOOKUP(Výskyt[[#This Row],[Kód]],zostava11[],2,0),"")</f>
        <v/>
      </c>
      <c r="X227" s="100" t="str">
        <f>IFERROR(VLOOKUP(Výskyt[[#This Row],[Kód]],zostava12[],2,0),"")</f>
        <v/>
      </c>
      <c r="Y227" s="100" t="str">
        <f>IFERROR(VLOOKUP(Výskyt[[#This Row],[Kód]],zostava13[],2,0),"")</f>
        <v/>
      </c>
      <c r="Z227" s="100" t="str">
        <f>IFERROR(VLOOKUP(Výskyt[[#This Row],[Kód]],zostava14[],2,0),"")</f>
        <v/>
      </c>
      <c r="AA227" s="100" t="str">
        <f>IFERROR(VLOOKUP(Výskyt[[#This Row],[Kód]],zostava15[],2,0),"")</f>
        <v/>
      </c>
      <c r="AB227" s="100" t="str">
        <f>IFERROR(VLOOKUP(Výskyt[[#This Row],[Kód]],zostava16[],2,0),"")</f>
        <v/>
      </c>
      <c r="AC227" s="100" t="str">
        <f>IFERROR(VLOOKUP(Výskyt[[#This Row],[Kód]],zostava17[],2,0),"")</f>
        <v/>
      </c>
      <c r="AD227" s="100" t="str">
        <f>IFERROR(VLOOKUP(Výskyt[[#This Row],[Kód]],zostava18[],2,0),"")</f>
        <v/>
      </c>
      <c r="AE227" s="100" t="str">
        <f>IFERROR(VLOOKUP(Výskyt[[#This Row],[Kód]],zostava19[],2,0),"")</f>
        <v/>
      </c>
      <c r="AF227" s="100" t="str">
        <f>IFERROR(VLOOKUP(Výskyt[[#This Row],[Kód]],zostava20[],2,0),"")</f>
        <v/>
      </c>
      <c r="AG227" s="100" t="str">
        <f>IFERROR(VLOOKUP(Výskyt[[#This Row],[Kód]],zostava21[],2,0),"")</f>
        <v/>
      </c>
      <c r="AH227" s="100" t="str">
        <f>IFERROR(VLOOKUP(Výskyt[[#This Row],[Kód]],zostava22[],2,0),"")</f>
        <v/>
      </c>
      <c r="AI227" s="100" t="str">
        <f>IFERROR(VLOOKUP(Výskyt[[#This Row],[Kód]],zostava23[],2,0),"")</f>
        <v/>
      </c>
      <c r="AJ227" s="100" t="str">
        <f>IFERROR(VLOOKUP(Výskyt[[#This Row],[Kód]],zostava24[],2,0),"")</f>
        <v/>
      </c>
      <c r="AK227" s="100" t="str">
        <f>IFERROR(VLOOKUP(Výskyt[[#This Row],[Kód]],zostava25[],2,0),"")</f>
        <v/>
      </c>
      <c r="AL227" s="100" t="str">
        <f>IFERROR(VLOOKUP(Výskyt[[#This Row],[Kód]],zostava26[],2,0),"")</f>
        <v/>
      </c>
      <c r="AM227" s="100" t="str">
        <f>IFERROR(VLOOKUP(Výskyt[[#This Row],[Kód]],zostava27[],2,0),"")</f>
        <v/>
      </c>
      <c r="AN227" s="100" t="str">
        <f>IFERROR(VLOOKUP(Výskyt[[#This Row],[Kód]],zostava28[],2,0),"")</f>
        <v/>
      </c>
      <c r="AO227" s="100" t="str">
        <f>IFERROR(VLOOKUP(Výskyt[[#This Row],[Kód]],zostava29[],2,0),"")</f>
        <v/>
      </c>
      <c r="AP227" s="100" t="str">
        <f>IFERROR(VLOOKUP(Výskyt[[#This Row],[Kód]],zostava30[],2,0),"")</f>
        <v/>
      </c>
      <c r="AQ227" s="100" t="str">
        <f>IFERROR(VLOOKUP(Výskyt[[#This Row],[Kód]],zostava31[],2,0),"")</f>
        <v/>
      </c>
      <c r="AR227" s="100" t="str">
        <f>IFERROR(VLOOKUP(Výskyt[[#This Row],[Kód]],zostava32[],2,0),"")</f>
        <v/>
      </c>
      <c r="AS227" s="100" t="str">
        <f>IFERROR(VLOOKUP(Výskyt[[#This Row],[Kód]],zostava33[],2,0),"")</f>
        <v/>
      </c>
      <c r="AT227" s="100" t="str">
        <f>IFERROR(VLOOKUP(Výskyt[[#This Row],[Kód]],zostava34[],2,0),"")</f>
        <v/>
      </c>
      <c r="AU227" s="100" t="str">
        <f>IFERROR(VLOOKUP(Výskyt[[#This Row],[Kód]],zostava35[],2,0),"")</f>
        <v/>
      </c>
      <c r="AV227" s="100" t="str">
        <f>IFERROR(VLOOKUP(Výskyt[[#This Row],[Kód]],zostava36[],2,0),"")</f>
        <v/>
      </c>
      <c r="AW227" s="100" t="str">
        <f>IFERROR(VLOOKUP(Výskyt[[#This Row],[Kód]],zostava37[],2,0),"")</f>
        <v/>
      </c>
      <c r="AX227" s="100" t="str">
        <f>IFERROR(VLOOKUP(Výskyt[[#This Row],[Kód]],zostava38[],2,0),"")</f>
        <v/>
      </c>
      <c r="AY227" s="100" t="str">
        <f>IFERROR(VLOOKUP(Výskyt[[#This Row],[Kód]],zostava39[],2,0),"")</f>
        <v/>
      </c>
      <c r="AZ227" s="100" t="str">
        <f>IFERROR(VLOOKUP(Výskyt[[#This Row],[Kód]],zostava40[],2,0),"")</f>
        <v/>
      </c>
      <c r="BA227" s="100" t="str">
        <f>IFERROR(VLOOKUP(Výskyt[[#This Row],[Kód]],zostava41[],2,0),"")</f>
        <v/>
      </c>
      <c r="BB227" s="100" t="str">
        <f>IFERROR(VLOOKUP(Výskyt[[#This Row],[Kód]],zostava42[],2,0),"")</f>
        <v/>
      </c>
      <c r="BC227" s="100" t="str">
        <f>IFERROR(VLOOKUP(Výskyt[[#This Row],[Kód]],zostava43[],2,0),"")</f>
        <v/>
      </c>
      <c r="BD227" s="100" t="str">
        <f>IFERROR(VLOOKUP(Výskyt[[#This Row],[Kód]],zostava44[],2,0),"")</f>
        <v/>
      </c>
      <c r="BE227" s="84"/>
    </row>
    <row r="228" spans="1:68" x14ac:dyDescent="0.35">
      <c r="A228" s="84"/>
      <c r="B228" s="98">
        <v>4001</v>
      </c>
      <c r="C228" s="84" t="s">
        <v>447</v>
      </c>
      <c r="D228" s="84">
        <f>Cenník[[#This Row],[Kód]]</f>
        <v>4001</v>
      </c>
      <c r="E228" s="93">
        <v>1.4</v>
      </c>
      <c r="F228" s="84"/>
      <c r="G228" s="84" t="s">
        <v>450</v>
      </c>
      <c r="H228" s="84"/>
      <c r="I228" s="99">
        <f>Cenník[[#This Row],[Kód]]</f>
        <v>4001</v>
      </c>
      <c r="J228" s="100">
        <f>SUM(Výskyt[[#This Row],[1]:[44]])</f>
        <v>0</v>
      </c>
      <c r="K228" s="100" t="str">
        <f>IFERROR(RANK(Výskyt[[#This Row],[kód-P]],Výskyt[kód-P],1),"")</f>
        <v/>
      </c>
      <c r="L228" s="100" t="str">
        <f>IF(Výskyt[[#This Row],[ks]]&gt;0,Výskyt[[#This Row],[Kód]],"")</f>
        <v/>
      </c>
      <c r="M228" s="100" t="str">
        <f>IFERROR(VLOOKUP(Výskyt[[#This Row],[Kód]],zostava1[],2,0),"")</f>
        <v/>
      </c>
      <c r="N228" s="100" t="str">
        <f>IFERROR(VLOOKUP(Výskyt[[#This Row],[Kód]],zostava2[],2,0),"")</f>
        <v/>
      </c>
      <c r="O228" s="100" t="str">
        <f>IFERROR(VLOOKUP(Výskyt[[#This Row],[Kód]],zostava3[],2,0),"")</f>
        <v/>
      </c>
      <c r="P228" s="100" t="str">
        <f>IFERROR(VLOOKUP(Výskyt[[#This Row],[Kód]],zostava4[],2,0),"")</f>
        <v/>
      </c>
      <c r="Q228" s="100" t="str">
        <f>IFERROR(VLOOKUP(Výskyt[[#This Row],[Kód]],zostava5[],2,0),"")</f>
        <v/>
      </c>
      <c r="R228" s="100" t="str">
        <f>IFERROR(VLOOKUP(Výskyt[[#This Row],[Kód]],zostava6[],2,0),"")</f>
        <v/>
      </c>
      <c r="S228" s="100" t="str">
        <f>IFERROR(VLOOKUP(Výskyt[[#This Row],[Kód]],zostava7[],2,0),"")</f>
        <v/>
      </c>
      <c r="T228" s="100" t="str">
        <f>IFERROR(VLOOKUP(Výskyt[[#This Row],[Kód]],zostava8[],2,0),"")</f>
        <v/>
      </c>
      <c r="U228" s="100" t="str">
        <f>IFERROR(VLOOKUP(Výskyt[[#This Row],[Kód]],zostava9[],2,0),"")</f>
        <v/>
      </c>
      <c r="V228" s="102" t="str">
        <f>IFERROR(VLOOKUP(Výskyt[[#This Row],[Kód]],zostava10[],2,0),"")</f>
        <v/>
      </c>
      <c r="W228" s="100" t="str">
        <f>IFERROR(VLOOKUP(Výskyt[[#This Row],[Kód]],zostava11[],2,0),"")</f>
        <v/>
      </c>
      <c r="X228" s="100" t="str">
        <f>IFERROR(VLOOKUP(Výskyt[[#This Row],[Kód]],zostava12[],2,0),"")</f>
        <v/>
      </c>
      <c r="Y228" s="100" t="str">
        <f>IFERROR(VLOOKUP(Výskyt[[#This Row],[Kód]],zostava13[],2,0),"")</f>
        <v/>
      </c>
      <c r="Z228" s="100" t="str">
        <f>IFERROR(VLOOKUP(Výskyt[[#This Row],[Kód]],zostava14[],2,0),"")</f>
        <v/>
      </c>
      <c r="AA228" s="100" t="str">
        <f>IFERROR(VLOOKUP(Výskyt[[#This Row],[Kód]],zostava15[],2,0),"")</f>
        <v/>
      </c>
      <c r="AB228" s="100" t="str">
        <f>IFERROR(VLOOKUP(Výskyt[[#This Row],[Kód]],zostava16[],2,0),"")</f>
        <v/>
      </c>
      <c r="AC228" s="100" t="str">
        <f>IFERROR(VLOOKUP(Výskyt[[#This Row],[Kód]],zostava17[],2,0),"")</f>
        <v/>
      </c>
      <c r="AD228" s="100" t="str">
        <f>IFERROR(VLOOKUP(Výskyt[[#This Row],[Kód]],zostava18[],2,0),"")</f>
        <v/>
      </c>
      <c r="AE228" s="100" t="str">
        <f>IFERROR(VLOOKUP(Výskyt[[#This Row],[Kód]],zostava19[],2,0),"")</f>
        <v/>
      </c>
      <c r="AF228" s="100" t="str">
        <f>IFERROR(VLOOKUP(Výskyt[[#This Row],[Kód]],zostava20[],2,0),"")</f>
        <v/>
      </c>
      <c r="AG228" s="100" t="str">
        <f>IFERROR(VLOOKUP(Výskyt[[#This Row],[Kód]],zostava21[],2,0),"")</f>
        <v/>
      </c>
      <c r="AH228" s="100" t="str">
        <f>IFERROR(VLOOKUP(Výskyt[[#This Row],[Kód]],zostava22[],2,0),"")</f>
        <v/>
      </c>
      <c r="AI228" s="100" t="str">
        <f>IFERROR(VLOOKUP(Výskyt[[#This Row],[Kód]],zostava23[],2,0),"")</f>
        <v/>
      </c>
      <c r="AJ228" s="100" t="str">
        <f>IFERROR(VLOOKUP(Výskyt[[#This Row],[Kód]],zostava24[],2,0),"")</f>
        <v/>
      </c>
      <c r="AK228" s="100" t="str">
        <f>IFERROR(VLOOKUP(Výskyt[[#This Row],[Kód]],zostava25[],2,0),"")</f>
        <v/>
      </c>
      <c r="AL228" s="100" t="str">
        <f>IFERROR(VLOOKUP(Výskyt[[#This Row],[Kód]],zostava26[],2,0),"")</f>
        <v/>
      </c>
      <c r="AM228" s="100" t="str">
        <f>IFERROR(VLOOKUP(Výskyt[[#This Row],[Kód]],zostava27[],2,0),"")</f>
        <v/>
      </c>
      <c r="AN228" s="100" t="str">
        <f>IFERROR(VLOOKUP(Výskyt[[#This Row],[Kód]],zostava28[],2,0),"")</f>
        <v/>
      </c>
      <c r="AO228" s="100" t="str">
        <f>IFERROR(VLOOKUP(Výskyt[[#This Row],[Kód]],zostava29[],2,0),"")</f>
        <v/>
      </c>
      <c r="AP228" s="100" t="str">
        <f>IFERROR(VLOOKUP(Výskyt[[#This Row],[Kód]],zostava30[],2,0),"")</f>
        <v/>
      </c>
      <c r="AQ228" s="100" t="str">
        <f>IFERROR(VLOOKUP(Výskyt[[#This Row],[Kód]],zostava31[],2,0),"")</f>
        <v/>
      </c>
      <c r="AR228" s="100" t="str">
        <f>IFERROR(VLOOKUP(Výskyt[[#This Row],[Kód]],zostava32[],2,0),"")</f>
        <v/>
      </c>
      <c r="AS228" s="100" t="str">
        <f>IFERROR(VLOOKUP(Výskyt[[#This Row],[Kód]],zostava33[],2,0),"")</f>
        <v/>
      </c>
      <c r="AT228" s="100" t="str">
        <f>IFERROR(VLOOKUP(Výskyt[[#This Row],[Kód]],zostava34[],2,0),"")</f>
        <v/>
      </c>
      <c r="AU228" s="100" t="str">
        <f>IFERROR(VLOOKUP(Výskyt[[#This Row],[Kód]],zostava35[],2,0),"")</f>
        <v/>
      </c>
      <c r="AV228" s="100" t="str">
        <f>IFERROR(VLOOKUP(Výskyt[[#This Row],[Kód]],zostava36[],2,0),"")</f>
        <v/>
      </c>
      <c r="AW228" s="100" t="str">
        <f>IFERROR(VLOOKUP(Výskyt[[#This Row],[Kód]],zostava37[],2,0),"")</f>
        <v/>
      </c>
      <c r="AX228" s="100" t="str">
        <f>IFERROR(VLOOKUP(Výskyt[[#This Row],[Kód]],zostava38[],2,0),"")</f>
        <v/>
      </c>
      <c r="AY228" s="100" t="str">
        <f>IFERROR(VLOOKUP(Výskyt[[#This Row],[Kód]],zostava39[],2,0),"")</f>
        <v/>
      </c>
      <c r="AZ228" s="100" t="str">
        <f>IFERROR(VLOOKUP(Výskyt[[#This Row],[Kód]],zostava40[],2,0),"")</f>
        <v/>
      </c>
      <c r="BA228" s="100" t="str">
        <f>IFERROR(VLOOKUP(Výskyt[[#This Row],[Kód]],zostava41[],2,0),"")</f>
        <v/>
      </c>
      <c r="BB228" s="100" t="str">
        <f>IFERROR(VLOOKUP(Výskyt[[#This Row],[Kód]],zostava42[],2,0),"")</f>
        <v/>
      </c>
      <c r="BC228" s="100" t="str">
        <f>IFERROR(VLOOKUP(Výskyt[[#This Row],[Kód]],zostava43[],2,0),"")</f>
        <v/>
      </c>
      <c r="BD228" s="100" t="str">
        <f>IFERROR(VLOOKUP(Výskyt[[#This Row],[Kód]],zostava44[],2,0),"")</f>
        <v/>
      </c>
      <c r="BE228" s="84"/>
      <c r="BF228" s="177" t="str">
        <f>Zostavy!$E$255</f>
        <v>6.A</v>
      </c>
      <c r="BG228" s="177"/>
      <c r="BI228" s="177" t="str">
        <f>Zostavy!$K$255</f>
        <v>6.B</v>
      </c>
      <c r="BJ228" s="177"/>
      <c r="BL228" s="177" t="str">
        <f>Zostavy!$Q$255</f>
        <v>6.C</v>
      </c>
      <c r="BM228" s="177"/>
      <c r="BO228" s="177" t="str">
        <f>Zostavy!$W$255</f>
        <v>6.D</v>
      </c>
      <c r="BP228" s="177"/>
    </row>
    <row r="229" spans="1:68" ht="14.15" x14ac:dyDescent="0.35">
      <c r="A229" s="84"/>
      <c r="B229" s="98">
        <v>4002</v>
      </c>
      <c r="C229" s="84" t="s">
        <v>448</v>
      </c>
      <c r="D229" s="84">
        <f>Cenník[[#This Row],[Kód]]</f>
        <v>4002</v>
      </c>
      <c r="E229" s="93">
        <v>1.84</v>
      </c>
      <c r="F229" s="84"/>
      <c r="G229" s="84" t="s">
        <v>452</v>
      </c>
      <c r="H229" s="84"/>
      <c r="I229" s="99">
        <f>Cenník[[#This Row],[Kód]]</f>
        <v>4002</v>
      </c>
      <c r="J229" s="100">
        <f>SUM(Výskyt[[#This Row],[1]:[44]])</f>
        <v>0</v>
      </c>
      <c r="K229" s="100" t="str">
        <f>IFERROR(RANK(Výskyt[[#This Row],[kód-P]],Výskyt[kód-P],1),"")</f>
        <v/>
      </c>
      <c r="L229" s="100" t="str">
        <f>IF(Výskyt[[#This Row],[ks]]&gt;0,Výskyt[[#This Row],[Kód]],"")</f>
        <v/>
      </c>
      <c r="M229" s="100" t="str">
        <f>IFERROR(VLOOKUP(Výskyt[[#This Row],[Kód]],zostava1[],2,0),"")</f>
        <v/>
      </c>
      <c r="N229" s="100" t="str">
        <f>IFERROR(VLOOKUP(Výskyt[[#This Row],[Kód]],zostava2[],2,0),"")</f>
        <v/>
      </c>
      <c r="O229" s="100" t="str">
        <f>IFERROR(VLOOKUP(Výskyt[[#This Row],[Kód]],zostava3[],2,0),"")</f>
        <v/>
      </c>
      <c r="P229" s="100" t="str">
        <f>IFERROR(VLOOKUP(Výskyt[[#This Row],[Kód]],zostava4[],2,0),"")</f>
        <v/>
      </c>
      <c r="Q229" s="100" t="str">
        <f>IFERROR(VLOOKUP(Výskyt[[#This Row],[Kód]],zostava5[],2,0),"")</f>
        <v/>
      </c>
      <c r="R229" s="100" t="str">
        <f>IFERROR(VLOOKUP(Výskyt[[#This Row],[Kód]],zostava6[],2,0),"")</f>
        <v/>
      </c>
      <c r="S229" s="100" t="str">
        <f>IFERROR(VLOOKUP(Výskyt[[#This Row],[Kód]],zostava7[],2,0),"")</f>
        <v/>
      </c>
      <c r="T229" s="100" t="str">
        <f>IFERROR(VLOOKUP(Výskyt[[#This Row],[Kód]],zostava8[],2,0),"")</f>
        <v/>
      </c>
      <c r="U229" s="100" t="str">
        <f>IFERROR(VLOOKUP(Výskyt[[#This Row],[Kód]],zostava9[],2,0),"")</f>
        <v/>
      </c>
      <c r="V229" s="102" t="str">
        <f>IFERROR(VLOOKUP(Výskyt[[#This Row],[Kód]],zostava10[],2,0),"")</f>
        <v/>
      </c>
      <c r="W229" s="100" t="str">
        <f>IFERROR(VLOOKUP(Výskyt[[#This Row],[Kód]],zostava11[],2,0),"")</f>
        <v/>
      </c>
      <c r="X229" s="100" t="str">
        <f>IFERROR(VLOOKUP(Výskyt[[#This Row],[Kód]],zostava12[],2,0),"")</f>
        <v/>
      </c>
      <c r="Y229" s="100" t="str">
        <f>IFERROR(VLOOKUP(Výskyt[[#This Row],[Kód]],zostava13[],2,0),"")</f>
        <v/>
      </c>
      <c r="Z229" s="100" t="str">
        <f>IFERROR(VLOOKUP(Výskyt[[#This Row],[Kód]],zostava14[],2,0),"")</f>
        <v/>
      </c>
      <c r="AA229" s="100" t="str">
        <f>IFERROR(VLOOKUP(Výskyt[[#This Row],[Kód]],zostava15[],2,0),"")</f>
        <v/>
      </c>
      <c r="AB229" s="100" t="str">
        <f>IFERROR(VLOOKUP(Výskyt[[#This Row],[Kód]],zostava16[],2,0),"")</f>
        <v/>
      </c>
      <c r="AC229" s="100" t="str">
        <f>IFERROR(VLOOKUP(Výskyt[[#This Row],[Kód]],zostava17[],2,0),"")</f>
        <v/>
      </c>
      <c r="AD229" s="100" t="str">
        <f>IFERROR(VLOOKUP(Výskyt[[#This Row],[Kód]],zostava18[],2,0),"")</f>
        <v/>
      </c>
      <c r="AE229" s="100" t="str">
        <f>IFERROR(VLOOKUP(Výskyt[[#This Row],[Kód]],zostava19[],2,0),"")</f>
        <v/>
      </c>
      <c r="AF229" s="100" t="str">
        <f>IFERROR(VLOOKUP(Výskyt[[#This Row],[Kód]],zostava20[],2,0),"")</f>
        <v/>
      </c>
      <c r="AG229" s="100" t="str">
        <f>IFERROR(VLOOKUP(Výskyt[[#This Row],[Kód]],zostava21[],2,0),"")</f>
        <v/>
      </c>
      <c r="AH229" s="100" t="str">
        <f>IFERROR(VLOOKUP(Výskyt[[#This Row],[Kód]],zostava22[],2,0),"")</f>
        <v/>
      </c>
      <c r="AI229" s="100" t="str">
        <f>IFERROR(VLOOKUP(Výskyt[[#This Row],[Kód]],zostava23[],2,0),"")</f>
        <v/>
      </c>
      <c r="AJ229" s="100" t="str">
        <f>IFERROR(VLOOKUP(Výskyt[[#This Row],[Kód]],zostava24[],2,0),"")</f>
        <v/>
      </c>
      <c r="AK229" s="100" t="str">
        <f>IFERROR(VLOOKUP(Výskyt[[#This Row],[Kód]],zostava25[],2,0),"")</f>
        <v/>
      </c>
      <c r="AL229" s="100" t="str">
        <f>IFERROR(VLOOKUP(Výskyt[[#This Row],[Kód]],zostava26[],2,0),"")</f>
        <v/>
      </c>
      <c r="AM229" s="100" t="str">
        <f>IFERROR(VLOOKUP(Výskyt[[#This Row],[Kód]],zostava27[],2,0),"")</f>
        <v/>
      </c>
      <c r="AN229" s="100" t="str">
        <f>IFERROR(VLOOKUP(Výskyt[[#This Row],[Kód]],zostava28[],2,0),"")</f>
        <v/>
      </c>
      <c r="AO229" s="100" t="str">
        <f>IFERROR(VLOOKUP(Výskyt[[#This Row],[Kód]],zostava29[],2,0),"")</f>
        <v/>
      </c>
      <c r="AP229" s="100" t="str">
        <f>IFERROR(VLOOKUP(Výskyt[[#This Row],[Kód]],zostava30[],2,0),"")</f>
        <v/>
      </c>
      <c r="AQ229" s="100" t="str">
        <f>IFERROR(VLOOKUP(Výskyt[[#This Row],[Kód]],zostava31[],2,0),"")</f>
        <v/>
      </c>
      <c r="AR229" s="100" t="str">
        <f>IFERROR(VLOOKUP(Výskyt[[#This Row],[Kód]],zostava32[],2,0),"")</f>
        <v/>
      </c>
      <c r="AS229" s="100" t="str">
        <f>IFERROR(VLOOKUP(Výskyt[[#This Row],[Kód]],zostava33[],2,0),"")</f>
        <v/>
      </c>
      <c r="AT229" s="100" t="str">
        <f>IFERROR(VLOOKUP(Výskyt[[#This Row],[Kód]],zostava34[],2,0),"")</f>
        <v/>
      </c>
      <c r="AU229" s="100" t="str">
        <f>IFERROR(VLOOKUP(Výskyt[[#This Row],[Kód]],zostava35[],2,0),"")</f>
        <v/>
      </c>
      <c r="AV229" s="100" t="str">
        <f>IFERROR(VLOOKUP(Výskyt[[#This Row],[Kód]],zostava36[],2,0),"")</f>
        <v/>
      </c>
      <c r="AW229" s="100" t="str">
        <f>IFERROR(VLOOKUP(Výskyt[[#This Row],[Kód]],zostava37[],2,0),"")</f>
        <v/>
      </c>
      <c r="AX229" s="100" t="str">
        <f>IFERROR(VLOOKUP(Výskyt[[#This Row],[Kód]],zostava38[],2,0),"")</f>
        <v/>
      </c>
      <c r="AY229" s="100" t="str">
        <f>IFERROR(VLOOKUP(Výskyt[[#This Row],[Kód]],zostava39[],2,0),"")</f>
        <v/>
      </c>
      <c r="AZ229" s="100" t="str">
        <f>IFERROR(VLOOKUP(Výskyt[[#This Row],[Kód]],zostava40[],2,0),"")</f>
        <v/>
      </c>
      <c r="BA229" s="100" t="str">
        <f>IFERROR(VLOOKUP(Výskyt[[#This Row],[Kód]],zostava41[],2,0),"")</f>
        <v/>
      </c>
      <c r="BB229" s="100" t="str">
        <f>IFERROR(VLOOKUP(Výskyt[[#This Row],[Kód]],zostava42[],2,0),"")</f>
        <v/>
      </c>
      <c r="BC229" s="100" t="str">
        <f>IFERROR(VLOOKUP(Výskyt[[#This Row],[Kód]],zostava43[],2,0),"")</f>
        <v/>
      </c>
      <c r="BD229" s="100" t="str">
        <f>IFERROR(VLOOKUP(Výskyt[[#This Row],[Kód]],zostava44[],2,0),"")</f>
        <v/>
      </c>
      <c r="BE229" s="84"/>
      <c r="BF229" s="108" t="s">
        <v>321</v>
      </c>
      <c r="BG229" s="108" t="s">
        <v>9</v>
      </c>
      <c r="BI229" s="108" t="s">
        <v>321</v>
      </c>
      <c r="BJ229" s="108" t="s">
        <v>9</v>
      </c>
      <c r="BL229" s="108" t="s">
        <v>321</v>
      </c>
      <c r="BM229" s="108" t="s">
        <v>9</v>
      </c>
      <c r="BO229" s="108" t="s">
        <v>321</v>
      </c>
      <c r="BP229" s="108" t="s">
        <v>9</v>
      </c>
    </row>
    <row r="230" spans="1:68" ht="14.15" x14ac:dyDescent="0.35">
      <c r="A230" s="84"/>
      <c r="B230" s="98">
        <v>4003</v>
      </c>
      <c r="C230" s="84" t="s">
        <v>591</v>
      </c>
      <c r="D230" s="84">
        <f>Cenník[[#This Row],[Kód]]</f>
        <v>4003</v>
      </c>
      <c r="E230" s="93">
        <v>0.95</v>
      </c>
      <c r="F230" s="84"/>
      <c r="G230" s="84" t="s">
        <v>456</v>
      </c>
      <c r="H230" s="84"/>
      <c r="I230" s="99">
        <f>Cenník[[#This Row],[Kód]]</f>
        <v>4003</v>
      </c>
      <c r="J230" s="100">
        <f>SUM(Výskyt[[#This Row],[1]:[44]])</f>
        <v>0</v>
      </c>
      <c r="K230" s="100" t="str">
        <f>IFERROR(RANK(Výskyt[[#This Row],[kód-P]],Výskyt[kód-P],1),"")</f>
        <v/>
      </c>
      <c r="L230" s="100" t="str">
        <f>IF(Výskyt[[#This Row],[ks]]&gt;0,Výskyt[[#This Row],[Kód]],"")</f>
        <v/>
      </c>
      <c r="M230" s="100" t="str">
        <f>IFERROR(VLOOKUP(Výskyt[[#This Row],[Kód]],zostava1[],2,0),"")</f>
        <v/>
      </c>
      <c r="N230" s="100" t="str">
        <f>IFERROR(VLOOKUP(Výskyt[[#This Row],[Kód]],zostava2[],2,0),"")</f>
        <v/>
      </c>
      <c r="O230" s="100" t="str">
        <f>IFERROR(VLOOKUP(Výskyt[[#This Row],[Kód]],zostava3[],2,0),"")</f>
        <v/>
      </c>
      <c r="P230" s="100" t="str">
        <f>IFERROR(VLOOKUP(Výskyt[[#This Row],[Kód]],zostava4[],2,0),"")</f>
        <v/>
      </c>
      <c r="Q230" s="100" t="str">
        <f>IFERROR(VLOOKUP(Výskyt[[#This Row],[Kód]],zostava5[],2,0),"")</f>
        <v/>
      </c>
      <c r="R230" s="100" t="str">
        <f>IFERROR(VLOOKUP(Výskyt[[#This Row],[Kód]],zostava6[],2,0),"")</f>
        <v/>
      </c>
      <c r="S230" s="100" t="str">
        <f>IFERROR(VLOOKUP(Výskyt[[#This Row],[Kód]],zostava7[],2,0),"")</f>
        <v/>
      </c>
      <c r="T230" s="100" t="str">
        <f>IFERROR(VLOOKUP(Výskyt[[#This Row],[Kód]],zostava8[],2,0),"")</f>
        <v/>
      </c>
      <c r="U230" s="100" t="str">
        <f>IFERROR(VLOOKUP(Výskyt[[#This Row],[Kód]],zostava9[],2,0),"")</f>
        <v/>
      </c>
      <c r="V230" s="102" t="str">
        <f>IFERROR(VLOOKUP(Výskyt[[#This Row],[Kód]],zostava10[],2,0),"")</f>
        <v/>
      </c>
      <c r="W230" s="100" t="str">
        <f>IFERROR(VLOOKUP(Výskyt[[#This Row],[Kód]],zostava11[],2,0),"")</f>
        <v/>
      </c>
      <c r="X230" s="100" t="str">
        <f>IFERROR(VLOOKUP(Výskyt[[#This Row],[Kód]],zostava12[],2,0),"")</f>
        <v/>
      </c>
      <c r="Y230" s="100" t="str">
        <f>IFERROR(VLOOKUP(Výskyt[[#This Row],[Kód]],zostava13[],2,0),"")</f>
        <v/>
      </c>
      <c r="Z230" s="100" t="str">
        <f>IFERROR(VLOOKUP(Výskyt[[#This Row],[Kód]],zostava14[],2,0),"")</f>
        <v/>
      </c>
      <c r="AA230" s="100" t="str">
        <f>IFERROR(VLOOKUP(Výskyt[[#This Row],[Kód]],zostava15[],2,0),"")</f>
        <v/>
      </c>
      <c r="AB230" s="100" t="str">
        <f>IFERROR(VLOOKUP(Výskyt[[#This Row],[Kód]],zostava16[],2,0),"")</f>
        <v/>
      </c>
      <c r="AC230" s="100" t="str">
        <f>IFERROR(VLOOKUP(Výskyt[[#This Row],[Kód]],zostava17[],2,0),"")</f>
        <v/>
      </c>
      <c r="AD230" s="100" t="str">
        <f>IFERROR(VLOOKUP(Výskyt[[#This Row],[Kód]],zostava18[],2,0),"")</f>
        <v/>
      </c>
      <c r="AE230" s="100" t="str">
        <f>IFERROR(VLOOKUP(Výskyt[[#This Row],[Kód]],zostava19[],2,0),"")</f>
        <v/>
      </c>
      <c r="AF230" s="100" t="str">
        <f>IFERROR(VLOOKUP(Výskyt[[#This Row],[Kód]],zostava20[],2,0),"")</f>
        <v/>
      </c>
      <c r="AG230" s="100" t="str">
        <f>IFERROR(VLOOKUP(Výskyt[[#This Row],[Kód]],zostava21[],2,0),"")</f>
        <v/>
      </c>
      <c r="AH230" s="100" t="str">
        <f>IFERROR(VLOOKUP(Výskyt[[#This Row],[Kód]],zostava22[],2,0),"")</f>
        <v/>
      </c>
      <c r="AI230" s="100" t="str">
        <f>IFERROR(VLOOKUP(Výskyt[[#This Row],[Kód]],zostava23[],2,0),"")</f>
        <v/>
      </c>
      <c r="AJ230" s="100" t="str">
        <f>IFERROR(VLOOKUP(Výskyt[[#This Row],[Kód]],zostava24[],2,0),"")</f>
        <v/>
      </c>
      <c r="AK230" s="100" t="str">
        <f>IFERROR(VLOOKUP(Výskyt[[#This Row],[Kód]],zostava25[],2,0),"")</f>
        <v/>
      </c>
      <c r="AL230" s="100" t="str">
        <f>IFERROR(VLOOKUP(Výskyt[[#This Row],[Kód]],zostava26[],2,0),"")</f>
        <v/>
      </c>
      <c r="AM230" s="100" t="str">
        <f>IFERROR(VLOOKUP(Výskyt[[#This Row],[Kód]],zostava27[],2,0),"")</f>
        <v/>
      </c>
      <c r="AN230" s="100" t="str">
        <f>IFERROR(VLOOKUP(Výskyt[[#This Row],[Kód]],zostava28[],2,0),"")</f>
        <v/>
      </c>
      <c r="AO230" s="100" t="str">
        <f>IFERROR(VLOOKUP(Výskyt[[#This Row],[Kód]],zostava29[],2,0),"")</f>
        <v/>
      </c>
      <c r="AP230" s="100" t="str">
        <f>IFERROR(VLOOKUP(Výskyt[[#This Row],[Kód]],zostava30[],2,0),"")</f>
        <v/>
      </c>
      <c r="AQ230" s="100" t="str">
        <f>IFERROR(VLOOKUP(Výskyt[[#This Row],[Kód]],zostava31[],2,0),"")</f>
        <v/>
      </c>
      <c r="AR230" s="100" t="str">
        <f>IFERROR(VLOOKUP(Výskyt[[#This Row],[Kód]],zostava32[],2,0),"")</f>
        <v/>
      </c>
      <c r="AS230" s="100" t="str">
        <f>IFERROR(VLOOKUP(Výskyt[[#This Row],[Kód]],zostava33[],2,0),"")</f>
        <v/>
      </c>
      <c r="AT230" s="100" t="str">
        <f>IFERROR(VLOOKUP(Výskyt[[#This Row],[Kód]],zostava34[],2,0),"")</f>
        <v/>
      </c>
      <c r="AU230" s="100" t="str">
        <f>IFERROR(VLOOKUP(Výskyt[[#This Row],[Kód]],zostava35[],2,0),"")</f>
        <v/>
      </c>
      <c r="AV230" s="100" t="str">
        <f>IFERROR(VLOOKUP(Výskyt[[#This Row],[Kód]],zostava36[],2,0),"")</f>
        <v/>
      </c>
      <c r="AW230" s="100" t="str">
        <f>IFERROR(VLOOKUP(Výskyt[[#This Row],[Kód]],zostava37[],2,0),"")</f>
        <v/>
      </c>
      <c r="AX230" s="100" t="str">
        <f>IFERROR(VLOOKUP(Výskyt[[#This Row],[Kód]],zostava38[],2,0),"")</f>
        <v/>
      </c>
      <c r="AY230" s="100" t="str">
        <f>IFERROR(VLOOKUP(Výskyt[[#This Row],[Kód]],zostava39[],2,0),"")</f>
        <v/>
      </c>
      <c r="AZ230" s="100" t="str">
        <f>IFERROR(VLOOKUP(Výskyt[[#This Row],[Kód]],zostava40[],2,0),"")</f>
        <v/>
      </c>
      <c r="BA230" s="100" t="str">
        <f>IFERROR(VLOOKUP(Výskyt[[#This Row],[Kód]],zostava41[],2,0),"")</f>
        <v/>
      </c>
      <c r="BB230" s="100" t="str">
        <f>IFERROR(VLOOKUP(Výskyt[[#This Row],[Kód]],zostava42[],2,0),"")</f>
        <v/>
      </c>
      <c r="BC230" s="100" t="str">
        <f>IFERROR(VLOOKUP(Výskyt[[#This Row],[Kód]],zostava43[],2,0),"")</f>
        <v/>
      </c>
      <c r="BD230" s="100" t="str">
        <f>IFERROR(VLOOKUP(Výskyt[[#This Row],[Kód]],zostava44[],2,0),"")</f>
        <v/>
      </c>
      <c r="BE230" s="84"/>
      <c r="BF230" s="108">
        <f>Zostavy!B258</f>
        <v>0</v>
      </c>
      <c r="BG230" s="108">
        <f>SUMIFS(Zostavy!$D$258:$D$291,Zostavy!$B$258:$B$291,Zostavy!B258)*Zostavy!$E$293</f>
        <v>0</v>
      </c>
      <c r="BI230" s="108">
        <f>Zostavy!H258</f>
        <v>0</v>
      </c>
      <c r="BJ230" s="108">
        <f>SUMIFS(Zostavy!$J$258:$J$291,Zostavy!$H$258:$H$291,Zostavy!H258)*Zostavy!$K$293</f>
        <v>0</v>
      </c>
      <c r="BL230" s="108">
        <f>Zostavy!N258</f>
        <v>0</v>
      </c>
      <c r="BM230" s="108">
        <f>SUMIFS(Zostavy!$P$258:$P$291,Zostavy!$N$258:$N$291,Zostavy!N258)*Zostavy!$Q$293</f>
        <v>0</v>
      </c>
      <c r="BO230" s="108">
        <f>Zostavy!T258</f>
        <v>0</v>
      </c>
      <c r="BP230" s="108">
        <f>SUMIFS(Zostavy!$V$258:$V$291,Zostavy!$T$258:$T$291,Zostavy!T258)*Zostavy!$W$293</f>
        <v>0</v>
      </c>
    </row>
    <row r="231" spans="1:68" ht="14.15" x14ac:dyDescent="0.35">
      <c r="A231" s="84"/>
      <c r="B231" s="98">
        <v>4004</v>
      </c>
      <c r="C231" s="84" t="s">
        <v>592</v>
      </c>
      <c r="D231" s="84">
        <f>Cenník[[#This Row],[Kód]]</f>
        <v>4004</v>
      </c>
      <c r="E231" s="93">
        <v>0.95</v>
      </c>
      <c r="F231" s="84"/>
      <c r="G231" s="84" t="s">
        <v>458</v>
      </c>
      <c r="H231" s="84"/>
      <c r="I231" s="99">
        <f>Cenník[[#This Row],[Kód]]</f>
        <v>4004</v>
      </c>
      <c r="J231" s="100">
        <f>SUM(Výskyt[[#This Row],[1]:[44]])</f>
        <v>0</v>
      </c>
      <c r="K231" s="100" t="str">
        <f>IFERROR(RANK(Výskyt[[#This Row],[kód-P]],Výskyt[kód-P],1),"")</f>
        <v/>
      </c>
      <c r="L231" s="100" t="str">
        <f>IF(Výskyt[[#This Row],[ks]]&gt;0,Výskyt[[#This Row],[Kód]],"")</f>
        <v/>
      </c>
      <c r="M231" s="100" t="str">
        <f>IFERROR(VLOOKUP(Výskyt[[#This Row],[Kód]],zostava1[],2,0),"")</f>
        <v/>
      </c>
      <c r="N231" s="100" t="str">
        <f>IFERROR(VLOOKUP(Výskyt[[#This Row],[Kód]],zostava2[],2,0),"")</f>
        <v/>
      </c>
      <c r="O231" s="100" t="str">
        <f>IFERROR(VLOOKUP(Výskyt[[#This Row],[Kód]],zostava3[],2,0),"")</f>
        <v/>
      </c>
      <c r="P231" s="100" t="str">
        <f>IFERROR(VLOOKUP(Výskyt[[#This Row],[Kód]],zostava4[],2,0),"")</f>
        <v/>
      </c>
      <c r="Q231" s="100" t="str">
        <f>IFERROR(VLOOKUP(Výskyt[[#This Row],[Kód]],zostava5[],2,0),"")</f>
        <v/>
      </c>
      <c r="R231" s="100" t="str">
        <f>IFERROR(VLOOKUP(Výskyt[[#This Row],[Kód]],zostava6[],2,0),"")</f>
        <v/>
      </c>
      <c r="S231" s="100" t="str">
        <f>IFERROR(VLOOKUP(Výskyt[[#This Row],[Kód]],zostava7[],2,0),"")</f>
        <v/>
      </c>
      <c r="T231" s="100" t="str">
        <f>IFERROR(VLOOKUP(Výskyt[[#This Row],[Kód]],zostava8[],2,0),"")</f>
        <v/>
      </c>
      <c r="U231" s="100" t="str">
        <f>IFERROR(VLOOKUP(Výskyt[[#This Row],[Kód]],zostava9[],2,0),"")</f>
        <v/>
      </c>
      <c r="V231" s="102" t="str">
        <f>IFERROR(VLOOKUP(Výskyt[[#This Row],[Kód]],zostava10[],2,0),"")</f>
        <v/>
      </c>
      <c r="W231" s="100" t="str">
        <f>IFERROR(VLOOKUP(Výskyt[[#This Row],[Kód]],zostava11[],2,0),"")</f>
        <v/>
      </c>
      <c r="X231" s="100" t="str">
        <f>IFERROR(VLOOKUP(Výskyt[[#This Row],[Kód]],zostava12[],2,0),"")</f>
        <v/>
      </c>
      <c r="Y231" s="100" t="str">
        <f>IFERROR(VLOOKUP(Výskyt[[#This Row],[Kód]],zostava13[],2,0),"")</f>
        <v/>
      </c>
      <c r="Z231" s="100" t="str">
        <f>IFERROR(VLOOKUP(Výskyt[[#This Row],[Kód]],zostava14[],2,0),"")</f>
        <v/>
      </c>
      <c r="AA231" s="100" t="str">
        <f>IFERROR(VLOOKUP(Výskyt[[#This Row],[Kód]],zostava15[],2,0),"")</f>
        <v/>
      </c>
      <c r="AB231" s="100" t="str">
        <f>IFERROR(VLOOKUP(Výskyt[[#This Row],[Kód]],zostava16[],2,0),"")</f>
        <v/>
      </c>
      <c r="AC231" s="100" t="str">
        <f>IFERROR(VLOOKUP(Výskyt[[#This Row],[Kód]],zostava17[],2,0),"")</f>
        <v/>
      </c>
      <c r="AD231" s="100" t="str">
        <f>IFERROR(VLOOKUP(Výskyt[[#This Row],[Kód]],zostava18[],2,0),"")</f>
        <v/>
      </c>
      <c r="AE231" s="100" t="str">
        <f>IFERROR(VLOOKUP(Výskyt[[#This Row],[Kód]],zostava19[],2,0),"")</f>
        <v/>
      </c>
      <c r="AF231" s="100" t="str">
        <f>IFERROR(VLOOKUP(Výskyt[[#This Row],[Kód]],zostava20[],2,0),"")</f>
        <v/>
      </c>
      <c r="AG231" s="100" t="str">
        <f>IFERROR(VLOOKUP(Výskyt[[#This Row],[Kód]],zostava21[],2,0),"")</f>
        <v/>
      </c>
      <c r="AH231" s="100" t="str">
        <f>IFERROR(VLOOKUP(Výskyt[[#This Row],[Kód]],zostava22[],2,0),"")</f>
        <v/>
      </c>
      <c r="AI231" s="100" t="str">
        <f>IFERROR(VLOOKUP(Výskyt[[#This Row],[Kód]],zostava23[],2,0),"")</f>
        <v/>
      </c>
      <c r="AJ231" s="100" t="str">
        <f>IFERROR(VLOOKUP(Výskyt[[#This Row],[Kód]],zostava24[],2,0),"")</f>
        <v/>
      </c>
      <c r="AK231" s="100" t="str">
        <f>IFERROR(VLOOKUP(Výskyt[[#This Row],[Kód]],zostava25[],2,0),"")</f>
        <v/>
      </c>
      <c r="AL231" s="100" t="str">
        <f>IFERROR(VLOOKUP(Výskyt[[#This Row],[Kód]],zostava26[],2,0),"")</f>
        <v/>
      </c>
      <c r="AM231" s="100" t="str">
        <f>IFERROR(VLOOKUP(Výskyt[[#This Row],[Kód]],zostava27[],2,0),"")</f>
        <v/>
      </c>
      <c r="AN231" s="100" t="str">
        <f>IFERROR(VLOOKUP(Výskyt[[#This Row],[Kód]],zostava28[],2,0),"")</f>
        <v/>
      </c>
      <c r="AO231" s="100" t="str">
        <f>IFERROR(VLOOKUP(Výskyt[[#This Row],[Kód]],zostava29[],2,0),"")</f>
        <v/>
      </c>
      <c r="AP231" s="100" t="str">
        <f>IFERROR(VLOOKUP(Výskyt[[#This Row],[Kód]],zostava30[],2,0),"")</f>
        <v/>
      </c>
      <c r="AQ231" s="100" t="str">
        <f>IFERROR(VLOOKUP(Výskyt[[#This Row],[Kód]],zostava31[],2,0),"")</f>
        <v/>
      </c>
      <c r="AR231" s="100" t="str">
        <f>IFERROR(VLOOKUP(Výskyt[[#This Row],[Kód]],zostava32[],2,0),"")</f>
        <v/>
      </c>
      <c r="AS231" s="100" t="str">
        <f>IFERROR(VLOOKUP(Výskyt[[#This Row],[Kód]],zostava33[],2,0),"")</f>
        <v/>
      </c>
      <c r="AT231" s="100" t="str">
        <f>IFERROR(VLOOKUP(Výskyt[[#This Row],[Kód]],zostava34[],2,0),"")</f>
        <v/>
      </c>
      <c r="AU231" s="100" t="str">
        <f>IFERROR(VLOOKUP(Výskyt[[#This Row],[Kód]],zostava35[],2,0),"")</f>
        <v/>
      </c>
      <c r="AV231" s="100" t="str">
        <f>IFERROR(VLOOKUP(Výskyt[[#This Row],[Kód]],zostava36[],2,0),"")</f>
        <v/>
      </c>
      <c r="AW231" s="100" t="str">
        <f>IFERROR(VLOOKUP(Výskyt[[#This Row],[Kód]],zostava37[],2,0),"")</f>
        <v/>
      </c>
      <c r="AX231" s="100" t="str">
        <f>IFERROR(VLOOKUP(Výskyt[[#This Row],[Kód]],zostava38[],2,0),"")</f>
        <v/>
      </c>
      <c r="AY231" s="100" t="str">
        <f>IFERROR(VLOOKUP(Výskyt[[#This Row],[Kód]],zostava39[],2,0),"")</f>
        <v/>
      </c>
      <c r="AZ231" s="100" t="str">
        <f>IFERROR(VLOOKUP(Výskyt[[#This Row],[Kód]],zostava40[],2,0),"")</f>
        <v/>
      </c>
      <c r="BA231" s="100" t="str">
        <f>IFERROR(VLOOKUP(Výskyt[[#This Row],[Kód]],zostava41[],2,0),"")</f>
        <v/>
      </c>
      <c r="BB231" s="100" t="str">
        <f>IFERROR(VLOOKUP(Výskyt[[#This Row],[Kód]],zostava42[],2,0),"")</f>
        <v/>
      </c>
      <c r="BC231" s="100" t="str">
        <f>IFERROR(VLOOKUP(Výskyt[[#This Row],[Kód]],zostava43[],2,0),"")</f>
        <v/>
      </c>
      <c r="BD231" s="100" t="str">
        <f>IFERROR(VLOOKUP(Výskyt[[#This Row],[Kód]],zostava44[],2,0),"")</f>
        <v/>
      </c>
      <c r="BE231" s="84"/>
      <c r="BF231" s="108">
        <f>Zostavy!B259</f>
        <v>0</v>
      </c>
      <c r="BG231" s="108">
        <f>SUMIFS(Zostavy!$D$258:$D$291,Zostavy!$B$258:$B$291,Zostavy!B259)*Zostavy!$E$293</f>
        <v>0</v>
      </c>
      <c r="BI231" s="108">
        <f>Zostavy!H259</f>
        <v>0</v>
      </c>
      <c r="BJ231" s="108">
        <f>SUMIFS(Zostavy!$J$258:$J$291,Zostavy!$H$258:$H$291,Zostavy!H259)*Zostavy!$K$293</f>
        <v>0</v>
      </c>
      <c r="BL231" s="108">
        <f>Zostavy!N259</f>
        <v>0</v>
      </c>
      <c r="BM231" s="108">
        <f>SUMIFS(Zostavy!$P$258:$P$291,Zostavy!$N$258:$N$291,Zostavy!N259)*Zostavy!$Q$293</f>
        <v>0</v>
      </c>
      <c r="BO231" s="108">
        <f>Zostavy!T259</f>
        <v>0</v>
      </c>
      <c r="BP231" s="108">
        <f>SUMIFS(Zostavy!$V$258:$V$291,Zostavy!$T$258:$T$291,Zostavy!T259)*Zostavy!$W$293</f>
        <v>0</v>
      </c>
    </row>
    <row r="232" spans="1:68" ht="14.15" x14ac:dyDescent="0.35">
      <c r="A232" s="84"/>
      <c r="B232" s="98">
        <v>4005</v>
      </c>
      <c r="C232" s="84" t="s">
        <v>593</v>
      </c>
      <c r="D232" s="84">
        <f>Cenník[[#This Row],[Kód]]</f>
        <v>4005</v>
      </c>
      <c r="E232" s="93">
        <v>0.95</v>
      </c>
      <c r="F232" s="84"/>
      <c r="G232" s="84" t="s">
        <v>459</v>
      </c>
      <c r="H232" s="84"/>
      <c r="I232" s="99">
        <f>Cenník[[#This Row],[Kód]]</f>
        <v>4005</v>
      </c>
      <c r="J232" s="100">
        <f>SUM(Výskyt[[#This Row],[1]:[44]])</f>
        <v>0</v>
      </c>
      <c r="K232" s="100" t="str">
        <f>IFERROR(RANK(Výskyt[[#This Row],[kód-P]],Výskyt[kód-P],1),"")</f>
        <v/>
      </c>
      <c r="L232" s="100" t="str">
        <f>IF(Výskyt[[#This Row],[ks]]&gt;0,Výskyt[[#This Row],[Kód]],"")</f>
        <v/>
      </c>
      <c r="M232" s="100" t="str">
        <f>IFERROR(VLOOKUP(Výskyt[[#This Row],[Kód]],zostava1[],2,0),"")</f>
        <v/>
      </c>
      <c r="N232" s="100" t="str">
        <f>IFERROR(VLOOKUP(Výskyt[[#This Row],[Kód]],zostava2[],2,0),"")</f>
        <v/>
      </c>
      <c r="O232" s="100" t="str">
        <f>IFERROR(VLOOKUP(Výskyt[[#This Row],[Kód]],zostava3[],2,0),"")</f>
        <v/>
      </c>
      <c r="P232" s="100" t="str">
        <f>IFERROR(VLOOKUP(Výskyt[[#This Row],[Kód]],zostava4[],2,0),"")</f>
        <v/>
      </c>
      <c r="Q232" s="100" t="str">
        <f>IFERROR(VLOOKUP(Výskyt[[#This Row],[Kód]],zostava5[],2,0),"")</f>
        <v/>
      </c>
      <c r="R232" s="100" t="str">
        <f>IFERROR(VLOOKUP(Výskyt[[#This Row],[Kód]],zostava6[],2,0),"")</f>
        <v/>
      </c>
      <c r="S232" s="100" t="str">
        <f>IFERROR(VLOOKUP(Výskyt[[#This Row],[Kód]],zostava7[],2,0),"")</f>
        <v/>
      </c>
      <c r="T232" s="100" t="str">
        <f>IFERROR(VLOOKUP(Výskyt[[#This Row],[Kód]],zostava8[],2,0),"")</f>
        <v/>
      </c>
      <c r="U232" s="100" t="str">
        <f>IFERROR(VLOOKUP(Výskyt[[#This Row],[Kód]],zostava9[],2,0),"")</f>
        <v/>
      </c>
      <c r="V232" s="102" t="str">
        <f>IFERROR(VLOOKUP(Výskyt[[#This Row],[Kód]],zostava10[],2,0),"")</f>
        <v/>
      </c>
      <c r="W232" s="100" t="str">
        <f>IFERROR(VLOOKUP(Výskyt[[#This Row],[Kód]],zostava11[],2,0),"")</f>
        <v/>
      </c>
      <c r="X232" s="100" t="str">
        <f>IFERROR(VLOOKUP(Výskyt[[#This Row],[Kód]],zostava12[],2,0),"")</f>
        <v/>
      </c>
      <c r="Y232" s="100" t="str">
        <f>IFERROR(VLOOKUP(Výskyt[[#This Row],[Kód]],zostava13[],2,0),"")</f>
        <v/>
      </c>
      <c r="Z232" s="100" t="str">
        <f>IFERROR(VLOOKUP(Výskyt[[#This Row],[Kód]],zostava14[],2,0),"")</f>
        <v/>
      </c>
      <c r="AA232" s="100" t="str">
        <f>IFERROR(VLOOKUP(Výskyt[[#This Row],[Kód]],zostava15[],2,0),"")</f>
        <v/>
      </c>
      <c r="AB232" s="100" t="str">
        <f>IFERROR(VLOOKUP(Výskyt[[#This Row],[Kód]],zostava16[],2,0),"")</f>
        <v/>
      </c>
      <c r="AC232" s="100" t="str">
        <f>IFERROR(VLOOKUP(Výskyt[[#This Row],[Kód]],zostava17[],2,0),"")</f>
        <v/>
      </c>
      <c r="AD232" s="100" t="str">
        <f>IFERROR(VLOOKUP(Výskyt[[#This Row],[Kód]],zostava18[],2,0),"")</f>
        <v/>
      </c>
      <c r="AE232" s="100" t="str">
        <f>IFERROR(VLOOKUP(Výskyt[[#This Row],[Kód]],zostava19[],2,0),"")</f>
        <v/>
      </c>
      <c r="AF232" s="100" t="str">
        <f>IFERROR(VLOOKUP(Výskyt[[#This Row],[Kód]],zostava20[],2,0),"")</f>
        <v/>
      </c>
      <c r="AG232" s="100" t="str">
        <f>IFERROR(VLOOKUP(Výskyt[[#This Row],[Kód]],zostava21[],2,0),"")</f>
        <v/>
      </c>
      <c r="AH232" s="100" t="str">
        <f>IFERROR(VLOOKUP(Výskyt[[#This Row],[Kód]],zostava22[],2,0),"")</f>
        <v/>
      </c>
      <c r="AI232" s="100" t="str">
        <f>IFERROR(VLOOKUP(Výskyt[[#This Row],[Kód]],zostava23[],2,0),"")</f>
        <v/>
      </c>
      <c r="AJ232" s="100" t="str">
        <f>IFERROR(VLOOKUP(Výskyt[[#This Row],[Kód]],zostava24[],2,0),"")</f>
        <v/>
      </c>
      <c r="AK232" s="100" t="str">
        <f>IFERROR(VLOOKUP(Výskyt[[#This Row],[Kód]],zostava25[],2,0),"")</f>
        <v/>
      </c>
      <c r="AL232" s="100" t="str">
        <f>IFERROR(VLOOKUP(Výskyt[[#This Row],[Kód]],zostava26[],2,0),"")</f>
        <v/>
      </c>
      <c r="AM232" s="100" t="str">
        <f>IFERROR(VLOOKUP(Výskyt[[#This Row],[Kód]],zostava27[],2,0),"")</f>
        <v/>
      </c>
      <c r="AN232" s="100" t="str">
        <f>IFERROR(VLOOKUP(Výskyt[[#This Row],[Kód]],zostava28[],2,0),"")</f>
        <v/>
      </c>
      <c r="AO232" s="100" t="str">
        <f>IFERROR(VLOOKUP(Výskyt[[#This Row],[Kód]],zostava29[],2,0),"")</f>
        <v/>
      </c>
      <c r="AP232" s="100" t="str">
        <f>IFERROR(VLOOKUP(Výskyt[[#This Row],[Kód]],zostava30[],2,0),"")</f>
        <v/>
      </c>
      <c r="AQ232" s="100" t="str">
        <f>IFERROR(VLOOKUP(Výskyt[[#This Row],[Kód]],zostava31[],2,0),"")</f>
        <v/>
      </c>
      <c r="AR232" s="100" t="str">
        <f>IFERROR(VLOOKUP(Výskyt[[#This Row],[Kód]],zostava32[],2,0),"")</f>
        <v/>
      </c>
      <c r="AS232" s="100" t="str">
        <f>IFERROR(VLOOKUP(Výskyt[[#This Row],[Kód]],zostava33[],2,0),"")</f>
        <v/>
      </c>
      <c r="AT232" s="100" t="str">
        <f>IFERROR(VLOOKUP(Výskyt[[#This Row],[Kód]],zostava34[],2,0),"")</f>
        <v/>
      </c>
      <c r="AU232" s="100" t="str">
        <f>IFERROR(VLOOKUP(Výskyt[[#This Row],[Kód]],zostava35[],2,0),"")</f>
        <v/>
      </c>
      <c r="AV232" s="100" t="str">
        <f>IFERROR(VLOOKUP(Výskyt[[#This Row],[Kód]],zostava36[],2,0),"")</f>
        <v/>
      </c>
      <c r="AW232" s="100" t="str">
        <f>IFERROR(VLOOKUP(Výskyt[[#This Row],[Kód]],zostava37[],2,0),"")</f>
        <v/>
      </c>
      <c r="AX232" s="100" t="str">
        <f>IFERROR(VLOOKUP(Výskyt[[#This Row],[Kód]],zostava38[],2,0),"")</f>
        <v/>
      </c>
      <c r="AY232" s="100" t="str">
        <f>IFERROR(VLOOKUP(Výskyt[[#This Row],[Kód]],zostava39[],2,0),"")</f>
        <v/>
      </c>
      <c r="AZ232" s="100" t="str">
        <f>IFERROR(VLOOKUP(Výskyt[[#This Row],[Kód]],zostava40[],2,0),"")</f>
        <v/>
      </c>
      <c r="BA232" s="100" t="str">
        <f>IFERROR(VLOOKUP(Výskyt[[#This Row],[Kód]],zostava41[],2,0),"")</f>
        <v/>
      </c>
      <c r="BB232" s="100" t="str">
        <f>IFERROR(VLOOKUP(Výskyt[[#This Row],[Kód]],zostava42[],2,0),"")</f>
        <v/>
      </c>
      <c r="BC232" s="100" t="str">
        <f>IFERROR(VLOOKUP(Výskyt[[#This Row],[Kód]],zostava43[],2,0),"")</f>
        <v/>
      </c>
      <c r="BD232" s="100" t="str">
        <f>IFERROR(VLOOKUP(Výskyt[[#This Row],[Kód]],zostava44[],2,0),"")</f>
        <v/>
      </c>
      <c r="BE232" s="84"/>
      <c r="BF232" s="108">
        <f>Zostavy!B260</f>
        <v>0</v>
      </c>
      <c r="BG232" s="108">
        <f>SUMIFS(Zostavy!$D$258:$D$291,Zostavy!$B$258:$B$291,Zostavy!B260)*Zostavy!$E$293</f>
        <v>0</v>
      </c>
      <c r="BI232" s="108">
        <f>Zostavy!H260</f>
        <v>0</v>
      </c>
      <c r="BJ232" s="108">
        <f>SUMIFS(Zostavy!$J$258:$J$291,Zostavy!$H$258:$H$291,Zostavy!H260)*Zostavy!$K$293</f>
        <v>0</v>
      </c>
      <c r="BL232" s="108">
        <f>Zostavy!N260</f>
        <v>0</v>
      </c>
      <c r="BM232" s="108">
        <f>SUMIFS(Zostavy!$P$258:$P$291,Zostavy!$N$258:$N$291,Zostavy!N260)*Zostavy!$Q$293</f>
        <v>0</v>
      </c>
      <c r="BO232" s="108">
        <f>Zostavy!T260</f>
        <v>0</v>
      </c>
      <c r="BP232" s="108">
        <f>SUMIFS(Zostavy!$V$258:$V$291,Zostavy!$T$258:$T$291,Zostavy!T260)*Zostavy!$W$293</f>
        <v>0</v>
      </c>
    </row>
    <row r="233" spans="1:68" ht="14.15" x14ac:dyDescent="0.35">
      <c r="A233" s="84"/>
      <c r="B233" s="98">
        <v>4006</v>
      </c>
      <c r="C233" s="84" t="s">
        <v>594</v>
      </c>
      <c r="D233" s="84">
        <f>Cenník[[#This Row],[Kód]]</f>
        <v>4006</v>
      </c>
      <c r="E233" s="93">
        <v>1.1000000000000001</v>
      </c>
      <c r="F233" s="84"/>
      <c r="G233" s="84" t="s">
        <v>457</v>
      </c>
      <c r="H233" s="84"/>
      <c r="I233" s="99">
        <f>Cenník[[#This Row],[Kód]]</f>
        <v>4006</v>
      </c>
      <c r="J233" s="100">
        <f>SUM(Výskyt[[#This Row],[1]:[44]])</f>
        <v>0</v>
      </c>
      <c r="K233" s="100" t="str">
        <f>IFERROR(RANK(Výskyt[[#This Row],[kód-P]],Výskyt[kód-P],1),"")</f>
        <v/>
      </c>
      <c r="L233" s="100" t="str">
        <f>IF(Výskyt[[#This Row],[ks]]&gt;0,Výskyt[[#This Row],[Kód]],"")</f>
        <v/>
      </c>
      <c r="M233" s="100" t="str">
        <f>IFERROR(VLOOKUP(Výskyt[[#This Row],[Kód]],zostava1[],2,0),"")</f>
        <v/>
      </c>
      <c r="N233" s="100" t="str">
        <f>IFERROR(VLOOKUP(Výskyt[[#This Row],[Kód]],zostava2[],2,0),"")</f>
        <v/>
      </c>
      <c r="O233" s="100" t="str">
        <f>IFERROR(VLOOKUP(Výskyt[[#This Row],[Kód]],zostava3[],2,0),"")</f>
        <v/>
      </c>
      <c r="P233" s="100" t="str">
        <f>IFERROR(VLOOKUP(Výskyt[[#This Row],[Kód]],zostava4[],2,0),"")</f>
        <v/>
      </c>
      <c r="Q233" s="100" t="str">
        <f>IFERROR(VLOOKUP(Výskyt[[#This Row],[Kód]],zostava5[],2,0),"")</f>
        <v/>
      </c>
      <c r="R233" s="100" t="str">
        <f>IFERROR(VLOOKUP(Výskyt[[#This Row],[Kód]],zostava6[],2,0),"")</f>
        <v/>
      </c>
      <c r="S233" s="100" t="str">
        <f>IFERROR(VLOOKUP(Výskyt[[#This Row],[Kód]],zostava7[],2,0),"")</f>
        <v/>
      </c>
      <c r="T233" s="100" t="str">
        <f>IFERROR(VLOOKUP(Výskyt[[#This Row],[Kód]],zostava8[],2,0),"")</f>
        <v/>
      </c>
      <c r="U233" s="100" t="str">
        <f>IFERROR(VLOOKUP(Výskyt[[#This Row],[Kód]],zostava9[],2,0),"")</f>
        <v/>
      </c>
      <c r="V233" s="102" t="str">
        <f>IFERROR(VLOOKUP(Výskyt[[#This Row],[Kód]],zostava10[],2,0),"")</f>
        <v/>
      </c>
      <c r="W233" s="100" t="str">
        <f>IFERROR(VLOOKUP(Výskyt[[#This Row],[Kód]],zostava11[],2,0),"")</f>
        <v/>
      </c>
      <c r="X233" s="100" t="str">
        <f>IFERROR(VLOOKUP(Výskyt[[#This Row],[Kód]],zostava12[],2,0),"")</f>
        <v/>
      </c>
      <c r="Y233" s="100" t="str">
        <f>IFERROR(VLOOKUP(Výskyt[[#This Row],[Kód]],zostava13[],2,0),"")</f>
        <v/>
      </c>
      <c r="Z233" s="100" t="str">
        <f>IFERROR(VLOOKUP(Výskyt[[#This Row],[Kód]],zostava14[],2,0),"")</f>
        <v/>
      </c>
      <c r="AA233" s="100" t="str">
        <f>IFERROR(VLOOKUP(Výskyt[[#This Row],[Kód]],zostava15[],2,0),"")</f>
        <v/>
      </c>
      <c r="AB233" s="100" t="str">
        <f>IFERROR(VLOOKUP(Výskyt[[#This Row],[Kód]],zostava16[],2,0),"")</f>
        <v/>
      </c>
      <c r="AC233" s="100" t="str">
        <f>IFERROR(VLOOKUP(Výskyt[[#This Row],[Kód]],zostava17[],2,0),"")</f>
        <v/>
      </c>
      <c r="AD233" s="100" t="str">
        <f>IFERROR(VLOOKUP(Výskyt[[#This Row],[Kód]],zostava18[],2,0),"")</f>
        <v/>
      </c>
      <c r="AE233" s="100" t="str">
        <f>IFERROR(VLOOKUP(Výskyt[[#This Row],[Kód]],zostava19[],2,0),"")</f>
        <v/>
      </c>
      <c r="AF233" s="100" t="str">
        <f>IFERROR(VLOOKUP(Výskyt[[#This Row],[Kód]],zostava20[],2,0),"")</f>
        <v/>
      </c>
      <c r="AG233" s="100" t="str">
        <f>IFERROR(VLOOKUP(Výskyt[[#This Row],[Kód]],zostava21[],2,0),"")</f>
        <v/>
      </c>
      <c r="AH233" s="100" t="str">
        <f>IFERROR(VLOOKUP(Výskyt[[#This Row],[Kód]],zostava22[],2,0),"")</f>
        <v/>
      </c>
      <c r="AI233" s="100" t="str">
        <f>IFERROR(VLOOKUP(Výskyt[[#This Row],[Kód]],zostava23[],2,0),"")</f>
        <v/>
      </c>
      <c r="AJ233" s="100" t="str">
        <f>IFERROR(VLOOKUP(Výskyt[[#This Row],[Kód]],zostava24[],2,0),"")</f>
        <v/>
      </c>
      <c r="AK233" s="100" t="str">
        <f>IFERROR(VLOOKUP(Výskyt[[#This Row],[Kód]],zostava25[],2,0),"")</f>
        <v/>
      </c>
      <c r="AL233" s="100" t="str">
        <f>IFERROR(VLOOKUP(Výskyt[[#This Row],[Kód]],zostava26[],2,0),"")</f>
        <v/>
      </c>
      <c r="AM233" s="100" t="str">
        <f>IFERROR(VLOOKUP(Výskyt[[#This Row],[Kód]],zostava27[],2,0),"")</f>
        <v/>
      </c>
      <c r="AN233" s="100" t="str">
        <f>IFERROR(VLOOKUP(Výskyt[[#This Row],[Kód]],zostava28[],2,0),"")</f>
        <v/>
      </c>
      <c r="AO233" s="100" t="str">
        <f>IFERROR(VLOOKUP(Výskyt[[#This Row],[Kód]],zostava29[],2,0),"")</f>
        <v/>
      </c>
      <c r="AP233" s="100" t="str">
        <f>IFERROR(VLOOKUP(Výskyt[[#This Row],[Kód]],zostava30[],2,0),"")</f>
        <v/>
      </c>
      <c r="AQ233" s="100" t="str">
        <f>IFERROR(VLOOKUP(Výskyt[[#This Row],[Kód]],zostava31[],2,0),"")</f>
        <v/>
      </c>
      <c r="AR233" s="100" t="str">
        <f>IFERROR(VLOOKUP(Výskyt[[#This Row],[Kód]],zostava32[],2,0),"")</f>
        <v/>
      </c>
      <c r="AS233" s="100" t="str">
        <f>IFERROR(VLOOKUP(Výskyt[[#This Row],[Kód]],zostava33[],2,0),"")</f>
        <v/>
      </c>
      <c r="AT233" s="100" t="str">
        <f>IFERROR(VLOOKUP(Výskyt[[#This Row],[Kód]],zostava34[],2,0),"")</f>
        <v/>
      </c>
      <c r="AU233" s="100" t="str">
        <f>IFERROR(VLOOKUP(Výskyt[[#This Row],[Kód]],zostava35[],2,0),"")</f>
        <v/>
      </c>
      <c r="AV233" s="100" t="str">
        <f>IFERROR(VLOOKUP(Výskyt[[#This Row],[Kód]],zostava36[],2,0),"")</f>
        <v/>
      </c>
      <c r="AW233" s="100" t="str">
        <f>IFERROR(VLOOKUP(Výskyt[[#This Row],[Kód]],zostava37[],2,0),"")</f>
        <v/>
      </c>
      <c r="AX233" s="100" t="str">
        <f>IFERROR(VLOOKUP(Výskyt[[#This Row],[Kód]],zostava38[],2,0),"")</f>
        <v/>
      </c>
      <c r="AY233" s="100" t="str">
        <f>IFERROR(VLOOKUP(Výskyt[[#This Row],[Kód]],zostava39[],2,0),"")</f>
        <v/>
      </c>
      <c r="AZ233" s="100" t="str">
        <f>IFERROR(VLOOKUP(Výskyt[[#This Row],[Kód]],zostava40[],2,0),"")</f>
        <v/>
      </c>
      <c r="BA233" s="100" t="str">
        <f>IFERROR(VLOOKUP(Výskyt[[#This Row],[Kód]],zostava41[],2,0),"")</f>
        <v/>
      </c>
      <c r="BB233" s="100" t="str">
        <f>IFERROR(VLOOKUP(Výskyt[[#This Row],[Kód]],zostava42[],2,0),"")</f>
        <v/>
      </c>
      <c r="BC233" s="100" t="str">
        <f>IFERROR(VLOOKUP(Výskyt[[#This Row],[Kód]],zostava43[],2,0),"")</f>
        <v/>
      </c>
      <c r="BD233" s="100" t="str">
        <f>IFERROR(VLOOKUP(Výskyt[[#This Row],[Kód]],zostava44[],2,0),"")</f>
        <v/>
      </c>
      <c r="BE233" s="84"/>
      <c r="BF233" s="108">
        <f>Zostavy!B261</f>
        <v>0</v>
      </c>
      <c r="BG233" s="108">
        <f>SUMIFS(Zostavy!$D$258:$D$291,Zostavy!$B$258:$B$291,Zostavy!B261)*Zostavy!$E$293</f>
        <v>0</v>
      </c>
      <c r="BI233" s="108">
        <f>Zostavy!H261</f>
        <v>0</v>
      </c>
      <c r="BJ233" s="108">
        <f>SUMIFS(Zostavy!$J$258:$J$291,Zostavy!$H$258:$H$291,Zostavy!H261)*Zostavy!$K$293</f>
        <v>0</v>
      </c>
      <c r="BL233" s="108">
        <f>Zostavy!N261</f>
        <v>0</v>
      </c>
      <c r="BM233" s="108">
        <f>SUMIFS(Zostavy!$P$258:$P$291,Zostavy!$N$258:$N$291,Zostavy!N261)*Zostavy!$Q$293</f>
        <v>0</v>
      </c>
      <c r="BO233" s="108">
        <f>Zostavy!T261</f>
        <v>0</v>
      </c>
      <c r="BP233" s="108">
        <f>SUMIFS(Zostavy!$V$258:$V$291,Zostavy!$T$258:$T$291,Zostavy!T261)*Zostavy!$W$293</f>
        <v>0</v>
      </c>
    </row>
    <row r="234" spans="1:68" ht="14.15" x14ac:dyDescent="0.35">
      <c r="A234" s="84"/>
      <c r="B234" s="98">
        <v>4010</v>
      </c>
      <c r="C234" s="84" t="s">
        <v>123</v>
      </c>
      <c r="D234" s="84">
        <f>Cenník[[#This Row],[Kód]]</f>
        <v>4010</v>
      </c>
      <c r="E234" s="93">
        <v>0.12</v>
      </c>
      <c r="F234" s="84"/>
      <c r="G234" s="84" t="s">
        <v>461</v>
      </c>
      <c r="H234" s="84"/>
      <c r="I234" s="99">
        <f>Cenník[[#This Row],[Kód]]</f>
        <v>4010</v>
      </c>
      <c r="J234" s="100">
        <f>SUM(Výskyt[[#This Row],[1]:[44]])</f>
        <v>0</v>
      </c>
      <c r="K234" s="100" t="str">
        <f>IFERROR(RANK(Výskyt[[#This Row],[kód-P]],Výskyt[kód-P],1),"")</f>
        <v/>
      </c>
      <c r="L234" s="100" t="str">
        <f>IF(Výskyt[[#This Row],[ks]]&gt;0,Výskyt[[#This Row],[Kód]],"")</f>
        <v/>
      </c>
      <c r="M234" s="100" t="str">
        <f>IFERROR(VLOOKUP(Výskyt[[#This Row],[Kód]],zostava1[],2,0),"")</f>
        <v/>
      </c>
      <c r="N234" s="100" t="str">
        <f>IFERROR(VLOOKUP(Výskyt[[#This Row],[Kód]],zostava2[],2,0),"")</f>
        <v/>
      </c>
      <c r="O234" s="100" t="str">
        <f>IFERROR(VLOOKUP(Výskyt[[#This Row],[Kód]],zostava3[],2,0),"")</f>
        <v/>
      </c>
      <c r="P234" s="100" t="str">
        <f>IFERROR(VLOOKUP(Výskyt[[#This Row],[Kód]],zostava4[],2,0),"")</f>
        <v/>
      </c>
      <c r="Q234" s="100" t="str">
        <f>IFERROR(VLOOKUP(Výskyt[[#This Row],[Kód]],zostava5[],2,0),"")</f>
        <v/>
      </c>
      <c r="R234" s="100" t="str">
        <f>IFERROR(VLOOKUP(Výskyt[[#This Row],[Kód]],zostava6[],2,0),"")</f>
        <v/>
      </c>
      <c r="S234" s="100" t="str">
        <f>IFERROR(VLOOKUP(Výskyt[[#This Row],[Kód]],zostava7[],2,0),"")</f>
        <v/>
      </c>
      <c r="T234" s="100" t="str">
        <f>IFERROR(VLOOKUP(Výskyt[[#This Row],[Kód]],zostava8[],2,0),"")</f>
        <v/>
      </c>
      <c r="U234" s="100" t="str">
        <f>IFERROR(VLOOKUP(Výskyt[[#This Row],[Kód]],zostava9[],2,0),"")</f>
        <v/>
      </c>
      <c r="V234" s="102" t="str">
        <f>IFERROR(VLOOKUP(Výskyt[[#This Row],[Kód]],zostava10[],2,0),"")</f>
        <v/>
      </c>
      <c r="W234" s="100" t="str">
        <f>IFERROR(VLOOKUP(Výskyt[[#This Row],[Kód]],zostava11[],2,0),"")</f>
        <v/>
      </c>
      <c r="X234" s="100" t="str">
        <f>IFERROR(VLOOKUP(Výskyt[[#This Row],[Kód]],zostava12[],2,0),"")</f>
        <v/>
      </c>
      <c r="Y234" s="100" t="str">
        <f>IFERROR(VLOOKUP(Výskyt[[#This Row],[Kód]],zostava13[],2,0),"")</f>
        <v/>
      </c>
      <c r="Z234" s="100" t="str">
        <f>IFERROR(VLOOKUP(Výskyt[[#This Row],[Kód]],zostava14[],2,0),"")</f>
        <v/>
      </c>
      <c r="AA234" s="100" t="str">
        <f>IFERROR(VLOOKUP(Výskyt[[#This Row],[Kód]],zostava15[],2,0),"")</f>
        <v/>
      </c>
      <c r="AB234" s="100" t="str">
        <f>IFERROR(VLOOKUP(Výskyt[[#This Row],[Kód]],zostava16[],2,0),"")</f>
        <v/>
      </c>
      <c r="AC234" s="100" t="str">
        <f>IFERROR(VLOOKUP(Výskyt[[#This Row],[Kód]],zostava17[],2,0),"")</f>
        <v/>
      </c>
      <c r="AD234" s="100" t="str">
        <f>IFERROR(VLOOKUP(Výskyt[[#This Row],[Kód]],zostava18[],2,0),"")</f>
        <v/>
      </c>
      <c r="AE234" s="100" t="str">
        <f>IFERROR(VLOOKUP(Výskyt[[#This Row],[Kód]],zostava19[],2,0),"")</f>
        <v/>
      </c>
      <c r="AF234" s="100" t="str">
        <f>IFERROR(VLOOKUP(Výskyt[[#This Row],[Kód]],zostava20[],2,0),"")</f>
        <v/>
      </c>
      <c r="AG234" s="100" t="str">
        <f>IFERROR(VLOOKUP(Výskyt[[#This Row],[Kód]],zostava21[],2,0),"")</f>
        <v/>
      </c>
      <c r="AH234" s="100" t="str">
        <f>IFERROR(VLOOKUP(Výskyt[[#This Row],[Kód]],zostava22[],2,0),"")</f>
        <v/>
      </c>
      <c r="AI234" s="100" t="str">
        <f>IFERROR(VLOOKUP(Výskyt[[#This Row],[Kód]],zostava23[],2,0),"")</f>
        <v/>
      </c>
      <c r="AJ234" s="100" t="str">
        <f>IFERROR(VLOOKUP(Výskyt[[#This Row],[Kód]],zostava24[],2,0),"")</f>
        <v/>
      </c>
      <c r="AK234" s="100" t="str">
        <f>IFERROR(VLOOKUP(Výskyt[[#This Row],[Kód]],zostava25[],2,0),"")</f>
        <v/>
      </c>
      <c r="AL234" s="100" t="str">
        <f>IFERROR(VLOOKUP(Výskyt[[#This Row],[Kód]],zostava26[],2,0),"")</f>
        <v/>
      </c>
      <c r="AM234" s="100" t="str">
        <f>IFERROR(VLOOKUP(Výskyt[[#This Row],[Kód]],zostava27[],2,0),"")</f>
        <v/>
      </c>
      <c r="AN234" s="100" t="str">
        <f>IFERROR(VLOOKUP(Výskyt[[#This Row],[Kód]],zostava28[],2,0),"")</f>
        <v/>
      </c>
      <c r="AO234" s="100" t="str">
        <f>IFERROR(VLOOKUP(Výskyt[[#This Row],[Kód]],zostava29[],2,0),"")</f>
        <v/>
      </c>
      <c r="AP234" s="100" t="str">
        <f>IFERROR(VLOOKUP(Výskyt[[#This Row],[Kód]],zostava30[],2,0),"")</f>
        <v/>
      </c>
      <c r="AQ234" s="100" t="str">
        <f>IFERROR(VLOOKUP(Výskyt[[#This Row],[Kód]],zostava31[],2,0),"")</f>
        <v/>
      </c>
      <c r="AR234" s="100" t="str">
        <f>IFERROR(VLOOKUP(Výskyt[[#This Row],[Kód]],zostava32[],2,0),"")</f>
        <v/>
      </c>
      <c r="AS234" s="100" t="str">
        <f>IFERROR(VLOOKUP(Výskyt[[#This Row],[Kód]],zostava33[],2,0),"")</f>
        <v/>
      </c>
      <c r="AT234" s="100" t="str">
        <f>IFERROR(VLOOKUP(Výskyt[[#This Row],[Kód]],zostava34[],2,0),"")</f>
        <v/>
      </c>
      <c r="AU234" s="100" t="str">
        <f>IFERROR(VLOOKUP(Výskyt[[#This Row],[Kód]],zostava35[],2,0),"")</f>
        <v/>
      </c>
      <c r="AV234" s="100" t="str">
        <f>IFERROR(VLOOKUP(Výskyt[[#This Row],[Kód]],zostava36[],2,0),"")</f>
        <v/>
      </c>
      <c r="AW234" s="100" t="str">
        <f>IFERROR(VLOOKUP(Výskyt[[#This Row],[Kód]],zostava37[],2,0),"")</f>
        <v/>
      </c>
      <c r="AX234" s="100" t="str">
        <f>IFERROR(VLOOKUP(Výskyt[[#This Row],[Kód]],zostava38[],2,0),"")</f>
        <v/>
      </c>
      <c r="AY234" s="100" t="str">
        <f>IFERROR(VLOOKUP(Výskyt[[#This Row],[Kód]],zostava39[],2,0),"")</f>
        <v/>
      </c>
      <c r="AZ234" s="100" t="str">
        <f>IFERROR(VLOOKUP(Výskyt[[#This Row],[Kód]],zostava40[],2,0),"")</f>
        <v/>
      </c>
      <c r="BA234" s="100" t="str">
        <f>IFERROR(VLOOKUP(Výskyt[[#This Row],[Kód]],zostava41[],2,0),"")</f>
        <v/>
      </c>
      <c r="BB234" s="100" t="str">
        <f>IFERROR(VLOOKUP(Výskyt[[#This Row],[Kód]],zostava42[],2,0),"")</f>
        <v/>
      </c>
      <c r="BC234" s="100" t="str">
        <f>IFERROR(VLOOKUP(Výskyt[[#This Row],[Kód]],zostava43[],2,0),"")</f>
        <v/>
      </c>
      <c r="BD234" s="100" t="str">
        <f>IFERROR(VLOOKUP(Výskyt[[#This Row],[Kód]],zostava44[],2,0),"")</f>
        <v/>
      </c>
      <c r="BE234" s="84"/>
      <c r="BF234" s="108">
        <f>Zostavy!B262</f>
        <v>0</v>
      </c>
      <c r="BG234" s="108">
        <f>SUMIFS(Zostavy!$D$258:$D$291,Zostavy!$B$258:$B$291,Zostavy!B262)*Zostavy!$E$293</f>
        <v>0</v>
      </c>
      <c r="BI234" s="108">
        <f>Zostavy!H262</f>
        <v>0</v>
      </c>
      <c r="BJ234" s="108">
        <f>SUMIFS(Zostavy!$J$258:$J$291,Zostavy!$H$258:$H$291,Zostavy!H262)*Zostavy!$K$293</f>
        <v>0</v>
      </c>
      <c r="BL234" s="108">
        <f>Zostavy!N262</f>
        <v>0</v>
      </c>
      <c r="BM234" s="108">
        <f>SUMIFS(Zostavy!$P$258:$P$291,Zostavy!$N$258:$N$291,Zostavy!N262)*Zostavy!$Q$293</f>
        <v>0</v>
      </c>
      <c r="BO234" s="108">
        <f>Zostavy!T262</f>
        <v>0</v>
      </c>
      <c r="BP234" s="108">
        <f>SUMIFS(Zostavy!$V$258:$V$291,Zostavy!$T$258:$T$291,Zostavy!T262)*Zostavy!$W$293</f>
        <v>0</v>
      </c>
    </row>
    <row r="235" spans="1:68" ht="14.15" x14ac:dyDescent="0.35">
      <c r="A235" s="84"/>
      <c r="B235" s="98">
        <v>4011</v>
      </c>
      <c r="C235" s="84" t="s">
        <v>124</v>
      </c>
      <c r="D235" s="84">
        <f>Cenník[[#This Row],[Kód]]</f>
        <v>4011</v>
      </c>
      <c r="E235" s="93">
        <v>0.12</v>
      </c>
      <c r="F235" s="84"/>
      <c r="G235" s="84" t="s">
        <v>460</v>
      </c>
      <c r="H235" s="84"/>
      <c r="I235" s="99">
        <f>Cenník[[#This Row],[Kód]]</f>
        <v>4011</v>
      </c>
      <c r="J235" s="100">
        <f>SUM(Výskyt[[#This Row],[1]:[44]])</f>
        <v>0</v>
      </c>
      <c r="K235" s="100" t="str">
        <f>IFERROR(RANK(Výskyt[[#This Row],[kód-P]],Výskyt[kód-P],1),"")</f>
        <v/>
      </c>
      <c r="L235" s="100" t="str">
        <f>IF(Výskyt[[#This Row],[ks]]&gt;0,Výskyt[[#This Row],[Kód]],"")</f>
        <v/>
      </c>
      <c r="M235" s="100" t="str">
        <f>IFERROR(VLOOKUP(Výskyt[[#This Row],[Kód]],zostava1[],2,0),"")</f>
        <v/>
      </c>
      <c r="N235" s="100" t="str">
        <f>IFERROR(VLOOKUP(Výskyt[[#This Row],[Kód]],zostava2[],2,0),"")</f>
        <v/>
      </c>
      <c r="O235" s="100" t="str">
        <f>IFERROR(VLOOKUP(Výskyt[[#This Row],[Kód]],zostava3[],2,0),"")</f>
        <v/>
      </c>
      <c r="P235" s="100" t="str">
        <f>IFERROR(VLOOKUP(Výskyt[[#This Row],[Kód]],zostava4[],2,0),"")</f>
        <v/>
      </c>
      <c r="Q235" s="100" t="str">
        <f>IFERROR(VLOOKUP(Výskyt[[#This Row],[Kód]],zostava5[],2,0),"")</f>
        <v/>
      </c>
      <c r="R235" s="100" t="str">
        <f>IFERROR(VLOOKUP(Výskyt[[#This Row],[Kód]],zostava6[],2,0),"")</f>
        <v/>
      </c>
      <c r="S235" s="100" t="str">
        <f>IFERROR(VLOOKUP(Výskyt[[#This Row],[Kód]],zostava7[],2,0),"")</f>
        <v/>
      </c>
      <c r="T235" s="100" t="str">
        <f>IFERROR(VLOOKUP(Výskyt[[#This Row],[Kód]],zostava8[],2,0),"")</f>
        <v/>
      </c>
      <c r="U235" s="100" t="str">
        <f>IFERROR(VLOOKUP(Výskyt[[#This Row],[Kód]],zostava9[],2,0),"")</f>
        <v/>
      </c>
      <c r="V235" s="102" t="str">
        <f>IFERROR(VLOOKUP(Výskyt[[#This Row],[Kód]],zostava10[],2,0),"")</f>
        <v/>
      </c>
      <c r="W235" s="100" t="str">
        <f>IFERROR(VLOOKUP(Výskyt[[#This Row],[Kód]],zostava11[],2,0),"")</f>
        <v/>
      </c>
      <c r="X235" s="100" t="str">
        <f>IFERROR(VLOOKUP(Výskyt[[#This Row],[Kód]],zostava12[],2,0),"")</f>
        <v/>
      </c>
      <c r="Y235" s="100" t="str">
        <f>IFERROR(VLOOKUP(Výskyt[[#This Row],[Kód]],zostava13[],2,0),"")</f>
        <v/>
      </c>
      <c r="Z235" s="100" t="str">
        <f>IFERROR(VLOOKUP(Výskyt[[#This Row],[Kód]],zostava14[],2,0),"")</f>
        <v/>
      </c>
      <c r="AA235" s="100" t="str">
        <f>IFERROR(VLOOKUP(Výskyt[[#This Row],[Kód]],zostava15[],2,0),"")</f>
        <v/>
      </c>
      <c r="AB235" s="100" t="str">
        <f>IFERROR(VLOOKUP(Výskyt[[#This Row],[Kód]],zostava16[],2,0),"")</f>
        <v/>
      </c>
      <c r="AC235" s="100" t="str">
        <f>IFERROR(VLOOKUP(Výskyt[[#This Row],[Kód]],zostava17[],2,0),"")</f>
        <v/>
      </c>
      <c r="AD235" s="100" t="str">
        <f>IFERROR(VLOOKUP(Výskyt[[#This Row],[Kód]],zostava18[],2,0),"")</f>
        <v/>
      </c>
      <c r="AE235" s="100" t="str">
        <f>IFERROR(VLOOKUP(Výskyt[[#This Row],[Kód]],zostava19[],2,0),"")</f>
        <v/>
      </c>
      <c r="AF235" s="100" t="str">
        <f>IFERROR(VLOOKUP(Výskyt[[#This Row],[Kód]],zostava20[],2,0),"")</f>
        <v/>
      </c>
      <c r="AG235" s="100" t="str">
        <f>IFERROR(VLOOKUP(Výskyt[[#This Row],[Kód]],zostava21[],2,0),"")</f>
        <v/>
      </c>
      <c r="AH235" s="100" t="str">
        <f>IFERROR(VLOOKUP(Výskyt[[#This Row],[Kód]],zostava22[],2,0),"")</f>
        <v/>
      </c>
      <c r="AI235" s="100" t="str">
        <f>IFERROR(VLOOKUP(Výskyt[[#This Row],[Kód]],zostava23[],2,0),"")</f>
        <v/>
      </c>
      <c r="AJ235" s="100" t="str">
        <f>IFERROR(VLOOKUP(Výskyt[[#This Row],[Kód]],zostava24[],2,0),"")</f>
        <v/>
      </c>
      <c r="AK235" s="100" t="str">
        <f>IFERROR(VLOOKUP(Výskyt[[#This Row],[Kód]],zostava25[],2,0),"")</f>
        <v/>
      </c>
      <c r="AL235" s="100" t="str">
        <f>IFERROR(VLOOKUP(Výskyt[[#This Row],[Kód]],zostava26[],2,0),"")</f>
        <v/>
      </c>
      <c r="AM235" s="100" t="str">
        <f>IFERROR(VLOOKUP(Výskyt[[#This Row],[Kód]],zostava27[],2,0),"")</f>
        <v/>
      </c>
      <c r="AN235" s="100" t="str">
        <f>IFERROR(VLOOKUP(Výskyt[[#This Row],[Kód]],zostava28[],2,0),"")</f>
        <v/>
      </c>
      <c r="AO235" s="100" t="str">
        <f>IFERROR(VLOOKUP(Výskyt[[#This Row],[Kód]],zostava29[],2,0),"")</f>
        <v/>
      </c>
      <c r="AP235" s="100" t="str">
        <f>IFERROR(VLOOKUP(Výskyt[[#This Row],[Kód]],zostava30[],2,0),"")</f>
        <v/>
      </c>
      <c r="AQ235" s="100" t="str">
        <f>IFERROR(VLOOKUP(Výskyt[[#This Row],[Kód]],zostava31[],2,0),"")</f>
        <v/>
      </c>
      <c r="AR235" s="100" t="str">
        <f>IFERROR(VLOOKUP(Výskyt[[#This Row],[Kód]],zostava32[],2,0),"")</f>
        <v/>
      </c>
      <c r="AS235" s="100" t="str">
        <f>IFERROR(VLOOKUP(Výskyt[[#This Row],[Kód]],zostava33[],2,0),"")</f>
        <v/>
      </c>
      <c r="AT235" s="100" t="str">
        <f>IFERROR(VLOOKUP(Výskyt[[#This Row],[Kód]],zostava34[],2,0),"")</f>
        <v/>
      </c>
      <c r="AU235" s="100" t="str">
        <f>IFERROR(VLOOKUP(Výskyt[[#This Row],[Kód]],zostava35[],2,0),"")</f>
        <v/>
      </c>
      <c r="AV235" s="100" t="str">
        <f>IFERROR(VLOOKUP(Výskyt[[#This Row],[Kód]],zostava36[],2,0),"")</f>
        <v/>
      </c>
      <c r="AW235" s="100" t="str">
        <f>IFERROR(VLOOKUP(Výskyt[[#This Row],[Kód]],zostava37[],2,0),"")</f>
        <v/>
      </c>
      <c r="AX235" s="100" t="str">
        <f>IFERROR(VLOOKUP(Výskyt[[#This Row],[Kód]],zostava38[],2,0),"")</f>
        <v/>
      </c>
      <c r="AY235" s="100" t="str">
        <f>IFERROR(VLOOKUP(Výskyt[[#This Row],[Kód]],zostava39[],2,0),"")</f>
        <v/>
      </c>
      <c r="AZ235" s="100" t="str">
        <f>IFERROR(VLOOKUP(Výskyt[[#This Row],[Kód]],zostava40[],2,0),"")</f>
        <v/>
      </c>
      <c r="BA235" s="100" t="str">
        <f>IFERROR(VLOOKUP(Výskyt[[#This Row],[Kód]],zostava41[],2,0),"")</f>
        <v/>
      </c>
      <c r="BB235" s="100" t="str">
        <f>IFERROR(VLOOKUP(Výskyt[[#This Row],[Kód]],zostava42[],2,0),"")</f>
        <v/>
      </c>
      <c r="BC235" s="100" t="str">
        <f>IFERROR(VLOOKUP(Výskyt[[#This Row],[Kód]],zostava43[],2,0),"")</f>
        <v/>
      </c>
      <c r="BD235" s="100" t="str">
        <f>IFERROR(VLOOKUP(Výskyt[[#This Row],[Kód]],zostava44[],2,0),"")</f>
        <v/>
      </c>
      <c r="BE235" s="84"/>
      <c r="BF235" s="108">
        <f>Zostavy!B263</f>
        <v>0</v>
      </c>
      <c r="BG235" s="108">
        <f>SUMIFS(Zostavy!$D$258:$D$291,Zostavy!$B$258:$B$291,Zostavy!B263)*Zostavy!$E$293</f>
        <v>0</v>
      </c>
      <c r="BI235" s="108">
        <f>Zostavy!H263</f>
        <v>0</v>
      </c>
      <c r="BJ235" s="108">
        <f>SUMIFS(Zostavy!$J$258:$J$291,Zostavy!$H$258:$H$291,Zostavy!H263)*Zostavy!$K$293</f>
        <v>0</v>
      </c>
      <c r="BL235" s="108">
        <f>Zostavy!N263</f>
        <v>0</v>
      </c>
      <c r="BM235" s="108">
        <f>SUMIFS(Zostavy!$P$258:$P$291,Zostavy!$N$258:$N$291,Zostavy!N263)*Zostavy!$Q$293</f>
        <v>0</v>
      </c>
      <c r="BO235" s="108">
        <f>Zostavy!T263</f>
        <v>0</v>
      </c>
      <c r="BP235" s="108">
        <f>SUMIFS(Zostavy!$V$258:$V$291,Zostavy!$T$258:$T$291,Zostavy!T263)*Zostavy!$W$293</f>
        <v>0</v>
      </c>
    </row>
    <row r="236" spans="1:68" ht="14.15" x14ac:dyDescent="0.35">
      <c r="A236" s="84"/>
      <c r="B236" s="98">
        <v>4012</v>
      </c>
      <c r="C236" s="84" t="s">
        <v>125</v>
      </c>
      <c r="D236" s="84">
        <f>Cenník[[#This Row],[Kód]]</f>
        <v>4012</v>
      </c>
      <c r="E236" s="93">
        <v>0.12</v>
      </c>
      <c r="F236" s="84"/>
      <c r="G236" s="84" t="s">
        <v>112</v>
      </c>
      <c r="H236" s="84"/>
      <c r="I236" s="99">
        <f>Cenník[[#This Row],[Kód]]</f>
        <v>4012</v>
      </c>
      <c r="J236" s="100">
        <f>SUM(Výskyt[[#This Row],[1]:[44]])</f>
        <v>0</v>
      </c>
      <c r="K236" s="100" t="str">
        <f>IFERROR(RANK(Výskyt[[#This Row],[kód-P]],Výskyt[kód-P],1),"")</f>
        <v/>
      </c>
      <c r="L236" s="100" t="str">
        <f>IF(Výskyt[[#This Row],[ks]]&gt;0,Výskyt[[#This Row],[Kód]],"")</f>
        <v/>
      </c>
      <c r="M236" s="100" t="str">
        <f>IFERROR(VLOOKUP(Výskyt[[#This Row],[Kód]],zostava1[],2,0),"")</f>
        <v/>
      </c>
      <c r="N236" s="100" t="str">
        <f>IFERROR(VLOOKUP(Výskyt[[#This Row],[Kód]],zostava2[],2,0),"")</f>
        <v/>
      </c>
      <c r="O236" s="100" t="str">
        <f>IFERROR(VLOOKUP(Výskyt[[#This Row],[Kód]],zostava3[],2,0),"")</f>
        <v/>
      </c>
      <c r="P236" s="100" t="str">
        <f>IFERROR(VLOOKUP(Výskyt[[#This Row],[Kód]],zostava4[],2,0),"")</f>
        <v/>
      </c>
      <c r="Q236" s="100" t="str">
        <f>IFERROR(VLOOKUP(Výskyt[[#This Row],[Kód]],zostava5[],2,0),"")</f>
        <v/>
      </c>
      <c r="R236" s="100" t="str">
        <f>IFERROR(VLOOKUP(Výskyt[[#This Row],[Kód]],zostava6[],2,0),"")</f>
        <v/>
      </c>
      <c r="S236" s="100" t="str">
        <f>IFERROR(VLOOKUP(Výskyt[[#This Row],[Kód]],zostava7[],2,0),"")</f>
        <v/>
      </c>
      <c r="T236" s="100" t="str">
        <f>IFERROR(VLOOKUP(Výskyt[[#This Row],[Kód]],zostava8[],2,0),"")</f>
        <v/>
      </c>
      <c r="U236" s="100" t="str">
        <f>IFERROR(VLOOKUP(Výskyt[[#This Row],[Kód]],zostava9[],2,0),"")</f>
        <v/>
      </c>
      <c r="V236" s="102" t="str">
        <f>IFERROR(VLOOKUP(Výskyt[[#This Row],[Kód]],zostava10[],2,0),"")</f>
        <v/>
      </c>
      <c r="W236" s="100" t="str">
        <f>IFERROR(VLOOKUP(Výskyt[[#This Row],[Kód]],zostava11[],2,0),"")</f>
        <v/>
      </c>
      <c r="X236" s="100" t="str">
        <f>IFERROR(VLOOKUP(Výskyt[[#This Row],[Kód]],zostava12[],2,0),"")</f>
        <v/>
      </c>
      <c r="Y236" s="100" t="str">
        <f>IFERROR(VLOOKUP(Výskyt[[#This Row],[Kód]],zostava13[],2,0),"")</f>
        <v/>
      </c>
      <c r="Z236" s="100" t="str">
        <f>IFERROR(VLOOKUP(Výskyt[[#This Row],[Kód]],zostava14[],2,0),"")</f>
        <v/>
      </c>
      <c r="AA236" s="100" t="str">
        <f>IFERROR(VLOOKUP(Výskyt[[#This Row],[Kód]],zostava15[],2,0),"")</f>
        <v/>
      </c>
      <c r="AB236" s="100" t="str">
        <f>IFERROR(VLOOKUP(Výskyt[[#This Row],[Kód]],zostava16[],2,0),"")</f>
        <v/>
      </c>
      <c r="AC236" s="100" t="str">
        <f>IFERROR(VLOOKUP(Výskyt[[#This Row],[Kód]],zostava17[],2,0),"")</f>
        <v/>
      </c>
      <c r="AD236" s="100" t="str">
        <f>IFERROR(VLOOKUP(Výskyt[[#This Row],[Kód]],zostava18[],2,0),"")</f>
        <v/>
      </c>
      <c r="AE236" s="100" t="str">
        <f>IFERROR(VLOOKUP(Výskyt[[#This Row],[Kód]],zostava19[],2,0),"")</f>
        <v/>
      </c>
      <c r="AF236" s="100" t="str">
        <f>IFERROR(VLOOKUP(Výskyt[[#This Row],[Kód]],zostava20[],2,0),"")</f>
        <v/>
      </c>
      <c r="AG236" s="100" t="str">
        <f>IFERROR(VLOOKUP(Výskyt[[#This Row],[Kód]],zostava21[],2,0),"")</f>
        <v/>
      </c>
      <c r="AH236" s="100" t="str">
        <f>IFERROR(VLOOKUP(Výskyt[[#This Row],[Kód]],zostava22[],2,0),"")</f>
        <v/>
      </c>
      <c r="AI236" s="100" t="str">
        <f>IFERROR(VLOOKUP(Výskyt[[#This Row],[Kód]],zostava23[],2,0),"")</f>
        <v/>
      </c>
      <c r="AJ236" s="100" t="str">
        <f>IFERROR(VLOOKUP(Výskyt[[#This Row],[Kód]],zostava24[],2,0),"")</f>
        <v/>
      </c>
      <c r="AK236" s="100" t="str">
        <f>IFERROR(VLOOKUP(Výskyt[[#This Row],[Kód]],zostava25[],2,0),"")</f>
        <v/>
      </c>
      <c r="AL236" s="100" t="str">
        <f>IFERROR(VLOOKUP(Výskyt[[#This Row],[Kód]],zostava26[],2,0),"")</f>
        <v/>
      </c>
      <c r="AM236" s="100" t="str">
        <f>IFERROR(VLOOKUP(Výskyt[[#This Row],[Kód]],zostava27[],2,0),"")</f>
        <v/>
      </c>
      <c r="AN236" s="100" t="str">
        <f>IFERROR(VLOOKUP(Výskyt[[#This Row],[Kód]],zostava28[],2,0),"")</f>
        <v/>
      </c>
      <c r="AO236" s="100" t="str">
        <f>IFERROR(VLOOKUP(Výskyt[[#This Row],[Kód]],zostava29[],2,0),"")</f>
        <v/>
      </c>
      <c r="AP236" s="100" t="str">
        <f>IFERROR(VLOOKUP(Výskyt[[#This Row],[Kód]],zostava30[],2,0),"")</f>
        <v/>
      </c>
      <c r="AQ236" s="100" t="str">
        <f>IFERROR(VLOOKUP(Výskyt[[#This Row],[Kód]],zostava31[],2,0),"")</f>
        <v/>
      </c>
      <c r="AR236" s="100" t="str">
        <f>IFERROR(VLOOKUP(Výskyt[[#This Row],[Kód]],zostava32[],2,0),"")</f>
        <v/>
      </c>
      <c r="AS236" s="100" t="str">
        <f>IFERROR(VLOOKUP(Výskyt[[#This Row],[Kód]],zostava33[],2,0),"")</f>
        <v/>
      </c>
      <c r="AT236" s="100" t="str">
        <f>IFERROR(VLOOKUP(Výskyt[[#This Row],[Kód]],zostava34[],2,0),"")</f>
        <v/>
      </c>
      <c r="AU236" s="100" t="str">
        <f>IFERROR(VLOOKUP(Výskyt[[#This Row],[Kód]],zostava35[],2,0),"")</f>
        <v/>
      </c>
      <c r="AV236" s="100" t="str">
        <f>IFERROR(VLOOKUP(Výskyt[[#This Row],[Kód]],zostava36[],2,0),"")</f>
        <v/>
      </c>
      <c r="AW236" s="100" t="str">
        <f>IFERROR(VLOOKUP(Výskyt[[#This Row],[Kód]],zostava37[],2,0),"")</f>
        <v/>
      </c>
      <c r="AX236" s="100" t="str">
        <f>IFERROR(VLOOKUP(Výskyt[[#This Row],[Kód]],zostava38[],2,0),"")</f>
        <v/>
      </c>
      <c r="AY236" s="100" t="str">
        <f>IFERROR(VLOOKUP(Výskyt[[#This Row],[Kód]],zostava39[],2,0),"")</f>
        <v/>
      </c>
      <c r="AZ236" s="100" t="str">
        <f>IFERROR(VLOOKUP(Výskyt[[#This Row],[Kód]],zostava40[],2,0),"")</f>
        <v/>
      </c>
      <c r="BA236" s="100" t="str">
        <f>IFERROR(VLOOKUP(Výskyt[[#This Row],[Kód]],zostava41[],2,0),"")</f>
        <v/>
      </c>
      <c r="BB236" s="100" t="str">
        <f>IFERROR(VLOOKUP(Výskyt[[#This Row],[Kód]],zostava42[],2,0),"")</f>
        <v/>
      </c>
      <c r="BC236" s="100" t="str">
        <f>IFERROR(VLOOKUP(Výskyt[[#This Row],[Kód]],zostava43[],2,0),"")</f>
        <v/>
      </c>
      <c r="BD236" s="100" t="str">
        <f>IFERROR(VLOOKUP(Výskyt[[#This Row],[Kód]],zostava44[],2,0),"")</f>
        <v/>
      </c>
      <c r="BE236" s="84"/>
      <c r="BF236" s="108">
        <f>Zostavy!B264</f>
        <v>0</v>
      </c>
      <c r="BG236" s="108">
        <f>SUMIFS(Zostavy!$D$258:$D$291,Zostavy!$B$258:$B$291,Zostavy!B264)*Zostavy!$E$293</f>
        <v>0</v>
      </c>
      <c r="BI236" s="108">
        <f>Zostavy!H264</f>
        <v>0</v>
      </c>
      <c r="BJ236" s="108">
        <f>SUMIFS(Zostavy!$J$258:$J$291,Zostavy!$H$258:$H$291,Zostavy!H264)*Zostavy!$K$293</f>
        <v>0</v>
      </c>
      <c r="BL236" s="108">
        <f>Zostavy!N264</f>
        <v>0</v>
      </c>
      <c r="BM236" s="108">
        <f>SUMIFS(Zostavy!$P$258:$P$291,Zostavy!$N$258:$N$291,Zostavy!N264)*Zostavy!$Q$293</f>
        <v>0</v>
      </c>
      <c r="BO236" s="108">
        <f>Zostavy!T264</f>
        <v>0</v>
      </c>
      <c r="BP236" s="108">
        <f>SUMIFS(Zostavy!$V$258:$V$291,Zostavy!$T$258:$T$291,Zostavy!T264)*Zostavy!$W$293</f>
        <v>0</v>
      </c>
    </row>
    <row r="237" spans="1:68" ht="14.15" x14ac:dyDescent="0.35">
      <c r="A237" s="84"/>
      <c r="B237" s="98">
        <v>4013</v>
      </c>
      <c r="C237" s="84" t="s">
        <v>126</v>
      </c>
      <c r="D237" s="84">
        <f>Cenník[[#This Row],[Kód]]</f>
        <v>4013</v>
      </c>
      <c r="E237" s="93">
        <v>0.12</v>
      </c>
      <c r="F237" s="84"/>
      <c r="G237" s="84" t="s">
        <v>113</v>
      </c>
      <c r="H237" s="84"/>
      <c r="I237" s="99">
        <f>Cenník[[#This Row],[Kód]]</f>
        <v>4013</v>
      </c>
      <c r="J237" s="100">
        <f>SUM(Výskyt[[#This Row],[1]:[44]])</f>
        <v>0</v>
      </c>
      <c r="K237" s="100" t="str">
        <f>IFERROR(RANK(Výskyt[[#This Row],[kód-P]],Výskyt[kód-P],1),"")</f>
        <v/>
      </c>
      <c r="L237" s="100" t="str">
        <f>IF(Výskyt[[#This Row],[ks]]&gt;0,Výskyt[[#This Row],[Kód]],"")</f>
        <v/>
      </c>
      <c r="M237" s="100" t="str">
        <f>IFERROR(VLOOKUP(Výskyt[[#This Row],[Kód]],zostava1[],2,0),"")</f>
        <v/>
      </c>
      <c r="N237" s="100" t="str">
        <f>IFERROR(VLOOKUP(Výskyt[[#This Row],[Kód]],zostava2[],2,0),"")</f>
        <v/>
      </c>
      <c r="O237" s="100" t="str">
        <f>IFERROR(VLOOKUP(Výskyt[[#This Row],[Kód]],zostava3[],2,0),"")</f>
        <v/>
      </c>
      <c r="P237" s="100" t="str">
        <f>IFERROR(VLOOKUP(Výskyt[[#This Row],[Kód]],zostava4[],2,0),"")</f>
        <v/>
      </c>
      <c r="Q237" s="100" t="str">
        <f>IFERROR(VLOOKUP(Výskyt[[#This Row],[Kód]],zostava5[],2,0),"")</f>
        <v/>
      </c>
      <c r="R237" s="100" t="str">
        <f>IFERROR(VLOOKUP(Výskyt[[#This Row],[Kód]],zostava6[],2,0),"")</f>
        <v/>
      </c>
      <c r="S237" s="100" t="str">
        <f>IFERROR(VLOOKUP(Výskyt[[#This Row],[Kód]],zostava7[],2,0),"")</f>
        <v/>
      </c>
      <c r="T237" s="100" t="str">
        <f>IFERROR(VLOOKUP(Výskyt[[#This Row],[Kód]],zostava8[],2,0),"")</f>
        <v/>
      </c>
      <c r="U237" s="100" t="str">
        <f>IFERROR(VLOOKUP(Výskyt[[#This Row],[Kód]],zostava9[],2,0),"")</f>
        <v/>
      </c>
      <c r="V237" s="102" t="str">
        <f>IFERROR(VLOOKUP(Výskyt[[#This Row],[Kód]],zostava10[],2,0),"")</f>
        <v/>
      </c>
      <c r="W237" s="100" t="str">
        <f>IFERROR(VLOOKUP(Výskyt[[#This Row],[Kód]],zostava11[],2,0),"")</f>
        <v/>
      </c>
      <c r="X237" s="100" t="str">
        <f>IFERROR(VLOOKUP(Výskyt[[#This Row],[Kód]],zostava12[],2,0),"")</f>
        <v/>
      </c>
      <c r="Y237" s="100" t="str">
        <f>IFERROR(VLOOKUP(Výskyt[[#This Row],[Kód]],zostava13[],2,0),"")</f>
        <v/>
      </c>
      <c r="Z237" s="100" t="str">
        <f>IFERROR(VLOOKUP(Výskyt[[#This Row],[Kód]],zostava14[],2,0),"")</f>
        <v/>
      </c>
      <c r="AA237" s="100" t="str">
        <f>IFERROR(VLOOKUP(Výskyt[[#This Row],[Kód]],zostava15[],2,0),"")</f>
        <v/>
      </c>
      <c r="AB237" s="100" t="str">
        <f>IFERROR(VLOOKUP(Výskyt[[#This Row],[Kód]],zostava16[],2,0),"")</f>
        <v/>
      </c>
      <c r="AC237" s="100" t="str">
        <f>IFERROR(VLOOKUP(Výskyt[[#This Row],[Kód]],zostava17[],2,0),"")</f>
        <v/>
      </c>
      <c r="AD237" s="100" t="str">
        <f>IFERROR(VLOOKUP(Výskyt[[#This Row],[Kód]],zostava18[],2,0),"")</f>
        <v/>
      </c>
      <c r="AE237" s="100" t="str">
        <f>IFERROR(VLOOKUP(Výskyt[[#This Row],[Kód]],zostava19[],2,0),"")</f>
        <v/>
      </c>
      <c r="AF237" s="100" t="str">
        <f>IFERROR(VLOOKUP(Výskyt[[#This Row],[Kód]],zostava20[],2,0),"")</f>
        <v/>
      </c>
      <c r="AG237" s="100" t="str">
        <f>IFERROR(VLOOKUP(Výskyt[[#This Row],[Kód]],zostava21[],2,0),"")</f>
        <v/>
      </c>
      <c r="AH237" s="100" t="str">
        <f>IFERROR(VLOOKUP(Výskyt[[#This Row],[Kód]],zostava22[],2,0),"")</f>
        <v/>
      </c>
      <c r="AI237" s="100" t="str">
        <f>IFERROR(VLOOKUP(Výskyt[[#This Row],[Kód]],zostava23[],2,0),"")</f>
        <v/>
      </c>
      <c r="AJ237" s="100" t="str">
        <f>IFERROR(VLOOKUP(Výskyt[[#This Row],[Kód]],zostava24[],2,0),"")</f>
        <v/>
      </c>
      <c r="AK237" s="100" t="str">
        <f>IFERROR(VLOOKUP(Výskyt[[#This Row],[Kód]],zostava25[],2,0),"")</f>
        <v/>
      </c>
      <c r="AL237" s="100" t="str">
        <f>IFERROR(VLOOKUP(Výskyt[[#This Row],[Kód]],zostava26[],2,0),"")</f>
        <v/>
      </c>
      <c r="AM237" s="100" t="str">
        <f>IFERROR(VLOOKUP(Výskyt[[#This Row],[Kód]],zostava27[],2,0),"")</f>
        <v/>
      </c>
      <c r="AN237" s="100" t="str">
        <f>IFERROR(VLOOKUP(Výskyt[[#This Row],[Kód]],zostava28[],2,0),"")</f>
        <v/>
      </c>
      <c r="AO237" s="100" t="str">
        <f>IFERROR(VLOOKUP(Výskyt[[#This Row],[Kód]],zostava29[],2,0),"")</f>
        <v/>
      </c>
      <c r="AP237" s="100" t="str">
        <f>IFERROR(VLOOKUP(Výskyt[[#This Row],[Kód]],zostava30[],2,0),"")</f>
        <v/>
      </c>
      <c r="AQ237" s="100" t="str">
        <f>IFERROR(VLOOKUP(Výskyt[[#This Row],[Kód]],zostava31[],2,0),"")</f>
        <v/>
      </c>
      <c r="AR237" s="100" t="str">
        <f>IFERROR(VLOOKUP(Výskyt[[#This Row],[Kód]],zostava32[],2,0),"")</f>
        <v/>
      </c>
      <c r="AS237" s="100" t="str">
        <f>IFERROR(VLOOKUP(Výskyt[[#This Row],[Kód]],zostava33[],2,0),"")</f>
        <v/>
      </c>
      <c r="AT237" s="100" t="str">
        <f>IFERROR(VLOOKUP(Výskyt[[#This Row],[Kód]],zostava34[],2,0),"")</f>
        <v/>
      </c>
      <c r="AU237" s="100" t="str">
        <f>IFERROR(VLOOKUP(Výskyt[[#This Row],[Kód]],zostava35[],2,0),"")</f>
        <v/>
      </c>
      <c r="AV237" s="100" t="str">
        <f>IFERROR(VLOOKUP(Výskyt[[#This Row],[Kód]],zostava36[],2,0),"")</f>
        <v/>
      </c>
      <c r="AW237" s="100" t="str">
        <f>IFERROR(VLOOKUP(Výskyt[[#This Row],[Kód]],zostava37[],2,0),"")</f>
        <v/>
      </c>
      <c r="AX237" s="100" t="str">
        <f>IFERROR(VLOOKUP(Výskyt[[#This Row],[Kód]],zostava38[],2,0),"")</f>
        <v/>
      </c>
      <c r="AY237" s="100" t="str">
        <f>IFERROR(VLOOKUP(Výskyt[[#This Row],[Kód]],zostava39[],2,0),"")</f>
        <v/>
      </c>
      <c r="AZ237" s="100" t="str">
        <f>IFERROR(VLOOKUP(Výskyt[[#This Row],[Kód]],zostava40[],2,0),"")</f>
        <v/>
      </c>
      <c r="BA237" s="100" t="str">
        <f>IFERROR(VLOOKUP(Výskyt[[#This Row],[Kód]],zostava41[],2,0),"")</f>
        <v/>
      </c>
      <c r="BB237" s="100" t="str">
        <f>IFERROR(VLOOKUP(Výskyt[[#This Row],[Kód]],zostava42[],2,0),"")</f>
        <v/>
      </c>
      <c r="BC237" s="100" t="str">
        <f>IFERROR(VLOOKUP(Výskyt[[#This Row],[Kód]],zostava43[],2,0),"")</f>
        <v/>
      </c>
      <c r="BD237" s="100" t="str">
        <f>IFERROR(VLOOKUP(Výskyt[[#This Row],[Kód]],zostava44[],2,0),"")</f>
        <v/>
      </c>
      <c r="BE237" s="84"/>
      <c r="BF237" s="108">
        <f>Zostavy!B265</f>
        <v>0</v>
      </c>
      <c r="BG237" s="108">
        <f>SUMIFS(Zostavy!$D$258:$D$291,Zostavy!$B$258:$B$291,Zostavy!B265)*Zostavy!$E$293</f>
        <v>0</v>
      </c>
      <c r="BI237" s="108">
        <f>Zostavy!H265</f>
        <v>0</v>
      </c>
      <c r="BJ237" s="108">
        <f>SUMIFS(Zostavy!$J$258:$J$291,Zostavy!$H$258:$H$291,Zostavy!H265)*Zostavy!$K$293</f>
        <v>0</v>
      </c>
      <c r="BL237" s="108">
        <f>Zostavy!N265</f>
        <v>0</v>
      </c>
      <c r="BM237" s="108">
        <f>SUMIFS(Zostavy!$P$258:$P$291,Zostavy!$N$258:$N$291,Zostavy!N265)*Zostavy!$Q$293</f>
        <v>0</v>
      </c>
      <c r="BO237" s="108">
        <f>Zostavy!T265</f>
        <v>0</v>
      </c>
      <c r="BP237" s="108">
        <f>SUMIFS(Zostavy!$V$258:$V$291,Zostavy!$T$258:$T$291,Zostavy!T265)*Zostavy!$W$293</f>
        <v>0</v>
      </c>
    </row>
    <row r="238" spans="1:68" ht="14.15" x14ac:dyDescent="0.35">
      <c r="A238" s="84"/>
      <c r="B238" s="98">
        <v>4014</v>
      </c>
      <c r="C238" s="84" t="s">
        <v>127</v>
      </c>
      <c r="D238" s="84">
        <f>Cenník[[#This Row],[Kód]]</f>
        <v>4014</v>
      </c>
      <c r="E238" s="93">
        <v>0.55000000000000004</v>
      </c>
      <c r="F238" s="84"/>
      <c r="G238" s="84" t="s">
        <v>71</v>
      </c>
      <c r="H238" s="84"/>
      <c r="I238" s="99">
        <f>Cenník[[#This Row],[Kód]]</f>
        <v>4014</v>
      </c>
      <c r="J238" s="100">
        <f>SUM(Výskyt[[#This Row],[1]:[44]])</f>
        <v>0</v>
      </c>
      <c r="K238" s="100" t="str">
        <f>IFERROR(RANK(Výskyt[[#This Row],[kód-P]],Výskyt[kód-P],1),"")</f>
        <v/>
      </c>
      <c r="L238" s="100" t="str">
        <f>IF(Výskyt[[#This Row],[ks]]&gt;0,Výskyt[[#This Row],[Kód]],"")</f>
        <v/>
      </c>
      <c r="M238" s="100" t="str">
        <f>IFERROR(VLOOKUP(Výskyt[[#This Row],[Kód]],zostava1[],2,0),"")</f>
        <v/>
      </c>
      <c r="N238" s="100" t="str">
        <f>IFERROR(VLOOKUP(Výskyt[[#This Row],[Kód]],zostava2[],2,0),"")</f>
        <v/>
      </c>
      <c r="O238" s="100" t="str">
        <f>IFERROR(VLOOKUP(Výskyt[[#This Row],[Kód]],zostava3[],2,0),"")</f>
        <v/>
      </c>
      <c r="P238" s="100" t="str">
        <f>IFERROR(VLOOKUP(Výskyt[[#This Row],[Kód]],zostava4[],2,0),"")</f>
        <v/>
      </c>
      <c r="Q238" s="100" t="str">
        <f>IFERROR(VLOOKUP(Výskyt[[#This Row],[Kód]],zostava5[],2,0),"")</f>
        <v/>
      </c>
      <c r="R238" s="100" t="str">
        <f>IFERROR(VLOOKUP(Výskyt[[#This Row],[Kód]],zostava6[],2,0),"")</f>
        <v/>
      </c>
      <c r="S238" s="100" t="str">
        <f>IFERROR(VLOOKUP(Výskyt[[#This Row],[Kód]],zostava7[],2,0),"")</f>
        <v/>
      </c>
      <c r="T238" s="100" t="str">
        <f>IFERROR(VLOOKUP(Výskyt[[#This Row],[Kód]],zostava8[],2,0),"")</f>
        <v/>
      </c>
      <c r="U238" s="100" t="str">
        <f>IFERROR(VLOOKUP(Výskyt[[#This Row],[Kód]],zostava9[],2,0),"")</f>
        <v/>
      </c>
      <c r="V238" s="102" t="str">
        <f>IFERROR(VLOOKUP(Výskyt[[#This Row],[Kód]],zostava10[],2,0),"")</f>
        <v/>
      </c>
      <c r="W238" s="100" t="str">
        <f>IFERROR(VLOOKUP(Výskyt[[#This Row],[Kód]],zostava11[],2,0),"")</f>
        <v/>
      </c>
      <c r="X238" s="100" t="str">
        <f>IFERROR(VLOOKUP(Výskyt[[#This Row],[Kód]],zostava12[],2,0),"")</f>
        <v/>
      </c>
      <c r="Y238" s="100" t="str">
        <f>IFERROR(VLOOKUP(Výskyt[[#This Row],[Kód]],zostava13[],2,0),"")</f>
        <v/>
      </c>
      <c r="Z238" s="100" t="str">
        <f>IFERROR(VLOOKUP(Výskyt[[#This Row],[Kód]],zostava14[],2,0),"")</f>
        <v/>
      </c>
      <c r="AA238" s="100" t="str">
        <f>IFERROR(VLOOKUP(Výskyt[[#This Row],[Kód]],zostava15[],2,0),"")</f>
        <v/>
      </c>
      <c r="AB238" s="100" t="str">
        <f>IFERROR(VLOOKUP(Výskyt[[#This Row],[Kód]],zostava16[],2,0),"")</f>
        <v/>
      </c>
      <c r="AC238" s="100" t="str">
        <f>IFERROR(VLOOKUP(Výskyt[[#This Row],[Kód]],zostava17[],2,0),"")</f>
        <v/>
      </c>
      <c r="AD238" s="100" t="str">
        <f>IFERROR(VLOOKUP(Výskyt[[#This Row],[Kód]],zostava18[],2,0),"")</f>
        <v/>
      </c>
      <c r="AE238" s="100" t="str">
        <f>IFERROR(VLOOKUP(Výskyt[[#This Row],[Kód]],zostava19[],2,0),"")</f>
        <v/>
      </c>
      <c r="AF238" s="100" t="str">
        <f>IFERROR(VLOOKUP(Výskyt[[#This Row],[Kód]],zostava20[],2,0),"")</f>
        <v/>
      </c>
      <c r="AG238" s="100" t="str">
        <f>IFERROR(VLOOKUP(Výskyt[[#This Row],[Kód]],zostava21[],2,0),"")</f>
        <v/>
      </c>
      <c r="AH238" s="100" t="str">
        <f>IFERROR(VLOOKUP(Výskyt[[#This Row],[Kód]],zostava22[],2,0),"")</f>
        <v/>
      </c>
      <c r="AI238" s="100" t="str">
        <f>IFERROR(VLOOKUP(Výskyt[[#This Row],[Kód]],zostava23[],2,0),"")</f>
        <v/>
      </c>
      <c r="AJ238" s="100" t="str">
        <f>IFERROR(VLOOKUP(Výskyt[[#This Row],[Kód]],zostava24[],2,0),"")</f>
        <v/>
      </c>
      <c r="AK238" s="100" t="str">
        <f>IFERROR(VLOOKUP(Výskyt[[#This Row],[Kód]],zostava25[],2,0),"")</f>
        <v/>
      </c>
      <c r="AL238" s="100" t="str">
        <f>IFERROR(VLOOKUP(Výskyt[[#This Row],[Kód]],zostava26[],2,0),"")</f>
        <v/>
      </c>
      <c r="AM238" s="100" t="str">
        <f>IFERROR(VLOOKUP(Výskyt[[#This Row],[Kód]],zostava27[],2,0),"")</f>
        <v/>
      </c>
      <c r="AN238" s="100" t="str">
        <f>IFERROR(VLOOKUP(Výskyt[[#This Row],[Kód]],zostava28[],2,0),"")</f>
        <v/>
      </c>
      <c r="AO238" s="100" t="str">
        <f>IFERROR(VLOOKUP(Výskyt[[#This Row],[Kód]],zostava29[],2,0),"")</f>
        <v/>
      </c>
      <c r="AP238" s="100" t="str">
        <f>IFERROR(VLOOKUP(Výskyt[[#This Row],[Kód]],zostava30[],2,0),"")</f>
        <v/>
      </c>
      <c r="AQ238" s="100" t="str">
        <f>IFERROR(VLOOKUP(Výskyt[[#This Row],[Kód]],zostava31[],2,0),"")</f>
        <v/>
      </c>
      <c r="AR238" s="100" t="str">
        <f>IFERROR(VLOOKUP(Výskyt[[#This Row],[Kód]],zostava32[],2,0),"")</f>
        <v/>
      </c>
      <c r="AS238" s="100" t="str">
        <f>IFERROR(VLOOKUP(Výskyt[[#This Row],[Kód]],zostava33[],2,0),"")</f>
        <v/>
      </c>
      <c r="AT238" s="100" t="str">
        <f>IFERROR(VLOOKUP(Výskyt[[#This Row],[Kód]],zostava34[],2,0),"")</f>
        <v/>
      </c>
      <c r="AU238" s="100" t="str">
        <f>IFERROR(VLOOKUP(Výskyt[[#This Row],[Kód]],zostava35[],2,0),"")</f>
        <v/>
      </c>
      <c r="AV238" s="100" t="str">
        <f>IFERROR(VLOOKUP(Výskyt[[#This Row],[Kód]],zostava36[],2,0),"")</f>
        <v/>
      </c>
      <c r="AW238" s="100" t="str">
        <f>IFERROR(VLOOKUP(Výskyt[[#This Row],[Kód]],zostava37[],2,0),"")</f>
        <v/>
      </c>
      <c r="AX238" s="100" t="str">
        <f>IFERROR(VLOOKUP(Výskyt[[#This Row],[Kód]],zostava38[],2,0),"")</f>
        <v/>
      </c>
      <c r="AY238" s="100" t="str">
        <f>IFERROR(VLOOKUP(Výskyt[[#This Row],[Kód]],zostava39[],2,0),"")</f>
        <v/>
      </c>
      <c r="AZ238" s="100" t="str">
        <f>IFERROR(VLOOKUP(Výskyt[[#This Row],[Kód]],zostava40[],2,0),"")</f>
        <v/>
      </c>
      <c r="BA238" s="100" t="str">
        <f>IFERROR(VLOOKUP(Výskyt[[#This Row],[Kód]],zostava41[],2,0),"")</f>
        <v/>
      </c>
      <c r="BB238" s="100" t="str">
        <f>IFERROR(VLOOKUP(Výskyt[[#This Row],[Kód]],zostava42[],2,0),"")</f>
        <v/>
      </c>
      <c r="BC238" s="100" t="str">
        <f>IFERROR(VLOOKUP(Výskyt[[#This Row],[Kód]],zostava43[],2,0),"")</f>
        <v/>
      </c>
      <c r="BD238" s="100" t="str">
        <f>IFERROR(VLOOKUP(Výskyt[[#This Row],[Kód]],zostava44[],2,0),"")</f>
        <v/>
      </c>
      <c r="BE238" s="84"/>
      <c r="BF238" s="108">
        <f>Zostavy!B266</f>
        <v>0</v>
      </c>
      <c r="BG238" s="108">
        <f>SUMIFS(Zostavy!$D$258:$D$291,Zostavy!$B$258:$B$291,Zostavy!B266)*Zostavy!$E$293</f>
        <v>0</v>
      </c>
      <c r="BI238" s="108">
        <f>Zostavy!H266</f>
        <v>0</v>
      </c>
      <c r="BJ238" s="108">
        <f>SUMIFS(Zostavy!$J$258:$J$291,Zostavy!$H$258:$H$291,Zostavy!H266)*Zostavy!$K$293</f>
        <v>0</v>
      </c>
      <c r="BL238" s="108">
        <f>Zostavy!N266</f>
        <v>0</v>
      </c>
      <c r="BM238" s="108">
        <f>SUMIFS(Zostavy!$P$258:$P$291,Zostavy!$N$258:$N$291,Zostavy!N266)*Zostavy!$Q$293</f>
        <v>0</v>
      </c>
      <c r="BO238" s="108">
        <f>Zostavy!T266</f>
        <v>0</v>
      </c>
      <c r="BP238" s="108">
        <f>SUMIFS(Zostavy!$V$258:$V$291,Zostavy!$T$258:$T$291,Zostavy!T266)*Zostavy!$W$293</f>
        <v>0</v>
      </c>
    </row>
    <row r="239" spans="1:68" ht="14.15" x14ac:dyDescent="0.35">
      <c r="A239" s="84"/>
      <c r="B239" s="98">
        <v>4015</v>
      </c>
      <c r="C239" s="84" t="s">
        <v>141</v>
      </c>
      <c r="D239" s="84">
        <f>Cenník[[#This Row],[Kód]]</f>
        <v>4015</v>
      </c>
      <c r="E239" s="93">
        <v>0.54</v>
      </c>
      <c r="F239" s="84"/>
      <c r="G239" s="84" t="s">
        <v>215</v>
      </c>
      <c r="H239" s="84"/>
      <c r="I239" s="99">
        <f>Cenník[[#This Row],[Kód]]</f>
        <v>4015</v>
      </c>
      <c r="J239" s="100">
        <f>SUM(Výskyt[[#This Row],[1]:[44]])</f>
        <v>0</v>
      </c>
      <c r="K239" s="100" t="str">
        <f>IFERROR(RANK(Výskyt[[#This Row],[kód-P]],Výskyt[kód-P],1),"")</f>
        <v/>
      </c>
      <c r="L239" s="100" t="str">
        <f>IF(Výskyt[[#This Row],[ks]]&gt;0,Výskyt[[#This Row],[Kód]],"")</f>
        <v/>
      </c>
      <c r="M239" s="100" t="str">
        <f>IFERROR(VLOOKUP(Výskyt[[#This Row],[Kód]],zostava1[],2,0),"")</f>
        <v/>
      </c>
      <c r="N239" s="100" t="str">
        <f>IFERROR(VLOOKUP(Výskyt[[#This Row],[Kód]],zostava2[],2,0),"")</f>
        <v/>
      </c>
      <c r="O239" s="100" t="str">
        <f>IFERROR(VLOOKUP(Výskyt[[#This Row],[Kód]],zostava3[],2,0),"")</f>
        <v/>
      </c>
      <c r="P239" s="100" t="str">
        <f>IFERROR(VLOOKUP(Výskyt[[#This Row],[Kód]],zostava4[],2,0),"")</f>
        <v/>
      </c>
      <c r="Q239" s="100" t="str">
        <f>IFERROR(VLOOKUP(Výskyt[[#This Row],[Kód]],zostava5[],2,0),"")</f>
        <v/>
      </c>
      <c r="R239" s="100" t="str">
        <f>IFERROR(VLOOKUP(Výskyt[[#This Row],[Kód]],zostava6[],2,0),"")</f>
        <v/>
      </c>
      <c r="S239" s="100" t="str">
        <f>IFERROR(VLOOKUP(Výskyt[[#This Row],[Kód]],zostava7[],2,0),"")</f>
        <v/>
      </c>
      <c r="T239" s="100" t="str">
        <f>IFERROR(VLOOKUP(Výskyt[[#This Row],[Kód]],zostava8[],2,0),"")</f>
        <v/>
      </c>
      <c r="U239" s="100" t="str">
        <f>IFERROR(VLOOKUP(Výskyt[[#This Row],[Kód]],zostava9[],2,0),"")</f>
        <v/>
      </c>
      <c r="V239" s="102" t="str">
        <f>IFERROR(VLOOKUP(Výskyt[[#This Row],[Kód]],zostava10[],2,0),"")</f>
        <v/>
      </c>
      <c r="W239" s="100" t="str">
        <f>IFERROR(VLOOKUP(Výskyt[[#This Row],[Kód]],zostava11[],2,0),"")</f>
        <v/>
      </c>
      <c r="X239" s="100" t="str">
        <f>IFERROR(VLOOKUP(Výskyt[[#This Row],[Kód]],zostava12[],2,0),"")</f>
        <v/>
      </c>
      <c r="Y239" s="100" t="str">
        <f>IFERROR(VLOOKUP(Výskyt[[#This Row],[Kód]],zostava13[],2,0),"")</f>
        <v/>
      </c>
      <c r="Z239" s="100" t="str">
        <f>IFERROR(VLOOKUP(Výskyt[[#This Row],[Kód]],zostava14[],2,0),"")</f>
        <v/>
      </c>
      <c r="AA239" s="100" t="str">
        <f>IFERROR(VLOOKUP(Výskyt[[#This Row],[Kód]],zostava15[],2,0),"")</f>
        <v/>
      </c>
      <c r="AB239" s="100" t="str">
        <f>IFERROR(VLOOKUP(Výskyt[[#This Row],[Kód]],zostava16[],2,0),"")</f>
        <v/>
      </c>
      <c r="AC239" s="100" t="str">
        <f>IFERROR(VLOOKUP(Výskyt[[#This Row],[Kód]],zostava17[],2,0),"")</f>
        <v/>
      </c>
      <c r="AD239" s="100" t="str">
        <f>IFERROR(VLOOKUP(Výskyt[[#This Row],[Kód]],zostava18[],2,0),"")</f>
        <v/>
      </c>
      <c r="AE239" s="100" t="str">
        <f>IFERROR(VLOOKUP(Výskyt[[#This Row],[Kód]],zostava19[],2,0),"")</f>
        <v/>
      </c>
      <c r="AF239" s="100" t="str">
        <f>IFERROR(VLOOKUP(Výskyt[[#This Row],[Kód]],zostava20[],2,0),"")</f>
        <v/>
      </c>
      <c r="AG239" s="100" t="str">
        <f>IFERROR(VLOOKUP(Výskyt[[#This Row],[Kód]],zostava21[],2,0),"")</f>
        <v/>
      </c>
      <c r="AH239" s="100" t="str">
        <f>IFERROR(VLOOKUP(Výskyt[[#This Row],[Kód]],zostava22[],2,0),"")</f>
        <v/>
      </c>
      <c r="AI239" s="100" t="str">
        <f>IFERROR(VLOOKUP(Výskyt[[#This Row],[Kód]],zostava23[],2,0),"")</f>
        <v/>
      </c>
      <c r="AJ239" s="100" t="str">
        <f>IFERROR(VLOOKUP(Výskyt[[#This Row],[Kód]],zostava24[],2,0),"")</f>
        <v/>
      </c>
      <c r="AK239" s="100" t="str">
        <f>IFERROR(VLOOKUP(Výskyt[[#This Row],[Kód]],zostava25[],2,0),"")</f>
        <v/>
      </c>
      <c r="AL239" s="100" t="str">
        <f>IFERROR(VLOOKUP(Výskyt[[#This Row],[Kód]],zostava26[],2,0),"")</f>
        <v/>
      </c>
      <c r="AM239" s="100" t="str">
        <f>IFERROR(VLOOKUP(Výskyt[[#This Row],[Kód]],zostava27[],2,0),"")</f>
        <v/>
      </c>
      <c r="AN239" s="100" t="str">
        <f>IFERROR(VLOOKUP(Výskyt[[#This Row],[Kód]],zostava28[],2,0),"")</f>
        <v/>
      </c>
      <c r="AO239" s="100" t="str">
        <f>IFERROR(VLOOKUP(Výskyt[[#This Row],[Kód]],zostava29[],2,0),"")</f>
        <v/>
      </c>
      <c r="AP239" s="100" t="str">
        <f>IFERROR(VLOOKUP(Výskyt[[#This Row],[Kód]],zostava30[],2,0),"")</f>
        <v/>
      </c>
      <c r="AQ239" s="100" t="str">
        <f>IFERROR(VLOOKUP(Výskyt[[#This Row],[Kód]],zostava31[],2,0),"")</f>
        <v/>
      </c>
      <c r="AR239" s="100" t="str">
        <f>IFERROR(VLOOKUP(Výskyt[[#This Row],[Kód]],zostava32[],2,0),"")</f>
        <v/>
      </c>
      <c r="AS239" s="100" t="str">
        <f>IFERROR(VLOOKUP(Výskyt[[#This Row],[Kód]],zostava33[],2,0),"")</f>
        <v/>
      </c>
      <c r="AT239" s="100" t="str">
        <f>IFERROR(VLOOKUP(Výskyt[[#This Row],[Kód]],zostava34[],2,0),"")</f>
        <v/>
      </c>
      <c r="AU239" s="100" t="str">
        <f>IFERROR(VLOOKUP(Výskyt[[#This Row],[Kód]],zostava35[],2,0),"")</f>
        <v/>
      </c>
      <c r="AV239" s="100" t="str">
        <f>IFERROR(VLOOKUP(Výskyt[[#This Row],[Kód]],zostava36[],2,0),"")</f>
        <v/>
      </c>
      <c r="AW239" s="100" t="str">
        <f>IFERROR(VLOOKUP(Výskyt[[#This Row],[Kód]],zostava37[],2,0),"")</f>
        <v/>
      </c>
      <c r="AX239" s="100" t="str">
        <f>IFERROR(VLOOKUP(Výskyt[[#This Row],[Kód]],zostava38[],2,0),"")</f>
        <v/>
      </c>
      <c r="AY239" s="100" t="str">
        <f>IFERROR(VLOOKUP(Výskyt[[#This Row],[Kód]],zostava39[],2,0),"")</f>
        <v/>
      </c>
      <c r="AZ239" s="100" t="str">
        <f>IFERROR(VLOOKUP(Výskyt[[#This Row],[Kód]],zostava40[],2,0),"")</f>
        <v/>
      </c>
      <c r="BA239" s="100" t="str">
        <f>IFERROR(VLOOKUP(Výskyt[[#This Row],[Kód]],zostava41[],2,0),"")</f>
        <v/>
      </c>
      <c r="BB239" s="100" t="str">
        <f>IFERROR(VLOOKUP(Výskyt[[#This Row],[Kód]],zostava42[],2,0),"")</f>
        <v/>
      </c>
      <c r="BC239" s="100" t="str">
        <f>IFERROR(VLOOKUP(Výskyt[[#This Row],[Kód]],zostava43[],2,0),"")</f>
        <v/>
      </c>
      <c r="BD239" s="100" t="str">
        <f>IFERROR(VLOOKUP(Výskyt[[#This Row],[Kód]],zostava44[],2,0),"")</f>
        <v/>
      </c>
      <c r="BE239" s="84"/>
      <c r="BF239" s="108">
        <f>Zostavy!B267</f>
        <v>0</v>
      </c>
      <c r="BG239" s="108">
        <f>SUMIFS(Zostavy!$D$258:$D$291,Zostavy!$B$258:$B$291,Zostavy!B267)*Zostavy!$E$293</f>
        <v>0</v>
      </c>
      <c r="BI239" s="108">
        <f>Zostavy!H267</f>
        <v>0</v>
      </c>
      <c r="BJ239" s="108">
        <f>SUMIFS(Zostavy!$J$258:$J$291,Zostavy!$H$258:$H$291,Zostavy!H267)*Zostavy!$K$293</f>
        <v>0</v>
      </c>
      <c r="BL239" s="108">
        <f>Zostavy!N267</f>
        <v>0</v>
      </c>
      <c r="BM239" s="108">
        <f>SUMIFS(Zostavy!$P$258:$P$291,Zostavy!$N$258:$N$291,Zostavy!N267)*Zostavy!$Q$293</f>
        <v>0</v>
      </c>
      <c r="BO239" s="108">
        <f>Zostavy!T267</f>
        <v>0</v>
      </c>
      <c r="BP239" s="108">
        <f>SUMIFS(Zostavy!$V$258:$V$291,Zostavy!$T$258:$T$291,Zostavy!T267)*Zostavy!$W$293</f>
        <v>0</v>
      </c>
    </row>
    <row r="240" spans="1:68" ht="14.15" x14ac:dyDescent="0.35">
      <c r="A240" s="84"/>
      <c r="B240" s="98">
        <v>4016</v>
      </c>
      <c r="C240" s="84" t="s">
        <v>142</v>
      </c>
      <c r="D240" s="84">
        <f>Cenník[[#This Row],[Kód]]</f>
        <v>4016</v>
      </c>
      <c r="E240" s="93">
        <v>0.54</v>
      </c>
      <c r="F240" s="84"/>
      <c r="G240" s="84" t="s">
        <v>646</v>
      </c>
      <c r="H240" s="84"/>
      <c r="I240" s="99">
        <f>Cenník[[#This Row],[Kód]]</f>
        <v>4016</v>
      </c>
      <c r="J240" s="100">
        <f>SUM(Výskyt[[#This Row],[1]:[44]])</f>
        <v>0</v>
      </c>
      <c r="K240" s="100" t="str">
        <f>IFERROR(RANK(Výskyt[[#This Row],[kód-P]],Výskyt[kód-P],1),"")</f>
        <v/>
      </c>
      <c r="L240" s="100" t="str">
        <f>IF(Výskyt[[#This Row],[ks]]&gt;0,Výskyt[[#This Row],[Kód]],"")</f>
        <v/>
      </c>
      <c r="M240" s="100" t="str">
        <f>IFERROR(VLOOKUP(Výskyt[[#This Row],[Kód]],zostava1[],2,0),"")</f>
        <v/>
      </c>
      <c r="N240" s="100" t="str">
        <f>IFERROR(VLOOKUP(Výskyt[[#This Row],[Kód]],zostava2[],2,0),"")</f>
        <v/>
      </c>
      <c r="O240" s="100" t="str">
        <f>IFERROR(VLOOKUP(Výskyt[[#This Row],[Kód]],zostava3[],2,0),"")</f>
        <v/>
      </c>
      <c r="P240" s="100" t="str">
        <f>IFERROR(VLOOKUP(Výskyt[[#This Row],[Kód]],zostava4[],2,0),"")</f>
        <v/>
      </c>
      <c r="Q240" s="100" t="str">
        <f>IFERROR(VLOOKUP(Výskyt[[#This Row],[Kód]],zostava5[],2,0),"")</f>
        <v/>
      </c>
      <c r="R240" s="100" t="str">
        <f>IFERROR(VLOOKUP(Výskyt[[#This Row],[Kód]],zostava6[],2,0),"")</f>
        <v/>
      </c>
      <c r="S240" s="100" t="str">
        <f>IFERROR(VLOOKUP(Výskyt[[#This Row],[Kód]],zostava7[],2,0),"")</f>
        <v/>
      </c>
      <c r="T240" s="100" t="str">
        <f>IFERROR(VLOOKUP(Výskyt[[#This Row],[Kód]],zostava8[],2,0),"")</f>
        <v/>
      </c>
      <c r="U240" s="100" t="str">
        <f>IFERROR(VLOOKUP(Výskyt[[#This Row],[Kód]],zostava9[],2,0),"")</f>
        <v/>
      </c>
      <c r="V240" s="102" t="str">
        <f>IFERROR(VLOOKUP(Výskyt[[#This Row],[Kód]],zostava10[],2,0),"")</f>
        <v/>
      </c>
      <c r="W240" s="100" t="str">
        <f>IFERROR(VLOOKUP(Výskyt[[#This Row],[Kód]],zostava11[],2,0),"")</f>
        <v/>
      </c>
      <c r="X240" s="100" t="str">
        <f>IFERROR(VLOOKUP(Výskyt[[#This Row],[Kód]],zostava12[],2,0),"")</f>
        <v/>
      </c>
      <c r="Y240" s="100" t="str">
        <f>IFERROR(VLOOKUP(Výskyt[[#This Row],[Kód]],zostava13[],2,0),"")</f>
        <v/>
      </c>
      <c r="Z240" s="100" t="str">
        <f>IFERROR(VLOOKUP(Výskyt[[#This Row],[Kód]],zostava14[],2,0),"")</f>
        <v/>
      </c>
      <c r="AA240" s="100" t="str">
        <f>IFERROR(VLOOKUP(Výskyt[[#This Row],[Kód]],zostava15[],2,0),"")</f>
        <v/>
      </c>
      <c r="AB240" s="100" t="str">
        <f>IFERROR(VLOOKUP(Výskyt[[#This Row],[Kód]],zostava16[],2,0),"")</f>
        <v/>
      </c>
      <c r="AC240" s="100" t="str">
        <f>IFERROR(VLOOKUP(Výskyt[[#This Row],[Kód]],zostava17[],2,0),"")</f>
        <v/>
      </c>
      <c r="AD240" s="100" t="str">
        <f>IFERROR(VLOOKUP(Výskyt[[#This Row],[Kód]],zostava18[],2,0),"")</f>
        <v/>
      </c>
      <c r="AE240" s="100" t="str">
        <f>IFERROR(VLOOKUP(Výskyt[[#This Row],[Kód]],zostava19[],2,0),"")</f>
        <v/>
      </c>
      <c r="AF240" s="100" t="str">
        <f>IFERROR(VLOOKUP(Výskyt[[#This Row],[Kód]],zostava20[],2,0),"")</f>
        <v/>
      </c>
      <c r="AG240" s="100" t="str">
        <f>IFERROR(VLOOKUP(Výskyt[[#This Row],[Kód]],zostava21[],2,0),"")</f>
        <v/>
      </c>
      <c r="AH240" s="100" t="str">
        <f>IFERROR(VLOOKUP(Výskyt[[#This Row],[Kód]],zostava22[],2,0),"")</f>
        <v/>
      </c>
      <c r="AI240" s="100" t="str">
        <f>IFERROR(VLOOKUP(Výskyt[[#This Row],[Kód]],zostava23[],2,0),"")</f>
        <v/>
      </c>
      <c r="AJ240" s="100" t="str">
        <f>IFERROR(VLOOKUP(Výskyt[[#This Row],[Kód]],zostava24[],2,0),"")</f>
        <v/>
      </c>
      <c r="AK240" s="100" t="str">
        <f>IFERROR(VLOOKUP(Výskyt[[#This Row],[Kód]],zostava25[],2,0),"")</f>
        <v/>
      </c>
      <c r="AL240" s="100" t="str">
        <f>IFERROR(VLOOKUP(Výskyt[[#This Row],[Kód]],zostava26[],2,0),"")</f>
        <v/>
      </c>
      <c r="AM240" s="100" t="str">
        <f>IFERROR(VLOOKUP(Výskyt[[#This Row],[Kód]],zostava27[],2,0),"")</f>
        <v/>
      </c>
      <c r="AN240" s="100" t="str">
        <f>IFERROR(VLOOKUP(Výskyt[[#This Row],[Kód]],zostava28[],2,0),"")</f>
        <v/>
      </c>
      <c r="AO240" s="100" t="str">
        <f>IFERROR(VLOOKUP(Výskyt[[#This Row],[Kód]],zostava29[],2,0),"")</f>
        <v/>
      </c>
      <c r="AP240" s="100" t="str">
        <f>IFERROR(VLOOKUP(Výskyt[[#This Row],[Kód]],zostava30[],2,0),"")</f>
        <v/>
      </c>
      <c r="AQ240" s="100" t="str">
        <f>IFERROR(VLOOKUP(Výskyt[[#This Row],[Kód]],zostava31[],2,0),"")</f>
        <v/>
      </c>
      <c r="AR240" s="100" t="str">
        <f>IFERROR(VLOOKUP(Výskyt[[#This Row],[Kód]],zostava32[],2,0),"")</f>
        <v/>
      </c>
      <c r="AS240" s="100" t="str">
        <f>IFERROR(VLOOKUP(Výskyt[[#This Row],[Kód]],zostava33[],2,0),"")</f>
        <v/>
      </c>
      <c r="AT240" s="100" t="str">
        <f>IFERROR(VLOOKUP(Výskyt[[#This Row],[Kód]],zostava34[],2,0),"")</f>
        <v/>
      </c>
      <c r="AU240" s="100" t="str">
        <f>IFERROR(VLOOKUP(Výskyt[[#This Row],[Kód]],zostava35[],2,0),"")</f>
        <v/>
      </c>
      <c r="AV240" s="100" t="str">
        <f>IFERROR(VLOOKUP(Výskyt[[#This Row],[Kód]],zostava36[],2,0),"")</f>
        <v/>
      </c>
      <c r="AW240" s="100" t="str">
        <f>IFERROR(VLOOKUP(Výskyt[[#This Row],[Kód]],zostava37[],2,0),"")</f>
        <v/>
      </c>
      <c r="AX240" s="100" t="str">
        <f>IFERROR(VLOOKUP(Výskyt[[#This Row],[Kód]],zostava38[],2,0),"")</f>
        <v/>
      </c>
      <c r="AY240" s="100" t="str">
        <f>IFERROR(VLOOKUP(Výskyt[[#This Row],[Kód]],zostava39[],2,0),"")</f>
        <v/>
      </c>
      <c r="AZ240" s="100" t="str">
        <f>IFERROR(VLOOKUP(Výskyt[[#This Row],[Kód]],zostava40[],2,0),"")</f>
        <v/>
      </c>
      <c r="BA240" s="100" t="str">
        <f>IFERROR(VLOOKUP(Výskyt[[#This Row],[Kód]],zostava41[],2,0),"")</f>
        <v/>
      </c>
      <c r="BB240" s="100" t="str">
        <f>IFERROR(VLOOKUP(Výskyt[[#This Row],[Kód]],zostava42[],2,0),"")</f>
        <v/>
      </c>
      <c r="BC240" s="100" t="str">
        <f>IFERROR(VLOOKUP(Výskyt[[#This Row],[Kód]],zostava43[],2,0),"")</f>
        <v/>
      </c>
      <c r="BD240" s="100" t="str">
        <f>IFERROR(VLOOKUP(Výskyt[[#This Row],[Kód]],zostava44[],2,0),"")</f>
        <v/>
      </c>
      <c r="BE240" s="84"/>
      <c r="BF240" s="108">
        <f>Zostavy!B268</f>
        <v>0</v>
      </c>
      <c r="BG240" s="108">
        <f>SUMIFS(Zostavy!$D$258:$D$291,Zostavy!$B$258:$B$291,Zostavy!B268)*Zostavy!$E$293</f>
        <v>0</v>
      </c>
      <c r="BI240" s="108">
        <f>Zostavy!H268</f>
        <v>0</v>
      </c>
      <c r="BJ240" s="108">
        <f>SUMIFS(Zostavy!$J$258:$J$291,Zostavy!$H$258:$H$291,Zostavy!H268)*Zostavy!$K$293</f>
        <v>0</v>
      </c>
      <c r="BL240" s="108">
        <f>Zostavy!N268</f>
        <v>0</v>
      </c>
      <c r="BM240" s="108">
        <f>SUMIFS(Zostavy!$P$258:$P$291,Zostavy!$N$258:$N$291,Zostavy!N268)*Zostavy!$Q$293</f>
        <v>0</v>
      </c>
      <c r="BO240" s="108">
        <f>Zostavy!T268</f>
        <v>0</v>
      </c>
      <c r="BP240" s="108">
        <f>SUMIFS(Zostavy!$V$258:$V$291,Zostavy!$T$258:$T$291,Zostavy!T268)*Zostavy!$W$293</f>
        <v>0</v>
      </c>
    </row>
    <row r="241" spans="1:68" ht="14.15" x14ac:dyDescent="0.35">
      <c r="A241" s="84"/>
      <c r="B241" s="98">
        <v>4017</v>
      </c>
      <c r="C241" s="84" t="s">
        <v>143</v>
      </c>
      <c r="D241" s="84">
        <f>Cenník[[#This Row],[Kód]]</f>
        <v>4017</v>
      </c>
      <c r="E241" s="93">
        <v>0.54</v>
      </c>
      <c r="F241" s="84"/>
      <c r="G241" s="84" t="s">
        <v>138</v>
      </c>
      <c r="H241" s="84"/>
      <c r="I241" s="99">
        <f>Cenník[[#This Row],[Kód]]</f>
        <v>4017</v>
      </c>
      <c r="J241" s="100">
        <f>SUM(Výskyt[[#This Row],[1]:[44]])</f>
        <v>0</v>
      </c>
      <c r="K241" s="100" t="str">
        <f>IFERROR(RANK(Výskyt[[#This Row],[kód-P]],Výskyt[kód-P],1),"")</f>
        <v/>
      </c>
      <c r="L241" s="100" t="str">
        <f>IF(Výskyt[[#This Row],[ks]]&gt;0,Výskyt[[#This Row],[Kód]],"")</f>
        <v/>
      </c>
      <c r="M241" s="100" t="str">
        <f>IFERROR(VLOOKUP(Výskyt[[#This Row],[Kód]],zostava1[],2,0),"")</f>
        <v/>
      </c>
      <c r="N241" s="100" t="str">
        <f>IFERROR(VLOOKUP(Výskyt[[#This Row],[Kód]],zostava2[],2,0),"")</f>
        <v/>
      </c>
      <c r="O241" s="100" t="str">
        <f>IFERROR(VLOOKUP(Výskyt[[#This Row],[Kód]],zostava3[],2,0),"")</f>
        <v/>
      </c>
      <c r="P241" s="100" t="str">
        <f>IFERROR(VLOOKUP(Výskyt[[#This Row],[Kód]],zostava4[],2,0),"")</f>
        <v/>
      </c>
      <c r="Q241" s="100" t="str">
        <f>IFERROR(VLOOKUP(Výskyt[[#This Row],[Kód]],zostava5[],2,0),"")</f>
        <v/>
      </c>
      <c r="R241" s="100" t="str">
        <f>IFERROR(VLOOKUP(Výskyt[[#This Row],[Kód]],zostava6[],2,0),"")</f>
        <v/>
      </c>
      <c r="S241" s="100" t="str">
        <f>IFERROR(VLOOKUP(Výskyt[[#This Row],[Kód]],zostava7[],2,0),"")</f>
        <v/>
      </c>
      <c r="T241" s="100" t="str">
        <f>IFERROR(VLOOKUP(Výskyt[[#This Row],[Kód]],zostava8[],2,0),"")</f>
        <v/>
      </c>
      <c r="U241" s="100" t="str">
        <f>IFERROR(VLOOKUP(Výskyt[[#This Row],[Kód]],zostava9[],2,0),"")</f>
        <v/>
      </c>
      <c r="V241" s="102" t="str">
        <f>IFERROR(VLOOKUP(Výskyt[[#This Row],[Kód]],zostava10[],2,0),"")</f>
        <v/>
      </c>
      <c r="W241" s="100" t="str">
        <f>IFERROR(VLOOKUP(Výskyt[[#This Row],[Kód]],zostava11[],2,0),"")</f>
        <v/>
      </c>
      <c r="X241" s="100" t="str">
        <f>IFERROR(VLOOKUP(Výskyt[[#This Row],[Kód]],zostava12[],2,0),"")</f>
        <v/>
      </c>
      <c r="Y241" s="100" t="str">
        <f>IFERROR(VLOOKUP(Výskyt[[#This Row],[Kód]],zostava13[],2,0),"")</f>
        <v/>
      </c>
      <c r="Z241" s="100" t="str">
        <f>IFERROR(VLOOKUP(Výskyt[[#This Row],[Kód]],zostava14[],2,0),"")</f>
        <v/>
      </c>
      <c r="AA241" s="100" t="str">
        <f>IFERROR(VLOOKUP(Výskyt[[#This Row],[Kód]],zostava15[],2,0),"")</f>
        <v/>
      </c>
      <c r="AB241" s="100" t="str">
        <f>IFERROR(VLOOKUP(Výskyt[[#This Row],[Kód]],zostava16[],2,0),"")</f>
        <v/>
      </c>
      <c r="AC241" s="100" t="str">
        <f>IFERROR(VLOOKUP(Výskyt[[#This Row],[Kód]],zostava17[],2,0),"")</f>
        <v/>
      </c>
      <c r="AD241" s="100" t="str">
        <f>IFERROR(VLOOKUP(Výskyt[[#This Row],[Kód]],zostava18[],2,0),"")</f>
        <v/>
      </c>
      <c r="AE241" s="100" t="str">
        <f>IFERROR(VLOOKUP(Výskyt[[#This Row],[Kód]],zostava19[],2,0),"")</f>
        <v/>
      </c>
      <c r="AF241" s="100" t="str">
        <f>IFERROR(VLOOKUP(Výskyt[[#This Row],[Kód]],zostava20[],2,0),"")</f>
        <v/>
      </c>
      <c r="AG241" s="100" t="str">
        <f>IFERROR(VLOOKUP(Výskyt[[#This Row],[Kód]],zostava21[],2,0),"")</f>
        <v/>
      </c>
      <c r="AH241" s="100" t="str">
        <f>IFERROR(VLOOKUP(Výskyt[[#This Row],[Kód]],zostava22[],2,0),"")</f>
        <v/>
      </c>
      <c r="AI241" s="100" t="str">
        <f>IFERROR(VLOOKUP(Výskyt[[#This Row],[Kód]],zostava23[],2,0),"")</f>
        <v/>
      </c>
      <c r="AJ241" s="100" t="str">
        <f>IFERROR(VLOOKUP(Výskyt[[#This Row],[Kód]],zostava24[],2,0),"")</f>
        <v/>
      </c>
      <c r="AK241" s="100" t="str">
        <f>IFERROR(VLOOKUP(Výskyt[[#This Row],[Kód]],zostava25[],2,0),"")</f>
        <v/>
      </c>
      <c r="AL241" s="100" t="str">
        <f>IFERROR(VLOOKUP(Výskyt[[#This Row],[Kód]],zostava26[],2,0),"")</f>
        <v/>
      </c>
      <c r="AM241" s="100" t="str">
        <f>IFERROR(VLOOKUP(Výskyt[[#This Row],[Kód]],zostava27[],2,0),"")</f>
        <v/>
      </c>
      <c r="AN241" s="100" t="str">
        <f>IFERROR(VLOOKUP(Výskyt[[#This Row],[Kód]],zostava28[],2,0),"")</f>
        <v/>
      </c>
      <c r="AO241" s="100" t="str">
        <f>IFERROR(VLOOKUP(Výskyt[[#This Row],[Kód]],zostava29[],2,0),"")</f>
        <v/>
      </c>
      <c r="AP241" s="100" t="str">
        <f>IFERROR(VLOOKUP(Výskyt[[#This Row],[Kód]],zostava30[],2,0),"")</f>
        <v/>
      </c>
      <c r="AQ241" s="100" t="str">
        <f>IFERROR(VLOOKUP(Výskyt[[#This Row],[Kód]],zostava31[],2,0),"")</f>
        <v/>
      </c>
      <c r="AR241" s="100" t="str">
        <f>IFERROR(VLOOKUP(Výskyt[[#This Row],[Kód]],zostava32[],2,0),"")</f>
        <v/>
      </c>
      <c r="AS241" s="100" t="str">
        <f>IFERROR(VLOOKUP(Výskyt[[#This Row],[Kód]],zostava33[],2,0),"")</f>
        <v/>
      </c>
      <c r="AT241" s="100" t="str">
        <f>IFERROR(VLOOKUP(Výskyt[[#This Row],[Kód]],zostava34[],2,0),"")</f>
        <v/>
      </c>
      <c r="AU241" s="100" t="str">
        <f>IFERROR(VLOOKUP(Výskyt[[#This Row],[Kód]],zostava35[],2,0),"")</f>
        <v/>
      </c>
      <c r="AV241" s="100" t="str">
        <f>IFERROR(VLOOKUP(Výskyt[[#This Row],[Kód]],zostava36[],2,0),"")</f>
        <v/>
      </c>
      <c r="AW241" s="100" t="str">
        <f>IFERROR(VLOOKUP(Výskyt[[#This Row],[Kód]],zostava37[],2,0),"")</f>
        <v/>
      </c>
      <c r="AX241" s="100" t="str">
        <f>IFERROR(VLOOKUP(Výskyt[[#This Row],[Kód]],zostava38[],2,0),"")</f>
        <v/>
      </c>
      <c r="AY241" s="100" t="str">
        <f>IFERROR(VLOOKUP(Výskyt[[#This Row],[Kód]],zostava39[],2,0),"")</f>
        <v/>
      </c>
      <c r="AZ241" s="100" t="str">
        <f>IFERROR(VLOOKUP(Výskyt[[#This Row],[Kód]],zostava40[],2,0),"")</f>
        <v/>
      </c>
      <c r="BA241" s="100" t="str">
        <f>IFERROR(VLOOKUP(Výskyt[[#This Row],[Kód]],zostava41[],2,0),"")</f>
        <v/>
      </c>
      <c r="BB241" s="100" t="str">
        <f>IFERROR(VLOOKUP(Výskyt[[#This Row],[Kód]],zostava42[],2,0),"")</f>
        <v/>
      </c>
      <c r="BC241" s="100" t="str">
        <f>IFERROR(VLOOKUP(Výskyt[[#This Row],[Kód]],zostava43[],2,0),"")</f>
        <v/>
      </c>
      <c r="BD241" s="100" t="str">
        <f>IFERROR(VLOOKUP(Výskyt[[#This Row],[Kód]],zostava44[],2,0),"")</f>
        <v/>
      </c>
      <c r="BE241" s="84"/>
      <c r="BF241" s="108">
        <f>Zostavy!B269</f>
        <v>0</v>
      </c>
      <c r="BG241" s="108">
        <f>SUMIFS(Zostavy!$D$258:$D$291,Zostavy!$B$258:$B$291,Zostavy!B269)*Zostavy!$E$293</f>
        <v>0</v>
      </c>
      <c r="BI241" s="108">
        <f>Zostavy!H269</f>
        <v>0</v>
      </c>
      <c r="BJ241" s="108">
        <f>SUMIFS(Zostavy!$J$258:$J$291,Zostavy!$H$258:$H$291,Zostavy!H269)*Zostavy!$K$293</f>
        <v>0</v>
      </c>
      <c r="BL241" s="108">
        <f>Zostavy!N269</f>
        <v>0</v>
      </c>
      <c r="BM241" s="108">
        <f>SUMIFS(Zostavy!$P$258:$P$291,Zostavy!$N$258:$N$291,Zostavy!N269)*Zostavy!$Q$293</f>
        <v>0</v>
      </c>
      <c r="BO241" s="108">
        <f>Zostavy!T269</f>
        <v>0</v>
      </c>
      <c r="BP241" s="108">
        <f>SUMIFS(Zostavy!$V$258:$V$291,Zostavy!$T$258:$T$291,Zostavy!T269)*Zostavy!$W$293</f>
        <v>0</v>
      </c>
    </row>
    <row r="242" spans="1:68" ht="14.15" x14ac:dyDescent="0.35">
      <c r="A242" s="84"/>
      <c r="B242" s="98">
        <v>4018</v>
      </c>
      <c r="C242" s="84" t="s">
        <v>144</v>
      </c>
      <c r="D242" s="84">
        <f>Cenník[[#This Row],[Kód]]</f>
        <v>4018</v>
      </c>
      <c r="E242" s="93">
        <v>0.54</v>
      </c>
      <c r="F242" s="84"/>
      <c r="G242" s="84" t="s">
        <v>566</v>
      </c>
      <c r="H242" s="84"/>
      <c r="I242" s="99">
        <f>Cenník[[#This Row],[Kód]]</f>
        <v>4018</v>
      </c>
      <c r="J242" s="100">
        <f>SUM(Výskyt[[#This Row],[1]:[44]])</f>
        <v>0</v>
      </c>
      <c r="K242" s="100" t="str">
        <f>IFERROR(RANK(Výskyt[[#This Row],[kód-P]],Výskyt[kód-P],1),"")</f>
        <v/>
      </c>
      <c r="L242" s="100" t="str">
        <f>IF(Výskyt[[#This Row],[ks]]&gt;0,Výskyt[[#This Row],[Kód]],"")</f>
        <v/>
      </c>
      <c r="M242" s="100" t="str">
        <f>IFERROR(VLOOKUP(Výskyt[[#This Row],[Kód]],zostava1[],2,0),"")</f>
        <v/>
      </c>
      <c r="N242" s="100" t="str">
        <f>IFERROR(VLOOKUP(Výskyt[[#This Row],[Kód]],zostava2[],2,0),"")</f>
        <v/>
      </c>
      <c r="O242" s="100" t="str">
        <f>IFERROR(VLOOKUP(Výskyt[[#This Row],[Kód]],zostava3[],2,0),"")</f>
        <v/>
      </c>
      <c r="P242" s="100" t="str">
        <f>IFERROR(VLOOKUP(Výskyt[[#This Row],[Kód]],zostava4[],2,0),"")</f>
        <v/>
      </c>
      <c r="Q242" s="100" t="str">
        <f>IFERROR(VLOOKUP(Výskyt[[#This Row],[Kód]],zostava5[],2,0),"")</f>
        <v/>
      </c>
      <c r="R242" s="100" t="str">
        <f>IFERROR(VLOOKUP(Výskyt[[#This Row],[Kód]],zostava6[],2,0),"")</f>
        <v/>
      </c>
      <c r="S242" s="100" t="str">
        <f>IFERROR(VLOOKUP(Výskyt[[#This Row],[Kód]],zostava7[],2,0),"")</f>
        <v/>
      </c>
      <c r="T242" s="100" t="str">
        <f>IFERROR(VLOOKUP(Výskyt[[#This Row],[Kód]],zostava8[],2,0),"")</f>
        <v/>
      </c>
      <c r="U242" s="100" t="str">
        <f>IFERROR(VLOOKUP(Výskyt[[#This Row],[Kód]],zostava9[],2,0),"")</f>
        <v/>
      </c>
      <c r="V242" s="102" t="str">
        <f>IFERROR(VLOOKUP(Výskyt[[#This Row],[Kód]],zostava10[],2,0),"")</f>
        <v/>
      </c>
      <c r="W242" s="100" t="str">
        <f>IFERROR(VLOOKUP(Výskyt[[#This Row],[Kód]],zostava11[],2,0),"")</f>
        <v/>
      </c>
      <c r="X242" s="100" t="str">
        <f>IFERROR(VLOOKUP(Výskyt[[#This Row],[Kód]],zostava12[],2,0),"")</f>
        <v/>
      </c>
      <c r="Y242" s="100" t="str">
        <f>IFERROR(VLOOKUP(Výskyt[[#This Row],[Kód]],zostava13[],2,0),"")</f>
        <v/>
      </c>
      <c r="Z242" s="100" t="str">
        <f>IFERROR(VLOOKUP(Výskyt[[#This Row],[Kód]],zostava14[],2,0),"")</f>
        <v/>
      </c>
      <c r="AA242" s="100" t="str">
        <f>IFERROR(VLOOKUP(Výskyt[[#This Row],[Kód]],zostava15[],2,0),"")</f>
        <v/>
      </c>
      <c r="AB242" s="100" t="str">
        <f>IFERROR(VLOOKUP(Výskyt[[#This Row],[Kód]],zostava16[],2,0),"")</f>
        <v/>
      </c>
      <c r="AC242" s="100" t="str">
        <f>IFERROR(VLOOKUP(Výskyt[[#This Row],[Kód]],zostava17[],2,0),"")</f>
        <v/>
      </c>
      <c r="AD242" s="100" t="str">
        <f>IFERROR(VLOOKUP(Výskyt[[#This Row],[Kód]],zostava18[],2,0),"")</f>
        <v/>
      </c>
      <c r="AE242" s="100" t="str">
        <f>IFERROR(VLOOKUP(Výskyt[[#This Row],[Kód]],zostava19[],2,0),"")</f>
        <v/>
      </c>
      <c r="AF242" s="100" t="str">
        <f>IFERROR(VLOOKUP(Výskyt[[#This Row],[Kód]],zostava20[],2,0),"")</f>
        <v/>
      </c>
      <c r="AG242" s="100" t="str">
        <f>IFERROR(VLOOKUP(Výskyt[[#This Row],[Kód]],zostava21[],2,0),"")</f>
        <v/>
      </c>
      <c r="AH242" s="100" t="str">
        <f>IFERROR(VLOOKUP(Výskyt[[#This Row],[Kód]],zostava22[],2,0),"")</f>
        <v/>
      </c>
      <c r="AI242" s="100" t="str">
        <f>IFERROR(VLOOKUP(Výskyt[[#This Row],[Kód]],zostava23[],2,0),"")</f>
        <v/>
      </c>
      <c r="AJ242" s="100" t="str">
        <f>IFERROR(VLOOKUP(Výskyt[[#This Row],[Kód]],zostava24[],2,0),"")</f>
        <v/>
      </c>
      <c r="AK242" s="100" t="str">
        <f>IFERROR(VLOOKUP(Výskyt[[#This Row],[Kód]],zostava25[],2,0),"")</f>
        <v/>
      </c>
      <c r="AL242" s="100" t="str">
        <f>IFERROR(VLOOKUP(Výskyt[[#This Row],[Kód]],zostava26[],2,0),"")</f>
        <v/>
      </c>
      <c r="AM242" s="100" t="str">
        <f>IFERROR(VLOOKUP(Výskyt[[#This Row],[Kód]],zostava27[],2,0),"")</f>
        <v/>
      </c>
      <c r="AN242" s="100" t="str">
        <f>IFERROR(VLOOKUP(Výskyt[[#This Row],[Kód]],zostava28[],2,0),"")</f>
        <v/>
      </c>
      <c r="AO242" s="100" t="str">
        <f>IFERROR(VLOOKUP(Výskyt[[#This Row],[Kód]],zostava29[],2,0),"")</f>
        <v/>
      </c>
      <c r="AP242" s="100" t="str">
        <f>IFERROR(VLOOKUP(Výskyt[[#This Row],[Kód]],zostava30[],2,0),"")</f>
        <v/>
      </c>
      <c r="AQ242" s="100" t="str">
        <f>IFERROR(VLOOKUP(Výskyt[[#This Row],[Kód]],zostava31[],2,0),"")</f>
        <v/>
      </c>
      <c r="AR242" s="100" t="str">
        <f>IFERROR(VLOOKUP(Výskyt[[#This Row],[Kód]],zostava32[],2,0),"")</f>
        <v/>
      </c>
      <c r="AS242" s="100" t="str">
        <f>IFERROR(VLOOKUP(Výskyt[[#This Row],[Kód]],zostava33[],2,0),"")</f>
        <v/>
      </c>
      <c r="AT242" s="100" t="str">
        <f>IFERROR(VLOOKUP(Výskyt[[#This Row],[Kód]],zostava34[],2,0),"")</f>
        <v/>
      </c>
      <c r="AU242" s="100" t="str">
        <f>IFERROR(VLOOKUP(Výskyt[[#This Row],[Kód]],zostava35[],2,0),"")</f>
        <v/>
      </c>
      <c r="AV242" s="100" t="str">
        <f>IFERROR(VLOOKUP(Výskyt[[#This Row],[Kód]],zostava36[],2,0),"")</f>
        <v/>
      </c>
      <c r="AW242" s="100" t="str">
        <f>IFERROR(VLOOKUP(Výskyt[[#This Row],[Kód]],zostava37[],2,0),"")</f>
        <v/>
      </c>
      <c r="AX242" s="100" t="str">
        <f>IFERROR(VLOOKUP(Výskyt[[#This Row],[Kód]],zostava38[],2,0),"")</f>
        <v/>
      </c>
      <c r="AY242" s="100" t="str">
        <f>IFERROR(VLOOKUP(Výskyt[[#This Row],[Kód]],zostava39[],2,0),"")</f>
        <v/>
      </c>
      <c r="AZ242" s="100" t="str">
        <f>IFERROR(VLOOKUP(Výskyt[[#This Row],[Kód]],zostava40[],2,0),"")</f>
        <v/>
      </c>
      <c r="BA242" s="100" t="str">
        <f>IFERROR(VLOOKUP(Výskyt[[#This Row],[Kód]],zostava41[],2,0),"")</f>
        <v/>
      </c>
      <c r="BB242" s="100" t="str">
        <f>IFERROR(VLOOKUP(Výskyt[[#This Row],[Kód]],zostava42[],2,0),"")</f>
        <v/>
      </c>
      <c r="BC242" s="100" t="str">
        <f>IFERROR(VLOOKUP(Výskyt[[#This Row],[Kód]],zostava43[],2,0),"")</f>
        <v/>
      </c>
      <c r="BD242" s="100" t="str">
        <f>IFERROR(VLOOKUP(Výskyt[[#This Row],[Kód]],zostava44[],2,0),"")</f>
        <v/>
      </c>
      <c r="BE242" s="84"/>
      <c r="BF242" s="108">
        <f>Zostavy!B270</f>
        <v>0</v>
      </c>
      <c r="BG242" s="108">
        <f>SUMIFS(Zostavy!$D$258:$D$291,Zostavy!$B$258:$B$291,Zostavy!B270)*Zostavy!$E$293</f>
        <v>0</v>
      </c>
      <c r="BI242" s="108">
        <f>Zostavy!H270</f>
        <v>0</v>
      </c>
      <c r="BJ242" s="108">
        <f>SUMIFS(Zostavy!$J$258:$J$291,Zostavy!$H$258:$H$291,Zostavy!H270)*Zostavy!$K$293</f>
        <v>0</v>
      </c>
      <c r="BL242" s="108">
        <f>Zostavy!N270</f>
        <v>0</v>
      </c>
      <c r="BM242" s="108">
        <f>SUMIFS(Zostavy!$P$258:$P$291,Zostavy!$N$258:$N$291,Zostavy!N270)*Zostavy!$Q$293</f>
        <v>0</v>
      </c>
      <c r="BO242" s="108">
        <f>Zostavy!T270</f>
        <v>0</v>
      </c>
      <c r="BP242" s="108">
        <f>SUMIFS(Zostavy!$V$258:$V$291,Zostavy!$T$258:$T$291,Zostavy!T270)*Zostavy!$W$293</f>
        <v>0</v>
      </c>
    </row>
    <row r="243" spans="1:68" ht="14.15" x14ac:dyDescent="0.35">
      <c r="A243" s="84"/>
      <c r="B243" s="98">
        <v>4019</v>
      </c>
      <c r="C243" s="84" t="s">
        <v>145</v>
      </c>
      <c r="D243" s="84">
        <f>Cenník[[#This Row],[Kód]]</f>
        <v>4019</v>
      </c>
      <c r="E243" s="93">
        <v>2.34</v>
      </c>
      <c r="F243" s="84"/>
      <c r="G243" s="84" t="s">
        <v>44</v>
      </c>
      <c r="H243" s="84"/>
      <c r="I243" s="99">
        <f>Cenník[[#This Row],[Kód]]</f>
        <v>4019</v>
      </c>
      <c r="J243" s="100">
        <f>SUM(Výskyt[[#This Row],[1]:[44]])</f>
        <v>0</v>
      </c>
      <c r="K243" s="100" t="str">
        <f>IFERROR(RANK(Výskyt[[#This Row],[kód-P]],Výskyt[kód-P],1),"")</f>
        <v/>
      </c>
      <c r="L243" s="100" t="str">
        <f>IF(Výskyt[[#This Row],[ks]]&gt;0,Výskyt[[#This Row],[Kód]],"")</f>
        <v/>
      </c>
      <c r="M243" s="100" t="str">
        <f>IFERROR(VLOOKUP(Výskyt[[#This Row],[Kód]],zostava1[],2,0),"")</f>
        <v/>
      </c>
      <c r="N243" s="100" t="str">
        <f>IFERROR(VLOOKUP(Výskyt[[#This Row],[Kód]],zostava2[],2,0),"")</f>
        <v/>
      </c>
      <c r="O243" s="100" t="str">
        <f>IFERROR(VLOOKUP(Výskyt[[#This Row],[Kód]],zostava3[],2,0),"")</f>
        <v/>
      </c>
      <c r="P243" s="100" t="str">
        <f>IFERROR(VLOOKUP(Výskyt[[#This Row],[Kód]],zostava4[],2,0),"")</f>
        <v/>
      </c>
      <c r="Q243" s="100" t="str">
        <f>IFERROR(VLOOKUP(Výskyt[[#This Row],[Kód]],zostava5[],2,0),"")</f>
        <v/>
      </c>
      <c r="R243" s="100" t="str">
        <f>IFERROR(VLOOKUP(Výskyt[[#This Row],[Kód]],zostava6[],2,0),"")</f>
        <v/>
      </c>
      <c r="S243" s="100" t="str">
        <f>IFERROR(VLOOKUP(Výskyt[[#This Row],[Kód]],zostava7[],2,0),"")</f>
        <v/>
      </c>
      <c r="T243" s="100" t="str">
        <f>IFERROR(VLOOKUP(Výskyt[[#This Row],[Kód]],zostava8[],2,0),"")</f>
        <v/>
      </c>
      <c r="U243" s="100" t="str">
        <f>IFERROR(VLOOKUP(Výskyt[[#This Row],[Kód]],zostava9[],2,0),"")</f>
        <v/>
      </c>
      <c r="V243" s="102" t="str">
        <f>IFERROR(VLOOKUP(Výskyt[[#This Row],[Kód]],zostava10[],2,0),"")</f>
        <v/>
      </c>
      <c r="W243" s="100" t="str">
        <f>IFERROR(VLOOKUP(Výskyt[[#This Row],[Kód]],zostava11[],2,0),"")</f>
        <v/>
      </c>
      <c r="X243" s="100" t="str">
        <f>IFERROR(VLOOKUP(Výskyt[[#This Row],[Kód]],zostava12[],2,0),"")</f>
        <v/>
      </c>
      <c r="Y243" s="100" t="str">
        <f>IFERROR(VLOOKUP(Výskyt[[#This Row],[Kód]],zostava13[],2,0),"")</f>
        <v/>
      </c>
      <c r="Z243" s="100" t="str">
        <f>IFERROR(VLOOKUP(Výskyt[[#This Row],[Kód]],zostava14[],2,0),"")</f>
        <v/>
      </c>
      <c r="AA243" s="100" t="str">
        <f>IFERROR(VLOOKUP(Výskyt[[#This Row],[Kód]],zostava15[],2,0),"")</f>
        <v/>
      </c>
      <c r="AB243" s="100" t="str">
        <f>IFERROR(VLOOKUP(Výskyt[[#This Row],[Kód]],zostava16[],2,0),"")</f>
        <v/>
      </c>
      <c r="AC243" s="100" t="str">
        <f>IFERROR(VLOOKUP(Výskyt[[#This Row],[Kód]],zostava17[],2,0),"")</f>
        <v/>
      </c>
      <c r="AD243" s="100" t="str">
        <f>IFERROR(VLOOKUP(Výskyt[[#This Row],[Kód]],zostava18[],2,0),"")</f>
        <v/>
      </c>
      <c r="AE243" s="100" t="str">
        <f>IFERROR(VLOOKUP(Výskyt[[#This Row],[Kód]],zostava19[],2,0),"")</f>
        <v/>
      </c>
      <c r="AF243" s="100" t="str">
        <f>IFERROR(VLOOKUP(Výskyt[[#This Row],[Kód]],zostava20[],2,0),"")</f>
        <v/>
      </c>
      <c r="AG243" s="100" t="str">
        <f>IFERROR(VLOOKUP(Výskyt[[#This Row],[Kód]],zostava21[],2,0),"")</f>
        <v/>
      </c>
      <c r="AH243" s="100" t="str">
        <f>IFERROR(VLOOKUP(Výskyt[[#This Row],[Kód]],zostava22[],2,0),"")</f>
        <v/>
      </c>
      <c r="AI243" s="100" t="str">
        <f>IFERROR(VLOOKUP(Výskyt[[#This Row],[Kód]],zostava23[],2,0),"")</f>
        <v/>
      </c>
      <c r="AJ243" s="100" t="str">
        <f>IFERROR(VLOOKUP(Výskyt[[#This Row],[Kód]],zostava24[],2,0),"")</f>
        <v/>
      </c>
      <c r="AK243" s="100" t="str">
        <f>IFERROR(VLOOKUP(Výskyt[[#This Row],[Kód]],zostava25[],2,0),"")</f>
        <v/>
      </c>
      <c r="AL243" s="100" t="str">
        <f>IFERROR(VLOOKUP(Výskyt[[#This Row],[Kód]],zostava26[],2,0),"")</f>
        <v/>
      </c>
      <c r="AM243" s="100" t="str">
        <f>IFERROR(VLOOKUP(Výskyt[[#This Row],[Kód]],zostava27[],2,0),"")</f>
        <v/>
      </c>
      <c r="AN243" s="100" t="str">
        <f>IFERROR(VLOOKUP(Výskyt[[#This Row],[Kód]],zostava28[],2,0),"")</f>
        <v/>
      </c>
      <c r="AO243" s="100" t="str">
        <f>IFERROR(VLOOKUP(Výskyt[[#This Row],[Kód]],zostava29[],2,0),"")</f>
        <v/>
      </c>
      <c r="AP243" s="100" t="str">
        <f>IFERROR(VLOOKUP(Výskyt[[#This Row],[Kód]],zostava30[],2,0),"")</f>
        <v/>
      </c>
      <c r="AQ243" s="100" t="str">
        <f>IFERROR(VLOOKUP(Výskyt[[#This Row],[Kód]],zostava31[],2,0),"")</f>
        <v/>
      </c>
      <c r="AR243" s="100" t="str">
        <f>IFERROR(VLOOKUP(Výskyt[[#This Row],[Kód]],zostava32[],2,0),"")</f>
        <v/>
      </c>
      <c r="AS243" s="100" t="str">
        <f>IFERROR(VLOOKUP(Výskyt[[#This Row],[Kód]],zostava33[],2,0),"")</f>
        <v/>
      </c>
      <c r="AT243" s="100" t="str">
        <f>IFERROR(VLOOKUP(Výskyt[[#This Row],[Kód]],zostava34[],2,0),"")</f>
        <v/>
      </c>
      <c r="AU243" s="100" t="str">
        <f>IFERROR(VLOOKUP(Výskyt[[#This Row],[Kód]],zostava35[],2,0),"")</f>
        <v/>
      </c>
      <c r="AV243" s="100" t="str">
        <f>IFERROR(VLOOKUP(Výskyt[[#This Row],[Kód]],zostava36[],2,0),"")</f>
        <v/>
      </c>
      <c r="AW243" s="100" t="str">
        <f>IFERROR(VLOOKUP(Výskyt[[#This Row],[Kód]],zostava37[],2,0),"")</f>
        <v/>
      </c>
      <c r="AX243" s="100" t="str">
        <f>IFERROR(VLOOKUP(Výskyt[[#This Row],[Kód]],zostava38[],2,0),"")</f>
        <v/>
      </c>
      <c r="AY243" s="100" t="str">
        <f>IFERROR(VLOOKUP(Výskyt[[#This Row],[Kód]],zostava39[],2,0),"")</f>
        <v/>
      </c>
      <c r="AZ243" s="100" t="str">
        <f>IFERROR(VLOOKUP(Výskyt[[#This Row],[Kód]],zostava40[],2,0),"")</f>
        <v/>
      </c>
      <c r="BA243" s="100" t="str">
        <f>IFERROR(VLOOKUP(Výskyt[[#This Row],[Kód]],zostava41[],2,0),"")</f>
        <v/>
      </c>
      <c r="BB243" s="100" t="str">
        <f>IFERROR(VLOOKUP(Výskyt[[#This Row],[Kód]],zostava42[],2,0),"")</f>
        <v/>
      </c>
      <c r="BC243" s="100" t="str">
        <f>IFERROR(VLOOKUP(Výskyt[[#This Row],[Kód]],zostava43[],2,0),"")</f>
        <v/>
      </c>
      <c r="BD243" s="100" t="str">
        <f>IFERROR(VLOOKUP(Výskyt[[#This Row],[Kód]],zostava44[],2,0),"")</f>
        <v/>
      </c>
      <c r="BE243" s="84"/>
      <c r="BF243" s="108">
        <f>Zostavy!B271</f>
        <v>0</v>
      </c>
      <c r="BG243" s="108">
        <f>SUMIFS(Zostavy!$D$258:$D$291,Zostavy!$B$258:$B$291,Zostavy!B271)*Zostavy!$E$293</f>
        <v>0</v>
      </c>
      <c r="BI243" s="108">
        <f>Zostavy!H271</f>
        <v>0</v>
      </c>
      <c r="BJ243" s="108">
        <f>SUMIFS(Zostavy!$J$258:$J$291,Zostavy!$H$258:$H$291,Zostavy!H271)*Zostavy!$K$293</f>
        <v>0</v>
      </c>
      <c r="BL243" s="108">
        <f>Zostavy!N271</f>
        <v>0</v>
      </c>
      <c r="BM243" s="108">
        <f>SUMIFS(Zostavy!$P$258:$P$291,Zostavy!$N$258:$N$291,Zostavy!N271)*Zostavy!$Q$293</f>
        <v>0</v>
      </c>
      <c r="BO243" s="108">
        <f>Zostavy!T271</f>
        <v>0</v>
      </c>
      <c r="BP243" s="108">
        <f>SUMIFS(Zostavy!$V$258:$V$291,Zostavy!$T$258:$T$291,Zostavy!T271)*Zostavy!$W$293</f>
        <v>0</v>
      </c>
    </row>
    <row r="244" spans="1:68" ht="14.15" x14ac:dyDescent="0.35">
      <c r="A244" s="84"/>
      <c r="B244" s="98">
        <v>4020</v>
      </c>
      <c r="C244" s="84" t="s">
        <v>146</v>
      </c>
      <c r="D244" s="84">
        <f>Cenník[[#This Row],[Kód]]</f>
        <v>4020</v>
      </c>
      <c r="E244" s="93">
        <v>1.06</v>
      </c>
      <c r="F244" s="84"/>
      <c r="G244" s="84" t="s">
        <v>143</v>
      </c>
      <c r="H244" s="84"/>
      <c r="I244" s="99">
        <f>Cenník[[#This Row],[Kód]]</f>
        <v>4020</v>
      </c>
      <c r="J244" s="100">
        <f>SUM(Výskyt[[#This Row],[1]:[44]])</f>
        <v>0</v>
      </c>
      <c r="K244" s="100" t="str">
        <f>IFERROR(RANK(Výskyt[[#This Row],[kód-P]],Výskyt[kód-P],1),"")</f>
        <v/>
      </c>
      <c r="L244" s="100" t="str">
        <f>IF(Výskyt[[#This Row],[ks]]&gt;0,Výskyt[[#This Row],[Kód]],"")</f>
        <v/>
      </c>
      <c r="M244" s="100" t="str">
        <f>IFERROR(VLOOKUP(Výskyt[[#This Row],[Kód]],zostava1[],2,0),"")</f>
        <v/>
      </c>
      <c r="N244" s="100" t="str">
        <f>IFERROR(VLOOKUP(Výskyt[[#This Row],[Kód]],zostava2[],2,0),"")</f>
        <v/>
      </c>
      <c r="O244" s="100" t="str">
        <f>IFERROR(VLOOKUP(Výskyt[[#This Row],[Kód]],zostava3[],2,0),"")</f>
        <v/>
      </c>
      <c r="P244" s="100" t="str">
        <f>IFERROR(VLOOKUP(Výskyt[[#This Row],[Kód]],zostava4[],2,0),"")</f>
        <v/>
      </c>
      <c r="Q244" s="100" t="str">
        <f>IFERROR(VLOOKUP(Výskyt[[#This Row],[Kód]],zostava5[],2,0),"")</f>
        <v/>
      </c>
      <c r="R244" s="100" t="str">
        <f>IFERROR(VLOOKUP(Výskyt[[#This Row],[Kód]],zostava6[],2,0),"")</f>
        <v/>
      </c>
      <c r="S244" s="100" t="str">
        <f>IFERROR(VLOOKUP(Výskyt[[#This Row],[Kód]],zostava7[],2,0),"")</f>
        <v/>
      </c>
      <c r="T244" s="100" t="str">
        <f>IFERROR(VLOOKUP(Výskyt[[#This Row],[Kód]],zostava8[],2,0),"")</f>
        <v/>
      </c>
      <c r="U244" s="100" t="str">
        <f>IFERROR(VLOOKUP(Výskyt[[#This Row],[Kód]],zostava9[],2,0),"")</f>
        <v/>
      </c>
      <c r="V244" s="102" t="str">
        <f>IFERROR(VLOOKUP(Výskyt[[#This Row],[Kód]],zostava10[],2,0),"")</f>
        <v/>
      </c>
      <c r="W244" s="100" t="str">
        <f>IFERROR(VLOOKUP(Výskyt[[#This Row],[Kód]],zostava11[],2,0),"")</f>
        <v/>
      </c>
      <c r="X244" s="100" t="str">
        <f>IFERROR(VLOOKUP(Výskyt[[#This Row],[Kód]],zostava12[],2,0),"")</f>
        <v/>
      </c>
      <c r="Y244" s="100" t="str">
        <f>IFERROR(VLOOKUP(Výskyt[[#This Row],[Kód]],zostava13[],2,0),"")</f>
        <v/>
      </c>
      <c r="Z244" s="100" t="str">
        <f>IFERROR(VLOOKUP(Výskyt[[#This Row],[Kód]],zostava14[],2,0),"")</f>
        <v/>
      </c>
      <c r="AA244" s="100" t="str">
        <f>IFERROR(VLOOKUP(Výskyt[[#This Row],[Kód]],zostava15[],2,0),"")</f>
        <v/>
      </c>
      <c r="AB244" s="100" t="str">
        <f>IFERROR(VLOOKUP(Výskyt[[#This Row],[Kód]],zostava16[],2,0),"")</f>
        <v/>
      </c>
      <c r="AC244" s="100" t="str">
        <f>IFERROR(VLOOKUP(Výskyt[[#This Row],[Kód]],zostava17[],2,0),"")</f>
        <v/>
      </c>
      <c r="AD244" s="100" t="str">
        <f>IFERROR(VLOOKUP(Výskyt[[#This Row],[Kód]],zostava18[],2,0),"")</f>
        <v/>
      </c>
      <c r="AE244" s="100" t="str">
        <f>IFERROR(VLOOKUP(Výskyt[[#This Row],[Kód]],zostava19[],2,0),"")</f>
        <v/>
      </c>
      <c r="AF244" s="100" t="str">
        <f>IFERROR(VLOOKUP(Výskyt[[#This Row],[Kód]],zostava20[],2,0),"")</f>
        <v/>
      </c>
      <c r="AG244" s="100" t="str">
        <f>IFERROR(VLOOKUP(Výskyt[[#This Row],[Kód]],zostava21[],2,0),"")</f>
        <v/>
      </c>
      <c r="AH244" s="100" t="str">
        <f>IFERROR(VLOOKUP(Výskyt[[#This Row],[Kód]],zostava22[],2,0),"")</f>
        <v/>
      </c>
      <c r="AI244" s="100" t="str">
        <f>IFERROR(VLOOKUP(Výskyt[[#This Row],[Kód]],zostava23[],2,0),"")</f>
        <v/>
      </c>
      <c r="AJ244" s="100" t="str">
        <f>IFERROR(VLOOKUP(Výskyt[[#This Row],[Kód]],zostava24[],2,0),"")</f>
        <v/>
      </c>
      <c r="AK244" s="100" t="str">
        <f>IFERROR(VLOOKUP(Výskyt[[#This Row],[Kód]],zostava25[],2,0),"")</f>
        <v/>
      </c>
      <c r="AL244" s="100" t="str">
        <f>IFERROR(VLOOKUP(Výskyt[[#This Row],[Kód]],zostava26[],2,0),"")</f>
        <v/>
      </c>
      <c r="AM244" s="100" t="str">
        <f>IFERROR(VLOOKUP(Výskyt[[#This Row],[Kód]],zostava27[],2,0),"")</f>
        <v/>
      </c>
      <c r="AN244" s="100" t="str">
        <f>IFERROR(VLOOKUP(Výskyt[[#This Row],[Kód]],zostava28[],2,0),"")</f>
        <v/>
      </c>
      <c r="AO244" s="100" t="str">
        <f>IFERROR(VLOOKUP(Výskyt[[#This Row],[Kód]],zostava29[],2,0),"")</f>
        <v/>
      </c>
      <c r="AP244" s="100" t="str">
        <f>IFERROR(VLOOKUP(Výskyt[[#This Row],[Kód]],zostava30[],2,0),"")</f>
        <v/>
      </c>
      <c r="AQ244" s="100" t="str">
        <f>IFERROR(VLOOKUP(Výskyt[[#This Row],[Kód]],zostava31[],2,0),"")</f>
        <v/>
      </c>
      <c r="AR244" s="100" t="str">
        <f>IFERROR(VLOOKUP(Výskyt[[#This Row],[Kód]],zostava32[],2,0),"")</f>
        <v/>
      </c>
      <c r="AS244" s="100" t="str">
        <f>IFERROR(VLOOKUP(Výskyt[[#This Row],[Kód]],zostava33[],2,0),"")</f>
        <v/>
      </c>
      <c r="AT244" s="100" t="str">
        <f>IFERROR(VLOOKUP(Výskyt[[#This Row],[Kód]],zostava34[],2,0),"")</f>
        <v/>
      </c>
      <c r="AU244" s="100" t="str">
        <f>IFERROR(VLOOKUP(Výskyt[[#This Row],[Kód]],zostava35[],2,0),"")</f>
        <v/>
      </c>
      <c r="AV244" s="100" t="str">
        <f>IFERROR(VLOOKUP(Výskyt[[#This Row],[Kód]],zostava36[],2,0),"")</f>
        <v/>
      </c>
      <c r="AW244" s="100" t="str">
        <f>IFERROR(VLOOKUP(Výskyt[[#This Row],[Kód]],zostava37[],2,0),"")</f>
        <v/>
      </c>
      <c r="AX244" s="100" t="str">
        <f>IFERROR(VLOOKUP(Výskyt[[#This Row],[Kód]],zostava38[],2,0),"")</f>
        <v/>
      </c>
      <c r="AY244" s="100" t="str">
        <f>IFERROR(VLOOKUP(Výskyt[[#This Row],[Kód]],zostava39[],2,0),"")</f>
        <v/>
      </c>
      <c r="AZ244" s="100" t="str">
        <f>IFERROR(VLOOKUP(Výskyt[[#This Row],[Kód]],zostava40[],2,0),"")</f>
        <v/>
      </c>
      <c r="BA244" s="100" t="str">
        <f>IFERROR(VLOOKUP(Výskyt[[#This Row],[Kód]],zostava41[],2,0),"")</f>
        <v/>
      </c>
      <c r="BB244" s="100" t="str">
        <f>IFERROR(VLOOKUP(Výskyt[[#This Row],[Kód]],zostava42[],2,0),"")</f>
        <v/>
      </c>
      <c r="BC244" s="100" t="str">
        <f>IFERROR(VLOOKUP(Výskyt[[#This Row],[Kód]],zostava43[],2,0),"")</f>
        <v/>
      </c>
      <c r="BD244" s="100" t="str">
        <f>IFERROR(VLOOKUP(Výskyt[[#This Row],[Kód]],zostava44[],2,0),"")</f>
        <v/>
      </c>
      <c r="BE244" s="84"/>
      <c r="BF244" s="108">
        <f>Zostavy!B272</f>
        <v>0</v>
      </c>
      <c r="BG244" s="108">
        <f>SUMIFS(Zostavy!$D$258:$D$291,Zostavy!$B$258:$B$291,Zostavy!B272)*Zostavy!$E$293</f>
        <v>0</v>
      </c>
      <c r="BI244" s="108">
        <f>Zostavy!H272</f>
        <v>0</v>
      </c>
      <c r="BJ244" s="108">
        <f>SUMIFS(Zostavy!$J$258:$J$291,Zostavy!$H$258:$H$291,Zostavy!H272)*Zostavy!$K$293</f>
        <v>0</v>
      </c>
      <c r="BL244" s="108">
        <f>Zostavy!N272</f>
        <v>0</v>
      </c>
      <c r="BM244" s="108">
        <f>SUMIFS(Zostavy!$P$258:$P$291,Zostavy!$N$258:$N$291,Zostavy!N272)*Zostavy!$Q$293</f>
        <v>0</v>
      </c>
      <c r="BO244" s="108">
        <f>Zostavy!T272</f>
        <v>0</v>
      </c>
      <c r="BP244" s="108">
        <f>SUMIFS(Zostavy!$V$258:$V$291,Zostavy!$T$258:$T$291,Zostavy!T272)*Zostavy!$W$293</f>
        <v>0</v>
      </c>
    </row>
    <row r="245" spans="1:68" ht="14.15" x14ac:dyDescent="0.35">
      <c r="A245" s="84"/>
      <c r="B245" s="98">
        <v>4024</v>
      </c>
      <c r="C245" s="84" t="s">
        <v>134</v>
      </c>
      <c r="D245" s="84">
        <f>Cenník[[#This Row],[Kód]]</f>
        <v>4024</v>
      </c>
      <c r="E245" s="93">
        <v>2.68</v>
      </c>
      <c r="F245" s="84"/>
      <c r="G245" s="84" t="s">
        <v>144</v>
      </c>
      <c r="H245" s="84"/>
      <c r="I245" s="99">
        <f>Cenník[[#This Row],[Kód]]</f>
        <v>4024</v>
      </c>
      <c r="J245" s="100">
        <f>SUM(Výskyt[[#This Row],[1]:[44]])</f>
        <v>0</v>
      </c>
      <c r="K245" s="100" t="str">
        <f>IFERROR(RANK(Výskyt[[#This Row],[kód-P]],Výskyt[kód-P],1),"")</f>
        <v/>
      </c>
      <c r="L245" s="100" t="str">
        <f>IF(Výskyt[[#This Row],[ks]]&gt;0,Výskyt[[#This Row],[Kód]],"")</f>
        <v/>
      </c>
      <c r="M245" s="100" t="str">
        <f>IFERROR(VLOOKUP(Výskyt[[#This Row],[Kód]],zostava1[],2,0),"")</f>
        <v/>
      </c>
      <c r="N245" s="100" t="str">
        <f>IFERROR(VLOOKUP(Výskyt[[#This Row],[Kód]],zostava2[],2,0),"")</f>
        <v/>
      </c>
      <c r="O245" s="100" t="str">
        <f>IFERROR(VLOOKUP(Výskyt[[#This Row],[Kód]],zostava3[],2,0),"")</f>
        <v/>
      </c>
      <c r="P245" s="100" t="str">
        <f>IFERROR(VLOOKUP(Výskyt[[#This Row],[Kód]],zostava4[],2,0),"")</f>
        <v/>
      </c>
      <c r="Q245" s="100" t="str">
        <f>IFERROR(VLOOKUP(Výskyt[[#This Row],[Kód]],zostava5[],2,0),"")</f>
        <v/>
      </c>
      <c r="R245" s="100" t="str">
        <f>IFERROR(VLOOKUP(Výskyt[[#This Row],[Kód]],zostava6[],2,0),"")</f>
        <v/>
      </c>
      <c r="S245" s="100" t="str">
        <f>IFERROR(VLOOKUP(Výskyt[[#This Row],[Kód]],zostava7[],2,0),"")</f>
        <v/>
      </c>
      <c r="T245" s="100" t="str">
        <f>IFERROR(VLOOKUP(Výskyt[[#This Row],[Kód]],zostava8[],2,0),"")</f>
        <v/>
      </c>
      <c r="U245" s="100" t="str">
        <f>IFERROR(VLOOKUP(Výskyt[[#This Row],[Kód]],zostava9[],2,0),"")</f>
        <v/>
      </c>
      <c r="V245" s="102" t="str">
        <f>IFERROR(VLOOKUP(Výskyt[[#This Row],[Kód]],zostava10[],2,0),"")</f>
        <v/>
      </c>
      <c r="W245" s="100" t="str">
        <f>IFERROR(VLOOKUP(Výskyt[[#This Row],[Kód]],zostava11[],2,0),"")</f>
        <v/>
      </c>
      <c r="X245" s="100" t="str">
        <f>IFERROR(VLOOKUP(Výskyt[[#This Row],[Kód]],zostava12[],2,0),"")</f>
        <v/>
      </c>
      <c r="Y245" s="100" t="str">
        <f>IFERROR(VLOOKUP(Výskyt[[#This Row],[Kód]],zostava13[],2,0),"")</f>
        <v/>
      </c>
      <c r="Z245" s="100" t="str">
        <f>IFERROR(VLOOKUP(Výskyt[[#This Row],[Kód]],zostava14[],2,0),"")</f>
        <v/>
      </c>
      <c r="AA245" s="100" t="str">
        <f>IFERROR(VLOOKUP(Výskyt[[#This Row],[Kód]],zostava15[],2,0),"")</f>
        <v/>
      </c>
      <c r="AB245" s="100" t="str">
        <f>IFERROR(VLOOKUP(Výskyt[[#This Row],[Kód]],zostava16[],2,0),"")</f>
        <v/>
      </c>
      <c r="AC245" s="100" t="str">
        <f>IFERROR(VLOOKUP(Výskyt[[#This Row],[Kód]],zostava17[],2,0),"")</f>
        <v/>
      </c>
      <c r="AD245" s="100" t="str">
        <f>IFERROR(VLOOKUP(Výskyt[[#This Row],[Kód]],zostava18[],2,0),"")</f>
        <v/>
      </c>
      <c r="AE245" s="100" t="str">
        <f>IFERROR(VLOOKUP(Výskyt[[#This Row],[Kód]],zostava19[],2,0),"")</f>
        <v/>
      </c>
      <c r="AF245" s="100" t="str">
        <f>IFERROR(VLOOKUP(Výskyt[[#This Row],[Kód]],zostava20[],2,0),"")</f>
        <v/>
      </c>
      <c r="AG245" s="100" t="str">
        <f>IFERROR(VLOOKUP(Výskyt[[#This Row],[Kód]],zostava21[],2,0),"")</f>
        <v/>
      </c>
      <c r="AH245" s="100" t="str">
        <f>IFERROR(VLOOKUP(Výskyt[[#This Row],[Kód]],zostava22[],2,0),"")</f>
        <v/>
      </c>
      <c r="AI245" s="100" t="str">
        <f>IFERROR(VLOOKUP(Výskyt[[#This Row],[Kód]],zostava23[],2,0),"")</f>
        <v/>
      </c>
      <c r="AJ245" s="100" t="str">
        <f>IFERROR(VLOOKUP(Výskyt[[#This Row],[Kód]],zostava24[],2,0),"")</f>
        <v/>
      </c>
      <c r="AK245" s="100" t="str">
        <f>IFERROR(VLOOKUP(Výskyt[[#This Row],[Kód]],zostava25[],2,0),"")</f>
        <v/>
      </c>
      <c r="AL245" s="100" t="str">
        <f>IFERROR(VLOOKUP(Výskyt[[#This Row],[Kód]],zostava26[],2,0),"")</f>
        <v/>
      </c>
      <c r="AM245" s="100" t="str">
        <f>IFERROR(VLOOKUP(Výskyt[[#This Row],[Kód]],zostava27[],2,0),"")</f>
        <v/>
      </c>
      <c r="AN245" s="100" t="str">
        <f>IFERROR(VLOOKUP(Výskyt[[#This Row],[Kód]],zostava28[],2,0),"")</f>
        <v/>
      </c>
      <c r="AO245" s="100" t="str">
        <f>IFERROR(VLOOKUP(Výskyt[[#This Row],[Kód]],zostava29[],2,0),"")</f>
        <v/>
      </c>
      <c r="AP245" s="100" t="str">
        <f>IFERROR(VLOOKUP(Výskyt[[#This Row],[Kód]],zostava30[],2,0),"")</f>
        <v/>
      </c>
      <c r="AQ245" s="100" t="str">
        <f>IFERROR(VLOOKUP(Výskyt[[#This Row],[Kód]],zostava31[],2,0),"")</f>
        <v/>
      </c>
      <c r="AR245" s="100" t="str">
        <f>IFERROR(VLOOKUP(Výskyt[[#This Row],[Kód]],zostava32[],2,0),"")</f>
        <v/>
      </c>
      <c r="AS245" s="100" t="str">
        <f>IFERROR(VLOOKUP(Výskyt[[#This Row],[Kód]],zostava33[],2,0),"")</f>
        <v/>
      </c>
      <c r="AT245" s="100" t="str">
        <f>IFERROR(VLOOKUP(Výskyt[[#This Row],[Kód]],zostava34[],2,0),"")</f>
        <v/>
      </c>
      <c r="AU245" s="100" t="str">
        <f>IFERROR(VLOOKUP(Výskyt[[#This Row],[Kód]],zostava35[],2,0),"")</f>
        <v/>
      </c>
      <c r="AV245" s="100" t="str">
        <f>IFERROR(VLOOKUP(Výskyt[[#This Row],[Kód]],zostava36[],2,0),"")</f>
        <v/>
      </c>
      <c r="AW245" s="100" t="str">
        <f>IFERROR(VLOOKUP(Výskyt[[#This Row],[Kód]],zostava37[],2,0),"")</f>
        <v/>
      </c>
      <c r="AX245" s="100" t="str">
        <f>IFERROR(VLOOKUP(Výskyt[[#This Row],[Kód]],zostava38[],2,0),"")</f>
        <v/>
      </c>
      <c r="AY245" s="100" t="str">
        <f>IFERROR(VLOOKUP(Výskyt[[#This Row],[Kód]],zostava39[],2,0),"")</f>
        <v/>
      </c>
      <c r="AZ245" s="100" t="str">
        <f>IFERROR(VLOOKUP(Výskyt[[#This Row],[Kód]],zostava40[],2,0),"")</f>
        <v/>
      </c>
      <c r="BA245" s="100" t="str">
        <f>IFERROR(VLOOKUP(Výskyt[[#This Row],[Kód]],zostava41[],2,0),"")</f>
        <v/>
      </c>
      <c r="BB245" s="100" t="str">
        <f>IFERROR(VLOOKUP(Výskyt[[#This Row],[Kód]],zostava42[],2,0),"")</f>
        <v/>
      </c>
      <c r="BC245" s="100" t="str">
        <f>IFERROR(VLOOKUP(Výskyt[[#This Row],[Kód]],zostava43[],2,0),"")</f>
        <v/>
      </c>
      <c r="BD245" s="100" t="str">
        <f>IFERROR(VLOOKUP(Výskyt[[#This Row],[Kód]],zostava44[],2,0),"")</f>
        <v/>
      </c>
      <c r="BE245" s="84"/>
      <c r="BF245" s="108">
        <f>Zostavy!B273</f>
        <v>0</v>
      </c>
      <c r="BG245" s="108">
        <f>SUMIFS(Zostavy!$D$258:$D$291,Zostavy!$B$258:$B$291,Zostavy!B273)*Zostavy!$E$293</f>
        <v>0</v>
      </c>
      <c r="BI245" s="108">
        <f>Zostavy!H273</f>
        <v>0</v>
      </c>
      <c r="BJ245" s="108">
        <f>SUMIFS(Zostavy!$J$258:$J$291,Zostavy!$H$258:$H$291,Zostavy!H273)*Zostavy!$K$293</f>
        <v>0</v>
      </c>
      <c r="BL245" s="108">
        <f>Zostavy!N273</f>
        <v>0</v>
      </c>
      <c r="BM245" s="108">
        <f>SUMIFS(Zostavy!$P$258:$P$291,Zostavy!$N$258:$N$291,Zostavy!N273)*Zostavy!$Q$293</f>
        <v>0</v>
      </c>
      <c r="BO245" s="108">
        <f>Zostavy!T273</f>
        <v>0</v>
      </c>
      <c r="BP245" s="108">
        <f>SUMIFS(Zostavy!$V$258:$V$291,Zostavy!$T$258:$T$291,Zostavy!T273)*Zostavy!$W$293</f>
        <v>0</v>
      </c>
    </row>
    <row r="246" spans="1:68" ht="14.15" x14ac:dyDescent="0.35">
      <c r="A246" s="84"/>
      <c r="B246" s="98">
        <v>4025</v>
      </c>
      <c r="C246" s="84" t="s">
        <v>135</v>
      </c>
      <c r="D246" s="84">
        <f>Cenník[[#This Row],[Kód]]</f>
        <v>4025</v>
      </c>
      <c r="E246" s="93">
        <v>2.68</v>
      </c>
      <c r="F246" s="84"/>
      <c r="G246" s="84" t="s">
        <v>141</v>
      </c>
      <c r="H246" s="84"/>
      <c r="I246" s="99">
        <f>Cenník[[#This Row],[Kód]]</f>
        <v>4025</v>
      </c>
      <c r="J246" s="100">
        <f>SUM(Výskyt[[#This Row],[1]:[44]])</f>
        <v>0</v>
      </c>
      <c r="K246" s="100" t="str">
        <f>IFERROR(RANK(Výskyt[[#This Row],[kód-P]],Výskyt[kód-P],1),"")</f>
        <v/>
      </c>
      <c r="L246" s="100" t="str">
        <f>IF(Výskyt[[#This Row],[ks]]&gt;0,Výskyt[[#This Row],[Kód]],"")</f>
        <v/>
      </c>
      <c r="M246" s="100" t="str">
        <f>IFERROR(VLOOKUP(Výskyt[[#This Row],[Kód]],zostava1[],2,0),"")</f>
        <v/>
      </c>
      <c r="N246" s="100" t="str">
        <f>IFERROR(VLOOKUP(Výskyt[[#This Row],[Kód]],zostava2[],2,0),"")</f>
        <v/>
      </c>
      <c r="O246" s="100" t="str">
        <f>IFERROR(VLOOKUP(Výskyt[[#This Row],[Kód]],zostava3[],2,0),"")</f>
        <v/>
      </c>
      <c r="P246" s="100" t="str">
        <f>IFERROR(VLOOKUP(Výskyt[[#This Row],[Kód]],zostava4[],2,0),"")</f>
        <v/>
      </c>
      <c r="Q246" s="100" t="str">
        <f>IFERROR(VLOOKUP(Výskyt[[#This Row],[Kód]],zostava5[],2,0),"")</f>
        <v/>
      </c>
      <c r="R246" s="100" t="str">
        <f>IFERROR(VLOOKUP(Výskyt[[#This Row],[Kód]],zostava6[],2,0),"")</f>
        <v/>
      </c>
      <c r="S246" s="100" t="str">
        <f>IFERROR(VLOOKUP(Výskyt[[#This Row],[Kód]],zostava7[],2,0),"")</f>
        <v/>
      </c>
      <c r="T246" s="100" t="str">
        <f>IFERROR(VLOOKUP(Výskyt[[#This Row],[Kód]],zostava8[],2,0),"")</f>
        <v/>
      </c>
      <c r="U246" s="100" t="str">
        <f>IFERROR(VLOOKUP(Výskyt[[#This Row],[Kód]],zostava9[],2,0),"")</f>
        <v/>
      </c>
      <c r="V246" s="102" t="str">
        <f>IFERROR(VLOOKUP(Výskyt[[#This Row],[Kód]],zostava10[],2,0),"")</f>
        <v/>
      </c>
      <c r="W246" s="100" t="str">
        <f>IFERROR(VLOOKUP(Výskyt[[#This Row],[Kód]],zostava11[],2,0),"")</f>
        <v/>
      </c>
      <c r="X246" s="100" t="str">
        <f>IFERROR(VLOOKUP(Výskyt[[#This Row],[Kód]],zostava12[],2,0),"")</f>
        <v/>
      </c>
      <c r="Y246" s="100" t="str">
        <f>IFERROR(VLOOKUP(Výskyt[[#This Row],[Kód]],zostava13[],2,0),"")</f>
        <v/>
      </c>
      <c r="Z246" s="100" t="str">
        <f>IFERROR(VLOOKUP(Výskyt[[#This Row],[Kód]],zostava14[],2,0),"")</f>
        <v/>
      </c>
      <c r="AA246" s="100" t="str">
        <f>IFERROR(VLOOKUP(Výskyt[[#This Row],[Kód]],zostava15[],2,0),"")</f>
        <v/>
      </c>
      <c r="AB246" s="100" t="str">
        <f>IFERROR(VLOOKUP(Výskyt[[#This Row],[Kód]],zostava16[],2,0),"")</f>
        <v/>
      </c>
      <c r="AC246" s="100" t="str">
        <f>IFERROR(VLOOKUP(Výskyt[[#This Row],[Kód]],zostava17[],2,0),"")</f>
        <v/>
      </c>
      <c r="AD246" s="100" t="str">
        <f>IFERROR(VLOOKUP(Výskyt[[#This Row],[Kód]],zostava18[],2,0),"")</f>
        <v/>
      </c>
      <c r="AE246" s="100" t="str">
        <f>IFERROR(VLOOKUP(Výskyt[[#This Row],[Kód]],zostava19[],2,0),"")</f>
        <v/>
      </c>
      <c r="AF246" s="100" t="str">
        <f>IFERROR(VLOOKUP(Výskyt[[#This Row],[Kód]],zostava20[],2,0),"")</f>
        <v/>
      </c>
      <c r="AG246" s="100" t="str">
        <f>IFERROR(VLOOKUP(Výskyt[[#This Row],[Kód]],zostava21[],2,0),"")</f>
        <v/>
      </c>
      <c r="AH246" s="100" t="str">
        <f>IFERROR(VLOOKUP(Výskyt[[#This Row],[Kód]],zostava22[],2,0),"")</f>
        <v/>
      </c>
      <c r="AI246" s="100" t="str">
        <f>IFERROR(VLOOKUP(Výskyt[[#This Row],[Kód]],zostava23[],2,0),"")</f>
        <v/>
      </c>
      <c r="AJ246" s="100" t="str">
        <f>IFERROR(VLOOKUP(Výskyt[[#This Row],[Kód]],zostava24[],2,0),"")</f>
        <v/>
      </c>
      <c r="AK246" s="100" t="str">
        <f>IFERROR(VLOOKUP(Výskyt[[#This Row],[Kód]],zostava25[],2,0),"")</f>
        <v/>
      </c>
      <c r="AL246" s="100" t="str">
        <f>IFERROR(VLOOKUP(Výskyt[[#This Row],[Kód]],zostava26[],2,0),"")</f>
        <v/>
      </c>
      <c r="AM246" s="100" t="str">
        <f>IFERROR(VLOOKUP(Výskyt[[#This Row],[Kód]],zostava27[],2,0),"")</f>
        <v/>
      </c>
      <c r="AN246" s="100" t="str">
        <f>IFERROR(VLOOKUP(Výskyt[[#This Row],[Kód]],zostava28[],2,0),"")</f>
        <v/>
      </c>
      <c r="AO246" s="100" t="str">
        <f>IFERROR(VLOOKUP(Výskyt[[#This Row],[Kód]],zostava29[],2,0),"")</f>
        <v/>
      </c>
      <c r="AP246" s="100" t="str">
        <f>IFERROR(VLOOKUP(Výskyt[[#This Row],[Kód]],zostava30[],2,0),"")</f>
        <v/>
      </c>
      <c r="AQ246" s="100" t="str">
        <f>IFERROR(VLOOKUP(Výskyt[[#This Row],[Kód]],zostava31[],2,0),"")</f>
        <v/>
      </c>
      <c r="AR246" s="100" t="str">
        <f>IFERROR(VLOOKUP(Výskyt[[#This Row],[Kód]],zostava32[],2,0),"")</f>
        <v/>
      </c>
      <c r="AS246" s="100" t="str">
        <f>IFERROR(VLOOKUP(Výskyt[[#This Row],[Kód]],zostava33[],2,0),"")</f>
        <v/>
      </c>
      <c r="AT246" s="100" t="str">
        <f>IFERROR(VLOOKUP(Výskyt[[#This Row],[Kód]],zostava34[],2,0),"")</f>
        <v/>
      </c>
      <c r="AU246" s="100" t="str">
        <f>IFERROR(VLOOKUP(Výskyt[[#This Row],[Kód]],zostava35[],2,0),"")</f>
        <v/>
      </c>
      <c r="AV246" s="100" t="str">
        <f>IFERROR(VLOOKUP(Výskyt[[#This Row],[Kód]],zostava36[],2,0),"")</f>
        <v/>
      </c>
      <c r="AW246" s="100" t="str">
        <f>IFERROR(VLOOKUP(Výskyt[[#This Row],[Kód]],zostava37[],2,0),"")</f>
        <v/>
      </c>
      <c r="AX246" s="100" t="str">
        <f>IFERROR(VLOOKUP(Výskyt[[#This Row],[Kód]],zostava38[],2,0),"")</f>
        <v/>
      </c>
      <c r="AY246" s="100" t="str">
        <f>IFERROR(VLOOKUP(Výskyt[[#This Row],[Kód]],zostava39[],2,0),"")</f>
        <v/>
      </c>
      <c r="AZ246" s="100" t="str">
        <f>IFERROR(VLOOKUP(Výskyt[[#This Row],[Kód]],zostava40[],2,0),"")</f>
        <v/>
      </c>
      <c r="BA246" s="100" t="str">
        <f>IFERROR(VLOOKUP(Výskyt[[#This Row],[Kód]],zostava41[],2,0),"")</f>
        <v/>
      </c>
      <c r="BB246" s="100" t="str">
        <f>IFERROR(VLOOKUP(Výskyt[[#This Row],[Kód]],zostava42[],2,0),"")</f>
        <v/>
      </c>
      <c r="BC246" s="100" t="str">
        <f>IFERROR(VLOOKUP(Výskyt[[#This Row],[Kód]],zostava43[],2,0),"")</f>
        <v/>
      </c>
      <c r="BD246" s="100" t="str">
        <f>IFERROR(VLOOKUP(Výskyt[[#This Row],[Kód]],zostava44[],2,0),"")</f>
        <v/>
      </c>
      <c r="BE246" s="84"/>
      <c r="BF246" s="108">
        <f>Zostavy!B274</f>
        <v>0</v>
      </c>
      <c r="BG246" s="108">
        <f>SUMIFS(Zostavy!$D$258:$D$291,Zostavy!$B$258:$B$291,Zostavy!B274)*Zostavy!$E$293</f>
        <v>0</v>
      </c>
      <c r="BI246" s="108">
        <f>Zostavy!H274</f>
        <v>0</v>
      </c>
      <c r="BJ246" s="108">
        <f>SUMIFS(Zostavy!$J$258:$J$291,Zostavy!$H$258:$H$291,Zostavy!H274)*Zostavy!$K$293</f>
        <v>0</v>
      </c>
      <c r="BL246" s="108">
        <f>Zostavy!N274</f>
        <v>0</v>
      </c>
      <c r="BM246" s="108">
        <f>SUMIFS(Zostavy!$P$258:$P$291,Zostavy!$N$258:$N$291,Zostavy!N274)*Zostavy!$Q$293</f>
        <v>0</v>
      </c>
      <c r="BO246" s="108">
        <f>Zostavy!T274</f>
        <v>0</v>
      </c>
      <c r="BP246" s="108">
        <f>SUMIFS(Zostavy!$V$258:$V$291,Zostavy!$T$258:$T$291,Zostavy!T274)*Zostavy!$W$293</f>
        <v>0</v>
      </c>
    </row>
    <row r="247" spans="1:68" ht="14.15" x14ac:dyDescent="0.35">
      <c r="A247" s="84"/>
      <c r="B247" s="98">
        <v>4026</v>
      </c>
      <c r="C247" s="84" t="s">
        <v>136</v>
      </c>
      <c r="D247" s="84">
        <f>Cenník[[#This Row],[Kód]]</f>
        <v>4026</v>
      </c>
      <c r="E247" s="93">
        <v>2.68</v>
      </c>
      <c r="F247" s="84"/>
      <c r="G247" s="84" t="s">
        <v>145</v>
      </c>
      <c r="H247" s="84"/>
      <c r="I247" s="99">
        <f>Cenník[[#This Row],[Kód]]</f>
        <v>4026</v>
      </c>
      <c r="J247" s="100">
        <f>SUM(Výskyt[[#This Row],[1]:[44]])</f>
        <v>0</v>
      </c>
      <c r="K247" s="100" t="str">
        <f>IFERROR(RANK(Výskyt[[#This Row],[kód-P]],Výskyt[kód-P],1),"")</f>
        <v/>
      </c>
      <c r="L247" s="100" t="str">
        <f>IF(Výskyt[[#This Row],[ks]]&gt;0,Výskyt[[#This Row],[Kód]],"")</f>
        <v/>
      </c>
      <c r="M247" s="100" t="str">
        <f>IFERROR(VLOOKUP(Výskyt[[#This Row],[Kód]],zostava1[],2,0),"")</f>
        <v/>
      </c>
      <c r="N247" s="100" t="str">
        <f>IFERROR(VLOOKUP(Výskyt[[#This Row],[Kód]],zostava2[],2,0),"")</f>
        <v/>
      </c>
      <c r="O247" s="100" t="str">
        <f>IFERROR(VLOOKUP(Výskyt[[#This Row],[Kód]],zostava3[],2,0),"")</f>
        <v/>
      </c>
      <c r="P247" s="100" t="str">
        <f>IFERROR(VLOOKUP(Výskyt[[#This Row],[Kód]],zostava4[],2,0),"")</f>
        <v/>
      </c>
      <c r="Q247" s="100" t="str">
        <f>IFERROR(VLOOKUP(Výskyt[[#This Row],[Kód]],zostava5[],2,0),"")</f>
        <v/>
      </c>
      <c r="R247" s="100" t="str">
        <f>IFERROR(VLOOKUP(Výskyt[[#This Row],[Kód]],zostava6[],2,0),"")</f>
        <v/>
      </c>
      <c r="S247" s="100" t="str">
        <f>IFERROR(VLOOKUP(Výskyt[[#This Row],[Kód]],zostava7[],2,0),"")</f>
        <v/>
      </c>
      <c r="T247" s="100" t="str">
        <f>IFERROR(VLOOKUP(Výskyt[[#This Row],[Kód]],zostava8[],2,0),"")</f>
        <v/>
      </c>
      <c r="U247" s="100" t="str">
        <f>IFERROR(VLOOKUP(Výskyt[[#This Row],[Kód]],zostava9[],2,0),"")</f>
        <v/>
      </c>
      <c r="V247" s="102" t="str">
        <f>IFERROR(VLOOKUP(Výskyt[[#This Row],[Kód]],zostava10[],2,0),"")</f>
        <v/>
      </c>
      <c r="W247" s="100" t="str">
        <f>IFERROR(VLOOKUP(Výskyt[[#This Row],[Kód]],zostava11[],2,0),"")</f>
        <v/>
      </c>
      <c r="X247" s="100" t="str">
        <f>IFERROR(VLOOKUP(Výskyt[[#This Row],[Kód]],zostava12[],2,0),"")</f>
        <v/>
      </c>
      <c r="Y247" s="100" t="str">
        <f>IFERROR(VLOOKUP(Výskyt[[#This Row],[Kód]],zostava13[],2,0),"")</f>
        <v/>
      </c>
      <c r="Z247" s="100" t="str">
        <f>IFERROR(VLOOKUP(Výskyt[[#This Row],[Kód]],zostava14[],2,0),"")</f>
        <v/>
      </c>
      <c r="AA247" s="100" t="str">
        <f>IFERROR(VLOOKUP(Výskyt[[#This Row],[Kód]],zostava15[],2,0),"")</f>
        <v/>
      </c>
      <c r="AB247" s="100" t="str">
        <f>IFERROR(VLOOKUP(Výskyt[[#This Row],[Kód]],zostava16[],2,0),"")</f>
        <v/>
      </c>
      <c r="AC247" s="100" t="str">
        <f>IFERROR(VLOOKUP(Výskyt[[#This Row],[Kód]],zostava17[],2,0),"")</f>
        <v/>
      </c>
      <c r="AD247" s="100" t="str">
        <f>IFERROR(VLOOKUP(Výskyt[[#This Row],[Kód]],zostava18[],2,0),"")</f>
        <v/>
      </c>
      <c r="AE247" s="100" t="str">
        <f>IFERROR(VLOOKUP(Výskyt[[#This Row],[Kód]],zostava19[],2,0),"")</f>
        <v/>
      </c>
      <c r="AF247" s="100" t="str">
        <f>IFERROR(VLOOKUP(Výskyt[[#This Row],[Kód]],zostava20[],2,0),"")</f>
        <v/>
      </c>
      <c r="AG247" s="100" t="str">
        <f>IFERROR(VLOOKUP(Výskyt[[#This Row],[Kód]],zostava21[],2,0),"")</f>
        <v/>
      </c>
      <c r="AH247" s="100" t="str">
        <f>IFERROR(VLOOKUP(Výskyt[[#This Row],[Kód]],zostava22[],2,0),"")</f>
        <v/>
      </c>
      <c r="AI247" s="100" t="str">
        <f>IFERROR(VLOOKUP(Výskyt[[#This Row],[Kód]],zostava23[],2,0),"")</f>
        <v/>
      </c>
      <c r="AJ247" s="100" t="str">
        <f>IFERROR(VLOOKUP(Výskyt[[#This Row],[Kód]],zostava24[],2,0),"")</f>
        <v/>
      </c>
      <c r="AK247" s="100" t="str">
        <f>IFERROR(VLOOKUP(Výskyt[[#This Row],[Kód]],zostava25[],2,0),"")</f>
        <v/>
      </c>
      <c r="AL247" s="100" t="str">
        <f>IFERROR(VLOOKUP(Výskyt[[#This Row],[Kód]],zostava26[],2,0),"")</f>
        <v/>
      </c>
      <c r="AM247" s="100" t="str">
        <f>IFERROR(VLOOKUP(Výskyt[[#This Row],[Kód]],zostava27[],2,0),"")</f>
        <v/>
      </c>
      <c r="AN247" s="100" t="str">
        <f>IFERROR(VLOOKUP(Výskyt[[#This Row],[Kód]],zostava28[],2,0),"")</f>
        <v/>
      </c>
      <c r="AO247" s="100" t="str">
        <f>IFERROR(VLOOKUP(Výskyt[[#This Row],[Kód]],zostava29[],2,0),"")</f>
        <v/>
      </c>
      <c r="AP247" s="100" t="str">
        <f>IFERROR(VLOOKUP(Výskyt[[#This Row],[Kód]],zostava30[],2,0),"")</f>
        <v/>
      </c>
      <c r="AQ247" s="100" t="str">
        <f>IFERROR(VLOOKUP(Výskyt[[#This Row],[Kód]],zostava31[],2,0),"")</f>
        <v/>
      </c>
      <c r="AR247" s="100" t="str">
        <f>IFERROR(VLOOKUP(Výskyt[[#This Row],[Kód]],zostava32[],2,0),"")</f>
        <v/>
      </c>
      <c r="AS247" s="100" t="str">
        <f>IFERROR(VLOOKUP(Výskyt[[#This Row],[Kód]],zostava33[],2,0),"")</f>
        <v/>
      </c>
      <c r="AT247" s="100" t="str">
        <f>IFERROR(VLOOKUP(Výskyt[[#This Row],[Kód]],zostava34[],2,0),"")</f>
        <v/>
      </c>
      <c r="AU247" s="100" t="str">
        <f>IFERROR(VLOOKUP(Výskyt[[#This Row],[Kód]],zostava35[],2,0),"")</f>
        <v/>
      </c>
      <c r="AV247" s="100" t="str">
        <f>IFERROR(VLOOKUP(Výskyt[[#This Row],[Kód]],zostava36[],2,0),"")</f>
        <v/>
      </c>
      <c r="AW247" s="100" t="str">
        <f>IFERROR(VLOOKUP(Výskyt[[#This Row],[Kód]],zostava37[],2,0),"")</f>
        <v/>
      </c>
      <c r="AX247" s="100" t="str">
        <f>IFERROR(VLOOKUP(Výskyt[[#This Row],[Kód]],zostava38[],2,0),"")</f>
        <v/>
      </c>
      <c r="AY247" s="100" t="str">
        <f>IFERROR(VLOOKUP(Výskyt[[#This Row],[Kód]],zostava39[],2,0),"")</f>
        <v/>
      </c>
      <c r="AZ247" s="100" t="str">
        <f>IFERROR(VLOOKUP(Výskyt[[#This Row],[Kód]],zostava40[],2,0),"")</f>
        <v/>
      </c>
      <c r="BA247" s="100" t="str">
        <f>IFERROR(VLOOKUP(Výskyt[[#This Row],[Kód]],zostava41[],2,0),"")</f>
        <v/>
      </c>
      <c r="BB247" s="100" t="str">
        <f>IFERROR(VLOOKUP(Výskyt[[#This Row],[Kód]],zostava42[],2,0),"")</f>
        <v/>
      </c>
      <c r="BC247" s="100" t="str">
        <f>IFERROR(VLOOKUP(Výskyt[[#This Row],[Kód]],zostava43[],2,0),"")</f>
        <v/>
      </c>
      <c r="BD247" s="100" t="str">
        <f>IFERROR(VLOOKUP(Výskyt[[#This Row],[Kód]],zostava44[],2,0),"")</f>
        <v/>
      </c>
      <c r="BE247" s="84"/>
      <c r="BF247" s="108">
        <f>Zostavy!B275</f>
        <v>0</v>
      </c>
      <c r="BG247" s="108">
        <f>SUMIFS(Zostavy!$D$258:$D$291,Zostavy!$B$258:$B$291,Zostavy!B275)*Zostavy!$E$293</f>
        <v>0</v>
      </c>
      <c r="BI247" s="108">
        <f>Zostavy!H275</f>
        <v>0</v>
      </c>
      <c r="BJ247" s="108">
        <f>SUMIFS(Zostavy!$J$258:$J$291,Zostavy!$H$258:$H$291,Zostavy!H275)*Zostavy!$K$293</f>
        <v>0</v>
      </c>
      <c r="BL247" s="108">
        <f>Zostavy!N275</f>
        <v>0</v>
      </c>
      <c r="BM247" s="108">
        <f>SUMIFS(Zostavy!$P$258:$P$291,Zostavy!$N$258:$N$291,Zostavy!N275)*Zostavy!$Q$293</f>
        <v>0</v>
      </c>
      <c r="BO247" s="108">
        <f>Zostavy!T275</f>
        <v>0</v>
      </c>
      <c r="BP247" s="108">
        <f>SUMIFS(Zostavy!$V$258:$V$291,Zostavy!$T$258:$T$291,Zostavy!T275)*Zostavy!$W$293</f>
        <v>0</v>
      </c>
    </row>
    <row r="248" spans="1:68" ht="14.15" x14ac:dyDescent="0.35">
      <c r="A248" s="84"/>
      <c r="B248" s="98">
        <v>4027</v>
      </c>
      <c r="C248" s="84" t="s">
        <v>137</v>
      </c>
      <c r="D248" s="84">
        <f>Cenník[[#This Row],[Kód]]</f>
        <v>4027</v>
      </c>
      <c r="E248" s="93">
        <v>2.68</v>
      </c>
      <c r="F248" s="84"/>
      <c r="G248" s="84" t="s">
        <v>142</v>
      </c>
      <c r="H248" s="84"/>
      <c r="I248" s="99">
        <f>Cenník[[#This Row],[Kód]]</f>
        <v>4027</v>
      </c>
      <c r="J248" s="100">
        <f>SUM(Výskyt[[#This Row],[1]:[44]])</f>
        <v>0</v>
      </c>
      <c r="K248" s="100" t="str">
        <f>IFERROR(RANK(Výskyt[[#This Row],[kód-P]],Výskyt[kód-P],1),"")</f>
        <v/>
      </c>
      <c r="L248" s="100" t="str">
        <f>IF(Výskyt[[#This Row],[ks]]&gt;0,Výskyt[[#This Row],[Kód]],"")</f>
        <v/>
      </c>
      <c r="M248" s="100" t="str">
        <f>IFERROR(VLOOKUP(Výskyt[[#This Row],[Kód]],zostava1[],2,0),"")</f>
        <v/>
      </c>
      <c r="N248" s="100" t="str">
        <f>IFERROR(VLOOKUP(Výskyt[[#This Row],[Kód]],zostava2[],2,0),"")</f>
        <v/>
      </c>
      <c r="O248" s="100" t="str">
        <f>IFERROR(VLOOKUP(Výskyt[[#This Row],[Kód]],zostava3[],2,0),"")</f>
        <v/>
      </c>
      <c r="P248" s="100" t="str">
        <f>IFERROR(VLOOKUP(Výskyt[[#This Row],[Kód]],zostava4[],2,0),"")</f>
        <v/>
      </c>
      <c r="Q248" s="100" t="str">
        <f>IFERROR(VLOOKUP(Výskyt[[#This Row],[Kód]],zostava5[],2,0),"")</f>
        <v/>
      </c>
      <c r="R248" s="100" t="str">
        <f>IFERROR(VLOOKUP(Výskyt[[#This Row],[Kód]],zostava6[],2,0),"")</f>
        <v/>
      </c>
      <c r="S248" s="100" t="str">
        <f>IFERROR(VLOOKUP(Výskyt[[#This Row],[Kód]],zostava7[],2,0),"")</f>
        <v/>
      </c>
      <c r="T248" s="100" t="str">
        <f>IFERROR(VLOOKUP(Výskyt[[#This Row],[Kód]],zostava8[],2,0),"")</f>
        <v/>
      </c>
      <c r="U248" s="100" t="str">
        <f>IFERROR(VLOOKUP(Výskyt[[#This Row],[Kód]],zostava9[],2,0),"")</f>
        <v/>
      </c>
      <c r="V248" s="102" t="str">
        <f>IFERROR(VLOOKUP(Výskyt[[#This Row],[Kód]],zostava10[],2,0),"")</f>
        <v/>
      </c>
      <c r="W248" s="100" t="str">
        <f>IFERROR(VLOOKUP(Výskyt[[#This Row],[Kód]],zostava11[],2,0),"")</f>
        <v/>
      </c>
      <c r="X248" s="100" t="str">
        <f>IFERROR(VLOOKUP(Výskyt[[#This Row],[Kód]],zostava12[],2,0),"")</f>
        <v/>
      </c>
      <c r="Y248" s="100" t="str">
        <f>IFERROR(VLOOKUP(Výskyt[[#This Row],[Kód]],zostava13[],2,0),"")</f>
        <v/>
      </c>
      <c r="Z248" s="100" t="str">
        <f>IFERROR(VLOOKUP(Výskyt[[#This Row],[Kód]],zostava14[],2,0),"")</f>
        <v/>
      </c>
      <c r="AA248" s="100" t="str">
        <f>IFERROR(VLOOKUP(Výskyt[[#This Row],[Kód]],zostava15[],2,0),"")</f>
        <v/>
      </c>
      <c r="AB248" s="100" t="str">
        <f>IFERROR(VLOOKUP(Výskyt[[#This Row],[Kód]],zostava16[],2,0),"")</f>
        <v/>
      </c>
      <c r="AC248" s="100" t="str">
        <f>IFERROR(VLOOKUP(Výskyt[[#This Row],[Kód]],zostava17[],2,0),"")</f>
        <v/>
      </c>
      <c r="AD248" s="100" t="str">
        <f>IFERROR(VLOOKUP(Výskyt[[#This Row],[Kód]],zostava18[],2,0),"")</f>
        <v/>
      </c>
      <c r="AE248" s="100" t="str">
        <f>IFERROR(VLOOKUP(Výskyt[[#This Row],[Kód]],zostava19[],2,0),"")</f>
        <v/>
      </c>
      <c r="AF248" s="100" t="str">
        <f>IFERROR(VLOOKUP(Výskyt[[#This Row],[Kód]],zostava20[],2,0),"")</f>
        <v/>
      </c>
      <c r="AG248" s="100" t="str">
        <f>IFERROR(VLOOKUP(Výskyt[[#This Row],[Kód]],zostava21[],2,0),"")</f>
        <v/>
      </c>
      <c r="AH248" s="100" t="str">
        <f>IFERROR(VLOOKUP(Výskyt[[#This Row],[Kód]],zostava22[],2,0),"")</f>
        <v/>
      </c>
      <c r="AI248" s="100" t="str">
        <f>IFERROR(VLOOKUP(Výskyt[[#This Row],[Kód]],zostava23[],2,0),"")</f>
        <v/>
      </c>
      <c r="AJ248" s="100" t="str">
        <f>IFERROR(VLOOKUP(Výskyt[[#This Row],[Kód]],zostava24[],2,0),"")</f>
        <v/>
      </c>
      <c r="AK248" s="100" t="str">
        <f>IFERROR(VLOOKUP(Výskyt[[#This Row],[Kód]],zostava25[],2,0),"")</f>
        <v/>
      </c>
      <c r="AL248" s="100" t="str">
        <f>IFERROR(VLOOKUP(Výskyt[[#This Row],[Kód]],zostava26[],2,0),"")</f>
        <v/>
      </c>
      <c r="AM248" s="100" t="str">
        <f>IFERROR(VLOOKUP(Výskyt[[#This Row],[Kód]],zostava27[],2,0),"")</f>
        <v/>
      </c>
      <c r="AN248" s="100" t="str">
        <f>IFERROR(VLOOKUP(Výskyt[[#This Row],[Kód]],zostava28[],2,0),"")</f>
        <v/>
      </c>
      <c r="AO248" s="100" t="str">
        <f>IFERROR(VLOOKUP(Výskyt[[#This Row],[Kód]],zostava29[],2,0),"")</f>
        <v/>
      </c>
      <c r="AP248" s="100" t="str">
        <f>IFERROR(VLOOKUP(Výskyt[[#This Row],[Kód]],zostava30[],2,0),"")</f>
        <v/>
      </c>
      <c r="AQ248" s="100" t="str">
        <f>IFERROR(VLOOKUP(Výskyt[[#This Row],[Kód]],zostava31[],2,0),"")</f>
        <v/>
      </c>
      <c r="AR248" s="100" t="str">
        <f>IFERROR(VLOOKUP(Výskyt[[#This Row],[Kód]],zostava32[],2,0),"")</f>
        <v/>
      </c>
      <c r="AS248" s="100" t="str">
        <f>IFERROR(VLOOKUP(Výskyt[[#This Row],[Kód]],zostava33[],2,0),"")</f>
        <v/>
      </c>
      <c r="AT248" s="100" t="str">
        <f>IFERROR(VLOOKUP(Výskyt[[#This Row],[Kód]],zostava34[],2,0),"")</f>
        <v/>
      </c>
      <c r="AU248" s="100" t="str">
        <f>IFERROR(VLOOKUP(Výskyt[[#This Row],[Kód]],zostava35[],2,0),"")</f>
        <v/>
      </c>
      <c r="AV248" s="100" t="str">
        <f>IFERROR(VLOOKUP(Výskyt[[#This Row],[Kód]],zostava36[],2,0),"")</f>
        <v/>
      </c>
      <c r="AW248" s="100" t="str">
        <f>IFERROR(VLOOKUP(Výskyt[[#This Row],[Kód]],zostava37[],2,0),"")</f>
        <v/>
      </c>
      <c r="AX248" s="100" t="str">
        <f>IFERROR(VLOOKUP(Výskyt[[#This Row],[Kód]],zostava38[],2,0),"")</f>
        <v/>
      </c>
      <c r="AY248" s="100" t="str">
        <f>IFERROR(VLOOKUP(Výskyt[[#This Row],[Kód]],zostava39[],2,0),"")</f>
        <v/>
      </c>
      <c r="AZ248" s="100" t="str">
        <f>IFERROR(VLOOKUP(Výskyt[[#This Row],[Kód]],zostava40[],2,0),"")</f>
        <v/>
      </c>
      <c r="BA248" s="100" t="str">
        <f>IFERROR(VLOOKUP(Výskyt[[#This Row],[Kód]],zostava41[],2,0),"")</f>
        <v/>
      </c>
      <c r="BB248" s="100" t="str">
        <f>IFERROR(VLOOKUP(Výskyt[[#This Row],[Kód]],zostava42[],2,0),"")</f>
        <v/>
      </c>
      <c r="BC248" s="100" t="str">
        <f>IFERROR(VLOOKUP(Výskyt[[#This Row],[Kód]],zostava43[],2,0),"")</f>
        <v/>
      </c>
      <c r="BD248" s="100" t="str">
        <f>IFERROR(VLOOKUP(Výskyt[[#This Row],[Kód]],zostava44[],2,0),"")</f>
        <v/>
      </c>
      <c r="BE248" s="84"/>
      <c r="BF248" s="108">
        <f>Zostavy!B276</f>
        <v>0</v>
      </c>
      <c r="BG248" s="108">
        <f>SUMIFS(Zostavy!$D$258:$D$291,Zostavy!$B$258:$B$291,Zostavy!B276)*Zostavy!$E$293</f>
        <v>0</v>
      </c>
      <c r="BI248" s="108">
        <f>Zostavy!H276</f>
        <v>0</v>
      </c>
      <c r="BJ248" s="108">
        <f>SUMIFS(Zostavy!$J$258:$J$291,Zostavy!$H$258:$H$291,Zostavy!H276)*Zostavy!$K$293</f>
        <v>0</v>
      </c>
      <c r="BL248" s="108">
        <f>Zostavy!N276</f>
        <v>0</v>
      </c>
      <c r="BM248" s="108">
        <f>SUMIFS(Zostavy!$P$258:$P$291,Zostavy!$N$258:$N$291,Zostavy!N276)*Zostavy!$Q$293</f>
        <v>0</v>
      </c>
      <c r="BO248" s="108">
        <f>Zostavy!T276</f>
        <v>0</v>
      </c>
      <c r="BP248" s="108">
        <f>SUMIFS(Zostavy!$V$258:$V$291,Zostavy!$T$258:$T$291,Zostavy!T276)*Zostavy!$W$293</f>
        <v>0</v>
      </c>
    </row>
    <row r="249" spans="1:68" ht="14.15" x14ac:dyDescent="0.35">
      <c r="A249" s="84"/>
      <c r="B249" s="98">
        <v>4030</v>
      </c>
      <c r="C249" s="84" t="s">
        <v>588</v>
      </c>
      <c r="D249" s="84">
        <f>Cenník[[#This Row],[Kód]]</f>
        <v>4030</v>
      </c>
      <c r="E249" s="93">
        <v>0.28999999999999998</v>
      </c>
      <c r="F249" s="84"/>
      <c r="G249" s="84" t="s">
        <v>146</v>
      </c>
      <c r="H249" s="84"/>
      <c r="I249" s="99">
        <f>Cenník[[#This Row],[Kód]]</f>
        <v>4030</v>
      </c>
      <c r="J249" s="100">
        <f>SUM(Výskyt[[#This Row],[1]:[44]])</f>
        <v>0</v>
      </c>
      <c r="K249" s="100" t="str">
        <f>IFERROR(RANK(Výskyt[[#This Row],[kód-P]],Výskyt[kód-P],1),"")</f>
        <v/>
      </c>
      <c r="L249" s="100" t="str">
        <f>IF(Výskyt[[#This Row],[ks]]&gt;0,Výskyt[[#This Row],[Kód]],"")</f>
        <v/>
      </c>
      <c r="M249" s="100" t="str">
        <f>IFERROR(VLOOKUP(Výskyt[[#This Row],[Kód]],zostava1[],2,0),"")</f>
        <v/>
      </c>
      <c r="N249" s="100" t="str">
        <f>IFERROR(VLOOKUP(Výskyt[[#This Row],[Kód]],zostava2[],2,0),"")</f>
        <v/>
      </c>
      <c r="O249" s="100" t="str">
        <f>IFERROR(VLOOKUP(Výskyt[[#This Row],[Kód]],zostava3[],2,0),"")</f>
        <v/>
      </c>
      <c r="P249" s="100" t="str">
        <f>IFERROR(VLOOKUP(Výskyt[[#This Row],[Kód]],zostava4[],2,0),"")</f>
        <v/>
      </c>
      <c r="Q249" s="100" t="str">
        <f>IFERROR(VLOOKUP(Výskyt[[#This Row],[Kód]],zostava5[],2,0),"")</f>
        <v/>
      </c>
      <c r="R249" s="100" t="str">
        <f>IFERROR(VLOOKUP(Výskyt[[#This Row],[Kód]],zostava6[],2,0),"")</f>
        <v/>
      </c>
      <c r="S249" s="100" t="str">
        <f>IFERROR(VLOOKUP(Výskyt[[#This Row],[Kód]],zostava7[],2,0),"")</f>
        <v/>
      </c>
      <c r="T249" s="100" t="str">
        <f>IFERROR(VLOOKUP(Výskyt[[#This Row],[Kód]],zostava8[],2,0),"")</f>
        <v/>
      </c>
      <c r="U249" s="100" t="str">
        <f>IFERROR(VLOOKUP(Výskyt[[#This Row],[Kód]],zostava9[],2,0),"")</f>
        <v/>
      </c>
      <c r="V249" s="102" t="str">
        <f>IFERROR(VLOOKUP(Výskyt[[#This Row],[Kód]],zostava10[],2,0),"")</f>
        <v/>
      </c>
      <c r="W249" s="100" t="str">
        <f>IFERROR(VLOOKUP(Výskyt[[#This Row],[Kód]],zostava11[],2,0),"")</f>
        <v/>
      </c>
      <c r="X249" s="100" t="str">
        <f>IFERROR(VLOOKUP(Výskyt[[#This Row],[Kód]],zostava12[],2,0),"")</f>
        <v/>
      </c>
      <c r="Y249" s="100" t="str">
        <f>IFERROR(VLOOKUP(Výskyt[[#This Row],[Kód]],zostava13[],2,0),"")</f>
        <v/>
      </c>
      <c r="Z249" s="100" t="str">
        <f>IFERROR(VLOOKUP(Výskyt[[#This Row],[Kód]],zostava14[],2,0),"")</f>
        <v/>
      </c>
      <c r="AA249" s="100" t="str">
        <f>IFERROR(VLOOKUP(Výskyt[[#This Row],[Kód]],zostava15[],2,0),"")</f>
        <v/>
      </c>
      <c r="AB249" s="100" t="str">
        <f>IFERROR(VLOOKUP(Výskyt[[#This Row],[Kód]],zostava16[],2,0),"")</f>
        <v/>
      </c>
      <c r="AC249" s="100" t="str">
        <f>IFERROR(VLOOKUP(Výskyt[[#This Row],[Kód]],zostava17[],2,0),"")</f>
        <v/>
      </c>
      <c r="AD249" s="100" t="str">
        <f>IFERROR(VLOOKUP(Výskyt[[#This Row],[Kód]],zostava18[],2,0),"")</f>
        <v/>
      </c>
      <c r="AE249" s="100" t="str">
        <f>IFERROR(VLOOKUP(Výskyt[[#This Row],[Kód]],zostava19[],2,0),"")</f>
        <v/>
      </c>
      <c r="AF249" s="100" t="str">
        <f>IFERROR(VLOOKUP(Výskyt[[#This Row],[Kód]],zostava20[],2,0),"")</f>
        <v/>
      </c>
      <c r="AG249" s="100" t="str">
        <f>IFERROR(VLOOKUP(Výskyt[[#This Row],[Kód]],zostava21[],2,0),"")</f>
        <v/>
      </c>
      <c r="AH249" s="100" t="str">
        <f>IFERROR(VLOOKUP(Výskyt[[#This Row],[Kód]],zostava22[],2,0),"")</f>
        <v/>
      </c>
      <c r="AI249" s="100" t="str">
        <f>IFERROR(VLOOKUP(Výskyt[[#This Row],[Kód]],zostava23[],2,0),"")</f>
        <v/>
      </c>
      <c r="AJ249" s="100" t="str">
        <f>IFERROR(VLOOKUP(Výskyt[[#This Row],[Kód]],zostava24[],2,0),"")</f>
        <v/>
      </c>
      <c r="AK249" s="100" t="str">
        <f>IFERROR(VLOOKUP(Výskyt[[#This Row],[Kód]],zostava25[],2,0),"")</f>
        <v/>
      </c>
      <c r="AL249" s="100" t="str">
        <f>IFERROR(VLOOKUP(Výskyt[[#This Row],[Kód]],zostava26[],2,0),"")</f>
        <v/>
      </c>
      <c r="AM249" s="100" t="str">
        <f>IFERROR(VLOOKUP(Výskyt[[#This Row],[Kód]],zostava27[],2,0),"")</f>
        <v/>
      </c>
      <c r="AN249" s="100" t="str">
        <f>IFERROR(VLOOKUP(Výskyt[[#This Row],[Kód]],zostava28[],2,0),"")</f>
        <v/>
      </c>
      <c r="AO249" s="100" t="str">
        <f>IFERROR(VLOOKUP(Výskyt[[#This Row],[Kód]],zostava29[],2,0),"")</f>
        <v/>
      </c>
      <c r="AP249" s="100" t="str">
        <f>IFERROR(VLOOKUP(Výskyt[[#This Row],[Kód]],zostava30[],2,0),"")</f>
        <v/>
      </c>
      <c r="AQ249" s="100" t="str">
        <f>IFERROR(VLOOKUP(Výskyt[[#This Row],[Kód]],zostava31[],2,0),"")</f>
        <v/>
      </c>
      <c r="AR249" s="100" t="str">
        <f>IFERROR(VLOOKUP(Výskyt[[#This Row],[Kód]],zostava32[],2,0),"")</f>
        <v/>
      </c>
      <c r="AS249" s="100" t="str">
        <f>IFERROR(VLOOKUP(Výskyt[[#This Row],[Kód]],zostava33[],2,0),"")</f>
        <v/>
      </c>
      <c r="AT249" s="100" t="str">
        <f>IFERROR(VLOOKUP(Výskyt[[#This Row],[Kód]],zostava34[],2,0),"")</f>
        <v/>
      </c>
      <c r="AU249" s="100" t="str">
        <f>IFERROR(VLOOKUP(Výskyt[[#This Row],[Kód]],zostava35[],2,0),"")</f>
        <v/>
      </c>
      <c r="AV249" s="100" t="str">
        <f>IFERROR(VLOOKUP(Výskyt[[#This Row],[Kód]],zostava36[],2,0),"")</f>
        <v/>
      </c>
      <c r="AW249" s="100" t="str">
        <f>IFERROR(VLOOKUP(Výskyt[[#This Row],[Kód]],zostava37[],2,0),"")</f>
        <v/>
      </c>
      <c r="AX249" s="100" t="str">
        <f>IFERROR(VLOOKUP(Výskyt[[#This Row],[Kód]],zostava38[],2,0),"")</f>
        <v/>
      </c>
      <c r="AY249" s="100" t="str">
        <f>IFERROR(VLOOKUP(Výskyt[[#This Row],[Kód]],zostava39[],2,0),"")</f>
        <v/>
      </c>
      <c r="AZ249" s="100" t="str">
        <f>IFERROR(VLOOKUP(Výskyt[[#This Row],[Kód]],zostava40[],2,0),"")</f>
        <v/>
      </c>
      <c r="BA249" s="100" t="str">
        <f>IFERROR(VLOOKUP(Výskyt[[#This Row],[Kód]],zostava41[],2,0),"")</f>
        <v/>
      </c>
      <c r="BB249" s="100" t="str">
        <f>IFERROR(VLOOKUP(Výskyt[[#This Row],[Kód]],zostava42[],2,0),"")</f>
        <v/>
      </c>
      <c r="BC249" s="100" t="str">
        <f>IFERROR(VLOOKUP(Výskyt[[#This Row],[Kód]],zostava43[],2,0),"")</f>
        <v/>
      </c>
      <c r="BD249" s="100" t="str">
        <f>IFERROR(VLOOKUP(Výskyt[[#This Row],[Kód]],zostava44[],2,0),"")</f>
        <v/>
      </c>
      <c r="BE249" s="84"/>
      <c r="BF249" s="108">
        <f>Zostavy!B277</f>
        <v>0</v>
      </c>
      <c r="BG249" s="108">
        <f>SUMIFS(Zostavy!$D$258:$D$291,Zostavy!$B$258:$B$291,Zostavy!B277)*Zostavy!$E$293</f>
        <v>0</v>
      </c>
      <c r="BI249" s="108">
        <f>Zostavy!H277</f>
        <v>0</v>
      </c>
      <c r="BJ249" s="108">
        <f>SUMIFS(Zostavy!$J$258:$J$291,Zostavy!$H$258:$H$291,Zostavy!H277)*Zostavy!$K$293</f>
        <v>0</v>
      </c>
      <c r="BL249" s="108">
        <f>Zostavy!N277</f>
        <v>0</v>
      </c>
      <c r="BM249" s="108">
        <f>SUMIFS(Zostavy!$P$258:$P$291,Zostavy!$N$258:$N$291,Zostavy!N277)*Zostavy!$Q$293</f>
        <v>0</v>
      </c>
      <c r="BO249" s="108">
        <f>Zostavy!T277</f>
        <v>0</v>
      </c>
      <c r="BP249" s="108">
        <f>SUMIFS(Zostavy!$V$258:$V$291,Zostavy!$T$258:$T$291,Zostavy!T277)*Zostavy!$W$293</f>
        <v>0</v>
      </c>
    </row>
    <row r="250" spans="1:68" ht="14.15" x14ac:dyDescent="0.35">
      <c r="A250" s="84"/>
      <c r="B250" s="98">
        <v>4032</v>
      </c>
      <c r="C250" s="84" t="s">
        <v>128</v>
      </c>
      <c r="D250" s="84">
        <f>Cenník[[#This Row],[Kód]]</f>
        <v>4032</v>
      </c>
      <c r="E250" s="93">
        <v>0.5</v>
      </c>
      <c r="F250" s="84"/>
      <c r="G250" s="84" t="s">
        <v>589</v>
      </c>
      <c r="H250" s="84"/>
      <c r="I250" s="99">
        <f>Cenník[[#This Row],[Kód]]</f>
        <v>4032</v>
      </c>
      <c r="J250" s="100">
        <f>SUM(Výskyt[[#This Row],[1]:[44]])</f>
        <v>0</v>
      </c>
      <c r="K250" s="100" t="str">
        <f>IFERROR(RANK(Výskyt[[#This Row],[kód-P]],Výskyt[kód-P],1),"")</f>
        <v/>
      </c>
      <c r="L250" s="100" t="str">
        <f>IF(Výskyt[[#This Row],[ks]]&gt;0,Výskyt[[#This Row],[Kód]],"")</f>
        <v/>
      </c>
      <c r="M250" s="100" t="str">
        <f>IFERROR(VLOOKUP(Výskyt[[#This Row],[Kód]],zostava1[],2,0),"")</f>
        <v/>
      </c>
      <c r="N250" s="100" t="str">
        <f>IFERROR(VLOOKUP(Výskyt[[#This Row],[Kód]],zostava2[],2,0),"")</f>
        <v/>
      </c>
      <c r="O250" s="100" t="str">
        <f>IFERROR(VLOOKUP(Výskyt[[#This Row],[Kód]],zostava3[],2,0),"")</f>
        <v/>
      </c>
      <c r="P250" s="100" t="str">
        <f>IFERROR(VLOOKUP(Výskyt[[#This Row],[Kód]],zostava4[],2,0),"")</f>
        <v/>
      </c>
      <c r="Q250" s="100" t="str">
        <f>IFERROR(VLOOKUP(Výskyt[[#This Row],[Kód]],zostava5[],2,0),"")</f>
        <v/>
      </c>
      <c r="R250" s="100" t="str">
        <f>IFERROR(VLOOKUP(Výskyt[[#This Row],[Kód]],zostava6[],2,0),"")</f>
        <v/>
      </c>
      <c r="S250" s="100" t="str">
        <f>IFERROR(VLOOKUP(Výskyt[[#This Row],[Kód]],zostava7[],2,0),"")</f>
        <v/>
      </c>
      <c r="T250" s="100" t="str">
        <f>IFERROR(VLOOKUP(Výskyt[[#This Row],[Kód]],zostava8[],2,0),"")</f>
        <v/>
      </c>
      <c r="U250" s="100" t="str">
        <f>IFERROR(VLOOKUP(Výskyt[[#This Row],[Kód]],zostava9[],2,0),"")</f>
        <v/>
      </c>
      <c r="V250" s="102" t="str">
        <f>IFERROR(VLOOKUP(Výskyt[[#This Row],[Kód]],zostava10[],2,0),"")</f>
        <v/>
      </c>
      <c r="W250" s="100" t="str">
        <f>IFERROR(VLOOKUP(Výskyt[[#This Row],[Kód]],zostava11[],2,0),"")</f>
        <v/>
      </c>
      <c r="X250" s="100" t="str">
        <f>IFERROR(VLOOKUP(Výskyt[[#This Row],[Kód]],zostava12[],2,0),"")</f>
        <v/>
      </c>
      <c r="Y250" s="100" t="str">
        <f>IFERROR(VLOOKUP(Výskyt[[#This Row],[Kód]],zostava13[],2,0),"")</f>
        <v/>
      </c>
      <c r="Z250" s="100" t="str">
        <f>IFERROR(VLOOKUP(Výskyt[[#This Row],[Kód]],zostava14[],2,0),"")</f>
        <v/>
      </c>
      <c r="AA250" s="100" t="str">
        <f>IFERROR(VLOOKUP(Výskyt[[#This Row],[Kód]],zostava15[],2,0),"")</f>
        <v/>
      </c>
      <c r="AB250" s="100" t="str">
        <f>IFERROR(VLOOKUP(Výskyt[[#This Row],[Kód]],zostava16[],2,0),"")</f>
        <v/>
      </c>
      <c r="AC250" s="100" t="str">
        <f>IFERROR(VLOOKUP(Výskyt[[#This Row],[Kód]],zostava17[],2,0),"")</f>
        <v/>
      </c>
      <c r="AD250" s="100" t="str">
        <f>IFERROR(VLOOKUP(Výskyt[[#This Row],[Kód]],zostava18[],2,0),"")</f>
        <v/>
      </c>
      <c r="AE250" s="100" t="str">
        <f>IFERROR(VLOOKUP(Výskyt[[#This Row],[Kód]],zostava19[],2,0),"")</f>
        <v/>
      </c>
      <c r="AF250" s="100" t="str">
        <f>IFERROR(VLOOKUP(Výskyt[[#This Row],[Kód]],zostava20[],2,0),"")</f>
        <v/>
      </c>
      <c r="AG250" s="100" t="str">
        <f>IFERROR(VLOOKUP(Výskyt[[#This Row],[Kód]],zostava21[],2,0),"")</f>
        <v/>
      </c>
      <c r="AH250" s="100" t="str">
        <f>IFERROR(VLOOKUP(Výskyt[[#This Row],[Kód]],zostava22[],2,0),"")</f>
        <v/>
      </c>
      <c r="AI250" s="100" t="str">
        <f>IFERROR(VLOOKUP(Výskyt[[#This Row],[Kód]],zostava23[],2,0),"")</f>
        <v/>
      </c>
      <c r="AJ250" s="100" t="str">
        <f>IFERROR(VLOOKUP(Výskyt[[#This Row],[Kód]],zostava24[],2,0),"")</f>
        <v/>
      </c>
      <c r="AK250" s="100" t="str">
        <f>IFERROR(VLOOKUP(Výskyt[[#This Row],[Kód]],zostava25[],2,0),"")</f>
        <v/>
      </c>
      <c r="AL250" s="100" t="str">
        <f>IFERROR(VLOOKUP(Výskyt[[#This Row],[Kód]],zostava26[],2,0),"")</f>
        <v/>
      </c>
      <c r="AM250" s="100" t="str">
        <f>IFERROR(VLOOKUP(Výskyt[[#This Row],[Kód]],zostava27[],2,0),"")</f>
        <v/>
      </c>
      <c r="AN250" s="100" t="str">
        <f>IFERROR(VLOOKUP(Výskyt[[#This Row],[Kód]],zostava28[],2,0),"")</f>
        <v/>
      </c>
      <c r="AO250" s="100" t="str">
        <f>IFERROR(VLOOKUP(Výskyt[[#This Row],[Kód]],zostava29[],2,0),"")</f>
        <v/>
      </c>
      <c r="AP250" s="100" t="str">
        <f>IFERROR(VLOOKUP(Výskyt[[#This Row],[Kód]],zostava30[],2,0),"")</f>
        <v/>
      </c>
      <c r="AQ250" s="100" t="str">
        <f>IFERROR(VLOOKUP(Výskyt[[#This Row],[Kód]],zostava31[],2,0),"")</f>
        <v/>
      </c>
      <c r="AR250" s="100" t="str">
        <f>IFERROR(VLOOKUP(Výskyt[[#This Row],[Kód]],zostava32[],2,0),"")</f>
        <v/>
      </c>
      <c r="AS250" s="100" t="str">
        <f>IFERROR(VLOOKUP(Výskyt[[#This Row],[Kód]],zostava33[],2,0),"")</f>
        <v/>
      </c>
      <c r="AT250" s="100" t="str">
        <f>IFERROR(VLOOKUP(Výskyt[[#This Row],[Kód]],zostava34[],2,0),"")</f>
        <v/>
      </c>
      <c r="AU250" s="100" t="str">
        <f>IFERROR(VLOOKUP(Výskyt[[#This Row],[Kód]],zostava35[],2,0),"")</f>
        <v/>
      </c>
      <c r="AV250" s="100" t="str">
        <f>IFERROR(VLOOKUP(Výskyt[[#This Row],[Kód]],zostava36[],2,0),"")</f>
        <v/>
      </c>
      <c r="AW250" s="100" t="str">
        <f>IFERROR(VLOOKUP(Výskyt[[#This Row],[Kód]],zostava37[],2,0),"")</f>
        <v/>
      </c>
      <c r="AX250" s="100" t="str">
        <f>IFERROR(VLOOKUP(Výskyt[[#This Row],[Kód]],zostava38[],2,0),"")</f>
        <v/>
      </c>
      <c r="AY250" s="100" t="str">
        <f>IFERROR(VLOOKUP(Výskyt[[#This Row],[Kód]],zostava39[],2,0),"")</f>
        <v/>
      </c>
      <c r="AZ250" s="100" t="str">
        <f>IFERROR(VLOOKUP(Výskyt[[#This Row],[Kód]],zostava40[],2,0),"")</f>
        <v/>
      </c>
      <c r="BA250" s="100" t="str">
        <f>IFERROR(VLOOKUP(Výskyt[[#This Row],[Kód]],zostava41[],2,0),"")</f>
        <v/>
      </c>
      <c r="BB250" s="100" t="str">
        <f>IFERROR(VLOOKUP(Výskyt[[#This Row],[Kód]],zostava42[],2,0),"")</f>
        <v/>
      </c>
      <c r="BC250" s="100" t="str">
        <f>IFERROR(VLOOKUP(Výskyt[[#This Row],[Kód]],zostava43[],2,0),"")</f>
        <v/>
      </c>
      <c r="BD250" s="100" t="str">
        <f>IFERROR(VLOOKUP(Výskyt[[#This Row],[Kód]],zostava44[],2,0),"")</f>
        <v/>
      </c>
      <c r="BE250" s="84"/>
      <c r="BF250" s="108">
        <f>Zostavy!B278</f>
        <v>0</v>
      </c>
      <c r="BG250" s="108">
        <f>SUMIFS(Zostavy!$D$258:$D$291,Zostavy!$B$258:$B$291,Zostavy!B278)*Zostavy!$E$293</f>
        <v>0</v>
      </c>
      <c r="BI250" s="108">
        <f>Zostavy!H278</f>
        <v>0</v>
      </c>
      <c r="BJ250" s="108">
        <f>SUMIFS(Zostavy!$J$258:$J$291,Zostavy!$H$258:$H$291,Zostavy!H278)*Zostavy!$K$293</f>
        <v>0</v>
      </c>
      <c r="BL250" s="108">
        <f>Zostavy!N278</f>
        <v>0</v>
      </c>
      <c r="BM250" s="108">
        <f>SUMIFS(Zostavy!$P$258:$P$291,Zostavy!$N$258:$N$291,Zostavy!N278)*Zostavy!$Q$293</f>
        <v>0</v>
      </c>
      <c r="BO250" s="108">
        <f>Zostavy!T278</f>
        <v>0</v>
      </c>
      <c r="BP250" s="108">
        <f>SUMIFS(Zostavy!$V$258:$V$291,Zostavy!$T$258:$T$291,Zostavy!T278)*Zostavy!$W$293</f>
        <v>0</v>
      </c>
    </row>
    <row r="251" spans="1:68" ht="14.15" x14ac:dyDescent="0.35">
      <c r="A251" s="84"/>
      <c r="B251" s="98">
        <v>4033</v>
      </c>
      <c r="C251" s="84" t="s">
        <v>589</v>
      </c>
      <c r="D251" s="84">
        <f>Cenník[[#This Row],[Kód]]</f>
        <v>4033</v>
      </c>
      <c r="E251" s="93">
        <v>0.32</v>
      </c>
      <c r="F251" s="84"/>
      <c r="G251" s="84" t="s">
        <v>588</v>
      </c>
      <c r="H251" s="84"/>
      <c r="I251" s="99">
        <f>Cenník[[#This Row],[Kód]]</f>
        <v>4033</v>
      </c>
      <c r="J251" s="100">
        <f>SUM(Výskyt[[#This Row],[1]:[44]])</f>
        <v>0</v>
      </c>
      <c r="K251" s="100" t="str">
        <f>IFERROR(RANK(Výskyt[[#This Row],[kód-P]],Výskyt[kód-P],1),"")</f>
        <v/>
      </c>
      <c r="L251" s="100" t="str">
        <f>IF(Výskyt[[#This Row],[ks]]&gt;0,Výskyt[[#This Row],[Kód]],"")</f>
        <v/>
      </c>
      <c r="M251" s="100" t="str">
        <f>IFERROR(VLOOKUP(Výskyt[[#This Row],[Kód]],zostava1[],2,0),"")</f>
        <v/>
      </c>
      <c r="N251" s="100" t="str">
        <f>IFERROR(VLOOKUP(Výskyt[[#This Row],[Kód]],zostava2[],2,0),"")</f>
        <v/>
      </c>
      <c r="O251" s="100" t="str">
        <f>IFERROR(VLOOKUP(Výskyt[[#This Row],[Kód]],zostava3[],2,0),"")</f>
        <v/>
      </c>
      <c r="P251" s="100" t="str">
        <f>IFERROR(VLOOKUP(Výskyt[[#This Row],[Kód]],zostava4[],2,0),"")</f>
        <v/>
      </c>
      <c r="Q251" s="100" t="str">
        <f>IFERROR(VLOOKUP(Výskyt[[#This Row],[Kód]],zostava5[],2,0),"")</f>
        <v/>
      </c>
      <c r="R251" s="100" t="str">
        <f>IFERROR(VLOOKUP(Výskyt[[#This Row],[Kód]],zostava6[],2,0),"")</f>
        <v/>
      </c>
      <c r="S251" s="100" t="str">
        <f>IFERROR(VLOOKUP(Výskyt[[#This Row],[Kód]],zostava7[],2,0),"")</f>
        <v/>
      </c>
      <c r="T251" s="100" t="str">
        <f>IFERROR(VLOOKUP(Výskyt[[#This Row],[Kód]],zostava8[],2,0),"")</f>
        <v/>
      </c>
      <c r="U251" s="100" t="str">
        <f>IFERROR(VLOOKUP(Výskyt[[#This Row],[Kód]],zostava9[],2,0),"")</f>
        <v/>
      </c>
      <c r="V251" s="102" t="str">
        <f>IFERROR(VLOOKUP(Výskyt[[#This Row],[Kód]],zostava10[],2,0),"")</f>
        <v/>
      </c>
      <c r="W251" s="100" t="str">
        <f>IFERROR(VLOOKUP(Výskyt[[#This Row],[Kód]],zostava11[],2,0),"")</f>
        <v/>
      </c>
      <c r="X251" s="100" t="str">
        <f>IFERROR(VLOOKUP(Výskyt[[#This Row],[Kód]],zostava12[],2,0),"")</f>
        <v/>
      </c>
      <c r="Y251" s="100" t="str">
        <f>IFERROR(VLOOKUP(Výskyt[[#This Row],[Kód]],zostava13[],2,0),"")</f>
        <v/>
      </c>
      <c r="Z251" s="100" t="str">
        <f>IFERROR(VLOOKUP(Výskyt[[#This Row],[Kód]],zostava14[],2,0),"")</f>
        <v/>
      </c>
      <c r="AA251" s="100" t="str">
        <f>IFERROR(VLOOKUP(Výskyt[[#This Row],[Kód]],zostava15[],2,0),"")</f>
        <v/>
      </c>
      <c r="AB251" s="100" t="str">
        <f>IFERROR(VLOOKUP(Výskyt[[#This Row],[Kód]],zostava16[],2,0),"")</f>
        <v/>
      </c>
      <c r="AC251" s="100" t="str">
        <f>IFERROR(VLOOKUP(Výskyt[[#This Row],[Kód]],zostava17[],2,0),"")</f>
        <v/>
      </c>
      <c r="AD251" s="100" t="str">
        <f>IFERROR(VLOOKUP(Výskyt[[#This Row],[Kód]],zostava18[],2,0),"")</f>
        <v/>
      </c>
      <c r="AE251" s="100" t="str">
        <f>IFERROR(VLOOKUP(Výskyt[[#This Row],[Kód]],zostava19[],2,0),"")</f>
        <v/>
      </c>
      <c r="AF251" s="100" t="str">
        <f>IFERROR(VLOOKUP(Výskyt[[#This Row],[Kód]],zostava20[],2,0),"")</f>
        <v/>
      </c>
      <c r="AG251" s="100" t="str">
        <f>IFERROR(VLOOKUP(Výskyt[[#This Row],[Kód]],zostava21[],2,0),"")</f>
        <v/>
      </c>
      <c r="AH251" s="100" t="str">
        <f>IFERROR(VLOOKUP(Výskyt[[#This Row],[Kód]],zostava22[],2,0),"")</f>
        <v/>
      </c>
      <c r="AI251" s="100" t="str">
        <f>IFERROR(VLOOKUP(Výskyt[[#This Row],[Kód]],zostava23[],2,0),"")</f>
        <v/>
      </c>
      <c r="AJ251" s="100" t="str">
        <f>IFERROR(VLOOKUP(Výskyt[[#This Row],[Kód]],zostava24[],2,0),"")</f>
        <v/>
      </c>
      <c r="AK251" s="100" t="str">
        <f>IFERROR(VLOOKUP(Výskyt[[#This Row],[Kód]],zostava25[],2,0),"")</f>
        <v/>
      </c>
      <c r="AL251" s="100" t="str">
        <f>IFERROR(VLOOKUP(Výskyt[[#This Row],[Kód]],zostava26[],2,0),"")</f>
        <v/>
      </c>
      <c r="AM251" s="100" t="str">
        <f>IFERROR(VLOOKUP(Výskyt[[#This Row],[Kód]],zostava27[],2,0),"")</f>
        <v/>
      </c>
      <c r="AN251" s="100" t="str">
        <f>IFERROR(VLOOKUP(Výskyt[[#This Row],[Kód]],zostava28[],2,0),"")</f>
        <v/>
      </c>
      <c r="AO251" s="100" t="str">
        <f>IFERROR(VLOOKUP(Výskyt[[#This Row],[Kód]],zostava29[],2,0),"")</f>
        <v/>
      </c>
      <c r="AP251" s="100" t="str">
        <f>IFERROR(VLOOKUP(Výskyt[[#This Row],[Kód]],zostava30[],2,0),"")</f>
        <v/>
      </c>
      <c r="AQ251" s="100" t="str">
        <f>IFERROR(VLOOKUP(Výskyt[[#This Row],[Kód]],zostava31[],2,0),"")</f>
        <v/>
      </c>
      <c r="AR251" s="100" t="str">
        <f>IFERROR(VLOOKUP(Výskyt[[#This Row],[Kód]],zostava32[],2,0),"")</f>
        <v/>
      </c>
      <c r="AS251" s="100" t="str">
        <f>IFERROR(VLOOKUP(Výskyt[[#This Row],[Kód]],zostava33[],2,0),"")</f>
        <v/>
      </c>
      <c r="AT251" s="100" t="str">
        <f>IFERROR(VLOOKUP(Výskyt[[#This Row],[Kód]],zostava34[],2,0),"")</f>
        <v/>
      </c>
      <c r="AU251" s="100" t="str">
        <f>IFERROR(VLOOKUP(Výskyt[[#This Row],[Kód]],zostava35[],2,0),"")</f>
        <v/>
      </c>
      <c r="AV251" s="100" t="str">
        <f>IFERROR(VLOOKUP(Výskyt[[#This Row],[Kód]],zostava36[],2,0),"")</f>
        <v/>
      </c>
      <c r="AW251" s="100" t="str">
        <f>IFERROR(VLOOKUP(Výskyt[[#This Row],[Kód]],zostava37[],2,0),"")</f>
        <v/>
      </c>
      <c r="AX251" s="100" t="str">
        <f>IFERROR(VLOOKUP(Výskyt[[#This Row],[Kód]],zostava38[],2,0),"")</f>
        <v/>
      </c>
      <c r="AY251" s="100" t="str">
        <f>IFERROR(VLOOKUP(Výskyt[[#This Row],[Kód]],zostava39[],2,0),"")</f>
        <v/>
      </c>
      <c r="AZ251" s="100" t="str">
        <f>IFERROR(VLOOKUP(Výskyt[[#This Row],[Kód]],zostava40[],2,0),"")</f>
        <v/>
      </c>
      <c r="BA251" s="100" t="str">
        <f>IFERROR(VLOOKUP(Výskyt[[#This Row],[Kód]],zostava41[],2,0),"")</f>
        <v/>
      </c>
      <c r="BB251" s="100" t="str">
        <f>IFERROR(VLOOKUP(Výskyt[[#This Row],[Kód]],zostava42[],2,0),"")</f>
        <v/>
      </c>
      <c r="BC251" s="100" t="str">
        <f>IFERROR(VLOOKUP(Výskyt[[#This Row],[Kód]],zostava43[],2,0),"")</f>
        <v/>
      </c>
      <c r="BD251" s="100" t="str">
        <f>IFERROR(VLOOKUP(Výskyt[[#This Row],[Kód]],zostava44[],2,0),"")</f>
        <v/>
      </c>
      <c r="BE251" s="84"/>
      <c r="BF251" s="108">
        <f>Zostavy!B279</f>
        <v>0</v>
      </c>
      <c r="BG251" s="108">
        <f>SUMIFS(Zostavy!$D$258:$D$291,Zostavy!$B$258:$B$291,Zostavy!B279)*Zostavy!$E$293</f>
        <v>0</v>
      </c>
      <c r="BI251" s="108">
        <f>Zostavy!H279</f>
        <v>0</v>
      </c>
      <c r="BJ251" s="108">
        <f>SUMIFS(Zostavy!$J$258:$J$291,Zostavy!$H$258:$H$291,Zostavy!H279)*Zostavy!$K$293</f>
        <v>0</v>
      </c>
      <c r="BL251" s="108">
        <f>Zostavy!N279</f>
        <v>0</v>
      </c>
      <c r="BM251" s="108">
        <f>SUMIFS(Zostavy!$P$258:$P$291,Zostavy!$N$258:$N$291,Zostavy!N279)*Zostavy!$Q$293</f>
        <v>0</v>
      </c>
      <c r="BO251" s="108">
        <f>Zostavy!T279</f>
        <v>0</v>
      </c>
      <c r="BP251" s="108">
        <f>SUMIFS(Zostavy!$V$258:$V$291,Zostavy!$T$258:$T$291,Zostavy!T279)*Zostavy!$W$293</f>
        <v>0</v>
      </c>
    </row>
    <row r="252" spans="1:68" ht="14.15" x14ac:dyDescent="0.35">
      <c r="A252" s="84"/>
      <c r="B252" s="98">
        <v>4035</v>
      </c>
      <c r="C252" s="84" t="s">
        <v>590</v>
      </c>
      <c r="D252" s="84">
        <f>Cenník[[#This Row],[Kód]]</f>
        <v>4035</v>
      </c>
      <c r="E252" s="93">
        <v>0.37</v>
      </c>
      <c r="F252" s="84"/>
      <c r="G252" s="84" t="s">
        <v>125</v>
      </c>
      <c r="H252" s="84"/>
      <c r="I252" s="99">
        <f>Cenník[[#This Row],[Kód]]</f>
        <v>4035</v>
      </c>
      <c r="J252" s="100">
        <f>SUM(Výskyt[[#This Row],[1]:[44]])</f>
        <v>0</v>
      </c>
      <c r="K252" s="100" t="str">
        <f>IFERROR(RANK(Výskyt[[#This Row],[kód-P]],Výskyt[kód-P],1),"")</f>
        <v/>
      </c>
      <c r="L252" s="100" t="str">
        <f>IF(Výskyt[[#This Row],[ks]]&gt;0,Výskyt[[#This Row],[Kód]],"")</f>
        <v/>
      </c>
      <c r="M252" s="100" t="str">
        <f>IFERROR(VLOOKUP(Výskyt[[#This Row],[Kód]],zostava1[],2,0),"")</f>
        <v/>
      </c>
      <c r="N252" s="100" t="str">
        <f>IFERROR(VLOOKUP(Výskyt[[#This Row],[Kód]],zostava2[],2,0),"")</f>
        <v/>
      </c>
      <c r="O252" s="100" t="str">
        <f>IFERROR(VLOOKUP(Výskyt[[#This Row],[Kód]],zostava3[],2,0),"")</f>
        <v/>
      </c>
      <c r="P252" s="100" t="str">
        <f>IFERROR(VLOOKUP(Výskyt[[#This Row],[Kód]],zostava4[],2,0),"")</f>
        <v/>
      </c>
      <c r="Q252" s="100" t="str">
        <f>IFERROR(VLOOKUP(Výskyt[[#This Row],[Kód]],zostava5[],2,0),"")</f>
        <v/>
      </c>
      <c r="R252" s="100" t="str">
        <f>IFERROR(VLOOKUP(Výskyt[[#This Row],[Kód]],zostava6[],2,0),"")</f>
        <v/>
      </c>
      <c r="S252" s="100" t="str">
        <f>IFERROR(VLOOKUP(Výskyt[[#This Row],[Kód]],zostava7[],2,0),"")</f>
        <v/>
      </c>
      <c r="T252" s="100" t="str">
        <f>IFERROR(VLOOKUP(Výskyt[[#This Row],[Kód]],zostava8[],2,0),"")</f>
        <v/>
      </c>
      <c r="U252" s="100" t="str">
        <f>IFERROR(VLOOKUP(Výskyt[[#This Row],[Kód]],zostava9[],2,0),"")</f>
        <v/>
      </c>
      <c r="V252" s="102" t="str">
        <f>IFERROR(VLOOKUP(Výskyt[[#This Row],[Kód]],zostava10[],2,0),"")</f>
        <v/>
      </c>
      <c r="W252" s="100" t="str">
        <f>IFERROR(VLOOKUP(Výskyt[[#This Row],[Kód]],zostava11[],2,0),"")</f>
        <v/>
      </c>
      <c r="X252" s="100" t="str">
        <f>IFERROR(VLOOKUP(Výskyt[[#This Row],[Kód]],zostava12[],2,0),"")</f>
        <v/>
      </c>
      <c r="Y252" s="100" t="str">
        <f>IFERROR(VLOOKUP(Výskyt[[#This Row],[Kód]],zostava13[],2,0),"")</f>
        <v/>
      </c>
      <c r="Z252" s="100" t="str">
        <f>IFERROR(VLOOKUP(Výskyt[[#This Row],[Kód]],zostava14[],2,0),"")</f>
        <v/>
      </c>
      <c r="AA252" s="100" t="str">
        <f>IFERROR(VLOOKUP(Výskyt[[#This Row],[Kód]],zostava15[],2,0),"")</f>
        <v/>
      </c>
      <c r="AB252" s="100" t="str">
        <f>IFERROR(VLOOKUP(Výskyt[[#This Row],[Kód]],zostava16[],2,0),"")</f>
        <v/>
      </c>
      <c r="AC252" s="100" t="str">
        <f>IFERROR(VLOOKUP(Výskyt[[#This Row],[Kód]],zostava17[],2,0),"")</f>
        <v/>
      </c>
      <c r="AD252" s="100" t="str">
        <f>IFERROR(VLOOKUP(Výskyt[[#This Row],[Kód]],zostava18[],2,0),"")</f>
        <v/>
      </c>
      <c r="AE252" s="100" t="str">
        <f>IFERROR(VLOOKUP(Výskyt[[#This Row],[Kód]],zostava19[],2,0),"")</f>
        <v/>
      </c>
      <c r="AF252" s="100" t="str">
        <f>IFERROR(VLOOKUP(Výskyt[[#This Row],[Kód]],zostava20[],2,0),"")</f>
        <v/>
      </c>
      <c r="AG252" s="100" t="str">
        <f>IFERROR(VLOOKUP(Výskyt[[#This Row],[Kód]],zostava21[],2,0),"")</f>
        <v/>
      </c>
      <c r="AH252" s="100" t="str">
        <f>IFERROR(VLOOKUP(Výskyt[[#This Row],[Kód]],zostava22[],2,0),"")</f>
        <v/>
      </c>
      <c r="AI252" s="100" t="str">
        <f>IFERROR(VLOOKUP(Výskyt[[#This Row],[Kód]],zostava23[],2,0),"")</f>
        <v/>
      </c>
      <c r="AJ252" s="100" t="str">
        <f>IFERROR(VLOOKUP(Výskyt[[#This Row],[Kód]],zostava24[],2,0),"")</f>
        <v/>
      </c>
      <c r="AK252" s="100" t="str">
        <f>IFERROR(VLOOKUP(Výskyt[[#This Row],[Kód]],zostava25[],2,0),"")</f>
        <v/>
      </c>
      <c r="AL252" s="100" t="str">
        <f>IFERROR(VLOOKUP(Výskyt[[#This Row],[Kód]],zostava26[],2,0),"")</f>
        <v/>
      </c>
      <c r="AM252" s="100" t="str">
        <f>IFERROR(VLOOKUP(Výskyt[[#This Row],[Kód]],zostava27[],2,0),"")</f>
        <v/>
      </c>
      <c r="AN252" s="100" t="str">
        <f>IFERROR(VLOOKUP(Výskyt[[#This Row],[Kód]],zostava28[],2,0),"")</f>
        <v/>
      </c>
      <c r="AO252" s="100" t="str">
        <f>IFERROR(VLOOKUP(Výskyt[[#This Row],[Kód]],zostava29[],2,0),"")</f>
        <v/>
      </c>
      <c r="AP252" s="100" t="str">
        <f>IFERROR(VLOOKUP(Výskyt[[#This Row],[Kód]],zostava30[],2,0),"")</f>
        <v/>
      </c>
      <c r="AQ252" s="100" t="str">
        <f>IFERROR(VLOOKUP(Výskyt[[#This Row],[Kód]],zostava31[],2,0),"")</f>
        <v/>
      </c>
      <c r="AR252" s="100" t="str">
        <f>IFERROR(VLOOKUP(Výskyt[[#This Row],[Kód]],zostava32[],2,0),"")</f>
        <v/>
      </c>
      <c r="AS252" s="100" t="str">
        <f>IFERROR(VLOOKUP(Výskyt[[#This Row],[Kód]],zostava33[],2,0),"")</f>
        <v/>
      </c>
      <c r="AT252" s="100" t="str">
        <f>IFERROR(VLOOKUP(Výskyt[[#This Row],[Kód]],zostava34[],2,0),"")</f>
        <v/>
      </c>
      <c r="AU252" s="100" t="str">
        <f>IFERROR(VLOOKUP(Výskyt[[#This Row],[Kód]],zostava35[],2,0),"")</f>
        <v/>
      </c>
      <c r="AV252" s="100" t="str">
        <f>IFERROR(VLOOKUP(Výskyt[[#This Row],[Kód]],zostava36[],2,0),"")</f>
        <v/>
      </c>
      <c r="AW252" s="100" t="str">
        <f>IFERROR(VLOOKUP(Výskyt[[#This Row],[Kód]],zostava37[],2,0),"")</f>
        <v/>
      </c>
      <c r="AX252" s="100" t="str">
        <f>IFERROR(VLOOKUP(Výskyt[[#This Row],[Kód]],zostava38[],2,0),"")</f>
        <v/>
      </c>
      <c r="AY252" s="100" t="str">
        <f>IFERROR(VLOOKUP(Výskyt[[#This Row],[Kód]],zostava39[],2,0),"")</f>
        <v/>
      </c>
      <c r="AZ252" s="100" t="str">
        <f>IFERROR(VLOOKUP(Výskyt[[#This Row],[Kód]],zostava40[],2,0),"")</f>
        <v/>
      </c>
      <c r="BA252" s="100" t="str">
        <f>IFERROR(VLOOKUP(Výskyt[[#This Row],[Kód]],zostava41[],2,0),"")</f>
        <v/>
      </c>
      <c r="BB252" s="100" t="str">
        <f>IFERROR(VLOOKUP(Výskyt[[#This Row],[Kód]],zostava42[],2,0),"")</f>
        <v/>
      </c>
      <c r="BC252" s="100" t="str">
        <f>IFERROR(VLOOKUP(Výskyt[[#This Row],[Kód]],zostava43[],2,0),"")</f>
        <v/>
      </c>
      <c r="BD252" s="100" t="str">
        <f>IFERROR(VLOOKUP(Výskyt[[#This Row],[Kód]],zostava44[],2,0),"")</f>
        <v/>
      </c>
      <c r="BE252" s="84"/>
      <c r="BF252" s="108">
        <f>Zostavy!B280</f>
        <v>0</v>
      </c>
      <c r="BG252" s="108">
        <f>SUMIFS(Zostavy!$D$258:$D$291,Zostavy!$B$258:$B$291,Zostavy!B280)*Zostavy!$E$293</f>
        <v>0</v>
      </c>
      <c r="BI252" s="108">
        <f>Zostavy!H280</f>
        <v>0</v>
      </c>
      <c r="BJ252" s="108">
        <f>SUMIFS(Zostavy!$J$258:$J$291,Zostavy!$H$258:$H$291,Zostavy!H280)*Zostavy!$K$293</f>
        <v>0</v>
      </c>
      <c r="BL252" s="108">
        <f>Zostavy!N280</f>
        <v>0</v>
      </c>
      <c r="BM252" s="108">
        <f>SUMIFS(Zostavy!$P$258:$P$291,Zostavy!$N$258:$N$291,Zostavy!N280)*Zostavy!$Q$293</f>
        <v>0</v>
      </c>
      <c r="BO252" s="108">
        <f>Zostavy!T280</f>
        <v>0</v>
      </c>
      <c r="BP252" s="108">
        <f>SUMIFS(Zostavy!$V$258:$V$291,Zostavy!$T$258:$T$291,Zostavy!T280)*Zostavy!$W$293</f>
        <v>0</v>
      </c>
    </row>
    <row r="253" spans="1:68" ht="14.15" x14ac:dyDescent="0.35">
      <c r="A253" s="84"/>
      <c r="B253" s="98">
        <v>4041</v>
      </c>
      <c r="C253" s="84" t="s">
        <v>129</v>
      </c>
      <c r="D253" s="84">
        <f>Cenník[[#This Row],[Kód]]</f>
        <v>4041</v>
      </c>
      <c r="E253" s="93">
        <v>0.7</v>
      </c>
      <c r="F253" s="84"/>
      <c r="G253" s="84" t="s">
        <v>126</v>
      </c>
      <c r="H253" s="84"/>
      <c r="I253" s="99">
        <f>Cenník[[#This Row],[Kód]]</f>
        <v>4041</v>
      </c>
      <c r="J253" s="100">
        <f>SUM(Výskyt[[#This Row],[1]:[44]])</f>
        <v>0</v>
      </c>
      <c r="K253" s="100" t="str">
        <f>IFERROR(RANK(Výskyt[[#This Row],[kód-P]],Výskyt[kód-P],1),"")</f>
        <v/>
      </c>
      <c r="L253" s="100" t="str">
        <f>IF(Výskyt[[#This Row],[ks]]&gt;0,Výskyt[[#This Row],[Kód]],"")</f>
        <v/>
      </c>
      <c r="M253" s="100" t="str">
        <f>IFERROR(VLOOKUP(Výskyt[[#This Row],[Kód]],zostava1[],2,0),"")</f>
        <v/>
      </c>
      <c r="N253" s="100" t="str">
        <f>IFERROR(VLOOKUP(Výskyt[[#This Row],[Kód]],zostava2[],2,0),"")</f>
        <v/>
      </c>
      <c r="O253" s="100" t="str">
        <f>IFERROR(VLOOKUP(Výskyt[[#This Row],[Kód]],zostava3[],2,0),"")</f>
        <v/>
      </c>
      <c r="P253" s="100" t="str">
        <f>IFERROR(VLOOKUP(Výskyt[[#This Row],[Kód]],zostava4[],2,0),"")</f>
        <v/>
      </c>
      <c r="Q253" s="100" t="str">
        <f>IFERROR(VLOOKUP(Výskyt[[#This Row],[Kód]],zostava5[],2,0),"")</f>
        <v/>
      </c>
      <c r="R253" s="100" t="str">
        <f>IFERROR(VLOOKUP(Výskyt[[#This Row],[Kód]],zostava6[],2,0),"")</f>
        <v/>
      </c>
      <c r="S253" s="100" t="str">
        <f>IFERROR(VLOOKUP(Výskyt[[#This Row],[Kód]],zostava7[],2,0),"")</f>
        <v/>
      </c>
      <c r="T253" s="100" t="str">
        <f>IFERROR(VLOOKUP(Výskyt[[#This Row],[Kód]],zostava8[],2,0),"")</f>
        <v/>
      </c>
      <c r="U253" s="100" t="str">
        <f>IFERROR(VLOOKUP(Výskyt[[#This Row],[Kód]],zostava9[],2,0),"")</f>
        <v/>
      </c>
      <c r="V253" s="102" t="str">
        <f>IFERROR(VLOOKUP(Výskyt[[#This Row],[Kód]],zostava10[],2,0),"")</f>
        <v/>
      </c>
      <c r="W253" s="100" t="str">
        <f>IFERROR(VLOOKUP(Výskyt[[#This Row],[Kód]],zostava11[],2,0),"")</f>
        <v/>
      </c>
      <c r="X253" s="100" t="str">
        <f>IFERROR(VLOOKUP(Výskyt[[#This Row],[Kód]],zostava12[],2,0),"")</f>
        <v/>
      </c>
      <c r="Y253" s="100" t="str">
        <f>IFERROR(VLOOKUP(Výskyt[[#This Row],[Kód]],zostava13[],2,0),"")</f>
        <v/>
      </c>
      <c r="Z253" s="100" t="str">
        <f>IFERROR(VLOOKUP(Výskyt[[#This Row],[Kód]],zostava14[],2,0),"")</f>
        <v/>
      </c>
      <c r="AA253" s="100" t="str">
        <f>IFERROR(VLOOKUP(Výskyt[[#This Row],[Kód]],zostava15[],2,0),"")</f>
        <v/>
      </c>
      <c r="AB253" s="100" t="str">
        <f>IFERROR(VLOOKUP(Výskyt[[#This Row],[Kód]],zostava16[],2,0),"")</f>
        <v/>
      </c>
      <c r="AC253" s="100" t="str">
        <f>IFERROR(VLOOKUP(Výskyt[[#This Row],[Kód]],zostava17[],2,0),"")</f>
        <v/>
      </c>
      <c r="AD253" s="100" t="str">
        <f>IFERROR(VLOOKUP(Výskyt[[#This Row],[Kód]],zostava18[],2,0),"")</f>
        <v/>
      </c>
      <c r="AE253" s="100" t="str">
        <f>IFERROR(VLOOKUP(Výskyt[[#This Row],[Kód]],zostava19[],2,0),"")</f>
        <v/>
      </c>
      <c r="AF253" s="100" t="str">
        <f>IFERROR(VLOOKUP(Výskyt[[#This Row],[Kód]],zostava20[],2,0),"")</f>
        <v/>
      </c>
      <c r="AG253" s="100" t="str">
        <f>IFERROR(VLOOKUP(Výskyt[[#This Row],[Kód]],zostava21[],2,0),"")</f>
        <v/>
      </c>
      <c r="AH253" s="100" t="str">
        <f>IFERROR(VLOOKUP(Výskyt[[#This Row],[Kód]],zostava22[],2,0),"")</f>
        <v/>
      </c>
      <c r="AI253" s="100" t="str">
        <f>IFERROR(VLOOKUP(Výskyt[[#This Row],[Kód]],zostava23[],2,0),"")</f>
        <v/>
      </c>
      <c r="AJ253" s="100" t="str">
        <f>IFERROR(VLOOKUP(Výskyt[[#This Row],[Kód]],zostava24[],2,0),"")</f>
        <v/>
      </c>
      <c r="AK253" s="100" t="str">
        <f>IFERROR(VLOOKUP(Výskyt[[#This Row],[Kód]],zostava25[],2,0),"")</f>
        <v/>
      </c>
      <c r="AL253" s="100" t="str">
        <f>IFERROR(VLOOKUP(Výskyt[[#This Row],[Kód]],zostava26[],2,0),"")</f>
        <v/>
      </c>
      <c r="AM253" s="100" t="str">
        <f>IFERROR(VLOOKUP(Výskyt[[#This Row],[Kód]],zostava27[],2,0),"")</f>
        <v/>
      </c>
      <c r="AN253" s="100" t="str">
        <f>IFERROR(VLOOKUP(Výskyt[[#This Row],[Kód]],zostava28[],2,0),"")</f>
        <v/>
      </c>
      <c r="AO253" s="100" t="str">
        <f>IFERROR(VLOOKUP(Výskyt[[#This Row],[Kód]],zostava29[],2,0),"")</f>
        <v/>
      </c>
      <c r="AP253" s="100" t="str">
        <f>IFERROR(VLOOKUP(Výskyt[[#This Row],[Kód]],zostava30[],2,0),"")</f>
        <v/>
      </c>
      <c r="AQ253" s="100" t="str">
        <f>IFERROR(VLOOKUP(Výskyt[[#This Row],[Kód]],zostava31[],2,0),"")</f>
        <v/>
      </c>
      <c r="AR253" s="100" t="str">
        <f>IFERROR(VLOOKUP(Výskyt[[#This Row],[Kód]],zostava32[],2,0),"")</f>
        <v/>
      </c>
      <c r="AS253" s="100" t="str">
        <f>IFERROR(VLOOKUP(Výskyt[[#This Row],[Kód]],zostava33[],2,0),"")</f>
        <v/>
      </c>
      <c r="AT253" s="100" t="str">
        <f>IFERROR(VLOOKUP(Výskyt[[#This Row],[Kód]],zostava34[],2,0),"")</f>
        <v/>
      </c>
      <c r="AU253" s="100" t="str">
        <f>IFERROR(VLOOKUP(Výskyt[[#This Row],[Kód]],zostava35[],2,0),"")</f>
        <v/>
      </c>
      <c r="AV253" s="100" t="str">
        <f>IFERROR(VLOOKUP(Výskyt[[#This Row],[Kód]],zostava36[],2,0),"")</f>
        <v/>
      </c>
      <c r="AW253" s="100" t="str">
        <f>IFERROR(VLOOKUP(Výskyt[[#This Row],[Kód]],zostava37[],2,0),"")</f>
        <v/>
      </c>
      <c r="AX253" s="100" t="str">
        <f>IFERROR(VLOOKUP(Výskyt[[#This Row],[Kód]],zostava38[],2,0),"")</f>
        <v/>
      </c>
      <c r="AY253" s="100" t="str">
        <f>IFERROR(VLOOKUP(Výskyt[[#This Row],[Kód]],zostava39[],2,0),"")</f>
        <v/>
      </c>
      <c r="AZ253" s="100" t="str">
        <f>IFERROR(VLOOKUP(Výskyt[[#This Row],[Kód]],zostava40[],2,0),"")</f>
        <v/>
      </c>
      <c r="BA253" s="100" t="str">
        <f>IFERROR(VLOOKUP(Výskyt[[#This Row],[Kód]],zostava41[],2,0),"")</f>
        <v/>
      </c>
      <c r="BB253" s="100" t="str">
        <f>IFERROR(VLOOKUP(Výskyt[[#This Row],[Kód]],zostava42[],2,0),"")</f>
        <v/>
      </c>
      <c r="BC253" s="100" t="str">
        <f>IFERROR(VLOOKUP(Výskyt[[#This Row],[Kód]],zostava43[],2,0),"")</f>
        <v/>
      </c>
      <c r="BD253" s="100" t="str">
        <f>IFERROR(VLOOKUP(Výskyt[[#This Row],[Kód]],zostava44[],2,0),"")</f>
        <v/>
      </c>
      <c r="BE253" s="84"/>
      <c r="BF253" s="108">
        <f>Zostavy!B281</f>
        <v>0</v>
      </c>
      <c r="BG253" s="108">
        <f>SUMIFS(Zostavy!$D$258:$D$291,Zostavy!$B$258:$B$291,Zostavy!B281)*Zostavy!$E$293</f>
        <v>0</v>
      </c>
      <c r="BI253" s="108">
        <f>Zostavy!H281</f>
        <v>0</v>
      </c>
      <c r="BJ253" s="108">
        <f>SUMIFS(Zostavy!$J$258:$J$291,Zostavy!$H$258:$H$291,Zostavy!H281)*Zostavy!$K$293</f>
        <v>0</v>
      </c>
      <c r="BL253" s="108">
        <f>Zostavy!N281</f>
        <v>0</v>
      </c>
      <c r="BM253" s="108">
        <f>SUMIFS(Zostavy!$P$258:$P$291,Zostavy!$N$258:$N$291,Zostavy!N281)*Zostavy!$Q$293</f>
        <v>0</v>
      </c>
      <c r="BO253" s="108">
        <f>Zostavy!T281</f>
        <v>0</v>
      </c>
      <c r="BP253" s="108">
        <f>SUMIFS(Zostavy!$V$258:$V$291,Zostavy!$T$258:$T$291,Zostavy!T281)*Zostavy!$W$293</f>
        <v>0</v>
      </c>
    </row>
    <row r="254" spans="1:68" ht="14.15" x14ac:dyDescent="0.35">
      <c r="A254" s="84"/>
      <c r="B254" s="98">
        <v>4042</v>
      </c>
      <c r="C254" s="84" t="s">
        <v>130</v>
      </c>
      <c r="D254" s="84">
        <f>Cenník[[#This Row],[Kód]]</f>
        <v>4042</v>
      </c>
      <c r="E254" s="93">
        <v>0.7</v>
      </c>
      <c r="F254" s="84"/>
      <c r="G254" s="84" t="s">
        <v>123</v>
      </c>
      <c r="H254" s="84"/>
      <c r="I254" s="99">
        <f>Cenník[[#This Row],[Kód]]</f>
        <v>4042</v>
      </c>
      <c r="J254" s="100">
        <f>SUM(Výskyt[[#This Row],[1]:[44]])</f>
        <v>0</v>
      </c>
      <c r="K254" s="100" t="str">
        <f>IFERROR(RANK(Výskyt[[#This Row],[kód-P]],Výskyt[kód-P],1),"")</f>
        <v/>
      </c>
      <c r="L254" s="100" t="str">
        <f>IF(Výskyt[[#This Row],[ks]]&gt;0,Výskyt[[#This Row],[Kód]],"")</f>
        <v/>
      </c>
      <c r="M254" s="100" t="str">
        <f>IFERROR(VLOOKUP(Výskyt[[#This Row],[Kód]],zostava1[],2,0),"")</f>
        <v/>
      </c>
      <c r="N254" s="100" t="str">
        <f>IFERROR(VLOOKUP(Výskyt[[#This Row],[Kód]],zostava2[],2,0),"")</f>
        <v/>
      </c>
      <c r="O254" s="100" t="str">
        <f>IFERROR(VLOOKUP(Výskyt[[#This Row],[Kód]],zostava3[],2,0),"")</f>
        <v/>
      </c>
      <c r="P254" s="100" t="str">
        <f>IFERROR(VLOOKUP(Výskyt[[#This Row],[Kód]],zostava4[],2,0),"")</f>
        <v/>
      </c>
      <c r="Q254" s="100" t="str">
        <f>IFERROR(VLOOKUP(Výskyt[[#This Row],[Kód]],zostava5[],2,0),"")</f>
        <v/>
      </c>
      <c r="R254" s="100" t="str">
        <f>IFERROR(VLOOKUP(Výskyt[[#This Row],[Kód]],zostava6[],2,0),"")</f>
        <v/>
      </c>
      <c r="S254" s="100" t="str">
        <f>IFERROR(VLOOKUP(Výskyt[[#This Row],[Kód]],zostava7[],2,0),"")</f>
        <v/>
      </c>
      <c r="T254" s="100" t="str">
        <f>IFERROR(VLOOKUP(Výskyt[[#This Row],[Kód]],zostava8[],2,0),"")</f>
        <v/>
      </c>
      <c r="U254" s="100" t="str">
        <f>IFERROR(VLOOKUP(Výskyt[[#This Row],[Kód]],zostava9[],2,0),"")</f>
        <v/>
      </c>
      <c r="V254" s="102" t="str">
        <f>IFERROR(VLOOKUP(Výskyt[[#This Row],[Kód]],zostava10[],2,0),"")</f>
        <v/>
      </c>
      <c r="W254" s="100" t="str">
        <f>IFERROR(VLOOKUP(Výskyt[[#This Row],[Kód]],zostava11[],2,0),"")</f>
        <v/>
      </c>
      <c r="X254" s="100" t="str">
        <f>IFERROR(VLOOKUP(Výskyt[[#This Row],[Kód]],zostava12[],2,0),"")</f>
        <v/>
      </c>
      <c r="Y254" s="100" t="str">
        <f>IFERROR(VLOOKUP(Výskyt[[#This Row],[Kód]],zostava13[],2,0),"")</f>
        <v/>
      </c>
      <c r="Z254" s="100" t="str">
        <f>IFERROR(VLOOKUP(Výskyt[[#This Row],[Kód]],zostava14[],2,0),"")</f>
        <v/>
      </c>
      <c r="AA254" s="100" t="str">
        <f>IFERROR(VLOOKUP(Výskyt[[#This Row],[Kód]],zostava15[],2,0),"")</f>
        <v/>
      </c>
      <c r="AB254" s="100" t="str">
        <f>IFERROR(VLOOKUP(Výskyt[[#This Row],[Kód]],zostava16[],2,0),"")</f>
        <v/>
      </c>
      <c r="AC254" s="100" t="str">
        <f>IFERROR(VLOOKUP(Výskyt[[#This Row],[Kód]],zostava17[],2,0),"")</f>
        <v/>
      </c>
      <c r="AD254" s="100" t="str">
        <f>IFERROR(VLOOKUP(Výskyt[[#This Row],[Kód]],zostava18[],2,0),"")</f>
        <v/>
      </c>
      <c r="AE254" s="100" t="str">
        <f>IFERROR(VLOOKUP(Výskyt[[#This Row],[Kód]],zostava19[],2,0),"")</f>
        <v/>
      </c>
      <c r="AF254" s="100" t="str">
        <f>IFERROR(VLOOKUP(Výskyt[[#This Row],[Kód]],zostava20[],2,0),"")</f>
        <v/>
      </c>
      <c r="AG254" s="100" t="str">
        <f>IFERROR(VLOOKUP(Výskyt[[#This Row],[Kód]],zostava21[],2,0),"")</f>
        <v/>
      </c>
      <c r="AH254" s="100" t="str">
        <f>IFERROR(VLOOKUP(Výskyt[[#This Row],[Kód]],zostava22[],2,0),"")</f>
        <v/>
      </c>
      <c r="AI254" s="100" t="str">
        <f>IFERROR(VLOOKUP(Výskyt[[#This Row],[Kód]],zostava23[],2,0),"")</f>
        <v/>
      </c>
      <c r="AJ254" s="100" t="str">
        <f>IFERROR(VLOOKUP(Výskyt[[#This Row],[Kód]],zostava24[],2,0),"")</f>
        <v/>
      </c>
      <c r="AK254" s="100" t="str">
        <f>IFERROR(VLOOKUP(Výskyt[[#This Row],[Kód]],zostava25[],2,0),"")</f>
        <v/>
      </c>
      <c r="AL254" s="100" t="str">
        <f>IFERROR(VLOOKUP(Výskyt[[#This Row],[Kód]],zostava26[],2,0),"")</f>
        <v/>
      </c>
      <c r="AM254" s="100" t="str">
        <f>IFERROR(VLOOKUP(Výskyt[[#This Row],[Kód]],zostava27[],2,0),"")</f>
        <v/>
      </c>
      <c r="AN254" s="100" t="str">
        <f>IFERROR(VLOOKUP(Výskyt[[#This Row],[Kód]],zostava28[],2,0),"")</f>
        <v/>
      </c>
      <c r="AO254" s="100" t="str">
        <f>IFERROR(VLOOKUP(Výskyt[[#This Row],[Kód]],zostava29[],2,0),"")</f>
        <v/>
      </c>
      <c r="AP254" s="100" t="str">
        <f>IFERROR(VLOOKUP(Výskyt[[#This Row],[Kód]],zostava30[],2,0),"")</f>
        <v/>
      </c>
      <c r="AQ254" s="100" t="str">
        <f>IFERROR(VLOOKUP(Výskyt[[#This Row],[Kód]],zostava31[],2,0),"")</f>
        <v/>
      </c>
      <c r="AR254" s="100" t="str">
        <f>IFERROR(VLOOKUP(Výskyt[[#This Row],[Kód]],zostava32[],2,0),"")</f>
        <v/>
      </c>
      <c r="AS254" s="100" t="str">
        <f>IFERROR(VLOOKUP(Výskyt[[#This Row],[Kód]],zostava33[],2,0),"")</f>
        <v/>
      </c>
      <c r="AT254" s="100" t="str">
        <f>IFERROR(VLOOKUP(Výskyt[[#This Row],[Kód]],zostava34[],2,0),"")</f>
        <v/>
      </c>
      <c r="AU254" s="100" t="str">
        <f>IFERROR(VLOOKUP(Výskyt[[#This Row],[Kód]],zostava35[],2,0),"")</f>
        <v/>
      </c>
      <c r="AV254" s="100" t="str">
        <f>IFERROR(VLOOKUP(Výskyt[[#This Row],[Kód]],zostava36[],2,0),"")</f>
        <v/>
      </c>
      <c r="AW254" s="100" t="str">
        <f>IFERROR(VLOOKUP(Výskyt[[#This Row],[Kód]],zostava37[],2,0),"")</f>
        <v/>
      </c>
      <c r="AX254" s="100" t="str">
        <f>IFERROR(VLOOKUP(Výskyt[[#This Row],[Kód]],zostava38[],2,0),"")</f>
        <v/>
      </c>
      <c r="AY254" s="100" t="str">
        <f>IFERROR(VLOOKUP(Výskyt[[#This Row],[Kód]],zostava39[],2,0),"")</f>
        <v/>
      </c>
      <c r="AZ254" s="100" t="str">
        <f>IFERROR(VLOOKUP(Výskyt[[#This Row],[Kód]],zostava40[],2,0),"")</f>
        <v/>
      </c>
      <c r="BA254" s="100" t="str">
        <f>IFERROR(VLOOKUP(Výskyt[[#This Row],[Kód]],zostava41[],2,0),"")</f>
        <v/>
      </c>
      <c r="BB254" s="100" t="str">
        <f>IFERROR(VLOOKUP(Výskyt[[#This Row],[Kód]],zostava42[],2,0),"")</f>
        <v/>
      </c>
      <c r="BC254" s="100" t="str">
        <f>IFERROR(VLOOKUP(Výskyt[[#This Row],[Kód]],zostava43[],2,0),"")</f>
        <v/>
      </c>
      <c r="BD254" s="100" t="str">
        <f>IFERROR(VLOOKUP(Výskyt[[#This Row],[Kód]],zostava44[],2,0),"")</f>
        <v/>
      </c>
      <c r="BE254" s="84"/>
      <c r="BF254" s="108">
        <f>Zostavy!B282</f>
        <v>0</v>
      </c>
      <c r="BG254" s="108">
        <f>SUMIFS(Zostavy!$D$258:$D$291,Zostavy!$B$258:$B$291,Zostavy!B282)*Zostavy!$E$293</f>
        <v>0</v>
      </c>
      <c r="BI254" s="108">
        <f>Zostavy!H282</f>
        <v>0</v>
      </c>
      <c r="BJ254" s="108">
        <f>SUMIFS(Zostavy!$J$258:$J$291,Zostavy!$H$258:$H$291,Zostavy!H282)*Zostavy!$K$293</f>
        <v>0</v>
      </c>
      <c r="BL254" s="108">
        <f>Zostavy!N282</f>
        <v>0</v>
      </c>
      <c r="BM254" s="108">
        <f>SUMIFS(Zostavy!$P$258:$P$291,Zostavy!$N$258:$N$291,Zostavy!N282)*Zostavy!$Q$293</f>
        <v>0</v>
      </c>
      <c r="BO254" s="108">
        <f>Zostavy!T282</f>
        <v>0</v>
      </c>
      <c r="BP254" s="108">
        <f>SUMIFS(Zostavy!$V$258:$V$291,Zostavy!$T$258:$T$291,Zostavy!T282)*Zostavy!$W$293</f>
        <v>0</v>
      </c>
    </row>
    <row r="255" spans="1:68" ht="14.15" x14ac:dyDescent="0.35">
      <c r="A255" s="84"/>
      <c r="B255" s="98">
        <v>4043</v>
      </c>
      <c r="C255" s="84" t="s">
        <v>131</v>
      </c>
      <c r="D255" s="84">
        <f>Cenník[[#This Row],[Kód]]</f>
        <v>4043</v>
      </c>
      <c r="E255" s="93">
        <v>0.7</v>
      </c>
      <c r="F255" s="84"/>
      <c r="G255" s="84" t="s">
        <v>127</v>
      </c>
      <c r="H255" s="84"/>
      <c r="I255" s="99">
        <f>Cenník[[#This Row],[Kód]]</f>
        <v>4043</v>
      </c>
      <c r="J255" s="100">
        <f>SUM(Výskyt[[#This Row],[1]:[44]])</f>
        <v>0</v>
      </c>
      <c r="K255" s="100" t="str">
        <f>IFERROR(RANK(Výskyt[[#This Row],[kód-P]],Výskyt[kód-P],1),"")</f>
        <v/>
      </c>
      <c r="L255" s="100" t="str">
        <f>IF(Výskyt[[#This Row],[ks]]&gt;0,Výskyt[[#This Row],[Kód]],"")</f>
        <v/>
      </c>
      <c r="M255" s="100" t="str">
        <f>IFERROR(VLOOKUP(Výskyt[[#This Row],[Kód]],zostava1[],2,0),"")</f>
        <v/>
      </c>
      <c r="N255" s="100" t="str">
        <f>IFERROR(VLOOKUP(Výskyt[[#This Row],[Kód]],zostava2[],2,0),"")</f>
        <v/>
      </c>
      <c r="O255" s="100" t="str">
        <f>IFERROR(VLOOKUP(Výskyt[[#This Row],[Kód]],zostava3[],2,0),"")</f>
        <v/>
      </c>
      <c r="P255" s="100" t="str">
        <f>IFERROR(VLOOKUP(Výskyt[[#This Row],[Kód]],zostava4[],2,0),"")</f>
        <v/>
      </c>
      <c r="Q255" s="100" t="str">
        <f>IFERROR(VLOOKUP(Výskyt[[#This Row],[Kód]],zostava5[],2,0),"")</f>
        <v/>
      </c>
      <c r="R255" s="100" t="str">
        <f>IFERROR(VLOOKUP(Výskyt[[#This Row],[Kód]],zostava6[],2,0),"")</f>
        <v/>
      </c>
      <c r="S255" s="100" t="str">
        <f>IFERROR(VLOOKUP(Výskyt[[#This Row],[Kód]],zostava7[],2,0),"")</f>
        <v/>
      </c>
      <c r="T255" s="100" t="str">
        <f>IFERROR(VLOOKUP(Výskyt[[#This Row],[Kód]],zostava8[],2,0),"")</f>
        <v/>
      </c>
      <c r="U255" s="100" t="str">
        <f>IFERROR(VLOOKUP(Výskyt[[#This Row],[Kód]],zostava9[],2,0),"")</f>
        <v/>
      </c>
      <c r="V255" s="102" t="str">
        <f>IFERROR(VLOOKUP(Výskyt[[#This Row],[Kód]],zostava10[],2,0),"")</f>
        <v/>
      </c>
      <c r="W255" s="100" t="str">
        <f>IFERROR(VLOOKUP(Výskyt[[#This Row],[Kód]],zostava11[],2,0),"")</f>
        <v/>
      </c>
      <c r="X255" s="100" t="str">
        <f>IFERROR(VLOOKUP(Výskyt[[#This Row],[Kód]],zostava12[],2,0),"")</f>
        <v/>
      </c>
      <c r="Y255" s="100" t="str">
        <f>IFERROR(VLOOKUP(Výskyt[[#This Row],[Kód]],zostava13[],2,0),"")</f>
        <v/>
      </c>
      <c r="Z255" s="100" t="str">
        <f>IFERROR(VLOOKUP(Výskyt[[#This Row],[Kód]],zostava14[],2,0),"")</f>
        <v/>
      </c>
      <c r="AA255" s="100" t="str">
        <f>IFERROR(VLOOKUP(Výskyt[[#This Row],[Kód]],zostava15[],2,0),"")</f>
        <v/>
      </c>
      <c r="AB255" s="100" t="str">
        <f>IFERROR(VLOOKUP(Výskyt[[#This Row],[Kód]],zostava16[],2,0),"")</f>
        <v/>
      </c>
      <c r="AC255" s="100" t="str">
        <f>IFERROR(VLOOKUP(Výskyt[[#This Row],[Kód]],zostava17[],2,0),"")</f>
        <v/>
      </c>
      <c r="AD255" s="100" t="str">
        <f>IFERROR(VLOOKUP(Výskyt[[#This Row],[Kód]],zostava18[],2,0),"")</f>
        <v/>
      </c>
      <c r="AE255" s="100" t="str">
        <f>IFERROR(VLOOKUP(Výskyt[[#This Row],[Kód]],zostava19[],2,0),"")</f>
        <v/>
      </c>
      <c r="AF255" s="100" t="str">
        <f>IFERROR(VLOOKUP(Výskyt[[#This Row],[Kód]],zostava20[],2,0),"")</f>
        <v/>
      </c>
      <c r="AG255" s="100" t="str">
        <f>IFERROR(VLOOKUP(Výskyt[[#This Row],[Kód]],zostava21[],2,0),"")</f>
        <v/>
      </c>
      <c r="AH255" s="100" t="str">
        <f>IFERROR(VLOOKUP(Výskyt[[#This Row],[Kód]],zostava22[],2,0),"")</f>
        <v/>
      </c>
      <c r="AI255" s="100" t="str">
        <f>IFERROR(VLOOKUP(Výskyt[[#This Row],[Kód]],zostava23[],2,0),"")</f>
        <v/>
      </c>
      <c r="AJ255" s="100" t="str">
        <f>IFERROR(VLOOKUP(Výskyt[[#This Row],[Kód]],zostava24[],2,0),"")</f>
        <v/>
      </c>
      <c r="AK255" s="100" t="str">
        <f>IFERROR(VLOOKUP(Výskyt[[#This Row],[Kód]],zostava25[],2,0),"")</f>
        <v/>
      </c>
      <c r="AL255" s="100" t="str">
        <f>IFERROR(VLOOKUP(Výskyt[[#This Row],[Kód]],zostava26[],2,0),"")</f>
        <v/>
      </c>
      <c r="AM255" s="100" t="str">
        <f>IFERROR(VLOOKUP(Výskyt[[#This Row],[Kód]],zostava27[],2,0),"")</f>
        <v/>
      </c>
      <c r="AN255" s="100" t="str">
        <f>IFERROR(VLOOKUP(Výskyt[[#This Row],[Kód]],zostava28[],2,0),"")</f>
        <v/>
      </c>
      <c r="AO255" s="100" t="str">
        <f>IFERROR(VLOOKUP(Výskyt[[#This Row],[Kód]],zostava29[],2,0),"")</f>
        <v/>
      </c>
      <c r="AP255" s="100" t="str">
        <f>IFERROR(VLOOKUP(Výskyt[[#This Row],[Kód]],zostava30[],2,0),"")</f>
        <v/>
      </c>
      <c r="AQ255" s="100" t="str">
        <f>IFERROR(VLOOKUP(Výskyt[[#This Row],[Kód]],zostava31[],2,0),"")</f>
        <v/>
      </c>
      <c r="AR255" s="100" t="str">
        <f>IFERROR(VLOOKUP(Výskyt[[#This Row],[Kód]],zostava32[],2,0),"")</f>
        <v/>
      </c>
      <c r="AS255" s="100" t="str">
        <f>IFERROR(VLOOKUP(Výskyt[[#This Row],[Kód]],zostava33[],2,0),"")</f>
        <v/>
      </c>
      <c r="AT255" s="100" t="str">
        <f>IFERROR(VLOOKUP(Výskyt[[#This Row],[Kód]],zostava34[],2,0),"")</f>
        <v/>
      </c>
      <c r="AU255" s="100" t="str">
        <f>IFERROR(VLOOKUP(Výskyt[[#This Row],[Kód]],zostava35[],2,0),"")</f>
        <v/>
      </c>
      <c r="AV255" s="100" t="str">
        <f>IFERROR(VLOOKUP(Výskyt[[#This Row],[Kód]],zostava36[],2,0),"")</f>
        <v/>
      </c>
      <c r="AW255" s="100" t="str">
        <f>IFERROR(VLOOKUP(Výskyt[[#This Row],[Kód]],zostava37[],2,0),"")</f>
        <v/>
      </c>
      <c r="AX255" s="100" t="str">
        <f>IFERROR(VLOOKUP(Výskyt[[#This Row],[Kód]],zostava38[],2,0),"")</f>
        <v/>
      </c>
      <c r="AY255" s="100" t="str">
        <f>IFERROR(VLOOKUP(Výskyt[[#This Row],[Kód]],zostava39[],2,0),"")</f>
        <v/>
      </c>
      <c r="AZ255" s="100" t="str">
        <f>IFERROR(VLOOKUP(Výskyt[[#This Row],[Kód]],zostava40[],2,0),"")</f>
        <v/>
      </c>
      <c r="BA255" s="100" t="str">
        <f>IFERROR(VLOOKUP(Výskyt[[#This Row],[Kód]],zostava41[],2,0),"")</f>
        <v/>
      </c>
      <c r="BB255" s="100" t="str">
        <f>IFERROR(VLOOKUP(Výskyt[[#This Row],[Kód]],zostava42[],2,0),"")</f>
        <v/>
      </c>
      <c r="BC255" s="100" t="str">
        <f>IFERROR(VLOOKUP(Výskyt[[#This Row],[Kód]],zostava43[],2,0),"")</f>
        <v/>
      </c>
      <c r="BD255" s="100" t="str">
        <f>IFERROR(VLOOKUP(Výskyt[[#This Row],[Kód]],zostava44[],2,0),"")</f>
        <v/>
      </c>
      <c r="BE255" s="84"/>
      <c r="BF255" s="108">
        <f>Zostavy!B283</f>
        <v>0</v>
      </c>
      <c r="BG255" s="108">
        <f>SUMIFS(Zostavy!$D$258:$D$291,Zostavy!$B$258:$B$291,Zostavy!B283)*Zostavy!$E$293</f>
        <v>0</v>
      </c>
      <c r="BI255" s="108">
        <f>Zostavy!H283</f>
        <v>0</v>
      </c>
      <c r="BJ255" s="108">
        <f>SUMIFS(Zostavy!$J$258:$J$291,Zostavy!$H$258:$H$291,Zostavy!H283)*Zostavy!$K$293</f>
        <v>0</v>
      </c>
      <c r="BL255" s="108">
        <f>Zostavy!N283</f>
        <v>0</v>
      </c>
      <c r="BM255" s="108">
        <f>SUMIFS(Zostavy!$P$258:$P$291,Zostavy!$N$258:$N$291,Zostavy!N283)*Zostavy!$Q$293</f>
        <v>0</v>
      </c>
      <c r="BO255" s="108">
        <f>Zostavy!T283</f>
        <v>0</v>
      </c>
      <c r="BP255" s="108">
        <f>SUMIFS(Zostavy!$V$258:$V$291,Zostavy!$T$258:$T$291,Zostavy!T283)*Zostavy!$W$293</f>
        <v>0</v>
      </c>
    </row>
    <row r="256" spans="1:68" ht="14.15" x14ac:dyDescent="0.35">
      <c r="A256" s="84"/>
      <c r="B256" s="98">
        <v>4044</v>
      </c>
      <c r="C256" s="84" t="s">
        <v>132</v>
      </c>
      <c r="D256" s="84">
        <f>Cenník[[#This Row],[Kód]]</f>
        <v>4044</v>
      </c>
      <c r="E256" s="93">
        <v>0.7</v>
      </c>
      <c r="F256" s="84"/>
      <c r="G256" s="84" t="s">
        <v>124</v>
      </c>
      <c r="H256" s="84"/>
      <c r="I256" s="99">
        <f>Cenník[[#This Row],[Kód]]</f>
        <v>4044</v>
      </c>
      <c r="J256" s="100">
        <f>SUM(Výskyt[[#This Row],[1]:[44]])</f>
        <v>0</v>
      </c>
      <c r="K256" s="100" t="str">
        <f>IFERROR(RANK(Výskyt[[#This Row],[kód-P]],Výskyt[kód-P],1),"")</f>
        <v/>
      </c>
      <c r="L256" s="100" t="str">
        <f>IF(Výskyt[[#This Row],[ks]]&gt;0,Výskyt[[#This Row],[Kód]],"")</f>
        <v/>
      </c>
      <c r="M256" s="100" t="str">
        <f>IFERROR(VLOOKUP(Výskyt[[#This Row],[Kód]],zostava1[],2,0),"")</f>
        <v/>
      </c>
      <c r="N256" s="100" t="str">
        <f>IFERROR(VLOOKUP(Výskyt[[#This Row],[Kód]],zostava2[],2,0),"")</f>
        <v/>
      </c>
      <c r="O256" s="100" t="str">
        <f>IFERROR(VLOOKUP(Výskyt[[#This Row],[Kód]],zostava3[],2,0),"")</f>
        <v/>
      </c>
      <c r="P256" s="100" t="str">
        <f>IFERROR(VLOOKUP(Výskyt[[#This Row],[Kód]],zostava4[],2,0),"")</f>
        <v/>
      </c>
      <c r="Q256" s="100" t="str">
        <f>IFERROR(VLOOKUP(Výskyt[[#This Row],[Kód]],zostava5[],2,0),"")</f>
        <v/>
      </c>
      <c r="R256" s="100" t="str">
        <f>IFERROR(VLOOKUP(Výskyt[[#This Row],[Kód]],zostava6[],2,0),"")</f>
        <v/>
      </c>
      <c r="S256" s="100" t="str">
        <f>IFERROR(VLOOKUP(Výskyt[[#This Row],[Kód]],zostava7[],2,0),"")</f>
        <v/>
      </c>
      <c r="T256" s="100" t="str">
        <f>IFERROR(VLOOKUP(Výskyt[[#This Row],[Kód]],zostava8[],2,0),"")</f>
        <v/>
      </c>
      <c r="U256" s="100" t="str">
        <f>IFERROR(VLOOKUP(Výskyt[[#This Row],[Kód]],zostava9[],2,0),"")</f>
        <v/>
      </c>
      <c r="V256" s="102" t="str">
        <f>IFERROR(VLOOKUP(Výskyt[[#This Row],[Kód]],zostava10[],2,0),"")</f>
        <v/>
      </c>
      <c r="W256" s="100" t="str">
        <f>IFERROR(VLOOKUP(Výskyt[[#This Row],[Kód]],zostava11[],2,0),"")</f>
        <v/>
      </c>
      <c r="X256" s="100" t="str">
        <f>IFERROR(VLOOKUP(Výskyt[[#This Row],[Kód]],zostava12[],2,0),"")</f>
        <v/>
      </c>
      <c r="Y256" s="100" t="str">
        <f>IFERROR(VLOOKUP(Výskyt[[#This Row],[Kód]],zostava13[],2,0),"")</f>
        <v/>
      </c>
      <c r="Z256" s="100" t="str">
        <f>IFERROR(VLOOKUP(Výskyt[[#This Row],[Kód]],zostava14[],2,0),"")</f>
        <v/>
      </c>
      <c r="AA256" s="100" t="str">
        <f>IFERROR(VLOOKUP(Výskyt[[#This Row],[Kód]],zostava15[],2,0),"")</f>
        <v/>
      </c>
      <c r="AB256" s="100" t="str">
        <f>IFERROR(VLOOKUP(Výskyt[[#This Row],[Kód]],zostava16[],2,0),"")</f>
        <v/>
      </c>
      <c r="AC256" s="100" t="str">
        <f>IFERROR(VLOOKUP(Výskyt[[#This Row],[Kód]],zostava17[],2,0),"")</f>
        <v/>
      </c>
      <c r="AD256" s="100" t="str">
        <f>IFERROR(VLOOKUP(Výskyt[[#This Row],[Kód]],zostava18[],2,0),"")</f>
        <v/>
      </c>
      <c r="AE256" s="100" t="str">
        <f>IFERROR(VLOOKUP(Výskyt[[#This Row],[Kód]],zostava19[],2,0),"")</f>
        <v/>
      </c>
      <c r="AF256" s="100" t="str">
        <f>IFERROR(VLOOKUP(Výskyt[[#This Row],[Kód]],zostava20[],2,0),"")</f>
        <v/>
      </c>
      <c r="AG256" s="100" t="str">
        <f>IFERROR(VLOOKUP(Výskyt[[#This Row],[Kód]],zostava21[],2,0),"")</f>
        <v/>
      </c>
      <c r="AH256" s="100" t="str">
        <f>IFERROR(VLOOKUP(Výskyt[[#This Row],[Kód]],zostava22[],2,0),"")</f>
        <v/>
      </c>
      <c r="AI256" s="100" t="str">
        <f>IFERROR(VLOOKUP(Výskyt[[#This Row],[Kód]],zostava23[],2,0),"")</f>
        <v/>
      </c>
      <c r="AJ256" s="100" t="str">
        <f>IFERROR(VLOOKUP(Výskyt[[#This Row],[Kód]],zostava24[],2,0),"")</f>
        <v/>
      </c>
      <c r="AK256" s="100" t="str">
        <f>IFERROR(VLOOKUP(Výskyt[[#This Row],[Kód]],zostava25[],2,0),"")</f>
        <v/>
      </c>
      <c r="AL256" s="100" t="str">
        <f>IFERROR(VLOOKUP(Výskyt[[#This Row],[Kód]],zostava26[],2,0),"")</f>
        <v/>
      </c>
      <c r="AM256" s="100" t="str">
        <f>IFERROR(VLOOKUP(Výskyt[[#This Row],[Kód]],zostava27[],2,0),"")</f>
        <v/>
      </c>
      <c r="AN256" s="100" t="str">
        <f>IFERROR(VLOOKUP(Výskyt[[#This Row],[Kód]],zostava28[],2,0),"")</f>
        <v/>
      </c>
      <c r="AO256" s="100" t="str">
        <f>IFERROR(VLOOKUP(Výskyt[[#This Row],[Kód]],zostava29[],2,0),"")</f>
        <v/>
      </c>
      <c r="AP256" s="100" t="str">
        <f>IFERROR(VLOOKUP(Výskyt[[#This Row],[Kód]],zostava30[],2,0),"")</f>
        <v/>
      </c>
      <c r="AQ256" s="100" t="str">
        <f>IFERROR(VLOOKUP(Výskyt[[#This Row],[Kód]],zostava31[],2,0),"")</f>
        <v/>
      </c>
      <c r="AR256" s="100" t="str">
        <f>IFERROR(VLOOKUP(Výskyt[[#This Row],[Kód]],zostava32[],2,0),"")</f>
        <v/>
      </c>
      <c r="AS256" s="100" t="str">
        <f>IFERROR(VLOOKUP(Výskyt[[#This Row],[Kód]],zostava33[],2,0),"")</f>
        <v/>
      </c>
      <c r="AT256" s="100" t="str">
        <f>IFERROR(VLOOKUP(Výskyt[[#This Row],[Kód]],zostava34[],2,0),"")</f>
        <v/>
      </c>
      <c r="AU256" s="100" t="str">
        <f>IFERROR(VLOOKUP(Výskyt[[#This Row],[Kód]],zostava35[],2,0),"")</f>
        <v/>
      </c>
      <c r="AV256" s="100" t="str">
        <f>IFERROR(VLOOKUP(Výskyt[[#This Row],[Kód]],zostava36[],2,0),"")</f>
        <v/>
      </c>
      <c r="AW256" s="100" t="str">
        <f>IFERROR(VLOOKUP(Výskyt[[#This Row],[Kód]],zostava37[],2,0),"")</f>
        <v/>
      </c>
      <c r="AX256" s="100" t="str">
        <f>IFERROR(VLOOKUP(Výskyt[[#This Row],[Kód]],zostava38[],2,0),"")</f>
        <v/>
      </c>
      <c r="AY256" s="100" t="str">
        <f>IFERROR(VLOOKUP(Výskyt[[#This Row],[Kód]],zostava39[],2,0),"")</f>
        <v/>
      </c>
      <c r="AZ256" s="100" t="str">
        <f>IFERROR(VLOOKUP(Výskyt[[#This Row],[Kód]],zostava40[],2,0),"")</f>
        <v/>
      </c>
      <c r="BA256" s="100" t="str">
        <f>IFERROR(VLOOKUP(Výskyt[[#This Row],[Kód]],zostava41[],2,0),"")</f>
        <v/>
      </c>
      <c r="BB256" s="100" t="str">
        <f>IFERROR(VLOOKUP(Výskyt[[#This Row],[Kód]],zostava42[],2,0),"")</f>
        <v/>
      </c>
      <c r="BC256" s="100" t="str">
        <f>IFERROR(VLOOKUP(Výskyt[[#This Row],[Kód]],zostava43[],2,0),"")</f>
        <v/>
      </c>
      <c r="BD256" s="100" t="str">
        <f>IFERROR(VLOOKUP(Výskyt[[#This Row],[Kód]],zostava44[],2,0),"")</f>
        <v/>
      </c>
      <c r="BE256" s="84"/>
      <c r="BF256" s="108">
        <f>Zostavy!B284</f>
        <v>0</v>
      </c>
      <c r="BG256" s="108">
        <f>SUMIFS(Zostavy!$D$258:$D$291,Zostavy!$B$258:$B$291,Zostavy!B284)*Zostavy!$E$293</f>
        <v>0</v>
      </c>
      <c r="BI256" s="108">
        <f>Zostavy!H284</f>
        <v>0</v>
      </c>
      <c r="BJ256" s="108">
        <f>SUMIFS(Zostavy!$J$258:$J$291,Zostavy!$H$258:$H$291,Zostavy!H284)*Zostavy!$K$293</f>
        <v>0</v>
      </c>
      <c r="BL256" s="108">
        <f>Zostavy!N284</f>
        <v>0</v>
      </c>
      <c r="BM256" s="108">
        <f>SUMIFS(Zostavy!$P$258:$P$291,Zostavy!$N$258:$N$291,Zostavy!N284)*Zostavy!$Q$293</f>
        <v>0</v>
      </c>
      <c r="BO256" s="108">
        <f>Zostavy!T284</f>
        <v>0</v>
      </c>
      <c r="BP256" s="108">
        <f>SUMIFS(Zostavy!$V$258:$V$291,Zostavy!$T$258:$T$291,Zostavy!T284)*Zostavy!$W$293</f>
        <v>0</v>
      </c>
    </row>
    <row r="257" spans="1:68" ht="14.15" x14ac:dyDescent="0.35">
      <c r="A257" s="84"/>
      <c r="B257" s="98">
        <v>4045</v>
      </c>
      <c r="C257" s="84" t="s">
        <v>133</v>
      </c>
      <c r="D257" s="84">
        <f>Cenník[[#This Row],[Kód]]</f>
        <v>4045</v>
      </c>
      <c r="E257" s="93">
        <v>1.21</v>
      </c>
      <c r="F257" s="84"/>
      <c r="G257" s="84" t="s">
        <v>131</v>
      </c>
      <c r="H257" s="84"/>
      <c r="I257" s="99">
        <f>Cenník[[#This Row],[Kód]]</f>
        <v>4045</v>
      </c>
      <c r="J257" s="100">
        <f>SUM(Výskyt[[#This Row],[1]:[44]])</f>
        <v>0</v>
      </c>
      <c r="K257" s="100" t="str">
        <f>IFERROR(RANK(Výskyt[[#This Row],[kód-P]],Výskyt[kód-P],1),"")</f>
        <v/>
      </c>
      <c r="L257" s="100" t="str">
        <f>IF(Výskyt[[#This Row],[ks]]&gt;0,Výskyt[[#This Row],[Kód]],"")</f>
        <v/>
      </c>
      <c r="M257" s="100" t="str">
        <f>IFERROR(VLOOKUP(Výskyt[[#This Row],[Kód]],zostava1[],2,0),"")</f>
        <v/>
      </c>
      <c r="N257" s="100" t="str">
        <f>IFERROR(VLOOKUP(Výskyt[[#This Row],[Kód]],zostava2[],2,0),"")</f>
        <v/>
      </c>
      <c r="O257" s="100" t="str">
        <f>IFERROR(VLOOKUP(Výskyt[[#This Row],[Kód]],zostava3[],2,0),"")</f>
        <v/>
      </c>
      <c r="P257" s="100" t="str">
        <f>IFERROR(VLOOKUP(Výskyt[[#This Row],[Kód]],zostava4[],2,0),"")</f>
        <v/>
      </c>
      <c r="Q257" s="100" t="str">
        <f>IFERROR(VLOOKUP(Výskyt[[#This Row],[Kód]],zostava5[],2,0),"")</f>
        <v/>
      </c>
      <c r="R257" s="100" t="str">
        <f>IFERROR(VLOOKUP(Výskyt[[#This Row],[Kód]],zostava6[],2,0),"")</f>
        <v/>
      </c>
      <c r="S257" s="100" t="str">
        <f>IFERROR(VLOOKUP(Výskyt[[#This Row],[Kód]],zostava7[],2,0),"")</f>
        <v/>
      </c>
      <c r="T257" s="100" t="str">
        <f>IFERROR(VLOOKUP(Výskyt[[#This Row],[Kód]],zostava8[],2,0),"")</f>
        <v/>
      </c>
      <c r="U257" s="100" t="str">
        <f>IFERROR(VLOOKUP(Výskyt[[#This Row],[Kód]],zostava9[],2,0),"")</f>
        <v/>
      </c>
      <c r="V257" s="102" t="str">
        <f>IFERROR(VLOOKUP(Výskyt[[#This Row],[Kód]],zostava10[],2,0),"")</f>
        <v/>
      </c>
      <c r="W257" s="100" t="str">
        <f>IFERROR(VLOOKUP(Výskyt[[#This Row],[Kód]],zostava11[],2,0),"")</f>
        <v/>
      </c>
      <c r="X257" s="100" t="str">
        <f>IFERROR(VLOOKUP(Výskyt[[#This Row],[Kód]],zostava12[],2,0),"")</f>
        <v/>
      </c>
      <c r="Y257" s="100" t="str">
        <f>IFERROR(VLOOKUP(Výskyt[[#This Row],[Kód]],zostava13[],2,0),"")</f>
        <v/>
      </c>
      <c r="Z257" s="100" t="str">
        <f>IFERROR(VLOOKUP(Výskyt[[#This Row],[Kód]],zostava14[],2,0),"")</f>
        <v/>
      </c>
      <c r="AA257" s="100" t="str">
        <f>IFERROR(VLOOKUP(Výskyt[[#This Row],[Kód]],zostava15[],2,0),"")</f>
        <v/>
      </c>
      <c r="AB257" s="100" t="str">
        <f>IFERROR(VLOOKUP(Výskyt[[#This Row],[Kód]],zostava16[],2,0),"")</f>
        <v/>
      </c>
      <c r="AC257" s="100" t="str">
        <f>IFERROR(VLOOKUP(Výskyt[[#This Row],[Kód]],zostava17[],2,0),"")</f>
        <v/>
      </c>
      <c r="AD257" s="100" t="str">
        <f>IFERROR(VLOOKUP(Výskyt[[#This Row],[Kód]],zostava18[],2,0),"")</f>
        <v/>
      </c>
      <c r="AE257" s="100" t="str">
        <f>IFERROR(VLOOKUP(Výskyt[[#This Row],[Kód]],zostava19[],2,0),"")</f>
        <v/>
      </c>
      <c r="AF257" s="100" t="str">
        <f>IFERROR(VLOOKUP(Výskyt[[#This Row],[Kód]],zostava20[],2,0),"")</f>
        <v/>
      </c>
      <c r="AG257" s="100" t="str">
        <f>IFERROR(VLOOKUP(Výskyt[[#This Row],[Kód]],zostava21[],2,0),"")</f>
        <v/>
      </c>
      <c r="AH257" s="100" t="str">
        <f>IFERROR(VLOOKUP(Výskyt[[#This Row],[Kód]],zostava22[],2,0),"")</f>
        <v/>
      </c>
      <c r="AI257" s="100" t="str">
        <f>IFERROR(VLOOKUP(Výskyt[[#This Row],[Kód]],zostava23[],2,0),"")</f>
        <v/>
      </c>
      <c r="AJ257" s="100" t="str">
        <f>IFERROR(VLOOKUP(Výskyt[[#This Row],[Kód]],zostava24[],2,0),"")</f>
        <v/>
      </c>
      <c r="AK257" s="100" t="str">
        <f>IFERROR(VLOOKUP(Výskyt[[#This Row],[Kód]],zostava25[],2,0),"")</f>
        <v/>
      </c>
      <c r="AL257" s="100" t="str">
        <f>IFERROR(VLOOKUP(Výskyt[[#This Row],[Kód]],zostava26[],2,0),"")</f>
        <v/>
      </c>
      <c r="AM257" s="100" t="str">
        <f>IFERROR(VLOOKUP(Výskyt[[#This Row],[Kód]],zostava27[],2,0),"")</f>
        <v/>
      </c>
      <c r="AN257" s="100" t="str">
        <f>IFERROR(VLOOKUP(Výskyt[[#This Row],[Kód]],zostava28[],2,0),"")</f>
        <v/>
      </c>
      <c r="AO257" s="100" t="str">
        <f>IFERROR(VLOOKUP(Výskyt[[#This Row],[Kód]],zostava29[],2,0),"")</f>
        <v/>
      </c>
      <c r="AP257" s="100" t="str">
        <f>IFERROR(VLOOKUP(Výskyt[[#This Row],[Kód]],zostava30[],2,0),"")</f>
        <v/>
      </c>
      <c r="AQ257" s="100" t="str">
        <f>IFERROR(VLOOKUP(Výskyt[[#This Row],[Kód]],zostava31[],2,0),"")</f>
        <v/>
      </c>
      <c r="AR257" s="100" t="str">
        <f>IFERROR(VLOOKUP(Výskyt[[#This Row],[Kód]],zostava32[],2,0),"")</f>
        <v/>
      </c>
      <c r="AS257" s="100" t="str">
        <f>IFERROR(VLOOKUP(Výskyt[[#This Row],[Kód]],zostava33[],2,0),"")</f>
        <v/>
      </c>
      <c r="AT257" s="100" t="str">
        <f>IFERROR(VLOOKUP(Výskyt[[#This Row],[Kód]],zostava34[],2,0),"")</f>
        <v/>
      </c>
      <c r="AU257" s="100" t="str">
        <f>IFERROR(VLOOKUP(Výskyt[[#This Row],[Kód]],zostava35[],2,0),"")</f>
        <v/>
      </c>
      <c r="AV257" s="100" t="str">
        <f>IFERROR(VLOOKUP(Výskyt[[#This Row],[Kód]],zostava36[],2,0),"")</f>
        <v/>
      </c>
      <c r="AW257" s="100" t="str">
        <f>IFERROR(VLOOKUP(Výskyt[[#This Row],[Kód]],zostava37[],2,0),"")</f>
        <v/>
      </c>
      <c r="AX257" s="100" t="str">
        <f>IFERROR(VLOOKUP(Výskyt[[#This Row],[Kód]],zostava38[],2,0),"")</f>
        <v/>
      </c>
      <c r="AY257" s="100" t="str">
        <f>IFERROR(VLOOKUP(Výskyt[[#This Row],[Kód]],zostava39[],2,0),"")</f>
        <v/>
      </c>
      <c r="AZ257" s="100" t="str">
        <f>IFERROR(VLOOKUP(Výskyt[[#This Row],[Kód]],zostava40[],2,0),"")</f>
        <v/>
      </c>
      <c r="BA257" s="100" t="str">
        <f>IFERROR(VLOOKUP(Výskyt[[#This Row],[Kód]],zostava41[],2,0),"")</f>
        <v/>
      </c>
      <c r="BB257" s="100" t="str">
        <f>IFERROR(VLOOKUP(Výskyt[[#This Row],[Kód]],zostava42[],2,0),"")</f>
        <v/>
      </c>
      <c r="BC257" s="100" t="str">
        <f>IFERROR(VLOOKUP(Výskyt[[#This Row],[Kód]],zostava43[],2,0),"")</f>
        <v/>
      </c>
      <c r="BD257" s="100" t="str">
        <f>IFERROR(VLOOKUP(Výskyt[[#This Row],[Kód]],zostava44[],2,0),"")</f>
        <v/>
      </c>
      <c r="BE257" s="84"/>
      <c r="BF257" s="108">
        <f>Zostavy!B285</f>
        <v>0</v>
      </c>
      <c r="BG257" s="108">
        <f>SUMIFS(Zostavy!$D$258:$D$291,Zostavy!$B$258:$B$291,Zostavy!B285)*Zostavy!$E$293</f>
        <v>0</v>
      </c>
      <c r="BI257" s="108">
        <f>Zostavy!H285</f>
        <v>0</v>
      </c>
      <c r="BJ257" s="108">
        <f>SUMIFS(Zostavy!$J$258:$J$291,Zostavy!$H$258:$H$291,Zostavy!H285)*Zostavy!$K$293</f>
        <v>0</v>
      </c>
      <c r="BL257" s="108">
        <f>Zostavy!N285</f>
        <v>0</v>
      </c>
      <c r="BM257" s="108">
        <f>SUMIFS(Zostavy!$P$258:$P$291,Zostavy!$N$258:$N$291,Zostavy!N285)*Zostavy!$Q$293</f>
        <v>0</v>
      </c>
      <c r="BO257" s="108">
        <f>Zostavy!T285</f>
        <v>0</v>
      </c>
      <c r="BP257" s="108">
        <f>SUMIFS(Zostavy!$V$258:$V$291,Zostavy!$T$258:$T$291,Zostavy!T285)*Zostavy!$W$293</f>
        <v>0</v>
      </c>
    </row>
    <row r="258" spans="1:68" ht="14.15" x14ac:dyDescent="0.35">
      <c r="A258" s="84"/>
      <c r="B258" s="98">
        <v>4050</v>
      </c>
      <c r="C258" s="84" t="s">
        <v>162</v>
      </c>
      <c r="D258" s="84">
        <f>Cenník[[#This Row],[Kód]]</f>
        <v>4050</v>
      </c>
      <c r="E258" s="93">
        <v>3</v>
      </c>
      <c r="F258" s="84"/>
      <c r="G258" s="84" t="s">
        <v>132</v>
      </c>
      <c r="H258" s="84"/>
      <c r="I258" s="99">
        <f>Cenník[[#This Row],[Kód]]</f>
        <v>4050</v>
      </c>
      <c r="J258" s="100">
        <f>SUM(Výskyt[[#This Row],[1]:[44]])</f>
        <v>0</v>
      </c>
      <c r="K258" s="100" t="str">
        <f>IFERROR(RANK(Výskyt[[#This Row],[kód-P]],Výskyt[kód-P],1),"")</f>
        <v/>
      </c>
      <c r="L258" s="100" t="str">
        <f>IF(Výskyt[[#This Row],[ks]]&gt;0,Výskyt[[#This Row],[Kód]],"")</f>
        <v/>
      </c>
      <c r="M258" s="100" t="str">
        <f>IFERROR(VLOOKUP(Výskyt[[#This Row],[Kód]],zostava1[],2,0),"")</f>
        <v/>
      </c>
      <c r="N258" s="100" t="str">
        <f>IFERROR(VLOOKUP(Výskyt[[#This Row],[Kód]],zostava2[],2,0),"")</f>
        <v/>
      </c>
      <c r="O258" s="100" t="str">
        <f>IFERROR(VLOOKUP(Výskyt[[#This Row],[Kód]],zostava3[],2,0),"")</f>
        <v/>
      </c>
      <c r="P258" s="100" t="str">
        <f>IFERROR(VLOOKUP(Výskyt[[#This Row],[Kód]],zostava4[],2,0),"")</f>
        <v/>
      </c>
      <c r="Q258" s="100" t="str">
        <f>IFERROR(VLOOKUP(Výskyt[[#This Row],[Kód]],zostava5[],2,0),"")</f>
        <v/>
      </c>
      <c r="R258" s="100" t="str">
        <f>IFERROR(VLOOKUP(Výskyt[[#This Row],[Kód]],zostava6[],2,0),"")</f>
        <v/>
      </c>
      <c r="S258" s="100" t="str">
        <f>IFERROR(VLOOKUP(Výskyt[[#This Row],[Kód]],zostava7[],2,0),"")</f>
        <v/>
      </c>
      <c r="T258" s="100" t="str">
        <f>IFERROR(VLOOKUP(Výskyt[[#This Row],[Kód]],zostava8[],2,0),"")</f>
        <v/>
      </c>
      <c r="U258" s="100" t="str">
        <f>IFERROR(VLOOKUP(Výskyt[[#This Row],[Kód]],zostava9[],2,0),"")</f>
        <v/>
      </c>
      <c r="V258" s="102" t="str">
        <f>IFERROR(VLOOKUP(Výskyt[[#This Row],[Kód]],zostava10[],2,0),"")</f>
        <v/>
      </c>
      <c r="W258" s="100" t="str">
        <f>IFERROR(VLOOKUP(Výskyt[[#This Row],[Kód]],zostava11[],2,0),"")</f>
        <v/>
      </c>
      <c r="X258" s="100" t="str">
        <f>IFERROR(VLOOKUP(Výskyt[[#This Row],[Kód]],zostava12[],2,0),"")</f>
        <v/>
      </c>
      <c r="Y258" s="100" t="str">
        <f>IFERROR(VLOOKUP(Výskyt[[#This Row],[Kód]],zostava13[],2,0),"")</f>
        <v/>
      </c>
      <c r="Z258" s="100" t="str">
        <f>IFERROR(VLOOKUP(Výskyt[[#This Row],[Kód]],zostava14[],2,0),"")</f>
        <v/>
      </c>
      <c r="AA258" s="100" t="str">
        <f>IFERROR(VLOOKUP(Výskyt[[#This Row],[Kód]],zostava15[],2,0),"")</f>
        <v/>
      </c>
      <c r="AB258" s="100" t="str">
        <f>IFERROR(VLOOKUP(Výskyt[[#This Row],[Kód]],zostava16[],2,0),"")</f>
        <v/>
      </c>
      <c r="AC258" s="100" t="str">
        <f>IFERROR(VLOOKUP(Výskyt[[#This Row],[Kód]],zostava17[],2,0),"")</f>
        <v/>
      </c>
      <c r="AD258" s="100" t="str">
        <f>IFERROR(VLOOKUP(Výskyt[[#This Row],[Kód]],zostava18[],2,0),"")</f>
        <v/>
      </c>
      <c r="AE258" s="100" t="str">
        <f>IFERROR(VLOOKUP(Výskyt[[#This Row],[Kód]],zostava19[],2,0),"")</f>
        <v/>
      </c>
      <c r="AF258" s="100" t="str">
        <f>IFERROR(VLOOKUP(Výskyt[[#This Row],[Kód]],zostava20[],2,0),"")</f>
        <v/>
      </c>
      <c r="AG258" s="100" t="str">
        <f>IFERROR(VLOOKUP(Výskyt[[#This Row],[Kód]],zostava21[],2,0),"")</f>
        <v/>
      </c>
      <c r="AH258" s="100" t="str">
        <f>IFERROR(VLOOKUP(Výskyt[[#This Row],[Kód]],zostava22[],2,0),"")</f>
        <v/>
      </c>
      <c r="AI258" s="100" t="str">
        <f>IFERROR(VLOOKUP(Výskyt[[#This Row],[Kód]],zostava23[],2,0),"")</f>
        <v/>
      </c>
      <c r="AJ258" s="100" t="str">
        <f>IFERROR(VLOOKUP(Výskyt[[#This Row],[Kód]],zostava24[],2,0),"")</f>
        <v/>
      </c>
      <c r="AK258" s="100" t="str">
        <f>IFERROR(VLOOKUP(Výskyt[[#This Row],[Kód]],zostava25[],2,0),"")</f>
        <v/>
      </c>
      <c r="AL258" s="100" t="str">
        <f>IFERROR(VLOOKUP(Výskyt[[#This Row],[Kód]],zostava26[],2,0),"")</f>
        <v/>
      </c>
      <c r="AM258" s="100" t="str">
        <f>IFERROR(VLOOKUP(Výskyt[[#This Row],[Kód]],zostava27[],2,0),"")</f>
        <v/>
      </c>
      <c r="AN258" s="100" t="str">
        <f>IFERROR(VLOOKUP(Výskyt[[#This Row],[Kód]],zostava28[],2,0),"")</f>
        <v/>
      </c>
      <c r="AO258" s="100" t="str">
        <f>IFERROR(VLOOKUP(Výskyt[[#This Row],[Kód]],zostava29[],2,0),"")</f>
        <v/>
      </c>
      <c r="AP258" s="100" t="str">
        <f>IFERROR(VLOOKUP(Výskyt[[#This Row],[Kód]],zostava30[],2,0),"")</f>
        <v/>
      </c>
      <c r="AQ258" s="100" t="str">
        <f>IFERROR(VLOOKUP(Výskyt[[#This Row],[Kód]],zostava31[],2,0),"")</f>
        <v/>
      </c>
      <c r="AR258" s="100" t="str">
        <f>IFERROR(VLOOKUP(Výskyt[[#This Row],[Kód]],zostava32[],2,0),"")</f>
        <v/>
      </c>
      <c r="AS258" s="100" t="str">
        <f>IFERROR(VLOOKUP(Výskyt[[#This Row],[Kód]],zostava33[],2,0),"")</f>
        <v/>
      </c>
      <c r="AT258" s="100" t="str">
        <f>IFERROR(VLOOKUP(Výskyt[[#This Row],[Kód]],zostava34[],2,0),"")</f>
        <v/>
      </c>
      <c r="AU258" s="100" t="str">
        <f>IFERROR(VLOOKUP(Výskyt[[#This Row],[Kód]],zostava35[],2,0),"")</f>
        <v/>
      </c>
      <c r="AV258" s="100" t="str">
        <f>IFERROR(VLOOKUP(Výskyt[[#This Row],[Kód]],zostava36[],2,0),"")</f>
        <v/>
      </c>
      <c r="AW258" s="100" t="str">
        <f>IFERROR(VLOOKUP(Výskyt[[#This Row],[Kód]],zostava37[],2,0),"")</f>
        <v/>
      </c>
      <c r="AX258" s="100" t="str">
        <f>IFERROR(VLOOKUP(Výskyt[[#This Row],[Kód]],zostava38[],2,0),"")</f>
        <v/>
      </c>
      <c r="AY258" s="100" t="str">
        <f>IFERROR(VLOOKUP(Výskyt[[#This Row],[Kód]],zostava39[],2,0),"")</f>
        <v/>
      </c>
      <c r="AZ258" s="100" t="str">
        <f>IFERROR(VLOOKUP(Výskyt[[#This Row],[Kód]],zostava40[],2,0),"")</f>
        <v/>
      </c>
      <c r="BA258" s="100" t="str">
        <f>IFERROR(VLOOKUP(Výskyt[[#This Row],[Kód]],zostava41[],2,0),"")</f>
        <v/>
      </c>
      <c r="BB258" s="100" t="str">
        <f>IFERROR(VLOOKUP(Výskyt[[#This Row],[Kód]],zostava42[],2,0),"")</f>
        <v/>
      </c>
      <c r="BC258" s="100" t="str">
        <f>IFERROR(VLOOKUP(Výskyt[[#This Row],[Kód]],zostava43[],2,0),"")</f>
        <v/>
      </c>
      <c r="BD258" s="100" t="str">
        <f>IFERROR(VLOOKUP(Výskyt[[#This Row],[Kód]],zostava44[],2,0),"")</f>
        <v/>
      </c>
      <c r="BE258" s="84"/>
      <c r="BF258" s="108">
        <f>Zostavy!B286</f>
        <v>0</v>
      </c>
      <c r="BG258" s="108">
        <f>SUMIFS(Zostavy!$D$258:$D$291,Zostavy!$B$258:$B$291,Zostavy!B286)*Zostavy!$E$293</f>
        <v>0</v>
      </c>
      <c r="BI258" s="108">
        <f>Zostavy!H286</f>
        <v>0</v>
      </c>
      <c r="BJ258" s="108">
        <f>SUMIFS(Zostavy!$J$258:$J$291,Zostavy!$H$258:$H$291,Zostavy!H286)*Zostavy!$K$293</f>
        <v>0</v>
      </c>
      <c r="BL258" s="108">
        <f>Zostavy!N286</f>
        <v>0</v>
      </c>
      <c r="BM258" s="108">
        <f>SUMIFS(Zostavy!$P$258:$P$291,Zostavy!$N$258:$N$291,Zostavy!N286)*Zostavy!$Q$293</f>
        <v>0</v>
      </c>
      <c r="BO258" s="108">
        <f>Zostavy!T286</f>
        <v>0</v>
      </c>
      <c r="BP258" s="108">
        <f>SUMIFS(Zostavy!$V$258:$V$291,Zostavy!$T$258:$T$291,Zostavy!T286)*Zostavy!$W$293</f>
        <v>0</v>
      </c>
    </row>
    <row r="259" spans="1:68" ht="14.15" x14ac:dyDescent="0.35">
      <c r="A259" s="84"/>
      <c r="B259" s="98">
        <v>4051</v>
      </c>
      <c r="C259" s="84" t="s">
        <v>139</v>
      </c>
      <c r="D259" s="84">
        <f>Cenník[[#This Row],[Kód]]</f>
        <v>4051</v>
      </c>
      <c r="E259" s="93">
        <v>9.1199999999999992</v>
      </c>
      <c r="F259" s="84"/>
      <c r="G259" s="84" t="s">
        <v>129</v>
      </c>
      <c r="H259" s="84"/>
      <c r="I259" s="99">
        <f>Cenník[[#This Row],[Kód]]</f>
        <v>4051</v>
      </c>
      <c r="J259" s="100">
        <f>SUM(Výskyt[[#This Row],[1]:[44]])</f>
        <v>0</v>
      </c>
      <c r="K259" s="100" t="str">
        <f>IFERROR(RANK(Výskyt[[#This Row],[kód-P]],Výskyt[kód-P],1),"")</f>
        <v/>
      </c>
      <c r="L259" s="100" t="str">
        <f>IF(Výskyt[[#This Row],[ks]]&gt;0,Výskyt[[#This Row],[Kód]],"")</f>
        <v/>
      </c>
      <c r="M259" s="100" t="str">
        <f>IFERROR(VLOOKUP(Výskyt[[#This Row],[Kód]],zostava1[],2,0),"")</f>
        <v/>
      </c>
      <c r="N259" s="100" t="str">
        <f>IFERROR(VLOOKUP(Výskyt[[#This Row],[Kód]],zostava2[],2,0),"")</f>
        <v/>
      </c>
      <c r="O259" s="100" t="str">
        <f>IFERROR(VLOOKUP(Výskyt[[#This Row],[Kód]],zostava3[],2,0),"")</f>
        <v/>
      </c>
      <c r="P259" s="100" t="str">
        <f>IFERROR(VLOOKUP(Výskyt[[#This Row],[Kód]],zostava4[],2,0),"")</f>
        <v/>
      </c>
      <c r="Q259" s="100" t="str">
        <f>IFERROR(VLOOKUP(Výskyt[[#This Row],[Kód]],zostava5[],2,0),"")</f>
        <v/>
      </c>
      <c r="R259" s="100" t="str">
        <f>IFERROR(VLOOKUP(Výskyt[[#This Row],[Kód]],zostava6[],2,0),"")</f>
        <v/>
      </c>
      <c r="S259" s="100" t="str">
        <f>IFERROR(VLOOKUP(Výskyt[[#This Row],[Kód]],zostava7[],2,0),"")</f>
        <v/>
      </c>
      <c r="T259" s="100" t="str">
        <f>IFERROR(VLOOKUP(Výskyt[[#This Row],[Kód]],zostava8[],2,0),"")</f>
        <v/>
      </c>
      <c r="U259" s="100" t="str">
        <f>IFERROR(VLOOKUP(Výskyt[[#This Row],[Kód]],zostava9[],2,0),"")</f>
        <v/>
      </c>
      <c r="V259" s="102" t="str">
        <f>IFERROR(VLOOKUP(Výskyt[[#This Row],[Kód]],zostava10[],2,0),"")</f>
        <v/>
      </c>
      <c r="W259" s="100" t="str">
        <f>IFERROR(VLOOKUP(Výskyt[[#This Row],[Kód]],zostava11[],2,0),"")</f>
        <v/>
      </c>
      <c r="X259" s="100" t="str">
        <f>IFERROR(VLOOKUP(Výskyt[[#This Row],[Kód]],zostava12[],2,0),"")</f>
        <v/>
      </c>
      <c r="Y259" s="100" t="str">
        <f>IFERROR(VLOOKUP(Výskyt[[#This Row],[Kód]],zostava13[],2,0),"")</f>
        <v/>
      </c>
      <c r="Z259" s="100" t="str">
        <f>IFERROR(VLOOKUP(Výskyt[[#This Row],[Kód]],zostava14[],2,0),"")</f>
        <v/>
      </c>
      <c r="AA259" s="100" t="str">
        <f>IFERROR(VLOOKUP(Výskyt[[#This Row],[Kód]],zostava15[],2,0),"")</f>
        <v/>
      </c>
      <c r="AB259" s="100" t="str">
        <f>IFERROR(VLOOKUP(Výskyt[[#This Row],[Kód]],zostava16[],2,0),"")</f>
        <v/>
      </c>
      <c r="AC259" s="100" t="str">
        <f>IFERROR(VLOOKUP(Výskyt[[#This Row],[Kód]],zostava17[],2,0),"")</f>
        <v/>
      </c>
      <c r="AD259" s="100" t="str">
        <f>IFERROR(VLOOKUP(Výskyt[[#This Row],[Kód]],zostava18[],2,0),"")</f>
        <v/>
      </c>
      <c r="AE259" s="100" t="str">
        <f>IFERROR(VLOOKUP(Výskyt[[#This Row],[Kód]],zostava19[],2,0),"")</f>
        <v/>
      </c>
      <c r="AF259" s="100" t="str">
        <f>IFERROR(VLOOKUP(Výskyt[[#This Row],[Kód]],zostava20[],2,0),"")</f>
        <v/>
      </c>
      <c r="AG259" s="100" t="str">
        <f>IFERROR(VLOOKUP(Výskyt[[#This Row],[Kód]],zostava21[],2,0),"")</f>
        <v/>
      </c>
      <c r="AH259" s="100" t="str">
        <f>IFERROR(VLOOKUP(Výskyt[[#This Row],[Kód]],zostava22[],2,0),"")</f>
        <v/>
      </c>
      <c r="AI259" s="100" t="str">
        <f>IFERROR(VLOOKUP(Výskyt[[#This Row],[Kód]],zostava23[],2,0),"")</f>
        <v/>
      </c>
      <c r="AJ259" s="100" t="str">
        <f>IFERROR(VLOOKUP(Výskyt[[#This Row],[Kód]],zostava24[],2,0),"")</f>
        <v/>
      </c>
      <c r="AK259" s="100" t="str">
        <f>IFERROR(VLOOKUP(Výskyt[[#This Row],[Kód]],zostava25[],2,0),"")</f>
        <v/>
      </c>
      <c r="AL259" s="100" t="str">
        <f>IFERROR(VLOOKUP(Výskyt[[#This Row],[Kód]],zostava26[],2,0),"")</f>
        <v/>
      </c>
      <c r="AM259" s="100" t="str">
        <f>IFERROR(VLOOKUP(Výskyt[[#This Row],[Kód]],zostava27[],2,0),"")</f>
        <v/>
      </c>
      <c r="AN259" s="100" t="str">
        <f>IFERROR(VLOOKUP(Výskyt[[#This Row],[Kód]],zostava28[],2,0),"")</f>
        <v/>
      </c>
      <c r="AO259" s="100" t="str">
        <f>IFERROR(VLOOKUP(Výskyt[[#This Row],[Kód]],zostava29[],2,0),"")</f>
        <v/>
      </c>
      <c r="AP259" s="100" t="str">
        <f>IFERROR(VLOOKUP(Výskyt[[#This Row],[Kód]],zostava30[],2,0),"")</f>
        <v/>
      </c>
      <c r="AQ259" s="100" t="str">
        <f>IFERROR(VLOOKUP(Výskyt[[#This Row],[Kód]],zostava31[],2,0),"")</f>
        <v/>
      </c>
      <c r="AR259" s="100" t="str">
        <f>IFERROR(VLOOKUP(Výskyt[[#This Row],[Kód]],zostava32[],2,0),"")</f>
        <v/>
      </c>
      <c r="AS259" s="100" t="str">
        <f>IFERROR(VLOOKUP(Výskyt[[#This Row],[Kód]],zostava33[],2,0),"")</f>
        <v/>
      </c>
      <c r="AT259" s="100" t="str">
        <f>IFERROR(VLOOKUP(Výskyt[[#This Row],[Kód]],zostava34[],2,0),"")</f>
        <v/>
      </c>
      <c r="AU259" s="100" t="str">
        <f>IFERROR(VLOOKUP(Výskyt[[#This Row],[Kód]],zostava35[],2,0),"")</f>
        <v/>
      </c>
      <c r="AV259" s="100" t="str">
        <f>IFERROR(VLOOKUP(Výskyt[[#This Row],[Kód]],zostava36[],2,0),"")</f>
        <v/>
      </c>
      <c r="AW259" s="100" t="str">
        <f>IFERROR(VLOOKUP(Výskyt[[#This Row],[Kód]],zostava37[],2,0),"")</f>
        <v/>
      </c>
      <c r="AX259" s="100" t="str">
        <f>IFERROR(VLOOKUP(Výskyt[[#This Row],[Kód]],zostava38[],2,0),"")</f>
        <v/>
      </c>
      <c r="AY259" s="100" t="str">
        <f>IFERROR(VLOOKUP(Výskyt[[#This Row],[Kód]],zostava39[],2,0),"")</f>
        <v/>
      </c>
      <c r="AZ259" s="100" t="str">
        <f>IFERROR(VLOOKUP(Výskyt[[#This Row],[Kód]],zostava40[],2,0),"")</f>
        <v/>
      </c>
      <c r="BA259" s="100" t="str">
        <f>IFERROR(VLOOKUP(Výskyt[[#This Row],[Kód]],zostava41[],2,0),"")</f>
        <v/>
      </c>
      <c r="BB259" s="100" t="str">
        <f>IFERROR(VLOOKUP(Výskyt[[#This Row],[Kód]],zostava42[],2,0),"")</f>
        <v/>
      </c>
      <c r="BC259" s="100" t="str">
        <f>IFERROR(VLOOKUP(Výskyt[[#This Row],[Kód]],zostava43[],2,0),"")</f>
        <v/>
      </c>
      <c r="BD259" s="100" t="str">
        <f>IFERROR(VLOOKUP(Výskyt[[#This Row],[Kód]],zostava44[],2,0),"")</f>
        <v/>
      </c>
      <c r="BE259" s="84"/>
      <c r="BF259" s="108">
        <f>Zostavy!B287</f>
        <v>0</v>
      </c>
      <c r="BG259" s="108">
        <f>SUMIFS(Zostavy!$D$258:$D$291,Zostavy!$B$258:$B$291,Zostavy!B287)*Zostavy!$E$293</f>
        <v>0</v>
      </c>
      <c r="BI259" s="108">
        <f>Zostavy!H287</f>
        <v>0</v>
      </c>
      <c r="BJ259" s="108">
        <f>SUMIFS(Zostavy!$J$258:$J$291,Zostavy!$H$258:$H$291,Zostavy!H287)*Zostavy!$K$293</f>
        <v>0</v>
      </c>
      <c r="BL259" s="108">
        <f>Zostavy!N287</f>
        <v>0</v>
      </c>
      <c r="BM259" s="108">
        <f>SUMIFS(Zostavy!$P$258:$P$291,Zostavy!$N$258:$N$291,Zostavy!N287)*Zostavy!$Q$293</f>
        <v>0</v>
      </c>
      <c r="BO259" s="108">
        <f>Zostavy!T287</f>
        <v>0</v>
      </c>
      <c r="BP259" s="108">
        <f>SUMIFS(Zostavy!$V$258:$V$291,Zostavy!$T$258:$T$291,Zostavy!T287)*Zostavy!$W$293</f>
        <v>0</v>
      </c>
    </row>
    <row r="260" spans="1:68" ht="14.15" x14ac:dyDescent="0.35">
      <c r="A260" s="84"/>
      <c r="B260" s="98">
        <v>4052</v>
      </c>
      <c r="C260" s="84" t="s">
        <v>140</v>
      </c>
      <c r="D260" s="84">
        <f>Cenník[[#This Row],[Kód]]</f>
        <v>4052</v>
      </c>
      <c r="E260" s="93">
        <v>9.1199999999999992</v>
      </c>
      <c r="F260" s="84"/>
      <c r="G260" s="84" t="s">
        <v>133</v>
      </c>
      <c r="H260" s="84"/>
      <c r="I260" s="99">
        <f>Cenník[[#This Row],[Kód]]</f>
        <v>4052</v>
      </c>
      <c r="J260" s="100">
        <f>SUM(Výskyt[[#This Row],[1]:[44]])</f>
        <v>0</v>
      </c>
      <c r="K260" s="100" t="str">
        <f>IFERROR(RANK(Výskyt[[#This Row],[kód-P]],Výskyt[kód-P],1),"")</f>
        <v/>
      </c>
      <c r="L260" s="100" t="str">
        <f>IF(Výskyt[[#This Row],[ks]]&gt;0,Výskyt[[#This Row],[Kód]],"")</f>
        <v/>
      </c>
      <c r="M260" s="100" t="str">
        <f>IFERROR(VLOOKUP(Výskyt[[#This Row],[Kód]],zostava1[],2,0),"")</f>
        <v/>
      </c>
      <c r="N260" s="100" t="str">
        <f>IFERROR(VLOOKUP(Výskyt[[#This Row],[Kód]],zostava2[],2,0),"")</f>
        <v/>
      </c>
      <c r="O260" s="100" t="str">
        <f>IFERROR(VLOOKUP(Výskyt[[#This Row],[Kód]],zostava3[],2,0),"")</f>
        <v/>
      </c>
      <c r="P260" s="100" t="str">
        <f>IFERROR(VLOOKUP(Výskyt[[#This Row],[Kód]],zostava4[],2,0),"")</f>
        <v/>
      </c>
      <c r="Q260" s="100" t="str">
        <f>IFERROR(VLOOKUP(Výskyt[[#This Row],[Kód]],zostava5[],2,0),"")</f>
        <v/>
      </c>
      <c r="R260" s="100" t="str">
        <f>IFERROR(VLOOKUP(Výskyt[[#This Row],[Kód]],zostava6[],2,0),"")</f>
        <v/>
      </c>
      <c r="S260" s="100" t="str">
        <f>IFERROR(VLOOKUP(Výskyt[[#This Row],[Kód]],zostava7[],2,0),"")</f>
        <v/>
      </c>
      <c r="T260" s="100" t="str">
        <f>IFERROR(VLOOKUP(Výskyt[[#This Row],[Kód]],zostava8[],2,0),"")</f>
        <v/>
      </c>
      <c r="U260" s="100" t="str">
        <f>IFERROR(VLOOKUP(Výskyt[[#This Row],[Kód]],zostava9[],2,0),"")</f>
        <v/>
      </c>
      <c r="V260" s="102" t="str">
        <f>IFERROR(VLOOKUP(Výskyt[[#This Row],[Kód]],zostava10[],2,0),"")</f>
        <v/>
      </c>
      <c r="W260" s="100" t="str">
        <f>IFERROR(VLOOKUP(Výskyt[[#This Row],[Kód]],zostava11[],2,0),"")</f>
        <v/>
      </c>
      <c r="X260" s="100" t="str">
        <f>IFERROR(VLOOKUP(Výskyt[[#This Row],[Kód]],zostava12[],2,0),"")</f>
        <v/>
      </c>
      <c r="Y260" s="100" t="str">
        <f>IFERROR(VLOOKUP(Výskyt[[#This Row],[Kód]],zostava13[],2,0),"")</f>
        <v/>
      </c>
      <c r="Z260" s="100" t="str">
        <f>IFERROR(VLOOKUP(Výskyt[[#This Row],[Kód]],zostava14[],2,0),"")</f>
        <v/>
      </c>
      <c r="AA260" s="100" t="str">
        <f>IFERROR(VLOOKUP(Výskyt[[#This Row],[Kód]],zostava15[],2,0),"")</f>
        <v/>
      </c>
      <c r="AB260" s="100" t="str">
        <f>IFERROR(VLOOKUP(Výskyt[[#This Row],[Kód]],zostava16[],2,0),"")</f>
        <v/>
      </c>
      <c r="AC260" s="100" t="str">
        <f>IFERROR(VLOOKUP(Výskyt[[#This Row],[Kód]],zostava17[],2,0),"")</f>
        <v/>
      </c>
      <c r="AD260" s="100" t="str">
        <f>IFERROR(VLOOKUP(Výskyt[[#This Row],[Kód]],zostava18[],2,0),"")</f>
        <v/>
      </c>
      <c r="AE260" s="100" t="str">
        <f>IFERROR(VLOOKUP(Výskyt[[#This Row],[Kód]],zostava19[],2,0),"")</f>
        <v/>
      </c>
      <c r="AF260" s="100" t="str">
        <f>IFERROR(VLOOKUP(Výskyt[[#This Row],[Kód]],zostava20[],2,0),"")</f>
        <v/>
      </c>
      <c r="AG260" s="100" t="str">
        <f>IFERROR(VLOOKUP(Výskyt[[#This Row],[Kód]],zostava21[],2,0),"")</f>
        <v/>
      </c>
      <c r="AH260" s="100" t="str">
        <f>IFERROR(VLOOKUP(Výskyt[[#This Row],[Kód]],zostava22[],2,0),"")</f>
        <v/>
      </c>
      <c r="AI260" s="100" t="str">
        <f>IFERROR(VLOOKUP(Výskyt[[#This Row],[Kód]],zostava23[],2,0),"")</f>
        <v/>
      </c>
      <c r="AJ260" s="100" t="str">
        <f>IFERROR(VLOOKUP(Výskyt[[#This Row],[Kód]],zostava24[],2,0),"")</f>
        <v/>
      </c>
      <c r="AK260" s="100" t="str">
        <f>IFERROR(VLOOKUP(Výskyt[[#This Row],[Kód]],zostava25[],2,0),"")</f>
        <v/>
      </c>
      <c r="AL260" s="100" t="str">
        <f>IFERROR(VLOOKUP(Výskyt[[#This Row],[Kód]],zostava26[],2,0),"")</f>
        <v/>
      </c>
      <c r="AM260" s="100" t="str">
        <f>IFERROR(VLOOKUP(Výskyt[[#This Row],[Kód]],zostava27[],2,0),"")</f>
        <v/>
      </c>
      <c r="AN260" s="100" t="str">
        <f>IFERROR(VLOOKUP(Výskyt[[#This Row],[Kód]],zostava28[],2,0),"")</f>
        <v/>
      </c>
      <c r="AO260" s="100" t="str">
        <f>IFERROR(VLOOKUP(Výskyt[[#This Row],[Kód]],zostava29[],2,0),"")</f>
        <v/>
      </c>
      <c r="AP260" s="100" t="str">
        <f>IFERROR(VLOOKUP(Výskyt[[#This Row],[Kód]],zostava30[],2,0),"")</f>
        <v/>
      </c>
      <c r="AQ260" s="100" t="str">
        <f>IFERROR(VLOOKUP(Výskyt[[#This Row],[Kód]],zostava31[],2,0),"")</f>
        <v/>
      </c>
      <c r="AR260" s="100" t="str">
        <f>IFERROR(VLOOKUP(Výskyt[[#This Row],[Kód]],zostava32[],2,0),"")</f>
        <v/>
      </c>
      <c r="AS260" s="100" t="str">
        <f>IFERROR(VLOOKUP(Výskyt[[#This Row],[Kód]],zostava33[],2,0),"")</f>
        <v/>
      </c>
      <c r="AT260" s="100" t="str">
        <f>IFERROR(VLOOKUP(Výskyt[[#This Row],[Kód]],zostava34[],2,0),"")</f>
        <v/>
      </c>
      <c r="AU260" s="100" t="str">
        <f>IFERROR(VLOOKUP(Výskyt[[#This Row],[Kód]],zostava35[],2,0),"")</f>
        <v/>
      </c>
      <c r="AV260" s="100" t="str">
        <f>IFERROR(VLOOKUP(Výskyt[[#This Row],[Kód]],zostava36[],2,0),"")</f>
        <v/>
      </c>
      <c r="AW260" s="100" t="str">
        <f>IFERROR(VLOOKUP(Výskyt[[#This Row],[Kód]],zostava37[],2,0),"")</f>
        <v/>
      </c>
      <c r="AX260" s="100" t="str">
        <f>IFERROR(VLOOKUP(Výskyt[[#This Row],[Kód]],zostava38[],2,0),"")</f>
        <v/>
      </c>
      <c r="AY260" s="100" t="str">
        <f>IFERROR(VLOOKUP(Výskyt[[#This Row],[Kód]],zostava39[],2,0),"")</f>
        <v/>
      </c>
      <c r="AZ260" s="100" t="str">
        <f>IFERROR(VLOOKUP(Výskyt[[#This Row],[Kód]],zostava40[],2,0),"")</f>
        <v/>
      </c>
      <c r="BA260" s="100" t="str">
        <f>IFERROR(VLOOKUP(Výskyt[[#This Row],[Kód]],zostava41[],2,0),"")</f>
        <v/>
      </c>
      <c r="BB260" s="100" t="str">
        <f>IFERROR(VLOOKUP(Výskyt[[#This Row],[Kód]],zostava42[],2,0),"")</f>
        <v/>
      </c>
      <c r="BC260" s="100" t="str">
        <f>IFERROR(VLOOKUP(Výskyt[[#This Row],[Kód]],zostava43[],2,0),"")</f>
        <v/>
      </c>
      <c r="BD260" s="100" t="str">
        <f>IFERROR(VLOOKUP(Výskyt[[#This Row],[Kód]],zostava44[],2,0),"")</f>
        <v/>
      </c>
      <c r="BE260" s="84"/>
      <c r="BF260" s="108">
        <f>Zostavy!B288</f>
        <v>0</v>
      </c>
      <c r="BG260" s="108">
        <f>SUMIFS(Zostavy!$D$258:$D$291,Zostavy!$B$258:$B$291,Zostavy!B288)*Zostavy!$E$293</f>
        <v>0</v>
      </c>
      <c r="BI260" s="108">
        <f>Zostavy!H288</f>
        <v>0</v>
      </c>
      <c r="BJ260" s="108">
        <f>SUMIFS(Zostavy!$J$258:$J$291,Zostavy!$H$258:$H$291,Zostavy!H288)*Zostavy!$K$293</f>
        <v>0</v>
      </c>
      <c r="BL260" s="108">
        <f>Zostavy!N288</f>
        <v>0</v>
      </c>
      <c r="BM260" s="108">
        <f>SUMIFS(Zostavy!$P$258:$P$291,Zostavy!$N$258:$N$291,Zostavy!N288)*Zostavy!$Q$293</f>
        <v>0</v>
      </c>
      <c r="BO260" s="108">
        <f>Zostavy!T288</f>
        <v>0</v>
      </c>
      <c r="BP260" s="108">
        <f>SUMIFS(Zostavy!$V$258:$V$291,Zostavy!$T$258:$T$291,Zostavy!T288)*Zostavy!$W$293</f>
        <v>0</v>
      </c>
    </row>
    <row r="261" spans="1:68" ht="14.15" x14ac:dyDescent="0.35">
      <c r="A261" s="84"/>
      <c r="B261" s="98">
        <v>4055</v>
      </c>
      <c r="C261" s="84" t="s">
        <v>158</v>
      </c>
      <c r="D261" s="84">
        <f>Cenník[[#This Row],[Kód]]</f>
        <v>4055</v>
      </c>
      <c r="E261" s="93">
        <v>4.79</v>
      </c>
      <c r="F261" s="84"/>
      <c r="G261" s="84" t="s">
        <v>130</v>
      </c>
      <c r="H261" s="84"/>
      <c r="I261" s="99">
        <f>Cenník[[#This Row],[Kód]]</f>
        <v>4055</v>
      </c>
      <c r="J261" s="100">
        <f>SUM(Výskyt[[#This Row],[1]:[44]])</f>
        <v>0</v>
      </c>
      <c r="K261" s="100" t="str">
        <f>IFERROR(RANK(Výskyt[[#This Row],[kód-P]],Výskyt[kód-P],1),"")</f>
        <v/>
      </c>
      <c r="L261" s="100" t="str">
        <f>IF(Výskyt[[#This Row],[ks]]&gt;0,Výskyt[[#This Row],[Kód]],"")</f>
        <v/>
      </c>
      <c r="M261" s="100" t="str">
        <f>IFERROR(VLOOKUP(Výskyt[[#This Row],[Kód]],zostava1[],2,0),"")</f>
        <v/>
      </c>
      <c r="N261" s="100" t="str">
        <f>IFERROR(VLOOKUP(Výskyt[[#This Row],[Kód]],zostava2[],2,0),"")</f>
        <v/>
      </c>
      <c r="O261" s="100" t="str">
        <f>IFERROR(VLOOKUP(Výskyt[[#This Row],[Kód]],zostava3[],2,0),"")</f>
        <v/>
      </c>
      <c r="P261" s="100" t="str">
        <f>IFERROR(VLOOKUP(Výskyt[[#This Row],[Kód]],zostava4[],2,0),"")</f>
        <v/>
      </c>
      <c r="Q261" s="100" t="str">
        <f>IFERROR(VLOOKUP(Výskyt[[#This Row],[Kód]],zostava5[],2,0),"")</f>
        <v/>
      </c>
      <c r="R261" s="100" t="str">
        <f>IFERROR(VLOOKUP(Výskyt[[#This Row],[Kód]],zostava6[],2,0),"")</f>
        <v/>
      </c>
      <c r="S261" s="100" t="str">
        <f>IFERROR(VLOOKUP(Výskyt[[#This Row],[Kód]],zostava7[],2,0),"")</f>
        <v/>
      </c>
      <c r="T261" s="100" t="str">
        <f>IFERROR(VLOOKUP(Výskyt[[#This Row],[Kód]],zostava8[],2,0),"")</f>
        <v/>
      </c>
      <c r="U261" s="100" t="str">
        <f>IFERROR(VLOOKUP(Výskyt[[#This Row],[Kód]],zostava9[],2,0),"")</f>
        <v/>
      </c>
      <c r="V261" s="102" t="str">
        <f>IFERROR(VLOOKUP(Výskyt[[#This Row],[Kód]],zostava10[],2,0),"")</f>
        <v/>
      </c>
      <c r="W261" s="100" t="str">
        <f>IFERROR(VLOOKUP(Výskyt[[#This Row],[Kód]],zostava11[],2,0),"")</f>
        <v/>
      </c>
      <c r="X261" s="100" t="str">
        <f>IFERROR(VLOOKUP(Výskyt[[#This Row],[Kód]],zostava12[],2,0),"")</f>
        <v/>
      </c>
      <c r="Y261" s="100" t="str">
        <f>IFERROR(VLOOKUP(Výskyt[[#This Row],[Kód]],zostava13[],2,0),"")</f>
        <v/>
      </c>
      <c r="Z261" s="100" t="str">
        <f>IFERROR(VLOOKUP(Výskyt[[#This Row],[Kód]],zostava14[],2,0),"")</f>
        <v/>
      </c>
      <c r="AA261" s="100" t="str">
        <f>IFERROR(VLOOKUP(Výskyt[[#This Row],[Kód]],zostava15[],2,0),"")</f>
        <v/>
      </c>
      <c r="AB261" s="100" t="str">
        <f>IFERROR(VLOOKUP(Výskyt[[#This Row],[Kód]],zostava16[],2,0),"")</f>
        <v/>
      </c>
      <c r="AC261" s="100" t="str">
        <f>IFERROR(VLOOKUP(Výskyt[[#This Row],[Kód]],zostava17[],2,0),"")</f>
        <v/>
      </c>
      <c r="AD261" s="100" t="str">
        <f>IFERROR(VLOOKUP(Výskyt[[#This Row],[Kód]],zostava18[],2,0),"")</f>
        <v/>
      </c>
      <c r="AE261" s="100" t="str">
        <f>IFERROR(VLOOKUP(Výskyt[[#This Row],[Kód]],zostava19[],2,0),"")</f>
        <v/>
      </c>
      <c r="AF261" s="100" t="str">
        <f>IFERROR(VLOOKUP(Výskyt[[#This Row],[Kód]],zostava20[],2,0),"")</f>
        <v/>
      </c>
      <c r="AG261" s="100" t="str">
        <f>IFERROR(VLOOKUP(Výskyt[[#This Row],[Kód]],zostava21[],2,0),"")</f>
        <v/>
      </c>
      <c r="AH261" s="100" t="str">
        <f>IFERROR(VLOOKUP(Výskyt[[#This Row],[Kód]],zostava22[],2,0),"")</f>
        <v/>
      </c>
      <c r="AI261" s="100" t="str">
        <f>IFERROR(VLOOKUP(Výskyt[[#This Row],[Kód]],zostava23[],2,0),"")</f>
        <v/>
      </c>
      <c r="AJ261" s="100" t="str">
        <f>IFERROR(VLOOKUP(Výskyt[[#This Row],[Kód]],zostava24[],2,0),"")</f>
        <v/>
      </c>
      <c r="AK261" s="100" t="str">
        <f>IFERROR(VLOOKUP(Výskyt[[#This Row],[Kód]],zostava25[],2,0),"")</f>
        <v/>
      </c>
      <c r="AL261" s="100" t="str">
        <f>IFERROR(VLOOKUP(Výskyt[[#This Row],[Kód]],zostava26[],2,0),"")</f>
        <v/>
      </c>
      <c r="AM261" s="100" t="str">
        <f>IFERROR(VLOOKUP(Výskyt[[#This Row],[Kód]],zostava27[],2,0),"")</f>
        <v/>
      </c>
      <c r="AN261" s="100" t="str">
        <f>IFERROR(VLOOKUP(Výskyt[[#This Row],[Kód]],zostava28[],2,0),"")</f>
        <v/>
      </c>
      <c r="AO261" s="100" t="str">
        <f>IFERROR(VLOOKUP(Výskyt[[#This Row],[Kód]],zostava29[],2,0),"")</f>
        <v/>
      </c>
      <c r="AP261" s="100" t="str">
        <f>IFERROR(VLOOKUP(Výskyt[[#This Row],[Kód]],zostava30[],2,0),"")</f>
        <v/>
      </c>
      <c r="AQ261" s="100" t="str">
        <f>IFERROR(VLOOKUP(Výskyt[[#This Row],[Kód]],zostava31[],2,0),"")</f>
        <v/>
      </c>
      <c r="AR261" s="100" t="str">
        <f>IFERROR(VLOOKUP(Výskyt[[#This Row],[Kód]],zostava32[],2,0),"")</f>
        <v/>
      </c>
      <c r="AS261" s="100" t="str">
        <f>IFERROR(VLOOKUP(Výskyt[[#This Row],[Kód]],zostava33[],2,0),"")</f>
        <v/>
      </c>
      <c r="AT261" s="100" t="str">
        <f>IFERROR(VLOOKUP(Výskyt[[#This Row],[Kód]],zostava34[],2,0),"")</f>
        <v/>
      </c>
      <c r="AU261" s="100" t="str">
        <f>IFERROR(VLOOKUP(Výskyt[[#This Row],[Kód]],zostava35[],2,0),"")</f>
        <v/>
      </c>
      <c r="AV261" s="100" t="str">
        <f>IFERROR(VLOOKUP(Výskyt[[#This Row],[Kód]],zostava36[],2,0),"")</f>
        <v/>
      </c>
      <c r="AW261" s="100" t="str">
        <f>IFERROR(VLOOKUP(Výskyt[[#This Row],[Kód]],zostava37[],2,0),"")</f>
        <v/>
      </c>
      <c r="AX261" s="100" t="str">
        <f>IFERROR(VLOOKUP(Výskyt[[#This Row],[Kód]],zostava38[],2,0),"")</f>
        <v/>
      </c>
      <c r="AY261" s="100" t="str">
        <f>IFERROR(VLOOKUP(Výskyt[[#This Row],[Kód]],zostava39[],2,0),"")</f>
        <v/>
      </c>
      <c r="AZ261" s="100" t="str">
        <f>IFERROR(VLOOKUP(Výskyt[[#This Row],[Kód]],zostava40[],2,0),"")</f>
        <v/>
      </c>
      <c r="BA261" s="100" t="str">
        <f>IFERROR(VLOOKUP(Výskyt[[#This Row],[Kód]],zostava41[],2,0),"")</f>
        <v/>
      </c>
      <c r="BB261" s="100" t="str">
        <f>IFERROR(VLOOKUP(Výskyt[[#This Row],[Kód]],zostava42[],2,0),"")</f>
        <v/>
      </c>
      <c r="BC261" s="100" t="str">
        <f>IFERROR(VLOOKUP(Výskyt[[#This Row],[Kód]],zostava43[],2,0),"")</f>
        <v/>
      </c>
      <c r="BD261" s="100" t="str">
        <f>IFERROR(VLOOKUP(Výskyt[[#This Row],[Kód]],zostava44[],2,0),"")</f>
        <v/>
      </c>
      <c r="BE261" s="84"/>
      <c r="BF261" s="108">
        <f>Zostavy!B289</f>
        <v>0</v>
      </c>
      <c r="BG261" s="108">
        <f>SUMIFS(Zostavy!$D$258:$D$291,Zostavy!$B$258:$B$291,Zostavy!B289)*Zostavy!$E$293</f>
        <v>0</v>
      </c>
      <c r="BI261" s="108">
        <f>Zostavy!H289</f>
        <v>0</v>
      </c>
      <c r="BJ261" s="108">
        <f>SUMIFS(Zostavy!$J$258:$J$291,Zostavy!$H$258:$H$291,Zostavy!H289)*Zostavy!$K$293</f>
        <v>0</v>
      </c>
      <c r="BL261" s="108">
        <f>Zostavy!N289</f>
        <v>0</v>
      </c>
      <c r="BM261" s="108">
        <f>SUMIFS(Zostavy!$P$258:$P$291,Zostavy!$N$258:$N$291,Zostavy!N289)*Zostavy!$Q$293</f>
        <v>0</v>
      </c>
      <c r="BO261" s="108">
        <f>Zostavy!T289</f>
        <v>0</v>
      </c>
      <c r="BP261" s="108">
        <f>SUMIFS(Zostavy!$V$258:$V$291,Zostavy!$T$258:$T$291,Zostavy!T289)*Zostavy!$W$293</f>
        <v>0</v>
      </c>
    </row>
    <row r="262" spans="1:68" ht="14.15" x14ac:dyDescent="0.35">
      <c r="A262" s="84"/>
      <c r="B262" s="98">
        <v>4056</v>
      </c>
      <c r="C262" s="84" t="s">
        <v>159</v>
      </c>
      <c r="D262" s="84">
        <f>Cenník[[#This Row],[Kód]]</f>
        <v>4056</v>
      </c>
      <c r="E262" s="93">
        <v>4.79</v>
      </c>
      <c r="F262" s="84"/>
      <c r="G262" s="84" t="s">
        <v>136</v>
      </c>
      <c r="H262" s="84"/>
      <c r="I262" s="99">
        <f>Cenník[[#This Row],[Kód]]</f>
        <v>4056</v>
      </c>
      <c r="J262" s="100">
        <f>SUM(Výskyt[[#This Row],[1]:[44]])</f>
        <v>0</v>
      </c>
      <c r="K262" s="100" t="str">
        <f>IFERROR(RANK(Výskyt[[#This Row],[kód-P]],Výskyt[kód-P],1),"")</f>
        <v/>
      </c>
      <c r="L262" s="100" t="str">
        <f>IF(Výskyt[[#This Row],[ks]]&gt;0,Výskyt[[#This Row],[Kód]],"")</f>
        <v/>
      </c>
      <c r="M262" s="100" t="str">
        <f>IFERROR(VLOOKUP(Výskyt[[#This Row],[Kód]],zostava1[],2,0),"")</f>
        <v/>
      </c>
      <c r="N262" s="100" t="str">
        <f>IFERROR(VLOOKUP(Výskyt[[#This Row],[Kód]],zostava2[],2,0),"")</f>
        <v/>
      </c>
      <c r="O262" s="100" t="str">
        <f>IFERROR(VLOOKUP(Výskyt[[#This Row],[Kód]],zostava3[],2,0),"")</f>
        <v/>
      </c>
      <c r="P262" s="100" t="str">
        <f>IFERROR(VLOOKUP(Výskyt[[#This Row],[Kód]],zostava4[],2,0),"")</f>
        <v/>
      </c>
      <c r="Q262" s="100" t="str">
        <f>IFERROR(VLOOKUP(Výskyt[[#This Row],[Kód]],zostava5[],2,0),"")</f>
        <v/>
      </c>
      <c r="R262" s="100" t="str">
        <f>IFERROR(VLOOKUP(Výskyt[[#This Row],[Kód]],zostava6[],2,0),"")</f>
        <v/>
      </c>
      <c r="S262" s="100" t="str">
        <f>IFERROR(VLOOKUP(Výskyt[[#This Row],[Kód]],zostava7[],2,0),"")</f>
        <v/>
      </c>
      <c r="T262" s="100" t="str">
        <f>IFERROR(VLOOKUP(Výskyt[[#This Row],[Kód]],zostava8[],2,0),"")</f>
        <v/>
      </c>
      <c r="U262" s="100" t="str">
        <f>IFERROR(VLOOKUP(Výskyt[[#This Row],[Kód]],zostava9[],2,0),"")</f>
        <v/>
      </c>
      <c r="V262" s="102" t="str">
        <f>IFERROR(VLOOKUP(Výskyt[[#This Row],[Kód]],zostava10[],2,0),"")</f>
        <v/>
      </c>
      <c r="W262" s="100" t="str">
        <f>IFERROR(VLOOKUP(Výskyt[[#This Row],[Kód]],zostava11[],2,0),"")</f>
        <v/>
      </c>
      <c r="X262" s="100" t="str">
        <f>IFERROR(VLOOKUP(Výskyt[[#This Row],[Kód]],zostava12[],2,0),"")</f>
        <v/>
      </c>
      <c r="Y262" s="100" t="str">
        <f>IFERROR(VLOOKUP(Výskyt[[#This Row],[Kód]],zostava13[],2,0),"")</f>
        <v/>
      </c>
      <c r="Z262" s="100" t="str">
        <f>IFERROR(VLOOKUP(Výskyt[[#This Row],[Kód]],zostava14[],2,0),"")</f>
        <v/>
      </c>
      <c r="AA262" s="100" t="str">
        <f>IFERROR(VLOOKUP(Výskyt[[#This Row],[Kód]],zostava15[],2,0),"")</f>
        <v/>
      </c>
      <c r="AB262" s="100" t="str">
        <f>IFERROR(VLOOKUP(Výskyt[[#This Row],[Kód]],zostava16[],2,0),"")</f>
        <v/>
      </c>
      <c r="AC262" s="100" t="str">
        <f>IFERROR(VLOOKUP(Výskyt[[#This Row],[Kód]],zostava17[],2,0),"")</f>
        <v/>
      </c>
      <c r="AD262" s="100" t="str">
        <f>IFERROR(VLOOKUP(Výskyt[[#This Row],[Kód]],zostava18[],2,0),"")</f>
        <v/>
      </c>
      <c r="AE262" s="100" t="str">
        <f>IFERROR(VLOOKUP(Výskyt[[#This Row],[Kód]],zostava19[],2,0),"")</f>
        <v/>
      </c>
      <c r="AF262" s="100" t="str">
        <f>IFERROR(VLOOKUP(Výskyt[[#This Row],[Kód]],zostava20[],2,0),"")</f>
        <v/>
      </c>
      <c r="AG262" s="100" t="str">
        <f>IFERROR(VLOOKUP(Výskyt[[#This Row],[Kód]],zostava21[],2,0),"")</f>
        <v/>
      </c>
      <c r="AH262" s="100" t="str">
        <f>IFERROR(VLOOKUP(Výskyt[[#This Row],[Kód]],zostava22[],2,0),"")</f>
        <v/>
      </c>
      <c r="AI262" s="100" t="str">
        <f>IFERROR(VLOOKUP(Výskyt[[#This Row],[Kód]],zostava23[],2,0),"")</f>
        <v/>
      </c>
      <c r="AJ262" s="100" t="str">
        <f>IFERROR(VLOOKUP(Výskyt[[#This Row],[Kód]],zostava24[],2,0),"")</f>
        <v/>
      </c>
      <c r="AK262" s="100" t="str">
        <f>IFERROR(VLOOKUP(Výskyt[[#This Row],[Kód]],zostava25[],2,0),"")</f>
        <v/>
      </c>
      <c r="AL262" s="100" t="str">
        <f>IFERROR(VLOOKUP(Výskyt[[#This Row],[Kód]],zostava26[],2,0),"")</f>
        <v/>
      </c>
      <c r="AM262" s="100" t="str">
        <f>IFERROR(VLOOKUP(Výskyt[[#This Row],[Kód]],zostava27[],2,0),"")</f>
        <v/>
      </c>
      <c r="AN262" s="100" t="str">
        <f>IFERROR(VLOOKUP(Výskyt[[#This Row],[Kód]],zostava28[],2,0),"")</f>
        <v/>
      </c>
      <c r="AO262" s="100" t="str">
        <f>IFERROR(VLOOKUP(Výskyt[[#This Row],[Kód]],zostava29[],2,0),"")</f>
        <v/>
      </c>
      <c r="AP262" s="100" t="str">
        <f>IFERROR(VLOOKUP(Výskyt[[#This Row],[Kód]],zostava30[],2,0),"")</f>
        <v/>
      </c>
      <c r="AQ262" s="100" t="str">
        <f>IFERROR(VLOOKUP(Výskyt[[#This Row],[Kód]],zostava31[],2,0),"")</f>
        <v/>
      </c>
      <c r="AR262" s="100" t="str">
        <f>IFERROR(VLOOKUP(Výskyt[[#This Row],[Kód]],zostava32[],2,0),"")</f>
        <v/>
      </c>
      <c r="AS262" s="100" t="str">
        <f>IFERROR(VLOOKUP(Výskyt[[#This Row],[Kód]],zostava33[],2,0),"")</f>
        <v/>
      </c>
      <c r="AT262" s="100" t="str">
        <f>IFERROR(VLOOKUP(Výskyt[[#This Row],[Kód]],zostava34[],2,0),"")</f>
        <v/>
      </c>
      <c r="AU262" s="100" t="str">
        <f>IFERROR(VLOOKUP(Výskyt[[#This Row],[Kód]],zostava35[],2,0),"")</f>
        <v/>
      </c>
      <c r="AV262" s="100" t="str">
        <f>IFERROR(VLOOKUP(Výskyt[[#This Row],[Kód]],zostava36[],2,0),"")</f>
        <v/>
      </c>
      <c r="AW262" s="100" t="str">
        <f>IFERROR(VLOOKUP(Výskyt[[#This Row],[Kód]],zostava37[],2,0),"")</f>
        <v/>
      </c>
      <c r="AX262" s="100" t="str">
        <f>IFERROR(VLOOKUP(Výskyt[[#This Row],[Kód]],zostava38[],2,0),"")</f>
        <v/>
      </c>
      <c r="AY262" s="100" t="str">
        <f>IFERROR(VLOOKUP(Výskyt[[#This Row],[Kód]],zostava39[],2,0),"")</f>
        <v/>
      </c>
      <c r="AZ262" s="100" t="str">
        <f>IFERROR(VLOOKUP(Výskyt[[#This Row],[Kód]],zostava40[],2,0),"")</f>
        <v/>
      </c>
      <c r="BA262" s="100" t="str">
        <f>IFERROR(VLOOKUP(Výskyt[[#This Row],[Kód]],zostava41[],2,0),"")</f>
        <v/>
      </c>
      <c r="BB262" s="100" t="str">
        <f>IFERROR(VLOOKUP(Výskyt[[#This Row],[Kód]],zostava42[],2,0),"")</f>
        <v/>
      </c>
      <c r="BC262" s="100" t="str">
        <f>IFERROR(VLOOKUP(Výskyt[[#This Row],[Kód]],zostava43[],2,0),"")</f>
        <v/>
      </c>
      <c r="BD262" s="100" t="str">
        <f>IFERROR(VLOOKUP(Výskyt[[#This Row],[Kód]],zostava44[],2,0),"")</f>
        <v/>
      </c>
      <c r="BE262" s="84"/>
      <c r="BF262" s="108">
        <f>Zostavy!B290</f>
        <v>0</v>
      </c>
      <c r="BG262" s="108">
        <f>SUMIFS(Zostavy!$D$258:$D$291,Zostavy!$B$258:$B$291,Zostavy!B290)*Zostavy!$E$293</f>
        <v>0</v>
      </c>
      <c r="BI262" s="108">
        <f>Zostavy!H290</f>
        <v>0</v>
      </c>
      <c r="BJ262" s="108">
        <f>SUMIFS(Zostavy!$J$258:$J$291,Zostavy!$H$258:$H$291,Zostavy!H290)*Zostavy!$K$293</f>
        <v>0</v>
      </c>
      <c r="BL262" s="108">
        <f>Zostavy!N290</f>
        <v>0</v>
      </c>
      <c r="BM262" s="108">
        <f>SUMIFS(Zostavy!$P$258:$P$291,Zostavy!$N$258:$N$291,Zostavy!N290)*Zostavy!$Q$293</f>
        <v>0</v>
      </c>
      <c r="BO262" s="108">
        <f>Zostavy!T290</f>
        <v>0</v>
      </c>
      <c r="BP262" s="108">
        <f>SUMIFS(Zostavy!$V$258:$V$291,Zostavy!$T$258:$T$291,Zostavy!T290)*Zostavy!$W$293</f>
        <v>0</v>
      </c>
    </row>
    <row r="263" spans="1:68" ht="14.15" x14ac:dyDescent="0.35">
      <c r="A263" s="84"/>
      <c r="B263" s="98">
        <v>4057</v>
      </c>
      <c r="C263" s="84" t="s">
        <v>160</v>
      </c>
      <c r="D263" s="84">
        <f>Cenník[[#This Row],[Kód]]</f>
        <v>4057</v>
      </c>
      <c r="E263" s="93">
        <v>4.79</v>
      </c>
      <c r="F263" s="84"/>
      <c r="G263" s="84" t="s">
        <v>137</v>
      </c>
      <c r="H263" s="84"/>
      <c r="I263" s="99">
        <f>Cenník[[#This Row],[Kód]]</f>
        <v>4057</v>
      </c>
      <c r="J263" s="100">
        <f>SUM(Výskyt[[#This Row],[1]:[44]])</f>
        <v>0</v>
      </c>
      <c r="K263" s="100" t="str">
        <f>IFERROR(RANK(Výskyt[[#This Row],[kód-P]],Výskyt[kód-P],1),"")</f>
        <v/>
      </c>
      <c r="L263" s="100" t="str">
        <f>IF(Výskyt[[#This Row],[ks]]&gt;0,Výskyt[[#This Row],[Kód]],"")</f>
        <v/>
      </c>
      <c r="M263" s="100" t="str">
        <f>IFERROR(VLOOKUP(Výskyt[[#This Row],[Kód]],zostava1[],2,0),"")</f>
        <v/>
      </c>
      <c r="N263" s="100" t="str">
        <f>IFERROR(VLOOKUP(Výskyt[[#This Row],[Kód]],zostava2[],2,0),"")</f>
        <v/>
      </c>
      <c r="O263" s="100" t="str">
        <f>IFERROR(VLOOKUP(Výskyt[[#This Row],[Kód]],zostava3[],2,0),"")</f>
        <v/>
      </c>
      <c r="P263" s="100" t="str">
        <f>IFERROR(VLOOKUP(Výskyt[[#This Row],[Kód]],zostava4[],2,0),"")</f>
        <v/>
      </c>
      <c r="Q263" s="100" t="str">
        <f>IFERROR(VLOOKUP(Výskyt[[#This Row],[Kód]],zostava5[],2,0),"")</f>
        <v/>
      </c>
      <c r="R263" s="100" t="str">
        <f>IFERROR(VLOOKUP(Výskyt[[#This Row],[Kód]],zostava6[],2,0),"")</f>
        <v/>
      </c>
      <c r="S263" s="100" t="str">
        <f>IFERROR(VLOOKUP(Výskyt[[#This Row],[Kód]],zostava7[],2,0),"")</f>
        <v/>
      </c>
      <c r="T263" s="100" t="str">
        <f>IFERROR(VLOOKUP(Výskyt[[#This Row],[Kód]],zostava8[],2,0),"")</f>
        <v/>
      </c>
      <c r="U263" s="100" t="str">
        <f>IFERROR(VLOOKUP(Výskyt[[#This Row],[Kód]],zostava9[],2,0),"")</f>
        <v/>
      </c>
      <c r="V263" s="102" t="str">
        <f>IFERROR(VLOOKUP(Výskyt[[#This Row],[Kód]],zostava10[],2,0),"")</f>
        <v/>
      </c>
      <c r="W263" s="100" t="str">
        <f>IFERROR(VLOOKUP(Výskyt[[#This Row],[Kód]],zostava11[],2,0),"")</f>
        <v/>
      </c>
      <c r="X263" s="100" t="str">
        <f>IFERROR(VLOOKUP(Výskyt[[#This Row],[Kód]],zostava12[],2,0),"")</f>
        <v/>
      </c>
      <c r="Y263" s="100" t="str">
        <f>IFERROR(VLOOKUP(Výskyt[[#This Row],[Kód]],zostava13[],2,0),"")</f>
        <v/>
      </c>
      <c r="Z263" s="100" t="str">
        <f>IFERROR(VLOOKUP(Výskyt[[#This Row],[Kód]],zostava14[],2,0),"")</f>
        <v/>
      </c>
      <c r="AA263" s="100" t="str">
        <f>IFERROR(VLOOKUP(Výskyt[[#This Row],[Kód]],zostava15[],2,0),"")</f>
        <v/>
      </c>
      <c r="AB263" s="100" t="str">
        <f>IFERROR(VLOOKUP(Výskyt[[#This Row],[Kód]],zostava16[],2,0),"")</f>
        <v/>
      </c>
      <c r="AC263" s="100" t="str">
        <f>IFERROR(VLOOKUP(Výskyt[[#This Row],[Kód]],zostava17[],2,0),"")</f>
        <v/>
      </c>
      <c r="AD263" s="100" t="str">
        <f>IFERROR(VLOOKUP(Výskyt[[#This Row],[Kód]],zostava18[],2,0),"")</f>
        <v/>
      </c>
      <c r="AE263" s="100" t="str">
        <f>IFERROR(VLOOKUP(Výskyt[[#This Row],[Kód]],zostava19[],2,0),"")</f>
        <v/>
      </c>
      <c r="AF263" s="100" t="str">
        <f>IFERROR(VLOOKUP(Výskyt[[#This Row],[Kód]],zostava20[],2,0),"")</f>
        <v/>
      </c>
      <c r="AG263" s="100" t="str">
        <f>IFERROR(VLOOKUP(Výskyt[[#This Row],[Kód]],zostava21[],2,0),"")</f>
        <v/>
      </c>
      <c r="AH263" s="100" t="str">
        <f>IFERROR(VLOOKUP(Výskyt[[#This Row],[Kód]],zostava22[],2,0),"")</f>
        <v/>
      </c>
      <c r="AI263" s="100" t="str">
        <f>IFERROR(VLOOKUP(Výskyt[[#This Row],[Kód]],zostava23[],2,0),"")</f>
        <v/>
      </c>
      <c r="AJ263" s="100" t="str">
        <f>IFERROR(VLOOKUP(Výskyt[[#This Row],[Kód]],zostava24[],2,0),"")</f>
        <v/>
      </c>
      <c r="AK263" s="100" t="str">
        <f>IFERROR(VLOOKUP(Výskyt[[#This Row],[Kód]],zostava25[],2,0),"")</f>
        <v/>
      </c>
      <c r="AL263" s="100" t="str">
        <f>IFERROR(VLOOKUP(Výskyt[[#This Row],[Kód]],zostava26[],2,0),"")</f>
        <v/>
      </c>
      <c r="AM263" s="100" t="str">
        <f>IFERROR(VLOOKUP(Výskyt[[#This Row],[Kód]],zostava27[],2,0),"")</f>
        <v/>
      </c>
      <c r="AN263" s="100" t="str">
        <f>IFERROR(VLOOKUP(Výskyt[[#This Row],[Kód]],zostava28[],2,0),"")</f>
        <v/>
      </c>
      <c r="AO263" s="100" t="str">
        <f>IFERROR(VLOOKUP(Výskyt[[#This Row],[Kód]],zostava29[],2,0),"")</f>
        <v/>
      </c>
      <c r="AP263" s="100" t="str">
        <f>IFERROR(VLOOKUP(Výskyt[[#This Row],[Kód]],zostava30[],2,0),"")</f>
        <v/>
      </c>
      <c r="AQ263" s="100" t="str">
        <f>IFERROR(VLOOKUP(Výskyt[[#This Row],[Kód]],zostava31[],2,0),"")</f>
        <v/>
      </c>
      <c r="AR263" s="100" t="str">
        <f>IFERROR(VLOOKUP(Výskyt[[#This Row],[Kód]],zostava32[],2,0),"")</f>
        <v/>
      </c>
      <c r="AS263" s="100" t="str">
        <f>IFERROR(VLOOKUP(Výskyt[[#This Row],[Kód]],zostava33[],2,0),"")</f>
        <v/>
      </c>
      <c r="AT263" s="100" t="str">
        <f>IFERROR(VLOOKUP(Výskyt[[#This Row],[Kód]],zostava34[],2,0),"")</f>
        <v/>
      </c>
      <c r="AU263" s="100" t="str">
        <f>IFERROR(VLOOKUP(Výskyt[[#This Row],[Kód]],zostava35[],2,0),"")</f>
        <v/>
      </c>
      <c r="AV263" s="100" t="str">
        <f>IFERROR(VLOOKUP(Výskyt[[#This Row],[Kód]],zostava36[],2,0),"")</f>
        <v/>
      </c>
      <c r="AW263" s="100" t="str">
        <f>IFERROR(VLOOKUP(Výskyt[[#This Row],[Kód]],zostava37[],2,0),"")</f>
        <v/>
      </c>
      <c r="AX263" s="100" t="str">
        <f>IFERROR(VLOOKUP(Výskyt[[#This Row],[Kód]],zostava38[],2,0),"")</f>
        <v/>
      </c>
      <c r="AY263" s="100" t="str">
        <f>IFERROR(VLOOKUP(Výskyt[[#This Row],[Kód]],zostava39[],2,0),"")</f>
        <v/>
      </c>
      <c r="AZ263" s="100" t="str">
        <f>IFERROR(VLOOKUP(Výskyt[[#This Row],[Kód]],zostava40[],2,0),"")</f>
        <v/>
      </c>
      <c r="BA263" s="100" t="str">
        <f>IFERROR(VLOOKUP(Výskyt[[#This Row],[Kód]],zostava41[],2,0),"")</f>
        <v/>
      </c>
      <c r="BB263" s="100" t="str">
        <f>IFERROR(VLOOKUP(Výskyt[[#This Row],[Kód]],zostava42[],2,0),"")</f>
        <v/>
      </c>
      <c r="BC263" s="100" t="str">
        <f>IFERROR(VLOOKUP(Výskyt[[#This Row],[Kód]],zostava43[],2,0),"")</f>
        <v/>
      </c>
      <c r="BD263" s="100" t="str">
        <f>IFERROR(VLOOKUP(Výskyt[[#This Row],[Kód]],zostava44[],2,0),"")</f>
        <v/>
      </c>
      <c r="BE263" s="84"/>
      <c r="BF263" s="108">
        <f>Zostavy!B291</f>
        <v>0</v>
      </c>
      <c r="BG263" s="108">
        <f>SUMIFS(Zostavy!$D$258:$D$291,Zostavy!$B$258:$B$291,Zostavy!B291)*Zostavy!$E$293</f>
        <v>0</v>
      </c>
      <c r="BI263" s="108">
        <f>Zostavy!H291</f>
        <v>0</v>
      </c>
      <c r="BJ263" s="108">
        <f>SUMIFS(Zostavy!$J$258:$J$291,Zostavy!$H$258:$H$291,Zostavy!H291)*Zostavy!$K$293</f>
        <v>0</v>
      </c>
      <c r="BL263" s="108">
        <f>Zostavy!N291</f>
        <v>0</v>
      </c>
      <c r="BM263" s="108">
        <f>SUMIFS(Zostavy!$P$258:$P$291,Zostavy!$N$258:$N$291,Zostavy!N291)*Zostavy!$Q$293</f>
        <v>0</v>
      </c>
      <c r="BO263" s="108">
        <f>Zostavy!T291</f>
        <v>0</v>
      </c>
      <c r="BP263" s="108">
        <f>SUMIFS(Zostavy!$V$258:$V$291,Zostavy!$T$258:$T$291,Zostavy!T291)*Zostavy!$W$293</f>
        <v>0</v>
      </c>
    </row>
    <row r="264" spans="1:68" x14ac:dyDescent="0.35">
      <c r="A264" s="84"/>
      <c r="B264" s="98">
        <v>4058</v>
      </c>
      <c r="C264" s="84" t="s">
        <v>161</v>
      </c>
      <c r="D264" s="84">
        <f>Cenník[[#This Row],[Kód]]</f>
        <v>4058</v>
      </c>
      <c r="E264" s="93">
        <v>4.79</v>
      </c>
      <c r="F264" s="84"/>
      <c r="G264" s="84" t="s">
        <v>134</v>
      </c>
      <c r="H264" s="84"/>
      <c r="I264" s="99">
        <f>Cenník[[#This Row],[Kód]]</f>
        <v>4058</v>
      </c>
      <c r="J264" s="100">
        <f>SUM(Výskyt[[#This Row],[1]:[44]])</f>
        <v>0</v>
      </c>
      <c r="K264" s="100" t="str">
        <f>IFERROR(RANK(Výskyt[[#This Row],[kód-P]],Výskyt[kód-P],1),"")</f>
        <v/>
      </c>
      <c r="L264" s="100" t="str">
        <f>IF(Výskyt[[#This Row],[ks]]&gt;0,Výskyt[[#This Row],[Kód]],"")</f>
        <v/>
      </c>
      <c r="M264" s="100" t="str">
        <f>IFERROR(VLOOKUP(Výskyt[[#This Row],[Kód]],zostava1[],2,0),"")</f>
        <v/>
      </c>
      <c r="N264" s="100" t="str">
        <f>IFERROR(VLOOKUP(Výskyt[[#This Row],[Kód]],zostava2[],2,0),"")</f>
        <v/>
      </c>
      <c r="O264" s="100" t="str">
        <f>IFERROR(VLOOKUP(Výskyt[[#This Row],[Kód]],zostava3[],2,0),"")</f>
        <v/>
      </c>
      <c r="P264" s="100" t="str">
        <f>IFERROR(VLOOKUP(Výskyt[[#This Row],[Kód]],zostava4[],2,0),"")</f>
        <v/>
      </c>
      <c r="Q264" s="100" t="str">
        <f>IFERROR(VLOOKUP(Výskyt[[#This Row],[Kód]],zostava5[],2,0),"")</f>
        <v/>
      </c>
      <c r="R264" s="100" t="str">
        <f>IFERROR(VLOOKUP(Výskyt[[#This Row],[Kód]],zostava6[],2,0),"")</f>
        <v/>
      </c>
      <c r="S264" s="100" t="str">
        <f>IFERROR(VLOOKUP(Výskyt[[#This Row],[Kód]],zostava7[],2,0),"")</f>
        <v/>
      </c>
      <c r="T264" s="100" t="str">
        <f>IFERROR(VLOOKUP(Výskyt[[#This Row],[Kód]],zostava8[],2,0),"")</f>
        <v/>
      </c>
      <c r="U264" s="100" t="str">
        <f>IFERROR(VLOOKUP(Výskyt[[#This Row],[Kód]],zostava9[],2,0),"")</f>
        <v/>
      </c>
      <c r="V264" s="102" t="str">
        <f>IFERROR(VLOOKUP(Výskyt[[#This Row],[Kód]],zostava10[],2,0),"")</f>
        <v/>
      </c>
      <c r="W264" s="100" t="str">
        <f>IFERROR(VLOOKUP(Výskyt[[#This Row],[Kód]],zostava11[],2,0),"")</f>
        <v/>
      </c>
      <c r="X264" s="100" t="str">
        <f>IFERROR(VLOOKUP(Výskyt[[#This Row],[Kód]],zostava12[],2,0),"")</f>
        <v/>
      </c>
      <c r="Y264" s="100" t="str">
        <f>IFERROR(VLOOKUP(Výskyt[[#This Row],[Kód]],zostava13[],2,0),"")</f>
        <v/>
      </c>
      <c r="Z264" s="100" t="str">
        <f>IFERROR(VLOOKUP(Výskyt[[#This Row],[Kód]],zostava14[],2,0),"")</f>
        <v/>
      </c>
      <c r="AA264" s="100" t="str">
        <f>IFERROR(VLOOKUP(Výskyt[[#This Row],[Kód]],zostava15[],2,0),"")</f>
        <v/>
      </c>
      <c r="AB264" s="100" t="str">
        <f>IFERROR(VLOOKUP(Výskyt[[#This Row],[Kód]],zostava16[],2,0),"")</f>
        <v/>
      </c>
      <c r="AC264" s="100" t="str">
        <f>IFERROR(VLOOKUP(Výskyt[[#This Row],[Kód]],zostava17[],2,0),"")</f>
        <v/>
      </c>
      <c r="AD264" s="100" t="str">
        <f>IFERROR(VLOOKUP(Výskyt[[#This Row],[Kód]],zostava18[],2,0),"")</f>
        <v/>
      </c>
      <c r="AE264" s="100" t="str">
        <f>IFERROR(VLOOKUP(Výskyt[[#This Row],[Kód]],zostava19[],2,0),"")</f>
        <v/>
      </c>
      <c r="AF264" s="100" t="str">
        <f>IFERROR(VLOOKUP(Výskyt[[#This Row],[Kód]],zostava20[],2,0),"")</f>
        <v/>
      </c>
      <c r="AG264" s="100" t="str">
        <f>IFERROR(VLOOKUP(Výskyt[[#This Row],[Kód]],zostava21[],2,0),"")</f>
        <v/>
      </c>
      <c r="AH264" s="100" t="str">
        <f>IFERROR(VLOOKUP(Výskyt[[#This Row],[Kód]],zostava22[],2,0),"")</f>
        <v/>
      </c>
      <c r="AI264" s="100" t="str">
        <f>IFERROR(VLOOKUP(Výskyt[[#This Row],[Kód]],zostava23[],2,0),"")</f>
        <v/>
      </c>
      <c r="AJ264" s="100" t="str">
        <f>IFERROR(VLOOKUP(Výskyt[[#This Row],[Kód]],zostava24[],2,0),"")</f>
        <v/>
      </c>
      <c r="AK264" s="100" t="str">
        <f>IFERROR(VLOOKUP(Výskyt[[#This Row],[Kód]],zostava25[],2,0),"")</f>
        <v/>
      </c>
      <c r="AL264" s="100" t="str">
        <f>IFERROR(VLOOKUP(Výskyt[[#This Row],[Kód]],zostava26[],2,0),"")</f>
        <v/>
      </c>
      <c r="AM264" s="100" t="str">
        <f>IFERROR(VLOOKUP(Výskyt[[#This Row],[Kód]],zostava27[],2,0),"")</f>
        <v/>
      </c>
      <c r="AN264" s="100" t="str">
        <f>IFERROR(VLOOKUP(Výskyt[[#This Row],[Kód]],zostava28[],2,0),"")</f>
        <v/>
      </c>
      <c r="AO264" s="100" t="str">
        <f>IFERROR(VLOOKUP(Výskyt[[#This Row],[Kód]],zostava29[],2,0),"")</f>
        <v/>
      </c>
      <c r="AP264" s="100" t="str">
        <f>IFERROR(VLOOKUP(Výskyt[[#This Row],[Kód]],zostava30[],2,0),"")</f>
        <v/>
      </c>
      <c r="AQ264" s="100" t="str">
        <f>IFERROR(VLOOKUP(Výskyt[[#This Row],[Kód]],zostava31[],2,0),"")</f>
        <v/>
      </c>
      <c r="AR264" s="100" t="str">
        <f>IFERROR(VLOOKUP(Výskyt[[#This Row],[Kód]],zostava32[],2,0),"")</f>
        <v/>
      </c>
      <c r="AS264" s="100" t="str">
        <f>IFERROR(VLOOKUP(Výskyt[[#This Row],[Kód]],zostava33[],2,0),"")</f>
        <v/>
      </c>
      <c r="AT264" s="100" t="str">
        <f>IFERROR(VLOOKUP(Výskyt[[#This Row],[Kód]],zostava34[],2,0),"")</f>
        <v/>
      </c>
      <c r="AU264" s="100" t="str">
        <f>IFERROR(VLOOKUP(Výskyt[[#This Row],[Kód]],zostava35[],2,0),"")</f>
        <v/>
      </c>
      <c r="AV264" s="100" t="str">
        <f>IFERROR(VLOOKUP(Výskyt[[#This Row],[Kód]],zostava36[],2,0),"")</f>
        <v/>
      </c>
      <c r="AW264" s="100" t="str">
        <f>IFERROR(VLOOKUP(Výskyt[[#This Row],[Kód]],zostava37[],2,0),"")</f>
        <v/>
      </c>
      <c r="AX264" s="100" t="str">
        <f>IFERROR(VLOOKUP(Výskyt[[#This Row],[Kód]],zostava38[],2,0),"")</f>
        <v/>
      </c>
      <c r="AY264" s="100" t="str">
        <f>IFERROR(VLOOKUP(Výskyt[[#This Row],[Kód]],zostava39[],2,0),"")</f>
        <v/>
      </c>
      <c r="AZ264" s="100" t="str">
        <f>IFERROR(VLOOKUP(Výskyt[[#This Row],[Kód]],zostava40[],2,0),"")</f>
        <v/>
      </c>
      <c r="BA264" s="100" t="str">
        <f>IFERROR(VLOOKUP(Výskyt[[#This Row],[Kód]],zostava41[],2,0),"")</f>
        <v/>
      </c>
      <c r="BB264" s="100" t="str">
        <f>IFERROR(VLOOKUP(Výskyt[[#This Row],[Kód]],zostava42[],2,0),"")</f>
        <v/>
      </c>
      <c r="BC264" s="100" t="str">
        <f>IFERROR(VLOOKUP(Výskyt[[#This Row],[Kód]],zostava43[],2,0),"")</f>
        <v/>
      </c>
      <c r="BD264" s="100" t="str">
        <f>IFERROR(VLOOKUP(Výskyt[[#This Row],[Kód]],zostava44[],2,0),"")</f>
        <v/>
      </c>
      <c r="BE264" s="84"/>
    </row>
    <row r="265" spans="1:68" x14ac:dyDescent="0.35">
      <c r="A265" s="84"/>
      <c r="B265" s="98">
        <v>4060</v>
      </c>
      <c r="C265" s="84" t="s">
        <v>566</v>
      </c>
      <c r="D265" s="84">
        <f>Cenník[[#This Row],[Kód]]</f>
        <v>4060</v>
      </c>
      <c r="E265" s="93">
        <v>3.84</v>
      </c>
      <c r="F265" s="84"/>
      <c r="G265" s="84" t="s">
        <v>135</v>
      </c>
      <c r="H265" s="84"/>
      <c r="I265" s="99">
        <f>Cenník[[#This Row],[Kód]]</f>
        <v>4060</v>
      </c>
      <c r="J265" s="100">
        <f>SUM(Výskyt[[#This Row],[1]:[44]])</f>
        <v>0</v>
      </c>
      <c r="K265" s="100" t="str">
        <f>IFERROR(RANK(Výskyt[[#This Row],[kód-P]],Výskyt[kód-P],1),"")</f>
        <v/>
      </c>
      <c r="L265" s="100" t="str">
        <f>IF(Výskyt[[#This Row],[ks]]&gt;0,Výskyt[[#This Row],[Kód]],"")</f>
        <v/>
      </c>
      <c r="M265" s="100" t="str">
        <f>IFERROR(VLOOKUP(Výskyt[[#This Row],[Kód]],zostava1[],2,0),"")</f>
        <v/>
      </c>
      <c r="N265" s="100" t="str">
        <f>IFERROR(VLOOKUP(Výskyt[[#This Row],[Kód]],zostava2[],2,0),"")</f>
        <v/>
      </c>
      <c r="O265" s="100" t="str">
        <f>IFERROR(VLOOKUP(Výskyt[[#This Row],[Kód]],zostava3[],2,0),"")</f>
        <v/>
      </c>
      <c r="P265" s="100" t="str">
        <f>IFERROR(VLOOKUP(Výskyt[[#This Row],[Kód]],zostava4[],2,0),"")</f>
        <v/>
      </c>
      <c r="Q265" s="100" t="str">
        <f>IFERROR(VLOOKUP(Výskyt[[#This Row],[Kód]],zostava5[],2,0),"")</f>
        <v/>
      </c>
      <c r="R265" s="100" t="str">
        <f>IFERROR(VLOOKUP(Výskyt[[#This Row],[Kód]],zostava6[],2,0),"")</f>
        <v/>
      </c>
      <c r="S265" s="100" t="str">
        <f>IFERROR(VLOOKUP(Výskyt[[#This Row],[Kód]],zostava7[],2,0),"")</f>
        <v/>
      </c>
      <c r="T265" s="100" t="str">
        <f>IFERROR(VLOOKUP(Výskyt[[#This Row],[Kód]],zostava8[],2,0),"")</f>
        <v/>
      </c>
      <c r="U265" s="100" t="str">
        <f>IFERROR(VLOOKUP(Výskyt[[#This Row],[Kód]],zostava9[],2,0),"")</f>
        <v/>
      </c>
      <c r="V265" s="102" t="str">
        <f>IFERROR(VLOOKUP(Výskyt[[#This Row],[Kód]],zostava10[],2,0),"")</f>
        <v/>
      </c>
      <c r="W265" s="100" t="str">
        <f>IFERROR(VLOOKUP(Výskyt[[#This Row],[Kód]],zostava11[],2,0),"")</f>
        <v/>
      </c>
      <c r="X265" s="100" t="str">
        <f>IFERROR(VLOOKUP(Výskyt[[#This Row],[Kód]],zostava12[],2,0),"")</f>
        <v/>
      </c>
      <c r="Y265" s="100" t="str">
        <f>IFERROR(VLOOKUP(Výskyt[[#This Row],[Kód]],zostava13[],2,0),"")</f>
        <v/>
      </c>
      <c r="Z265" s="100" t="str">
        <f>IFERROR(VLOOKUP(Výskyt[[#This Row],[Kód]],zostava14[],2,0),"")</f>
        <v/>
      </c>
      <c r="AA265" s="100" t="str">
        <f>IFERROR(VLOOKUP(Výskyt[[#This Row],[Kód]],zostava15[],2,0),"")</f>
        <v/>
      </c>
      <c r="AB265" s="100" t="str">
        <f>IFERROR(VLOOKUP(Výskyt[[#This Row],[Kód]],zostava16[],2,0),"")</f>
        <v/>
      </c>
      <c r="AC265" s="100" t="str">
        <f>IFERROR(VLOOKUP(Výskyt[[#This Row],[Kód]],zostava17[],2,0),"")</f>
        <v/>
      </c>
      <c r="AD265" s="100" t="str">
        <f>IFERROR(VLOOKUP(Výskyt[[#This Row],[Kód]],zostava18[],2,0),"")</f>
        <v/>
      </c>
      <c r="AE265" s="100" t="str">
        <f>IFERROR(VLOOKUP(Výskyt[[#This Row],[Kód]],zostava19[],2,0),"")</f>
        <v/>
      </c>
      <c r="AF265" s="100" t="str">
        <f>IFERROR(VLOOKUP(Výskyt[[#This Row],[Kód]],zostava20[],2,0),"")</f>
        <v/>
      </c>
      <c r="AG265" s="100" t="str">
        <f>IFERROR(VLOOKUP(Výskyt[[#This Row],[Kód]],zostava21[],2,0),"")</f>
        <v/>
      </c>
      <c r="AH265" s="100" t="str">
        <f>IFERROR(VLOOKUP(Výskyt[[#This Row],[Kód]],zostava22[],2,0),"")</f>
        <v/>
      </c>
      <c r="AI265" s="100" t="str">
        <f>IFERROR(VLOOKUP(Výskyt[[#This Row],[Kód]],zostava23[],2,0),"")</f>
        <v/>
      </c>
      <c r="AJ265" s="100" t="str">
        <f>IFERROR(VLOOKUP(Výskyt[[#This Row],[Kód]],zostava24[],2,0),"")</f>
        <v/>
      </c>
      <c r="AK265" s="100" t="str">
        <f>IFERROR(VLOOKUP(Výskyt[[#This Row],[Kód]],zostava25[],2,0),"")</f>
        <v/>
      </c>
      <c r="AL265" s="100" t="str">
        <f>IFERROR(VLOOKUP(Výskyt[[#This Row],[Kód]],zostava26[],2,0),"")</f>
        <v/>
      </c>
      <c r="AM265" s="100" t="str">
        <f>IFERROR(VLOOKUP(Výskyt[[#This Row],[Kód]],zostava27[],2,0),"")</f>
        <v/>
      </c>
      <c r="AN265" s="100" t="str">
        <f>IFERROR(VLOOKUP(Výskyt[[#This Row],[Kód]],zostava28[],2,0),"")</f>
        <v/>
      </c>
      <c r="AO265" s="100" t="str">
        <f>IFERROR(VLOOKUP(Výskyt[[#This Row],[Kód]],zostava29[],2,0),"")</f>
        <v/>
      </c>
      <c r="AP265" s="100" t="str">
        <f>IFERROR(VLOOKUP(Výskyt[[#This Row],[Kód]],zostava30[],2,0),"")</f>
        <v/>
      </c>
      <c r="AQ265" s="100" t="str">
        <f>IFERROR(VLOOKUP(Výskyt[[#This Row],[Kód]],zostava31[],2,0),"")</f>
        <v/>
      </c>
      <c r="AR265" s="100" t="str">
        <f>IFERROR(VLOOKUP(Výskyt[[#This Row],[Kód]],zostava32[],2,0),"")</f>
        <v/>
      </c>
      <c r="AS265" s="100" t="str">
        <f>IFERROR(VLOOKUP(Výskyt[[#This Row],[Kód]],zostava33[],2,0),"")</f>
        <v/>
      </c>
      <c r="AT265" s="100" t="str">
        <f>IFERROR(VLOOKUP(Výskyt[[#This Row],[Kód]],zostava34[],2,0),"")</f>
        <v/>
      </c>
      <c r="AU265" s="100" t="str">
        <f>IFERROR(VLOOKUP(Výskyt[[#This Row],[Kód]],zostava35[],2,0),"")</f>
        <v/>
      </c>
      <c r="AV265" s="100" t="str">
        <f>IFERROR(VLOOKUP(Výskyt[[#This Row],[Kód]],zostava36[],2,0),"")</f>
        <v/>
      </c>
      <c r="AW265" s="100" t="str">
        <f>IFERROR(VLOOKUP(Výskyt[[#This Row],[Kód]],zostava37[],2,0),"")</f>
        <v/>
      </c>
      <c r="AX265" s="100" t="str">
        <f>IFERROR(VLOOKUP(Výskyt[[#This Row],[Kód]],zostava38[],2,0),"")</f>
        <v/>
      </c>
      <c r="AY265" s="100" t="str">
        <f>IFERROR(VLOOKUP(Výskyt[[#This Row],[Kód]],zostava39[],2,0),"")</f>
        <v/>
      </c>
      <c r="AZ265" s="100" t="str">
        <f>IFERROR(VLOOKUP(Výskyt[[#This Row],[Kód]],zostava40[],2,0),"")</f>
        <v/>
      </c>
      <c r="BA265" s="100" t="str">
        <f>IFERROR(VLOOKUP(Výskyt[[#This Row],[Kód]],zostava41[],2,0),"")</f>
        <v/>
      </c>
      <c r="BB265" s="100" t="str">
        <f>IFERROR(VLOOKUP(Výskyt[[#This Row],[Kód]],zostava42[],2,0),"")</f>
        <v/>
      </c>
      <c r="BC265" s="100" t="str">
        <f>IFERROR(VLOOKUP(Výskyt[[#This Row],[Kód]],zostava43[],2,0),"")</f>
        <v/>
      </c>
      <c r="BD265" s="100" t="str">
        <f>IFERROR(VLOOKUP(Výskyt[[#This Row],[Kód]],zostava44[],2,0),"")</f>
        <v/>
      </c>
      <c r="BE265" s="84"/>
      <c r="BF265" s="177" t="str">
        <f>Zostavy!$E$297</f>
        <v>7.A</v>
      </c>
      <c r="BG265" s="177"/>
      <c r="BI265" s="177" t="str">
        <f>Zostavy!$K$297</f>
        <v>7.B</v>
      </c>
      <c r="BJ265" s="177"/>
      <c r="BL265" s="177" t="str">
        <f>Zostavy!$Q$297</f>
        <v>7.C</v>
      </c>
      <c r="BM265" s="177"/>
      <c r="BO265" s="177" t="str">
        <f>Zostavy!$W$297</f>
        <v>7.D</v>
      </c>
      <c r="BP265" s="177"/>
    </row>
    <row r="266" spans="1:68" ht="14.15" x14ac:dyDescent="0.35">
      <c r="A266" s="84"/>
      <c r="B266" s="98">
        <v>4061</v>
      </c>
      <c r="C266" s="84" t="s">
        <v>138</v>
      </c>
      <c r="D266" s="84">
        <f>Cenník[[#This Row],[Kód]]</f>
        <v>4061</v>
      </c>
      <c r="E266" s="93">
        <v>2.4699999999999998</v>
      </c>
      <c r="F266" s="84"/>
      <c r="G266" s="84" t="s">
        <v>590</v>
      </c>
      <c r="H266" s="84"/>
      <c r="I266" s="99">
        <f>Cenník[[#This Row],[Kód]]</f>
        <v>4061</v>
      </c>
      <c r="J266" s="100">
        <f>SUM(Výskyt[[#This Row],[1]:[44]])</f>
        <v>0</v>
      </c>
      <c r="K266" s="100" t="str">
        <f>IFERROR(RANK(Výskyt[[#This Row],[kód-P]],Výskyt[kód-P],1),"")</f>
        <v/>
      </c>
      <c r="L266" s="100" t="str">
        <f>IF(Výskyt[[#This Row],[ks]]&gt;0,Výskyt[[#This Row],[Kód]],"")</f>
        <v/>
      </c>
      <c r="M266" s="100" t="str">
        <f>IFERROR(VLOOKUP(Výskyt[[#This Row],[Kód]],zostava1[],2,0),"")</f>
        <v/>
      </c>
      <c r="N266" s="100" t="str">
        <f>IFERROR(VLOOKUP(Výskyt[[#This Row],[Kód]],zostava2[],2,0),"")</f>
        <v/>
      </c>
      <c r="O266" s="100" t="str">
        <f>IFERROR(VLOOKUP(Výskyt[[#This Row],[Kód]],zostava3[],2,0),"")</f>
        <v/>
      </c>
      <c r="P266" s="100" t="str">
        <f>IFERROR(VLOOKUP(Výskyt[[#This Row],[Kód]],zostava4[],2,0),"")</f>
        <v/>
      </c>
      <c r="Q266" s="100" t="str">
        <f>IFERROR(VLOOKUP(Výskyt[[#This Row],[Kód]],zostava5[],2,0),"")</f>
        <v/>
      </c>
      <c r="R266" s="100" t="str">
        <f>IFERROR(VLOOKUP(Výskyt[[#This Row],[Kód]],zostava6[],2,0),"")</f>
        <v/>
      </c>
      <c r="S266" s="100" t="str">
        <f>IFERROR(VLOOKUP(Výskyt[[#This Row],[Kód]],zostava7[],2,0),"")</f>
        <v/>
      </c>
      <c r="T266" s="100" t="str">
        <f>IFERROR(VLOOKUP(Výskyt[[#This Row],[Kód]],zostava8[],2,0),"")</f>
        <v/>
      </c>
      <c r="U266" s="100" t="str">
        <f>IFERROR(VLOOKUP(Výskyt[[#This Row],[Kód]],zostava9[],2,0),"")</f>
        <v/>
      </c>
      <c r="V266" s="102" t="str">
        <f>IFERROR(VLOOKUP(Výskyt[[#This Row],[Kód]],zostava10[],2,0),"")</f>
        <v/>
      </c>
      <c r="W266" s="100" t="str">
        <f>IFERROR(VLOOKUP(Výskyt[[#This Row],[Kód]],zostava11[],2,0),"")</f>
        <v/>
      </c>
      <c r="X266" s="100" t="str">
        <f>IFERROR(VLOOKUP(Výskyt[[#This Row],[Kód]],zostava12[],2,0),"")</f>
        <v/>
      </c>
      <c r="Y266" s="100" t="str">
        <f>IFERROR(VLOOKUP(Výskyt[[#This Row],[Kód]],zostava13[],2,0),"")</f>
        <v/>
      </c>
      <c r="Z266" s="100" t="str">
        <f>IFERROR(VLOOKUP(Výskyt[[#This Row],[Kód]],zostava14[],2,0),"")</f>
        <v/>
      </c>
      <c r="AA266" s="100" t="str">
        <f>IFERROR(VLOOKUP(Výskyt[[#This Row],[Kód]],zostava15[],2,0),"")</f>
        <v/>
      </c>
      <c r="AB266" s="100" t="str">
        <f>IFERROR(VLOOKUP(Výskyt[[#This Row],[Kód]],zostava16[],2,0),"")</f>
        <v/>
      </c>
      <c r="AC266" s="100" t="str">
        <f>IFERROR(VLOOKUP(Výskyt[[#This Row],[Kód]],zostava17[],2,0),"")</f>
        <v/>
      </c>
      <c r="AD266" s="100" t="str">
        <f>IFERROR(VLOOKUP(Výskyt[[#This Row],[Kód]],zostava18[],2,0),"")</f>
        <v/>
      </c>
      <c r="AE266" s="100" t="str">
        <f>IFERROR(VLOOKUP(Výskyt[[#This Row],[Kód]],zostava19[],2,0),"")</f>
        <v/>
      </c>
      <c r="AF266" s="100" t="str">
        <f>IFERROR(VLOOKUP(Výskyt[[#This Row],[Kód]],zostava20[],2,0),"")</f>
        <v/>
      </c>
      <c r="AG266" s="100" t="str">
        <f>IFERROR(VLOOKUP(Výskyt[[#This Row],[Kód]],zostava21[],2,0),"")</f>
        <v/>
      </c>
      <c r="AH266" s="100" t="str">
        <f>IFERROR(VLOOKUP(Výskyt[[#This Row],[Kód]],zostava22[],2,0),"")</f>
        <v/>
      </c>
      <c r="AI266" s="100" t="str">
        <f>IFERROR(VLOOKUP(Výskyt[[#This Row],[Kód]],zostava23[],2,0),"")</f>
        <v/>
      </c>
      <c r="AJ266" s="100" t="str">
        <f>IFERROR(VLOOKUP(Výskyt[[#This Row],[Kód]],zostava24[],2,0),"")</f>
        <v/>
      </c>
      <c r="AK266" s="100" t="str">
        <f>IFERROR(VLOOKUP(Výskyt[[#This Row],[Kód]],zostava25[],2,0),"")</f>
        <v/>
      </c>
      <c r="AL266" s="100" t="str">
        <f>IFERROR(VLOOKUP(Výskyt[[#This Row],[Kód]],zostava26[],2,0),"")</f>
        <v/>
      </c>
      <c r="AM266" s="100" t="str">
        <f>IFERROR(VLOOKUP(Výskyt[[#This Row],[Kód]],zostava27[],2,0),"")</f>
        <v/>
      </c>
      <c r="AN266" s="100" t="str">
        <f>IFERROR(VLOOKUP(Výskyt[[#This Row],[Kód]],zostava28[],2,0),"")</f>
        <v/>
      </c>
      <c r="AO266" s="100" t="str">
        <f>IFERROR(VLOOKUP(Výskyt[[#This Row],[Kód]],zostava29[],2,0),"")</f>
        <v/>
      </c>
      <c r="AP266" s="100" t="str">
        <f>IFERROR(VLOOKUP(Výskyt[[#This Row],[Kód]],zostava30[],2,0),"")</f>
        <v/>
      </c>
      <c r="AQ266" s="100" t="str">
        <f>IFERROR(VLOOKUP(Výskyt[[#This Row],[Kód]],zostava31[],2,0),"")</f>
        <v/>
      </c>
      <c r="AR266" s="100" t="str">
        <f>IFERROR(VLOOKUP(Výskyt[[#This Row],[Kód]],zostava32[],2,0),"")</f>
        <v/>
      </c>
      <c r="AS266" s="100" t="str">
        <f>IFERROR(VLOOKUP(Výskyt[[#This Row],[Kód]],zostava33[],2,0),"")</f>
        <v/>
      </c>
      <c r="AT266" s="100" t="str">
        <f>IFERROR(VLOOKUP(Výskyt[[#This Row],[Kód]],zostava34[],2,0),"")</f>
        <v/>
      </c>
      <c r="AU266" s="100" t="str">
        <f>IFERROR(VLOOKUP(Výskyt[[#This Row],[Kód]],zostava35[],2,0),"")</f>
        <v/>
      </c>
      <c r="AV266" s="100" t="str">
        <f>IFERROR(VLOOKUP(Výskyt[[#This Row],[Kód]],zostava36[],2,0),"")</f>
        <v/>
      </c>
      <c r="AW266" s="100" t="str">
        <f>IFERROR(VLOOKUP(Výskyt[[#This Row],[Kód]],zostava37[],2,0),"")</f>
        <v/>
      </c>
      <c r="AX266" s="100" t="str">
        <f>IFERROR(VLOOKUP(Výskyt[[#This Row],[Kód]],zostava38[],2,0),"")</f>
        <v/>
      </c>
      <c r="AY266" s="100" t="str">
        <f>IFERROR(VLOOKUP(Výskyt[[#This Row],[Kód]],zostava39[],2,0),"")</f>
        <v/>
      </c>
      <c r="AZ266" s="100" t="str">
        <f>IFERROR(VLOOKUP(Výskyt[[#This Row],[Kód]],zostava40[],2,0),"")</f>
        <v/>
      </c>
      <c r="BA266" s="100" t="str">
        <f>IFERROR(VLOOKUP(Výskyt[[#This Row],[Kód]],zostava41[],2,0),"")</f>
        <v/>
      </c>
      <c r="BB266" s="100" t="str">
        <f>IFERROR(VLOOKUP(Výskyt[[#This Row],[Kód]],zostava42[],2,0),"")</f>
        <v/>
      </c>
      <c r="BC266" s="100" t="str">
        <f>IFERROR(VLOOKUP(Výskyt[[#This Row],[Kód]],zostava43[],2,0),"")</f>
        <v/>
      </c>
      <c r="BD266" s="100" t="str">
        <f>IFERROR(VLOOKUP(Výskyt[[#This Row],[Kód]],zostava44[],2,0),"")</f>
        <v/>
      </c>
      <c r="BE266" s="84"/>
      <c r="BF266" s="108" t="s">
        <v>321</v>
      </c>
      <c r="BG266" s="108" t="s">
        <v>9</v>
      </c>
      <c r="BI266" s="108" t="s">
        <v>321</v>
      </c>
      <c r="BJ266" s="108" t="s">
        <v>9</v>
      </c>
      <c r="BL266" s="108" t="s">
        <v>321</v>
      </c>
      <c r="BM266" s="108" t="s">
        <v>9</v>
      </c>
      <c r="BO266" s="108" t="s">
        <v>321</v>
      </c>
      <c r="BP266" s="108" t="s">
        <v>9</v>
      </c>
    </row>
    <row r="267" spans="1:68" ht="14.15" x14ac:dyDescent="0.35">
      <c r="A267" s="84"/>
      <c r="B267" s="98">
        <v>4065</v>
      </c>
      <c r="C267" s="84" t="s">
        <v>525</v>
      </c>
      <c r="D267" s="84">
        <f>Cenník[[#This Row],[Kód]]</f>
        <v>4065</v>
      </c>
      <c r="E267" s="93">
        <v>0.35000000000000003</v>
      </c>
      <c r="F267" s="84"/>
      <c r="G267" s="84" t="s">
        <v>140</v>
      </c>
      <c r="H267" s="84"/>
      <c r="I267" s="99">
        <f>Cenník[[#This Row],[Kód]]</f>
        <v>4065</v>
      </c>
      <c r="J267" s="100">
        <f>SUM(Výskyt[[#This Row],[1]:[44]])</f>
        <v>0</v>
      </c>
      <c r="K267" s="100" t="str">
        <f>IFERROR(RANK(Výskyt[[#This Row],[kód-P]],Výskyt[kód-P],1),"")</f>
        <v/>
      </c>
      <c r="L267" s="100" t="str">
        <f>IF(Výskyt[[#This Row],[ks]]&gt;0,Výskyt[[#This Row],[Kód]],"")</f>
        <v/>
      </c>
      <c r="M267" s="100" t="str">
        <f>IFERROR(VLOOKUP(Výskyt[[#This Row],[Kód]],zostava1[],2,0),"")</f>
        <v/>
      </c>
      <c r="N267" s="100" t="str">
        <f>IFERROR(VLOOKUP(Výskyt[[#This Row],[Kód]],zostava2[],2,0),"")</f>
        <v/>
      </c>
      <c r="O267" s="100" t="str">
        <f>IFERROR(VLOOKUP(Výskyt[[#This Row],[Kód]],zostava3[],2,0),"")</f>
        <v/>
      </c>
      <c r="P267" s="100" t="str">
        <f>IFERROR(VLOOKUP(Výskyt[[#This Row],[Kód]],zostava4[],2,0),"")</f>
        <v/>
      </c>
      <c r="Q267" s="100" t="str">
        <f>IFERROR(VLOOKUP(Výskyt[[#This Row],[Kód]],zostava5[],2,0),"")</f>
        <v/>
      </c>
      <c r="R267" s="100" t="str">
        <f>IFERROR(VLOOKUP(Výskyt[[#This Row],[Kód]],zostava6[],2,0),"")</f>
        <v/>
      </c>
      <c r="S267" s="100" t="str">
        <f>IFERROR(VLOOKUP(Výskyt[[#This Row],[Kód]],zostava7[],2,0),"")</f>
        <v/>
      </c>
      <c r="T267" s="100" t="str">
        <f>IFERROR(VLOOKUP(Výskyt[[#This Row],[Kód]],zostava8[],2,0),"")</f>
        <v/>
      </c>
      <c r="U267" s="100" t="str">
        <f>IFERROR(VLOOKUP(Výskyt[[#This Row],[Kód]],zostava9[],2,0),"")</f>
        <v/>
      </c>
      <c r="V267" s="102" t="str">
        <f>IFERROR(VLOOKUP(Výskyt[[#This Row],[Kód]],zostava10[],2,0),"")</f>
        <v/>
      </c>
      <c r="W267" s="100" t="str">
        <f>IFERROR(VLOOKUP(Výskyt[[#This Row],[Kód]],zostava11[],2,0),"")</f>
        <v/>
      </c>
      <c r="X267" s="100" t="str">
        <f>IFERROR(VLOOKUP(Výskyt[[#This Row],[Kód]],zostava12[],2,0),"")</f>
        <v/>
      </c>
      <c r="Y267" s="100" t="str">
        <f>IFERROR(VLOOKUP(Výskyt[[#This Row],[Kód]],zostava13[],2,0),"")</f>
        <v/>
      </c>
      <c r="Z267" s="100" t="str">
        <f>IFERROR(VLOOKUP(Výskyt[[#This Row],[Kód]],zostava14[],2,0),"")</f>
        <v/>
      </c>
      <c r="AA267" s="100" t="str">
        <f>IFERROR(VLOOKUP(Výskyt[[#This Row],[Kód]],zostava15[],2,0),"")</f>
        <v/>
      </c>
      <c r="AB267" s="100" t="str">
        <f>IFERROR(VLOOKUP(Výskyt[[#This Row],[Kód]],zostava16[],2,0),"")</f>
        <v/>
      </c>
      <c r="AC267" s="100" t="str">
        <f>IFERROR(VLOOKUP(Výskyt[[#This Row],[Kód]],zostava17[],2,0),"")</f>
        <v/>
      </c>
      <c r="AD267" s="100" t="str">
        <f>IFERROR(VLOOKUP(Výskyt[[#This Row],[Kód]],zostava18[],2,0),"")</f>
        <v/>
      </c>
      <c r="AE267" s="100" t="str">
        <f>IFERROR(VLOOKUP(Výskyt[[#This Row],[Kód]],zostava19[],2,0),"")</f>
        <v/>
      </c>
      <c r="AF267" s="100" t="str">
        <f>IFERROR(VLOOKUP(Výskyt[[#This Row],[Kód]],zostava20[],2,0),"")</f>
        <v/>
      </c>
      <c r="AG267" s="100" t="str">
        <f>IFERROR(VLOOKUP(Výskyt[[#This Row],[Kód]],zostava21[],2,0),"")</f>
        <v/>
      </c>
      <c r="AH267" s="100" t="str">
        <f>IFERROR(VLOOKUP(Výskyt[[#This Row],[Kód]],zostava22[],2,0),"")</f>
        <v/>
      </c>
      <c r="AI267" s="100" t="str">
        <f>IFERROR(VLOOKUP(Výskyt[[#This Row],[Kód]],zostava23[],2,0),"")</f>
        <v/>
      </c>
      <c r="AJ267" s="100" t="str">
        <f>IFERROR(VLOOKUP(Výskyt[[#This Row],[Kód]],zostava24[],2,0),"")</f>
        <v/>
      </c>
      <c r="AK267" s="100" t="str">
        <f>IFERROR(VLOOKUP(Výskyt[[#This Row],[Kód]],zostava25[],2,0),"")</f>
        <v/>
      </c>
      <c r="AL267" s="100" t="str">
        <f>IFERROR(VLOOKUP(Výskyt[[#This Row],[Kód]],zostava26[],2,0),"")</f>
        <v/>
      </c>
      <c r="AM267" s="100" t="str">
        <f>IFERROR(VLOOKUP(Výskyt[[#This Row],[Kód]],zostava27[],2,0),"")</f>
        <v/>
      </c>
      <c r="AN267" s="100" t="str">
        <f>IFERROR(VLOOKUP(Výskyt[[#This Row],[Kód]],zostava28[],2,0),"")</f>
        <v/>
      </c>
      <c r="AO267" s="100" t="str">
        <f>IFERROR(VLOOKUP(Výskyt[[#This Row],[Kód]],zostava29[],2,0),"")</f>
        <v/>
      </c>
      <c r="AP267" s="100" t="str">
        <f>IFERROR(VLOOKUP(Výskyt[[#This Row],[Kód]],zostava30[],2,0),"")</f>
        <v/>
      </c>
      <c r="AQ267" s="100" t="str">
        <f>IFERROR(VLOOKUP(Výskyt[[#This Row],[Kód]],zostava31[],2,0),"")</f>
        <v/>
      </c>
      <c r="AR267" s="100" t="str">
        <f>IFERROR(VLOOKUP(Výskyt[[#This Row],[Kód]],zostava32[],2,0),"")</f>
        <v/>
      </c>
      <c r="AS267" s="100" t="str">
        <f>IFERROR(VLOOKUP(Výskyt[[#This Row],[Kód]],zostava33[],2,0),"")</f>
        <v/>
      </c>
      <c r="AT267" s="100" t="str">
        <f>IFERROR(VLOOKUP(Výskyt[[#This Row],[Kód]],zostava34[],2,0),"")</f>
        <v/>
      </c>
      <c r="AU267" s="100" t="str">
        <f>IFERROR(VLOOKUP(Výskyt[[#This Row],[Kód]],zostava35[],2,0),"")</f>
        <v/>
      </c>
      <c r="AV267" s="100" t="str">
        <f>IFERROR(VLOOKUP(Výskyt[[#This Row],[Kód]],zostava36[],2,0),"")</f>
        <v/>
      </c>
      <c r="AW267" s="100" t="str">
        <f>IFERROR(VLOOKUP(Výskyt[[#This Row],[Kód]],zostava37[],2,0),"")</f>
        <v/>
      </c>
      <c r="AX267" s="100" t="str">
        <f>IFERROR(VLOOKUP(Výskyt[[#This Row],[Kód]],zostava38[],2,0),"")</f>
        <v/>
      </c>
      <c r="AY267" s="100" t="str">
        <f>IFERROR(VLOOKUP(Výskyt[[#This Row],[Kód]],zostava39[],2,0),"")</f>
        <v/>
      </c>
      <c r="AZ267" s="100" t="str">
        <f>IFERROR(VLOOKUP(Výskyt[[#This Row],[Kód]],zostava40[],2,0),"")</f>
        <v/>
      </c>
      <c r="BA267" s="100" t="str">
        <f>IFERROR(VLOOKUP(Výskyt[[#This Row],[Kód]],zostava41[],2,0),"")</f>
        <v/>
      </c>
      <c r="BB267" s="100" t="str">
        <f>IFERROR(VLOOKUP(Výskyt[[#This Row],[Kód]],zostava42[],2,0),"")</f>
        <v/>
      </c>
      <c r="BC267" s="100" t="str">
        <f>IFERROR(VLOOKUP(Výskyt[[#This Row],[Kód]],zostava43[],2,0),"")</f>
        <v/>
      </c>
      <c r="BD267" s="100" t="str">
        <f>IFERROR(VLOOKUP(Výskyt[[#This Row],[Kód]],zostava44[],2,0),"")</f>
        <v/>
      </c>
      <c r="BE267" s="84"/>
      <c r="BF267" s="108">
        <f>Zostavy!B300</f>
        <v>0</v>
      </c>
      <c r="BG267" s="108">
        <f>SUMIFS(Zostavy!$D$300:$D$333,Zostavy!$B$300:$B$333,Zostavy!B300)*Zostavy!$E$335</f>
        <v>0</v>
      </c>
      <c r="BI267" s="108">
        <f>Zostavy!H300</f>
        <v>0</v>
      </c>
      <c r="BJ267" s="108">
        <f>SUMIFS(Zostavy!$J$300:$J$333,Zostavy!$H$300:$H$333,Zostavy!H300)*Zostavy!$K$335</f>
        <v>0</v>
      </c>
      <c r="BL267" s="108">
        <f>Zostavy!N300</f>
        <v>0</v>
      </c>
      <c r="BM267" s="108">
        <f>SUMIFS(Zostavy!$P$300:$P$333,Zostavy!$N$300:$N$333,Zostavy!N300)*Zostavy!$Q$335</f>
        <v>0</v>
      </c>
      <c r="BO267" s="108">
        <f>Zostavy!T300</f>
        <v>0</v>
      </c>
      <c r="BP267" s="108">
        <f>SUMIFS(Zostavy!$V$300:$V$333,Zostavy!$T$300:$T$333,Zostavy!T300)*Zostavy!$W$335</f>
        <v>0</v>
      </c>
    </row>
    <row r="268" spans="1:68" ht="14.15" x14ac:dyDescent="0.35">
      <c r="A268" s="84"/>
      <c r="B268" s="98">
        <v>4070</v>
      </c>
      <c r="C268" s="84" t="s">
        <v>444</v>
      </c>
      <c r="D268" s="84">
        <f>Cenník[[#This Row],[Kód]]</f>
        <v>4070</v>
      </c>
      <c r="E268" s="93">
        <v>1.43</v>
      </c>
      <c r="F268" s="84"/>
      <c r="G268" s="84" t="s">
        <v>139</v>
      </c>
      <c r="H268" s="84"/>
      <c r="I268" s="99">
        <f>Cenník[[#This Row],[Kód]]</f>
        <v>4070</v>
      </c>
      <c r="J268" s="100">
        <f>SUM(Výskyt[[#This Row],[1]:[44]])</f>
        <v>0</v>
      </c>
      <c r="K268" s="100" t="str">
        <f>IFERROR(RANK(Výskyt[[#This Row],[kód-P]],Výskyt[kód-P],1),"")</f>
        <v/>
      </c>
      <c r="L268" s="100" t="str">
        <f>IF(Výskyt[[#This Row],[ks]]&gt;0,Výskyt[[#This Row],[Kód]],"")</f>
        <v/>
      </c>
      <c r="M268" s="100" t="str">
        <f>IFERROR(VLOOKUP(Výskyt[[#This Row],[Kód]],zostava1[],2,0),"")</f>
        <v/>
      </c>
      <c r="N268" s="100" t="str">
        <f>IFERROR(VLOOKUP(Výskyt[[#This Row],[Kód]],zostava2[],2,0),"")</f>
        <v/>
      </c>
      <c r="O268" s="100" t="str">
        <f>IFERROR(VLOOKUP(Výskyt[[#This Row],[Kód]],zostava3[],2,0),"")</f>
        <v/>
      </c>
      <c r="P268" s="100" t="str">
        <f>IFERROR(VLOOKUP(Výskyt[[#This Row],[Kód]],zostava4[],2,0),"")</f>
        <v/>
      </c>
      <c r="Q268" s="100" t="str">
        <f>IFERROR(VLOOKUP(Výskyt[[#This Row],[Kód]],zostava5[],2,0),"")</f>
        <v/>
      </c>
      <c r="R268" s="100" t="str">
        <f>IFERROR(VLOOKUP(Výskyt[[#This Row],[Kód]],zostava6[],2,0),"")</f>
        <v/>
      </c>
      <c r="S268" s="100" t="str">
        <f>IFERROR(VLOOKUP(Výskyt[[#This Row],[Kód]],zostava7[],2,0),"")</f>
        <v/>
      </c>
      <c r="T268" s="100" t="str">
        <f>IFERROR(VLOOKUP(Výskyt[[#This Row],[Kód]],zostava8[],2,0),"")</f>
        <v/>
      </c>
      <c r="U268" s="100" t="str">
        <f>IFERROR(VLOOKUP(Výskyt[[#This Row],[Kód]],zostava9[],2,0),"")</f>
        <v/>
      </c>
      <c r="V268" s="102" t="str">
        <f>IFERROR(VLOOKUP(Výskyt[[#This Row],[Kód]],zostava10[],2,0),"")</f>
        <v/>
      </c>
      <c r="W268" s="100" t="str">
        <f>IFERROR(VLOOKUP(Výskyt[[#This Row],[Kód]],zostava11[],2,0),"")</f>
        <v/>
      </c>
      <c r="X268" s="100" t="str">
        <f>IFERROR(VLOOKUP(Výskyt[[#This Row],[Kód]],zostava12[],2,0),"")</f>
        <v/>
      </c>
      <c r="Y268" s="100" t="str">
        <f>IFERROR(VLOOKUP(Výskyt[[#This Row],[Kód]],zostava13[],2,0),"")</f>
        <v/>
      </c>
      <c r="Z268" s="100" t="str">
        <f>IFERROR(VLOOKUP(Výskyt[[#This Row],[Kód]],zostava14[],2,0),"")</f>
        <v/>
      </c>
      <c r="AA268" s="100" t="str">
        <f>IFERROR(VLOOKUP(Výskyt[[#This Row],[Kód]],zostava15[],2,0),"")</f>
        <v/>
      </c>
      <c r="AB268" s="100" t="str">
        <f>IFERROR(VLOOKUP(Výskyt[[#This Row],[Kód]],zostava16[],2,0),"")</f>
        <v/>
      </c>
      <c r="AC268" s="100" t="str">
        <f>IFERROR(VLOOKUP(Výskyt[[#This Row],[Kód]],zostava17[],2,0),"")</f>
        <v/>
      </c>
      <c r="AD268" s="100" t="str">
        <f>IFERROR(VLOOKUP(Výskyt[[#This Row],[Kód]],zostava18[],2,0),"")</f>
        <v/>
      </c>
      <c r="AE268" s="100" t="str">
        <f>IFERROR(VLOOKUP(Výskyt[[#This Row],[Kód]],zostava19[],2,0),"")</f>
        <v/>
      </c>
      <c r="AF268" s="100" t="str">
        <f>IFERROR(VLOOKUP(Výskyt[[#This Row],[Kód]],zostava20[],2,0),"")</f>
        <v/>
      </c>
      <c r="AG268" s="100" t="str">
        <f>IFERROR(VLOOKUP(Výskyt[[#This Row],[Kód]],zostava21[],2,0),"")</f>
        <v/>
      </c>
      <c r="AH268" s="100" t="str">
        <f>IFERROR(VLOOKUP(Výskyt[[#This Row],[Kód]],zostava22[],2,0),"")</f>
        <v/>
      </c>
      <c r="AI268" s="100" t="str">
        <f>IFERROR(VLOOKUP(Výskyt[[#This Row],[Kód]],zostava23[],2,0),"")</f>
        <v/>
      </c>
      <c r="AJ268" s="100" t="str">
        <f>IFERROR(VLOOKUP(Výskyt[[#This Row],[Kód]],zostava24[],2,0),"")</f>
        <v/>
      </c>
      <c r="AK268" s="100" t="str">
        <f>IFERROR(VLOOKUP(Výskyt[[#This Row],[Kód]],zostava25[],2,0),"")</f>
        <v/>
      </c>
      <c r="AL268" s="100" t="str">
        <f>IFERROR(VLOOKUP(Výskyt[[#This Row],[Kód]],zostava26[],2,0),"")</f>
        <v/>
      </c>
      <c r="AM268" s="100" t="str">
        <f>IFERROR(VLOOKUP(Výskyt[[#This Row],[Kód]],zostava27[],2,0),"")</f>
        <v/>
      </c>
      <c r="AN268" s="100" t="str">
        <f>IFERROR(VLOOKUP(Výskyt[[#This Row],[Kód]],zostava28[],2,0),"")</f>
        <v/>
      </c>
      <c r="AO268" s="100" t="str">
        <f>IFERROR(VLOOKUP(Výskyt[[#This Row],[Kód]],zostava29[],2,0),"")</f>
        <v/>
      </c>
      <c r="AP268" s="100" t="str">
        <f>IFERROR(VLOOKUP(Výskyt[[#This Row],[Kód]],zostava30[],2,0),"")</f>
        <v/>
      </c>
      <c r="AQ268" s="100" t="str">
        <f>IFERROR(VLOOKUP(Výskyt[[#This Row],[Kód]],zostava31[],2,0),"")</f>
        <v/>
      </c>
      <c r="AR268" s="100" t="str">
        <f>IFERROR(VLOOKUP(Výskyt[[#This Row],[Kód]],zostava32[],2,0),"")</f>
        <v/>
      </c>
      <c r="AS268" s="100" t="str">
        <f>IFERROR(VLOOKUP(Výskyt[[#This Row],[Kód]],zostava33[],2,0),"")</f>
        <v/>
      </c>
      <c r="AT268" s="100" t="str">
        <f>IFERROR(VLOOKUP(Výskyt[[#This Row],[Kód]],zostava34[],2,0),"")</f>
        <v/>
      </c>
      <c r="AU268" s="100" t="str">
        <f>IFERROR(VLOOKUP(Výskyt[[#This Row],[Kód]],zostava35[],2,0),"")</f>
        <v/>
      </c>
      <c r="AV268" s="100" t="str">
        <f>IFERROR(VLOOKUP(Výskyt[[#This Row],[Kód]],zostava36[],2,0),"")</f>
        <v/>
      </c>
      <c r="AW268" s="100" t="str">
        <f>IFERROR(VLOOKUP(Výskyt[[#This Row],[Kód]],zostava37[],2,0),"")</f>
        <v/>
      </c>
      <c r="AX268" s="100" t="str">
        <f>IFERROR(VLOOKUP(Výskyt[[#This Row],[Kód]],zostava38[],2,0),"")</f>
        <v/>
      </c>
      <c r="AY268" s="100" t="str">
        <f>IFERROR(VLOOKUP(Výskyt[[#This Row],[Kód]],zostava39[],2,0),"")</f>
        <v/>
      </c>
      <c r="AZ268" s="100" t="str">
        <f>IFERROR(VLOOKUP(Výskyt[[#This Row],[Kód]],zostava40[],2,0),"")</f>
        <v/>
      </c>
      <c r="BA268" s="100" t="str">
        <f>IFERROR(VLOOKUP(Výskyt[[#This Row],[Kód]],zostava41[],2,0),"")</f>
        <v/>
      </c>
      <c r="BB268" s="100" t="str">
        <f>IFERROR(VLOOKUP(Výskyt[[#This Row],[Kód]],zostava42[],2,0),"")</f>
        <v/>
      </c>
      <c r="BC268" s="100" t="str">
        <f>IFERROR(VLOOKUP(Výskyt[[#This Row],[Kód]],zostava43[],2,0),"")</f>
        <v/>
      </c>
      <c r="BD268" s="100" t="str">
        <f>IFERROR(VLOOKUP(Výskyt[[#This Row],[Kód]],zostava44[],2,0),"")</f>
        <v/>
      </c>
      <c r="BE268" s="84"/>
      <c r="BF268" s="108">
        <f>Zostavy!B301</f>
        <v>0</v>
      </c>
      <c r="BG268" s="108">
        <f>SUMIFS(Zostavy!$D$300:$D$333,Zostavy!$B$300:$B$333,Zostavy!B301)*Zostavy!$E$335</f>
        <v>0</v>
      </c>
      <c r="BI268" s="108">
        <f>Zostavy!H301</f>
        <v>0</v>
      </c>
      <c r="BJ268" s="108">
        <f>SUMIFS(Zostavy!$J$300:$J$333,Zostavy!$H$300:$H$333,Zostavy!H301)*Zostavy!$K$335</f>
        <v>0</v>
      </c>
      <c r="BL268" s="108">
        <f>Zostavy!N301</f>
        <v>0</v>
      </c>
      <c r="BM268" s="108">
        <f>SUMIFS(Zostavy!$P$300:$P$333,Zostavy!$N$300:$N$333,Zostavy!N301)*Zostavy!$Q$335</f>
        <v>0</v>
      </c>
      <c r="BO268" s="108">
        <f>Zostavy!T301</f>
        <v>0</v>
      </c>
      <c r="BP268" s="108">
        <f>SUMIFS(Zostavy!$V$300:$V$333,Zostavy!$T$300:$T$333,Zostavy!T301)*Zostavy!$W$335</f>
        <v>0</v>
      </c>
    </row>
    <row r="269" spans="1:68" ht="14.15" x14ac:dyDescent="0.35">
      <c r="A269" s="84"/>
      <c r="B269" s="98">
        <v>4071</v>
      </c>
      <c r="C269" s="84" t="s">
        <v>445</v>
      </c>
      <c r="D269" s="84">
        <f>Cenník[[#This Row],[Kód]]</f>
        <v>4071</v>
      </c>
      <c r="E269" s="93">
        <v>1.43</v>
      </c>
      <c r="F269" s="84"/>
      <c r="G269" s="84" t="s">
        <v>128</v>
      </c>
      <c r="H269" s="84"/>
      <c r="I269" s="99">
        <f>Cenník[[#This Row],[Kód]]</f>
        <v>4071</v>
      </c>
      <c r="J269" s="100">
        <f>SUM(Výskyt[[#This Row],[1]:[44]])</f>
        <v>0</v>
      </c>
      <c r="K269" s="100" t="str">
        <f>IFERROR(RANK(Výskyt[[#This Row],[kód-P]],Výskyt[kód-P],1),"")</f>
        <v/>
      </c>
      <c r="L269" s="100" t="str">
        <f>IF(Výskyt[[#This Row],[ks]]&gt;0,Výskyt[[#This Row],[Kód]],"")</f>
        <v/>
      </c>
      <c r="M269" s="100" t="str">
        <f>IFERROR(VLOOKUP(Výskyt[[#This Row],[Kód]],zostava1[],2,0),"")</f>
        <v/>
      </c>
      <c r="N269" s="100" t="str">
        <f>IFERROR(VLOOKUP(Výskyt[[#This Row],[Kód]],zostava2[],2,0),"")</f>
        <v/>
      </c>
      <c r="O269" s="100" t="str">
        <f>IFERROR(VLOOKUP(Výskyt[[#This Row],[Kód]],zostava3[],2,0),"")</f>
        <v/>
      </c>
      <c r="P269" s="100" t="str">
        <f>IFERROR(VLOOKUP(Výskyt[[#This Row],[Kód]],zostava4[],2,0),"")</f>
        <v/>
      </c>
      <c r="Q269" s="100" t="str">
        <f>IFERROR(VLOOKUP(Výskyt[[#This Row],[Kód]],zostava5[],2,0),"")</f>
        <v/>
      </c>
      <c r="R269" s="100" t="str">
        <f>IFERROR(VLOOKUP(Výskyt[[#This Row],[Kód]],zostava6[],2,0),"")</f>
        <v/>
      </c>
      <c r="S269" s="100" t="str">
        <f>IFERROR(VLOOKUP(Výskyt[[#This Row],[Kód]],zostava7[],2,0),"")</f>
        <v/>
      </c>
      <c r="T269" s="100" t="str">
        <f>IFERROR(VLOOKUP(Výskyt[[#This Row],[Kód]],zostava8[],2,0),"")</f>
        <v/>
      </c>
      <c r="U269" s="100" t="str">
        <f>IFERROR(VLOOKUP(Výskyt[[#This Row],[Kód]],zostava9[],2,0),"")</f>
        <v/>
      </c>
      <c r="V269" s="102" t="str">
        <f>IFERROR(VLOOKUP(Výskyt[[#This Row],[Kód]],zostava10[],2,0),"")</f>
        <v/>
      </c>
      <c r="W269" s="100" t="str">
        <f>IFERROR(VLOOKUP(Výskyt[[#This Row],[Kód]],zostava11[],2,0),"")</f>
        <v/>
      </c>
      <c r="X269" s="100" t="str">
        <f>IFERROR(VLOOKUP(Výskyt[[#This Row],[Kód]],zostava12[],2,0),"")</f>
        <v/>
      </c>
      <c r="Y269" s="100" t="str">
        <f>IFERROR(VLOOKUP(Výskyt[[#This Row],[Kód]],zostava13[],2,0),"")</f>
        <v/>
      </c>
      <c r="Z269" s="100" t="str">
        <f>IFERROR(VLOOKUP(Výskyt[[#This Row],[Kód]],zostava14[],2,0),"")</f>
        <v/>
      </c>
      <c r="AA269" s="100" t="str">
        <f>IFERROR(VLOOKUP(Výskyt[[#This Row],[Kód]],zostava15[],2,0),"")</f>
        <v/>
      </c>
      <c r="AB269" s="100" t="str">
        <f>IFERROR(VLOOKUP(Výskyt[[#This Row],[Kód]],zostava16[],2,0),"")</f>
        <v/>
      </c>
      <c r="AC269" s="100" t="str">
        <f>IFERROR(VLOOKUP(Výskyt[[#This Row],[Kód]],zostava17[],2,0),"")</f>
        <v/>
      </c>
      <c r="AD269" s="100" t="str">
        <f>IFERROR(VLOOKUP(Výskyt[[#This Row],[Kód]],zostava18[],2,0),"")</f>
        <v/>
      </c>
      <c r="AE269" s="100" t="str">
        <f>IFERROR(VLOOKUP(Výskyt[[#This Row],[Kód]],zostava19[],2,0),"")</f>
        <v/>
      </c>
      <c r="AF269" s="100" t="str">
        <f>IFERROR(VLOOKUP(Výskyt[[#This Row],[Kód]],zostava20[],2,0),"")</f>
        <v/>
      </c>
      <c r="AG269" s="100" t="str">
        <f>IFERROR(VLOOKUP(Výskyt[[#This Row],[Kód]],zostava21[],2,0),"")</f>
        <v/>
      </c>
      <c r="AH269" s="100" t="str">
        <f>IFERROR(VLOOKUP(Výskyt[[#This Row],[Kód]],zostava22[],2,0),"")</f>
        <v/>
      </c>
      <c r="AI269" s="100" t="str">
        <f>IFERROR(VLOOKUP(Výskyt[[#This Row],[Kód]],zostava23[],2,0),"")</f>
        <v/>
      </c>
      <c r="AJ269" s="100" t="str">
        <f>IFERROR(VLOOKUP(Výskyt[[#This Row],[Kód]],zostava24[],2,0),"")</f>
        <v/>
      </c>
      <c r="AK269" s="100" t="str">
        <f>IFERROR(VLOOKUP(Výskyt[[#This Row],[Kód]],zostava25[],2,0),"")</f>
        <v/>
      </c>
      <c r="AL269" s="100" t="str">
        <f>IFERROR(VLOOKUP(Výskyt[[#This Row],[Kód]],zostava26[],2,0),"")</f>
        <v/>
      </c>
      <c r="AM269" s="100" t="str">
        <f>IFERROR(VLOOKUP(Výskyt[[#This Row],[Kód]],zostava27[],2,0),"")</f>
        <v/>
      </c>
      <c r="AN269" s="100" t="str">
        <f>IFERROR(VLOOKUP(Výskyt[[#This Row],[Kód]],zostava28[],2,0),"")</f>
        <v/>
      </c>
      <c r="AO269" s="100" t="str">
        <f>IFERROR(VLOOKUP(Výskyt[[#This Row],[Kód]],zostava29[],2,0),"")</f>
        <v/>
      </c>
      <c r="AP269" s="100" t="str">
        <f>IFERROR(VLOOKUP(Výskyt[[#This Row],[Kód]],zostava30[],2,0),"")</f>
        <v/>
      </c>
      <c r="AQ269" s="100" t="str">
        <f>IFERROR(VLOOKUP(Výskyt[[#This Row],[Kód]],zostava31[],2,0),"")</f>
        <v/>
      </c>
      <c r="AR269" s="100" t="str">
        <f>IFERROR(VLOOKUP(Výskyt[[#This Row],[Kód]],zostava32[],2,0),"")</f>
        <v/>
      </c>
      <c r="AS269" s="100" t="str">
        <f>IFERROR(VLOOKUP(Výskyt[[#This Row],[Kód]],zostava33[],2,0),"")</f>
        <v/>
      </c>
      <c r="AT269" s="100" t="str">
        <f>IFERROR(VLOOKUP(Výskyt[[#This Row],[Kód]],zostava34[],2,0),"")</f>
        <v/>
      </c>
      <c r="AU269" s="100" t="str">
        <f>IFERROR(VLOOKUP(Výskyt[[#This Row],[Kód]],zostava35[],2,0),"")</f>
        <v/>
      </c>
      <c r="AV269" s="100" t="str">
        <f>IFERROR(VLOOKUP(Výskyt[[#This Row],[Kód]],zostava36[],2,0),"")</f>
        <v/>
      </c>
      <c r="AW269" s="100" t="str">
        <f>IFERROR(VLOOKUP(Výskyt[[#This Row],[Kód]],zostava37[],2,0),"")</f>
        <v/>
      </c>
      <c r="AX269" s="100" t="str">
        <f>IFERROR(VLOOKUP(Výskyt[[#This Row],[Kód]],zostava38[],2,0),"")</f>
        <v/>
      </c>
      <c r="AY269" s="100" t="str">
        <f>IFERROR(VLOOKUP(Výskyt[[#This Row],[Kód]],zostava39[],2,0),"")</f>
        <v/>
      </c>
      <c r="AZ269" s="100" t="str">
        <f>IFERROR(VLOOKUP(Výskyt[[#This Row],[Kód]],zostava40[],2,0),"")</f>
        <v/>
      </c>
      <c r="BA269" s="100" t="str">
        <f>IFERROR(VLOOKUP(Výskyt[[#This Row],[Kód]],zostava41[],2,0),"")</f>
        <v/>
      </c>
      <c r="BB269" s="100" t="str">
        <f>IFERROR(VLOOKUP(Výskyt[[#This Row],[Kód]],zostava42[],2,0),"")</f>
        <v/>
      </c>
      <c r="BC269" s="100" t="str">
        <f>IFERROR(VLOOKUP(Výskyt[[#This Row],[Kód]],zostava43[],2,0),"")</f>
        <v/>
      </c>
      <c r="BD269" s="100" t="str">
        <f>IFERROR(VLOOKUP(Výskyt[[#This Row],[Kód]],zostava44[],2,0),"")</f>
        <v/>
      </c>
      <c r="BE269" s="84"/>
      <c r="BF269" s="108">
        <f>Zostavy!B302</f>
        <v>0</v>
      </c>
      <c r="BG269" s="108">
        <f>SUMIFS(Zostavy!$D$300:$D$333,Zostavy!$B$300:$B$333,Zostavy!B302)*Zostavy!$E$335</f>
        <v>0</v>
      </c>
      <c r="BI269" s="108">
        <f>Zostavy!H302</f>
        <v>0</v>
      </c>
      <c r="BJ269" s="108">
        <f>SUMIFS(Zostavy!$J$300:$J$333,Zostavy!$H$300:$H$333,Zostavy!H302)*Zostavy!$K$335</f>
        <v>0</v>
      </c>
      <c r="BL269" s="108">
        <f>Zostavy!N302</f>
        <v>0</v>
      </c>
      <c r="BM269" s="108">
        <f>SUMIFS(Zostavy!$P$300:$P$333,Zostavy!$N$300:$N$333,Zostavy!N302)*Zostavy!$Q$335</f>
        <v>0</v>
      </c>
      <c r="BO269" s="108">
        <f>Zostavy!T302</f>
        <v>0</v>
      </c>
      <c r="BP269" s="108">
        <f>SUMIFS(Zostavy!$V$300:$V$333,Zostavy!$T$300:$T$333,Zostavy!T302)*Zostavy!$W$335</f>
        <v>0</v>
      </c>
    </row>
    <row r="270" spans="1:68" ht="14.15" x14ac:dyDescent="0.35">
      <c r="A270" s="84"/>
      <c r="B270" s="98">
        <v>4092</v>
      </c>
      <c r="C270" s="84" t="s">
        <v>44</v>
      </c>
      <c r="D270" s="84">
        <f>Cenník[[#This Row],[Kód]]</f>
        <v>4092</v>
      </c>
      <c r="E270" s="93">
        <v>0.83</v>
      </c>
      <c r="F270" s="84"/>
      <c r="G270" s="84" t="s">
        <v>593</v>
      </c>
      <c r="H270" s="84"/>
      <c r="I270" s="99">
        <f>Cenník[[#This Row],[Kód]]</f>
        <v>4092</v>
      </c>
      <c r="J270" s="100">
        <f>SUM(Výskyt[[#This Row],[1]:[44]])</f>
        <v>0</v>
      </c>
      <c r="K270" s="100" t="str">
        <f>IFERROR(RANK(Výskyt[[#This Row],[kód-P]],Výskyt[kód-P],1),"")</f>
        <v/>
      </c>
      <c r="L270" s="100" t="str">
        <f>IF(Výskyt[[#This Row],[ks]]&gt;0,Výskyt[[#This Row],[Kód]],"")</f>
        <v/>
      </c>
      <c r="M270" s="100" t="str">
        <f>IFERROR(VLOOKUP(Výskyt[[#This Row],[Kód]],zostava1[],2,0),"")</f>
        <v/>
      </c>
      <c r="N270" s="100" t="str">
        <f>IFERROR(VLOOKUP(Výskyt[[#This Row],[Kód]],zostava2[],2,0),"")</f>
        <v/>
      </c>
      <c r="O270" s="100" t="str">
        <f>IFERROR(VLOOKUP(Výskyt[[#This Row],[Kód]],zostava3[],2,0),"")</f>
        <v/>
      </c>
      <c r="P270" s="100" t="str">
        <f>IFERROR(VLOOKUP(Výskyt[[#This Row],[Kód]],zostava4[],2,0),"")</f>
        <v/>
      </c>
      <c r="Q270" s="100" t="str">
        <f>IFERROR(VLOOKUP(Výskyt[[#This Row],[Kód]],zostava5[],2,0),"")</f>
        <v/>
      </c>
      <c r="R270" s="100" t="str">
        <f>IFERROR(VLOOKUP(Výskyt[[#This Row],[Kód]],zostava6[],2,0),"")</f>
        <v/>
      </c>
      <c r="S270" s="100" t="str">
        <f>IFERROR(VLOOKUP(Výskyt[[#This Row],[Kód]],zostava7[],2,0),"")</f>
        <v/>
      </c>
      <c r="T270" s="100" t="str">
        <f>IFERROR(VLOOKUP(Výskyt[[#This Row],[Kód]],zostava8[],2,0),"")</f>
        <v/>
      </c>
      <c r="U270" s="100" t="str">
        <f>IFERROR(VLOOKUP(Výskyt[[#This Row],[Kód]],zostava9[],2,0),"")</f>
        <v/>
      </c>
      <c r="V270" s="102" t="str">
        <f>IFERROR(VLOOKUP(Výskyt[[#This Row],[Kód]],zostava10[],2,0),"")</f>
        <v/>
      </c>
      <c r="W270" s="100" t="str">
        <f>IFERROR(VLOOKUP(Výskyt[[#This Row],[Kód]],zostava11[],2,0),"")</f>
        <v/>
      </c>
      <c r="X270" s="100" t="str">
        <f>IFERROR(VLOOKUP(Výskyt[[#This Row],[Kód]],zostava12[],2,0),"")</f>
        <v/>
      </c>
      <c r="Y270" s="100" t="str">
        <f>IFERROR(VLOOKUP(Výskyt[[#This Row],[Kód]],zostava13[],2,0),"")</f>
        <v/>
      </c>
      <c r="Z270" s="100" t="str">
        <f>IFERROR(VLOOKUP(Výskyt[[#This Row],[Kód]],zostava14[],2,0),"")</f>
        <v/>
      </c>
      <c r="AA270" s="100" t="str">
        <f>IFERROR(VLOOKUP(Výskyt[[#This Row],[Kód]],zostava15[],2,0),"")</f>
        <v/>
      </c>
      <c r="AB270" s="100" t="str">
        <f>IFERROR(VLOOKUP(Výskyt[[#This Row],[Kód]],zostava16[],2,0),"")</f>
        <v/>
      </c>
      <c r="AC270" s="100" t="str">
        <f>IFERROR(VLOOKUP(Výskyt[[#This Row],[Kód]],zostava17[],2,0),"")</f>
        <v/>
      </c>
      <c r="AD270" s="100" t="str">
        <f>IFERROR(VLOOKUP(Výskyt[[#This Row],[Kód]],zostava18[],2,0),"")</f>
        <v/>
      </c>
      <c r="AE270" s="100" t="str">
        <f>IFERROR(VLOOKUP(Výskyt[[#This Row],[Kód]],zostava19[],2,0),"")</f>
        <v/>
      </c>
      <c r="AF270" s="100" t="str">
        <f>IFERROR(VLOOKUP(Výskyt[[#This Row],[Kód]],zostava20[],2,0),"")</f>
        <v/>
      </c>
      <c r="AG270" s="100" t="str">
        <f>IFERROR(VLOOKUP(Výskyt[[#This Row],[Kód]],zostava21[],2,0),"")</f>
        <v/>
      </c>
      <c r="AH270" s="100" t="str">
        <f>IFERROR(VLOOKUP(Výskyt[[#This Row],[Kód]],zostava22[],2,0),"")</f>
        <v/>
      </c>
      <c r="AI270" s="100" t="str">
        <f>IFERROR(VLOOKUP(Výskyt[[#This Row],[Kód]],zostava23[],2,0),"")</f>
        <v/>
      </c>
      <c r="AJ270" s="100" t="str">
        <f>IFERROR(VLOOKUP(Výskyt[[#This Row],[Kód]],zostava24[],2,0),"")</f>
        <v/>
      </c>
      <c r="AK270" s="100" t="str">
        <f>IFERROR(VLOOKUP(Výskyt[[#This Row],[Kód]],zostava25[],2,0),"")</f>
        <v/>
      </c>
      <c r="AL270" s="100" t="str">
        <f>IFERROR(VLOOKUP(Výskyt[[#This Row],[Kód]],zostava26[],2,0),"")</f>
        <v/>
      </c>
      <c r="AM270" s="100" t="str">
        <f>IFERROR(VLOOKUP(Výskyt[[#This Row],[Kód]],zostava27[],2,0),"")</f>
        <v/>
      </c>
      <c r="AN270" s="100" t="str">
        <f>IFERROR(VLOOKUP(Výskyt[[#This Row],[Kód]],zostava28[],2,0),"")</f>
        <v/>
      </c>
      <c r="AO270" s="100" t="str">
        <f>IFERROR(VLOOKUP(Výskyt[[#This Row],[Kód]],zostava29[],2,0),"")</f>
        <v/>
      </c>
      <c r="AP270" s="100" t="str">
        <f>IFERROR(VLOOKUP(Výskyt[[#This Row],[Kód]],zostava30[],2,0),"")</f>
        <v/>
      </c>
      <c r="AQ270" s="100" t="str">
        <f>IFERROR(VLOOKUP(Výskyt[[#This Row],[Kód]],zostava31[],2,0),"")</f>
        <v/>
      </c>
      <c r="AR270" s="100" t="str">
        <f>IFERROR(VLOOKUP(Výskyt[[#This Row],[Kód]],zostava32[],2,0),"")</f>
        <v/>
      </c>
      <c r="AS270" s="100" t="str">
        <f>IFERROR(VLOOKUP(Výskyt[[#This Row],[Kód]],zostava33[],2,0),"")</f>
        <v/>
      </c>
      <c r="AT270" s="100" t="str">
        <f>IFERROR(VLOOKUP(Výskyt[[#This Row],[Kód]],zostava34[],2,0),"")</f>
        <v/>
      </c>
      <c r="AU270" s="100" t="str">
        <f>IFERROR(VLOOKUP(Výskyt[[#This Row],[Kód]],zostava35[],2,0),"")</f>
        <v/>
      </c>
      <c r="AV270" s="100" t="str">
        <f>IFERROR(VLOOKUP(Výskyt[[#This Row],[Kód]],zostava36[],2,0),"")</f>
        <v/>
      </c>
      <c r="AW270" s="100" t="str">
        <f>IFERROR(VLOOKUP(Výskyt[[#This Row],[Kód]],zostava37[],2,0),"")</f>
        <v/>
      </c>
      <c r="AX270" s="100" t="str">
        <f>IFERROR(VLOOKUP(Výskyt[[#This Row],[Kód]],zostava38[],2,0),"")</f>
        <v/>
      </c>
      <c r="AY270" s="100" t="str">
        <f>IFERROR(VLOOKUP(Výskyt[[#This Row],[Kód]],zostava39[],2,0),"")</f>
        <v/>
      </c>
      <c r="AZ270" s="100" t="str">
        <f>IFERROR(VLOOKUP(Výskyt[[#This Row],[Kód]],zostava40[],2,0),"")</f>
        <v/>
      </c>
      <c r="BA270" s="100" t="str">
        <f>IFERROR(VLOOKUP(Výskyt[[#This Row],[Kód]],zostava41[],2,0),"")</f>
        <v/>
      </c>
      <c r="BB270" s="100" t="str">
        <f>IFERROR(VLOOKUP(Výskyt[[#This Row],[Kód]],zostava42[],2,0),"")</f>
        <v/>
      </c>
      <c r="BC270" s="100" t="str">
        <f>IFERROR(VLOOKUP(Výskyt[[#This Row],[Kód]],zostava43[],2,0),"")</f>
        <v/>
      </c>
      <c r="BD270" s="100" t="str">
        <f>IFERROR(VLOOKUP(Výskyt[[#This Row],[Kód]],zostava44[],2,0),"")</f>
        <v/>
      </c>
      <c r="BE270" s="84"/>
      <c r="BF270" s="108">
        <f>Zostavy!B303</f>
        <v>0</v>
      </c>
      <c r="BG270" s="108">
        <f>SUMIFS(Zostavy!$D$300:$D$333,Zostavy!$B$300:$B$333,Zostavy!B303)*Zostavy!$E$335</f>
        <v>0</v>
      </c>
      <c r="BI270" s="108">
        <f>Zostavy!H303</f>
        <v>0</v>
      </c>
      <c r="BJ270" s="108">
        <f>SUMIFS(Zostavy!$J$300:$J$333,Zostavy!$H$300:$H$333,Zostavy!H303)*Zostavy!$K$335</f>
        <v>0</v>
      </c>
      <c r="BL270" s="108">
        <f>Zostavy!N303</f>
        <v>0</v>
      </c>
      <c r="BM270" s="108">
        <f>SUMIFS(Zostavy!$P$300:$P$333,Zostavy!$N$300:$N$333,Zostavy!N303)*Zostavy!$Q$335</f>
        <v>0</v>
      </c>
      <c r="BO270" s="108">
        <f>Zostavy!T303</f>
        <v>0</v>
      </c>
      <c r="BP270" s="108">
        <f>SUMIFS(Zostavy!$V$300:$V$333,Zostavy!$T$300:$T$333,Zostavy!T303)*Zostavy!$W$335</f>
        <v>0</v>
      </c>
    </row>
    <row r="271" spans="1:68" ht="14.15" x14ac:dyDescent="0.35">
      <c r="A271" s="84"/>
      <c r="B271" s="98">
        <v>4120</v>
      </c>
      <c r="C271" s="84" t="s">
        <v>524</v>
      </c>
      <c r="D271" s="84">
        <f>Cenník[[#This Row],[Kód]]</f>
        <v>4120</v>
      </c>
      <c r="E271" s="93">
        <v>8.3000000000000007</v>
      </c>
      <c r="F271" s="84"/>
      <c r="G271" s="84" t="s">
        <v>594</v>
      </c>
      <c r="H271" s="84"/>
      <c r="I271" s="99">
        <f>Cenník[[#This Row],[Kód]]</f>
        <v>4120</v>
      </c>
      <c r="J271" s="100">
        <f>SUM(Výskyt[[#This Row],[1]:[44]])</f>
        <v>0</v>
      </c>
      <c r="K271" s="100" t="str">
        <f>IFERROR(RANK(Výskyt[[#This Row],[kód-P]],Výskyt[kód-P],1),"")</f>
        <v/>
      </c>
      <c r="L271" s="100" t="str">
        <f>IF(Výskyt[[#This Row],[ks]]&gt;0,Výskyt[[#This Row],[Kód]],"")</f>
        <v/>
      </c>
      <c r="M271" s="100" t="str">
        <f>IFERROR(VLOOKUP(Výskyt[[#This Row],[Kód]],zostava1[],2,0),"")</f>
        <v/>
      </c>
      <c r="N271" s="100" t="str">
        <f>IFERROR(VLOOKUP(Výskyt[[#This Row],[Kód]],zostava2[],2,0),"")</f>
        <v/>
      </c>
      <c r="O271" s="100" t="str">
        <f>IFERROR(VLOOKUP(Výskyt[[#This Row],[Kód]],zostava3[],2,0),"")</f>
        <v/>
      </c>
      <c r="P271" s="100" t="str">
        <f>IFERROR(VLOOKUP(Výskyt[[#This Row],[Kód]],zostava4[],2,0),"")</f>
        <v/>
      </c>
      <c r="Q271" s="100" t="str">
        <f>IFERROR(VLOOKUP(Výskyt[[#This Row],[Kód]],zostava5[],2,0),"")</f>
        <v/>
      </c>
      <c r="R271" s="100" t="str">
        <f>IFERROR(VLOOKUP(Výskyt[[#This Row],[Kód]],zostava6[],2,0),"")</f>
        <v/>
      </c>
      <c r="S271" s="100" t="str">
        <f>IFERROR(VLOOKUP(Výskyt[[#This Row],[Kód]],zostava7[],2,0),"")</f>
        <v/>
      </c>
      <c r="T271" s="100" t="str">
        <f>IFERROR(VLOOKUP(Výskyt[[#This Row],[Kód]],zostava8[],2,0),"")</f>
        <v/>
      </c>
      <c r="U271" s="100" t="str">
        <f>IFERROR(VLOOKUP(Výskyt[[#This Row],[Kód]],zostava9[],2,0),"")</f>
        <v/>
      </c>
      <c r="V271" s="102" t="str">
        <f>IFERROR(VLOOKUP(Výskyt[[#This Row],[Kód]],zostava10[],2,0),"")</f>
        <v/>
      </c>
      <c r="W271" s="100" t="str">
        <f>IFERROR(VLOOKUP(Výskyt[[#This Row],[Kód]],zostava11[],2,0),"")</f>
        <v/>
      </c>
      <c r="X271" s="100" t="str">
        <f>IFERROR(VLOOKUP(Výskyt[[#This Row],[Kód]],zostava12[],2,0),"")</f>
        <v/>
      </c>
      <c r="Y271" s="100" t="str">
        <f>IFERROR(VLOOKUP(Výskyt[[#This Row],[Kód]],zostava13[],2,0),"")</f>
        <v/>
      </c>
      <c r="Z271" s="100" t="str">
        <f>IFERROR(VLOOKUP(Výskyt[[#This Row],[Kód]],zostava14[],2,0),"")</f>
        <v/>
      </c>
      <c r="AA271" s="100" t="str">
        <f>IFERROR(VLOOKUP(Výskyt[[#This Row],[Kód]],zostava15[],2,0),"")</f>
        <v/>
      </c>
      <c r="AB271" s="100" t="str">
        <f>IFERROR(VLOOKUP(Výskyt[[#This Row],[Kód]],zostava16[],2,0),"")</f>
        <v/>
      </c>
      <c r="AC271" s="100" t="str">
        <f>IFERROR(VLOOKUP(Výskyt[[#This Row],[Kód]],zostava17[],2,0),"")</f>
        <v/>
      </c>
      <c r="AD271" s="100" t="str">
        <f>IFERROR(VLOOKUP(Výskyt[[#This Row],[Kód]],zostava18[],2,0),"")</f>
        <v/>
      </c>
      <c r="AE271" s="100" t="str">
        <f>IFERROR(VLOOKUP(Výskyt[[#This Row],[Kód]],zostava19[],2,0),"")</f>
        <v/>
      </c>
      <c r="AF271" s="100" t="str">
        <f>IFERROR(VLOOKUP(Výskyt[[#This Row],[Kód]],zostava20[],2,0),"")</f>
        <v/>
      </c>
      <c r="AG271" s="100" t="str">
        <f>IFERROR(VLOOKUP(Výskyt[[#This Row],[Kód]],zostava21[],2,0),"")</f>
        <v/>
      </c>
      <c r="AH271" s="100" t="str">
        <f>IFERROR(VLOOKUP(Výskyt[[#This Row],[Kód]],zostava22[],2,0),"")</f>
        <v/>
      </c>
      <c r="AI271" s="100" t="str">
        <f>IFERROR(VLOOKUP(Výskyt[[#This Row],[Kód]],zostava23[],2,0),"")</f>
        <v/>
      </c>
      <c r="AJ271" s="100" t="str">
        <f>IFERROR(VLOOKUP(Výskyt[[#This Row],[Kód]],zostava24[],2,0),"")</f>
        <v/>
      </c>
      <c r="AK271" s="100" t="str">
        <f>IFERROR(VLOOKUP(Výskyt[[#This Row],[Kód]],zostava25[],2,0),"")</f>
        <v/>
      </c>
      <c r="AL271" s="100" t="str">
        <f>IFERROR(VLOOKUP(Výskyt[[#This Row],[Kód]],zostava26[],2,0),"")</f>
        <v/>
      </c>
      <c r="AM271" s="100" t="str">
        <f>IFERROR(VLOOKUP(Výskyt[[#This Row],[Kód]],zostava27[],2,0),"")</f>
        <v/>
      </c>
      <c r="AN271" s="100" t="str">
        <f>IFERROR(VLOOKUP(Výskyt[[#This Row],[Kód]],zostava28[],2,0),"")</f>
        <v/>
      </c>
      <c r="AO271" s="100" t="str">
        <f>IFERROR(VLOOKUP(Výskyt[[#This Row],[Kód]],zostava29[],2,0),"")</f>
        <v/>
      </c>
      <c r="AP271" s="100" t="str">
        <f>IFERROR(VLOOKUP(Výskyt[[#This Row],[Kód]],zostava30[],2,0),"")</f>
        <v/>
      </c>
      <c r="AQ271" s="100" t="str">
        <f>IFERROR(VLOOKUP(Výskyt[[#This Row],[Kód]],zostava31[],2,0),"")</f>
        <v/>
      </c>
      <c r="AR271" s="100" t="str">
        <f>IFERROR(VLOOKUP(Výskyt[[#This Row],[Kód]],zostava32[],2,0),"")</f>
        <v/>
      </c>
      <c r="AS271" s="100" t="str">
        <f>IFERROR(VLOOKUP(Výskyt[[#This Row],[Kód]],zostava33[],2,0),"")</f>
        <v/>
      </c>
      <c r="AT271" s="100" t="str">
        <f>IFERROR(VLOOKUP(Výskyt[[#This Row],[Kód]],zostava34[],2,0),"")</f>
        <v/>
      </c>
      <c r="AU271" s="100" t="str">
        <f>IFERROR(VLOOKUP(Výskyt[[#This Row],[Kód]],zostava35[],2,0),"")</f>
        <v/>
      </c>
      <c r="AV271" s="100" t="str">
        <f>IFERROR(VLOOKUP(Výskyt[[#This Row],[Kód]],zostava36[],2,0),"")</f>
        <v/>
      </c>
      <c r="AW271" s="100" t="str">
        <f>IFERROR(VLOOKUP(Výskyt[[#This Row],[Kód]],zostava37[],2,0),"")</f>
        <v/>
      </c>
      <c r="AX271" s="100" t="str">
        <f>IFERROR(VLOOKUP(Výskyt[[#This Row],[Kód]],zostava38[],2,0),"")</f>
        <v/>
      </c>
      <c r="AY271" s="100" t="str">
        <f>IFERROR(VLOOKUP(Výskyt[[#This Row],[Kód]],zostava39[],2,0),"")</f>
        <v/>
      </c>
      <c r="AZ271" s="100" t="str">
        <f>IFERROR(VLOOKUP(Výskyt[[#This Row],[Kód]],zostava40[],2,0),"")</f>
        <v/>
      </c>
      <c r="BA271" s="100" t="str">
        <f>IFERROR(VLOOKUP(Výskyt[[#This Row],[Kód]],zostava41[],2,0),"")</f>
        <v/>
      </c>
      <c r="BB271" s="100" t="str">
        <f>IFERROR(VLOOKUP(Výskyt[[#This Row],[Kód]],zostava42[],2,0),"")</f>
        <v/>
      </c>
      <c r="BC271" s="100" t="str">
        <f>IFERROR(VLOOKUP(Výskyt[[#This Row],[Kód]],zostava43[],2,0),"")</f>
        <v/>
      </c>
      <c r="BD271" s="100" t="str">
        <f>IFERROR(VLOOKUP(Výskyt[[#This Row],[Kód]],zostava44[],2,0),"")</f>
        <v/>
      </c>
      <c r="BE271" s="84"/>
      <c r="BF271" s="108">
        <f>Zostavy!B304</f>
        <v>0</v>
      </c>
      <c r="BG271" s="108">
        <f>SUMIFS(Zostavy!$D$300:$D$333,Zostavy!$B$300:$B$333,Zostavy!B304)*Zostavy!$E$335</f>
        <v>0</v>
      </c>
      <c r="BI271" s="108">
        <f>Zostavy!H304</f>
        <v>0</v>
      </c>
      <c r="BJ271" s="108">
        <f>SUMIFS(Zostavy!$J$300:$J$333,Zostavy!$H$300:$H$333,Zostavy!H304)*Zostavy!$K$335</f>
        <v>0</v>
      </c>
      <c r="BL271" s="108">
        <f>Zostavy!N304</f>
        <v>0</v>
      </c>
      <c r="BM271" s="108">
        <f>SUMIFS(Zostavy!$P$300:$P$333,Zostavy!$N$300:$N$333,Zostavy!N304)*Zostavy!$Q$335</f>
        <v>0</v>
      </c>
      <c r="BO271" s="108">
        <f>Zostavy!T304</f>
        <v>0</v>
      </c>
      <c r="BP271" s="108">
        <f>SUMIFS(Zostavy!$V$300:$V$333,Zostavy!$T$300:$T$333,Zostavy!T304)*Zostavy!$W$335</f>
        <v>0</v>
      </c>
    </row>
    <row r="272" spans="1:68" ht="14.15" x14ac:dyDescent="0.35">
      <c r="A272" s="84"/>
      <c r="B272" s="98">
        <v>4125</v>
      </c>
      <c r="C272" s="84" t="s">
        <v>522</v>
      </c>
      <c r="D272" s="84">
        <f>Cenník[[#This Row],[Kód]]</f>
        <v>4125</v>
      </c>
      <c r="E272" s="93">
        <v>1.92</v>
      </c>
      <c r="F272" s="84"/>
      <c r="G272" s="84" t="s">
        <v>592</v>
      </c>
      <c r="H272" s="84"/>
      <c r="I272" s="99">
        <f>Cenník[[#This Row],[Kód]]</f>
        <v>4125</v>
      </c>
      <c r="J272" s="100">
        <f>SUM(Výskyt[[#This Row],[1]:[44]])</f>
        <v>0</v>
      </c>
      <c r="K272" s="100" t="str">
        <f>IFERROR(RANK(Výskyt[[#This Row],[kód-P]],Výskyt[kód-P],1),"")</f>
        <v/>
      </c>
      <c r="L272" s="100" t="str">
        <f>IF(Výskyt[[#This Row],[ks]]&gt;0,Výskyt[[#This Row],[Kód]],"")</f>
        <v/>
      </c>
      <c r="M272" s="100" t="str">
        <f>IFERROR(VLOOKUP(Výskyt[[#This Row],[Kód]],zostava1[],2,0),"")</f>
        <v/>
      </c>
      <c r="N272" s="100" t="str">
        <f>IFERROR(VLOOKUP(Výskyt[[#This Row],[Kód]],zostava2[],2,0),"")</f>
        <v/>
      </c>
      <c r="O272" s="100" t="str">
        <f>IFERROR(VLOOKUP(Výskyt[[#This Row],[Kód]],zostava3[],2,0),"")</f>
        <v/>
      </c>
      <c r="P272" s="100" t="str">
        <f>IFERROR(VLOOKUP(Výskyt[[#This Row],[Kód]],zostava4[],2,0),"")</f>
        <v/>
      </c>
      <c r="Q272" s="100" t="str">
        <f>IFERROR(VLOOKUP(Výskyt[[#This Row],[Kód]],zostava5[],2,0),"")</f>
        <v/>
      </c>
      <c r="R272" s="100" t="str">
        <f>IFERROR(VLOOKUP(Výskyt[[#This Row],[Kód]],zostava6[],2,0),"")</f>
        <v/>
      </c>
      <c r="S272" s="100" t="str">
        <f>IFERROR(VLOOKUP(Výskyt[[#This Row],[Kód]],zostava7[],2,0),"")</f>
        <v/>
      </c>
      <c r="T272" s="100" t="str">
        <f>IFERROR(VLOOKUP(Výskyt[[#This Row],[Kód]],zostava8[],2,0),"")</f>
        <v/>
      </c>
      <c r="U272" s="100" t="str">
        <f>IFERROR(VLOOKUP(Výskyt[[#This Row],[Kód]],zostava9[],2,0),"")</f>
        <v/>
      </c>
      <c r="V272" s="102" t="str">
        <f>IFERROR(VLOOKUP(Výskyt[[#This Row],[Kód]],zostava10[],2,0),"")</f>
        <v/>
      </c>
      <c r="W272" s="100" t="str">
        <f>IFERROR(VLOOKUP(Výskyt[[#This Row],[Kód]],zostava11[],2,0),"")</f>
        <v/>
      </c>
      <c r="X272" s="100" t="str">
        <f>IFERROR(VLOOKUP(Výskyt[[#This Row],[Kód]],zostava12[],2,0),"")</f>
        <v/>
      </c>
      <c r="Y272" s="100" t="str">
        <f>IFERROR(VLOOKUP(Výskyt[[#This Row],[Kód]],zostava13[],2,0),"")</f>
        <v/>
      </c>
      <c r="Z272" s="100" t="str">
        <f>IFERROR(VLOOKUP(Výskyt[[#This Row],[Kód]],zostava14[],2,0),"")</f>
        <v/>
      </c>
      <c r="AA272" s="100" t="str">
        <f>IFERROR(VLOOKUP(Výskyt[[#This Row],[Kód]],zostava15[],2,0),"")</f>
        <v/>
      </c>
      <c r="AB272" s="100" t="str">
        <f>IFERROR(VLOOKUP(Výskyt[[#This Row],[Kód]],zostava16[],2,0),"")</f>
        <v/>
      </c>
      <c r="AC272" s="100" t="str">
        <f>IFERROR(VLOOKUP(Výskyt[[#This Row],[Kód]],zostava17[],2,0),"")</f>
        <v/>
      </c>
      <c r="AD272" s="100" t="str">
        <f>IFERROR(VLOOKUP(Výskyt[[#This Row],[Kód]],zostava18[],2,0),"")</f>
        <v/>
      </c>
      <c r="AE272" s="100" t="str">
        <f>IFERROR(VLOOKUP(Výskyt[[#This Row],[Kód]],zostava19[],2,0),"")</f>
        <v/>
      </c>
      <c r="AF272" s="100" t="str">
        <f>IFERROR(VLOOKUP(Výskyt[[#This Row],[Kód]],zostava20[],2,0),"")</f>
        <v/>
      </c>
      <c r="AG272" s="100" t="str">
        <f>IFERROR(VLOOKUP(Výskyt[[#This Row],[Kód]],zostava21[],2,0),"")</f>
        <v/>
      </c>
      <c r="AH272" s="100" t="str">
        <f>IFERROR(VLOOKUP(Výskyt[[#This Row],[Kód]],zostava22[],2,0),"")</f>
        <v/>
      </c>
      <c r="AI272" s="100" t="str">
        <f>IFERROR(VLOOKUP(Výskyt[[#This Row],[Kód]],zostava23[],2,0),"")</f>
        <v/>
      </c>
      <c r="AJ272" s="100" t="str">
        <f>IFERROR(VLOOKUP(Výskyt[[#This Row],[Kód]],zostava24[],2,0),"")</f>
        <v/>
      </c>
      <c r="AK272" s="100" t="str">
        <f>IFERROR(VLOOKUP(Výskyt[[#This Row],[Kód]],zostava25[],2,0),"")</f>
        <v/>
      </c>
      <c r="AL272" s="100" t="str">
        <f>IFERROR(VLOOKUP(Výskyt[[#This Row],[Kód]],zostava26[],2,0),"")</f>
        <v/>
      </c>
      <c r="AM272" s="100" t="str">
        <f>IFERROR(VLOOKUP(Výskyt[[#This Row],[Kód]],zostava27[],2,0),"")</f>
        <v/>
      </c>
      <c r="AN272" s="100" t="str">
        <f>IFERROR(VLOOKUP(Výskyt[[#This Row],[Kód]],zostava28[],2,0),"")</f>
        <v/>
      </c>
      <c r="AO272" s="100" t="str">
        <f>IFERROR(VLOOKUP(Výskyt[[#This Row],[Kód]],zostava29[],2,0),"")</f>
        <v/>
      </c>
      <c r="AP272" s="100" t="str">
        <f>IFERROR(VLOOKUP(Výskyt[[#This Row],[Kód]],zostava30[],2,0),"")</f>
        <v/>
      </c>
      <c r="AQ272" s="100" t="str">
        <f>IFERROR(VLOOKUP(Výskyt[[#This Row],[Kód]],zostava31[],2,0),"")</f>
        <v/>
      </c>
      <c r="AR272" s="100" t="str">
        <f>IFERROR(VLOOKUP(Výskyt[[#This Row],[Kód]],zostava32[],2,0),"")</f>
        <v/>
      </c>
      <c r="AS272" s="100" t="str">
        <f>IFERROR(VLOOKUP(Výskyt[[#This Row],[Kód]],zostava33[],2,0),"")</f>
        <v/>
      </c>
      <c r="AT272" s="100" t="str">
        <f>IFERROR(VLOOKUP(Výskyt[[#This Row],[Kód]],zostava34[],2,0),"")</f>
        <v/>
      </c>
      <c r="AU272" s="100" t="str">
        <f>IFERROR(VLOOKUP(Výskyt[[#This Row],[Kód]],zostava35[],2,0),"")</f>
        <v/>
      </c>
      <c r="AV272" s="100" t="str">
        <f>IFERROR(VLOOKUP(Výskyt[[#This Row],[Kód]],zostava36[],2,0),"")</f>
        <v/>
      </c>
      <c r="AW272" s="100" t="str">
        <f>IFERROR(VLOOKUP(Výskyt[[#This Row],[Kód]],zostava37[],2,0),"")</f>
        <v/>
      </c>
      <c r="AX272" s="100" t="str">
        <f>IFERROR(VLOOKUP(Výskyt[[#This Row],[Kód]],zostava38[],2,0),"")</f>
        <v/>
      </c>
      <c r="AY272" s="100" t="str">
        <f>IFERROR(VLOOKUP(Výskyt[[#This Row],[Kód]],zostava39[],2,0),"")</f>
        <v/>
      </c>
      <c r="AZ272" s="100" t="str">
        <f>IFERROR(VLOOKUP(Výskyt[[#This Row],[Kód]],zostava40[],2,0),"")</f>
        <v/>
      </c>
      <c r="BA272" s="100" t="str">
        <f>IFERROR(VLOOKUP(Výskyt[[#This Row],[Kód]],zostava41[],2,0),"")</f>
        <v/>
      </c>
      <c r="BB272" s="100" t="str">
        <f>IFERROR(VLOOKUP(Výskyt[[#This Row],[Kód]],zostava42[],2,0),"")</f>
        <v/>
      </c>
      <c r="BC272" s="100" t="str">
        <f>IFERROR(VLOOKUP(Výskyt[[#This Row],[Kód]],zostava43[],2,0),"")</f>
        <v/>
      </c>
      <c r="BD272" s="100" t="str">
        <f>IFERROR(VLOOKUP(Výskyt[[#This Row],[Kód]],zostava44[],2,0),"")</f>
        <v/>
      </c>
      <c r="BE272" s="84"/>
      <c r="BF272" s="108">
        <f>Zostavy!B305</f>
        <v>0</v>
      </c>
      <c r="BG272" s="108">
        <f>SUMIFS(Zostavy!$D$300:$D$333,Zostavy!$B$300:$B$333,Zostavy!B305)*Zostavy!$E$335</f>
        <v>0</v>
      </c>
      <c r="BI272" s="108">
        <f>Zostavy!H305</f>
        <v>0</v>
      </c>
      <c r="BJ272" s="108">
        <f>SUMIFS(Zostavy!$J$300:$J$333,Zostavy!$H$300:$H$333,Zostavy!H305)*Zostavy!$K$335</f>
        <v>0</v>
      </c>
      <c r="BL272" s="108">
        <f>Zostavy!N305</f>
        <v>0</v>
      </c>
      <c r="BM272" s="108">
        <f>SUMIFS(Zostavy!$P$300:$P$333,Zostavy!$N$300:$N$333,Zostavy!N305)*Zostavy!$Q$335</f>
        <v>0</v>
      </c>
      <c r="BO272" s="108">
        <f>Zostavy!T305</f>
        <v>0</v>
      </c>
      <c r="BP272" s="108">
        <f>SUMIFS(Zostavy!$V$300:$V$333,Zostavy!$T$300:$T$333,Zostavy!T305)*Zostavy!$W$335</f>
        <v>0</v>
      </c>
    </row>
    <row r="273" spans="1:68" ht="14.15" x14ac:dyDescent="0.35">
      <c r="A273" s="84"/>
      <c r="B273" s="98">
        <v>4126</v>
      </c>
      <c r="C273" s="84" t="s">
        <v>523</v>
      </c>
      <c r="D273" s="84">
        <f>Cenník[[#This Row],[Kód]]</f>
        <v>4126</v>
      </c>
      <c r="E273" s="93">
        <v>12.28</v>
      </c>
      <c r="F273" s="84"/>
      <c r="G273" s="84" t="s">
        <v>591</v>
      </c>
      <c r="H273" s="84"/>
      <c r="I273" s="99">
        <f>Cenník[[#This Row],[Kód]]</f>
        <v>4126</v>
      </c>
      <c r="J273" s="100">
        <f>SUM(Výskyt[[#This Row],[1]:[44]])</f>
        <v>0</v>
      </c>
      <c r="K273" s="100" t="str">
        <f>IFERROR(RANK(Výskyt[[#This Row],[kód-P]],Výskyt[kód-P],1),"")</f>
        <v/>
      </c>
      <c r="L273" s="100" t="str">
        <f>IF(Výskyt[[#This Row],[ks]]&gt;0,Výskyt[[#This Row],[Kód]],"")</f>
        <v/>
      </c>
      <c r="M273" s="100" t="str">
        <f>IFERROR(VLOOKUP(Výskyt[[#This Row],[Kód]],zostava1[],2,0),"")</f>
        <v/>
      </c>
      <c r="N273" s="100" t="str">
        <f>IFERROR(VLOOKUP(Výskyt[[#This Row],[Kód]],zostava2[],2,0),"")</f>
        <v/>
      </c>
      <c r="O273" s="100" t="str">
        <f>IFERROR(VLOOKUP(Výskyt[[#This Row],[Kód]],zostava3[],2,0),"")</f>
        <v/>
      </c>
      <c r="P273" s="100" t="str">
        <f>IFERROR(VLOOKUP(Výskyt[[#This Row],[Kód]],zostava4[],2,0),"")</f>
        <v/>
      </c>
      <c r="Q273" s="100" t="str">
        <f>IFERROR(VLOOKUP(Výskyt[[#This Row],[Kód]],zostava5[],2,0),"")</f>
        <v/>
      </c>
      <c r="R273" s="100" t="str">
        <f>IFERROR(VLOOKUP(Výskyt[[#This Row],[Kód]],zostava6[],2,0),"")</f>
        <v/>
      </c>
      <c r="S273" s="100" t="str">
        <f>IFERROR(VLOOKUP(Výskyt[[#This Row],[Kód]],zostava7[],2,0),"")</f>
        <v/>
      </c>
      <c r="T273" s="100" t="str">
        <f>IFERROR(VLOOKUP(Výskyt[[#This Row],[Kód]],zostava8[],2,0),"")</f>
        <v/>
      </c>
      <c r="U273" s="100" t="str">
        <f>IFERROR(VLOOKUP(Výskyt[[#This Row],[Kód]],zostava9[],2,0),"")</f>
        <v/>
      </c>
      <c r="V273" s="102" t="str">
        <f>IFERROR(VLOOKUP(Výskyt[[#This Row],[Kód]],zostava10[],2,0),"")</f>
        <v/>
      </c>
      <c r="W273" s="100" t="str">
        <f>IFERROR(VLOOKUP(Výskyt[[#This Row],[Kód]],zostava11[],2,0),"")</f>
        <v/>
      </c>
      <c r="X273" s="100" t="str">
        <f>IFERROR(VLOOKUP(Výskyt[[#This Row],[Kód]],zostava12[],2,0),"")</f>
        <v/>
      </c>
      <c r="Y273" s="100" t="str">
        <f>IFERROR(VLOOKUP(Výskyt[[#This Row],[Kód]],zostava13[],2,0),"")</f>
        <v/>
      </c>
      <c r="Z273" s="100" t="str">
        <f>IFERROR(VLOOKUP(Výskyt[[#This Row],[Kód]],zostava14[],2,0),"")</f>
        <v/>
      </c>
      <c r="AA273" s="100" t="str">
        <f>IFERROR(VLOOKUP(Výskyt[[#This Row],[Kód]],zostava15[],2,0),"")</f>
        <v/>
      </c>
      <c r="AB273" s="100" t="str">
        <f>IFERROR(VLOOKUP(Výskyt[[#This Row],[Kód]],zostava16[],2,0),"")</f>
        <v/>
      </c>
      <c r="AC273" s="100" t="str">
        <f>IFERROR(VLOOKUP(Výskyt[[#This Row],[Kód]],zostava17[],2,0),"")</f>
        <v/>
      </c>
      <c r="AD273" s="100" t="str">
        <f>IFERROR(VLOOKUP(Výskyt[[#This Row],[Kód]],zostava18[],2,0),"")</f>
        <v/>
      </c>
      <c r="AE273" s="100" t="str">
        <f>IFERROR(VLOOKUP(Výskyt[[#This Row],[Kód]],zostava19[],2,0),"")</f>
        <v/>
      </c>
      <c r="AF273" s="100" t="str">
        <f>IFERROR(VLOOKUP(Výskyt[[#This Row],[Kód]],zostava20[],2,0),"")</f>
        <v/>
      </c>
      <c r="AG273" s="100" t="str">
        <f>IFERROR(VLOOKUP(Výskyt[[#This Row],[Kód]],zostava21[],2,0),"")</f>
        <v/>
      </c>
      <c r="AH273" s="100" t="str">
        <f>IFERROR(VLOOKUP(Výskyt[[#This Row],[Kód]],zostava22[],2,0),"")</f>
        <v/>
      </c>
      <c r="AI273" s="100" t="str">
        <f>IFERROR(VLOOKUP(Výskyt[[#This Row],[Kód]],zostava23[],2,0),"")</f>
        <v/>
      </c>
      <c r="AJ273" s="100" t="str">
        <f>IFERROR(VLOOKUP(Výskyt[[#This Row],[Kód]],zostava24[],2,0),"")</f>
        <v/>
      </c>
      <c r="AK273" s="100" t="str">
        <f>IFERROR(VLOOKUP(Výskyt[[#This Row],[Kód]],zostava25[],2,0),"")</f>
        <v/>
      </c>
      <c r="AL273" s="100" t="str">
        <f>IFERROR(VLOOKUP(Výskyt[[#This Row],[Kód]],zostava26[],2,0),"")</f>
        <v/>
      </c>
      <c r="AM273" s="100" t="str">
        <f>IFERROR(VLOOKUP(Výskyt[[#This Row],[Kód]],zostava27[],2,0),"")</f>
        <v/>
      </c>
      <c r="AN273" s="100" t="str">
        <f>IFERROR(VLOOKUP(Výskyt[[#This Row],[Kód]],zostava28[],2,0),"")</f>
        <v/>
      </c>
      <c r="AO273" s="100" t="str">
        <f>IFERROR(VLOOKUP(Výskyt[[#This Row],[Kód]],zostava29[],2,0),"")</f>
        <v/>
      </c>
      <c r="AP273" s="100" t="str">
        <f>IFERROR(VLOOKUP(Výskyt[[#This Row],[Kód]],zostava30[],2,0),"")</f>
        <v/>
      </c>
      <c r="AQ273" s="100" t="str">
        <f>IFERROR(VLOOKUP(Výskyt[[#This Row],[Kód]],zostava31[],2,0),"")</f>
        <v/>
      </c>
      <c r="AR273" s="100" t="str">
        <f>IFERROR(VLOOKUP(Výskyt[[#This Row],[Kód]],zostava32[],2,0),"")</f>
        <v/>
      </c>
      <c r="AS273" s="100" t="str">
        <f>IFERROR(VLOOKUP(Výskyt[[#This Row],[Kód]],zostava33[],2,0),"")</f>
        <v/>
      </c>
      <c r="AT273" s="100" t="str">
        <f>IFERROR(VLOOKUP(Výskyt[[#This Row],[Kód]],zostava34[],2,0),"")</f>
        <v/>
      </c>
      <c r="AU273" s="100" t="str">
        <f>IFERROR(VLOOKUP(Výskyt[[#This Row],[Kód]],zostava35[],2,0),"")</f>
        <v/>
      </c>
      <c r="AV273" s="100" t="str">
        <f>IFERROR(VLOOKUP(Výskyt[[#This Row],[Kód]],zostava36[],2,0),"")</f>
        <v/>
      </c>
      <c r="AW273" s="100" t="str">
        <f>IFERROR(VLOOKUP(Výskyt[[#This Row],[Kód]],zostava37[],2,0),"")</f>
        <v/>
      </c>
      <c r="AX273" s="100" t="str">
        <f>IFERROR(VLOOKUP(Výskyt[[#This Row],[Kód]],zostava38[],2,0),"")</f>
        <v/>
      </c>
      <c r="AY273" s="100" t="str">
        <f>IFERROR(VLOOKUP(Výskyt[[#This Row],[Kód]],zostava39[],2,0),"")</f>
        <v/>
      </c>
      <c r="AZ273" s="100" t="str">
        <f>IFERROR(VLOOKUP(Výskyt[[#This Row],[Kód]],zostava40[],2,0),"")</f>
        <v/>
      </c>
      <c r="BA273" s="100" t="str">
        <f>IFERROR(VLOOKUP(Výskyt[[#This Row],[Kód]],zostava41[],2,0),"")</f>
        <v/>
      </c>
      <c r="BB273" s="100" t="str">
        <f>IFERROR(VLOOKUP(Výskyt[[#This Row],[Kód]],zostava42[],2,0),"")</f>
        <v/>
      </c>
      <c r="BC273" s="100" t="str">
        <f>IFERROR(VLOOKUP(Výskyt[[#This Row],[Kód]],zostava43[],2,0),"")</f>
        <v/>
      </c>
      <c r="BD273" s="100" t="str">
        <f>IFERROR(VLOOKUP(Výskyt[[#This Row],[Kód]],zostava44[],2,0),"")</f>
        <v/>
      </c>
      <c r="BE273" s="84"/>
      <c r="BF273" s="108">
        <f>Zostavy!B306</f>
        <v>0</v>
      </c>
      <c r="BG273" s="108">
        <f>SUMIFS(Zostavy!$D$300:$D$333,Zostavy!$B$300:$B$333,Zostavy!B306)*Zostavy!$E$335</f>
        <v>0</v>
      </c>
      <c r="BI273" s="108">
        <f>Zostavy!H306</f>
        <v>0</v>
      </c>
      <c r="BJ273" s="108">
        <f>SUMIFS(Zostavy!$J$300:$J$333,Zostavy!$H$300:$H$333,Zostavy!H306)*Zostavy!$K$335</f>
        <v>0</v>
      </c>
      <c r="BL273" s="108">
        <f>Zostavy!N306</f>
        <v>0</v>
      </c>
      <c r="BM273" s="108">
        <f>SUMIFS(Zostavy!$P$300:$P$333,Zostavy!$N$300:$N$333,Zostavy!N306)*Zostavy!$Q$335</f>
        <v>0</v>
      </c>
      <c r="BO273" s="108">
        <f>Zostavy!T306</f>
        <v>0</v>
      </c>
      <c r="BP273" s="108">
        <f>SUMIFS(Zostavy!$V$300:$V$333,Zostavy!$T$300:$T$333,Zostavy!T306)*Zostavy!$W$335</f>
        <v>0</v>
      </c>
    </row>
    <row r="274" spans="1:68" ht="14.15" x14ac:dyDescent="0.35">
      <c r="A274" s="84"/>
      <c r="B274" s="98">
        <v>4148</v>
      </c>
      <c r="C274" s="84" t="s">
        <v>443</v>
      </c>
      <c r="D274" s="84">
        <f>Cenník[[#This Row],[Kód]]</f>
        <v>4148</v>
      </c>
      <c r="E274" s="93">
        <v>0.9</v>
      </c>
      <c r="F274" s="84"/>
      <c r="G274" s="84" t="s">
        <v>495</v>
      </c>
      <c r="H274" s="84"/>
      <c r="I274" s="99">
        <f>Cenník[[#This Row],[Kód]]</f>
        <v>4148</v>
      </c>
      <c r="J274" s="100">
        <f>SUM(Výskyt[[#This Row],[1]:[44]])</f>
        <v>0</v>
      </c>
      <c r="K274" s="100" t="str">
        <f>IFERROR(RANK(Výskyt[[#This Row],[kód-P]],Výskyt[kód-P],1),"")</f>
        <v/>
      </c>
      <c r="L274" s="100" t="str">
        <f>IF(Výskyt[[#This Row],[ks]]&gt;0,Výskyt[[#This Row],[Kód]],"")</f>
        <v/>
      </c>
      <c r="M274" s="100" t="str">
        <f>IFERROR(VLOOKUP(Výskyt[[#This Row],[Kód]],zostava1[],2,0),"")</f>
        <v/>
      </c>
      <c r="N274" s="100" t="str">
        <f>IFERROR(VLOOKUP(Výskyt[[#This Row],[Kód]],zostava2[],2,0),"")</f>
        <v/>
      </c>
      <c r="O274" s="100" t="str">
        <f>IFERROR(VLOOKUP(Výskyt[[#This Row],[Kód]],zostava3[],2,0),"")</f>
        <v/>
      </c>
      <c r="P274" s="100" t="str">
        <f>IFERROR(VLOOKUP(Výskyt[[#This Row],[Kód]],zostava4[],2,0),"")</f>
        <v/>
      </c>
      <c r="Q274" s="100" t="str">
        <f>IFERROR(VLOOKUP(Výskyt[[#This Row],[Kód]],zostava5[],2,0),"")</f>
        <v/>
      </c>
      <c r="R274" s="100" t="str">
        <f>IFERROR(VLOOKUP(Výskyt[[#This Row],[Kód]],zostava6[],2,0),"")</f>
        <v/>
      </c>
      <c r="S274" s="100" t="str">
        <f>IFERROR(VLOOKUP(Výskyt[[#This Row],[Kód]],zostava7[],2,0),"")</f>
        <v/>
      </c>
      <c r="T274" s="100" t="str">
        <f>IFERROR(VLOOKUP(Výskyt[[#This Row],[Kód]],zostava8[],2,0),"")</f>
        <v/>
      </c>
      <c r="U274" s="100" t="str">
        <f>IFERROR(VLOOKUP(Výskyt[[#This Row],[Kód]],zostava9[],2,0),"")</f>
        <v/>
      </c>
      <c r="V274" s="102" t="str">
        <f>IFERROR(VLOOKUP(Výskyt[[#This Row],[Kód]],zostava10[],2,0),"")</f>
        <v/>
      </c>
      <c r="W274" s="100" t="str">
        <f>IFERROR(VLOOKUP(Výskyt[[#This Row],[Kód]],zostava11[],2,0),"")</f>
        <v/>
      </c>
      <c r="X274" s="100" t="str">
        <f>IFERROR(VLOOKUP(Výskyt[[#This Row],[Kód]],zostava12[],2,0),"")</f>
        <v/>
      </c>
      <c r="Y274" s="100" t="str">
        <f>IFERROR(VLOOKUP(Výskyt[[#This Row],[Kód]],zostava13[],2,0),"")</f>
        <v/>
      </c>
      <c r="Z274" s="100" t="str">
        <f>IFERROR(VLOOKUP(Výskyt[[#This Row],[Kód]],zostava14[],2,0),"")</f>
        <v/>
      </c>
      <c r="AA274" s="100" t="str">
        <f>IFERROR(VLOOKUP(Výskyt[[#This Row],[Kód]],zostava15[],2,0),"")</f>
        <v/>
      </c>
      <c r="AB274" s="100" t="str">
        <f>IFERROR(VLOOKUP(Výskyt[[#This Row],[Kód]],zostava16[],2,0),"")</f>
        <v/>
      </c>
      <c r="AC274" s="100" t="str">
        <f>IFERROR(VLOOKUP(Výskyt[[#This Row],[Kód]],zostava17[],2,0),"")</f>
        <v/>
      </c>
      <c r="AD274" s="100" t="str">
        <f>IFERROR(VLOOKUP(Výskyt[[#This Row],[Kód]],zostava18[],2,0),"")</f>
        <v/>
      </c>
      <c r="AE274" s="100" t="str">
        <f>IFERROR(VLOOKUP(Výskyt[[#This Row],[Kód]],zostava19[],2,0),"")</f>
        <v/>
      </c>
      <c r="AF274" s="100" t="str">
        <f>IFERROR(VLOOKUP(Výskyt[[#This Row],[Kód]],zostava20[],2,0),"")</f>
        <v/>
      </c>
      <c r="AG274" s="100" t="str">
        <f>IFERROR(VLOOKUP(Výskyt[[#This Row],[Kód]],zostava21[],2,0),"")</f>
        <v/>
      </c>
      <c r="AH274" s="100" t="str">
        <f>IFERROR(VLOOKUP(Výskyt[[#This Row],[Kód]],zostava22[],2,0),"")</f>
        <v/>
      </c>
      <c r="AI274" s="100" t="str">
        <f>IFERROR(VLOOKUP(Výskyt[[#This Row],[Kód]],zostava23[],2,0),"")</f>
        <v/>
      </c>
      <c r="AJ274" s="100" t="str">
        <f>IFERROR(VLOOKUP(Výskyt[[#This Row],[Kód]],zostava24[],2,0),"")</f>
        <v/>
      </c>
      <c r="AK274" s="100" t="str">
        <f>IFERROR(VLOOKUP(Výskyt[[#This Row],[Kód]],zostava25[],2,0),"")</f>
        <v/>
      </c>
      <c r="AL274" s="100" t="str">
        <f>IFERROR(VLOOKUP(Výskyt[[#This Row],[Kód]],zostava26[],2,0),"")</f>
        <v/>
      </c>
      <c r="AM274" s="100" t="str">
        <f>IFERROR(VLOOKUP(Výskyt[[#This Row],[Kód]],zostava27[],2,0),"")</f>
        <v/>
      </c>
      <c r="AN274" s="100" t="str">
        <f>IFERROR(VLOOKUP(Výskyt[[#This Row],[Kód]],zostava28[],2,0),"")</f>
        <v/>
      </c>
      <c r="AO274" s="100" t="str">
        <f>IFERROR(VLOOKUP(Výskyt[[#This Row],[Kód]],zostava29[],2,0),"")</f>
        <v/>
      </c>
      <c r="AP274" s="100" t="str">
        <f>IFERROR(VLOOKUP(Výskyt[[#This Row],[Kód]],zostava30[],2,0),"")</f>
        <v/>
      </c>
      <c r="AQ274" s="100" t="str">
        <f>IFERROR(VLOOKUP(Výskyt[[#This Row],[Kód]],zostava31[],2,0),"")</f>
        <v/>
      </c>
      <c r="AR274" s="100" t="str">
        <f>IFERROR(VLOOKUP(Výskyt[[#This Row],[Kód]],zostava32[],2,0),"")</f>
        <v/>
      </c>
      <c r="AS274" s="100" t="str">
        <f>IFERROR(VLOOKUP(Výskyt[[#This Row],[Kód]],zostava33[],2,0),"")</f>
        <v/>
      </c>
      <c r="AT274" s="100" t="str">
        <f>IFERROR(VLOOKUP(Výskyt[[#This Row],[Kód]],zostava34[],2,0),"")</f>
        <v/>
      </c>
      <c r="AU274" s="100" t="str">
        <f>IFERROR(VLOOKUP(Výskyt[[#This Row],[Kód]],zostava35[],2,0),"")</f>
        <v/>
      </c>
      <c r="AV274" s="100" t="str">
        <f>IFERROR(VLOOKUP(Výskyt[[#This Row],[Kód]],zostava36[],2,0),"")</f>
        <v/>
      </c>
      <c r="AW274" s="100" t="str">
        <f>IFERROR(VLOOKUP(Výskyt[[#This Row],[Kód]],zostava37[],2,0),"")</f>
        <v/>
      </c>
      <c r="AX274" s="100" t="str">
        <f>IFERROR(VLOOKUP(Výskyt[[#This Row],[Kód]],zostava38[],2,0),"")</f>
        <v/>
      </c>
      <c r="AY274" s="100" t="str">
        <f>IFERROR(VLOOKUP(Výskyt[[#This Row],[Kód]],zostava39[],2,0),"")</f>
        <v/>
      </c>
      <c r="AZ274" s="100" t="str">
        <f>IFERROR(VLOOKUP(Výskyt[[#This Row],[Kód]],zostava40[],2,0),"")</f>
        <v/>
      </c>
      <c r="BA274" s="100" t="str">
        <f>IFERROR(VLOOKUP(Výskyt[[#This Row],[Kód]],zostava41[],2,0),"")</f>
        <v/>
      </c>
      <c r="BB274" s="100" t="str">
        <f>IFERROR(VLOOKUP(Výskyt[[#This Row],[Kód]],zostava42[],2,0),"")</f>
        <v/>
      </c>
      <c r="BC274" s="100" t="str">
        <f>IFERROR(VLOOKUP(Výskyt[[#This Row],[Kód]],zostava43[],2,0),"")</f>
        <v/>
      </c>
      <c r="BD274" s="100" t="str">
        <f>IFERROR(VLOOKUP(Výskyt[[#This Row],[Kód]],zostava44[],2,0),"")</f>
        <v/>
      </c>
      <c r="BE274" s="84"/>
      <c r="BF274" s="108">
        <f>Zostavy!B307</f>
        <v>0</v>
      </c>
      <c r="BG274" s="108">
        <f>SUMIFS(Zostavy!$D$300:$D$333,Zostavy!$B$300:$B$333,Zostavy!B307)*Zostavy!$E$335</f>
        <v>0</v>
      </c>
      <c r="BI274" s="108">
        <f>Zostavy!H307</f>
        <v>0</v>
      </c>
      <c r="BJ274" s="108">
        <f>SUMIFS(Zostavy!$J$300:$J$333,Zostavy!$H$300:$H$333,Zostavy!H307)*Zostavy!$K$335</f>
        <v>0</v>
      </c>
      <c r="BL274" s="108">
        <f>Zostavy!N307</f>
        <v>0</v>
      </c>
      <c r="BM274" s="108">
        <f>SUMIFS(Zostavy!$P$300:$P$333,Zostavy!$N$300:$N$333,Zostavy!N307)*Zostavy!$Q$335</f>
        <v>0</v>
      </c>
      <c r="BO274" s="108">
        <f>Zostavy!T307</f>
        <v>0</v>
      </c>
      <c r="BP274" s="108">
        <f>SUMIFS(Zostavy!$V$300:$V$333,Zostavy!$T$300:$T$333,Zostavy!T307)*Zostavy!$W$335</f>
        <v>0</v>
      </c>
    </row>
    <row r="275" spans="1:68" ht="14.15" x14ac:dyDescent="0.35">
      <c r="A275" s="84"/>
      <c r="B275" s="98">
        <v>4149</v>
      </c>
      <c r="C275" s="84" t="s">
        <v>113</v>
      </c>
      <c r="D275" s="84">
        <f>Cenník[[#This Row],[Kód]]</f>
        <v>4149</v>
      </c>
      <c r="E275" s="93">
        <v>0.37</v>
      </c>
      <c r="F275" s="84"/>
      <c r="G275" s="84" t="s">
        <v>494</v>
      </c>
      <c r="H275" s="84"/>
      <c r="I275" s="99">
        <f>Cenník[[#This Row],[Kód]]</f>
        <v>4149</v>
      </c>
      <c r="J275" s="100">
        <f>SUM(Výskyt[[#This Row],[1]:[44]])</f>
        <v>0</v>
      </c>
      <c r="K275" s="100" t="str">
        <f>IFERROR(RANK(Výskyt[[#This Row],[kód-P]],Výskyt[kód-P],1),"")</f>
        <v/>
      </c>
      <c r="L275" s="100" t="str">
        <f>IF(Výskyt[[#This Row],[ks]]&gt;0,Výskyt[[#This Row],[Kód]],"")</f>
        <v/>
      </c>
      <c r="M275" s="100" t="str">
        <f>IFERROR(VLOOKUP(Výskyt[[#This Row],[Kód]],zostava1[],2,0),"")</f>
        <v/>
      </c>
      <c r="N275" s="100" t="str">
        <f>IFERROR(VLOOKUP(Výskyt[[#This Row],[Kód]],zostava2[],2,0),"")</f>
        <v/>
      </c>
      <c r="O275" s="100" t="str">
        <f>IFERROR(VLOOKUP(Výskyt[[#This Row],[Kód]],zostava3[],2,0),"")</f>
        <v/>
      </c>
      <c r="P275" s="100" t="str">
        <f>IFERROR(VLOOKUP(Výskyt[[#This Row],[Kód]],zostava4[],2,0),"")</f>
        <v/>
      </c>
      <c r="Q275" s="100" t="str">
        <f>IFERROR(VLOOKUP(Výskyt[[#This Row],[Kód]],zostava5[],2,0),"")</f>
        <v/>
      </c>
      <c r="R275" s="100" t="str">
        <f>IFERROR(VLOOKUP(Výskyt[[#This Row],[Kód]],zostava6[],2,0),"")</f>
        <v/>
      </c>
      <c r="S275" s="100" t="str">
        <f>IFERROR(VLOOKUP(Výskyt[[#This Row],[Kód]],zostava7[],2,0),"")</f>
        <v/>
      </c>
      <c r="T275" s="100" t="str">
        <f>IFERROR(VLOOKUP(Výskyt[[#This Row],[Kód]],zostava8[],2,0),"")</f>
        <v/>
      </c>
      <c r="U275" s="100" t="str">
        <f>IFERROR(VLOOKUP(Výskyt[[#This Row],[Kód]],zostava9[],2,0),"")</f>
        <v/>
      </c>
      <c r="V275" s="102" t="str">
        <f>IFERROR(VLOOKUP(Výskyt[[#This Row],[Kód]],zostava10[],2,0),"")</f>
        <v/>
      </c>
      <c r="W275" s="100" t="str">
        <f>IFERROR(VLOOKUP(Výskyt[[#This Row],[Kód]],zostava11[],2,0),"")</f>
        <v/>
      </c>
      <c r="X275" s="100" t="str">
        <f>IFERROR(VLOOKUP(Výskyt[[#This Row],[Kód]],zostava12[],2,0),"")</f>
        <v/>
      </c>
      <c r="Y275" s="100" t="str">
        <f>IFERROR(VLOOKUP(Výskyt[[#This Row],[Kód]],zostava13[],2,0),"")</f>
        <v/>
      </c>
      <c r="Z275" s="100" t="str">
        <f>IFERROR(VLOOKUP(Výskyt[[#This Row],[Kód]],zostava14[],2,0),"")</f>
        <v/>
      </c>
      <c r="AA275" s="100" t="str">
        <f>IFERROR(VLOOKUP(Výskyt[[#This Row],[Kód]],zostava15[],2,0),"")</f>
        <v/>
      </c>
      <c r="AB275" s="100" t="str">
        <f>IFERROR(VLOOKUP(Výskyt[[#This Row],[Kód]],zostava16[],2,0),"")</f>
        <v/>
      </c>
      <c r="AC275" s="100" t="str">
        <f>IFERROR(VLOOKUP(Výskyt[[#This Row],[Kód]],zostava17[],2,0),"")</f>
        <v/>
      </c>
      <c r="AD275" s="100" t="str">
        <f>IFERROR(VLOOKUP(Výskyt[[#This Row],[Kód]],zostava18[],2,0),"")</f>
        <v/>
      </c>
      <c r="AE275" s="100" t="str">
        <f>IFERROR(VLOOKUP(Výskyt[[#This Row],[Kód]],zostava19[],2,0),"")</f>
        <v/>
      </c>
      <c r="AF275" s="100" t="str">
        <f>IFERROR(VLOOKUP(Výskyt[[#This Row],[Kód]],zostava20[],2,0),"")</f>
        <v/>
      </c>
      <c r="AG275" s="100" t="str">
        <f>IFERROR(VLOOKUP(Výskyt[[#This Row],[Kód]],zostava21[],2,0),"")</f>
        <v/>
      </c>
      <c r="AH275" s="100" t="str">
        <f>IFERROR(VLOOKUP(Výskyt[[#This Row],[Kód]],zostava22[],2,0),"")</f>
        <v/>
      </c>
      <c r="AI275" s="100" t="str">
        <f>IFERROR(VLOOKUP(Výskyt[[#This Row],[Kód]],zostava23[],2,0),"")</f>
        <v/>
      </c>
      <c r="AJ275" s="100" t="str">
        <f>IFERROR(VLOOKUP(Výskyt[[#This Row],[Kód]],zostava24[],2,0),"")</f>
        <v/>
      </c>
      <c r="AK275" s="100" t="str">
        <f>IFERROR(VLOOKUP(Výskyt[[#This Row],[Kód]],zostava25[],2,0),"")</f>
        <v/>
      </c>
      <c r="AL275" s="100" t="str">
        <f>IFERROR(VLOOKUP(Výskyt[[#This Row],[Kód]],zostava26[],2,0),"")</f>
        <v/>
      </c>
      <c r="AM275" s="100" t="str">
        <f>IFERROR(VLOOKUP(Výskyt[[#This Row],[Kód]],zostava27[],2,0),"")</f>
        <v/>
      </c>
      <c r="AN275" s="100" t="str">
        <f>IFERROR(VLOOKUP(Výskyt[[#This Row],[Kód]],zostava28[],2,0),"")</f>
        <v/>
      </c>
      <c r="AO275" s="100" t="str">
        <f>IFERROR(VLOOKUP(Výskyt[[#This Row],[Kód]],zostava29[],2,0),"")</f>
        <v/>
      </c>
      <c r="AP275" s="100" t="str">
        <f>IFERROR(VLOOKUP(Výskyt[[#This Row],[Kód]],zostava30[],2,0),"")</f>
        <v/>
      </c>
      <c r="AQ275" s="100" t="str">
        <f>IFERROR(VLOOKUP(Výskyt[[#This Row],[Kód]],zostava31[],2,0),"")</f>
        <v/>
      </c>
      <c r="AR275" s="100" t="str">
        <f>IFERROR(VLOOKUP(Výskyt[[#This Row],[Kód]],zostava32[],2,0),"")</f>
        <v/>
      </c>
      <c r="AS275" s="100" t="str">
        <f>IFERROR(VLOOKUP(Výskyt[[#This Row],[Kód]],zostava33[],2,0),"")</f>
        <v/>
      </c>
      <c r="AT275" s="100" t="str">
        <f>IFERROR(VLOOKUP(Výskyt[[#This Row],[Kód]],zostava34[],2,0),"")</f>
        <v/>
      </c>
      <c r="AU275" s="100" t="str">
        <f>IFERROR(VLOOKUP(Výskyt[[#This Row],[Kód]],zostava35[],2,0),"")</f>
        <v/>
      </c>
      <c r="AV275" s="100" t="str">
        <f>IFERROR(VLOOKUP(Výskyt[[#This Row],[Kód]],zostava36[],2,0),"")</f>
        <v/>
      </c>
      <c r="AW275" s="100" t="str">
        <f>IFERROR(VLOOKUP(Výskyt[[#This Row],[Kód]],zostava37[],2,0),"")</f>
        <v/>
      </c>
      <c r="AX275" s="100" t="str">
        <f>IFERROR(VLOOKUP(Výskyt[[#This Row],[Kód]],zostava38[],2,0),"")</f>
        <v/>
      </c>
      <c r="AY275" s="100" t="str">
        <f>IFERROR(VLOOKUP(Výskyt[[#This Row],[Kód]],zostava39[],2,0),"")</f>
        <v/>
      </c>
      <c r="AZ275" s="100" t="str">
        <f>IFERROR(VLOOKUP(Výskyt[[#This Row],[Kód]],zostava40[],2,0),"")</f>
        <v/>
      </c>
      <c r="BA275" s="100" t="str">
        <f>IFERROR(VLOOKUP(Výskyt[[#This Row],[Kód]],zostava41[],2,0),"")</f>
        <v/>
      </c>
      <c r="BB275" s="100" t="str">
        <f>IFERROR(VLOOKUP(Výskyt[[#This Row],[Kód]],zostava42[],2,0),"")</f>
        <v/>
      </c>
      <c r="BC275" s="100" t="str">
        <f>IFERROR(VLOOKUP(Výskyt[[#This Row],[Kód]],zostava43[],2,0),"")</f>
        <v/>
      </c>
      <c r="BD275" s="100" t="str">
        <f>IFERROR(VLOOKUP(Výskyt[[#This Row],[Kód]],zostava44[],2,0),"")</f>
        <v/>
      </c>
      <c r="BE275" s="84"/>
      <c r="BF275" s="108">
        <f>Zostavy!B308</f>
        <v>0</v>
      </c>
      <c r="BG275" s="108">
        <f>SUMIFS(Zostavy!$D$300:$D$333,Zostavy!$B$300:$B$333,Zostavy!B308)*Zostavy!$E$335</f>
        <v>0</v>
      </c>
      <c r="BI275" s="108">
        <f>Zostavy!H308</f>
        <v>0</v>
      </c>
      <c r="BJ275" s="108">
        <f>SUMIFS(Zostavy!$J$300:$J$333,Zostavy!$H$300:$H$333,Zostavy!H308)*Zostavy!$K$335</f>
        <v>0</v>
      </c>
      <c r="BL275" s="108">
        <f>Zostavy!N308</f>
        <v>0</v>
      </c>
      <c r="BM275" s="108">
        <f>SUMIFS(Zostavy!$P$300:$P$333,Zostavy!$N$300:$N$333,Zostavy!N308)*Zostavy!$Q$335</f>
        <v>0</v>
      </c>
      <c r="BO275" s="108">
        <f>Zostavy!T308</f>
        <v>0</v>
      </c>
      <c r="BP275" s="108">
        <f>SUMIFS(Zostavy!$V$300:$V$333,Zostavy!$T$300:$T$333,Zostavy!T308)*Zostavy!$W$335</f>
        <v>0</v>
      </c>
    </row>
    <row r="276" spans="1:68" ht="14.15" x14ac:dyDescent="0.35">
      <c r="A276" s="84"/>
      <c r="B276" s="98">
        <v>4151</v>
      </c>
      <c r="C276" s="84" t="s">
        <v>112</v>
      </c>
      <c r="D276" s="84">
        <f>Cenník[[#This Row],[Kód]]</f>
        <v>4151</v>
      </c>
      <c r="E276" s="93">
        <v>0.64</v>
      </c>
      <c r="F276" s="84"/>
      <c r="G276" s="84" t="s">
        <v>226</v>
      </c>
      <c r="H276" s="84"/>
      <c r="I276" s="99">
        <f>Cenník[[#This Row],[Kód]]</f>
        <v>4151</v>
      </c>
      <c r="J276" s="100">
        <f>SUM(Výskyt[[#This Row],[1]:[44]])</f>
        <v>0</v>
      </c>
      <c r="K276" s="100" t="str">
        <f>IFERROR(RANK(Výskyt[[#This Row],[kód-P]],Výskyt[kód-P],1),"")</f>
        <v/>
      </c>
      <c r="L276" s="100" t="str">
        <f>IF(Výskyt[[#This Row],[ks]]&gt;0,Výskyt[[#This Row],[Kód]],"")</f>
        <v/>
      </c>
      <c r="M276" s="100" t="str">
        <f>IFERROR(VLOOKUP(Výskyt[[#This Row],[Kód]],zostava1[],2,0),"")</f>
        <v/>
      </c>
      <c r="N276" s="100" t="str">
        <f>IFERROR(VLOOKUP(Výskyt[[#This Row],[Kód]],zostava2[],2,0),"")</f>
        <v/>
      </c>
      <c r="O276" s="100" t="str">
        <f>IFERROR(VLOOKUP(Výskyt[[#This Row],[Kód]],zostava3[],2,0),"")</f>
        <v/>
      </c>
      <c r="P276" s="100" t="str">
        <f>IFERROR(VLOOKUP(Výskyt[[#This Row],[Kód]],zostava4[],2,0),"")</f>
        <v/>
      </c>
      <c r="Q276" s="100" t="str">
        <f>IFERROR(VLOOKUP(Výskyt[[#This Row],[Kód]],zostava5[],2,0),"")</f>
        <v/>
      </c>
      <c r="R276" s="100" t="str">
        <f>IFERROR(VLOOKUP(Výskyt[[#This Row],[Kód]],zostava6[],2,0),"")</f>
        <v/>
      </c>
      <c r="S276" s="100" t="str">
        <f>IFERROR(VLOOKUP(Výskyt[[#This Row],[Kód]],zostava7[],2,0),"")</f>
        <v/>
      </c>
      <c r="T276" s="100" t="str">
        <f>IFERROR(VLOOKUP(Výskyt[[#This Row],[Kód]],zostava8[],2,0),"")</f>
        <v/>
      </c>
      <c r="U276" s="100" t="str">
        <f>IFERROR(VLOOKUP(Výskyt[[#This Row],[Kód]],zostava9[],2,0),"")</f>
        <v/>
      </c>
      <c r="V276" s="102" t="str">
        <f>IFERROR(VLOOKUP(Výskyt[[#This Row],[Kód]],zostava10[],2,0),"")</f>
        <v/>
      </c>
      <c r="W276" s="100" t="str">
        <f>IFERROR(VLOOKUP(Výskyt[[#This Row],[Kód]],zostava11[],2,0),"")</f>
        <v/>
      </c>
      <c r="X276" s="100" t="str">
        <f>IFERROR(VLOOKUP(Výskyt[[#This Row],[Kód]],zostava12[],2,0),"")</f>
        <v/>
      </c>
      <c r="Y276" s="100" t="str">
        <f>IFERROR(VLOOKUP(Výskyt[[#This Row],[Kód]],zostava13[],2,0),"")</f>
        <v/>
      </c>
      <c r="Z276" s="100" t="str">
        <f>IFERROR(VLOOKUP(Výskyt[[#This Row],[Kód]],zostava14[],2,0),"")</f>
        <v/>
      </c>
      <c r="AA276" s="100" t="str">
        <f>IFERROR(VLOOKUP(Výskyt[[#This Row],[Kód]],zostava15[],2,0),"")</f>
        <v/>
      </c>
      <c r="AB276" s="100" t="str">
        <f>IFERROR(VLOOKUP(Výskyt[[#This Row],[Kód]],zostava16[],2,0),"")</f>
        <v/>
      </c>
      <c r="AC276" s="100" t="str">
        <f>IFERROR(VLOOKUP(Výskyt[[#This Row],[Kód]],zostava17[],2,0),"")</f>
        <v/>
      </c>
      <c r="AD276" s="100" t="str">
        <f>IFERROR(VLOOKUP(Výskyt[[#This Row],[Kód]],zostava18[],2,0),"")</f>
        <v/>
      </c>
      <c r="AE276" s="100" t="str">
        <f>IFERROR(VLOOKUP(Výskyt[[#This Row],[Kód]],zostava19[],2,0),"")</f>
        <v/>
      </c>
      <c r="AF276" s="100" t="str">
        <f>IFERROR(VLOOKUP(Výskyt[[#This Row],[Kód]],zostava20[],2,0),"")</f>
        <v/>
      </c>
      <c r="AG276" s="100" t="str">
        <f>IFERROR(VLOOKUP(Výskyt[[#This Row],[Kód]],zostava21[],2,0),"")</f>
        <v/>
      </c>
      <c r="AH276" s="100" t="str">
        <f>IFERROR(VLOOKUP(Výskyt[[#This Row],[Kód]],zostava22[],2,0),"")</f>
        <v/>
      </c>
      <c r="AI276" s="100" t="str">
        <f>IFERROR(VLOOKUP(Výskyt[[#This Row],[Kód]],zostava23[],2,0),"")</f>
        <v/>
      </c>
      <c r="AJ276" s="100" t="str">
        <f>IFERROR(VLOOKUP(Výskyt[[#This Row],[Kód]],zostava24[],2,0),"")</f>
        <v/>
      </c>
      <c r="AK276" s="100" t="str">
        <f>IFERROR(VLOOKUP(Výskyt[[#This Row],[Kód]],zostava25[],2,0),"")</f>
        <v/>
      </c>
      <c r="AL276" s="100" t="str">
        <f>IFERROR(VLOOKUP(Výskyt[[#This Row],[Kód]],zostava26[],2,0),"")</f>
        <v/>
      </c>
      <c r="AM276" s="100" t="str">
        <f>IFERROR(VLOOKUP(Výskyt[[#This Row],[Kód]],zostava27[],2,0),"")</f>
        <v/>
      </c>
      <c r="AN276" s="100" t="str">
        <f>IFERROR(VLOOKUP(Výskyt[[#This Row],[Kód]],zostava28[],2,0),"")</f>
        <v/>
      </c>
      <c r="AO276" s="100" t="str">
        <f>IFERROR(VLOOKUP(Výskyt[[#This Row],[Kód]],zostava29[],2,0),"")</f>
        <v/>
      </c>
      <c r="AP276" s="100" t="str">
        <f>IFERROR(VLOOKUP(Výskyt[[#This Row],[Kód]],zostava30[],2,0),"")</f>
        <v/>
      </c>
      <c r="AQ276" s="100" t="str">
        <f>IFERROR(VLOOKUP(Výskyt[[#This Row],[Kód]],zostava31[],2,0),"")</f>
        <v/>
      </c>
      <c r="AR276" s="100" t="str">
        <f>IFERROR(VLOOKUP(Výskyt[[#This Row],[Kód]],zostava32[],2,0),"")</f>
        <v/>
      </c>
      <c r="AS276" s="100" t="str">
        <f>IFERROR(VLOOKUP(Výskyt[[#This Row],[Kód]],zostava33[],2,0),"")</f>
        <v/>
      </c>
      <c r="AT276" s="100" t="str">
        <f>IFERROR(VLOOKUP(Výskyt[[#This Row],[Kód]],zostava34[],2,0),"")</f>
        <v/>
      </c>
      <c r="AU276" s="100" t="str">
        <f>IFERROR(VLOOKUP(Výskyt[[#This Row],[Kód]],zostava35[],2,0),"")</f>
        <v/>
      </c>
      <c r="AV276" s="100" t="str">
        <f>IFERROR(VLOOKUP(Výskyt[[#This Row],[Kód]],zostava36[],2,0),"")</f>
        <v/>
      </c>
      <c r="AW276" s="100" t="str">
        <f>IFERROR(VLOOKUP(Výskyt[[#This Row],[Kód]],zostava37[],2,0),"")</f>
        <v/>
      </c>
      <c r="AX276" s="100" t="str">
        <f>IFERROR(VLOOKUP(Výskyt[[#This Row],[Kód]],zostava38[],2,0),"")</f>
        <v/>
      </c>
      <c r="AY276" s="100" t="str">
        <f>IFERROR(VLOOKUP(Výskyt[[#This Row],[Kód]],zostava39[],2,0),"")</f>
        <v/>
      </c>
      <c r="AZ276" s="100" t="str">
        <f>IFERROR(VLOOKUP(Výskyt[[#This Row],[Kód]],zostava40[],2,0),"")</f>
        <v/>
      </c>
      <c r="BA276" s="100" t="str">
        <f>IFERROR(VLOOKUP(Výskyt[[#This Row],[Kód]],zostava41[],2,0),"")</f>
        <v/>
      </c>
      <c r="BB276" s="100" t="str">
        <f>IFERROR(VLOOKUP(Výskyt[[#This Row],[Kód]],zostava42[],2,0),"")</f>
        <v/>
      </c>
      <c r="BC276" s="100" t="str">
        <f>IFERROR(VLOOKUP(Výskyt[[#This Row],[Kód]],zostava43[],2,0),"")</f>
        <v/>
      </c>
      <c r="BD276" s="100" t="str">
        <f>IFERROR(VLOOKUP(Výskyt[[#This Row],[Kód]],zostava44[],2,0),"")</f>
        <v/>
      </c>
      <c r="BE276" s="84"/>
      <c r="BF276" s="108">
        <f>Zostavy!B309</f>
        <v>0</v>
      </c>
      <c r="BG276" s="108">
        <f>SUMIFS(Zostavy!$D$300:$D$333,Zostavy!$B$300:$B$333,Zostavy!B309)*Zostavy!$E$335</f>
        <v>0</v>
      </c>
      <c r="BI276" s="108">
        <f>Zostavy!H309</f>
        <v>0</v>
      </c>
      <c r="BJ276" s="108">
        <f>SUMIFS(Zostavy!$J$300:$J$333,Zostavy!$H$300:$H$333,Zostavy!H309)*Zostavy!$K$335</f>
        <v>0</v>
      </c>
      <c r="BL276" s="108">
        <f>Zostavy!N309</f>
        <v>0</v>
      </c>
      <c r="BM276" s="108">
        <f>SUMIFS(Zostavy!$P$300:$P$333,Zostavy!$N$300:$N$333,Zostavy!N309)*Zostavy!$Q$335</f>
        <v>0</v>
      </c>
      <c r="BO276" s="108">
        <f>Zostavy!T309</f>
        <v>0</v>
      </c>
      <c r="BP276" s="108">
        <f>SUMIFS(Zostavy!$V$300:$V$333,Zostavy!$T$300:$T$333,Zostavy!T309)*Zostavy!$W$335</f>
        <v>0</v>
      </c>
    </row>
    <row r="277" spans="1:68" ht="14.15" x14ac:dyDescent="0.35">
      <c r="A277" s="84"/>
      <c r="B277" s="98">
        <v>4152</v>
      </c>
      <c r="C277" s="84" t="s">
        <v>442</v>
      </c>
      <c r="D277" s="84">
        <f>Cenník[[#This Row],[Kód]]</f>
        <v>4152</v>
      </c>
      <c r="E277" s="93">
        <v>0.53</v>
      </c>
      <c r="F277" s="84"/>
      <c r="G277" s="84" t="s">
        <v>225</v>
      </c>
      <c r="H277" s="84"/>
      <c r="I277" s="99">
        <f>Cenník[[#This Row],[Kód]]</f>
        <v>4152</v>
      </c>
      <c r="J277" s="100">
        <f>SUM(Výskyt[[#This Row],[1]:[44]])</f>
        <v>0</v>
      </c>
      <c r="K277" s="100" t="str">
        <f>IFERROR(RANK(Výskyt[[#This Row],[kód-P]],Výskyt[kód-P],1),"")</f>
        <v/>
      </c>
      <c r="L277" s="100" t="str">
        <f>IF(Výskyt[[#This Row],[ks]]&gt;0,Výskyt[[#This Row],[Kód]],"")</f>
        <v/>
      </c>
      <c r="M277" s="100" t="str">
        <f>IFERROR(VLOOKUP(Výskyt[[#This Row],[Kód]],zostava1[],2,0),"")</f>
        <v/>
      </c>
      <c r="N277" s="100" t="str">
        <f>IFERROR(VLOOKUP(Výskyt[[#This Row],[Kód]],zostava2[],2,0),"")</f>
        <v/>
      </c>
      <c r="O277" s="100" t="str">
        <f>IFERROR(VLOOKUP(Výskyt[[#This Row],[Kód]],zostava3[],2,0),"")</f>
        <v/>
      </c>
      <c r="P277" s="100" t="str">
        <f>IFERROR(VLOOKUP(Výskyt[[#This Row],[Kód]],zostava4[],2,0),"")</f>
        <v/>
      </c>
      <c r="Q277" s="100" t="str">
        <f>IFERROR(VLOOKUP(Výskyt[[#This Row],[Kód]],zostava5[],2,0),"")</f>
        <v/>
      </c>
      <c r="R277" s="100" t="str">
        <f>IFERROR(VLOOKUP(Výskyt[[#This Row],[Kód]],zostava6[],2,0),"")</f>
        <v/>
      </c>
      <c r="S277" s="100" t="str">
        <f>IFERROR(VLOOKUP(Výskyt[[#This Row],[Kód]],zostava7[],2,0),"")</f>
        <v/>
      </c>
      <c r="T277" s="100" t="str">
        <f>IFERROR(VLOOKUP(Výskyt[[#This Row],[Kód]],zostava8[],2,0),"")</f>
        <v/>
      </c>
      <c r="U277" s="100" t="str">
        <f>IFERROR(VLOOKUP(Výskyt[[#This Row],[Kód]],zostava9[],2,0),"")</f>
        <v/>
      </c>
      <c r="V277" s="102" t="str">
        <f>IFERROR(VLOOKUP(Výskyt[[#This Row],[Kód]],zostava10[],2,0),"")</f>
        <v/>
      </c>
      <c r="W277" s="100" t="str">
        <f>IFERROR(VLOOKUP(Výskyt[[#This Row],[Kód]],zostava11[],2,0),"")</f>
        <v/>
      </c>
      <c r="X277" s="100" t="str">
        <f>IFERROR(VLOOKUP(Výskyt[[#This Row],[Kód]],zostava12[],2,0),"")</f>
        <v/>
      </c>
      <c r="Y277" s="100" t="str">
        <f>IFERROR(VLOOKUP(Výskyt[[#This Row],[Kód]],zostava13[],2,0),"")</f>
        <v/>
      </c>
      <c r="Z277" s="100" t="str">
        <f>IFERROR(VLOOKUP(Výskyt[[#This Row],[Kód]],zostava14[],2,0),"")</f>
        <v/>
      </c>
      <c r="AA277" s="100" t="str">
        <f>IFERROR(VLOOKUP(Výskyt[[#This Row],[Kód]],zostava15[],2,0),"")</f>
        <v/>
      </c>
      <c r="AB277" s="100" t="str">
        <f>IFERROR(VLOOKUP(Výskyt[[#This Row],[Kód]],zostava16[],2,0),"")</f>
        <v/>
      </c>
      <c r="AC277" s="100" t="str">
        <f>IFERROR(VLOOKUP(Výskyt[[#This Row],[Kód]],zostava17[],2,0),"")</f>
        <v/>
      </c>
      <c r="AD277" s="100" t="str">
        <f>IFERROR(VLOOKUP(Výskyt[[#This Row],[Kód]],zostava18[],2,0),"")</f>
        <v/>
      </c>
      <c r="AE277" s="100" t="str">
        <f>IFERROR(VLOOKUP(Výskyt[[#This Row],[Kód]],zostava19[],2,0),"")</f>
        <v/>
      </c>
      <c r="AF277" s="100" t="str">
        <f>IFERROR(VLOOKUP(Výskyt[[#This Row],[Kód]],zostava20[],2,0),"")</f>
        <v/>
      </c>
      <c r="AG277" s="100" t="str">
        <f>IFERROR(VLOOKUP(Výskyt[[#This Row],[Kód]],zostava21[],2,0),"")</f>
        <v/>
      </c>
      <c r="AH277" s="100" t="str">
        <f>IFERROR(VLOOKUP(Výskyt[[#This Row],[Kód]],zostava22[],2,0),"")</f>
        <v/>
      </c>
      <c r="AI277" s="100" t="str">
        <f>IFERROR(VLOOKUP(Výskyt[[#This Row],[Kód]],zostava23[],2,0),"")</f>
        <v/>
      </c>
      <c r="AJ277" s="100" t="str">
        <f>IFERROR(VLOOKUP(Výskyt[[#This Row],[Kód]],zostava24[],2,0),"")</f>
        <v/>
      </c>
      <c r="AK277" s="100" t="str">
        <f>IFERROR(VLOOKUP(Výskyt[[#This Row],[Kód]],zostava25[],2,0),"")</f>
        <v/>
      </c>
      <c r="AL277" s="100" t="str">
        <f>IFERROR(VLOOKUP(Výskyt[[#This Row],[Kód]],zostava26[],2,0),"")</f>
        <v/>
      </c>
      <c r="AM277" s="100" t="str">
        <f>IFERROR(VLOOKUP(Výskyt[[#This Row],[Kód]],zostava27[],2,0),"")</f>
        <v/>
      </c>
      <c r="AN277" s="100" t="str">
        <f>IFERROR(VLOOKUP(Výskyt[[#This Row],[Kód]],zostava28[],2,0),"")</f>
        <v/>
      </c>
      <c r="AO277" s="100" t="str">
        <f>IFERROR(VLOOKUP(Výskyt[[#This Row],[Kód]],zostava29[],2,0),"")</f>
        <v/>
      </c>
      <c r="AP277" s="100" t="str">
        <f>IFERROR(VLOOKUP(Výskyt[[#This Row],[Kód]],zostava30[],2,0),"")</f>
        <v/>
      </c>
      <c r="AQ277" s="100" t="str">
        <f>IFERROR(VLOOKUP(Výskyt[[#This Row],[Kód]],zostava31[],2,0),"")</f>
        <v/>
      </c>
      <c r="AR277" s="100" t="str">
        <f>IFERROR(VLOOKUP(Výskyt[[#This Row],[Kód]],zostava32[],2,0),"")</f>
        <v/>
      </c>
      <c r="AS277" s="100" t="str">
        <f>IFERROR(VLOOKUP(Výskyt[[#This Row],[Kód]],zostava33[],2,0),"")</f>
        <v/>
      </c>
      <c r="AT277" s="100" t="str">
        <f>IFERROR(VLOOKUP(Výskyt[[#This Row],[Kód]],zostava34[],2,0),"")</f>
        <v/>
      </c>
      <c r="AU277" s="100" t="str">
        <f>IFERROR(VLOOKUP(Výskyt[[#This Row],[Kód]],zostava35[],2,0),"")</f>
        <v/>
      </c>
      <c r="AV277" s="100" t="str">
        <f>IFERROR(VLOOKUP(Výskyt[[#This Row],[Kód]],zostava36[],2,0),"")</f>
        <v/>
      </c>
      <c r="AW277" s="100" t="str">
        <f>IFERROR(VLOOKUP(Výskyt[[#This Row],[Kód]],zostava37[],2,0),"")</f>
        <v/>
      </c>
      <c r="AX277" s="100" t="str">
        <f>IFERROR(VLOOKUP(Výskyt[[#This Row],[Kód]],zostava38[],2,0),"")</f>
        <v/>
      </c>
      <c r="AY277" s="100" t="str">
        <f>IFERROR(VLOOKUP(Výskyt[[#This Row],[Kód]],zostava39[],2,0),"")</f>
        <v/>
      </c>
      <c r="AZ277" s="100" t="str">
        <f>IFERROR(VLOOKUP(Výskyt[[#This Row],[Kód]],zostava40[],2,0),"")</f>
        <v/>
      </c>
      <c r="BA277" s="100" t="str">
        <f>IFERROR(VLOOKUP(Výskyt[[#This Row],[Kód]],zostava41[],2,0),"")</f>
        <v/>
      </c>
      <c r="BB277" s="100" t="str">
        <f>IFERROR(VLOOKUP(Výskyt[[#This Row],[Kód]],zostava42[],2,0),"")</f>
        <v/>
      </c>
      <c r="BC277" s="100" t="str">
        <f>IFERROR(VLOOKUP(Výskyt[[#This Row],[Kód]],zostava43[],2,0),"")</f>
        <v/>
      </c>
      <c r="BD277" s="100" t="str">
        <f>IFERROR(VLOOKUP(Výskyt[[#This Row],[Kód]],zostava44[],2,0),"")</f>
        <v/>
      </c>
      <c r="BE277" s="84"/>
      <c r="BF277" s="108">
        <f>Zostavy!B310</f>
        <v>0</v>
      </c>
      <c r="BG277" s="108">
        <f>SUMIFS(Zostavy!$D$300:$D$333,Zostavy!$B$300:$B$333,Zostavy!B310)*Zostavy!$E$335</f>
        <v>0</v>
      </c>
      <c r="BI277" s="108">
        <f>Zostavy!H310</f>
        <v>0</v>
      </c>
      <c r="BJ277" s="108">
        <f>SUMIFS(Zostavy!$J$300:$J$333,Zostavy!$H$300:$H$333,Zostavy!H310)*Zostavy!$K$335</f>
        <v>0</v>
      </c>
      <c r="BL277" s="108">
        <f>Zostavy!N310</f>
        <v>0</v>
      </c>
      <c r="BM277" s="108">
        <f>SUMIFS(Zostavy!$P$300:$P$333,Zostavy!$N$300:$N$333,Zostavy!N310)*Zostavy!$Q$335</f>
        <v>0</v>
      </c>
      <c r="BO277" s="108">
        <f>Zostavy!T310</f>
        <v>0</v>
      </c>
      <c r="BP277" s="108">
        <f>SUMIFS(Zostavy!$V$300:$V$333,Zostavy!$T$300:$T$333,Zostavy!T310)*Zostavy!$W$335</f>
        <v>0</v>
      </c>
    </row>
    <row r="278" spans="1:68" ht="14.15" x14ac:dyDescent="0.35">
      <c r="A278" s="84"/>
      <c r="B278" s="98">
        <v>4171</v>
      </c>
      <c r="C278" s="84" t="s">
        <v>183</v>
      </c>
      <c r="D278" s="84">
        <f>Cenník[[#This Row],[Kód]]</f>
        <v>4171</v>
      </c>
      <c r="E278" s="93">
        <v>0.7</v>
      </c>
      <c r="F278" s="84"/>
      <c r="G278" s="84" t="s">
        <v>191</v>
      </c>
      <c r="H278" s="84"/>
      <c r="I278" s="99">
        <f>Cenník[[#This Row],[Kód]]</f>
        <v>4171</v>
      </c>
      <c r="J278" s="100">
        <f>SUM(Výskyt[[#This Row],[1]:[44]])</f>
        <v>0</v>
      </c>
      <c r="K278" s="100" t="str">
        <f>IFERROR(RANK(Výskyt[[#This Row],[kód-P]],Výskyt[kód-P],1),"")</f>
        <v/>
      </c>
      <c r="L278" s="100" t="str">
        <f>IF(Výskyt[[#This Row],[ks]]&gt;0,Výskyt[[#This Row],[Kód]],"")</f>
        <v/>
      </c>
      <c r="M278" s="100" t="str">
        <f>IFERROR(VLOOKUP(Výskyt[[#This Row],[Kód]],zostava1[],2,0),"")</f>
        <v/>
      </c>
      <c r="N278" s="100" t="str">
        <f>IFERROR(VLOOKUP(Výskyt[[#This Row],[Kód]],zostava2[],2,0),"")</f>
        <v/>
      </c>
      <c r="O278" s="100" t="str">
        <f>IFERROR(VLOOKUP(Výskyt[[#This Row],[Kód]],zostava3[],2,0),"")</f>
        <v/>
      </c>
      <c r="P278" s="100" t="str">
        <f>IFERROR(VLOOKUP(Výskyt[[#This Row],[Kód]],zostava4[],2,0),"")</f>
        <v/>
      </c>
      <c r="Q278" s="100" t="str">
        <f>IFERROR(VLOOKUP(Výskyt[[#This Row],[Kód]],zostava5[],2,0),"")</f>
        <v/>
      </c>
      <c r="R278" s="100" t="str">
        <f>IFERROR(VLOOKUP(Výskyt[[#This Row],[Kód]],zostava6[],2,0),"")</f>
        <v/>
      </c>
      <c r="S278" s="100" t="str">
        <f>IFERROR(VLOOKUP(Výskyt[[#This Row],[Kód]],zostava7[],2,0),"")</f>
        <v/>
      </c>
      <c r="T278" s="100" t="str">
        <f>IFERROR(VLOOKUP(Výskyt[[#This Row],[Kód]],zostava8[],2,0),"")</f>
        <v/>
      </c>
      <c r="U278" s="100" t="str">
        <f>IFERROR(VLOOKUP(Výskyt[[#This Row],[Kód]],zostava9[],2,0),"")</f>
        <v/>
      </c>
      <c r="V278" s="102" t="str">
        <f>IFERROR(VLOOKUP(Výskyt[[#This Row],[Kód]],zostava10[],2,0),"")</f>
        <v/>
      </c>
      <c r="W278" s="100" t="str">
        <f>IFERROR(VLOOKUP(Výskyt[[#This Row],[Kód]],zostava11[],2,0),"")</f>
        <v/>
      </c>
      <c r="X278" s="100" t="str">
        <f>IFERROR(VLOOKUP(Výskyt[[#This Row],[Kód]],zostava12[],2,0),"")</f>
        <v/>
      </c>
      <c r="Y278" s="100" t="str">
        <f>IFERROR(VLOOKUP(Výskyt[[#This Row],[Kód]],zostava13[],2,0),"")</f>
        <v/>
      </c>
      <c r="Z278" s="100" t="str">
        <f>IFERROR(VLOOKUP(Výskyt[[#This Row],[Kód]],zostava14[],2,0),"")</f>
        <v/>
      </c>
      <c r="AA278" s="100" t="str">
        <f>IFERROR(VLOOKUP(Výskyt[[#This Row],[Kód]],zostava15[],2,0),"")</f>
        <v/>
      </c>
      <c r="AB278" s="100" t="str">
        <f>IFERROR(VLOOKUP(Výskyt[[#This Row],[Kód]],zostava16[],2,0),"")</f>
        <v/>
      </c>
      <c r="AC278" s="100" t="str">
        <f>IFERROR(VLOOKUP(Výskyt[[#This Row],[Kód]],zostava17[],2,0),"")</f>
        <v/>
      </c>
      <c r="AD278" s="100" t="str">
        <f>IFERROR(VLOOKUP(Výskyt[[#This Row],[Kód]],zostava18[],2,0),"")</f>
        <v/>
      </c>
      <c r="AE278" s="100" t="str">
        <f>IFERROR(VLOOKUP(Výskyt[[#This Row],[Kód]],zostava19[],2,0),"")</f>
        <v/>
      </c>
      <c r="AF278" s="100" t="str">
        <f>IFERROR(VLOOKUP(Výskyt[[#This Row],[Kód]],zostava20[],2,0),"")</f>
        <v/>
      </c>
      <c r="AG278" s="100" t="str">
        <f>IFERROR(VLOOKUP(Výskyt[[#This Row],[Kód]],zostava21[],2,0),"")</f>
        <v/>
      </c>
      <c r="AH278" s="100" t="str">
        <f>IFERROR(VLOOKUP(Výskyt[[#This Row],[Kód]],zostava22[],2,0),"")</f>
        <v/>
      </c>
      <c r="AI278" s="100" t="str">
        <f>IFERROR(VLOOKUP(Výskyt[[#This Row],[Kód]],zostava23[],2,0),"")</f>
        <v/>
      </c>
      <c r="AJ278" s="100" t="str">
        <f>IFERROR(VLOOKUP(Výskyt[[#This Row],[Kód]],zostava24[],2,0),"")</f>
        <v/>
      </c>
      <c r="AK278" s="100" t="str">
        <f>IFERROR(VLOOKUP(Výskyt[[#This Row],[Kód]],zostava25[],2,0),"")</f>
        <v/>
      </c>
      <c r="AL278" s="100" t="str">
        <f>IFERROR(VLOOKUP(Výskyt[[#This Row],[Kód]],zostava26[],2,0),"")</f>
        <v/>
      </c>
      <c r="AM278" s="100" t="str">
        <f>IFERROR(VLOOKUP(Výskyt[[#This Row],[Kód]],zostava27[],2,0),"")</f>
        <v/>
      </c>
      <c r="AN278" s="100" t="str">
        <f>IFERROR(VLOOKUP(Výskyt[[#This Row],[Kód]],zostava28[],2,0),"")</f>
        <v/>
      </c>
      <c r="AO278" s="100" t="str">
        <f>IFERROR(VLOOKUP(Výskyt[[#This Row],[Kód]],zostava29[],2,0),"")</f>
        <v/>
      </c>
      <c r="AP278" s="100" t="str">
        <f>IFERROR(VLOOKUP(Výskyt[[#This Row],[Kód]],zostava30[],2,0),"")</f>
        <v/>
      </c>
      <c r="AQ278" s="100" t="str">
        <f>IFERROR(VLOOKUP(Výskyt[[#This Row],[Kód]],zostava31[],2,0),"")</f>
        <v/>
      </c>
      <c r="AR278" s="100" t="str">
        <f>IFERROR(VLOOKUP(Výskyt[[#This Row],[Kód]],zostava32[],2,0),"")</f>
        <v/>
      </c>
      <c r="AS278" s="100" t="str">
        <f>IFERROR(VLOOKUP(Výskyt[[#This Row],[Kód]],zostava33[],2,0),"")</f>
        <v/>
      </c>
      <c r="AT278" s="100" t="str">
        <f>IFERROR(VLOOKUP(Výskyt[[#This Row],[Kód]],zostava34[],2,0),"")</f>
        <v/>
      </c>
      <c r="AU278" s="100" t="str">
        <f>IFERROR(VLOOKUP(Výskyt[[#This Row],[Kód]],zostava35[],2,0),"")</f>
        <v/>
      </c>
      <c r="AV278" s="100" t="str">
        <f>IFERROR(VLOOKUP(Výskyt[[#This Row],[Kód]],zostava36[],2,0),"")</f>
        <v/>
      </c>
      <c r="AW278" s="100" t="str">
        <f>IFERROR(VLOOKUP(Výskyt[[#This Row],[Kód]],zostava37[],2,0),"")</f>
        <v/>
      </c>
      <c r="AX278" s="100" t="str">
        <f>IFERROR(VLOOKUP(Výskyt[[#This Row],[Kód]],zostava38[],2,0),"")</f>
        <v/>
      </c>
      <c r="AY278" s="100" t="str">
        <f>IFERROR(VLOOKUP(Výskyt[[#This Row],[Kód]],zostava39[],2,0),"")</f>
        <v/>
      </c>
      <c r="AZ278" s="100" t="str">
        <f>IFERROR(VLOOKUP(Výskyt[[#This Row],[Kód]],zostava40[],2,0),"")</f>
        <v/>
      </c>
      <c r="BA278" s="100" t="str">
        <f>IFERROR(VLOOKUP(Výskyt[[#This Row],[Kód]],zostava41[],2,0),"")</f>
        <v/>
      </c>
      <c r="BB278" s="100" t="str">
        <f>IFERROR(VLOOKUP(Výskyt[[#This Row],[Kód]],zostava42[],2,0),"")</f>
        <v/>
      </c>
      <c r="BC278" s="100" t="str">
        <f>IFERROR(VLOOKUP(Výskyt[[#This Row],[Kód]],zostava43[],2,0),"")</f>
        <v/>
      </c>
      <c r="BD278" s="100" t="str">
        <f>IFERROR(VLOOKUP(Výskyt[[#This Row],[Kód]],zostava44[],2,0),"")</f>
        <v/>
      </c>
      <c r="BE278" s="84"/>
      <c r="BF278" s="108">
        <f>Zostavy!B311</f>
        <v>0</v>
      </c>
      <c r="BG278" s="108">
        <f>SUMIFS(Zostavy!$D$300:$D$333,Zostavy!$B$300:$B$333,Zostavy!B311)*Zostavy!$E$335</f>
        <v>0</v>
      </c>
      <c r="BI278" s="108">
        <f>Zostavy!H311</f>
        <v>0</v>
      </c>
      <c r="BJ278" s="108">
        <f>SUMIFS(Zostavy!$J$300:$J$333,Zostavy!$H$300:$H$333,Zostavy!H311)*Zostavy!$K$335</f>
        <v>0</v>
      </c>
      <c r="BL278" s="108">
        <f>Zostavy!N311</f>
        <v>0</v>
      </c>
      <c r="BM278" s="108">
        <f>SUMIFS(Zostavy!$P$300:$P$333,Zostavy!$N$300:$N$333,Zostavy!N311)*Zostavy!$Q$335</f>
        <v>0</v>
      </c>
      <c r="BO278" s="108">
        <f>Zostavy!T311</f>
        <v>0</v>
      </c>
      <c r="BP278" s="108">
        <f>SUMIFS(Zostavy!$V$300:$V$333,Zostavy!$T$300:$T$333,Zostavy!T311)*Zostavy!$W$335</f>
        <v>0</v>
      </c>
    </row>
    <row r="279" spans="1:68" ht="14.15" x14ac:dyDescent="0.35">
      <c r="A279" s="84"/>
      <c r="B279" s="98">
        <v>4172</v>
      </c>
      <c r="C279" s="84" t="s">
        <v>184</v>
      </c>
      <c r="D279" s="84">
        <f>Cenník[[#This Row],[Kód]]</f>
        <v>4172</v>
      </c>
      <c r="E279" s="93">
        <v>1.3</v>
      </c>
      <c r="F279" s="84"/>
      <c r="G279" s="84" t="s">
        <v>192</v>
      </c>
      <c r="H279" s="84"/>
      <c r="I279" s="99">
        <f>Cenník[[#This Row],[Kód]]</f>
        <v>4172</v>
      </c>
      <c r="J279" s="100">
        <f>SUM(Výskyt[[#This Row],[1]:[44]])</f>
        <v>0</v>
      </c>
      <c r="K279" s="100" t="str">
        <f>IFERROR(RANK(Výskyt[[#This Row],[kód-P]],Výskyt[kód-P],1),"")</f>
        <v/>
      </c>
      <c r="L279" s="100" t="str">
        <f>IF(Výskyt[[#This Row],[ks]]&gt;0,Výskyt[[#This Row],[Kód]],"")</f>
        <v/>
      </c>
      <c r="M279" s="100" t="str">
        <f>IFERROR(VLOOKUP(Výskyt[[#This Row],[Kód]],zostava1[],2,0),"")</f>
        <v/>
      </c>
      <c r="N279" s="100" t="str">
        <f>IFERROR(VLOOKUP(Výskyt[[#This Row],[Kód]],zostava2[],2,0),"")</f>
        <v/>
      </c>
      <c r="O279" s="100" t="str">
        <f>IFERROR(VLOOKUP(Výskyt[[#This Row],[Kód]],zostava3[],2,0),"")</f>
        <v/>
      </c>
      <c r="P279" s="100" t="str">
        <f>IFERROR(VLOOKUP(Výskyt[[#This Row],[Kód]],zostava4[],2,0),"")</f>
        <v/>
      </c>
      <c r="Q279" s="100" t="str">
        <f>IFERROR(VLOOKUP(Výskyt[[#This Row],[Kód]],zostava5[],2,0),"")</f>
        <v/>
      </c>
      <c r="R279" s="100" t="str">
        <f>IFERROR(VLOOKUP(Výskyt[[#This Row],[Kód]],zostava6[],2,0),"")</f>
        <v/>
      </c>
      <c r="S279" s="100" t="str">
        <f>IFERROR(VLOOKUP(Výskyt[[#This Row],[Kód]],zostava7[],2,0),"")</f>
        <v/>
      </c>
      <c r="T279" s="100" t="str">
        <f>IFERROR(VLOOKUP(Výskyt[[#This Row],[Kód]],zostava8[],2,0),"")</f>
        <v/>
      </c>
      <c r="U279" s="100" t="str">
        <f>IFERROR(VLOOKUP(Výskyt[[#This Row],[Kód]],zostava9[],2,0),"")</f>
        <v/>
      </c>
      <c r="V279" s="102" t="str">
        <f>IFERROR(VLOOKUP(Výskyt[[#This Row],[Kód]],zostava10[],2,0),"")</f>
        <v/>
      </c>
      <c r="W279" s="100" t="str">
        <f>IFERROR(VLOOKUP(Výskyt[[#This Row],[Kód]],zostava11[],2,0),"")</f>
        <v/>
      </c>
      <c r="X279" s="100" t="str">
        <f>IFERROR(VLOOKUP(Výskyt[[#This Row],[Kód]],zostava12[],2,0),"")</f>
        <v/>
      </c>
      <c r="Y279" s="100" t="str">
        <f>IFERROR(VLOOKUP(Výskyt[[#This Row],[Kód]],zostava13[],2,0),"")</f>
        <v/>
      </c>
      <c r="Z279" s="100" t="str">
        <f>IFERROR(VLOOKUP(Výskyt[[#This Row],[Kód]],zostava14[],2,0),"")</f>
        <v/>
      </c>
      <c r="AA279" s="100" t="str">
        <f>IFERROR(VLOOKUP(Výskyt[[#This Row],[Kód]],zostava15[],2,0),"")</f>
        <v/>
      </c>
      <c r="AB279" s="100" t="str">
        <f>IFERROR(VLOOKUP(Výskyt[[#This Row],[Kód]],zostava16[],2,0),"")</f>
        <v/>
      </c>
      <c r="AC279" s="100" t="str">
        <f>IFERROR(VLOOKUP(Výskyt[[#This Row],[Kód]],zostava17[],2,0),"")</f>
        <v/>
      </c>
      <c r="AD279" s="100" t="str">
        <f>IFERROR(VLOOKUP(Výskyt[[#This Row],[Kód]],zostava18[],2,0),"")</f>
        <v/>
      </c>
      <c r="AE279" s="100" t="str">
        <f>IFERROR(VLOOKUP(Výskyt[[#This Row],[Kód]],zostava19[],2,0),"")</f>
        <v/>
      </c>
      <c r="AF279" s="100" t="str">
        <f>IFERROR(VLOOKUP(Výskyt[[#This Row],[Kód]],zostava20[],2,0),"")</f>
        <v/>
      </c>
      <c r="AG279" s="100" t="str">
        <f>IFERROR(VLOOKUP(Výskyt[[#This Row],[Kód]],zostava21[],2,0),"")</f>
        <v/>
      </c>
      <c r="AH279" s="100" t="str">
        <f>IFERROR(VLOOKUP(Výskyt[[#This Row],[Kód]],zostava22[],2,0),"")</f>
        <v/>
      </c>
      <c r="AI279" s="100" t="str">
        <f>IFERROR(VLOOKUP(Výskyt[[#This Row],[Kód]],zostava23[],2,0),"")</f>
        <v/>
      </c>
      <c r="AJ279" s="100" t="str">
        <f>IFERROR(VLOOKUP(Výskyt[[#This Row],[Kód]],zostava24[],2,0),"")</f>
        <v/>
      </c>
      <c r="AK279" s="100" t="str">
        <f>IFERROR(VLOOKUP(Výskyt[[#This Row],[Kód]],zostava25[],2,0),"")</f>
        <v/>
      </c>
      <c r="AL279" s="100" t="str">
        <f>IFERROR(VLOOKUP(Výskyt[[#This Row],[Kód]],zostava26[],2,0),"")</f>
        <v/>
      </c>
      <c r="AM279" s="100" t="str">
        <f>IFERROR(VLOOKUP(Výskyt[[#This Row],[Kód]],zostava27[],2,0),"")</f>
        <v/>
      </c>
      <c r="AN279" s="100" t="str">
        <f>IFERROR(VLOOKUP(Výskyt[[#This Row],[Kód]],zostava28[],2,0),"")</f>
        <v/>
      </c>
      <c r="AO279" s="100" t="str">
        <f>IFERROR(VLOOKUP(Výskyt[[#This Row],[Kód]],zostava29[],2,0),"")</f>
        <v/>
      </c>
      <c r="AP279" s="100" t="str">
        <f>IFERROR(VLOOKUP(Výskyt[[#This Row],[Kód]],zostava30[],2,0),"")</f>
        <v/>
      </c>
      <c r="AQ279" s="100" t="str">
        <f>IFERROR(VLOOKUP(Výskyt[[#This Row],[Kód]],zostava31[],2,0),"")</f>
        <v/>
      </c>
      <c r="AR279" s="100" t="str">
        <f>IFERROR(VLOOKUP(Výskyt[[#This Row],[Kód]],zostava32[],2,0),"")</f>
        <v/>
      </c>
      <c r="AS279" s="100" t="str">
        <f>IFERROR(VLOOKUP(Výskyt[[#This Row],[Kód]],zostava33[],2,0),"")</f>
        <v/>
      </c>
      <c r="AT279" s="100" t="str">
        <f>IFERROR(VLOOKUP(Výskyt[[#This Row],[Kód]],zostava34[],2,0),"")</f>
        <v/>
      </c>
      <c r="AU279" s="100" t="str">
        <f>IFERROR(VLOOKUP(Výskyt[[#This Row],[Kód]],zostava35[],2,0),"")</f>
        <v/>
      </c>
      <c r="AV279" s="100" t="str">
        <f>IFERROR(VLOOKUP(Výskyt[[#This Row],[Kód]],zostava36[],2,0),"")</f>
        <v/>
      </c>
      <c r="AW279" s="100" t="str">
        <f>IFERROR(VLOOKUP(Výskyt[[#This Row],[Kód]],zostava37[],2,0),"")</f>
        <v/>
      </c>
      <c r="AX279" s="100" t="str">
        <f>IFERROR(VLOOKUP(Výskyt[[#This Row],[Kód]],zostava38[],2,0),"")</f>
        <v/>
      </c>
      <c r="AY279" s="100" t="str">
        <f>IFERROR(VLOOKUP(Výskyt[[#This Row],[Kód]],zostava39[],2,0),"")</f>
        <v/>
      </c>
      <c r="AZ279" s="100" t="str">
        <f>IFERROR(VLOOKUP(Výskyt[[#This Row],[Kód]],zostava40[],2,0),"")</f>
        <v/>
      </c>
      <c r="BA279" s="100" t="str">
        <f>IFERROR(VLOOKUP(Výskyt[[#This Row],[Kód]],zostava41[],2,0),"")</f>
        <v/>
      </c>
      <c r="BB279" s="100" t="str">
        <f>IFERROR(VLOOKUP(Výskyt[[#This Row],[Kód]],zostava42[],2,0),"")</f>
        <v/>
      </c>
      <c r="BC279" s="100" t="str">
        <f>IFERROR(VLOOKUP(Výskyt[[#This Row],[Kód]],zostava43[],2,0),"")</f>
        <v/>
      </c>
      <c r="BD279" s="100" t="str">
        <f>IFERROR(VLOOKUP(Výskyt[[#This Row],[Kód]],zostava44[],2,0),"")</f>
        <v/>
      </c>
      <c r="BE279" s="84"/>
      <c r="BF279" s="108">
        <f>Zostavy!B312</f>
        <v>0</v>
      </c>
      <c r="BG279" s="108">
        <f>SUMIFS(Zostavy!$D$300:$D$333,Zostavy!$B$300:$B$333,Zostavy!B312)*Zostavy!$E$335</f>
        <v>0</v>
      </c>
      <c r="BI279" s="108">
        <f>Zostavy!H312</f>
        <v>0</v>
      </c>
      <c r="BJ279" s="108">
        <f>SUMIFS(Zostavy!$J$300:$J$333,Zostavy!$H$300:$H$333,Zostavy!H312)*Zostavy!$K$335</f>
        <v>0</v>
      </c>
      <c r="BL279" s="108">
        <f>Zostavy!N312</f>
        <v>0</v>
      </c>
      <c r="BM279" s="108">
        <f>SUMIFS(Zostavy!$P$300:$P$333,Zostavy!$N$300:$N$333,Zostavy!N312)*Zostavy!$Q$335</f>
        <v>0</v>
      </c>
      <c r="BO279" s="108">
        <f>Zostavy!T312</f>
        <v>0</v>
      </c>
      <c r="BP279" s="108">
        <f>SUMIFS(Zostavy!$V$300:$V$333,Zostavy!$T$300:$T$333,Zostavy!T312)*Zostavy!$W$335</f>
        <v>0</v>
      </c>
    </row>
    <row r="280" spans="1:68" ht="14.15" x14ac:dyDescent="0.35">
      <c r="A280" s="84"/>
      <c r="B280" s="98">
        <v>4174</v>
      </c>
      <c r="C280" s="84" t="s">
        <v>173</v>
      </c>
      <c r="D280" s="84">
        <f>Cenník[[#This Row],[Kód]]</f>
        <v>4174</v>
      </c>
      <c r="E280" s="93">
        <v>0.72</v>
      </c>
      <c r="F280" s="84"/>
      <c r="G280" s="84" t="s">
        <v>526</v>
      </c>
      <c r="H280" s="84"/>
      <c r="I280" s="99">
        <f>Cenník[[#This Row],[Kód]]</f>
        <v>4174</v>
      </c>
      <c r="J280" s="100">
        <f>SUM(Výskyt[[#This Row],[1]:[44]])</f>
        <v>0</v>
      </c>
      <c r="K280" s="100" t="str">
        <f>IFERROR(RANK(Výskyt[[#This Row],[kód-P]],Výskyt[kód-P],1),"")</f>
        <v/>
      </c>
      <c r="L280" s="100" t="str">
        <f>IF(Výskyt[[#This Row],[ks]]&gt;0,Výskyt[[#This Row],[Kód]],"")</f>
        <v/>
      </c>
      <c r="M280" s="100" t="str">
        <f>IFERROR(VLOOKUP(Výskyt[[#This Row],[Kód]],zostava1[],2,0),"")</f>
        <v/>
      </c>
      <c r="N280" s="100" t="str">
        <f>IFERROR(VLOOKUP(Výskyt[[#This Row],[Kód]],zostava2[],2,0),"")</f>
        <v/>
      </c>
      <c r="O280" s="100" t="str">
        <f>IFERROR(VLOOKUP(Výskyt[[#This Row],[Kód]],zostava3[],2,0),"")</f>
        <v/>
      </c>
      <c r="P280" s="100" t="str">
        <f>IFERROR(VLOOKUP(Výskyt[[#This Row],[Kód]],zostava4[],2,0),"")</f>
        <v/>
      </c>
      <c r="Q280" s="100" t="str">
        <f>IFERROR(VLOOKUP(Výskyt[[#This Row],[Kód]],zostava5[],2,0),"")</f>
        <v/>
      </c>
      <c r="R280" s="100" t="str">
        <f>IFERROR(VLOOKUP(Výskyt[[#This Row],[Kód]],zostava6[],2,0),"")</f>
        <v/>
      </c>
      <c r="S280" s="100" t="str">
        <f>IFERROR(VLOOKUP(Výskyt[[#This Row],[Kód]],zostava7[],2,0),"")</f>
        <v/>
      </c>
      <c r="T280" s="100" t="str">
        <f>IFERROR(VLOOKUP(Výskyt[[#This Row],[Kód]],zostava8[],2,0),"")</f>
        <v/>
      </c>
      <c r="U280" s="100" t="str">
        <f>IFERROR(VLOOKUP(Výskyt[[#This Row],[Kód]],zostava9[],2,0),"")</f>
        <v/>
      </c>
      <c r="V280" s="102" t="str">
        <f>IFERROR(VLOOKUP(Výskyt[[#This Row],[Kód]],zostava10[],2,0),"")</f>
        <v/>
      </c>
      <c r="W280" s="100" t="str">
        <f>IFERROR(VLOOKUP(Výskyt[[#This Row],[Kód]],zostava11[],2,0),"")</f>
        <v/>
      </c>
      <c r="X280" s="100" t="str">
        <f>IFERROR(VLOOKUP(Výskyt[[#This Row],[Kód]],zostava12[],2,0),"")</f>
        <v/>
      </c>
      <c r="Y280" s="100" t="str">
        <f>IFERROR(VLOOKUP(Výskyt[[#This Row],[Kód]],zostava13[],2,0),"")</f>
        <v/>
      </c>
      <c r="Z280" s="100" t="str">
        <f>IFERROR(VLOOKUP(Výskyt[[#This Row],[Kód]],zostava14[],2,0),"")</f>
        <v/>
      </c>
      <c r="AA280" s="100" t="str">
        <f>IFERROR(VLOOKUP(Výskyt[[#This Row],[Kód]],zostava15[],2,0),"")</f>
        <v/>
      </c>
      <c r="AB280" s="100" t="str">
        <f>IFERROR(VLOOKUP(Výskyt[[#This Row],[Kód]],zostava16[],2,0),"")</f>
        <v/>
      </c>
      <c r="AC280" s="100" t="str">
        <f>IFERROR(VLOOKUP(Výskyt[[#This Row],[Kód]],zostava17[],2,0),"")</f>
        <v/>
      </c>
      <c r="AD280" s="100" t="str">
        <f>IFERROR(VLOOKUP(Výskyt[[#This Row],[Kód]],zostava18[],2,0),"")</f>
        <v/>
      </c>
      <c r="AE280" s="100" t="str">
        <f>IFERROR(VLOOKUP(Výskyt[[#This Row],[Kód]],zostava19[],2,0),"")</f>
        <v/>
      </c>
      <c r="AF280" s="100" t="str">
        <f>IFERROR(VLOOKUP(Výskyt[[#This Row],[Kód]],zostava20[],2,0),"")</f>
        <v/>
      </c>
      <c r="AG280" s="100" t="str">
        <f>IFERROR(VLOOKUP(Výskyt[[#This Row],[Kód]],zostava21[],2,0),"")</f>
        <v/>
      </c>
      <c r="AH280" s="100" t="str">
        <f>IFERROR(VLOOKUP(Výskyt[[#This Row],[Kód]],zostava22[],2,0),"")</f>
        <v/>
      </c>
      <c r="AI280" s="100" t="str">
        <f>IFERROR(VLOOKUP(Výskyt[[#This Row],[Kód]],zostava23[],2,0),"")</f>
        <v/>
      </c>
      <c r="AJ280" s="100" t="str">
        <f>IFERROR(VLOOKUP(Výskyt[[#This Row],[Kód]],zostava24[],2,0),"")</f>
        <v/>
      </c>
      <c r="AK280" s="100" t="str">
        <f>IFERROR(VLOOKUP(Výskyt[[#This Row],[Kód]],zostava25[],2,0),"")</f>
        <v/>
      </c>
      <c r="AL280" s="100" t="str">
        <f>IFERROR(VLOOKUP(Výskyt[[#This Row],[Kód]],zostava26[],2,0),"")</f>
        <v/>
      </c>
      <c r="AM280" s="100" t="str">
        <f>IFERROR(VLOOKUP(Výskyt[[#This Row],[Kód]],zostava27[],2,0),"")</f>
        <v/>
      </c>
      <c r="AN280" s="100" t="str">
        <f>IFERROR(VLOOKUP(Výskyt[[#This Row],[Kód]],zostava28[],2,0),"")</f>
        <v/>
      </c>
      <c r="AO280" s="100" t="str">
        <f>IFERROR(VLOOKUP(Výskyt[[#This Row],[Kód]],zostava29[],2,0),"")</f>
        <v/>
      </c>
      <c r="AP280" s="100" t="str">
        <f>IFERROR(VLOOKUP(Výskyt[[#This Row],[Kód]],zostava30[],2,0),"")</f>
        <v/>
      </c>
      <c r="AQ280" s="100" t="str">
        <f>IFERROR(VLOOKUP(Výskyt[[#This Row],[Kód]],zostava31[],2,0),"")</f>
        <v/>
      </c>
      <c r="AR280" s="100" t="str">
        <f>IFERROR(VLOOKUP(Výskyt[[#This Row],[Kód]],zostava32[],2,0),"")</f>
        <v/>
      </c>
      <c r="AS280" s="100" t="str">
        <f>IFERROR(VLOOKUP(Výskyt[[#This Row],[Kód]],zostava33[],2,0),"")</f>
        <v/>
      </c>
      <c r="AT280" s="100" t="str">
        <f>IFERROR(VLOOKUP(Výskyt[[#This Row],[Kód]],zostava34[],2,0),"")</f>
        <v/>
      </c>
      <c r="AU280" s="100" t="str">
        <f>IFERROR(VLOOKUP(Výskyt[[#This Row],[Kód]],zostava35[],2,0),"")</f>
        <v/>
      </c>
      <c r="AV280" s="100" t="str">
        <f>IFERROR(VLOOKUP(Výskyt[[#This Row],[Kód]],zostava36[],2,0),"")</f>
        <v/>
      </c>
      <c r="AW280" s="100" t="str">
        <f>IFERROR(VLOOKUP(Výskyt[[#This Row],[Kód]],zostava37[],2,0),"")</f>
        <v/>
      </c>
      <c r="AX280" s="100" t="str">
        <f>IFERROR(VLOOKUP(Výskyt[[#This Row],[Kód]],zostava38[],2,0),"")</f>
        <v/>
      </c>
      <c r="AY280" s="100" t="str">
        <f>IFERROR(VLOOKUP(Výskyt[[#This Row],[Kód]],zostava39[],2,0),"")</f>
        <v/>
      </c>
      <c r="AZ280" s="100" t="str">
        <f>IFERROR(VLOOKUP(Výskyt[[#This Row],[Kód]],zostava40[],2,0),"")</f>
        <v/>
      </c>
      <c r="BA280" s="100" t="str">
        <f>IFERROR(VLOOKUP(Výskyt[[#This Row],[Kód]],zostava41[],2,0),"")</f>
        <v/>
      </c>
      <c r="BB280" s="100" t="str">
        <f>IFERROR(VLOOKUP(Výskyt[[#This Row],[Kód]],zostava42[],2,0),"")</f>
        <v/>
      </c>
      <c r="BC280" s="100" t="str">
        <f>IFERROR(VLOOKUP(Výskyt[[#This Row],[Kód]],zostava43[],2,0),"")</f>
        <v/>
      </c>
      <c r="BD280" s="100" t="str">
        <f>IFERROR(VLOOKUP(Výskyt[[#This Row],[Kód]],zostava44[],2,0),"")</f>
        <v/>
      </c>
      <c r="BE280" s="84"/>
      <c r="BF280" s="108">
        <f>Zostavy!B313</f>
        <v>0</v>
      </c>
      <c r="BG280" s="108">
        <f>SUMIFS(Zostavy!$D$300:$D$333,Zostavy!$B$300:$B$333,Zostavy!B313)*Zostavy!$E$335</f>
        <v>0</v>
      </c>
      <c r="BI280" s="108">
        <f>Zostavy!H313</f>
        <v>0</v>
      </c>
      <c r="BJ280" s="108">
        <f>SUMIFS(Zostavy!$J$300:$J$333,Zostavy!$H$300:$H$333,Zostavy!H313)*Zostavy!$K$335</f>
        <v>0</v>
      </c>
      <c r="BL280" s="108">
        <f>Zostavy!N313</f>
        <v>0</v>
      </c>
      <c r="BM280" s="108">
        <f>SUMIFS(Zostavy!$P$300:$P$333,Zostavy!$N$300:$N$333,Zostavy!N313)*Zostavy!$Q$335</f>
        <v>0</v>
      </c>
      <c r="BO280" s="108">
        <f>Zostavy!T313</f>
        <v>0</v>
      </c>
      <c r="BP280" s="108">
        <f>SUMIFS(Zostavy!$V$300:$V$333,Zostavy!$T$300:$T$333,Zostavy!T313)*Zostavy!$W$335</f>
        <v>0</v>
      </c>
    </row>
    <row r="281" spans="1:68" ht="14.15" x14ac:dyDescent="0.35">
      <c r="A281" s="84"/>
      <c r="B281" s="98">
        <v>4175</v>
      </c>
      <c r="C281" s="84" t="s">
        <v>174</v>
      </c>
      <c r="D281" s="84">
        <f>Cenník[[#This Row],[Kód]]</f>
        <v>4175</v>
      </c>
      <c r="E281" s="93">
        <v>1.37</v>
      </c>
      <c r="F281" s="84"/>
      <c r="G281" s="84" t="s">
        <v>201</v>
      </c>
      <c r="H281" s="84"/>
      <c r="I281" s="99">
        <f>Cenník[[#This Row],[Kód]]</f>
        <v>4175</v>
      </c>
      <c r="J281" s="100">
        <f>SUM(Výskyt[[#This Row],[1]:[44]])</f>
        <v>0</v>
      </c>
      <c r="K281" s="100" t="str">
        <f>IFERROR(RANK(Výskyt[[#This Row],[kód-P]],Výskyt[kód-P],1),"")</f>
        <v/>
      </c>
      <c r="L281" s="100" t="str">
        <f>IF(Výskyt[[#This Row],[ks]]&gt;0,Výskyt[[#This Row],[Kód]],"")</f>
        <v/>
      </c>
      <c r="M281" s="100" t="str">
        <f>IFERROR(VLOOKUP(Výskyt[[#This Row],[Kód]],zostava1[],2,0),"")</f>
        <v/>
      </c>
      <c r="N281" s="100" t="str">
        <f>IFERROR(VLOOKUP(Výskyt[[#This Row],[Kód]],zostava2[],2,0),"")</f>
        <v/>
      </c>
      <c r="O281" s="100" t="str">
        <f>IFERROR(VLOOKUP(Výskyt[[#This Row],[Kód]],zostava3[],2,0),"")</f>
        <v/>
      </c>
      <c r="P281" s="100" t="str">
        <f>IFERROR(VLOOKUP(Výskyt[[#This Row],[Kód]],zostava4[],2,0),"")</f>
        <v/>
      </c>
      <c r="Q281" s="100" t="str">
        <f>IFERROR(VLOOKUP(Výskyt[[#This Row],[Kód]],zostava5[],2,0),"")</f>
        <v/>
      </c>
      <c r="R281" s="100" t="str">
        <f>IFERROR(VLOOKUP(Výskyt[[#This Row],[Kód]],zostava6[],2,0),"")</f>
        <v/>
      </c>
      <c r="S281" s="100" t="str">
        <f>IFERROR(VLOOKUP(Výskyt[[#This Row],[Kód]],zostava7[],2,0),"")</f>
        <v/>
      </c>
      <c r="T281" s="100" t="str">
        <f>IFERROR(VLOOKUP(Výskyt[[#This Row],[Kód]],zostava8[],2,0),"")</f>
        <v/>
      </c>
      <c r="U281" s="100" t="str">
        <f>IFERROR(VLOOKUP(Výskyt[[#This Row],[Kód]],zostava9[],2,0),"")</f>
        <v/>
      </c>
      <c r="V281" s="102" t="str">
        <f>IFERROR(VLOOKUP(Výskyt[[#This Row],[Kód]],zostava10[],2,0),"")</f>
        <v/>
      </c>
      <c r="W281" s="100" t="str">
        <f>IFERROR(VLOOKUP(Výskyt[[#This Row],[Kód]],zostava11[],2,0),"")</f>
        <v/>
      </c>
      <c r="X281" s="100" t="str">
        <f>IFERROR(VLOOKUP(Výskyt[[#This Row],[Kód]],zostava12[],2,0),"")</f>
        <v/>
      </c>
      <c r="Y281" s="100" t="str">
        <f>IFERROR(VLOOKUP(Výskyt[[#This Row],[Kód]],zostava13[],2,0),"")</f>
        <v/>
      </c>
      <c r="Z281" s="100" t="str">
        <f>IFERROR(VLOOKUP(Výskyt[[#This Row],[Kód]],zostava14[],2,0),"")</f>
        <v/>
      </c>
      <c r="AA281" s="100" t="str">
        <f>IFERROR(VLOOKUP(Výskyt[[#This Row],[Kód]],zostava15[],2,0),"")</f>
        <v/>
      </c>
      <c r="AB281" s="100" t="str">
        <f>IFERROR(VLOOKUP(Výskyt[[#This Row],[Kód]],zostava16[],2,0),"")</f>
        <v/>
      </c>
      <c r="AC281" s="100" t="str">
        <f>IFERROR(VLOOKUP(Výskyt[[#This Row],[Kód]],zostava17[],2,0),"")</f>
        <v/>
      </c>
      <c r="AD281" s="100" t="str">
        <f>IFERROR(VLOOKUP(Výskyt[[#This Row],[Kód]],zostava18[],2,0),"")</f>
        <v/>
      </c>
      <c r="AE281" s="100" t="str">
        <f>IFERROR(VLOOKUP(Výskyt[[#This Row],[Kód]],zostava19[],2,0),"")</f>
        <v/>
      </c>
      <c r="AF281" s="100" t="str">
        <f>IFERROR(VLOOKUP(Výskyt[[#This Row],[Kód]],zostava20[],2,0),"")</f>
        <v/>
      </c>
      <c r="AG281" s="100" t="str">
        <f>IFERROR(VLOOKUP(Výskyt[[#This Row],[Kód]],zostava21[],2,0),"")</f>
        <v/>
      </c>
      <c r="AH281" s="100" t="str">
        <f>IFERROR(VLOOKUP(Výskyt[[#This Row],[Kód]],zostava22[],2,0),"")</f>
        <v/>
      </c>
      <c r="AI281" s="100" t="str">
        <f>IFERROR(VLOOKUP(Výskyt[[#This Row],[Kód]],zostava23[],2,0),"")</f>
        <v/>
      </c>
      <c r="AJ281" s="100" t="str">
        <f>IFERROR(VLOOKUP(Výskyt[[#This Row],[Kód]],zostava24[],2,0),"")</f>
        <v/>
      </c>
      <c r="AK281" s="100" t="str">
        <f>IFERROR(VLOOKUP(Výskyt[[#This Row],[Kód]],zostava25[],2,0),"")</f>
        <v/>
      </c>
      <c r="AL281" s="100" t="str">
        <f>IFERROR(VLOOKUP(Výskyt[[#This Row],[Kód]],zostava26[],2,0),"")</f>
        <v/>
      </c>
      <c r="AM281" s="100" t="str">
        <f>IFERROR(VLOOKUP(Výskyt[[#This Row],[Kód]],zostava27[],2,0),"")</f>
        <v/>
      </c>
      <c r="AN281" s="100" t="str">
        <f>IFERROR(VLOOKUP(Výskyt[[#This Row],[Kód]],zostava28[],2,0),"")</f>
        <v/>
      </c>
      <c r="AO281" s="100" t="str">
        <f>IFERROR(VLOOKUP(Výskyt[[#This Row],[Kód]],zostava29[],2,0),"")</f>
        <v/>
      </c>
      <c r="AP281" s="100" t="str">
        <f>IFERROR(VLOOKUP(Výskyt[[#This Row],[Kód]],zostava30[],2,0),"")</f>
        <v/>
      </c>
      <c r="AQ281" s="100" t="str">
        <f>IFERROR(VLOOKUP(Výskyt[[#This Row],[Kód]],zostava31[],2,0),"")</f>
        <v/>
      </c>
      <c r="AR281" s="100" t="str">
        <f>IFERROR(VLOOKUP(Výskyt[[#This Row],[Kód]],zostava32[],2,0),"")</f>
        <v/>
      </c>
      <c r="AS281" s="100" t="str">
        <f>IFERROR(VLOOKUP(Výskyt[[#This Row],[Kód]],zostava33[],2,0),"")</f>
        <v/>
      </c>
      <c r="AT281" s="100" t="str">
        <f>IFERROR(VLOOKUP(Výskyt[[#This Row],[Kód]],zostava34[],2,0),"")</f>
        <v/>
      </c>
      <c r="AU281" s="100" t="str">
        <f>IFERROR(VLOOKUP(Výskyt[[#This Row],[Kód]],zostava35[],2,0),"")</f>
        <v/>
      </c>
      <c r="AV281" s="100" t="str">
        <f>IFERROR(VLOOKUP(Výskyt[[#This Row],[Kód]],zostava36[],2,0),"")</f>
        <v/>
      </c>
      <c r="AW281" s="100" t="str">
        <f>IFERROR(VLOOKUP(Výskyt[[#This Row],[Kód]],zostava37[],2,0),"")</f>
        <v/>
      </c>
      <c r="AX281" s="100" t="str">
        <f>IFERROR(VLOOKUP(Výskyt[[#This Row],[Kód]],zostava38[],2,0),"")</f>
        <v/>
      </c>
      <c r="AY281" s="100" t="str">
        <f>IFERROR(VLOOKUP(Výskyt[[#This Row],[Kód]],zostava39[],2,0),"")</f>
        <v/>
      </c>
      <c r="AZ281" s="100" t="str">
        <f>IFERROR(VLOOKUP(Výskyt[[#This Row],[Kód]],zostava40[],2,0),"")</f>
        <v/>
      </c>
      <c r="BA281" s="100" t="str">
        <f>IFERROR(VLOOKUP(Výskyt[[#This Row],[Kód]],zostava41[],2,0),"")</f>
        <v/>
      </c>
      <c r="BB281" s="100" t="str">
        <f>IFERROR(VLOOKUP(Výskyt[[#This Row],[Kód]],zostava42[],2,0),"")</f>
        <v/>
      </c>
      <c r="BC281" s="100" t="str">
        <f>IFERROR(VLOOKUP(Výskyt[[#This Row],[Kód]],zostava43[],2,0),"")</f>
        <v/>
      </c>
      <c r="BD281" s="100" t="str">
        <f>IFERROR(VLOOKUP(Výskyt[[#This Row],[Kód]],zostava44[],2,0),"")</f>
        <v/>
      </c>
      <c r="BE281" s="84"/>
      <c r="BF281" s="108">
        <f>Zostavy!B314</f>
        <v>0</v>
      </c>
      <c r="BG281" s="108">
        <f>SUMIFS(Zostavy!$D$300:$D$333,Zostavy!$B$300:$B$333,Zostavy!B314)*Zostavy!$E$335</f>
        <v>0</v>
      </c>
      <c r="BI281" s="108">
        <f>Zostavy!H314</f>
        <v>0</v>
      </c>
      <c r="BJ281" s="108">
        <f>SUMIFS(Zostavy!$J$300:$J$333,Zostavy!$H$300:$H$333,Zostavy!H314)*Zostavy!$K$335</f>
        <v>0</v>
      </c>
      <c r="BL281" s="108">
        <f>Zostavy!N314</f>
        <v>0</v>
      </c>
      <c r="BM281" s="108">
        <f>SUMIFS(Zostavy!$P$300:$P$333,Zostavy!$N$300:$N$333,Zostavy!N314)*Zostavy!$Q$335</f>
        <v>0</v>
      </c>
      <c r="BO281" s="108">
        <f>Zostavy!T314</f>
        <v>0</v>
      </c>
      <c r="BP281" s="108">
        <f>SUMIFS(Zostavy!$V$300:$V$333,Zostavy!$T$300:$T$333,Zostavy!T314)*Zostavy!$W$335</f>
        <v>0</v>
      </c>
    </row>
    <row r="282" spans="1:68" ht="14.15" x14ac:dyDescent="0.35">
      <c r="A282" s="84"/>
      <c r="B282" s="98">
        <v>4176</v>
      </c>
      <c r="C282" s="84" t="s">
        <v>175</v>
      </c>
      <c r="D282" s="84">
        <f>Cenník[[#This Row],[Kód]]</f>
        <v>4176</v>
      </c>
      <c r="E282" s="93">
        <v>1.97</v>
      </c>
      <c r="F282" s="84"/>
      <c r="G282" s="84" t="s">
        <v>506</v>
      </c>
      <c r="H282" s="84"/>
      <c r="I282" s="99">
        <f>Cenník[[#This Row],[Kód]]</f>
        <v>4176</v>
      </c>
      <c r="J282" s="100">
        <f>SUM(Výskyt[[#This Row],[1]:[44]])</f>
        <v>0</v>
      </c>
      <c r="K282" s="100" t="str">
        <f>IFERROR(RANK(Výskyt[[#This Row],[kód-P]],Výskyt[kód-P],1),"")</f>
        <v/>
      </c>
      <c r="L282" s="100" t="str">
        <f>IF(Výskyt[[#This Row],[ks]]&gt;0,Výskyt[[#This Row],[Kód]],"")</f>
        <v/>
      </c>
      <c r="M282" s="100" t="str">
        <f>IFERROR(VLOOKUP(Výskyt[[#This Row],[Kód]],zostava1[],2,0),"")</f>
        <v/>
      </c>
      <c r="N282" s="100" t="str">
        <f>IFERROR(VLOOKUP(Výskyt[[#This Row],[Kód]],zostava2[],2,0),"")</f>
        <v/>
      </c>
      <c r="O282" s="100" t="str">
        <f>IFERROR(VLOOKUP(Výskyt[[#This Row],[Kód]],zostava3[],2,0),"")</f>
        <v/>
      </c>
      <c r="P282" s="100" t="str">
        <f>IFERROR(VLOOKUP(Výskyt[[#This Row],[Kód]],zostava4[],2,0),"")</f>
        <v/>
      </c>
      <c r="Q282" s="100" t="str">
        <f>IFERROR(VLOOKUP(Výskyt[[#This Row],[Kód]],zostava5[],2,0),"")</f>
        <v/>
      </c>
      <c r="R282" s="100" t="str">
        <f>IFERROR(VLOOKUP(Výskyt[[#This Row],[Kód]],zostava6[],2,0),"")</f>
        <v/>
      </c>
      <c r="S282" s="100" t="str">
        <f>IFERROR(VLOOKUP(Výskyt[[#This Row],[Kód]],zostava7[],2,0),"")</f>
        <v/>
      </c>
      <c r="T282" s="100" t="str">
        <f>IFERROR(VLOOKUP(Výskyt[[#This Row],[Kód]],zostava8[],2,0),"")</f>
        <v/>
      </c>
      <c r="U282" s="100" t="str">
        <f>IFERROR(VLOOKUP(Výskyt[[#This Row],[Kód]],zostava9[],2,0),"")</f>
        <v/>
      </c>
      <c r="V282" s="102" t="str">
        <f>IFERROR(VLOOKUP(Výskyt[[#This Row],[Kód]],zostava10[],2,0),"")</f>
        <v/>
      </c>
      <c r="W282" s="100" t="str">
        <f>IFERROR(VLOOKUP(Výskyt[[#This Row],[Kód]],zostava11[],2,0),"")</f>
        <v/>
      </c>
      <c r="X282" s="100" t="str">
        <f>IFERROR(VLOOKUP(Výskyt[[#This Row],[Kód]],zostava12[],2,0),"")</f>
        <v/>
      </c>
      <c r="Y282" s="100" t="str">
        <f>IFERROR(VLOOKUP(Výskyt[[#This Row],[Kód]],zostava13[],2,0),"")</f>
        <v/>
      </c>
      <c r="Z282" s="100" t="str">
        <f>IFERROR(VLOOKUP(Výskyt[[#This Row],[Kód]],zostava14[],2,0),"")</f>
        <v/>
      </c>
      <c r="AA282" s="100" t="str">
        <f>IFERROR(VLOOKUP(Výskyt[[#This Row],[Kód]],zostava15[],2,0),"")</f>
        <v/>
      </c>
      <c r="AB282" s="100" t="str">
        <f>IFERROR(VLOOKUP(Výskyt[[#This Row],[Kód]],zostava16[],2,0),"")</f>
        <v/>
      </c>
      <c r="AC282" s="100" t="str">
        <f>IFERROR(VLOOKUP(Výskyt[[#This Row],[Kód]],zostava17[],2,0),"")</f>
        <v/>
      </c>
      <c r="AD282" s="100" t="str">
        <f>IFERROR(VLOOKUP(Výskyt[[#This Row],[Kód]],zostava18[],2,0),"")</f>
        <v/>
      </c>
      <c r="AE282" s="100" t="str">
        <f>IFERROR(VLOOKUP(Výskyt[[#This Row],[Kód]],zostava19[],2,0),"")</f>
        <v/>
      </c>
      <c r="AF282" s="100" t="str">
        <f>IFERROR(VLOOKUP(Výskyt[[#This Row],[Kód]],zostava20[],2,0),"")</f>
        <v/>
      </c>
      <c r="AG282" s="100" t="str">
        <f>IFERROR(VLOOKUP(Výskyt[[#This Row],[Kód]],zostava21[],2,0),"")</f>
        <v/>
      </c>
      <c r="AH282" s="100" t="str">
        <f>IFERROR(VLOOKUP(Výskyt[[#This Row],[Kód]],zostava22[],2,0),"")</f>
        <v/>
      </c>
      <c r="AI282" s="100" t="str">
        <f>IFERROR(VLOOKUP(Výskyt[[#This Row],[Kód]],zostava23[],2,0),"")</f>
        <v/>
      </c>
      <c r="AJ282" s="100" t="str">
        <f>IFERROR(VLOOKUP(Výskyt[[#This Row],[Kód]],zostava24[],2,0),"")</f>
        <v/>
      </c>
      <c r="AK282" s="100" t="str">
        <f>IFERROR(VLOOKUP(Výskyt[[#This Row],[Kód]],zostava25[],2,0),"")</f>
        <v/>
      </c>
      <c r="AL282" s="100" t="str">
        <f>IFERROR(VLOOKUP(Výskyt[[#This Row],[Kód]],zostava26[],2,0),"")</f>
        <v/>
      </c>
      <c r="AM282" s="100" t="str">
        <f>IFERROR(VLOOKUP(Výskyt[[#This Row],[Kód]],zostava27[],2,0),"")</f>
        <v/>
      </c>
      <c r="AN282" s="100" t="str">
        <f>IFERROR(VLOOKUP(Výskyt[[#This Row],[Kód]],zostava28[],2,0),"")</f>
        <v/>
      </c>
      <c r="AO282" s="100" t="str">
        <f>IFERROR(VLOOKUP(Výskyt[[#This Row],[Kód]],zostava29[],2,0),"")</f>
        <v/>
      </c>
      <c r="AP282" s="100" t="str">
        <f>IFERROR(VLOOKUP(Výskyt[[#This Row],[Kód]],zostava30[],2,0),"")</f>
        <v/>
      </c>
      <c r="AQ282" s="100" t="str">
        <f>IFERROR(VLOOKUP(Výskyt[[#This Row],[Kód]],zostava31[],2,0),"")</f>
        <v/>
      </c>
      <c r="AR282" s="100" t="str">
        <f>IFERROR(VLOOKUP(Výskyt[[#This Row],[Kód]],zostava32[],2,0),"")</f>
        <v/>
      </c>
      <c r="AS282" s="100" t="str">
        <f>IFERROR(VLOOKUP(Výskyt[[#This Row],[Kód]],zostava33[],2,0),"")</f>
        <v/>
      </c>
      <c r="AT282" s="100" t="str">
        <f>IFERROR(VLOOKUP(Výskyt[[#This Row],[Kód]],zostava34[],2,0),"")</f>
        <v/>
      </c>
      <c r="AU282" s="100" t="str">
        <f>IFERROR(VLOOKUP(Výskyt[[#This Row],[Kód]],zostava35[],2,0),"")</f>
        <v/>
      </c>
      <c r="AV282" s="100" t="str">
        <f>IFERROR(VLOOKUP(Výskyt[[#This Row],[Kód]],zostava36[],2,0),"")</f>
        <v/>
      </c>
      <c r="AW282" s="100" t="str">
        <f>IFERROR(VLOOKUP(Výskyt[[#This Row],[Kód]],zostava37[],2,0),"")</f>
        <v/>
      </c>
      <c r="AX282" s="100" t="str">
        <f>IFERROR(VLOOKUP(Výskyt[[#This Row],[Kód]],zostava38[],2,0),"")</f>
        <v/>
      </c>
      <c r="AY282" s="100" t="str">
        <f>IFERROR(VLOOKUP(Výskyt[[#This Row],[Kód]],zostava39[],2,0),"")</f>
        <v/>
      </c>
      <c r="AZ282" s="100" t="str">
        <f>IFERROR(VLOOKUP(Výskyt[[#This Row],[Kód]],zostava40[],2,0),"")</f>
        <v/>
      </c>
      <c r="BA282" s="100" t="str">
        <f>IFERROR(VLOOKUP(Výskyt[[#This Row],[Kód]],zostava41[],2,0),"")</f>
        <v/>
      </c>
      <c r="BB282" s="100" t="str">
        <f>IFERROR(VLOOKUP(Výskyt[[#This Row],[Kód]],zostava42[],2,0),"")</f>
        <v/>
      </c>
      <c r="BC282" s="100" t="str">
        <f>IFERROR(VLOOKUP(Výskyt[[#This Row],[Kód]],zostava43[],2,0),"")</f>
        <v/>
      </c>
      <c r="BD282" s="100" t="str">
        <f>IFERROR(VLOOKUP(Výskyt[[#This Row],[Kód]],zostava44[],2,0),"")</f>
        <v/>
      </c>
      <c r="BE282" s="84"/>
      <c r="BF282" s="108">
        <f>Zostavy!B315</f>
        <v>0</v>
      </c>
      <c r="BG282" s="108">
        <f>SUMIFS(Zostavy!$D$300:$D$333,Zostavy!$B$300:$B$333,Zostavy!B315)*Zostavy!$E$335</f>
        <v>0</v>
      </c>
      <c r="BI282" s="108">
        <f>Zostavy!H315</f>
        <v>0</v>
      </c>
      <c r="BJ282" s="108">
        <f>SUMIFS(Zostavy!$J$300:$J$333,Zostavy!$H$300:$H$333,Zostavy!H315)*Zostavy!$K$335</f>
        <v>0</v>
      </c>
      <c r="BL282" s="108">
        <f>Zostavy!N315</f>
        <v>0</v>
      </c>
      <c r="BM282" s="108">
        <f>SUMIFS(Zostavy!$P$300:$P$333,Zostavy!$N$300:$N$333,Zostavy!N315)*Zostavy!$Q$335</f>
        <v>0</v>
      </c>
      <c r="BO282" s="108">
        <f>Zostavy!T315</f>
        <v>0</v>
      </c>
      <c r="BP282" s="108">
        <f>SUMIFS(Zostavy!$V$300:$V$333,Zostavy!$T$300:$T$333,Zostavy!T315)*Zostavy!$W$335</f>
        <v>0</v>
      </c>
    </row>
    <row r="283" spans="1:68" ht="14.15" x14ac:dyDescent="0.35">
      <c r="A283" s="84"/>
      <c r="B283" s="98">
        <v>4177</v>
      </c>
      <c r="C283" s="84" t="s">
        <v>176</v>
      </c>
      <c r="D283" s="84">
        <f>Cenník[[#This Row],[Kód]]</f>
        <v>4177</v>
      </c>
      <c r="E283" s="93">
        <v>2.7199999999999998</v>
      </c>
      <c r="F283" s="84"/>
      <c r="G283" s="84" t="s">
        <v>507</v>
      </c>
      <c r="H283" s="84"/>
      <c r="I283" s="99">
        <f>Cenník[[#This Row],[Kód]]</f>
        <v>4177</v>
      </c>
      <c r="J283" s="100">
        <f>SUM(Výskyt[[#This Row],[1]:[44]])</f>
        <v>0</v>
      </c>
      <c r="K283" s="100" t="str">
        <f>IFERROR(RANK(Výskyt[[#This Row],[kód-P]],Výskyt[kód-P],1),"")</f>
        <v/>
      </c>
      <c r="L283" s="100" t="str">
        <f>IF(Výskyt[[#This Row],[ks]]&gt;0,Výskyt[[#This Row],[Kód]],"")</f>
        <v/>
      </c>
      <c r="M283" s="100" t="str">
        <f>IFERROR(VLOOKUP(Výskyt[[#This Row],[Kód]],zostava1[],2,0),"")</f>
        <v/>
      </c>
      <c r="N283" s="100" t="str">
        <f>IFERROR(VLOOKUP(Výskyt[[#This Row],[Kód]],zostava2[],2,0),"")</f>
        <v/>
      </c>
      <c r="O283" s="100" t="str">
        <f>IFERROR(VLOOKUP(Výskyt[[#This Row],[Kód]],zostava3[],2,0),"")</f>
        <v/>
      </c>
      <c r="P283" s="100" t="str">
        <f>IFERROR(VLOOKUP(Výskyt[[#This Row],[Kód]],zostava4[],2,0),"")</f>
        <v/>
      </c>
      <c r="Q283" s="100" t="str">
        <f>IFERROR(VLOOKUP(Výskyt[[#This Row],[Kód]],zostava5[],2,0),"")</f>
        <v/>
      </c>
      <c r="R283" s="100" t="str">
        <f>IFERROR(VLOOKUP(Výskyt[[#This Row],[Kód]],zostava6[],2,0),"")</f>
        <v/>
      </c>
      <c r="S283" s="100" t="str">
        <f>IFERROR(VLOOKUP(Výskyt[[#This Row],[Kód]],zostava7[],2,0),"")</f>
        <v/>
      </c>
      <c r="T283" s="100" t="str">
        <f>IFERROR(VLOOKUP(Výskyt[[#This Row],[Kód]],zostava8[],2,0),"")</f>
        <v/>
      </c>
      <c r="U283" s="100" t="str">
        <f>IFERROR(VLOOKUP(Výskyt[[#This Row],[Kód]],zostava9[],2,0),"")</f>
        <v/>
      </c>
      <c r="V283" s="102" t="str">
        <f>IFERROR(VLOOKUP(Výskyt[[#This Row],[Kód]],zostava10[],2,0),"")</f>
        <v/>
      </c>
      <c r="W283" s="100" t="str">
        <f>IFERROR(VLOOKUP(Výskyt[[#This Row],[Kód]],zostava11[],2,0),"")</f>
        <v/>
      </c>
      <c r="X283" s="100" t="str">
        <f>IFERROR(VLOOKUP(Výskyt[[#This Row],[Kód]],zostava12[],2,0),"")</f>
        <v/>
      </c>
      <c r="Y283" s="100" t="str">
        <f>IFERROR(VLOOKUP(Výskyt[[#This Row],[Kód]],zostava13[],2,0),"")</f>
        <v/>
      </c>
      <c r="Z283" s="100" t="str">
        <f>IFERROR(VLOOKUP(Výskyt[[#This Row],[Kód]],zostava14[],2,0),"")</f>
        <v/>
      </c>
      <c r="AA283" s="100" t="str">
        <f>IFERROR(VLOOKUP(Výskyt[[#This Row],[Kód]],zostava15[],2,0),"")</f>
        <v/>
      </c>
      <c r="AB283" s="100" t="str">
        <f>IFERROR(VLOOKUP(Výskyt[[#This Row],[Kód]],zostava16[],2,0),"")</f>
        <v/>
      </c>
      <c r="AC283" s="100" t="str">
        <f>IFERROR(VLOOKUP(Výskyt[[#This Row],[Kód]],zostava17[],2,0),"")</f>
        <v/>
      </c>
      <c r="AD283" s="100" t="str">
        <f>IFERROR(VLOOKUP(Výskyt[[#This Row],[Kód]],zostava18[],2,0),"")</f>
        <v/>
      </c>
      <c r="AE283" s="100" t="str">
        <f>IFERROR(VLOOKUP(Výskyt[[#This Row],[Kód]],zostava19[],2,0),"")</f>
        <v/>
      </c>
      <c r="AF283" s="100" t="str">
        <f>IFERROR(VLOOKUP(Výskyt[[#This Row],[Kód]],zostava20[],2,0),"")</f>
        <v/>
      </c>
      <c r="AG283" s="100" t="str">
        <f>IFERROR(VLOOKUP(Výskyt[[#This Row],[Kód]],zostava21[],2,0),"")</f>
        <v/>
      </c>
      <c r="AH283" s="100" t="str">
        <f>IFERROR(VLOOKUP(Výskyt[[#This Row],[Kód]],zostava22[],2,0),"")</f>
        <v/>
      </c>
      <c r="AI283" s="100" t="str">
        <f>IFERROR(VLOOKUP(Výskyt[[#This Row],[Kód]],zostava23[],2,0),"")</f>
        <v/>
      </c>
      <c r="AJ283" s="100" t="str">
        <f>IFERROR(VLOOKUP(Výskyt[[#This Row],[Kód]],zostava24[],2,0),"")</f>
        <v/>
      </c>
      <c r="AK283" s="100" t="str">
        <f>IFERROR(VLOOKUP(Výskyt[[#This Row],[Kód]],zostava25[],2,0),"")</f>
        <v/>
      </c>
      <c r="AL283" s="100" t="str">
        <f>IFERROR(VLOOKUP(Výskyt[[#This Row],[Kód]],zostava26[],2,0),"")</f>
        <v/>
      </c>
      <c r="AM283" s="100" t="str">
        <f>IFERROR(VLOOKUP(Výskyt[[#This Row],[Kód]],zostava27[],2,0),"")</f>
        <v/>
      </c>
      <c r="AN283" s="100" t="str">
        <f>IFERROR(VLOOKUP(Výskyt[[#This Row],[Kód]],zostava28[],2,0),"")</f>
        <v/>
      </c>
      <c r="AO283" s="100" t="str">
        <f>IFERROR(VLOOKUP(Výskyt[[#This Row],[Kód]],zostava29[],2,0),"")</f>
        <v/>
      </c>
      <c r="AP283" s="100" t="str">
        <f>IFERROR(VLOOKUP(Výskyt[[#This Row],[Kód]],zostava30[],2,0),"")</f>
        <v/>
      </c>
      <c r="AQ283" s="100" t="str">
        <f>IFERROR(VLOOKUP(Výskyt[[#This Row],[Kód]],zostava31[],2,0),"")</f>
        <v/>
      </c>
      <c r="AR283" s="100" t="str">
        <f>IFERROR(VLOOKUP(Výskyt[[#This Row],[Kód]],zostava32[],2,0),"")</f>
        <v/>
      </c>
      <c r="AS283" s="100" t="str">
        <f>IFERROR(VLOOKUP(Výskyt[[#This Row],[Kód]],zostava33[],2,0),"")</f>
        <v/>
      </c>
      <c r="AT283" s="100" t="str">
        <f>IFERROR(VLOOKUP(Výskyt[[#This Row],[Kód]],zostava34[],2,0),"")</f>
        <v/>
      </c>
      <c r="AU283" s="100" t="str">
        <f>IFERROR(VLOOKUP(Výskyt[[#This Row],[Kód]],zostava35[],2,0),"")</f>
        <v/>
      </c>
      <c r="AV283" s="100" t="str">
        <f>IFERROR(VLOOKUP(Výskyt[[#This Row],[Kód]],zostava36[],2,0),"")</f>
        <v/>
      </c>
      <c r="AW283" s="100" t="str">
        <f>IFERROR(VLOOKUP(Výskyt[[#This Row],[Kód]],zostava37[],2,0),"")</f>
        <v/>
      </c>
      <c r="AX283" s="100" t="str">
        <f>IFERROR(VLOOKUP(Výskyt[[#This Row],[Kód]],zostava38[],2,0),"")</f>
        <v/>
      </c>
      <c r="AY283" s="100" t="str">
        <f>IFERROR(VLOOKUP(Výskyt[[#This Row],[Kód]],zostava39[],2,0),"")</f>
        <v/>
      </c>
      <c r="AZ283" s="100" t="str">
        <f>IFERROR(VLOOKUP(Výskyt[[#This Row],[Kód]],zostava40[],2,0),"")</f>
        <v/>
      </c>
      <c r="BA283" s="100" t="str">
        <f>IFERROR(VLOOKUP(Výskyt[[#This Row],[Kód]],zostava41[],2,0),"")</f>
        <v/>
      </c>
      <c r="BB283" s="100" t="str">
        <f>IFERROR(VLOOKUP(Výskyt[[#This Row],[Kód]],zostava42[],2,0),"")</f>
        <v/>
      </c>
      <c r="BC283" s="100" t="str">
        <f>IFERROR(VLOOKUP(Výskyt[[#This Row],[Kód]],zostava43[],2,0),"")</f>
        <v/>
      </c>
      <c r="BD283" s="100" t="str">
        <f>IFERROR(VLOOKUP(Výskyt[[#This Row],[Kód]],zostava44[],2,0),"")</f>
        <v/>
      </c>
      <c r="BE283" s="84"/>
      <c r="BF283" s="108">
        <f>Zostavy!B316</f>
        <v>0</v>
      </c>
      <c r="BG283" s="108">
        <f>SUMIFS(Zostavy!$D$300:$D$333,Zostavy!$B$300:$B$333,Zostavy!B316)*Zostavy!$E$335</f>
        <v>0</v>
      </c>
      <c r="BI283" s="108">
        <f>Zostavy!H316</f>
        <v>0</v>
      </c>
      <c r="BJ283" s="108">
        <f>SUMIFS(Zostavy!$J$300:$J$333,Zostavy!$H$300:$H$333,Zostavy!H316)*Zostavy!$K$335</f>
        <v>0</v>
      </c>
      <c r="BL283" s="108">
        <f>Zostavy!N316</f>
        <v>0</v>
      </c>
      <c r="BM283" s="108">
        <f>SUMIFS(Zostavy!$P$300:$P$333,Zostavy!$N$300:$N$333,Zostavy!N316)*Zostavy!$Q$335</f>
        <v>0</v>
      </c>
      <c r="BO283" s="108">
        <f>Zostavy!T316</f>
        <v>0</v>
      </c>
      <c r="BP283" s="108">
        <f>SUMIFS(Zostavy!$V$300:$V$333,Zostavy!$T$300:$T$333,Zostavy!T316)*Zostavy!$W$335</f>
        <v>0</v>
      </c>
    </row>
    <row r="284" spans="1:68" ht="14.15" x14ac:dyDescent="0.35">
      <c r="A284" s="84"/>
      <c r="B284" s="98">
        <v>4178</v>
      </c>
      <c r="C284" s="84" t="s">
        <v>177</v>
      </c>
      <c r="D284" s="84">
        <f>Cenník[[#This Row],[Kód]]</f>
        <v>4178</v>
      </c>
      <c r="E284" s="93">
        <v>3.5599999999999996</v>
      </c>
      <c r="F284" s="84"/>
      <c r="G284" s="84" t="s">
        <v>565</v>
      </c>
      <c r="H284" s="84"/>
      <c r="I284" s="99">
        <f>Cenník[[#This Row],[Kód]]</f>
        <v>4178</v>
      </c>
      <c r="J284" s="100">
        <f>SUM(Výskyt[[#This Row],[1]:[44]])</f>
        <v>0</v>
      </c>
      <c r="K284" s="100" t="str">
        <f>IFERROR(RANK(Výskyt[[#This Row],[kód-P]],Výskyt[kód-P],1),"")</f>
        <v/>
      </c>
      <c r="L284" s="100" t="str">
        <f>IF(Výskyt[[#This Row],[ks]]&gt;0,Výskyt[[#This Row],[Kód]],"")</f>
        <v/>
      </c>
      <c r="M284" s="100" t="str">
        <f>IFERROR(VLOOKUP(Výskyt[[#This Row],[Kód]],zostava1[],2,0),"")</f>
        <v/>
      </c>
      <c r="N284" s="100" t="str">
        <f>IFERROR(VLOOKUP(Výskyt[[#This Row],[Kód]],zostava2[],2,0),"")</f>
        <v/>
      </c>
      <c r="O284" s="100" t="str">
        <f>IFERROR(VLOOKUP(Výskyt[[#This Row],[Kód]],zostava3[],2,0),"")</f>
        <v/>
      </c>
      <c r="P284" s="100" t="str">
        <f>IFERROR(VLOOKUP(Výskyt[[#This Row],[Kód]],zostava4[],2,0),"")</f>
        <v/>
      </c>
      <c r="Q284" s="100" t="str">
        <f>IFERROR(VLOOKUP(Výskyt[[#This Row],[Kód]],zostava5[],2,0),"")</f>
        <v/>
      </c>
      <c r="R284" s="100" t="str">
        <f>IFERROR(VLOOKUP(Výskyt[[#This Row],[Kód]],zostava6[],2,0),"")</f>
        <v/>
      </c>
      <c r="S284" s="100" t="str">
        <f>IFERROR(VLOOKUP(Výskyt[[#This Row],[Kód]],zostava7[],2,0),"")</f>
        <v/>
      </c>
      <c r="T284" s="100" t="str">
        <f>IFERROR(VLOOKUP(Výskyt[[#This Row],[Kód]],zostava8[],2,0),"")</f>
        <v/>
      </c>
      <c r="U284" s="100" t="str">
        <f>IFERROR(VLOOKUP(Výskyt[[#This Row],[Kód]],zostava9[],2,0),"")</f>
        <v/>
      </c>
      <c r="V284" s="102" t="str">
        <f>IFERROR(VLOOKUP(Výskyt[[#This Row],[Kód]],zostava10[],2,0),"")</f>
        <v/>
      </c>
      <c r="W284" s="100" t="str">
        <f>IFERROR(VLOOKUP(Výskyt[[#This Row],[Kód]],zostava11[],2,0),"")</f>
        <v/>
      </c>
      <c r="X284" s="100" t="str">
        <f>IFERROR(VLOOKUP(Výskyt[[#This Row],[Kód]],zostava12[],2,0),"")</f>
        <v/>
      </c>
      <c r="Y284" s="100" t="str">
        <f>IFERROR(VLOOKUP(Výskyt[[#This Row],[Kód]],zostava13[],2,0),"")</f>
        <v/>
      </c>
      <c r="Z284" s="100" t="str">
        <f>IFERROR(VLOOKUP(Výskyt[[#This Row],[Kód]],zostava14[],2,0),"")</f>
        <v/>
      </c>
      <c r="AA284" s="100" t="str">
        <f>IFERROR(VLOOKUP(Výskyt[[#This Row],[Kód]],zostava15[],2,0),"")</f>
        <v/>
      </c>
      <c r="AB284" s="100" t="str">
        <f>IFERROR(VLOOKUP(Výskyt[[#This Row],[Kód]],zostava16[],2,0),"")</f>
        <v/>
      </c>
      <c r="AC284" s="100" t="str">
        <f>IFERROR(VLOOKUP(Výskyt[[#This Row],[Kód]],zostava17[],2,0),"")</f>
        <v/>
      </c>
      <c r="AD284" s="100" t="str">
        <f>IFERROR(VLOOKUP(Výskyt[[#This Row],[Kód]],zostava18[],2,0),"")</f>
        <v/>
      </c>
      <c r="AE284" s="100" t="str">
        <f>IFERROR(VLOOKUP(Výskyt[[#This Row],[Kód]],zostava19[],2,0),"")</f>
        <v/>
      </c>
      <c r="AF284" s="100" t="str">
        <f>IFERROR(VLOOKUP(Výskyt[[#This Row],[Kód]],zostava20[],2,0),"")</f>
        <v/>
      </c>
      <c r="AG284" s="100" t="str">
        <f>IFERROR(VLOOKUP(Výskyt[[#This Row],[Kód]],zostava21[],2,0),"")</f>
        <v/>
      </c>
      <c r="AH284" s="100" t="str">
        <f>IFERROR(VLOOKUP(Výskyt[[#This Row],[Kód]],zostava22[],2,0),"")</f>
        <v/>
      </c>
      <c r="AI284" s="100" t="str">
        <f>IFERROR(VLOOKUP(Výskyt[[#This Row],[Kód]],zostava23[],2,0),"")</f>
        <v/>
      </c>
      <c r="AJ284" s="100" t="str">
        <f>IFERROR(VLOOKUP(Výskyt[[#This Row],[Kód]],zostava24[],2,0),"")</f>
        <v/>
      </c>
      <c r="AK284" s="100" t="str">
        <f>IFERROR(VLOOKUP(Výskyt[[#This Row],[Kód]],zostava25[],2,0),"")</f>
        <v/>
      </c>
      <c r="AL284" s="100" t="str">
        <f>IFERROR(VLOOKUP(Výskyt[[#This Row],[Kód]],zostava26[],2,0),"")</f>
        <v/>
      </c>
      <c r="AM284" s="100" t="str">
        <f>IFERROR(VLOOKUP(Výskyt[[#This Row],[Kód]],zostava27[],2,0),"")</f>
        <v/>
      </c>
      <c r="AN284" s="100" t="str">
        <f>IFERROR(VLOOKUP(Výskyt[[#This Row],[Kód]],zostava28[],2,0),"")</f>
        <v/>
      </c>
      <c r="AO284" s="100" t="str">
        <f>IFERROR(VLOOKUP(Výskyt[[#This Row],[Kód]],zostava29[],2,0),"")</f>
        <v/>
      </c>
      <c r="AP284" s="100" t="str">
        <f>IFERROR(VLOOKUP(Výskyt[[#This Row],[Kód]],zostava30[],2,0),"")</f>
        <v/>
      </c>
      <c r="AQ284" s="100" t="str">
        <f>IFERROR(VLOOKUP(Výskyt[[#This Row],[Kód]],zostava31[],2,0),"")</f>
        <v/>
      </c>
      <c r="AR284" s="100" t="str">
        <f>IFERROR(VLOOKUP(Výskyt[[#This Row],[Kód]],zostava32[],2,0),"")</f>
        <v/>
      </c>
      <c r="AS284" s="100" t="str">
        <f>IFERROR(VLOOKUP(Výskyt[[#This Row],[Kód]],zostava33[],2,0),"")</f>
        <v/>
      </c>
      <c r="AT284" s="100" t="str">
        <f>IFERROR(VLOOKUP(Výskyt[[#This Row],[Kód]],zostava34[],2,0),"")</f>
        <v/>
      </c>
      <c r="AU284" s="100" t="str">
        <f>IFERROR(VLOOKUP(Výskyt[[#This Row],[Kód]],zostava35[],2,0),"")</f>
        <v/>
      </c>
      <c r="AV284" s="100" t="str">
        <f>IFERROR(VLOOKUP(Výskyt[[#This Row],[Kód]],zostava36[],2,0),"")</f>
        <v/>
      </c>
      <c r="AW284" s="100" t="str">
        <f>IFERROR(VLOOKUP(Výskyt[[#This Row],[Kód]],zostava37[],2,0),"")</f>
        <v/>
      </c>
      <c r="AX284" s="100" t="str">
        <f>IFERROR(VLOOKUP(Výskyt[[#This Row],[Kód]],zostava38[],2,0),"")</f>
        <v/>
      </c>
      <c r="AY284" s="100" t="str">
        <f>IFERROR(VLOOKUP(Výskyt[[#This Row],[Kód]],zostava39[],2,0),"")</f>
        <v/>
      </c>
      <c r="AZ284" s="100" t="str">
        <f>IFERROR(VLOOKUP(Výskyt[[#This Row],[Kód]],zostava40[],2,0),"")</f>
        <v/>
      </c>
      <c r="BA284" s="100" t="str">
        <f>IFERROR(VLOOKUP(Výskyt[[#This Row],[Kód]],zostava41[],2,0),"")</f>
        <v/>
      </c>
      <c r="BB284" s="100" t="str">
        <f>IFERROR(VLOOKUP(Výskyt[[#This Row],[Kód]],zostava42[],2,0),"")</f>
        <v/>
      </c>
      <c r="BC284" s="100" t="str">
        <f>IFERROR(VLOOKUP(Výskyt[[#This Row],[Kód]],zostava43[],2,0),"")</f>
        <v/>
      </c>
      <c r="BD284" s="100" t="str">
        <f>IFERROR(VLOOKUP(Výskyt[[#This Row],[Kód]],zostava44[],2,0),"")</f>
        <v/>
      </c>
      <c r="BE284" s="84"/>
      <c r="BF284" s="108">
        <f>Zostavy!B317</f>
        <v>0</v>
      </c>
      <c r="BG284" s="108">
        <f>SUMIFS(Zostavy!$D$300:$D$333,Zostavy!$B$300:$B$333,Zostavy!B317)*Zostavy!$E$335</f>
        <v>0</v>
      </c>
      <c r="BI284" s="108">
        <f>Zostavy!H317</f>
        <v>0</v>
      </c>
      <c r="BJ284" s="108">
        <f>SUMIFS(Zostavy!$J$300:$J$333,Zostavy!$H$300:$H$333,Zostavy!H317)*Zostavy!$K$335</f>
        <v>0</v>
      </c>
      <c r="BL284" s="108">
        <f>Zostavy!N317</f>
        <v>0</v>
      </c>
      <c r="BM284" s="108">
        <f>SUMIFS(Zostavy!$P$300:$P$333,Zostavy!$N$300:$N$333,Zostavy!N317)*Zostavy!$Q$335</f>
        <v>0</v>
      </c>
      <c r="BO284" s="108">
        <f>Zostavy!T317</f>
        <v>0</v>
      </c>
      <c r="BP284" s="108">
        <f>SUMIFS(Zostavy!$V$300:$V$333,Zostavy!$T$300:$T$333,Zostavy!T317)*Zostavy!$W$335</f>
        <v>0</v>
      </c>
    </row>
    <row r="285" spans="1:68" ht="14.15" x14ac:dyDescent="0.35">
      <c r="A285" s="84"/>
      <c r="B285" s="98">
        <v>4179</v>
      </c>
      <c r="C285" s="84" t="s">
        <v>185</v>
      </c>
      <c r="D285" s="84">
        <f>Cenník[[#This Row],[Kód]]</f>
        <v>4179</v>
      </c>
      <c r="E285" s="93">
        <v>2.2999999999999998</v>
      </c>
      <c r="F285" s="84"/>
      <c r="G285" s="84" t="s">
        <v>585</v>
      </c>
      <c r="H285" s="84"/>
      <c r="I285" s="99">
        <f>Cenník[[#This Row],[Kód]]</f>
        <v>4179</v>
      </c>
      <c r="J285" s="100">
        <f>SUM(Výskyt[[#This Row],[1]:[44]])</f>
        <v>0</v>
      </c>
      <c r="K285" s="100" t="str">
        <f>IFERROR(RANK(Výskyt[[#This Row],[kód-P]],Výskyt[kód-P],1),"")</f>
        <v/>
      </c>
      <c r="L285" s="100" t="str">
        <f>IF(Výskyt[[#This Row],[ks]]&gt;0,Výskyt[[#This Row],[Kód]],"")</f>
        <v/>
      </c>
      <c r="M285" s="100" t="str">
        <f>IFERROR(VLOOKUP(Výskyt[[#This Row],[Kód]],zostava1[],2,0),"")</f>
        <v/>
      </c>
      <c r="N285" s="100" t="str">
        <f>IFERROR(VLOOKUP(Výskyt[[#This Row],[Kód]],zostava2[],2,0),"")</f>
        <v/>
      </c>
      <c r="O285" s="100" t="str">
        <f>IFERROR(VLOOKUP(Výskyt[[#This Row],[Kód]],zostava3[],2,0),"")</f>
        <v/>
      </c>
      <c r="P285" s="100" t="str">
        <f>IFERROR(VLOOKUP(Výskyt[[#This Row],[Kód]],zostava4[],2,0),"")</f>
        <v/>
      </c>
      <c r="Q285" s="100" t="str">
        <f>IFERROR(VLOOKUP(Výskyt[[#This Row],[Kód]],zostava5[],2,0),"")</f>
        <v/>
      </c>
      <c r="R285" s="100" t="str">
        <f>IFERROR(VLOOKUP(Výskyt[[#This Row],[Kód]],zostava6[],2,0),"")</f>
        <v/>
      </c>
      <c r="S285" s="100" t="str">
        <f>IFERROR(VLOOKUP(Výskyt[[#This Row],[Kód]],zostava7[],2,0),"")</f>
        <v/>
      </c>
      <c r="T285" s="100" t="str">
        <f>IFERROR(VLOOKUP(Výskyt[[#This Row],[Kód]],zostava8[],2,0),"")</f>
        <v/>
      </c>
      <c r="U285" s="100" t="str">
        <f>IFERROR(VLOOKUP(Výskyt[[#This Row],[Kód]],zostava9[],2,0),"")</f>
        <v/>
      </c>
      <c r="V285" s="102" t="str">
        <f>IFERROR(VLOOKUP(Výskyt[[#This Row],[Kód]],zostava10[],2,0),"")</f>
        <v/>
      </c>
      <c r="W285" s="100" t="str">
        <f>IFERROR(VLOOKUP(Výskyt[[#This Row],[Kód]],zostava11[],2,0),"")</f>
        <v/>
      </c>
      <c r="X285" s="100" t="str">
        <f>IFERROR(VLOOKUP(Výskyt[[#This Row],[Kód]],zostava12[],2,0),"")</f>
        <v/>
      </c>
      <c r="Y285" s="100" t="str">
        <f>IFERROR(VLOOKUP(Výskyt[[#This Row],[Kód]],zostava13[],2,0),"")</f>
        <v/>
      </c>
      <c r="Z285" s="100" t="str">
        <f>IFERROR(VLOOKUP(Výskyt[[#This Row],[Kód]],zostava14[],2,0),"")</f>
        <v/>
      </c>
      <c r="AA285" s="100" t="str">
        <f>IFERROR(VLOOKUP(Výskyt[[#This Row],[Kód]],zostava15[],2,0),"")</f>
        <v/>
      </c>
      <c r="AB285" s="100" t="str">
        <f>IFERROR(VLOOKUP(Výskyt[[#This Row],[Kód]],zostava16[],2,0),"")</f>
        <v/>
      </c>
      <c r="AC285" s="100" t="str">
        <f>IFERROR(VLOOKUP(Výskyt[[#This Row],[Kód]],zostava17[],2,0),"")</f>
        <v/>
      </c>
      <c r="AD285" s="100" t="str">
        <f>IFERROR(VLOOKUP(Výskyt[[#This Row],[Kód]],zostava18[],2,0),"")</f>
        <v/>
      </c>
      <c r="AE285" s="100" t="str">
        <f>IFERROR(VLOOKUP(Výskyt[[#This Row],[Kód]],zostava19[],2,0),"")</f>
        <v/>
      </c>
      <c r="AF285" s="100" t="str">
        <f>IFERROR(VLOOKUP(Výskyt[[#This Row],[Kód]],zostava20[],2,0),"")</f>
        <v/>
      </c>
      <c r="AG285" s="100" t="str">
        <f>IFERROR(VLOOKUP(Výskyt[[#This Row],[Kód]],zostava21[],2,0),"")</f>
        <v/>
      </c>
      <c r="AH285" s="100" t="str">
        <f>IFERROR(VLOOKUP(Výskyt[[#This Row],[Kód]],zostava22[],2,0),"")</f>
        <v/>
      </c>
      <c r="AI285" s="100" t="str">
        <f>IFERROR(VLOOKUP(Výskyt[[#This Row],[Kód]],zostava23[],2,0),"")</f>
        <v/>
      </c>
      <c r="AJ285" s="100" t="str">
        <f>IFERROR(VLOOKUP(Výskyt[[#This Row],[Kód]],zostava24[],2,0),"")</f>
        <v/>
      </c>
      <c r="AK285" s="100" t="str">
        <f>IFERROR(VLOOKUP(Výskyt[[#This Row],[Kód]],zostava25[],2,0),"")</f>
        <v/>
      </c>
      <c r="AL285" s="100" t="str">
        <f>IFERROR(VLOOKUP(Výskyt[[#This Row],[Kód]],zostava26[],2,0),"")</f>
        <v/>
      </c>
      <c r="AM285" s="100" t="str">
        <f>IFERROR(VLOOKUP(Výskyt[[#This Row],[Kód]],zostava27[],2,0),"")</f>
        <v/>
      </c>
      <c r="AN285" s="100" t="str">
        <f>IFERROR(VLOOKUP(Výskyt[[#This Row],[Kód]],zostava28[],2,0),"")</f>
        <v/>
      </c>
      <c r="AO285" s="100" t="str">
        <f>IFERROR(VLOOKUP(Výskyt[[#This Row],[Kód]],zostava29[],2,0),"")</f>
        <v/>
      </c>
      <c r="AP285" s="100" t="str">
        <f>IFERROR(VLOOKUP(Výskyt[[#This Row],[Kód]],zostava30[],2,0),"")</f>
        <v/>
      </c>
      <c r="AQ285" s="100" t="str">
        <f>IFERROR(VLOOKUP(Výskyt[[#This Row],[Kód]],zostava31[],2,0),"")</f>
        <v/>
      </c>
      <c r="AR285" s="100" t="str">
        <f>IFERROR(VLOOKUP(Výskyt[[#This Row],[Kód]],zostava32[],2,0),"")</f>
        <v/>
      </c>
      <c r="AS285" s="100" t="str">
        <f>IFERROR(VLOOKUP(Výskyt[[#This Row],[Kód]],zostava33[],2,0),"")</f>
        <v/>
      </c>
      <c r="AT285" s="100" t="str">
        <f>IFERROR(VLOOKUP(Výskyt[[#This Row],[Kód]],zostava34[],2,0),"")</f>
        <v/>
      </c>
      <c r="AU285" s="100" t="str">
        <f>IFERROR(VLOOKUP(Výskyt[[#This Row],[Kód]],zostava35[],2,0),"")</f>
        <v/>
      </c>
      <c r="AV285" s="100" t="str">
        <f>IFERROR(VLOOKUP(Výskyt[[#This Row],[Kód]],zostava36[],2,0),"")</f>
        <v/>
      </c>
      <c r="AW285" s="100" t="str">
        <f>IFERROR(VLOOKUP(Výskyt[[#This Row],[Kód]],zostava37[],2,0),"")</f>
        <v/>
      </c>
      <c r="AX285" s="100" t="str">
        <f>IFERROR(VLOOKUP(Výskyt[[#This Row],[Kód]],zostava38[],2,0),"")</f>
        <v/>
      </c>
      <c r="AY285" s="100" t="str">
        <f>IFERROR(VLOOKUP(Výskyt[[#This Row],[Kód]],zostava39[],2,0),"")</f>
        <v/>
      </c>
      <c r="AZ285" s="100" t="str">
        <f>IFERROR(VLOOKUP(Výskyt[[#This Row],[Kód]],zostava40[],2,0),"")</f>
        <v/>
      </c>
      <c r="BA285" s="100" t="str">
        <f>IFERROR(VLOOKUP(Výskyt[[#This Row],[Kód]],zostava41[],2,0),"")</f>
        <v/>
      </c>
      <c r="BB285" s="100" t="str">
        <f>IFERROR(VLOOKUP(Výskyt[[#This Row],[Kód]],zostava42[],2,0),"")</f>
        <v/>
      </c>
      <c r="BC285" s="100" t="str">
        <f>IFERROR(VLOOKUP(Výskyt[[#This Row],[Kód]],zostava43[],2,0),"")</f>
        <v/>
      </c>
      <c r="BD285" s="100" t="str">
        <f>IFERROR(VLOOKUP(Výskyt[[#This Row],[Kód]],zostava44[],2,0),"")</f>
        <v/>
      </c>
      <c r="BE285" s="84"/>
      <c r="BF285" s="108">
        <f>Zostavy!B318</f>
        <v>0</v>
      </c>
      <c r="BG285" s="108">
        <f>SUMIFS(Zostavy!$D$300:$D$333,Zostavy!$B$300:$B$333,Zostavy!B318)*Zostavy!$E$335</f>
        <v>0</v>
      </c>
      <c r="BI285" s="108">
        <f>Zostavy!H318</f>
        <v>0</v>
      </c>
      <c r="BJ285" s="108">
        <f>SUMIFS(Zostavy!$J$300:$J$333,Zostavy!$H$300:$H$333,Zostavy!H318)*Zostavy!$K$335</f>
        <v>0</v>
      </c>
      <c r="BL285" s="108">
        <f>Zostavy!N318</f>
        <v>0</v>
      </c>
      <c r="BM285" s="108">
        <f>SUMIFS(Zostavy!$P$300:$P$333,Zostavy!$N$300:$N$333,Zostavy!N318)*Zostavy!$Q$335</f>
        <v>0</v>
      </c>
      <c r="BO285" s="108">
        <f>Zostavy!T318</f>
        <v>0</v>
      </c>
      <c r="BP285" s="108">
        <f>SUMIFS(Zostavy!$V$300:$V$333,Zostavy!$T$300:$T$333,Zostavy!T318)*Zostavy!$W$335</f>
        <v>0</v>
      </c>
    </row>
    <row r="286" spans="1:68" ht="14.15" x14ac:dyDescent="0.35">
      <c r="A286" s="84"/>
      <c r="B286" s="98">
        <v>4180</v>
      </c>
      <c r="C286" s="84" t="s">
        <v>186</v>
      </c>
      <c r="D286" s="84">
        <f>Cenník[[#This Row],[Kód]]</f>
        <v>4180</v>
      </c>
      <c r="E286" s="93">
        <v>3.1399999999999997</v>
      </c>
      <c r="F286" s="84"/>
      <c r="G286" s="84" t="s">
        <v>246</v>
      </c>
      <c r="H286" s="84"/>
      <c r="I286" s="99">
        <f>Cenník[[#This Row],[Kód]]</f>
        <v>4180</v>
      </c>
      <c r="J286" s="100">
        <f>SUM(Výskyt[[#This Row],[1]:[44]])</f>
        <v>0</v>
      </c>
      <c r="K286" s="100" t="str">
        <f>IFERROR(RANK(Výskyt[[#This Row],[kód-P]],Výskyt[kód-P],1),"")</f>
        <v/>
      </c>
      <c r="L286" s="100" t="str">
        <f>IF(Výskyt[[#This Row],[ks]]&gt;0,Výskyt[[#This Row],[Kód]],"")</f>
        <v/>
      </c>
      <c r="M286" s="100" t="str">
        <f>IFERROR(VLOOKUP(Výskyt[[#This Row],[Kód]],zostava1[],2,0),"")</f>
        <v/>
      </c>
      <c r="N286" s="100" t="str">
        <f>IFERROR(VLOOKUP(Výskyt[[#This Row],[Kód]],zostava2[],2,0),"")</f>
        <v/>
      </c>
      <c r="O286" s="100" t="str">
        <f>IFERROR(VLOOKUP(Výskyt[[#This Row],[Kód]],zostava3[],2,0),"")</f>
        <v/>
      </c>
      <c r="P286" s="100" t="str">
        <f>IFERROR(VLOOKUP(Výskyt[[#This Row],[Kód]],zostava4[],2,0),"")</f>
        <v/>
      </c>
      <c r="Q286" s="100" t="str">
        <f>IFERROR(VLOOKUP(Výskyt[[#This Row],[Kód]],zostava5[],2,0),"")</f>
        <v/>
      </c>
      <c r="R286" s="100" t="str">
        <f>IFERROR(VLOOKUP(Výskyt[[#This Row],[Kód]],zostava6[],2,0),"")</f>
        <v/>
      </c>
      <c r="S286" s="100" t="str">
        <f>IFERROR(VLOOKUP(Výskyt[[#This Row],[Kód]],zostava7[],2,0),"")</f>
        <v/>
      </c>
      <c r="T286" s="100" t="str">
        <f>IFERROR(VLOOKUP(Výskyt[[#This Row],[Kód]],zostava8[],2,0),"")</f>
        <v/>
      </c>
      <c r="U286" s="100" t="str">
        <f>IFERROR(VLOOKUP(Výskyt[[#This Row],[Kód]],zostava9[],2,0),"")</f>
        <v/>
      </c>
      <c r="V286" s="102" t="str">
        <f>IFERROR(VLOOKUP(Výskyt[[#This Row],[Kód]],zostava10[],2,0),"")</f>
        <v/>
      </c>
      <c r="W286" s="100" t="str">
        <f>IFERROR(VLOOKUP(Výskyt[[#This Row],[Kód]],zostava11[],2,0),"")</f>
        <v/>
      </c>
      <c r="X286" s="100" t="str">
        <f>IFERROR(VLOOKUP(Výskyt[[#This Row],[Kód]],zostava12[],2,0),"")</f>
        <v/>
      </c>
      <c r="Y286" s="100" t="str">
        <f>IFERROR(VLOOKUP(Výskyt[[#This Row],[Kód]],zostava13[],2,0),"")</f>
        <v/>
      </c>
      <c r="Z286" s="100" t="str">
        <f>IFERROR(VLOOKUP(Výskyt[[#This Row],[Kód]],zostava14[],2,0),"")</f>
        <v/>
      </c>
      <c r="AA286" s="100" t="str">
        <f>IFERROR(VLOOKUP(Výskyt[[#This Row],[Kód]],zostava15[],2,0),"")</f>
        <v/>
      </c>
      <c r="AB286" s="100" t="str">
        <f>IFERROR(VLOOKUP(Výskyt[[#This Row],[Kód]],zostava16[],2,0),"")</f>
        <v/>
      </c>
      <c r="AC286" s="100" t="str">
        <f>IFERROR(VLOOKUP(Výskyt[[#This Row],[Kód]],zostava17[],2,0),"")</f>
        <v/>
      </c>
      <c r="AD286" s="100" t="str">
        <f>IFERROR(VLOOKUP(Výskyt[[#This Row],[Kód]],zostava18[],2,0),"")</f>
        <v/>
      </c>
      <c r="AE286" s="100" t="str">
        <f>IFERROR(VLOOKUP(Výskyt[[#This Row],[Kód]],zostava19[],2,0),"")</f>
        <v/>
      </c>
      <c r="AF286" s="100" t="str">
        <f>IFERROR(VLOOKUP(Výskyt[[#This Row],[Kód]],zostava20[],2,0),"")</f>
        <v/>
      </c>
      <c r="AG286" s="100" t="str">
        <f>IFERROR(VLOOKUP(Výskyt[[#This Row],[Kód]],zostava21[],2,0),"")</f>
        <v/>
      </c>
      <c r="AH286" s="100" t="str">
        <f>IFERROR(VLOOKUP(Výskyt[[#This Row],[Kód]],zostava22[],2,0),"")</f>
        <v/>
      </c>
      <c r="AI286" s="100" t="str">
        <f>IFERROR(VLOOKUP(Výskyt[[#This Row],[Kód]],zostava23[],2,0),"")</f>
        <v/>
      </c>
      <c r="AJ286" s="100" t="str">
        <f>IFERROR(VLOOKUP(Výskyt[[#This Row],[Kód]],zostava24[],2,0),"")</f>
        <v/>
      </c>
      <c r="AK286" s="100" t="str">
        <f>IFERROR(VLOOKUP(Výskyt[[#This Row],[Kód]],zostava25[],2,0),"")</f>
        <v/>
      </c>
      <c r="AL286" s="100" t="str">
        <f>IFERROR(VLOOKUP(Výskyt[[#This Row],[Kód]],zostava26[],2,0),"")</f>
        <v/>
      </c>
      <c r="AM286" s="100" t="str">
        <f>IFERROR(VLOOKUP(Výskyt[[#This Row],[Kód]],zostava27[],2,0),"")</f>
        <v/>
      </c>
      <c r="AN286" s="100" t="str">
        <f>IFERROR(VLOOKUP(Výskyt[[#This Row],[Kód]],zostava28[],2,0),"")</f>
        <v/>
      </c>
      <c r="AO286" s="100" t="str">
        <f>IFERROR(VLOOKUP(Výskyt[[#This Row],[Kód]],zostava29[],2,0),"")</f>
        <v/>
      </c>
      <c r="AP286" s="100" t="str">
        <f>IFERROR(VLOOKUP(Výskyt[[#This Row],[Kód]],zostava30[],2,0),"")</f>
        <v/>
      </c>
      <c r="AQ286" s="100" t="str">
        <f>IFERROR(VLOOKUP(Výskyt[[#This Row],[Kód]],zostava31[],2,0),"")</f>
        <v/>
      </c>
      <c r="AR286" s="100" t="str">
        <f>IFERROR(VLOOKUP(Výskyt[[#This Row],[Kód]],zostava32[],2,0),"")</f>
        <v/>
      </c>
      <c r="AS286" s="100" t="str">
        <f>IFERROR(VLOOKUP(Výskyt[[#This Row],[Kód]],zostava33[],2,0),"")</f>
        <v/>
      </c>
      <c r="AT286" s="100" t="str">
        <f>IFERROR(VLOOKUP(Výskyt[[#This Row],[Kód]],zostava34[],2,0),"")</f>
        <v/>
      </c>
      <c r="AU286" s="100" t="str">
        <f>IFERROR(VLOOKUP(Výskyt[[#This Row],[Kód]],zostava35[],2,0),"")</f>
        <v/>
      </c>
      <c r="AV286" s="100" t="str">
        <f>IFERROR(VLOOKUP(Výskyt[[#This Row],[Kód]],zostava36[],2,0),"")</f>
        <v/>
      </c>
      <c r="AW286" s="100" t="str">
        <f>IFERROR(VLOOKUP(Výskyt[[#This Row],[Kód]],zostava37[],2,0),"")</f>
        <v/>
      </c>
      <c r="AX286" s="100" t="str">
        <f>IFERROR(VLOOKUP(Výskyt[[#This Row],[Kód]],zostava38[],2,0),"")</f>
        <v/>
      </c>
      <c r="AY286" s="100" t="str">
        <f>IFERROR(VLOOKUP(Výskyt[[#This Row],[Kód]],zostava39[],2,0),"")</f>
        <v/>
      </c>
      <c r="AZ286" s="100" t="str">
        <f>IFERROR(VLOOKUP(Výskyt[[#This Row],[Kód]],zostava40[],2,0),"")</f>
        <v/>
      </c>
      <c r="BA286" s="100" t="str">
        <f>IFERROR(VLOOKUP(Výskyt[[#This Row],[Kód]],zostava41[],2,0),"")</f>
        <v/>
      </c>
      <c r="BB286" s="100" t="str">
        <f>IFERROR(VLOOKUP(Výskyt[[#This Row],[Kód]],zostava42[],2,0),"")</f>
        <v/>
      </c>
      <c r="BC286" s="100" t="str">
        <f>IFERROR(VLOOKUP(Výskyt[[#This Row],[Kód]],zostava43[],2,0),"")</f>
        <v/>
      </c>
      <c r="BD286" s="100" t="str">
        <f>IFERROR(VLOOKUP(Výskyt[[#This Row],[Kód]],zostava44[],2,0),"")</f>
        <v/>
      </c>
      <c r="BE286" s="84"/>
      <c r="BF286" s="108">
        <f>Zostavy!B319</f>
        <v>0</v>
      </c>
      <c r="BG286" s="108">
        <f>SUMIFS(Zostavy!$D$300:$D$333,Zostavy!$B$300:$B$333,Zostavy!B319)*Zostavy!$E$335</f>
        <v>0</v>
      </c>
      <c r="BI286" s="108">
        <f>Zostavy!H319</f>
        <v>0</v>
      </c>
      <c r="BJ286" s="108">
        <f>SUMIFS(Zostavy!$J$300:$J$333,Zostavy!$H$300:$H$333,Zostavy!H319)*Zostavy!$K$335</f>
        <v>0</v>
      </c>
      <c r="BL286" s="108">
        <f>Zostavy!N319</f>
        <v>0</v>
      </c>
      <c r="BM286" s="108">
        <f>SUMIFS(Zostavy!$P$300:$P$333,Zostavy!$N$300:$N$333,Zostavy!N319)*Zostavy!$Q$335</f>
        <v>0</v>
      </c>
      <c r="BO286" s="108">
        <f>Zostavy!T319</f>
        <v>0</v>
      </c>
      <c r="BP286" s="108">
        <f>SUMIFS(Zostavy!$V$300:$V$333,Zostavy!$T$300:$T$333,Zostavy!T319)*Zostavy!$W$335</f>
        <v>0</v>
      </c>
    </row>
    <row r="287" spans="1:68" ht="14.15" x14ac:dyDescent="0.35">
      <c r="A287" s="84"/>
      <c r="B287" s="98">
        <v>4181</v>
      </c>
      <c r="C287" s="84" t="s">
        <v>178</v>
      </c>
      <c r="D287" s="84">
        <f>Cenník[[#This Row],[Kód]]</f>
        <v>4181</v>
      </c>
      <c r="E287" s="93">
        <v>0.72</v>
      </c>
      <c r="F287" s="84"/>
      <c r="G287" s="84" t="s">
        <v>247</v>
      </c>
      <c r="H287" s="84"/>
      <c r="I287" s="99">
        <f>Cenník[[#This Row],[Kód]]</f>
        <v>4181</v>
      </c>
      <c r="J287" s="100">
        <f>SUM(Výskyt[[#This Row],[1]:[44]])</f>
        <v>0</v>
      </c>
      <c r="K287" s="100" t="str">
        <f>IFERROR(RANK(Výskyt[[#This Row],[kód-P]],Výskyt[kód-P],1),"")</f>
        <v/>
      </c>
      <c r="L287" s="100" t="str">
        <f>IF(Výskyt[[#This Row],[ks]]&gt;0,Výskyt[[#This Row],[Kód]],"")</f>
        <v/>
      </c>
      <c r="M287" s="100" t="str">
        <f>IFERROR(VLOOKUP(Výskyt[[#This Row],[Kód]],zostava1[],2,0),"")</f>
        <v/>
      </c>
      <c r="N287" s="100" t="str">
        <f>IFERROR(VLOOKUP(Výskyt[[#This Row],[Kód]],zostava2[],2,0),"")</f>
        <v/>
      </c>
      <c r="O287" s="100" t="str">
        <f>IFERROR(VLOOKUP(Výskyt[[#This Row],[Kód]],zostava3[],2,0),"")</f>
        <v/>
      </c>
      <c r="P287" s="100" t="str">
        <f>IFERROR(VLOOKUP(Výskyt[[#This Row],[Kód]],zostava4[],2,0),"")</f>
        <v/>
      </c>
      <c r="Q287" s="100" t="str">
        <f>IFERROR(VLOOKUP(Výskyt[[#This Row],[Kód]],zostava5[],2,0),"")</f>
        <v/>
      </c>
      <c r="R287" s="100" t="str">
        <f>IFERROR(VLOOKUP(Výskyt[[#This Row],[Kód]],zostava6[],2,0),"")</f>
        <v/>
      </c>
      <c r="S287" s="100" t="str">
        <f>IFERROR(VLOOKUP(Výskyt[[#This Row],[Kód]],zostava7[],2,0),"")</f>
        <v/>
      </c>
      <c r="T287" s="100" t="str">
        <f>IFERROR(VLOOKUP(Výskyt[[#This Row],[Kód]],zostava8[],2,0),"")</f>
        <v/>
      </c>
      <c r="U287" s="100" t="str">
        <f>IFERROR(VLOOKUP(Výskyt[[#This Row],[Kód]],zostava9[],2,0),"")</f>
        <v/>
      </c>
      <c r="V287" s="102" t="str">
        <f>IFERROR(VLOOKUP(Výskyt[[#This Row],[Kód]],zostava10[],2,0),"")</f>
        <v/>
      </c>
      <c r="W287" s="100" t="str">
        <f>IFERROR(VLOOKUP(Výskyt[[#This Row],[Kód]],zostava11[],2,0),"")</f>
        <v/>
      </c>
      <c r="X287" s="100" t="str">
        <f>IFERROR(VLOOKUP(Výskyt[[#This Row],[Kód]],zostava12[],2,0),"")</f>
        <v/>
      </c>
      <c r="Y287" s="100" t="str">
        <f>IFERROR(VLOOKUP(Výskyt[[#This Row],[Kód]],zostava13[],2,0),"")</f>
        <v/>
      </c>
      <c r="Z287" s="100" t="str">
        <f>IFERROR(VLOOKUP(Výskyt[[#This Row],[Kód]],zostava14[],2,0),"")</f>
        <v/>
      </c>
      <c r="AA287" s="100" t="str">
        <f>IFERROR(VLOOKUP(Výskyt[[#This Row],[Kód]],zostava15[],2,0),"")</f>
        <v/>
      </c>
      <c r="AB287" s="100" t="str">
        <f>IFERROR(VLOOKUP(Výskyt[[#This Row],[Kód]],zostava16[],2,0),"")</f>
        <v/>
      </c>
      <c r="AC287" s="100" t="str">
        <f>IFERROR(VLOOKUP(Výskyt[[#This Row],[Kód]],zostava17[],2,0),"")</f>
        <v/>
      </c>
      <c r="AD287" s="100" t="str">
        <f>IFERROR(VLOOKUP(Výskyt[[#This Row],[Kód]],zostava18[],2,0),"")</f>
        <v/>
      </c>
      <c r="AE287" s="100" t="str">
        <f>IFERROR(VLOOKUP(Výskyt[[#This Row],[Kód]],zostava19[],2,0),"")</f>
        <v/>
      </c>
      <c r="AF287" s="100" t="str">
        <f>IFERROR(VLOOKUP(Výskyt[[#This Row],[Kód]],zostava20[],2,0),"")</f>
        <v/>
      </c>
      <c r="AG287" s="100" t="str">
        <f>IFERROR(VLOOKUP(Výskyt[[#This Row],[Kód]],zostava21[],2,0),"")</f>
        <v/>
      </c>
      <c r="AH287" s="100" t="str">
        <f>IFERROR(VLOOKUP(Výskyt[[#This Row],[Kód]],zostava22[],2,0),"")</f>
        <v/>
      </c>
      <c r="AI287" s="100" t="str">
        <f>IFERROR(VLOOKUP(Výskyt[[#This Row],[Kód]],zostava23[],2,0),"")</f>
        <v/>
      </c>
      <c r="AJ287" s="100" t="str">
        <f>IFERROR(VLOOKUP(Výskyt[[#This Row],[Kód]],zostava24[],2,0),"")</f>
        <v/>
      </c>
      <c r="AK287" s="100" t="str">
        <f>IFERROR(VLOOKUP(Výskyt[[#This Row],[Kód]],zostava25[],2,0),"")</f>
        <v/>
      </c>
      <c r="AL287" s="100" t="str">
        <f>IFERROR(VLOOKUP(Výskyt[[#This Row],[Kód]],zostava26[],2,0),"")</f>
        <v/>
      </c>
      <c r="AM287" s="100" t="str">
        <f>IFERROR(VLOOKUP(Výskyt[[#This Row],[Kód]],zostava27[],2,0),"")</f>
        <v/>
      </c>
      <c r="AN287" s="100" t="str">
        <f>IFERROR(VLOOKUP(Výskyt[[#This Row],[Kód]],zostava28[],2,0),"")</f>
        <v/>
      </c>
      <c r="AO287" s="100" t="str">
        <f>IFERROR(VLOOKUP(Výskyt[[#This Row],[Kód]],zostava29[],2,0),"")</f>
        <v/>
      </c>
      <c r="AP287" s="100" t="str">
        <f>IFERROR(VLOOKUP(Výskyt[[#This Row],[Kód]],zostava30[],2,0),"")</f>
        <v/>
      </c>
      <c r="AQ287" s="100" t="str">
        <f>IFERROR(VLOOKUP(Výskyt[[#This Row],[Kód]],zostava31[],2,0),"")</f>
        <v/>
      </c>
      <c r="AR287" s="100" t="str">
        <f>IFERROR(VLOOKUP(Výskyt[[#This Row],[Kód]],zostava32[],2,0),"")</f>
        <v/>
      </c>
      <c r="AS287" s="100" t="str">
        <f>IFERROR(VLOOKUP(Výskyt[[#This Row],[Kód]],zostava33[],2,0),"")</f>
        <v/>
      </c>
      <c r="AT287" s="100" t="str">
        <f>IFERROR(VLOOKUP(Výskyt[[#This Row],[Kód]],zostava34[],2,0),"")</f>
        <v/>
      </c>
      <c r="AU287" s="100" t="str">
        <f>IFERROR(VLOOKUP(Výskyt[[#This Row],[Kód]],zostava35[],2,0),"")</f>
        <v/>
      </c>
      <c r="AV287" s="100" t="str">
        <f>IFERROR(VLOOKUP(Výskyt[[#This Row],[Kód]],zostava36[],2,0),"")</f>
        <v/>
      </c>
      <c r="AW287" s="100" t="str">
        <f>IFERROR(VLOOKUP(Výskyt[[#This Row],[Kód]],zostava37[],2,0),"")</f>
        <v/>
      </c>
      <c r="AX287" s="100" t="str">
        <f>IFERROR(VLOOKUP(Výskyt[[#This Row],[Kód]],zostava38[],2,0),"")</f>
        <v/>
      </c>
      <c r="AY287" s="100" t="str">
        <f>IFERROR(VLOOKUP(Výskyt[[#This Row],[Kód]],zostava39[],2,0),"")</f>
        <v/>
      </c>
      <c r="AZ287" s="100" t="str">
        <f>IFERROR(VLOOKUP(Výskyt[[#This Row],[Kód]],zostava40[],2,0),"")</f>
        <v/>
      </c>
      <c r="BA287" s="100" t="str">
        <f>IFERROR(VLOOKUP(Výskyt[[#This Row],[Kód]],zostava41[],2,0),"")</f>
        <v/>
      </c>
      <c r="BB287" s="100" t="str">
        <f>IFERROR(VLOOKUP(Výskyt[[#This Row],[Kód]],zostava42[],2,0),"")</f>
        <v/>
      </c>
      <c r="BC287" s="100" t="str">
        <f>IFERROR(VLOOKUP(Výskyt[[#This Row],[Kód]],zostava43[],2,0),"")</f>
        <v/>
      </c>
      <c r="BD287" s="100" t="str">
        <f>IFERROR(VLOOKUP(Výskyt[[#This Row],[Kód]],zostava44[],2,0),"")</f>
        <v/>
      </c>
      <c r="BE287" s="84"/>
      <c r="BF287" s="108">
        <f>Zostavy!B320</f>
        <v>0</v>
      </c>
      <c r="BG287" s="108">
        <f>SUMIFS(Zostavy!$D$300:$D$333,Zostavy!$B$300:$B$333,Zostavy!B320)*Zostavy!$E$335</f>
        <v>0</v>
      </c>
      <c r="BI287" s="108">
        <f>Zostavy!H320</f>
        <v>0</v>
      </c>
      <c r="BJ287" s="108">
        <f>SUMIFS(Zostavy!$J$300:$J$333,Zostavy!$H$300:$H$333,Zostavy!H320)*Zostavy!$K$335</f>
        <v>0</v>
      </c>
      <c r="BL287" s="108">
        <f>Zostavy!N320</f>
        <v>0</v>
      </c>
      <c r="BM287" s="108">
        <f>SUMIFS(Zostavy!$P$300:$P$333,Zostavy!$N$300:$N$333,Zostavy!N320)*Zostavy!$Q$335</f>
        <v>0</v>
      </c>
      <c r="BO287" s="108">
        <f>Zostavy!T320</f>
        <v>0</v>
      </c>
      <c r="BP287" s="108">
        <f>SUMIFS(Zostavy!$V$300:$V$333,Zostavy!$T$300:$T$333,Zostavy!T320)*Zostavy!$W$335</f>
        <v>0</v>
      </c>
    </row>
    <row r="288" spans="1:68" ht="14.15" x14ac:dyDescent="0.35">
      <c r="A288" s="84"/>
      <c r="B288" s="98">
        <v>4182</v>
      </c>
      <c r="C288" s="84" t="s">
        <v>179</v>
      </c>
      <c r="D288" s="84">
        <f>Cenník[[#This Row],[Kód]]</f>
        <v>4182</v>
      </c>
      <c r="E288" s="93">
        <v>1.45</v>
      </c>
      <c r="F288" s="84"/>
      <c r="G288" s="84" t="s">
        <v>582</v>
      </c>
      <c r="H288" s="84"/>
      <c r="I288" s="99">
        <f>Cenník[[#This Row],[Kód]]</f>
        <v>4182</v>
      </c>
      <c r="J288" s="100">
        <f>SUM(Výskyt[[#This Row],[1]:[44]])</f>
        <v>0</v>
      </c>
      <c r="K288" s="100" t="str">
        <f>IFERROR(RANK(Výskyt[[#This Row],[kód-P]],Výskyt[kód-P],1),"")</f>
        <v/>
      </c>
      <c r="L288" s="100" t="str">
        <f>IF(Výskyt[[#This Row],[ks]]&gt;0,Výskyt[[#This Row],[Kód]],"")</f>
        <v/>
      </c>
      <c r="M288" s="100" t="str">
        <f>IFERROR(VLOOKUP(Výskyt[[#This Row],[Kód]],zostava1[],2,0),"")</f>
        <v/>
      </c>
      <c r="N288" s="100" t="str">
        <f>IFERROR(VLOOKUP(Výskyt[[#This Row],[Kód]],zostava2[],2,0),"")</f>
        <v/>
      </c>
      <c r="O288" s="100" t="str">
        <f>IFERROR(VLOOKUP(Výskyt[[#This Row],[Kód]],zostava3[],2,0),"")</f>
        <v/>
      </c>
      <c r="P288" s="100" t="str">
        <f>IFERROR(VLOOKUP(Výskyt[[#This Row],[Kód]],zostava4[],2,0),"")</f>
        <v/>
      </c>
      <c r="Q288" s="100" t="str">
        <f>IFERROR(VLOOKUP(Výskyt[[#This Row],[Kód]],zostava5[],2,0),"")</f>
        <v/>
      </c>
      <c r="R288" s="100" t="str">
        <f>IFERROR(VLOOKUP(Výskyt[[#This Row],[Kód]],zostava6[],2,0),"")</f>
        <v/>
      </c>
      <c r="S288" s="100" t="str">
        <f>IFERROR(VLOOKUP(Výskyt[[#This Row],[Kód]],zostava7[],2,0),"")</f>
        <v/>
      </c>
      <c r="T288" s="100" t="str">
        <f>IFERROR(VLOOKUP(Výskyt[[#This Row],[Kód]],zostava8[],2,0),"")</f>
        <v/>
      </c>
      <c r="U288" s="100" t="str">
        <f>IFERROR(VLOOKUP(Výskyt[[#This Row],[Kód]],zostava9[],2,0),"")</f>
        <v/>
      </c>
      <c r="V288" s="102" t="str">
        <f>IFERROR(VLOOKUP(Výskyt[[#This Row],[Kód]],zostava10[],2,0),"")</f>
        <v/>
      </c>
      <c r="W288" s="100" t="str">
        <f>IFERROR(VLOOKUP(Výskyt[[#This Row],[Kód]],zostava11[],2,0),"")</f>
        <v/>
      </c>
      <c r="X288" s="100" t="str">
        <f>IFERROR(VLOOKUP(Výskyt[[#This Row],[Kód]],zostava12[],2,0),"")</f>
        <v/>
      </c>
      <c r="Y288" s="100" t="str">
        <f>IFERROR(VLOOKUP(Výskyt[[#This Row],[Kód]],zostava13[],2,0),"")</f>
        <v/>
      </c>
      <c r="Z288" s="100" t="str">
        <f>IFERROR(VLOOKUP(Výskyt[[#This Row],[Kód]],zostava14[],2,0),"")</f>
        <v/>
      </c>
      <c r="AA288" s="100" t="str">
        <f>IFERROR(VLOOKUP(Výskyt[[#This Row],[Kód]],zostava15[],2,0),"")</f>
        <v/>
      </c>
      <c r="AB288" s="100" t="str">
        <f>IFERROR(VLOOKUP(Výskyt[[#This Row],[Kód]],zostava16[],2,0),"")</f>
        <v/>
      </c>
      <c r="AC288" s="100" t="str">
        <f>IFERROR(VLOOKUP(Výskyt[[#This Row],[Kód]],zostava17[],2,0),"")</f>
        <v/>
      </c>
      <c r="AD288" s="100" t="str">
        <f>IFERROR(VLOOKUP(Výskyt[[#This Row],[Kód]],zostava18[],2,0),"")</f>
        <v/>
      </c>
      <c r="AE288" s="100" t="str">
        <f>IFERROR(VLOOKUP(Výskyt[[#This Row],[Kód]],zostava19[],2,0),"")</f>
        <v/>
      </c>
      <c r="AF288" s="100" t="str">
        <f>IFERROR(VLOOKUP(Výskyt[[#This Row],[Kód]],zostava20[],2,0),"")</f>
        <v/>
      </c>
      <c r="AG288" s="100" t="str">
        <f>IFERROR(VLOOKUP(Výskyt[[#This Row],[Kód]],zostava21[],2,0),"")</f>
        <v/>
      </c>
      <c r="AH288" s="100" t="str">
        <f>IFERROR(VLOOKUP(Výskyt[[#This Row],[Kód]],zostava22[],2,0),"")</f>
        <v/>
      </c>
      <c r="AI288" s="100" t="str">
        <f>IFERROR(VLOOKUP(Výskyt[[#This Row],[Kód]],zostava23[],2,0),"")</f>
        <v/>
      </c>
      <c r="AJ288" s="100" t="str">
        <f>IFERROR(VLOOKUP(Výskyt[[#This Row],[Kód]],zostava24[],2,0),"")</f>
        <v/>
      </c>
      <c r="AK288" s="100" t="str">
        <f>IFERROR(VLOOKUP(Výskyt[[#This Row],[Kód]],zostava25[],2,0),"")</f>
        <v/>
      </c>
      <c r="AL288" s="100" t="str">
        <f>IFERROR(VLOOKUP(Výskyt[[#This Row],[Kód]],zostava26[],2,0),"")</f>
        <v/>
      </c>
      <c r="AM288" s="100" t="str">
        <f>IFERROR(VLOOKUP(Výskyt[[#This Row],[Kód]],zostava27[],2,0),"")</f>
        <v/>
      </c>
      <c r="AN288" s="100" t="str">
        <f>IFERROR(VLOOKUP(Výskyt[[#This Row],[Kód]],zostava28[],2,0),"")</f>
        <v/>
      </c>
      <c r="AO288" s="100" t="str">
        <f>IFERROR(VLOOKUP(Výskyt[[#This Row],[Kód]],zostava29[],2,0),"")</f>
        <v/>
      </c>
      <c r="AP288" s="100" t="str">
        <f>IFERROR(VLOOKUP(Výskyt[[#This Row],[Kód]],zostava30[],2,0),"")</f>
        <v/>
      </c>
      <c r="AQ288" s="100" t="str">
        <f>IFERROR(VLOOKUP(Výskyt[[#This Row],[Kód]],zostava31[],2,0),"")</f>
        <v/>
      </c>
      <c r="AR288" s="100" t="str">
        <f>IFERROR(VLOOKUP(Výskyt[[#This Row],[Kód]],zostava32[],2,0),"")</f>
        <v/>
      </c>
      <c r="AS288" s="100" t="str">
        <f>IFERROR(VLOOKUP(Výskyt[[#This Row],[Kód]],zostava33[],2,0),"")</f>
        <v/>
      </c>
      <c r="AT288" s="100" t="str">
        <f>IFERROR(VLOOKUP(Výskyt[[#This Row],[Kód]],zostava34[],2,0),"")</f>
        <v/>
      </c>
      <c r="AU288" s="100" t="str">
        <f>IFERROR(VLOOKUP(Výskyt[[#This Row],[Kód]],zostava35[],2,0),"")</f>
        <v/>
      </c>
      <c r="AV288" s="100" t="str">
        <f>IFERROR(VLOOKUP(Výskyt[[#This Row],[Kód]],zostava36[],2,0),"")</f>
        <v/>
      </c>
      <c r="AW288" s="100" t="str">
        <f>IFERROR(VLOOKUP(Výskyt[[#This Row],[Kód]],zostava37[],2,0),"")</f>
        <v/>
      </c>
      <c r="AX288" s="100" t="str">
        <f>IFERROR(VLOOKUP(Výskyt[[#This Row],[Kód]],zostava38[],2,0),"")</f>
        <v/>
      </c>
      <c r="AY288" s="100" t="str">
        <f>IFERROR(VLOOKUP(Výskyt[[#This Row],[Kód]],zostava39[],2,0),"")</f>
        <v/>
      </c>
      <c r="AZ288" s="100" t="str">
        <f>IFERROR(VLOOKUP(Výskyt[[#This Row],[Kód]],zostava40[],2,0),"")</f>
        <v/>
      </c>
      <c r="BA288" s="100" t="str">
        <f>IFERROR(VLOOKUP(Výskyt[[#This Row],[Kód]],zostava41[],2,0),"")</f>
        <v/>
      </c>
      <c r="BB288" s="100" t="str">
        <f>IFERROR(VLOOKUP(Výskyt[[#This Row],[Kód]],zostava42[],2,0),"")</f>
        <v/>
      </c>
      <c r="BC288" s="100" t="str">
        <f>IFERROR(VLOOKUP(Výskyt[[#This Row],[Kód]],zostava43[],2,0),"")</f>
        <v/>
      </c>
      <c r="BD288" s="100" t="str">
        <f>IFERROR(VLOOKUP(Výskyt[[#This Row],[Kód]],zostava44[],2,0),"")</f>
        <v/>
      </c>
      <c r="BE288" s="84"/>
      <c r="BF288" s="108">
        <f>Zostavy!B321</f>
        <v>0</v>
      </c>
      <c r="BG288" s="108">
        <f>SUMIFS(Zostavy!$D$300:$D$333,Zostavy!$B$300:$B$333,Zostavy!B321)*Zostavy!$E$335</f>
        <v>0</v>
      </c>
      <c r="BI288" s="108">
        <f>Zostavy!H321</f>
        <v>0</v>
      </c>
      <c r="BJ288" s="108">
        <f>SUMIFS(Zostavy!$J$300:$J$333,Zostavy!$H$300:$H$333,Zostavy!H321)*Zostavy!$K$335</f>
        <v>0</v>
      </c>
      <c r="BL288" s="108">
        <f>Zostavy!N321</f>
        <v>0</v>
      </c>
      <c r="BM288" s="108">
        <f>SUMIFS(Zostavy!$P$300:$P$333,Zostavy!$N$300:$N$333,Zostavy!N321)*Zostavy!$Q$335</f>
        <v>0</v>
      </c>
      <c r="BO288" s="108">
        <f>Zostavy!T321</f>
        <v>0</v>
      </c>
      <c r="BP288" s="108">
        <f>SUMIFS(Zostavy!$V$300:$V$333,Zostavy!$T$300:$T$333,Zostavy!T321)*Zostavy!$W$335</f>
        <v>0</v>
      </c>
    </row>
    <row r="289" spans="1:68" ht="14.15" x14ac:dyDescent="0.35">
      <c r="A289" s="84"/>
      <c r="B289" s="98">
        <v>4183</v>
      </c>
      <c r="C289" s="84" t="s">
        <v>180</v>
      </c>
      <c r="D289" s="84">
        <f>Cenník[[#This Row],[Kód]]</f>
        <v>4183</v>
      </c>
      <c r="E289" s="93">
        <v>1.92</v>
      </c>
      <c r="F289" s="84"/>
      <c r="G289" s="84" t="s">
        <v>586</v>
      </c>
      <c r="H289" s="84"/>
      <c r="I289" s="99">
        <f>Cenník[[#This Row],[Kód]]</f>
        <v>4183</v>
      </c>
      <c r="J289" s="100">
        <f>SUM(Výskyt[[#This Row],[1]:[44]])</f>
        <v>0</v>
      </c>
      <c r="K289" s="100" t="str">
        <f>IFERROR(RANK(Výskyt[[#This Row],[kód-P]],Výskyt[kód-P],1),"")</f>
        <v/>
      </c>
      <c r="L289" s="100" t="str">
        <f>IF(Výskyt[[#This Row],[ks]]&gt;0,Výskyt[[#This Row],[Kód]],"")</f>
        <v/>
      </c>
      <c r="M289" s="100" t="str">
        <f>IFERROR(VLOOKUP(Výskyt[[#This Row],[Kód]],zostava1[],2,0),"")</f>
        <v/>
      </c>
      <c r="N289" s="100" t="str">
        <f>IFERROR(VLOOKUP(Výskyt[[#This Row],[Kód]],zostava2[],2,0),"")</f>
        <v/>
      </c>
      <c r="O289" s="100" t="str">
        <f>IFERROR(VLOOKUP(Výskyt[[#This Row],[Kód]],zostava3[],2,0),"")</f>
        <v/>
      </c>
      <c r="P289" s="100" t="str">
        <f>IFERROR(VLOOKUP(Výskyt[[#This Row],[Kód]],zostava4[],2,0),"")</f>
        <v/>
      </c>
      <c r="Q289" s="100" t="str">
        <f>IFERROR(VLOOKUP(Výskyt[[#This Row],[Kód]],zostava5[],2,0),"")</f>
        <v/>
      </c>
      <c r="R289" s="100" t="str">
        <f>IFERROR(VLOOKUP(Výskyt[[#This Row],[Kód]],zostava6[],2,0),"")</f>
        <v/>
      </c>
      <c r="S289" s="100" t="str">
        <f>IFERROR(VLOOKUP(Výskyt[[#This Row],[Kód]],zostava7[],2,0),"")</f>
        <v/>
      </c>
      <c r="T289" s="100" t="str">
        <f>IFERROR(VLOOKUP(Výskyt[[#This Row],[Kód]],zostava8[],2,0),"")</f>
        <v/>
      </c>
      <c r="U289" s="100" t="str">
        <f>IFERROR(VLOOKUP(Výskyt[[#This Row],[Kód]],zostava9[],2,0),"")</f>
        <v/>
      </c>
      <c r="V289" s="102" t="str">
        <f>IFERROR(VLOOKUP(Výskyt[[#This Row],[Kód]],zostava10[],2,0),"")</f>
        <v/>
      </c>
      <c r="W289" s="100" t="str">
        <f>IFERROR(VLOOKUP(Výskyt[[#This Row],[Kód]],zostava11[],2,0),"")</f>
        <v/>
      </c>
      <c r="X289" s="100" t="str">
        <f>IFERROR(VLOOKUP(Výskyt[[#This Row],[Kód]],zostava12[],2,0),"")</f>
        <v/>
      </c>
      <c r="Y289" s="100" t="str">
        <f>IFERROR(VLOOKUP(Výskyt[[#This Row],[Kód]],zostava13[],2,0),"")</f>
        <v/>
      </c>
      <c r="Z289" s="100" t="str">
        <f>IFERROR(VLOOKUP(Výskyt[[#This Row],[Kód]],zostava14[],2,0),"")</f>
        <v/>
      </c>
      <c r="AA289" s="100" t="str">
        <f>IFERROR(VLOOKUP(Výskyt[[#This Row],[Kód]],zostava15[],2,0),"")</f>
        <v/>
      </c>
      <c r="AB289" s="100" t="str">
        <f>IFERROR(VLOOKUP(Výskyt[[#This Row],[Kód]],zostava16[],2,0),"")</f>
        <v/>
      </c>
      <c r="AC289" s="100" t="str">
        <f>IFERROR(VLOOKUP(Výskyt[[#This Row],[Kód]],zostava17[],2,0),"")</f>
        <v/>
      </c>
      <c r="AD289" s="100" t="str">
        <f>IFERROR(VLOOKUP(Výskyt[[#This Row],[Kód]],zostava18[],2,0),"")</f>
        <v/>
      </c>
      <c r="AE289" s="100" t="str">
        <f>IFERROR(VLOOKUP(Výskyt[[#This Row],[Kód]],zostava19[],2,0),"")</f>
        <v/>
      </c>
      <c r="AF289" s="100" t="str">
        <f>IFERROR(VLOOKUP(Výskyt[[#This Row],[Kód]],zostava20[],2,0),"")</f>
        <v/>
      </c>
      <c r="AG289" s="100" t="str">
        <f>IFERROR(VLOOKUP(Výskyt[[#This Row],[Kód]],zostava21[],2,0),"")</f>
        <v/>
      </c>
      <c r="AH289" s="100" t="str">
        <f>IFERROR(VLOOKUP(Výskyt[[#This Row],[Kód]],zostava22[],2,0),"")</f>
        <v/>
      </c>
      <c r="AI289" s="100" t="str">
        <f>IFERROR(VLOOKUP(Výskyt[[#This Row],[Kód]],zostava23[],2,0),"")</f>
        <v/>
      </c>
      <c r="AJ289" s="100" t="str">
        <f>IFERROR(VLOOKUP(Výskyt[[#This Row],[Kód]],zostava24[],2,0),"")</f>
        <v/>
      </c>
      <c r="AK289" s="100" t="str">
        <f>IFERROR(VLOOKUP(Výskyt[[#This Row],[Kód]],zostava25[],2,0),"")</f>
        <v/>
      </c>
      <c r="AL289" s="100" t="str">
        <f>IFERROR(VLOOKUP(Výskyt[[#This Row],[Kód]],zostava26[],2,0),"")</f>
        <v/>
      </c>
      <c r="AM289" s="100" t="str">
        <f>IFERROR(VLOOKUP(Výskyt[[#This Row],[Kód]],zostava27[],2,0),"")</f>
        <v/>
      </c>
      <c r="AN289" s="100" t="str">
        <f>IFERROR(VLOOKUP(Výskyt[[#This Row],[Kód]],zostava28[],2,0),"")</f>
        <v/>
      </c>
      <c r="AO289" s="100" t="str">
        <f>IFERROR(VLOOKUP(Výskyt[[#This Row],[Kód]],zostava29[],2,0),"")</f>
        <v/>
      </c>
      <c r="AP289" s="100" t="str">
        <f>IFERROR(VLOOKUP(Výskyt[[#This Row],[Kód]],zostava30[],2,0),"")</f>
        <v/>
      </c>
      <c r="AQ289" s="100" t="str">
        <f>IFERROR(VLOOKUP(Výskyt[[#This Row],[Kód]],zostava31[],2,0),"")</f>
        <v/>
      </c>
      <c r="AR289" s="100" t="str">
        <f>IFERROR(VLOOKUP(Výskyt[[#This Row],[Kód]],zostava32[],2,0),"")</f>
        <v/>
      </c>
      <c r="AS289" s="100" t="str">
        <f>IFERROR(VLOOKUP(Výskyt[[#This Row],[Kód]],zostava33[],2,0),"")</f>
        <v/>
      </c>
      <c r="AT289" s="100" t="str">
        <f>IFERROR(VLOOKUP(Výskyt[[#This Row],[Kód]],zostava34[],2,0),"")</f>
        <v/>
      </c>
      <c r="AU289" s="100" t="str">
        <f>IFERROR(VLOOKUP(Výskyt[[#This Row],[Kód]],zostava35[],2,0),"")</f>
        <v/>
      </c>
      <c r="AV289" s="100" t="str">
        <f>IFERROR(VLOOKUP(Výskyt[[#This Row],[Kód]],zostava36[],2,0),"")</f>
        <v/>
      </c>
      <c r="AW289" s="100" t="str">
        <f>IFERROR(VLOOKUP(Výskyt[[#This Row],[Kód]],zostava37[],2,0),"")</f>
        <v/>
      </c>
      <c r="AX289" s="100" t="str">
        <f>IFERROR(VLOOKUP(Výskyt[[#This Row],[Kód]],zostava38[],2,0),"")</f>
        <v/>
      </c>
      <c r="AY289" s="100" t="str">
        <f>IFERROR(VLOOKUP(Výskyt[[#This Row],[Kód]],zostava39[],2,0),"")</f>
        <v/>
      </c>
      <c r="AZ289" s="100" t="str">
        <f>IFERROR(VLOOKUP(Výskyt[[#This Row],[Kód]],zostava40[],2,0),"")</f>
        <v/>
      </c>
      <c r="BA289" s="100" t="str">
        <f>IFERROR(VLOOKUP(Výskyt[[#This Row],[Kód]],zostava41[],2,0),"")</f>
        <v/>
      </c>
      <c r="BB289" s="100" t="str">
        <f>IFERROR(VLOOKUP(Výskyt[[#This Row],[Kód]],zostava42[],2,0),"")</f>
        <v/>
      </c>
      <c r="BC289" s="100" t="str">
        <f>IFERROR(VLOOKUP(Výskyt[[#This Row],[Kód]],zostava43[],2,0),"")</f>
        <v/>
      </c>
      <c r="BD289" s="100" t="str">
        <f>IFERROR(VLOOKUP(Výskyt[[#This Row],[Kód]],zostava44[],2,0),"")</f>
        <v/>
      </c>
      <c r="BE289" s="84"/>
      <c r="BF289" s="108">
        <f>Zostavy!B322</f>
        <v>0</v>
      </c>
      <c r="BG289" s="108">
        <f>SUMIFS(Zostavy!$D$300:$D$333,Zostavy!$B$300:$B$333,Zostavy!B322)*Zostavy!$E$335</f>
        <v>0</v>
      </c>
      <c r="BI289" s="108">
        <f>Zostavy!H322</f>
        <v>0</v>
      </c>
      <c r="BJ289" s="108">
        <f>SUMIFS(Zostavy!$J$300:$J$333,Zostavy!$H$300:$H$333,Zostavy!H322)*Zostavy!$K$335</f>
        <v>0</v>
      </c>
      <c r="BL289" s="108">
        <f>Zostavy!N322</f>
        <v>0</v>
      </c>
      <c r="BM289" s="108">
        <f>SUMIFS(Zostavy!$P$300:$P$333,Zostavy!$N$300:$N$333,Zostavy!N322)*Zostavy!$Q$335</f>
        <v>0</v>
      </c>
      <c r="BO289" s="108">
        <f>Zostavy!T322</f>
        <v>0</v>
      </c>
      <c r="BP289" s="108">
        <f>SUMIFS(Zostavy!$V$300:$V$333,Zostavy!$T$300:$T$333,Zostavy!T322)*Zostavy!$W$335</f>
        <v>0</v>
      </c>
    </row>
    <row r="290" spans="1:68" ht="14.15" x14ac:dyDescent="0.35">
      <c r="A290" s="84"/>
      <c r="B290" s="98">
        <v>4184</v>
      </c>
      <c r="C290" s="84" t="s">
        <v>181</v>
      </c>
      <c r="D290" s="84">
        <f>Cenník[[#This Row],[Kód]]</f>
        <v>4184</v>
      </c>
      <c r="E290" s="93">
        <v>2.65</v>
      </c>
      <c r="F290" s="84"/>
      <c r="G290" s="84" t="s">
        <v>248</v>
      </c>
      <c r="H290" s="84"/>
      <c r="I290" s="99">
        <f>Cenník[[#This Row],[Kód]]</f>
        <v>4184</v>
      </c>
      <c r="J290" s="100">
        <f>SUM(Výskyt[[#This Row],[1]:[44]])</f>
        <v>0</v>
      </c>
      <c r="K290" s="100" t="str">
        <f>IFERROR(RANK(Výskyt[[#This Row],[kód-P]],Výskyt[kód-P],1),"")</f>
        <v/>
      </c>
      <c r="L290" s="100" t="str">
        <f>IF(Výskyt[[#This Row],[ks]]&gt;0,Výskyt[[#This Row],[Kód]],"")</f>
        <v/>
      </c>
      <c r="M290" s="100" t="str">
        <f>IFERROR(VLOOKUP(Výskyt[[#This Row],[Kód]],zostava1[],2,0),"")</f>
        <v/>
      </c>
      <c r="N290" s="100" t="str">
        <f>IFERROR(VLOOKUP(Výskyt[[#This Row],[Kód]],zostava2[],2,0),"")</f>
        <v/>
      </c>
      <c r="O290" s="100" t="str">
        <f>IFERROR(VLOOKUP(Výskyt[[#This Row],[Kód]],zostava3[],2,0),"")</f>
        <v/>
      </c>
      <c r="P290" s="100" t="str">
        <f>IFERROR(VLOOKUP(Výskyt[[#This Row],[Kód]],zostava4[],2,0),"")</f>
        <v/>
      </c>
      <c r="Q290" s="100" t="str">
        <f>IFERROR(VLOOKUP(Výskyt[[#This Row],[Kód]],zostava5[],2,0),"")</f>
        <v/>
      </c>
      <c r="R290" s="100" t="str">
        <f>IFERROR(VLOOKUP(Výskyt[[#This Row],[Kód]],zostava6[],2,0),"")</f>
        <v/>
      </c>
      <c r="S290" s="100" t="str">
        <f>IFERROR(VLOOKUP(Výskyt[[#This Row],[Kód]],zostava7[],2,0),"")</f>
        <v/>
      </c>
      <c r="T290" s="100" t="str">
        <f>IFERROR(VLOOKUP(Výskyt[[#This Row],[Kód]],zostava8[],2,0),"")</f>
        <v/>
      </c>
      <c r="U290" s="100" t="str">
        <f>IFERROR(VLOOKUP(Výskyt[[#This Row],[Kód]],zostava9[],2,0),"")</f>
        <v/>
      </c>
      <c r="V290" s="102" t="str">
        <f>IFERROR(VLOOKUP(Výskyt[[#This Row],[Kód]],zostava10[],2,0),"")</f>
        <v/>
      </c>
      <c r="W290" s="100" t="str">
        <f>IFERROR(VLOOKUP(Výskyt[[#This Row],[Kód]],zostava11[],2,0),"")</f>
        <v/>
      </c>
      <c r="X290" s="100" t="str">
        <f>IFERROR(VLOOKUP(Výskyt[[#This Row],[Kód]],zostava12[],2,0),"")</f>
        <v/>
      </c>
      <c r="Y290" s="100" t="str">
        <f>IFERROR(VLOOKUP(Výskyt[[#This Row],[Kód]],zostava13[],2,0),"")</f>
        <v/>
      </c>
      <c r="Z290" s="100" t="str">
        <f>IFERROR(VLOOKUP(Výskyt[[#This Row],[Kód]],zostava14[],2,0),"")</f>
        <v/>
      </c>
      <c r="AA290" s="100" t="str">
        <f>IFERROR(VLOOKUP(Výskyt[[#This Row],[Kód]],zostava15[],2,0),"")</f>
        <v/>
      </c>
      <c r="AB290" s="100" t="str">
        <f>IFERROR(VLOOKUP(Výskyt[[#This Row],[Kód]],zostava16[],2,0),"")</f>
        <v/>
      </c>
      <c r="AC290" s="100" t="str">
        <f>IFERROR(VLOOKUP(Výskyt[[#This Row],[Kód]],zostava17[],2,0),"")</f>
        <v/>
      </c>
      <c r="AD290" s="100" t="str">
        <f>IFERROR(VLOOKUP(Výskyt[[#This Row],[Kód]],zostava18[],2,0),"")</f>
        <v/>
      </c>
      <c r="AE290" s="100" t="str">
        <f>IFERROR(VLOOKUP(Výskyt[[#This Row],[Kód]],zostava19[],2,0),"")</f>
        <v/>
      </c>
      <c r="AF290" s="100" t="str">
        <f>IFERROR(VLOOKUP(Výskyt[[#This Row],[Kód]],zostava20[],2,0),"")</f>
        <v/>
      </c>
      <c r="AG290" s="100" t="str">
        <f>IFERROR(VLOOKUP(Výskyt[[#This Row],[Kód]],zostava21[],2,0),"")</f>
        <v/>
      </c>
      <c r="AH290" s="100" t="str">
        <f>IFERROR(VLOOKUP(Výskyt[[#This Row],[Kód]],zostava22[],2,0),"")</f>
        <v/>
      </c>
      <c r="AI290" s="100" t="str">
        <f>IFERROR(VLOOKUP(Výskyt[[#This Row],[Kód]],zostava23[],2,0),"")</f>
        <v/>
      </c>
      <c r="AJ290" s="100" t="str">
        <f>IFERROR(VLOOKUP(Výskyt[[#This Row],[Kód]],zostava24[],2,0),"")</f>
        <v/>
      </c>
      <c r="AK290" s="100" t="str">
        <f>IFERROR(VLOOKUP(Výskyt[[#This Row],[Kód]],zostava25[],2,0),"")</f>
        <v/>
      </c>
      <c r="AL290" s="100" t="str">
        <f>IFERROR(VLOOKUP(Výskyt[[#This Row],[Kód]],zostava26[],2,0),"")</f>
        <v/>
      </c>
      <c r="AM290" s="100" t="str">
        <f>IFERROR(VLOOKUP(Výskyt[[#This Row],[Kód]],zostava27[],2,0),"")</f>
        <v/>
      </c>
      <c r="AN290" s="100" t="str">
        <f>IFERROR(VLOOKUP(Výskyt[[#This Row],[Kód]],zostava28[],2,0),"")</f>
        <v/>
      </c>
      <c r="AO290" s="100" t="str">
        <f>IFERROR(VLOOKUP(Výskyt[[#This Row],[Kód]],zostava29[],2,0),"")</f>
        <v/>
      </c>
      <c r="AP290" s="100" t="str">
        <f>IFERROR(VLOOKUP(Výskyt[[#This Row],[Kód]],zostava30[],2,0),"")</f>
        <v/>
      </c>
      <c r="AQ290" s="100" t="str">
        <f>IFERROR(VLOOKUP(Výskyt[[#This Row],[Kód]],zostava31[],2,0),"")</f>
        <v/>
      </c>
      <c r="AR290" s="100" t="str">
        <f>IFERROR(VLOOKUP(Výskyt[[#This Row],[Kód]],zostava32[],2,0),"")</f>
        <v/>
      </c>
      <c r="AS290" s="100" t="str">
        <f>IFERROR(VLOOKUP(Výskyt[[#This Row],[Kód]],zostava33[],2,0),"")</f>
        <v/>
      </c>
      <c r="AT290" s="100" t="str">
        <f>IFERROR(VLOOKUP(Výskyt[[#This Row],[Kód]],zostava34[],2,0),"")</f>
        <v/>
      </c>
      <c r="AU290" s="100" t="str">
        <f>IFERROR(VLOOKUP(Výskyt[[#This Row],[Kód]],zostava35[],2,0),"")</f>
        <v/>
      </c>
      <c r="AV290" s="100" t="str">
        <f>IFERROR(VLOOKUP(Výskyt[[#This Row],[Kód]],zostava36[],2,0),"")</f>
        <v/>
      </c>
      <c r="AW290" s="100" t="str">
        <f>IFERROR(VLOOKUP(Výskyt[[#This Row],[Kód]],zostava37[],2,0),"")</f>
        <v/>
      </c>
      <c r="AX290" s="100" t="str">
        <f>IFERROR(VLOOKUP(Výskyt[[#This Row],[Kód]],zostava38[],2,0),"")</f>
        <v/>
      </c>
      <c r="AY290" s="100" t="str">
        <f>IFERROR(VLOOKUP(Výskyt[[#This Row],[Kód]],zostava39[],2,0),"")</f>
        <v/>
      </c>
      <c r="AZ290" s="100" t="str">
        <f>IFERROR(VLOOKUP(Výskyt[[#This Row],[Kód]],zostava40[],2,0),"")</f>
        <v/>
      </c>
      <c r="BA290" s="100" t="str">
        <f>IFERROR(VLOOKUP(Výskyt[[#This Row],[Kód]],zostava41[],2,0),"")</f>
        <v/>
      </c>
      <c r="BB290" s="100" t="str">
        <f>IFERROR(VLOOKUP(Výskyt[[#This Row],[Kód]],zostava42[],2,0),"")</f>
        <v/>
      </c>
      <c r="BC290" s="100" t="str">
        <f>IFERROR(VLOOKUP(Výskyt[[#This Row],[Kód]],zostava43[],2,0),"")</f>
        <v/>
      </c>
      <c r="BD290" s="100" t="str">
        <f>IFERROR(VLOOKUP(Výskyt[[#This Row],[Kód]],zostava44[],2,0),"")</f>
        <v/>
      </c>
      <c r="BE290" s="84"/>
      <c r="BF290" s="108">
        <f>Zostavy!B323</f>
        <v>0</v>
      </c>
      <c r="BG290" s="108">
        <f>SUMIFS(Zostavy!$D$300:$D$333,Zostavy!$B$300:$B$333,Zostavy!B323)*Zostavy!$E$335</f>
        <v>0</v>
      </c>
      <c r="BI290" s="108">
        <f>Zostavy!H323</f>
        <v>0</v>
      </c>
      <c r="BJ290" s="108">
        <f>SUMIFS(Zostavy!$J$300:$J$333,Zostavy!$H$300:$H$333,Zostavy!H323)*Zostavy!$K$335</f>
        <v>0</v>
      </c>
      <c r="BL290" s="108">
        <f>Zostavy!N323</f>
        <v>0</v>
      </c>
      <c r="BM290" s="108">
        <f>SUMIFS(Zostavy!$P$300:$P$333,Zostavy!$N$300:$N$333,Zostavy!N323)*Zostavy!$Q$335</f>
        <v>0</v>
      </c>
      <c r="BO290" s="108">
        <f>Zostavy!T323</f>
        <v>0</v>
      </c>
      <c r="BP290" s="108">
        <f>SUMIFS(Zostavy!$V$300:$V$333,Zostavy!$T$300:$T$333,Zostavy!T323)*Zostavy!$W$335</f>
        <v>0</v>
      </c>
    </row>
    <row r="291" spans="1:68" ht="14.15" x14ac:dyDescent="0.35">
      <c r="A291" s="84"/>
      <c r="B291" s="98">
        <v>4185</v>
      </c>
      <c r="C291" s="84" t="s">
        <v>182</v>
      </c>
      <c r="D291" s="84">
        <f>Cenník[[#This Row],[Kód]]</f>
        <v>4185</v>
      </c>
      <c r="E291" s="93">
        <v>3.34</v>
      </c>
      <c r="F291" s="84"/>
      <c r="G291" s="84" t="s">
        <v>249</v>
      </c>
      <c r="H291" s="84"/>
      <c r="I291" s="99">
        <f>Cenník[[#This Row],[Kód]]</f>
        <v>4185</v>
      </c>
      <c r="J291" s="100">
        <f>SUM(Výskyt[[#This Row],[1]:[44]])</f>
        <v>0</v>
      </c>
      <c r="K291" s="100" t="str">
        <f>IFERROR(RANK(Výskyt[[#This Row],[kód-P]],Výskyt[kód-P],1),"")</f>
        <v/>
      </c>
      <c r="L291" s="100" t="str">
        <f>IF(Výskyt[[#This Row],[ks]]&gt;0,Výskyt[[#This Row],[Kód]],"")</f>
        <v/>
      </c>
      <c r="M291" s="100" t="str">
        <f>IFERROR(VLOOKUP(Výskyt[[#This Row],[Kód]],zostava1[],2,0),"")</f>
        <v/>
      </c>
      <c r="N291" s="100" t="str">
        <f>IFERROR(VLOOKUP(Výskyt[[#This Row],[Kód]],zostava2[],2,0),"")</f>
        <v/>
      </c>
      <c r="O291" s="100" t="str">
        <f>IFERROR(VLOOKUP(Výskyt[[#This Row],[Kód]],zostava3[],2,0),"")</f>
        <v/>
      </c>
      <c r="P291" s="100" t="str">
        <f>IFERROR(VLOOKUP(Výskyt[[#This Row],[Kód]],zostava4[],2,0),"")</f>
        <v/>
      </c>
      <c r="Q291" s="100" t="str">
        <f>IFERROR(VLOOKUP(Výskyt[[#This Row],[Kód]],zostava5[],2,0),"")</f>
        <v/>
      </c>
      <c r="R291" s="100" t="str">
        <f>IFERROR(VLOOKUP(Výskyt[[#This Row],[Kód]],zostava6[],2,0),"")</f>
        <v/>
      </c>
      <c r="S291" s="100" t="str">
        <f>IFERROR(VLOOKUP(Výskyt[[#This Row],[Kód]],zostava7[],2,0),"")</f>
        <v/>
      </c>
      <c r="T291" s="100" t="str">
        <f>IFERROR(VLOOKUP(Výskyt[[#This Row],[Kód]],zostava8[],2,0),"")</f>
        <v/>
      </c>
      <c r="U291" s="100" t="str">
        <f>IFERROR(VLOOKUP(Výskyt[[#This Row],[Kód]],zostava9[],2,0),"")</f>
        <v/>
      </c>
      <c r="V291" s="102" t="str">
        <f>IFERROR(VLOOKUP(Výskyt[[#This Row],[Kód]],zostava10[],2,0),"")</f>
        <v/>
      </c>
      <c r="W291" s="100" t="str">
        <f>IFERROR(VLOOKUP(Výskyt[[#This Row],[Kód]],zostava11[],2,0),"")</f>
        <v/>
      </c>
      <c r="X291" s="100" t="str">
        <f>IFERROR(VLOOKUP(Výskyt[[#This Row],[Kód]],zostava12[],2,0),"")</f>
        <v/>
      </c>
      <c r="Y291" s="100" t="str">
        <f>IFERROR(VLOOKUP(Výskyt[[#This Row],[Kód]],zostava13[],2,0),"")</f>
        <v/>
      </c>
      <c r="Z291" s="100" t="str">
        <f>IFERROR(VLOOKUP(Výskyt[[#This Row],[Kód]],zostava14[],2,0),"")</f>
        <v/>
      </c>
      <c r="AA291" s="100" t="str">
        <f>IFERROR(VLOOKUP(Výskyt[[#This Row],[Kód]],zostava15[],2,0),"")</f>
        <v/>
      </c>
      <c r="AB291" s="100" t="str">
        <f>IFERROR(VLOOKUP(Výskyt[[#This Row],[Kód]],zostava16[],2,0),"")</f>
        <v/>
      </c>
      <c r="AC291" s="100" t="str">
        <f>IFERROR(VLOOKUP(Výskyt[[#This Row],[Kód]],zostava17[],2,0),"")</f>
        <v/>
      </c>
      <c r="AD291" s="100" t="str">
        <f>IFERROR(VLOOKUP(Výskyt[[#This Row],[Kód]],zostava18[],2,0),"")</f>
        <v/>
      </c>
      <c r="AE291" s="100" t="str">
        <f>IFERROR(VLOOKUP(Výskyt[[#This Row],[Kód]],zostava19[],2,0),"")</f>
        <v/>
      </c>
      <c r="AF291" s="100" t="str">
        <f>IFERROR(VLOOKUP(Výskyt[[#This Row],[Kód]],zostava20[],2,0),"")</f>
        <v/>
      </c>
      <c r="AG291" s="100" t="str">
        <f>IFERROR(VLOOKUP(Výskyt[[#This Row],[Kód]],zostava21[],2,0),"")</f>
        <v/>
      </c>
      <c r="AH291" s="100" t="str">
        <f>IFERROR(VLOOKUP(Výskyt[[#This Row],[Kód]],zostava22[],2,0),"")</f>
        <v/>
      </c>
      <c r="AI291" s="100" t="str">
        <f>IFERROR(VLOOKUP(Výskyt[[#This Row],[Kód]],zostava23[],2,0),"")</f>
        <v/>
      </c>
      <c r="AJ291" s="100" t="str">
        <f>IFERROR(VLOOKUP(Výskyt[[#This Row],[Kód]],zostava24[],2,0),"")</f>
        <v/>
      </c>
      <c r="AK291" s="100" t="str">
        <f>IFERROR(VLOOKUP(Výskyt[[#This Row],[Kód]],zostava25[],2,0),"")</f>
        <v/>
      </c>
      <c r="AL291" s="100" t="str">
        <f>IFERROR(VLOOKUP(Výskyt[[#This Row],[Kód]],zostava26[],2,0),"")</f>
        <v/>
      </c>
      <c r="AM291" s="100" t="str">
        <f>IFERROR(VLOOKUP(Výskyt[[#This Row],[Kód]],zostava27[],2,0),"")</f>
        <v/>
      </c>
      <c r="AN291" s="100" t="str">
        <f>IFERROR(VLOOKUP(Výskyt[[#This Row],[Kód]],zostava28[],2,0),"")</f>
        <v/>
      </c>
      <c r="AO291" s="100" t="str">
        <f>IFERROR(VLOOKUP(Výskyt[[#This Row],[Kód]],zostava29[],2,0),"")</f>
        <v/>
      </c>
      <c r="AP291" s="100" t="str">
        <f>IFERROR(VLOOKUP(Výskyt[[#This Row],[Kód]],zostava30[],2,0),"")</f>
        <v/>
      </c>
      <c r="AQ291" s="100" t="str">
        <f>IFERROR(VLOOKUP(Výskyt[[#This Row],[Kód]],zostava31[],2,0),"")</f>
        <v/>
      </c>
      <c r="AR291" s="100" t="str">
        <f>IFERROR(VLOOKUP(Výskyt[[#This Row],[Kód]],zostava32[],2,0),"")</f>
        <v/>
      </c>
      <c r="AS291" s="100" t="str">
        <f>IFERROR(VLOOKUP(Výskyt[[#This Row],[Kód]],zostava33[],2,0),"")</f>
        <v/>
      </c>
      <c r="AT291" s="100" t="str">
        <f>IFERROR(VLOOKUP(Výskyt[[#This Row],[Kód]],zostava34[],2,0),"")</f>
        <v/>
      </c>
      <c r="AU291" s="100" t="str">
        <f>IFERROR(VLOOKUP(Výskyt[[#This Row],[Kód]],zostava35[],2,0),"")</f>
        <v/>
      </c>
      <c r="AV291" s="100" t="str">
        <f>IFERROR(VLOOKUP(Výskyt[[#This Row],[Kód]],zostava36[],2,0),"")</f>
        <v/>
      </c>
      <c r="AW291" s="100" t="str">
        <f>IFERROR(VLOOKUP(Výskyt[[#This Row],[Kód]],zostava37[],2,0),"")</f>
        <v/>
      </c>
      <c r="AX291" s="100" t="str">
        <f>IFERROR(VLOOKUP(Výskyt[[#This Row],[Kód]],zostava38[],2,0),"")</f>
        <v/>
      </c>
      <c r="AY291" s="100" t="str">
        <f>IFERROR(VLOOKUP(Výskyt[[#This Row],[Kód]],zostava39[],2,0),"")</f>
        <v/>
      </c>
      <c r="AZ291" s="100" t="str">
        <f>IFERROR(VLOOKUP(Výskyt[[#This Row],[Kód]],zostava40[],2,0),"")</f>
        <v/>
      </c>
      <c r="BA291" s="100" t="str">
        <f>IFERROR(VLOOKUP(Výskyt[[#This Row],[Kód]],zostava41[],2,0),"")</f>
        <v/>
      </c>
      <c r="BB291" s="100" t="str">
        <f>IFERROR(VLOOKUP(Výskyt[[#This Row],[Kód]],zostava42[],2,0),"")</f>
        <v/>
      </c>
      <c r="BC291" s="100" t="str">
        <f>IFERROR(VLOOKUP(Výskyt[[#This Row],[Kód]],zostava43[],2,0),"")</f>
        <v/>
      </c>
      <c r="BD291" s="100" t="str">
        <f>IFERROR(VLOOKUP(Výskyt[[#This Row],[Kód]],zostava44[],2,0),"")</f>
        <v/>
      </c>
      <c r="BE291" s="84"/>
      <c r="BF291" s="108">
        <f>Zostavy!B324</f>
        <v>0</v>
      </c>
      <c r="BG291" s="108">
        <f>SUMIFS(Zostavy!$D$300:$D$333,Zostavy!$B$300:$B$333,Zostavy!B324)*Zostavy!$E$335</f>
        <v>0</v>
      </c>
      <c r="BI291" s="108">
        <f>Zostavy!H324</f>
        <v>0</v>
      </c>
      <c r="BJ291" s="108">
        <f>SUMIFS(Zostavy!$J$300:$J$333,Zostavy!$H$300:$H$333,Zostavy!H324)*Zostavy!$K$335</f>
        <v>0</v>
      </c>
      <c r="BL291" s="108">
        <f>Zostavy!N324</f>
        <v>0</v>
      </c>
      <c r="BM291" s="108">
        <f>SUMIFS(Zostavy!$P$300:$P$333,Zostavy!$N$300:$N$333,Zostavy!N324)*Zostavy!$Q$335</f>
        <v>0</v>
      </c>
      <c r="BO291" s="108">
        <f>Zostavy!T324</f>
        <v>0</v>
      </c>
      <c r="BP291" s="108">
        <f>SUMIFS(Zostavy!$V$300:$V$333,Zostavy!$T$300:$T$333,Zostavy!T324)*Zostavy!$W$335</f>
        <v>0</v>
      </c>
    </row>
    <row r="292" spans="1:68" ht="14.15" x14ac:dyDescent="0.35">
      <c r="A292" s="84"/>
      <c r="B292" s="98">
        <v>4209</v>
      </c>
      <c r="C292" s="84" t="s">
        <v>149</v>
      </c>
      <c r="D292" s="84">
        <f>Cenník[[#This Row],[Kód]]</f>
        <v>4209</v>
      </c>
      <c r="E292" s="93">
        <v>0.46</v>
      </c>
      <c r="F292" s="84"/>
      <c r="G292" s="84" t="s">
        <v>584</v>
      </c>
      <c r="H292" s="84"/>
      <c r="I292" s="99">
        <f>Cenník[[#This Row],[Kód]]</f>
        <v>4209</v>
      </c>
      <c r="J292" s="100">
        <f>SUM(Výskyt[[#This Row],[1]:[44]])</f>
        <v>0</v>
      </c>
      <c r="K292" s="100" t="str">
        <f>IFERROR(RANK(Výskyt[[#This Row],[kód-P]],Výskyt[kód-P],1),"")</f>
        <v/>
      </c>
      <c r="L292" s="100" t="str">
        <f>IF(Výskyt[[#This Row],[ks]]&gt;0,Výskyt[[#This Row],[Kód]],"")</f>
        <v/>
      </c>
      <c r="M292" s="100" t="str">
        <f>IFERROR(VLOOKUP(Výskyt[[#This Row],[Kód]],zostava1[],2,0),"")</f>
        <v/>
      </c>
      <c r="N292" s="100" t="str">
        <f>IFERROR(VLOOKUP(Výskyt[[#This Row],[Kód]],zostava2[],2,0),"")</f>
        <v/>
      </c>
      <c r="O292" s="100" t="str">
        <f>IFERROR(VLOOKUP(Výskyt[[#This Row],[Kód]],zostava3[],2,0),"")</f>
        <v/>
      </c>
      <c r="P292" s="100" t="str">
        <f>IFERROR(VLOOKUP(Výskyt[[#This Row],[Kód]],zostava4[],2,0),"")</f>
        <v/>
      </c>
      <c r="Q292" s="100" t="str">
        <f>IFERROR(VLOOKUP(Výskyt[[#This Row],[Kód]],zostava5[],2,0),"")</f>
        <v/>
      </c>
      <c r="R292" s="100" t="str">
        <f>IFERROR(VLOOKUP(Výskyt[[#This Row],[Kód]],zostava6[],2,0),"")</f>
        <v/>
      </c>
      <c r="S292" s="100" t="str">
        <f>IFERROR(VLOOKUP(Výskyt[[#This Row],[Kód]],zostava7[],2,0),"")</f>
        <v/>
      </c>
      <c r="T292" s="100" t="str">
        <f>IFERROR(VLOOKUP(Výskyt[[#This Row],[Kód]],zostava8[],2,0),"")</f>
        <v/>
      </c>
      <c r="U292" s="100" t="str">
        <f>IFERROR(VLOOKUP(Výskyt[[#This Row],[Kód]],zostava9[],2,0),"")</f>
        <v/>
      </c>
      <c r="V292" s="102" t="str">
        <f>IFERROR(VLOOKUP(Výskyt[[#This Row],[Kód]],zostava10[],2,0),"")</f>
        <v/>
      </c>
      <c r="W292" s="100" t="str">
        <f>IFERROR(VLOOKUP(Výskyt[[#This Row],[Kód]],zostava11[],2,0),"")</f>
        <v/>
      </c>
      <c r="X292" s="100" t="str">
        <f>IFERROR(VLOOKUP(Výskyt[[#This Row],[Kód]],zostava12[],2,0),"")</f>
        <v/>
      </c>
      <c r="Y292" s="100" t="str">
        <f>IFERROR(VLOOKUP(Výskyt[[#This Row],[Kód]],zostava13[],2,0),"")</f>
        <v/>
      </c>
      <c r="Z292" s="100" t="str">
        <f>IFERROR(VLOOKUP(Výskyt[[#This Row],[Kód]],zostava14[],2,0),"")</f>
        <v/>
      </c>
      <c r="AA292" s="100" t="str">
        <f>IFERROR(VLOOKUP(Výskyt[[#This Row],[Kód]],zostava15[],2,0),"")</f>
        <v/>
      </c>
      <c r="AB292" s="100" t="str">
        <f>IFERROR(VLOOKUP(Výskyt[[#This Row],[Kód]],zostava16[],2,0),"")</f>
        <v/>
      </c>
      <c r="AC292" s="100" t="str">
        <f>IFERROR(VLOOKUP(Výskyt[[#This Row],[Kód]],zostava17[],2,0),"")</f>
        <v/>
      </c>
      <c r="AD292" s="100" t="str">
        <f>IFERROR(VLOOKUP(Výskyt[[#This Row],[Kód]],zostava18[],2,0),"")</f>
        <v/>
      </c>
      <c r="AE292" s="100" t="str">
        <f>IFERROR(VLOOKUP(Výskyt[[#This Row],[Kód]],zostava19[],2,0),"")</f>
        <v/>
      </c>
      <c r="AF292" s="100" t="str">
        <f>IFERROR(VLOOKUP(Výskyt[[#This Row],[Kód]],zostava20[],2,0),"")</f>
        <v/>
      </c>
      <c r="AG292" s="100" t="str">
        <f>IFERROR(VLOOKUP(Výskyt[[#This Row],[Kód]],zostava21[],2,0),"")</f>
        <v/>
      </c>
      <c r="AH292" s="100" t="str">
        <f>IFERROR(VLOOKUP(Výskyt[[#This Row],[Kód]],zostava22[],2,0),"")</f>
        <v/>
      </c>
      <c r="AI292" s="100" t="str">
        <f>IFERROR(VLOOKUP(Výskyt[[#This Row],[Kód]],zostava23[],2,0),"")</f>
        <v/>
      </c>
      <c r="AJ292" s="100" t="str">
        <f>IFERROR(VLOOKUP(Výskyt[[#This Row],[Kód]],zostava24[],2,0),"")</f>
        <v/>
      </c>
      <c r="AK292" s="100" t="str">
        <f>IFERROR(VLOOKUP(Výskyt[[#This Row],[Kód]],zostava25[],2,0),"")</f>
        <v/>
      </c>
      <c r="AL292" s="100" t="str">
        <f>IFERROR(VLOOKUP(Výskyt[[#This Row],[Kód]],zostava26[],2,0),"")</f>
        <v/>
      </c>
      <c r="AM292" s="100" t="str">
        <f>IFERROR(VLOOKUP(Výskyt[[#This Row],[Kód]],zostava27[],2,0),"")</f>
        <v/>
      </c>
      <c r="AN292" s="100" t="str">
        <f>IFERROR(VLOOKUP(Výskyt[[#This Row],[Kód]],zostava28[],2,0),"")</f>
        <v/>
      </c>
      <c r="AO292" s="100" t="str">
        <f>IFERROR(VLOOKUP(Výskyt[[#This Row],[Kód]],zostava29[],2,0),"")</f>
        <v/>
      </c>
      <c r="AP292" s="100" t="str">
        <f>IFERROR(VLOOKUP(Výskyt[[#This Row],[Kód]],zostava30[],2,0),"")</f>
        <v/>
      </c>
      <c r="AQ292" s="100" t="str">
        <f>IFERROR(VLOOKUP(Výskyt[[#This Row],[Kód]],zostava31[],2,0),"")</f>
        <v/>
      </c>
      <c r="AR292" s="100" t="str">
        <f>IFERROR(VLOOKUP(Výskyt[[#This Row],[Kód]],zostava32[],2,0),"")</f>
        <v/>
      </c>
      <c r="AS292" s="100" t="str">
        <f>IFERROR(VLOOKUP(Výskyt[[#This Row],[Kód]],zostava33[],2,0),"")</f>
        <v/>
      </c>
      <c r="AT292" s="100" t="str">
        <f>IFERROR(VLOOKUP(Výskyt[[#This Row],[Kód]],zostava34[],2,0),"")</f>
        <v/>
      </c>
      <c r="AU292" s="100" t="str">
        <f>IFERROR(VLOOKUP(Výskyt[[#This Row],[Kód]],zostava35[],2,0),"")</f>
        <v/>
      </c>
      <c r="AV292" s="100" t="str">
        <f>IFERROR(VLOOKUP(Výskyt[[#This Row],[Kód]],zostava36[],2,0),"")</f>
        <v/>
      </c>
      <c r="AW292" s="100" t="str">
        <f>IFERROR(VLOOKUP(Výskyt[[#This Row],[Kód]],zostava37[],2,0),"")</f>
        <v/>
      </c>
      <c r="AX292" s="100" t="str">
        <f>IFERROR(VLOOKUP(Výskyt[[#This Row],[Kód]],zostava38[],2,0),"")</f>
        <v/>
      </c>
      <c r="AY292" s="100" t="str">
        <f>IFERROR(VLOOKUP(Výskyt[[#This Row],[Kód]],zostava39[],2,0),"")</f>
        <v/>
      </c>
      <c r="AZ292" s="100" t="str">
        <f>IFERROR(VLOOKUP(Výskyt[[#This Row],[Kód]],zostava40[],2,0),"")</f>
        <v/>
      </c>
      <c r="BA292" s="100" t="str">
        <f>IFERROR(VLOOKUP(Výskyt[[#This Row],[Kód]],zostava41[],2,0),"")</f>
        <v/>
      </c>
      <c r="BB292" s="100" t="str">
        <f>IFERROR(VLOOKUP(Výskyt[[#This Row],[Kód]],zostava42[],2,0),"")</f>
        <v/>
      </c>
      <c r="BC292" s="100" t="str">
        <f>IFERROR(VLOOKUP(Výskyt[[#This Row],[Kód]],zostava43[],2,0),"")</f>
        <v/>
      </c>
      <c r="BD292" s="100" t="str">
        <f>IFERROR(VLOOKUP(Výskyt[[#This Row],[Kód]],zostava44[],2,0),"")</f>
        <v/>
      </c>
      <c r="BE292" s="84"/>
      <c r="BF292" s="108">
        <f>Zostavy!B325</f>
        <v>0</v>
      </c>
      <c r="BG292" s="108">
        <f>SUMIFS(Zostavy!$D$300:$D$333,Zostavy!$B$300:$B$333,Zostavy!B325)*Zostavy!$E$335</f>
        <v>0</v>
      </c>
      <c r="BI292" s="108">
        <f>Zostavy!H325</f>
        <v>0</v>
      </c>
      <c r="BJ292" s="108">
        <f>SUMIFS(Zostavy!$J$300:$J$333,Zostavy!$H$300:$H$333,Zostavy!H325)*Zostavy!$K$335</f>
        <v>0</v>
      </c>
      <c r="BL292" s="108">
        <f>Zostavy!N325</f>
        <v>0</v>
      </c>
      <c r="BM292" s="108">
        <f>SUMIFS(Zostavy!$P$300:$P$333,Zostavy!$N$300:$N$333,Zostavy!N325)*Zostavy!$Q$335</f>
        <v>0</v>
      </c>
      <c r="BO292" s="108">
        <f>Zostavy!T325</f>
        <v>0</v>
      </c>
      <c r="BP292" s="108">
        <f>SUMIFS(Zostavy!$V$300:$V$333,Zostavy!$T$300:$T$333,Zostavy!T325)*Zostavy!$W$335</f>
        <v>0</v>
      </c>
    </row>
    <row r="293" spans="1:68" ht="14.15" x14ac:dyDescent="0.35">
      <c r="A293" s="84"/>
      <c r="B293" s="98">
        <v>4210</v>
      </c>
      <c r="C293" s="84" t="s">
        <v>150</v>
      </c>
      <c r="D293" s="84">
        <f>Cenník[[#This Row],[Kód]]</f>
        <v>4210</v>
      </c>
      <c r="E293" s="93">
        <v>0.46</v>
      </c>
      <c r="F293" s="84"/>
      <c r="G293" s="84" t="s">
        <v>583</v>
      </c>
      <c r="H293" s="84"/>
      <c r="I293" s="99">
        <f>Cenník[[#This Row],[Kód]]</f>
        <v>4210</v>
      </c>
      <c r="J293" s="100">
        <f>SUM(Výskyt[[#This Row],[1]:[44]])</f>
        <v>0</v>
      </c>
      <c r="K293" s="100" t="str">
        <f>IFERROR(RANK(Výskyt[[#This Row],[kód-P]],Výskyt[kód-P],1),"")</f>
        <v/>
      </c>
      <c r="L293" s="100" t="str">
        <f>IF(Výskyt[[#This Row],[ks]]&gt;0,Výskyt[[#This Row],[Kód]],"")</f>
        <v/>
      </c>
      <c r="M293" s="100" t="str">
        <f>IFERROR(VLOOKUP(Výskyt[[#This Row],[Kód]],zostava1[],2,0),"")</f>
        <v/>
      </c>
      <c r="N293" s="100" t="str">
        <f>IFERROR(VLOOKUP(Výskyt[[#This Row],[Kód]],zostava2[],2,0),"")</f>
        <v/>
      </c>
      <c r="O293" s="100" t="str">
        <f>IFERROR(VLOOKUP(Výskyt[[#This Row],[Kód]],zostava3[],2,0),"")</f>
        <v/>
      </c>
      <c r="P293" s="100" t="str">
        <f>IFERROR(VLOOKUP(Výskyt[[#This Row],[Kód]],zostava4[],2,0),"")</f>
        <v/>
      </c>
      <c r="Q293" s="100" t="str">
        <f>IFERROR(VLOOKUP(Výskyt[[#This Row],[Kód]],zostava5[],2,0),"")</f>
        <v/>
      </c>
      <c r="R293" s="100" t="str">
        <f>IFERROR(VLOOKUP(Výskyt[[#This Row],[Kód]],zostava6[],2,0),"")</f>
        <v/>
      </c>
      <c r="S293" s="100" t="str">
        <f>IFERROR(VLOOKUP(Výskyt[[#This Row],[Kód]],zostava7[],2,0),"")</f>
        <v/>
      </c>
      <c r="T293" s="100" t="str">
        <f>IFERROR(VLOOKUP(Výskyt[[#This Row],[Kód]],zostava8[],2,0),"")</f>
        <v/>
      </c>
      <c r="U293" s="100" t="str">
        <f>IFERROR(VLOOKUP(Výskyt[[#This Row],[Kód]],zostava9[],2,0),"")</f>
        <v/>
      </c>
      <c r="V293" s="102" t="str">
        <f>IFERROR(VLOOKUP(Výskyt[[#This Row],[Kód]],zostava10[],2,0),"")</f>
        <v/>
      </c>
      <c r="W293" s="100" t="str">
        <f>IFERROR(VLOOKUP(Výskyt[[#This Row],[Kód]],zostava11[],2,0),"")</f>
        <v/>
      </c>
      <c r="X293" s="100" t="str">
        <f>IFERROR(VLOOKUP(Výskyt[[#This Row],[Kód]],zostava12[],2,0),"")</f>
        <v/>
      </c>
      <c r="Y293" s="100" t="str">
        <f>IFERROR(VLOOKUP(Výskyt[[#This Row],[Kód]],zostava13[],2,0),"")</f>
        <v/>
      </c>
      <c r="Z293" s="100" t="str">
        <f>IFERROR(VLOOKUP(Výskyt[[#This Row],[Kód]],zostava14[],2,0),"")</f>
        <v/>
      </c>
      <c r="AA293" s="100" t="str">
        <f>IFERROR(VLOOKUP(Výskyt[[#This Row],[Kód]],zostava15[],2,0),"")</f>
        <v/>
      </c>
      <c r="AB293" s="100" t="str">
        <f>IFERROR(VLOOKUP(Výskyt[[#This Row],[Kód]],zostava16[],2,0),"")</f>
        <v/>
      </c>
      <c r="AC293" s="100" t="str">
        <f>IFERROR(VLOOKUP(Výskyt[[#This Row],[Kód]],zostava17[],2,0),"")</f>
        <v/>
      </c>
      <c r="AD293" s="100" t="str">
        <f>IFERROR(VLOOKUP(Výskyt[[#This Row],[Kód]],zostava18[],2,0),"")</f>
        <v/>
      </c>
      <c r="AE293" s="100" t="str">
        <f>IFERROR(VLOOKUP(Výskyt[[#This Row],[Kód]],zostava19[],2,0),"")</f>
        <v/>
      </c>
      <c r="AF293" s="100" t="str">
        <f>IFERROR(VLOOKUP(Výskyt[[#This Row],[Kód]],zostava20[],2,0),"")</f>
        <v/>
      </c>
      <c r="AG293" s="100" t="str">
        <f>IFERROR(VLOOKUP(Výskyt[[#This Row],[Kód]],zostava21[],2,0),"")</f>
        <v/>
      </c>
      <c r="AH293" s="100" t="str">
        <f>IFERROR(VLOOKUP(Výskyt[[#This Row],[Kód]],zostava22[],2,0),"")</f>
        <v/>
      </c>
      <c r="AI293" s="100" t="str">
        <f>IFERROR(VLOOKUP(Výskyt[[#This Row],[Kód]],zostava23[],2,0),"")</f>
        <v/>
      </c>
      <c r="AJ293" s="100" t="str">
        <f>IFERROR(VLOOKUP(Výskyt[[#This Row],[Kód]],zostava24[],2,0),"")</f>
        <v/>
      </c>
      <c r="AK293" s="100" t="str">
        <f>IFERROR(VLOOKUP(Výskyt[[#This Row],[Kód]],zostava25[],2,0),"")</f>
        <v/>
      </c>
      <c r="AL293" s="100" t="str">
        <f>IFERROR(VLOOKUP(Výskyt[[#This Row],[Kód]],zostava26[],2,0),"")</f>
        <v/>
      </c>
      <c r="AM293" s="100" t="str">
        <f>IFERROR(VLOOKUP(Výskyt[[#This Row],[Kód]],zostava27[],2,0),"")</f>
        <v/>
      </c>
      <c r="AN293" s="100" t="str">
        <f>IFERROR(VLOOKUP(Výskyt[[#This Row],[Kód]],zostava28[],2,0),"")</f>
        <v/>
      </c>
      <c r="AO293" s="100" t="str">
        <f>IFERROR(VLOOKUP(Výskyt[[#This Row],[Kód]],zostava29[],2,0),"")</f>
        <v/>
      </c>
      <c r="AP293" s="100" t="str">
        <f>IFERROR(VLOOKUP(Výskyt[[#This Row],[Kód]],zostava30[],2,0),"")</f>
        <v/>
      </c>
      <c r="AQ293" s="100" t="str">
        <f>IFERROR(VLOOKUP(Výskyt[[#This Row],[Kód]],zostava31[],2,0),"")</f>
        <v/>
      </c>
      <c r="AR293" s="100" t="str">
        <f>IFERROR(VLOOKUP(Výskyt[[#This Row],[Kód]],zostava32[],2,0),"")</f>
        <v/>
      </c>
      <c r="AS293" s="100" t="str">
        <f>IFERROR(VLOOKUP(Výskyt[[#This Row],[Kód]],zostava33[],2,0),"")</f>
        <v/>
      </c>
      <c r="AT293" s="100" t="str">
        <f>IFERROR(VLOOKUP(Výskyt[[#This Row],[Kód]],zostava34[],2,0),"")</f>
        <v/>
      </c>
      <c r="AU293" s="100" t="str">
        <f>IFERROR(VLOOKUP(Výskyt[[#This Row],[Kód]],zostava35[],2,0),"")</f>
        <v/>
      </c>
      <c r="AV293" s="100" t="str">
        <f>IFERROR(VLOOKUP(Výskyt[[#This Row],[Kód]],zostava36[],2,0),"")</f>
        <v/>
      </c>
      <c r="AW293" s="100" t="str">
        <f>IFERROR(VLOOKUP(Výskyt[[#This Row],[Kód]],zostava37[],2,0),"")</f>
        <v/>
      </c>
      <c r="AX293" s="100" t="str">
        <f>IFERROR(VLOOKUP(Výskyt[[#This Row],[Kód]],zostava38[],2,0),"")</f>
        <v/>
      </c>
      <c r="AY293" s="100" t="str">
        <f>IFERROR(VLOOKUP(Výskyt[[#This Row],[Kód]],zostava39[],2,0),"")</f>
        <v/>
      </c>
      <c r="AZ293" s="100" t="str">
        <f>IFERROR(VLOOKUP(Výskyt[[#This Row],[Kód]],zostava40[],2,0),"")</f>
        <v/>
      </c>
      <c r="BA293" s="100" t="str">
        <f>IFERROR(VLOOKUP(Výskyt[[#This Row],[Kód]],zostava41[],2,0),"")</f>
        <v/>
      </c>
      <c r="BB293" s="100" t="str">
        <f>IFERROR(VLOOKUP(Výskyt[[#This Row],[Kód]],zostava42[],2,0),"")</f>
        <v/>
      </c>
      <c r="BC293" s="100" t="str">
        <f>IFERROR(VLOOKUP(Výskyt[[#This Row],[Kód]],zostava43[],2,0),"")</f>
        <v/>
      </c>
      <c r="BD293" s="100" t="str">
        <f>IFERROR(VLOOKUP(Výskyt[[#This Row],[Kód]],zostava44[],2,0),"")</f>
        <v/>
      </c>
      <c r="BE293" s="84"/>
      <c r="BF293" s="108">
        <f>Zostavy!B326</f>
        <v>0</v>
      </c>
      <c r="BG293" s="108">
        <f>SUMIFS(Zostavy!$D$300:$D$333,Zostavy!$B$300:$B$333,Zostavy!B326)*Zostavy!$E$335</f>
        <v>0</v>
      </c>
      <c r="BI293" s="108">
        <f>Zostavy!H326</f>
        <v>0</v>
      </c>
      <c r="BJ293" s="108">
        <f>SUMIFS(Zostavy!$J$300:$J$333,Zostavy!$H$300:$H$333,Zostavy!H326)*Zostavy!$K$335</f>
        <v>0</v>
      </c>
      <c r="BL293" s="108">
        <f>Zostavy!N326</f>
        <v>0</v>
      </c>
      <c r="BM293" s="108">
        <f>SUMIFS(Zostavy!$P$300:$P$333,Zostavy!$N$300:$N$333,Zostavy!N326)*Zostavy!$Q$335</f>
        <v>0</v>
      </c>
      <c r="BO293" s="108">
        <f>Zostavy!T326</f>
        <v>0</v>
      </c>
      <c r="BP293" s="108">
        <f>SUMIFS(Zostavy!$V$300:$V$333,Zostavy!$T$300:$T$333,Zostavy!T326)*Zostavy!$W$335</f>
        <v>0</v>
      </c>
    </row>
    <row r="294" spans="1:68" ht="14.15" x14ac:dyDescent="0.35">
      <c r="A294" s="84"/>
      <c r="B294" s="98">
        <v>4211</v>
      </c>
      <c r="C294" s="84" t="s">
        <v>147</v>
      </c>
      <c r="D294" s="84">
        <f>Cenník[[#This Row],[Kód]]</f>
        <v>4211</v>
      </c>
      <c r="E294" s="93">
        <v>0.46</v>
      </c>
      <c r="F294" s="84"/>
      <c r="G294" s="84" t="s">
        <v>587</v>
      </c>
      <c r="H294" s="84"/>
      <c r="I294" s="99">
        <f>Cenník[[#This Row],[Kód]]</f>
        <v>4211</v>
      </c>
      <c r="J294" s="100">
        <f>SUM(Výskyt[[#This Row],[1]:[44]])</f>
        <v>0</v>
      </c>
      <c r="K294" s="100" t="str">
        <f>IFERROR(RANK(Výskyt[[#This Row],[kód-P]],Výskyt[kód-P],1),"")</f>
        <v/>
      </c>
      <c r="L294" s="100" t="str">
        <f>IF(Výskyt[[#This Row],[ks]]&gt;0,Výskyt[[#This Row],[Kód]],"")</f>
        <v/>
      </c>
      <c r="M294" s="100" t="str">
        <f>IFERROR(VLOOKUP(Výskyt[[#This Row],[Kód]],zostava1[],2,0),"")</f>
        <v/>
      </c>
      <c r="N294" s="100" t="str">
        <f>IFERROR(VLOOKUP(Výskyt[[#This Row],[Kód]],zostava2[],2,0),"")</f>
        <v/>
      </c>
      <c r="O294" s="100" t="str">
        <f>IFERROR(VLOOKUP(Výskyt[[#This Row],[Kód]],zostava3[],2,0),"")</f>
        <v/>
      </c>
      <c r="P294" s="100" t="str">
        <f>IFERROR(VLOOKUP(Výskyt[[#This Row],[Kód]],zostava4[],2,0),"")</f>
        <v/>
      </c>
      <c r="Q294" s="100" t="str">
        <f>IFERROR(VLOOKUP(Výskyt[[#This Row],[Kód]],zostava5[],2,0),"")</f>
        <v/>
      </c>
      <c r="R294" s="100" t="str">
        <f>IFERROR(VLOOKUP(Výskyt[[#This Row],[Kód]],zostava6[],2,0),"")</f>
        <v/>
      </c>
      <c r="S294" s="100" t="str">
        <f>IFERROR(VLOOKUP(Výskyt[[#This Row],[Kód]],zostava7[],2,0),"")</f>
        <v/>
      </c>
      <c r="T294" s="100" t="str">
        <f>IFERROR(VLOOKUP(Výskyt[[#This Row],[Kód]],zostava8[],2,0),"")</f>
        <v/>
      </c>
      <c r="U294" s="100" t="str">
        <f>IFERROR(VLOOKUP(Výskyt[[#This Row],[Kód]],zostava9[],2,0),"")</f>
        <v/>
      </c>
      <c r="V294" s="102" t="str">
        <f>IFERROR(VLOOKUP(Výskyt[[#This Row],[Kód]],zostava10[],2,0),"")</f>
        <v/>
      </c>
      <c r="W294" s="100" t="str">
        <f>IFERROR(VLOOKUP(Výskyt[[#This Row],[Kód]],zostava11[],2,0),"")</f>
        <v/>
      </c>
      <c r="X294" s="100" t="str">
        <f>IFERROR(VLOOKUP(Výskyt[[#This Row],[Kód]],zostava12[],2,0),"")</f>
        <v/>
      </c>
      <c r="Y294" s="100" t="str">
        <f>IFERROR(VLOOKUP(Výskyt[[#This Row],[Kód]],zostava13[],2,0),"")</f>
        <v/>
      </c>
      <c r="Z294" s="100" t="str">
        <f>IFERROR(VLOOKUP(Výskyt[[#This Row],[Kód]],zostava14[],2,0),"")</f>
        <v/>
      </c>
      <c r="AA294" s="100" t="str">
        <f>IFERROR(VLOOKUP(Výskyt[[#This Row],[Kód]],zostava15[],2,0),"")</f>
        <v/>
      </c>
      <c r="AB294" s="100" t="str">
        <f>IFERROR(VLOOKUP(Výskyt[[#This Row],[Kód]],zostava16[],2,0),"")</f>
        <v/>
      </c>
      <c r="AC294" s="100" t="str">
        <f>IFERROR(VLOOKUP(Výskyt[[#This Row],[Kód]],zostava17[],2,0),"")</f>
        <v/>
      </c>
      <c r="AD294" s="100" t="str">
        <f>IFERROR(VLOOKUP(Výskyt[[#This Row],[Kód]],zostava18[],2,0),"")</f>
        <v/>
      </c>
      <c r="AE294" s="100" t="str">
        <f>IFERROR(VLOOKUP(Výskyt[[#This Row],[Kód]],zostava19[],2,0),"")</f>
        <v/>
      </c>
      <c r="AF294" s="100" t="str">
        <f>IFERROR(VLOOKUP(Výskyt[[#This Row],[Kód]],zostava20[],2,0),"")</f>
        <v/>
      </c>
      <c r="AG294" s="100" t="str">
        <f>IFERROR(VLOOKUP(Výskyt[[#This Row],[Kód]],zostava21[],2,0),"")</f>
        <v/>
      </c>
      <c r="AH294" s="100" t="str">
        <f>IFERROR(VLOOKUP(Výskyt[[#This Row],[Kód]],zostava22[],2,0),"")</f>
        <v/>
      </c>
      <c r="AI294" s="100" t="str">
        <f>IFERROR(VLOOKUP(Výskyt[[#This Row],[Kód]],zostava23[],2,0),"")</f>
        <v/>
      </c>
      <c r="AJ294" s="100" t="str">
        <f>IFERROR(VLOOKUP(Výskyt[[#This Row],[Kód]],zostava24[],2,0),"")</f>
        <v/>
      </c>
      <c r="AK294" s="100" t="str">
        <f>IFERROR(VLOOKUP(Výskyt[[#This Row],[Kód]],zostava25[],2,0),"")</f>
        <v/>
      </c>
      <c r="AL294" s="100" t="str">
        <f>IFERROR(VLOOKUP(Výskyt[[#This Row],[Kód]],zostava26[],2,0),"")</f>
        <v/>
      </c>
      <c r="AM294" s="100" t="str">
        <f>IFERROR(VLOOKUP(Výskyt[[#This Row],[Kód]],zostava27[],2,0),"")</f>
        <v/>
      </c>
      <c r="AN294" s="100" t="str">
        <f>IFERROR(VLOOKUP(Výskyt[[#This Row],[Kód]],zostava28[],2,0),"")</f>
        <v/>
      </c>
      <c r="AO294" s="100" t="str">
        <f>IFERROR(VLOOKUP(Výskyt[[#This Row],[Kód]],zostava29[],2,0),"")</f>
        <v/>
      </c>
      <c r="AP294" s="100" t="str">
        <f>IFERROR(VLOOKUP(Výskyt[[#This Row],[Kód]],zostava30[],2,0),"")</f>
        <v/>
      </c>
      <c r="AQ294" s="100" t="str">
        <f>IFERROR(VLOOKUP(Výskyt[[#This Row],[Kód]],zostava31[],2,0),"")</f>
        <v/>
      </c>
      <c r="AR294" s="100" t="str">
        <f>IFERROR(VLOOKUP(Výskyt[[#This Row],[Kód]],zostava32[],2,0),"")</f>
        <v/>
      </c>
      <c r="AS294" s="100" t="str">
        <f>IFERROR(VLOOKUP(Výskyt[[#This Row],[Kód]],zostava33[],2,0),"")</f>
        <v/>
      </c>
      <c r="AT294" s="100" t="str">
        <f>IFERROR(VLOOKUP(Výskyt[[#This Row],[Kód]],zostava34[],2,0),"")</f>
        <v/>
      </c>
      <c r="AU294" s="100" t="str">
        <f>IFERROR(VLOOKUP(Výskyt[[#This Row],[Kód]],zostava35[],2,0),"")</f>
        <v/>
      </c>
      <c r="AV294" s="100" t="str">
        <f>IFERROR(VLOOKUP(Výskyt[[#This Row],[Kód]],zostava36[],2,0),"")</f>
        <v/>
      </c>
      <c r="AW294" s="100" t="str">
        <f>IFERROR(VLOOKUP(Výskyt[[#This Row],[Kód]],zostava37[],2,0),"")</f>
        <v/>
      </c>
      <c r="AX294" s="100" t="str">
        <f>IFERROR(VLOOKUP(Výskyt[[#This Row],[Kód]],zostava38[],2,0),"")</f>
        <v/>
      </c>
      <c r="AY294" s="100" t="str">
        <f>IFERROR(VLOOKUP(Výskyt[[#This Row],[Kód]],zostava39[],2,0),"")</f>
        <v/>
      </c>
      <c r="AZ294" s="100" t="str">
        <f>IFERROR(VLOOKUP(Výskyt[[#This Row],[Kód]],zostava40[],2,0),"")</f>
        <v/>
      </c>
      <c r="BA294" s="100" t="str">
        <f>IFERROR(VLOOKUP(Výskyt[[#This Row],[Kód]],zostava41[],2,0),"")</f>
        <v/>
      </c>
      <c r="BB294" s="100" t="str">
        <f>IFERROR(VLOOKUP(Výskyt[[#This Row],[Kód]],zostava42[],2,0),"")</f>
        <v/>
      </c>
      <c r="BC294" s="100" t="str">
        <f>IFERROR(VLOOKUP(Výskyt[[#This Row],[Kód]],zostava43[],2,0),"")</f>
        <v/>
      </c>
      <c r="BD294" s="100" t="str">
        <f>IFERROR(VLOOKUP(Výskyt[[#This Row],[Kód]],zostava44[],2,0),"")</f>
        <v/>
      </c>
      <c r="BE294" s="84"/>
      <c r="BF294" s="108">
        <f>Zostavy!B327</f>
        <v>0</v>
      </c>
      <c r="BG294" s="108">
        <f>SUMIFS(Zostavy!$D$300:$D$333,Zostavy!$B$300:$B$333,Zostavy!B327)*Zostavy!$E$335</f>
        <v>0</v>
      </c>
      <c r="BI294" s="108">
        <f>Zostavy!H327</f>
        <v>0</v>
      </c>
      <c r="BJ294" s="108">
        <f>SUMIFS(Zostavy!$J$300:$J$333,Zostavy!$H$300:$H$333,Zostavy!H327)*Zostavy!$K$335</f>
        <v>0</v>
      </c>
      <c r="BL294" s="108">
        <f>Zostavy!N327</f>
        <v>0</v>
      </c>
      <c r="BM294" s="108">
        <f>SUMIFS(Zostavy!$P$300:$P$333,Zostavy!$N$300:$N$333,Zostavy!N327)*Zostavy!$Q$335</f>
        <v>0</v>
      </c>
      <c r="BO294" s="108">
        <f>Zostavy!T327</f>
        <v>0</v>
      </c>
      <c r="BP294" s="108">
        <f>SUMIFS(Zostavy!$V$300:$V$333,Zostavy!$T$300:$T$333,Zostavy!T327)*Zostavy!$W$335</f>
        <v>0</v>
      </c>
    </row>
    <row r="295" spans="1:68" ht="14.15" x14ac:dyDescent="0.35">
      <c r="A295" s="84"/>
      <c r="B295" s="98">
        <v>4212</v>
      </c>
      <c r="C295" s="84" t="s">
        <v>148</v>
      </c>
      <c r="D295" s="84">
        <f>Cenník[[#This Row],[Kód]]</f>
        <v>4212</v>
      </c>
      <c r="E295" s="93">
        <v>0.46</v>
      </c>
      <c r="F295" s="84"/>
      <c r="G295" s="84" t="s">
        <v>115</v>
      </c>
      <c r="H295" s="84"/>
      <c r="I295" s="99">
        <f>Cenník[[#This Row],[Kód]]</f>
        <v>4212</v>
      </c>
      <c r="J295" s="100">
        <f>SUM(Výskyt[[#This Row],[1]:[44]])</f>
        <v>0</v>
      </c>
      <c r="K295" s="100" t="str">
        <f>IFERROR(RANK(Výskyt[[#This Row],[kód-P]],Výskyt[kód-P],1),"")</f>
        <v/>
      </c>
      <c r="L295" s="100" t="str">
        <f>IF(Výskyt[[#This Row],[ks]]&gt;0,Výskyt[[#This Row],[Kód]],"")</f>
        <v/>
      </c>
      <c r="M295" s="100" t="str">
        <f>IFERROR(VLOOKUP(Výskyt[[#This Row],[Kód]],zostava1[],2,0),"")</f>
        <v/>
      </c>
      <c r="N295" s="100" t="str">
        <f>IFERROR(VLOOKUP(Výskyt[[#This Row],[Kód]],zostava2[],2,0),"")</f>
        <v/>
      </c>
      <c r="O295" s="100" t="str">
        <f>IFERROR(VLOOKUP(Výskyt[[#This Row],[Kód]],zostava3[],2,0),"")</f>
        <v/>
      </c>
      <c r="P295" s="100" t="str">
        <f>IFERROR(VLOOKUP(Výskyt[[#This Row],[Kód]],zostava4[],2,0),"")</f>
        <v/>
      </c>
      <c r="Q295" s="100" t="str">
        <f>IFERROR(VLOOKUP(Výskyt[[#This Row],[Kód]],zostava5[],2,0),"")</f>
        <v/>
      </c>
      <c r="R295" s="100" t="str">
        <f>IFERROR(VLOOKUP(Výskyt[[#This Row],[Kód]],zostava6[],2,0),"")</f>
        <v/>
      </c>
      <c r="S295" s="100" t="str">
        <f>IFERROR(VLOOKUP(Výskyt[[#This Row],[Kód]],zostava7[],2,0),"")</f>
        <v/>
      </c>
      <c r="T295" s="100" t="str">
        <f>IFERROR(VLOOKUP(Výskyt[[#This Row],[Kód]],zostava8[],2,0),"")</f>
        <v/>
      </c>
      <c r="U295" s="100" t="str">
        <f>IFERROR(VLOOKUP(Výskyt[[#This Row],[Kód]],zostava9[],2,0),"")</f>
        <v/>
      </c>
      <c r="V295" s="102" t="str">
        <f>IFERROR(VLOOKUP(Výskyt[[#This Row],[Kód]],zostava10[],2,0),"")</f>
        <v/>
      </c>
      <c r="W295" s="100" t="str">
        <f>IFERROR(VLOOKUP(Výskyt[[#This Row],[Kód]],zostava11[],2,0),"")</f>
        <v/>
      </c>
      <c r="X295" s="100" t="str">
        <f>IFERROR(VLOOKUP(Výskyt[[#This Row],[Kód]],zostava12[],2,0),"")</f>
        <v/>
      </c>
      <c r="Y295" s="100" t="str">
        <f>IFERROR(VLOOKUP(Výskyt[[#This Row],[Kód]],zostava13[],2,0),"")</f>
        <v/>
      </c>
      <c r="Z295" s="100" t="str">
        <f>IFERROR(VLOOKUP(Výskyt[[#This Row],[Kód]],zostava14[],2,0),"")</f>
        <v/>
      </c>
      <c r="AA295" s="100" t="str">
        <f>IFERROR(VLOOKUP(Výskyt[[#This Row],[Kód]],zostava15[],2,0),"")</f>
        <v/>
      </c>
      <c r="AB295" s="100" t="str">
        <f>IFERROR(VLOOKUP(Výskyt[[#This Row],[Kód]],zostava16[],2,0),"")</f>
        <v/>
      </c>
      <c r="AC295" s="100" t="str">
        <f>IFERROR(VLOOKUP(Výskyt[[#This Row],[Kód]],zostava17[],2,0),"")</f>
        <v/>
      </c>
      <c r="AD295" s="100" t="str">
        <f>IFERROR(VLOOKUP(Výskyt[[#This Row],[Kód]],zostava18[],2,0),"")</f>
        <v/>
      </c>
      <c r="AE295" s="100" t="str">
        <f>IFERROR(VLOOKUP(Výskyt[[#This Row],[Kód]],zostava19[],2,0),"")</f>
        <v/>
      </c>
      <c r="AF295" s="100" t="str">
        <f>IFERROR(VLOOKUP(Výskyt[[#This Row],[Kód]],zostava20[],2,0),"")</f>
        <v/>
      </c>
      <c r="AG295" s="100" t="str">
        <f>IFERROR(VLOOKUP(Výskyt[[#This Row],[Kód]],zostava21[],2,0),"")</f>
        <v/>
      </c>
      <c r="AH295" s="100" t="str">
        <f>IFERROR(VLOOKUP(Výskyt[[#This Row],[Kód]],zostava22[],2,0),"")</f>
        <v/>
      </c>
      <c r="AI295" s="100" t="str">
        <f>IFERROR(VLOOKUP(Výskyt[[#This Row],[Kód]],zostava23[],2,0),"")</f>
        <v/>
      </c>
      <c r="AJ295" s="100" t="str">
        <f>IFERROR(VLOOKUP(Výskyt[[#This Row],[Kód]],zostava24[],2,0),"")</f>
        <v/>
      </c>
      <c r="AK295" s="100" t="str">
        <f>IFERROR(VLOOKUP(Výskyt[[#This Row],[Kód]],zostava25[],2,0),"")</f>
        <v/>
      </c>
      <c r="AL295" s="100" t="str">
        <f>IFERROR(VLOOKUP(Výskyt[[#This Row],[Kód]],zostava26[],2,0),"")</f>
        <v/>
      </c>
      <c r="AM295" s="100" t="str">
        <f>IFERROR(VLOOKUP(Výskyt[[#This Row],[Kód]],zostava27[],2,0),"")</f>
        <v/>
      </c>
      <c r="AN295" s="100" t="str">
        <f>IFERROR(VLOOKUP(Výskyt[[#This Row],[Kód]],zostava28[],2,0),"")</f>
        <v/>
      </c>
      <c r="AO295" s="100" t="str">
        <f>IFERROR(VLOOKUP(Výskyt[[#This Row],[Kód]],zostava29[],2,0),"")</f>
        <v/>
      </c>
      <c r="AP295" s="100" t="str">
        <f>IFERROR(VLOOKUP(Výskyt[[#This Row],[Kód]],zostava30[],2,0),"")</f>
        <v/>
      </c>
      <c r="AQ295" s="100" t="str">
        <f>IFERROR(VLOOKUP(Výskyt[[#This Row],[Kód]],zostava31[],2,0),"")</f>
        <v/>
      </c>
      <c r="AR295" s="100" t="str">
        <f>IFERROR(VLOOKUP(Výskyt[[#This Row],[Kód]],zostava32[],2,0),"")</f>
        <v/>
      </c>
      <c r="AS295" s="100" t="str">
        <f>IFERROR(VLOOKUP(Výskyt[[#This Row],[Kód]],zostava33[],2,0),"")</f>
        <v/>
      </c>
      <c r="AT295" s="100" t="str">
        <f>IFERROR(VLOOKUP(Výskyt[[#This Row],[Kód]],zostava34[],2,0),"")</f>
        <v/>
      </c>
      <c r="AU295" s="100" t="str">
        <f>IFERROR(VLOOKUP(Výskyt[[#This Row],[Kód]],zostava35[],2,0),"")</f>
        <v/>
      </c>
      <c r="AV295" s="100" t="str">
        <f>IFERROR(VLOOKUP(Výskyt[[#This Row],[Kód]],zostava36[],2,0),"")</f>
        <v/>
      </c>
      <c r="AW295" s="100" t="str">
        <f>IFERROR(VLOOKUP(Výskyt[[#This Row],[Kód]],zostava37[],2,0),"")</f>
        <v/>
      </c>
      <c r="AX295" s="100" t="str">
        <f>IFERROR(VLOOKUP(Výskyt[[#This Row],[Kód]],zostava38[],2,0),"")</f>
        <v/>
      </c>
      <c r="AY295" s="100" t="str">
        <f>IFERROR(VLOOKUP(Výskyt[[#This Row],[Kód]],zostava39[],2,0),"")</f>
        <v/>
      </c>
      <c r="AZ295" s="100" t="str">
        <f>IFERROR(VLOOKUP(Výskyt[[#This Row],[Kód]],zostava40[],2,0),"")</f>
        <v/>
      </c>
      <c r="BA295" s="100" t="str">
        <f>IFERROR(VLOOKUP(Výskyt[[#This Row],[Kód]],zostava41[],2,0),"")</f>
        <v/>
      </c>
      <c r="BB295" s="100" t="str">
        <f>IFERROR(VLOOKUP(Výskyt[[#This Row],[Kód]],zostava42[],2,0),"")</f>
        <v/>
      </c>
      <c r="BC295" s="100" t="str">
        <f>IFERROR(VLOOKUP(Výskyt[[#This Row],[Kód]],zostava43[],2,0),"")</f>
        <v/>
      </c>
      <c r="BD295" s="100" t="str">
        <f>IFERROR(VLOOKUP(Výskyt[[#This Row],[Kód]],zostava44[],2,0),"")</f>
        <v/>
      </c>
      <c r="BE295" s="84"/>
      <c r="BF295" s="108">
        <f>Zostavy!B328</f>
        <v>0</v>
      </c>
      <c r="BG295" s="108">
        <f>SUMIFS(Zostavy!$D$300:$D$333,Zostavy!$B$300:$B$333,Zostavy!B328)*Zostavy!$E$335</f>
        <v>0</v>
      </c>
      <c r="BI295" s="108">
        <f>Zostavy!H328</f>
        <v>0</v>
      </c>
      <c r="BJ295" s="108">
        <f>SUMIFS(Zostavy!$J$300:$J$333,Zostavy!$H$300:$H$333,Zostavy!H328)*Zostavy!$K$335</f>
        <v>0</v>
      </c>
      <c r="BL295" s="108">
        <f>Zostavy!N328</f>
        <v>0</v>
      </c>
      <c r="BM295" s="108">
        <f>SUMIFS(Zostavy!$P$300:$P$333,Zostavy!$N$300:$N$333,Zostavy!N328)*Zostavy!$Q$335</f>
        <v>0</v>
      </c>
      <c r="BO295" s="108">
        <f>Zostavy!T328</f>
        <v>0</v>
      </c>
      <c r="BP295" s="108">
        <f>SUMIFS(Zostavy!$V$300:$V$333,Zostavy!$T$300:$T$333,Zostavy!T328)*Zostavy!$W$335</f>
        <v>0</v>
      </c>
    </row>
    <row r="296" spans="1:68" ht="14.15" x14ac:dyDescent="0.35">
      <c r="A296" s="84"/>
      <c r="B296" s="98">
        <v>4213</v>
      </c>
      <c r="C296" s="84" t="s">
        <v>151</v>
      </c>
      <c r="D296" s="84">
        <f>Cenník[[#This Row],[Kód]]</f>
        <v>4213</v>
      </c>
      <c r="E296" s="93">
        <v>1.84</v>
      </c>
      <c r="F296" s="84"/>
      <c r="G296" s="84" t="s">
        <v>118</v>
      </c>
      <c r="H296" s="84"/>
      <c r="I296" s="99">
        <f>Cenník[[#This Row],[Kód]]</f>
        <v>4213</v>
      </c>
      <c r="J296" s="100">
        <f>SUM(Výskyt[[#This Row],[1]:[44]])</f>
        <v>0</v>
      </c>
      <c r="K296" s="100" t="str">
        <f>IFERROR(RANK(Výskyt[[#This Row],[kód-P]],Výskyt[kód-P],1),"")</f>
        <v/>
      </c>
      <c r="L296" s="100" t="str">
        <f>IF(Výskyt[[#This Row],[ks]]&gt;0,Výskyt[[#This Row],[Kód]],"")</f>
        <v/>
      </c>
      <c r="M296" s="100" t="str">
        <f>IFERROR(VLOOKUP(Výskyt[[#This Row],[Kód]],zostava1[],2,0),"")</f>
        <v/>
      </c>
      <c r="N296" s="100" t="str">
        <f>IFERROR(VLOOKUP(Výskyt[[#This Row],[Kód]],zostava2[],2,0),"")</f>
        <v/>
      </c>
      <c r="O296" s="100" t="str">
        <f>IFERROR(VLOOKUP(Výskyt[[#This Row],[Kód]],zostava3[],2,0),"")</f>
        <v/>
      </c>
      <c r="P296" s="100" t="str">
        <f>IFERROR(VLOOKUP(Výskyt[[#This Row],[Kód]],zostava4[],2,0),"")</f>
        <v/>
      </c>
      <c r="Q296" s="100" t="str">
        <f>IFERROR(VLOOKUP(Výskyt[[#This Row],[Kód]],zostava5[],2,0),"")</f>
        <v/>
      </c>
      <c r="R296" s="100" t="str">
        <f>IFERROR(VLOOKUP(Výskyt[[#This Row],[Kód]],zostava6[],2,0),"")</f>
        <v/>
      </c>
      <c r="S296" s="100" t="str">
        <f>IFERROR(VLOOKUP(Výskyt[[#This Row],[Kód]],zostava7[],2,0),"")</f>
        <v/>
      </c>
      <c r="T296" s="100" t="str">
        <f>IFERROR(VLOOKUP(Výskyt[[#This Row],[Kód]],zostava8[],2,0),"")</f>
        <v/>
      </c>
      <c r="U296" s="100" t="str">
        <f>IFERROR(VLOOKUP(Výskyt[[#This Row],[Kód]],zostava9[],2,0),"")</f>
        <v/>
      </c>
      <c r="V296" s="102" t="str">
        <f>IFERROR(VLOOKUP(Výskyt[[#This Row],[Kód]],zostava10[],2,0),"")</f>
        <v/>
      </c>
      <c r="W296" s="100" t="str">
        <f>IFERROR(VLOOKUP(Výskyt[[#This Row],[Kód]],zostava11[],2,0),"")</f>
        <v/>
      </c>
      <c r="X296" s="100" t="str">
        <f>IFERROR(VLOOKUP(Výskyt[[#This Row],[Kód]],zostava12[],2,0),"")</f>
        <v/>
      </c>
      <c r="Y296" s="100" t="str">
        <f>IFERROR(VLOOKUP(Výskyt[[#This Row],[Kód]],zostava13[],2,0),"")</f>
        <v/>
      </c>
      <c r="Z296" s="100" t="str">
        <f>IFERROR(VLOOKUP(Výskyt[[#This Row],[Kód]],zostava14[],2,0),"")</f>
        <v/>
      </c>
      <c r="AA296" s="100" t="str">
        <f>IFERROR(VLOOKUP(Výskyt[[#This Row],[Kód]],zostava15[],2,0),"")</f>
        <v/>
      </c>
      <c r="AB296" s="100" t="str">
        <f>IFERROR(VLOOKUP(Výskyt[[#This Row],[Kód]],zostava16[],2,0),"")</f>
        <v/>
      </c>
      <c r="AC296" s="100" t="str">
        <f>IFERROR(VLOOKUP(Výskyt[[#This Row],[Kód]],zostava17[],2,0),"")</f>
        <v/>
      </c>
      <c r="AD296" s="100" t="str">
        <f>IFERROR(VLOOKUP(Výskyt[[#This Row],[Kód]],zostava18[],2,0),"")</f>
        <v/>
      </c>
      <c r="AE296" s="100" t="str">
        <f>IFERROR(VLOOKUP(Výskyt[[#This Row],[Kód]],zostava19[],2,0),"")</f>
        <v/>
      </c>
      <c r="AF296" s="100" t="str">
        <f>IFERROR(VLOOKUP(Výskyt[[#This Row],[Kód]],zostava20[],2,0),"")</f>
        <v/>
      </c>
      <c r="AG296" s="100" t="str">
        <f>IFERROR(VLOOKUP(Výskyt[[#This Row],[Kód]],zostava21[],2,0),"")</f>
        <v/>
      </c>
      <c r="AH296" s="100" t="str">
        <f>IFERROR(VLOOKUP(Výskyt[[#This Row],[Kód]],zostava22[],2,0),"")</f>
        <v/>
      </c>
      <c r="AI296" s="100" t="str">
        <f>IFERROR(VLOOKUP(Výskyt[[#This Row],[Kód]],zostava23[],2,0),"")</f>
        <v/>
      </c>
      <c r="AJ296" s="100" t="str">
        <f>IFERROR(VLOOKUP(Výskyt[[#This Row],[Kód]],zostava24[],2,0),"")</f>
        <v/>
      </c>
      <c r="AK296" s="100" t="str">
        <f>IFERROR(VLOOKUP(Výskyt[[#This Row],[Kód]],zostava25[],2,0),"")</f>
        <v/>
      </c>
      <c r="AL296" s="100" t="str">
        <f>IFERROR(VLOOKUP(Výskyt[[#This Row],[Kód]],zostava26[],2,0),"")</f>
        <v/>
      </c>
      <c r="AM296" s="100" t="str">
        <f>IFERROR(VLOOKUP(Výskyt[[#This Row],[Kód]],zostava27[],2,0),"")</f>
        <v/>
      </c>
      <c r="AN296" s="100" t="str">
        <f>IFERROR(VLOOKUP(Výskyt[[#This Row],[Kód]],zostava28[],2,0),"")</f>
        <v/>
      </c>
      <c r="AO296" s="100" t="str">
        <f>IFERROR(VLOOKUP(Výskyt[[#This Row],[Kód]],zostava29[],2,0),"")</f>
        <v/>
      </c>
      <c r="AP296" s="100" t="str">
        <f>IFERROR(VLOOKUP(Výskyt[[#This Row],[Kód]],zostava30[],2,0),"")</f>
        <v/>
      </c>
      <c r="AQ296" s="100" t="str">
        <f>IFERROR(VLOOKUP(Výskyt[[#This Row],[Kód]],zostava31[],2,0),"")</f>
        <v/>
      </c>
      <c r="AR296" s="100" t="str">
        <f>IFERROR(VLOOKUP(Výskyt[[#This Row],[Kód]],zostava32[],2,0),"")</f>
        <v/>
      </c>
      <c r="AS296" s="100" t="str">
        <f>IFERROR(VLOOKUP(Výskyt[[#This Row],[Kód]],zostava33[],2,0),"")</f>
        <v/>
      </c>
      <c r="AT296" s="100" t="str">
        <f>IFERROR(VLOOKUP(Výskyt[[#This Row],[Kód]],zostava34[],2,0),"")</f>
        <v/>
      </c>
      <c r="AU296" s="100" t="str">
        <f>IFERROR(VLOOKUP(Výskyt[[#This Row],[Kód]],zostava35[],2,0),"")</f>
        <v/>
      </c>
      <c r="AV296" s="100" t="str">
        <f>IFERROR(VLOOKUP(Výskyt[[#This Row],[Kód]],zostava36[],2,0),"")</f>
        <v/>
      </c>
      <c r="AW296" s="100" t="str">
        <f>IFERROR(VLOOKUP(Výskyt[[#This Row],[Kód]],zostava37[],2,0),"")</f>
        <v/>
      </c>
      <c r="AX296" s="100" t="str">
        <f>IFERROR(VLOOKUP(Výskyt[[#This Row],[Kód]],zostava38[],2,0),"")</f>
        <v/>
      </c>
      <c r="AY296" s="100" t="str">
        <f>IFERROR(VLOOKUP(Výskyt[[#This Row],[Kód]],zostava39[],2,0),"")</f>
        <v/>
      </c>
      <c r="AZ296" s="100" t="str">
        <f>IFERROR(VLOOKUP(Výskyt[[#This Row],[Kód]],zostava40[],2,0),"")</f>
        <v/>
      </c>
      <c r="BA296" s="100" t="str">
        <f>IFERROR(VLOOKUP(Výskyt[[#This Row],[Kód]],zostava41[],2,0),"")</f>
        <v/>
      </c>
      <c r="BB296" s="100" t="str">
        <f>IFERROR(VLOOKUP(Výskyt[[#This Row],[Kód]],zostava42[],2,0),"")</f>
        <v/>
      </c>
      <c r="BC296" s="100" t="str">
        <f>IFERROR(VLOOKUP(Výskyt[[#This Row],[Kód]],zostava43[],2,0),"")</f>
        <v/>
      </c>
      <c r="BD296" s="100" t="str">
        <f>IFERROR(VLOOKUP(Výskyt[[#This Row],[Kód]],zostava44[],2,0),"")</f>
        <v/>
      </c>
      <c r="BE296" s="84"/>
      <c r="BF296" s="108">
        <f>Zostavy!B329</f>
        <v>0</v>
      </c>
      <c r="BG296" s="108">
        <f>SUMIFS(Zostavy!$D$300:$D$333,Zostavy!$B$300:$B$333,Zostavy!B329)*Zostavy!$E$335</f>
        <v>0</v>
      </c>
      <c r="BI296" s="108">
        <f>Zostavy!H329</f>
        <v>0</v>
      </c>
      <c r="BJ296" s="108">
        <f>SUMIFS(Zostavy!$J$300:$J$333,Zostavy!$H$300:$H$333,Zostavy!H329)*Zostavy!$K$335</f>
        <v>0</v>
      </c>
      <c r="BL296" s="108">
        <f>Zostavy!N329</f>
        <v>0</v>
      </c>
      <c r="BM296" s="108">
        <f>SUMIFS(Zostavy!$P$300:$P$333,Zostavy!$N$300:$N$333,Zostavy!N329)*Zostavy!$Q$335</f>
        <v>0</v>
      </c>
      <c r="BO296" s="108">
        <f>Zostavy!T329</f>
        <v>0</v>
      </c>
      <c r="BP296" s="108">
        <f>SUMIFS(Zostavy!$V$300:$V$333,Zostavy!$T$300:$T$333,Zostavy!T329)*Zostavy!$W$335</f>
        <v>0</v>
      </c>
    </row>
    <row r="297" spans="1:68" ht="14.15" x14ac:dyDescent="0.35">
      <c r="A297" s="84"/>
      <c r="B297" s="98">
        <v>4240</v>
      </c>
      <c r="C297" s="84" t="s">
        <v>496</v>
      </c>
      <c r="D297" s="84">
        <f>Cenník[[#This Row],[Kód]]</f>
        <v>4240</v>
      </c>
      <c r="E297" s="93">
        <v>1.1299999999999999</v>
      </c>
      <c r="F297" s="84"/>
      <c r="G297" s="84" t="s">
        <v>541</v>
      </c>
      <c r="H297" s="84"/>
      <c r="I297" s="99">
        <f>Cenník[[#This Row],[Kód]]</f>
        <v>4240</v>
      </c>
      <c r="J297" s="100">
        <f>SUM(Výskyt[[#This Row],[1]:[44]])</f>
        <v>0</v>
      </c>
      <c r="K297" s="100" t="str">
        <f>IFERROR(RANK(Výskyt[[#This Row],[kód-P]],Výskyt[kód-P],1),"")</f>
        <v/>
      </c>
      <c r="L297" s="100" t="str">
        <f>IF(Výskyt[[#This Row],[ks]]&gt;0,Výskyt[[#This Row],[Kód]],"")</f>
        <v/>
      </c>
      <c r="M297" s="100" t="str">
        <f>IFERROR(VLOOKUP(Výskyt[[#This Row],[Kód]],zostava1[],2,0),"")</f>
        <v/>
      </c>
      <c r="N297" s="100" t="str">
        <f>IFERROR(VLOOKUP(Výskyt[[#This Row],[Kód]],zostava2[],2,0),"")</f>
        <v/>
      </c>
      <c r="O297" s="100" t="str">
        <f>IFERROR(VLOOKUP(Výskyt[[#This Row],[Kód]],zostava3[],2,0),"")</f>
        <v/>
      </c>
      <c r="P297" s="100" t="str">
        <f>IFERROR(VLOOKUP(Výskyt[[#This Row],[Kód]],zostava4[],2,0),"")</f>
        <v/>
      </c>
      <c r="Q297" s="100" t="str">
        <f>IFERROR(VLOOKUP(Výskyt[[#This Row],[Kód]],zostava5[],2,0),"")</f>
        <v/>
      </c>
      <c r="R297" s="100" t="str">
        <f>IFERROR(VLOOKUP(Výskyt[[#This Row],[Kód]],zostava6[],2,0),"")</f>
        <v/>
      </c>
      <c r="S297" s="100" t="str">
        <f>IFERROR(VLOOKUP(Výskyt[[#This Row],[Kód]],zostava7[],2,0),"")</f>
        <v/>
      </c>
      <c r="T297" s="100" t="str">
        <f>IFERROR(VLOOKUP(Výskyt[[#This Row],[Kód]],zostava8[],2,0),"")</f>
        <v/>
      </c>
      <c r="U297" s="100" t="str">
        <f>IFERROR(VLOOKUP(Výskyt[[#This Row],[Kód]],zostava9[],2,0),"")</f>
        <v/>
      </c>
      <c r="V297" s="102" t="str">
        <f>IFERROR(VLOOKUP(Výskyt[[#This Row],[Kód]],zostava10[],2,0),"")</f>
        <v/>
      </c>
      <c r="W297" s="100" t="str">
        <f>IFERROR(VLOOKUP(Výskyt[[#This Row],[Kód]],zostava11[],2,0),"")</f>
        <v/>
      </c>
      <c r="X297" s="100" t="str">
        <f>IFERROR(VLOOKUP(Výskyt[[#This Row],[Kód]],zostava12[],2,0),"")</f>
        <v/>
      </c>
      <c r="Y297" s="100" t="str">
        <f>IFERROR(VLOOKUP(Výskyt[[#This Row],[Kód]],zostava13[],2,0),"")</f>
        <v/>
      </c>
      <c r="Z297" s="100" t="str">
        <f>IFERROR(VLOOKUP(Výskyt[[#This Row],[Kód]],zostava14[],2,0),"")</f>
        <v/>
      </c>
      <c r="AA297" s="100" t="str">
        <f>IFERROR(VLOOKUP(Výskyt[[#This Row],[Kód]],zostava15[],2,0),"")</f>
        <v/>
      </c>
      <c r="AB297" s="100" t="str">
        <f>IFERROR(VLOOKUP(Výskyt[[#This Row],[Kód]],zostava16[],2,0),"")</f>
        <v/>
      </c>
      <c r="AC297" s="100" t="str">
        <f>IFERROR(VLOOKUP(Výskyt[[#This Row],[Kód]],zostava17[],2,0),"")</f>
        <v/>
      </c>
      <c r="AD297" s="100" t="str">
        <f>IFERROR(VLOOKUP(Výskyt[[#This Row],[Kód]],zostava18[],2,0),"")</f>
        <v/>
      </c>
      <c r="AE297" s="100" t="str">
        <f>IFERROR(VLOOKUP(Výskyt[[#This Row],[Kód]],zostava19[],2,0),"")</f>
        <v/>
      </c>
      <c r="AF297" s="100" t="str">
        <f>IFERROR(VLOOKUP(Výskyt[[#This Row],[Kód]],zostava20[],2,0),"")</f>
        <v/>
      </c>
      <c r="AG297" s="100" t="str">
        <f>IFERROR(VLOOKUP(Výskyt[[#This Row],[Kód]],zostava21[],2,0),"")</f>
        <v/>
      </c>
      <c r="AH297" s="100" t="str">
        <f>IFERROR(VLOOKUP(Výskyt[[#This Row],[Kód]],zostava22[],2,0),"")</f>
        <v/>
      </c>
      <c r="AI297" s="100" t="str">
        <f>IFERROR(VLOOKUP(Výskyt[[#This Row],[Kód]],zostava23[],2,0),"")</f>
        <v/>
      </c>
      <c r="AJ297" s="100" t="str">
        <f>IFERROR(VLOOKUP(Výskyt[[#This Row],[Kód]],zostava24[],2,0),"")</f>
        <v/>
      </c>
      <c r="AK297" s="100" t="str">
        <f>IFERROR(VLOOKUP(Výskyt[[#This Row],[Kód]],zostava25[],2,0),"")</f>
        <v/>
      </c>
      <c r="AL297" s="100" t="str">
        <f>IFERROR(VLOOKUP(Výskyt[[#This Row],[Kód]],zostava26[],2,0),"")</f>
        <v/>
      </c>
      <c r="AM297" s="100" t="str">
        <f>IFERROR(VLOOKUP(Výskyt[[#This Row],[Kód]],zostava27[],2,0),"")</f>
        <v/>
      </c>
      <c r="AN297" s="100" t="str">
        <f>IFERROR(VLOOKUP(Výskyt[[#This Row],[Kód]],zostava28[],2,0),"")</f>
        <v/>
      </c>
      <c r="AO297" s="100" t="str">
        <f>IFERROR(VLOOKUP(Výskyt[[#This Row],[Kód]],zostava29[],2,0),"")</f>
        <v/>
      </c>
      <c r="AP297" s="100" t="str">
        <f>IFERROR(VLOOKUP(Výskyt[[#This Row],[Kód]],zostava30[],2,0),"")</f>
        <v/>
      </c>
      <c r="AQ297" s="100" t="str">
        <f>IFERROR(VLOOKUP(Výskyt[[#This Row],[Kód]],zostava31[],2,0),"")</f>
        <v/>
      </c>
      <c r="AR297" s="100" t="str">
        <f>IFERROR(VLOOKUP(Výskyt[[#This Row],[Kód]],zostava32[],2,0),"")</f>
        <v/>
      </c>
      <c r="AS297" s="100" t="str">
        <f>IFERROR(VLOOKUP(Výskyt[[#This Row],[Kód]],zostava33[],2,0),"")</f>
        <v/>
      </c>
      <c r="AT297" s="100" t="str">
        <f>IFERROR(VLOOKUP(Výskyt[[#This Row],[Kód]],zostava34[],2,0),"")</f>
        <v/>
      </c>
      <c r="AU297" s="100" t="str">
        <f>IFERROR(VLOOKUP(Výskyt[[#This Row],[Kód]],zostava35[],2,0),"")</f>
        <v/>
      </c>
      <c r="AV297" s="100" t="str">
        <f>IFERROR(VLOOKUP(Výskyt[[#This Row],[Kód]],zostava36[],2,0),"")</f>
        <v/>
      </c>
      <c r="AW297" s="100" t="str">
        <f>IFERROR(VLOOKUP(Výskyt[[#This Row],[Kód]],zostava37[],2,0),"")</f>
        <v/>
      </c>
      <c r="AX297" s="100" t="str">
        <f>IFERROR(VLOOKUP(Výskyt[[#This Row],[Kód]],zostava38[],2,0),"")</f>
        <v/>
      </c>
      <c r="AY297" s="100" t="str">
        <f>IFERROR(VLOOKUP(Výskyt[[#This Row],[Kód]],zostava39[],2,0),"")</f>
        <v/>
      </c>
      <c r="AZ297" s="100" t="str">
        <f>IFERROR(VLOOKUP(Výskyt[[#This Row],[Kód]],zostava40[],2,0),"")</f>
        <v/>
      </c>
      <c r="BA297" s="100" t="str">
        <f>IFERROR(VLOOKUP(Výskyt[[#This Row],[Kód]],zostava41[],2,0),"")</f>
        <v/>
      </c>
      <c r="BB297" s="100" t="str">
        <f>IFERROR(VLOOKUP(Výskyt[[#This Row],[Kód]],zostava42[],2,0),"")</f>
        <v/>
      </c>
      <c r="BC297" s="100" t="str">
        <f>IFERROR(VLOOKUP(Výskyt[[#This Row],[Kód]],zostava43[],2,0),"")</f>
        <v/>
      </c>
      <c r="BD297" s="100" t="str">
        <f>IFERROR(VLOOKUP(Výskyt[[#This Row],[Kód]],zostava44[],2,0),"")</f>
        <v/>
      </c>
      <c r="BE297" s="84"/>
      <c r="BF297" s="108">
        <f>Zostavy!B330</f>
        <v>0</v>
      </c>
      <c r="BG297" s="108">
        <f>SUMIFS(Zostavy!$D$300:$D$333,Zostavy!$B$300:$B$333,Zostavy!B330)*Zostavy!$E$335</f>
        <v>0</v>
      </c>
      <c r="BI297" s="108">
        <f>Zostavy!H330</f>
        <v>0</v>
      </c>
      <c r="BJ297" s="108">
        <f>SUMIFS(Zostavy!$J$300:$J$333,Zostavy!$H$300:$H$333,Zostavy!H330)*Zostavy!$K$335</f>
        <v>0</v>
      </c>
      <c r="BL297" s="108">
        <f>Zostavy!N330</f>
        <v>0</v>
      </c>
      <c r="BM297" s="108">
        <f>SUMIFS(Zostavy!$P$300:$P$333,Zostavy!$N$300:$N$333,Zostavy!N330)*Zostavy!$Q$335</f>
        <v>0</v>
      </c>
      <c r="BO297" s="108">
        <f>Zostavy!T330</f>
        <v>0</v>
      </c>
      <c r="BP297" s="108">
        <f>SUMIFS(Zostavy!$V$300:$V$333,Zostavy!$T$300:$T$333,Zostavy!T330)*Zostavy!$W$335</f>
        <v>0</v>
      </c>
    </row>
    <row r="298" spans="1:68" ht="14.15" x14ac:dyDescent="0.35">
      <c r="A298" s="84"/>
      <c r="B298" s="98">
        <v>4241</v>
      </c>
      <c r="C298" s="84" t="s">
        <v>497</v>
      </c>
      <c r="D298" s="84">
        <f>Cenník[[#This Row],[Kód]]</f>
        <v>4241</v>
      </c>
      <c r="E298" s="93">
        <v>1.31</v>
      </c>
      <c r="F298" s="84"/>
      <c r="G298" s="84" t="s">
        <v>120</v>
      </c>
      <c r="H298" s="84"/>
      <c r="I298" s="99">
        <f>Cenník[[#This Row],[Kód]]</f>
        <v>4241</v>
      </c>
      <c r="J298" s="100">
        <f>SUM(Výskyt[[#This Row],[1]:[44]])</f>
        <v>0</v>
      </c>
      <c r="K298" s="100" t="str">
        <f>IFERROR(RANK(Výskyt[[#This Row],[kód-P]],Výskyt[kód-P],1),"")</f>
        <v/>
      </c>
      <c r="L298" s="100" t="str">
        <f>IF(Výskyt[[#This Row],[ks]]&gt;0,Výskyt[[#This Row],[Kód]],"")</f>
        <v/>
      </c>
      <c r="M298" s="100" t="str">
        <f>IFERROR(VLOOKUP(Výskyt[[#This Row],[Kód]],zostava1[],2,0),"")</f>
        <v/>
      </c>
      <c r="N298" s="100" t="str">
        <f>IFERROR(VLOOKUP(Výskyt[[#This Row],[Kód]],zostava2[],2,0),"")</f>
        <v/>
      </c>
      <c r="O298" s="100" t="str">
        <f>IFERROR(VLOOKUP(Výskyt[[#This Row],[Kód]],zostava3[],2,0),"")</f>
        <v/>
      </c>
      <c r="P298" s="100" t="str">
        <f>IFERROR(VLOOKUP(Výskyt[[#This Row],[Kód]],zostava4[],2,0),"")</f>
        <v/>
      </c>
      <c r="Q298" s="100" t="str">
        <f>IFERROR(VLOOKUP(Výskyt[[#This Row],[Kód]],zostava5[],2,0),"")</f>
        <v/>
      </c>
      <c r="R298" s="100" t="str">
        <f>IFERROR(VLOOKUP(Výskyt[[#This Row],[Kód]],zostava6[],2,0),"")</f>
        <v/>
      </c>
      <c r="S298" s="100" t="str">
        <f>IFERROR(VLOOKUP(Výskyt[[#This Row],[Kód]],zostava7[],2,0),"")</f>
        <v/>
      </c>
      <c r="T298" s="100" t="str">
        <f>IFERROR(VLOOKUP(Výskyt[[#This Row],[Kód]],zostava8[],2,0),"")</f>
        <v/>
      </c>
      <c r="U298" s="100" t="str">
        <f>IFERROR(VLOOKUP(Výskyt[[#This Row],[Kód]],zostava9[],2,0),"")</f>
        <v/>
      </c>
      <c r="V298" s="102" t="str">
        <f>IFERROR(VLOOKUP(Výskyt[[#This Row],[Kód]],zostava10[],2,0),"")</f>
        <v/>
      </c>
      <c r="W298" s="100" t="str">
        <f>IFERROR(VLOOKUP(Výskyt[[#This Row],[Kód]],zostava11[],2,0),"")</f>
        <v/>
      </c>
      <c r="X298" s="100" t="str">
        <f>IFERROR(VLOOKUP(Výskyt[[#This Row],[Kód]],zostava12[],2,0),"")</f>
        <v/>
      </c>
      <c r="Y298" s="100" t="str">
        <f>IFERROR(VLOOKUP(Výskyt[[#This Row],[Kód]],zostava13[],2,0),"")</f>
        <v/>
      </c>
      <c r="Z298" s="100" t="str">
        <f>IFERROR(VLOOKUP(Výskyt[[#This Row],[Kód]],zostava14[],2,0),"")</f>
        <v/>
      </c>
      <c r="AA298" s="100" t="str">
        <f>IFERROR(VLOOKUP(Výskyt[[#This Row],[Kód]],zostava15[],2,0),"")</f>
        <v/>
      </c>
      <c r="AB298" s="100" t="str">
        <f>IFERROR(VLOOKUP(Výskyt[[#This Row],[Kód]],zostava16[],2,0),"")</f>
        <v/>
      </c>
      <c r="AC298" s="100" t="str">
        <f>IFERROR(VLOOKUP(Výskyt[[#This Row],[Kód]],zostava17[],2,0),"")</f>
        <v/>
      </c>
      <c r="AD298" s="100" t="str">
        <f>IFERROR(VLOOKUP(Výskyt[[#This Row],[Kód]],zostava18[],2,0),"")</f>
        <v/>
      </c>
      <c r="AE298" s="100" t="str">
        <f>IFERROR(VLOOKUP(Výskyt[[#This Row],[Kód]],zostava19[],2,0),"")</f>
        <v/>
      </c>
      <c r="AF298" s="100" t="str">
        <f>IFERROR(VLOOKUP(Výskyt[[#This Row],[Kód]],zostava20[],2,0),"")</f>
        <v/>
      </c>
      <c r="AG298" s="100" t="str">
        <f>IFERROR(VLOOKUP(Výskyt[[#This Row],[Kód]],zostava21[],2,0),"")</f>
        <v/>
      </c>
      <c r="AH298" s="100" t="str">
        <f>IFERROR(VLOOKUP(Výskyt[[#This Row],[Kód]],zostava22[],2,0),"")</f>
        <v/>
      </c>
      <c r="AI298" s="100" t="str">
        <f>IFERROR(VLOOKUP(Výskyt[[#This Row],[Kód]],zostava23[],2,0),"")</f>
        <v/>
      </c>
      <c r="AJ298" s="100" t="str">
        <f>IFERROR(VLOOKUP(Výskyt[[#This Row],[Kód]],zostava24[],2,0),"")</f>
        <v/>
      </c>
      <c r="AK298" s="100" t="str">
        <f>IFERROR(VLOOKUP(Výskyt[[#This Row],[Kód]],zostava25[],2,0),"")</f>
        <v/>
      </c>
      <c r="AL298" s="100" t="str">
        <f>IFERROR(VLOOKUP(Výskyt[[#This Row],[Kód]],zostava26[],2,0),"")</f>
        <v/>
      </c>
      <c r="AM298" s="100" t="str">
        <f>IFERROR(VLOOKUP(Výskyt[[#This Row],[Kód]],zostava27[],2,0),"")</f>
        <v/>
      </c>
      <c r="AN298" s="100" t="str">
        <f>IFERROR(VLOOKUP(Výskyt[[#This Row],[Kód]],zostava28[],2,0),"")</f>
        <v/>
      </c>
      <c r="AO298" s="100" t="str">
        <f>IFERROR(VLOOKUP(Výskyt[[#This Row],[Kód]],zostava29[],2,0),"")</f>
        <v/>
      </c>
      <c r="AP298" s="100" t="str">
        <f>IFERROR(VLOOKUP(Výskyt[[#This Row],[Kód]],zostava30[],2,0),"")</f>
        <v/>
      </c>
      <c r="AQ298" s="100" t="str">
        <f>IFERROR(VLOOKUP(Výskyt[[#This Row],[Kód]],zostava31[],2,0),"")</f>
        <v/>
      </c>
      <c r="AR298" s="100" t="str">
        <f>IFERROR(VLOOKUP(Výskyt[[#This Row],[Kód]],zostava32[],2,0),"")</f>
        <v/>
      </c>
      <c r="AS298" s="100" t="str">
        <f>IFERROR(VLOOKUP(Výskyt[[#This Row],[Kód]],zostava33[],2,0),"")</f>
        <v/>
      </c>
      <c r="AT298" s="100" t="str">
        <f>IFERROR(VLOOKUP(Výskyt[[#This Row],[Kód]],zostava34[],2,0),"")</f>
        <v/>
      </c>
      <c r="AU298" s="100" t="str">
        <f>IFERROR(VLOOKUP(Výskyt[[#This Row],[Kód]],zostava35[],2,0),"")</f>
        <v/>
      </c>
      <c r="AV298" s="100" t="str">
        <f>IFERROR(VLOOKUP(Výskyt[[#This Row],[Kód]],zostava36[],2,0),"")</f>
        <v/>
      </c>
      <c r="AW298" s="100" t="str">
        <f>IFERROR(VLOOKUP(Výskyt[[#This Row],[Kód]],zostava37[],2,0),"")</f>
        <v/>
      </c>
      <c r="AX298" s="100" t="str">
        <f>IFERROR(VLOOKUP(Výskyt[[#This Row],[Kód]],zostava38[],2,0),"")</f>
        <v/>
      </c>
      <c r="AY298" s="100" t="str">
        <f>IFERROR(VLOOKUP(Výskyt[[#This Row],[Kód]],zostava39[],2,0),"")</f>
        <v/>
      </c>
      <c r="AZ298" s="100" t="str">
        <f>IFERROR(VLOOKUP(Výskyt[[#This Row],[Kód]],zostava40[],2,0),"")</f>
        <v/>
      </c>
      <c r="BA298" s="100" t="str">
        <f>IFERROR(VLOOKUP(Výskyt[[#This Row],[Kód]],zostava41[],2,0),"")</f>
        <v/>
      </c>
      <c r="BB298" s="100" t="str">
        <f>IFERROR(VLOOKUP(Výskyt[[#This Row],[Kód]],zostava42[],2,0),"")</f>
        <v/>
      </c>
      <c r="BC298" s="100" t="str">
        <f>IFERROR(VLOOKUP(Výskyt[[#This Row],[Kód]],zostava43[],2,0),"")</f>
        <v/>
      </c>
      <c r="BD298" s="100" t="str">
        <f>IFERROR(VLOOKUP(Výskyt[[#This Row],[Kód]],zostava44[],2,0),"")</f>
        <v/>
      </c>
      <c r="BE298" s="84"/>
      <c r="BF298" s="108">
        <f>Zostavy!B331</f>
        <v>0</v>
      </c>
      <c r="BG298" s="108">
        <f>SUMIFS(Zostavy!$D$300:$D$333,Zostavy!$B$300:$B$333,Zostavy!B331)*Zostavy!$E$335</f>
        <v>0</v>
      </c>
      <c r="BI298" s="108">
        <f>Zostavy!H331</f>
        <v>0</v>
      </c>
      <c r="BJ298" s="108">
        <f>SUMIFS(Zostavy!$J$300:$J$333,Zostavy!$H$300:$H$333,Zostavy!H331)*Zostavy!$K$335</f>
        <v>0</v>
      </c>
      <c r="BL298" s="108">
        <f>Zostavy!N331</f>
        <v>0</v>
      </c>
      <c r="BM298" s="108">
        <f>SUMIFS(Zostavy!$P$300:$P$333,Zostavy!$N$300:$N$333,Zostavy!N331)*Zostavy!$Q$335</f>
        <v>0</v>
      </c>
      <c r="BO298" s="108">
        <f>Zostavy!T331</f>
        <v>0</v>
      </c>
      <c r="BP298" s="108">
        <f>SUMIFS(Zostavy!$V$300:$V$333,Zostavy!$T$300:$T$333,Zostavy!T331)*Zostavy!$W$335</f>
        <v>0</v>
      </c>
    </row>
    <row r="299" spans="1:68" ht="14.15" x14ac:dyDescent="0.35">
      <c r="A299" s="84"/>
      <c r="B299" s="98">
        <v>4242</v>
      </c>
      <c r="C299" s="84" t="s">
        <v>498</v>
      </c>
      <c r="D299" s="84">
        <f>Cenník[[#This Row],[Kód]]</f>
        <v>4242</v>
      </c>
      <c r="E299" s="93">
        <v>1.4</v>
      </c>
      <c r="F299" s="84"/>
      <c r="G299" s="84" t="s">
        <v>122</v>
      </c>
      <c r="H299" s="84"/>
      <c r="I299" s="99">
        <f>Cenník[[#This Row],[Kód]]</f>
        <v>4242</v>
      </c>
      <c r="J299" s="100">
        <f>SUM(Výskyt[[#This Row],[1]:[44]])</f>
        <v>0</v>
      </c>
      <c r="K299" s="100" t="str">
        <f>IFERROR(RANK(Výskyt[[#This Row],[kód-P]],Výskyt[kód-P],1),"")</f>
        <v/>
      </c>
      <c r="L299" s="100" t="str">
        <f>IF(Výskyt[[#This Row],[ks]]&gt;0,Výskyt[[#This Row],[Kód]],"")</f>
        <v/>
      </c>
      <c r="M299" s="100" t="str">
        <f>IFERROR(VLOOKUP(Výskyt[[#This Row],[Kód]],zostava1[],2,0),"")</f>
        <v/>
      </c>
      <c r="N299" s="100" t="str">
        <f>IFERROR(VLOOKUP(Výskyt[[#This Row],[Kód]],zostava2[],2,0),"")</f>
        <v/>
      </c>
      <c r="O299" s="100" t="str">
        <f>IFERROR(VLOOKUP(Výskyt[[#This Row],[Kód]],zostava3[],2,0),"")</f>
        <v/>
      </c>
      <c r="P299" s="100" t="str">
        <f>IFERROR(VLOOKUP(Výskyt[[#This Row],[Kód]],zostava4[],2,0),"")</f>
        <v/>
      </c>
      <c r="Q299" s="100" t="str">
        <f>IFERROR(VLOOKUP(Výskyt[[#This Row],[Kód]],zostava5[],2,0),"")</f>
        <v/>
      </c>
      <c r="R299" s="100" t="str">
        <f>IFERROR(VLOOKUP(Výskyt[[#This Row],[Kód]],zostava6[],2,0),"")</f>
        <v/>
      </c>
      <c r="S299" s="100" t="str">
        <f>IFERROR(VLOOKUP(Výskyt[[#This Row],[Kód]],zostava7[],2,0),"")</f>
        <v/>
      </c>
      <c r="T299" s="100" t="str">
        <f>IFERROR(VLOOKUP(Výskyt[[#This Row],[Kód]],zostava8[],2,0),"")</f>
        <v/>
      </c>
      <c r="U299" s="100" t="str">
        <f>IFERROR(VLOOKUP(Výskyt[[#This Row],[Kód]],zostava9[],2,0),"")</f>
        <v/>
      </c>
      <c r="V299" s="102" t="str">
        <f>IFERROR(VLOOKUP(Výskyt[[#This Row],[Kód]],zostava10[],2,0),"")</f>
        <v/>
      </c>
      <c r="W299" s="100" t="str">
        <f>IFERROR(VLOOKUP(Výskyt[[#This Row],[Kód]],zostava11[],2,0),"")</f>
        <v/>
      </c>
      <c r="X299" s="100" t="str">
        <f>IFERROR(VLOOKUP(Výskyt[[#This Row],[Kód]],zostava12[],2,0),"")</f>
        <v/>
      </c>
      <c r="Y299" s="100" t="str">
        <f>IFERROR(VLOOKUP(Výskyt[[#This Row],[Kód]],zostava13[],2,0),"")</f>
        <v/>
      </c>
      <c r="Z299" s="100" t="str">
        <f>IFERROR(VLOOKUP(Výskyt[[#This Row],[Kód]],zostava14[],2,0),"")</f>
        <v/>
      </c>
      <c r="AA299" s="100" t="str">
        <f>IFERROR(VLOOKUP(Výskyt[[#This Row],[Kód]],zostava15[],2,0),"")</f>
        <v/>
      </c>
      <c r="AB299" s="100" t="str">
        <f>IFERROR(VLOOKUP(Výskyt[[#This Row],[Kód]],zostava16[],2,0),"")</f>
        <v/>
      </c>
      <c r="AC299" s="100" t="str">
        <f>IFERROR(VLOOKUP(Výskyt[[#This Row],[Kód]],zostava17[],2,0),"")</f>
        <v/>
      </c>
      <c r="AD299" s="100" t="str">
        <f>IFERROR(VLOOKUP(Výskyt[[#This Row],[Kód]],zostava18[],2,0),"")</f>
        <v/>
      </c>
      <c r="AE299" s="100" t="str">
        <f>IFERROR(VLOOKUP(Výskyt[[#This Row],[Kód]],zostava19[],2,0),"")</f>
        <v/>
      </c>
      <c r="AF299" s="100" t="str">
        <f>IFERROR(VLOOKUP(Výskyt[[#This Row],[Kód]],zostava20[],2,0),"")</f>
        <v/>
      </c>
      <c r="AG299" s="100" t="str">
        <f>IFERROR(VLOOKUP(Výskyt[[#This Row],[Kód]],zostava21[],2,0),"")</f>
        <v/>
      </c>
      <c r="AH299" s="100" t="str">
        <f>IFERROR(VLOOKUP(Výskyt[[#This Row],[Kód]],zostava22[],2,0),"")</f>
        <v/>
      </c>
      <c r="AI299" s="100" t="str">
        <f>IFERROR(VLOOKUP(Výskyt[[#This Row],[Kód]],zostava23[],2,0),"")</f>
        <v/>
      </c>
      <c r="AJ299" s="100" t="str">
        <f>IFERROR(VLOOKUP(Výskyt[[#This Row],[Kód]],zostava24[],2,0),"")</f>
        <v/>
      </c>
      <c r="AK299" s="100" t="str">
        <f>IFERROR(VLOOKUP(Výskyt[[#This Row],[Kód]],zostava25[],2,0),"")</f>
        <v/>
      </c>
      <c r="AL299" s="100" t="str">
        <f>IFERROR(VLOOKUP(Výskyt[[#This Row],[Kód]],zostava26[],2,0),"")</f>
        <v/>
      </c>
      <c r="AM299" s="100" t="str">
        <f>IFERROR(VLOOKUP(Výskyt[[#This Row],[Kód]],zostava27[],2,0),"")</f>
        <v/>
      </c>
      <c r="AN299" s="100" t="str">
        <f>IFERROR(VLOOKUP(Výskyt[[#This Row],[Kód]],zostava28[],2,0),"")</f>
        <v/>
      </c>
      <c r="AO299" s="100" t="str">
        <f>IFERROR(VLOOKUP(Výskyt[[#This Row],[Kód]],zostava29[],2,0),"")</f>
        <v/>
      </c>
      <c r="AP299" s="100" t="str">
        <f>IFERROR(VLOOKUP(Výskyt[[#This Row],[Kód]],zostava30[],2,0),"")</f>
        <v/>
      </c>
      <c r="AQ299" s="100" t="str">
        <f>IFERROR(VLOOKUP(Výskyt[[#This Row],[Kód]],zostava31[],2,0),"")</f>
        <v/>
      </c>
      <c r="AR299" s="100" t="str">
        <f>IFERROR(VLOOKUP(Výskyt[[#This Row],[Kód]],zostava32[],2,0),"")</f>
        <v/>
      </c>
      <c r="AS299" s="100" t="str">
        <f>IFERROR(VLOOKUP(Výskyt[[#This Row],[Kód]],zostava33[],2,0),"")</f>
        <v/>
      </c>
      <c r="AT299" s="100" t="str">
        <f>IFERROR(VLOOKUP(Výskyt[[#This Row],[Kód]],zostava34[],2,0),"")</f>
        <v/>
      </c>
      <c r="AU299" s="100" t="str">
        <f>IFERROR(VLOOKUP(Výskyt[[#This Row],[Kód]],zostava35[],2,0),"")</f>
        <v/>
      </c>
      <c r="AV299" s="100" t="str">
        <f>IFERROR(VLOOKUP(Výskyt[[#This Row],[Kód]],zostava36[],2,0),"")</f>
        <v/>
      </c>
      <c r="AW299" s="100" t="str">
        <f>IFERROR(VLOOKUP(Výskyt[[#This Row],[Kód]],zostava37[],2,0),"")</f>
        <v/>
      </c>
      <c r="AX299" s="100" t="str">
        <f>IFERROR(VLOOKUP(Výskyt[[#This Row],[Kód]],zostava38[],2,0),"")</f>
        <v/>
      </c>
      <c r="AY299" s="100" t="str">
        <f>IFERROR(VLOOKUP(Výskyt[[#This Row],[Kód]],zostava39[],2,0),"")</f>
        <v/>
      </c>
      <c r="AZ299" s="100" t="str">
        <f>IFERROR(VLOOKUP(Výskyt[[#This Row],[Kód]],zostava40[],2,0),"")</f>
        <v/>
      </c>
      <c r="BA299" s="100" t="str">
        <f>IFERROR(VLOOKUP(Výskyt[[#This Row],[Kód]],zostava41[],2,0),"")</f>
        <v/>
      </c>
      <c r="BB299" s="100" t="str">
        <f>IFERROR(VLOOKUP(Výskyt[[#This Row],[Kód]],zostava42[],2,0),"")</f>
        <v/>
      </c>
      <c r="BC299" s="100" t="str">
        <f>IFERROR(VLOOKUP(Výskyt[[#This Row],[Kód]],zostava43[],2,0),"")</f>
        <v/>
      </c>
      <c r="BD299" s="100" t="str">
        <f>IFERROR(VLOOKUP(Výskyt[[#This Row],[Kód]],zostava44[],2,0),"")</f>
        <v/>
      </c>
      <c r="BE299" s="84"/>
      <c r="BF299" s="108">
        <f>Zostavy!B332</f>
        <v>0</v>
      </c>
      <c r="BG299" s="108">
        <f>SUMIFS(Zostavy!$D$300:$D$333,Zostavy!$B$300:$B$333,Zostavy!B332)*Zostavy!$E$335</f>
        <v>0</v>
      </c>
      <c r="BI299" s="108">
        <f>Zostavy!H332</f>
        <v>0</v>
      </c>
      <c r="BJ299" s="108">
        <f>SUMIFS(Zostavy!$J$300:$J$333,Zostavy!$H$300:$H$333,Zostavy!H332)*Zostavy!$K$335</f>
        <v>0</v>
      </c>
      <c r="BL299" s="108">
        <f>Zostavy!N332</f>
        <v>0</v>
      </c>
      <c r="BM299" s="108">
        <f>SUMIFS(Zostavy!$P$300:$P$333,Zostavy!$N$300:$N$333,Zostavy!N332)*Zostavy!$Q$335</f>
        <v>0</v>
      </c>
      <c r="BO299" s="108">
        <f>Zostavy!T332</f>
        <v>0</v>
      </c>
      <c r="BP299" s="108">
        <f>SUMIFS(Zostavy!$V$300:$V$333,Zostavy!$T$300:$T$333,Zostavy!T332)*Zostavy!$W$335</f>
        <v>0</v>
      </c>
    </row>
    <row r="300" spans="1:68" ht="14.15" x14ac:dyDescent="0.35">
      <c r="A300" s="84"/>
      <c r="B300" s="98">
        <v>4243</v>
      </c>
      <c r="C300" s="84" t="s">
        <v>499</v>
      </c>
      <c r="D300" s="84">
        <f>Cenník[[#This Row],[Kód]]</f>
        <v>4243</v>
      </c>
      <c r="E300" s="93">
        <v>1.1599999999999999</v>
      </c>
      <c r="F300" s="84"/>
      <c r="G300" s="84" t="s">
        <v>121</v>
      </c>
      <c r="H300" s="84"/>
      <c r="I300" s="99">
        <f>Cenník[[#This Row],[Kód]]</f>
        <v>4243</v>
      </c>
      <c r="J300" s="100">
        <f>SUM(Výskyt[[#This Row],[1]:[44]])</f>
        <v>0</v>
      </c>
      <c r="K300" s="100" t="str">
        <f>IFERROR(RANK(Výskyt[[#This Row],[kód-P]],Výskyt[kód-P],1),"")</f>
        <v/>
      </c>
      <c r="L300" s="100" t="str">
        <f>IF(Výskyt[[#This Row],[ks]]&gt;0,Výskyt[[#This Row],[Kód]],"")</f>
        <v/>
      </c>
      <c r="M300" s="100" t="str">
        <f>IFERROR(VLOOKUP(Výskyt[[#This Row],[Kód]],zostava1[],2,0),"")</f>
        <v/>
      </c>
      <c r="N300" s="100" t="str">
        <f>IFERROR(VLOOKUP(Výskyt[[#This Row],[Kód]],zostava2[],2,0),"")</f>
        <v/>
      </c>
      <c r="O300" s="100" t="str">
        <f>IFERROR(VLOOKUP(Výskyt[[#This Row],[Kód]],zostava3[],2,0),"")</f>
        <v/>
      </c>
      <c r="P300" s="100" t="str">
        <f>IFERROR(VLOOKUP(Výskyt[[#This Row],[Kód]],zostava4[],2,0),"")</f>
        <v/>
      </c>
      <c r="Q300" s="100" t="str">
        <f>IFERROR(VLOOKUP(Výskyt[[#This Row],[Kód]],zostava5[],2,0),"")</f>
        <v/>
      </c>
      <c r="R300" s="100" t="str">
        <f>IFERROR(VLOOKUP(Výskyt[[#This Row],[Kód]],zostava6[],2,0),"")</f>
        <v/>
      </c>
      <c r="S300" s="100" t="str">
        <f>IFERROR(VLOOKUP(Výskyt[[#This Row],[Kód]],zostava7[],2,0),"")</f>
        <v/>
      </c>
      <c r="T300" s="100" t="str">
        <f>IFERROR(VLOOKUP(Výskyt[[#This Row],[Kód]],zostava8[],2,0),"")</f>
        <v/>
      </c>
      <c r="U300" s="100" t="str">
        <f>IFERROR(VLOOKUP(Výskyt[[#This Row],[Kód]],zostava9[],2,0),"")</f>
        <v/>
      </c>
      <c r="V300" s="102" t="str">
        <f>IFERROR(VLOOKUP(Výskyt[[#This Row],[Kód]],zostava10[],2,0),"")</f>
        <v/>
      </c>
      <c r="W300" s="100" t="str">
        <f>IFERROR(VLOOKUP(Výskyt[[#This Row],[Kód]],zostava11[],2,0),"")</f>
        <v/>
      </c>
      <c r="X300" s="100" t="str">
        <f>IFERROR(VLOOKUP(Výskyt[[#This Row],[Kód]],zostava12[],2,0),"")</f>
        <v/>
      </c>
      <c r="Y300" s="100" t="str">
        <f>IFERROR(VLOOKUP(Výskyt[[#This Row],[Kód]],zostava13[],2,0),"")</f>
        <v/>
      </c>
      <c r="Z300" s="100" t="str">
        <f>IFERROR(VLOOKUP(Výskyt[[#This Row],[Kód]],zostava14[],2,0),"")</f>
        <v/>
      </c>
      <c r="AA300" s="100" t="str">
        <f>IFERROR(VLOOKUP(Výskyt[[#This Row],[Kód]],zostava15[],2,0),"")</f>
        <v/>
      </c>
      <c r="AB300" s="100" t="str">
        <f>IFERROR(VLOOKUP(Výskyt[[#This Row],[Kód]],zostava16[],2,0),"")</f>
        <v/>
      </c>
      <c r="AC300" s="100" t="str">
        <f>IFERROR(VLOOKUP(Výskyt[[#This Row],[Kód]],zostava17[],2,0),"")</f>
        <v/>
      </c>
      <c r="AD300" s="100" t="str">
        <f>IFERROR(VLOOKUP(Výskyt[[#This Row],[Kód]],zostava18[],2,0),"")</f>
        <v/>
      </c>
      <c r="AE300" s="100" t="str">
        <f>IFERROR(VLOOKUP(Výskyt[[#This Row],[Kód]],zostava19[],2,0),"")</f>
        <v/>
      </c>
      <c r="AF300" s="100" t="str">
        <f>IFERROR(VLOOKUP(Výskyt[[#This Row],[Kód]],zostava20[],2,0),"")</f>
        <v/>
      </c>
      <c r="AG300" s="100" t="str">
        <f>IFERROR(VLOOKUP(Výskyt[[#This Row],[Kód]],zostava21[],2,0),"")</f>
        <v/>
      </c>
      <c r="AH300" s="100" t="str">
        <f>IFERROR(VLOOKUP(Výskyt[[#This Row],[Kód]],zostava22[],2,0),"")</f>
        <v/>
      </c>
      <c r="AI300" s="100" t="str">
        <f>IFERROR(VLOOKUP(Výskyt[[#This Row],[Kód]],zostava23[],2,0),"")</f>
        <v/>
      </c>
      <c r="AJ300" s="100" t="str">
        <f>IFERROR(VLOOKUP(Výskyt[[#This Row],[Kód]],zostava24[],2,0),"")</f>
        <v/>
      </c>
      <c r="AK300" s="100" t="str">
        <f>IFERROR(VLOOKUP(Výskyt[[#This Row],[Kód]],zostava25[],2,0),"")</f>
        <v/>
      </c>
      <c r="AL300" s="100" t="str">
        <f>IFERROR(VLOOKUP(Výskyt[[#This Row],[Kód]],zostava26[],2,0),"")</f>
        <v/>
      </c>
      <c r="AM300" s="100" t="str">
        <f>IFERROR(VLOOKUP(Výskyt[[#This Row],[Kód]],zostava27[],2,0),"")</f>
        <v/>
      </c>
      <c r="AN300" s="100" t="str">
        <f>IFERROR(VLOOKUP(Výskyt[[#This Row],[Kód]],zostava28[],2,0),"")</f>
        <v/>
      </c>
      <c r="AO300" s="100" t="str">
        <f>IFERROR(VLOOKUP(Výskyt[[#This Row],[Kód]],zostava29[],2,0),"")</f>
        <v/>
      </c>
      <c r="AP300" s="100" t="str">
        <f>IFERROR(VLOOKUP(Výskyt[[#This Row],[Kód]],zostava30[],2,0),"")</f>
        <v/>
      </c>
      <c r="AQ300" s="100" t="str">
        <f>IFERROR(VLOOKUP(Výskyt[[#This Row],[Kód]],zostava31[],2,0),"")</f>
        <v/>
      </c>
      <c r="AR300" s="100" t="str">
        <f>IFERROR(VLOOKUP(Výskyt[[#This Row],[Kód]],zostava32[],2,0),"")</f>
        <v/>
      </c>
      <c r="AS300" s="100" t="str">
        <f>IFERROR(VLOOKUP(Výskyt[[#This Row],[Kód]],zostava33[],2,0),"")</f>
        <v/>
      </c>
      <c r="AT300" s="100" t="str">
        <f>IFERROR(VLOOKUP(Výskyt[[#This Row],[Kód]],zostava34[],2,0),"")</f>
        <v/>
      </c>
      <c r="AU300" s="100" t="str">
        <f>IFERROR(VLOOKUP(Výskyt[[#This Row],[Kód]],zostava35[],2,0),"")</f>
        <v/>
      </c>
      <c r="AV300" s="100" t="str">
        <f>IFERROR(VLOOKUP(Výskyt[[#This Row],[Kód]],zostava36[],2,0),"")</f>
        <v/>
      </c>
      <c r="AW300" s="100" t="str">
        <f>IFERROR(VLOOKUP(Výskyt[[#This Row],[Kód]],zostava37[],2,0),"")</f>
        <v/>
      </c>
      <c r="AX300" s="100" t="str">
        <f>IFERROR(VLOOKUP(Výskyt[[#This Row],[Kód]],zostava38[],2,0),"")</f>
        <v/>
      </c>
      <c r="AY300" s="100" t="str">
        <f>IFERROR(VLOOKUP(Výskyt[[#This Row],[Kód]],zostava39[],2,0),"")</f>
        <v/>
      </c>
      <c r="AZ300" s="100" t="str">
        <f>IFERROR(VLOOKUP(Výskyt[[#This Row],[Kód]],zostava40[],2,0),"")</f>
        <v/>
      </c>
      <c r="BA300" s="100" t="str">
        <f>IFERROR(VLOOKUP(Výskyt[[#This Row],[Kód]],zostava41[],2,0),"")</f>
        <v/>
      </c>
      <c r="BB300" s="100" t="str">
        <f>IFERROR(VLOOKUP(Výskyt[[#This Row],[Kód]],zostava42[],2,0),"")</f>
        <v/>
      </c>
      <c r="BC300" s="100" t="str">
        <f>IFERROR(VLOOKUP(Výskyt[[#This Row],[Kód]],zostava43[],2,0),"")</f>
        <v/>
      </c>
      <c r="BD300" s="100" t="str">
        <f>IFERROR(VLOOKUP(Výskyt[[#This Row],[Kód]],zostava44[],2,0),"")</f>
        <v/>
      </c>
      <c r="BE300" s="84"/>
      <c r="BF300" s="108">
        <f>Zostavy!B333</f>
        <v>0</v>
      </c>
      <c r="BG300" s="108">
        <f>SUMIFS(Zostavy!$D$300:$D$333,Zostavy!$B$300:$B$333,Zostavy!B333)*Zostavy!$E$335</f>
        <v>0</v>
      </c>
      <c r="BI300" s="108">
        <f>Zostavy!H333</f>
        <v>0</v>
      </c>
      <c r="BJ300" s="108">
        <f>SUMIFS(Zostavy!$J$300:$J$333,Zostavy!$H$300:$H$333,Zostavy!H333)*Zostavy!$K$335</f>
        <v>0</v>
      </c>
      <c r="BL300" s="108">
        <f>Zostavy!N333</f>
        <v>0</v>
      </c>
      <c r="BM300" s="108">
        <f>SUMIFS(Zostavy!$P$300:$P$333,Zostavy!$N$300:$N$333,Zostavy!N333)*Zostavy!$Q$335</f>
        <v>0</v>
      </c>
      <c r="BO300" s="108">
        <f>Zostavy!T333</f>
        <v>0</v>
      </c>
      <c r="BP300" s="108">
        <f>SUMIFS(Zostavy!$V$300:$V$333,Zostavy!$T$300:$T$333,Zostavy!T333)*Zostavy!$W$335</f>
        <v>0</v>
      </c>
    </row>
    <row r="301" spans="1:68" x14ac:dyDescent="0.35">
      <c r="A301" s="84"/>
      <c r="B301" s="98">
        <v>4244</v>
      </c>
      <c r="C301" s="84" t="s">
        <v>500</v>
      </c>
      <c r="D301" s="84">
        <f>Cenník[[#This Row],[Kód]]</f>
        <v>4244</v>
      </c>
      <c r="E301" s="93">
        <v>1.52</v>
      </c>
      <c r="F301" s="84"/>
      <c r="G301" s="84" t="s">
        <v>116</v>
      </c>
      <c r="H301" s="84"/>
      <c r="I301" s="99">
        <f>Cenník[[#This Row],[Kód]]</f>
        <v>4244</v>
      </c>
      <c r="J301" s="100">
        <f>SUM(Výskyt[[#This Row],[1]:[44]])</f>
        <v>0</v>
      </c>
      <c r="K301" s="100" t="str">
        <f>IFERROR(RANK(Výskyt[[#This Row],[kód-P]],Výskyt[kód-P],1),"")</f>
        <v/>
      </c>
      <c r="L301" s="100" t="str">
        <f>IF(Výskyt[[#This Row],[ks]]&gt;0,Výskyt[[#This Row],[Kód]],"")</f>
        <v/>
      </c>
      <c r="M301" s="100" t="str">
        <f>IFERROR(VLOOKUP(Výskyt[[#This Row],[Kód]],zostava1[],2,0),"")</f>
        <v/>
      </c>
      <c r="N301" s="100" t="str">
        <f>IFERROR(VLOOKUP(Výskyt[[#This Row],[Kód]],zostava2[],2,0),"")</f>
        <v/>
      </c>
      <c r="O301" s="100" t="str">
        <f>IFERROR(VLOOKUP(Výskyt[[#This Row],[Kód]],zostava3[],2,0),"")</f>
        <v/>
      </c>
      <c r="P301" s="100" t="str">
        <f>IFERROR(VLOOKUP(Výskyt[[#This Row],[Kód]],zostava4[],2,0),"")</f>
        <v/>
      </c>
      <c r="Q301" s="100" t="str">
        <f>IFERROR(VLOOKUP(Výskyt[[#This Row],[Kód]],zostava5[],2,0),"")</f>
        <v/>
      </c>
      <c r="R301" s="100" t="str">
        <f>IFERROR(VLOOKUP(Výskyt[[#This Row],[Kód]],zostava6[],2,0),"")</f>
        <v/>
      </c>
      <c r="S301" s="100" t="str">
        <f>IFERROR(VLOOKUP(Výskyt[[#This Row],[Kód]],zostava7[],2,0),"")</f>
        <v/>
      </c>
      <c r="T301" s="100" t="str">
        <f>IFERROR(VLOOKUP(Výskyt[[#This Row],[Kód]],zostava8[],2,0),"")</f>
        <v/>
      </c>
      <c r="U301" s="100" t="str">
        <f>IFERROR(VLOOKUP(Výskyt[[#This Row],[Kód]],zostava9[],2,0),"")</f>
        <v/>
      </c>
      <c r="V301" s="102" t="str">
        <f>IFERROR(VLOOKUP(Výskyt[[#This Row],[Kód]],zostava10[],2,0),"")</f>
        <v/>
      </c>
      <c r="W301" s="100" t="str">
        <f>IFERROR(VLOOKUP(Výskyt[[#This Row],[Kód]],zostava11[],2,0),"")</f>
        <v/>
      </c>
      <c r="X301" s="100" t="str">
        <f>IFERROR(VLOOKUP(Výskyt[[#This Row],[Kód]],zostava12[],2,0),"")</f>
        <v/>
      </c>
      <c r="Y301" s="100" t="str">
        <f>IFERROR(VLOOKUP(Výskyt[[#This Row],[Kód]],zostava13[],2,0),"")</f>
        <v/>
      </c>
      <c r="Z301" s="100" t="str">
        <f>IFERROR(VLOOKUP(Výskyt[[#This Row],[Kód]],zostava14[],2,0),"")</f>
        <v/>
      </c>
      <c r="AA301" s="100" t="str">
        <f>IFERROR(VLOOKUP(Výskyt[[#This Row],[Kód]],zostava15[],2,0),"")</f>
        <v/>
      </c>
      <c r="AB301" s="100" t="str">
        <f>IFERROR(VLOOKUP(Výskyt[[#This Row],[Kód]],zostava16[],2,0),"")</f>
        <v/>
      </c>
      <c r="AC301" s="100" t="str">
        <f>IFERROR(VLOOKUP(Výskyt[[#This Row],[Kód]],zostava17[],2,0),"")</f>
        <v/>
      </c>
      <c r="AD301" s="100" t="str">
        <f>IFERROR(VLOOKUP(Výskyt[[#This Row],[Kód]],zostava18[],2,0),"")</f>
        <v/>
      </c>
      <c r="AE301" s="100" t="str">
        <f>IFERROR(VLOOKUP(Výskyt[[#This Row],[Kód]],zostava19[],2,0),"")</f>
        <v/>
      </c>
      <c r="AF301" s="100" t="str">
        <f>IFERROR(VLOOKUP(Výskyt[[#This Row],[Kód]],zostava20[],2,0),"")</f>
        <v/>
      </c>
      <c r="AG301" s="100" t="str">
        <f>IFERROR(VLOOKUP(Výskyt[[#This Row],[Kód]],zostava21[],2,0),"")</f>
        <v/>
      </c>
      <c r="AH301" s="100" t="str">
        <f>IFERROR(VLOOKUP(Výskyt[[#This Row],[Kód]],zostava22[],2,0),"")</f>
        <v/>
      </c>
      <c r="AI301" s="100" t="str">
        <f>IFERROR(VLOOKUP(Výskyt[[#This Row],[Kód]],zostava23[],2,0),"")</f>
        <v/>
      </c>
      <c r="AJ301" s="100" t="str">
        <f>IFERROR(VLOOKUP(Výskyt[[#This Row],[Kód]],zostava24[],2,0),"")</f>
        <v/>
      </c>
      <c r="AK301" s="100" t="str">
        <f>IFERROR(VLOOKUP(Výskyt[[#This Row],[Kód]],zostava25[],2,0),"")</f>
        <v/>
      </c>
      <c r="AL301" s="100" t="str">
        <f>IFERROR(VLOOKUP(Výskyt[[#This Row],[Kód]],zostava26[],2,0),"")</f>
        <v/>
      </c>
      <c r="AM301" s="100" t="str">
        <f>IFERROR(VLOOKUP(Výskyt[[#This Row],[Kód]],zostava27[],2,0),"")</f>
        <v/>
      </c>
      <c r="AN301" s="100" t="str">
        <f>IFERROR(VLOOKUP(Výskyt[[#This Row],[Kód]],zostava28[],2,0),"")</f>
        <v/>
      </c>
      <c r="AO301" s="100" t="str">
        <f>IFERROR(VLOOKUP(Výskyt[[#This Row],[Kód]],zostava29[],2,0),"")</f>
        <v/>
      </c>
      <c r="AP301" s="100" t="str">
        <f>IFERROR(VLOOKUP(Výskyt[[#This Row],[Kód]],zostava30[],2,0),"")</f>
        <v/>
      </c>
      <c r="AQ301" s="100" t="str">
        <f>IFERROR(VLOOKUP(Výskyt[[#This Row],[Kód]],zostava31[],2,0),"")</f>
        <v/>
      </c>
      <c r="AR301" s="100" t="str">
        <f>IFERROR(VLOOKUP(Výskyt[[#This Row],[Kód]],zostava32[],2,0),"")</f>
        <v/>
      </c>
      <c r="AS301" s="100" t="str">
        <f>IFERROR(VLOOKUP(Výskyt[[#This Row],[Kód]],zostava33[],2,0),"")</f>
        <v/>
      </c>
      <c r="AT301" s="100" t="str">
        <f>IFERROR(VLOOKUP(Výskyt[[#This Row],[Kód]],zostava34[],2,0),"")</f>
        <v/>
      </c>
      <c r="AU301" s="100" t="str">
        <f>IFERROR(VLOOKUP(Výskyt[[#This Row],[Kód]],zostava35[],2,0),"")</f>
        <v/>
      </c>
      <c r="AV301" s="100" t="str">
        <f>IFERROR(VLOOKUP(Výskyt[[#This Row],[Kód]],zostava36[],2,0),"")</f>
        <v/>
      </c>
      <c r="AW301" s="100" t="str">
        <f>IFERROR(VLOOKUP(Výskyt[[#This Row],[Kód]],zostava37[],2,0),"")</f>
        <v/>
      </c>
      <c r="AX301" s="100" t="str">
        <f>IFERROR(VLOOKUP(Výskyt[[#This Row],[Kód]],zostava38[],2,0),"")</f>
        <v/>
      </c>
      <c r="AY301" s="100" t="str">
        <f>IFERROR(VLOOKUP(Výskyt[[#This Row],[Kód]],zostava39[],2,0),"")</f>
        <v/>
      </c>
      <c r="AZ301" s="100" t="str">
        <f>IFERROR(VLOOKUP(Výskyt[[#This Row],[Kód]],zostava40[],2,0),"")</f>
        <v/>
      </c>
      <c r="BA301" s="100" t="str">
        <f>IFERROR(VLOOKUP(Výskyt[[#This Row],[Kód]],zostava41[],2,0),"")</f>
        <v/>
      </c>
      <c r="BB301" s="100" t="str">
        <f>IFERROR(VLOOKUP(Výskyt[[#This Row],[Kód]],zostava42[],2,0),"")</f>
        <v/>
      </c>
      <c r="BC301" s="100" t="str">
        <f>IFERROR(VLOOKUP(Výskyt[[#This Row],[Kód]],zostava43[],2,0),"")</f>
        <v/>
      </c>
      <c r="BD301" s="100" t="str">
        <f>IFERROR(VLOOKUP(Výskyt[[#This Row],[Kód]],zostava44[],2,0),"")</f>
        <v/>
      </c>
      <c r="BE301" s="84"/>
    </row>
    <row r="302" spans="1:68" x14ac:dyDescent="0.35">
      <c r="A302" s="84"/>
      <c r="B302" s="98">
        <v>4245</v>
      </c>
      <c r="C302" s="84" t="s">
        <v>501</v>
      </c>
      <c r="D302" s="84">
        <f>Cenník[[#This Row],[Kód]]</f>
        <v>4245</v>
      </c>
      <c r="E302" s="93">
        <v>1.31</v>
      </c>
      <c r="F302" s="84"/>
      <c r="G302" s="84" t="s">
        <v>119</v>
      </c>
      <c r="H302" s="84"/>
      <c r="I302" s="99">
        <f>Cenník[[#This Row],[Kód]]</f>
        <v>4245</v>
      </c>
      <c r="J302" s="100">
        <f>SUM(Výskyt[[#This Row],[1]:[44]])</f>
        <v>0</v>
      </c>
      <c r="K302" s="100" t="str">
        <f>IFERROR(RANK(Výskyt[[#This Row],[kód-P]],Výskyt[kód-P],1),"")</f>
        <v/>
      </c>
      <c r="L302" s="100" t="str">
        <f>IF(Výskyt[[#This Row],[ks]]&gt;0,Výskyt[[#This Row],[Kód]],"")</f>
        <v/>
      </c>
      <c r="M302" s="100" t="str">
        <f>IFERROR(VLOOKUP(Výskyt[[#This Row],[Kód]],zostava1[],2,0),"")</f>
        <v/>
      </c>
      <c r="N302" s="100" t="str">
        <f>IFERROR(VLOOKUP(Výskyt[[#This Row],[Kód]],zostava2[],2,0),"")</f>
        <v/>
      </c>
      <c r="O302" s="100" t="str">
        <f>IFERROR(VLOOKUP(Výskyt[[#This Row],[Kód]],zostava3[],2,0),"")</f>
        <v/>
      </c>
      <c r="P302" s="100" t="str">
        <f>IFERROR(VLOOKUP(Výskyt[[#This Row],[Kód]],zostava4[],2,0),"")</f>
        <v/>
      </c>
      <c r="Q302" s="100" t="str">
        <f>IFERROR(VLOOKUP(Výskyt[[#This Row],[Kód]],zostava5[],2,0),"")</f>
        <v/>
      </c>
      <c r="R302" s="100" t="str">
        <f>IFERROR(VLOOKUP(Výskyt[[#This Row],[Kód]],zostava6[],2,0),"")</f>
        <v/>
      </c>
      <c r="S302" s="100" t="str">
        <f>IFERROR(VLOOKUP(Výskyt[[#This Row],[Kód]],zostava7[],2,0),"")</f>
        <v/>
      </c>
      <c r="T302" s="100" t="str">
        <f>IFERROR(VLOOKUP(Výskyt[[#This Row],[Kód]],zostava8[],2,0),"")</f>
        <v/>
      </c>
      <c r="U302" s="100" t="str">
        <f>IFERROR(VLOOKUP(Výskyt[[#This Row],[Kód]],zostava9[],2,0),"")</f>
        <v/>
      </c>
      <c r="V302" s="102" t="str">
        <f>IFERROR(VLOOKUP(Výskyt[[#This Row],[Kód]],zostava10[],2,0),"")</f>
        <v/>
      </c>
      <c r="W302" s="100" t="str">
        <f>IFERROR(VLOOKUP(Výskyt[[#This Row],[Kód]],zostava11[],2,0),"")</f>
        <v/>
      </c>
      <c r="X302" s="100" t="str">
        <f>IFERROR(VLOOKUP(Výskyt[[#This Row],[Kód]],zostava12[],2,0),"")</f>
        <v/>
      </c>
      <c r="Y302" s="100" t="str">
        <f>IFERROR(VLOOKUP(Výskyt[[#This Row],[Kód]],zostava13[],2,0),"")</f>
        <v/>
      </c>
      <c r="Z302" s="100" t="str">
        <f>IFERROR(VLOOKUP(Výskyt[[#This Row],[Kód]],zostava14[],2,0),"")</f>
        <v/>
      </c>
      <c r="AA302" s="100" t="str">
        <f>IFERROR(VLOOKUP(Výskyt[[#This Row],[Kód]],zostava15[],2,0),"")</f>
        <v/>
      </c>
      <c r="AB302" s="100" t="str">
        <f>IFERROR(VLOOKUP(Výskyt[[#This Row],[Kód]],zostava16[],2,0),"")</f>
        <v/>
      </c>
      <c r="AC302" s="100" t="str">
        <f>IFERROR(VLOOKUP(Výskyt[[#This Row],[Kód]],zostava17[],2,0),"")</f>
        <v/>
      </c>
      <c r="AD302" s="100" t="str">
        <f>IFERROR(VLOOKUP(Výskyt[[#This Row],[Kód]],zostava18[],2,0),"")</f>
        <v/>
      </c>
      <c r="AE302" s="100" t="str">
        <f>IFERROR(VLOOKUP(Výskyt[[#This Row],[Kód]],zostava19[],2,0),"")</f>
        <v/>
      </c>
      <c r="AF302" s="100" t="str">
        <f>IFERROR(VLOOKUP(Výskyt[[#This Row],[Kód]],zostava20[],2,0),"")</f>
        <v/>
      </c>
      <c r="AG302" s="100" t="str">
        <f>IFERROR(VLOOKUP(Výskyt[[#This Row],[Kód]],zostava21[],2,0),"")</f>
        <v/>
      </c>
      <c r="AH302" s="100" t="str">
        <f>IFERROR(VLOOKUP(Výskyt[[#This Row],[Kód]],zostava22[],2,0),"")</f>
        <v/>
      </c>
      <c r="AI302" s="100" t="str">
        <f>IFERROR(VLOOKUP(Výskyt[[#This Row],[Kód]],zostava23[],2,0),"")</f>
        <v/>
      </c>
      <c r="AJ302" s="100" t="str">
        <f>IFERROR(VLOOKUP(Výskyt[[#This Row],[Kód]],zostava24[],2,0),"")</f>
        <v/>
      </c>
      <c r="AK302" s="100" t="str">
        <f>IFERROR(VLOOKUP(Výskyt[[#This Row],[Kód]],zostava25[],2,0),"")</f>
        <v/>
      </c>
      <c r="AL302" s="100" t="str">
        <f>IFERROR(VLOOKUP(Výskyt[[#This Row],[Kód]],zostava26[],2,0),"")</f>
        <v/>
      </c>
      <c r="AM302" s="100" t="str">
        <f>IFERROR(VLOOKUP(Výskyt[[#This Row],[Kód]],zostava27[],2,0),"")</f>
        <v/>
      </c>
      <c r="AN302" s="100" t="str">
        <f>IFERROR(VLOOKUP(Výskyt[[#This Row],[Kód]],zostava28[],2,0),"")</f>
        <v/>
      </c>
      <c r="AO302" s="100" t="str">
        <f>IFERROR(VLOOKUP(Výskyt[[#This Row],[Kód]],zostava29[],2,0),"")</f>
        <v/>
      </c>
      <c r="AP302" s="100" t="str">
        <f>IFERROR(VLOOKUP(Výskyt[[#This Row],[Kód]],zostava30[],2,0),"")</f>
        <v/>
      </c>
      <c r="AQ302" s="100" t="str">
        <f>IFERROR(VLOOKUP(Výskyt[[#This Row],[Kód]],zostava31[],2,0),"")</f>
        <v/>
      </c>
      <c r="AR302" s="100" t="str">
        <f>IFERROR(VLOOKUP(Výskyt[[#This Row],[Kód]],zostava32[],2,0),"")</f>
        <v/>
      </c>
      <c r="AS302" s="100" t="str">
        <f>IFERROR(VLOOKUP(Výskyt[[#This Row],[Kód]],zostava33[],2,0),"")</f>
        <v/>
      </c>
      <c r="AT302" s="100" t="str">
        <f>IFERROR(VLOOKUP(Výskyt[[#This Row],[Kód]],zostava34[],2,0),"")</f>
        <v/>
      </c>
      <c r="AU302" s="100" t="str">
        <f>IFERROR(VLOOKUP(Výskyt[[#This Row],[Kód]],zostava35[],2,0),"")</f>
        <v/>
      </c>
      <c r="AV302" s="100" t="str">
        <f>IFERROR(VLOOKUP(Výskyt[[#This Row],[Kód]],zostava36[],2,0),"")</f>
        <v/>
      </c>
      <c r="AW302" s="100" t="str">
        <f>IFERROR(VLOOKUP(Výskyt[[#This Row],[Kód]],zostava37[],2,0),"")</f>
        <v/>
      </c>
      <c r="AX302" s="100" t="str">
        <f>IFERROR(VLOOKUP(Výskyt[[#This Row],[Kód]],zostava38[],2,0),"")</f>
        <v/>
      </c>
      <c r="AY302" s="100" t="str">
        <f>IFERROR(VLOOKUP(Výskyt[[#This Row],[Kód]],zostava39[],2,0),"")</f>
        <v/>
      </c>
      <c r="AZ302" s="100" t="str">
        <f>IFERROR(VLOOKUP(Výskyt[[#This Row],[Kód]],zostava40[],2,0),"")</f>
        <v/>
      </c>
      <c r="BA302" s="100" t="str">
        <f>IFERROR(VLOOKUP(Výskyt[[#This Row],[Kód]],zostava41[],2,0),"")</f>
        <v/>
      </c>
      <c r="BB302" s="100" t="str">
        <f>IFERROR(VLOOKUP(Výskyt[[#This Row],[Kód]],zostava42[],2,0),"")</f>
        <v/>
      </c>
      <c r="BC302" s="100" t="str">
        <f>IFERROR(VLOOKUP(Výskyt[[#This Row],[Kód]],zostava43[],2,0),"")</f>
        <v/>
      </c>
      <c r="BD302" s="100" t="str">
        <f>IFERROR(VLOOKUP(Výskyt[[#This Row],[Kód]],zostava44[],2,0),"")</f>
        <v/>
      </c>
      <c r="BE302" s="84"/>
      <c r="BF302" s="177" t="str">
        <f>Zostavy!$E$339</f>
        <v>8.A</v>
      </c>
      <c r="BG302" s="177"/>
      <c r="BI302" s="177" t="str">
        <f>Zostavy!$K$339</f>
        <v>8.B</v>
      </c>
      <c r="BJ302" s="177"/>
      <c r="BL302" s="177" t="str">
        <f>Zostavy!$Q$339</f>
        <v>8.C</v>
      </c>
      <c r="BM302" s="177"/>
      <c r="BO302" s="177" t="str">
        <f>Zostavy!$W$339</f>
        <v>8.D</v>
      </c>
      <c r="BP302" s="177"/>
    </row>
    <row r="303" spans="1:68" ht="14.15" x14ac:dyDescent="0.35">
      <c r="A303" s="84"/>
      <c r="B303" s="98">
        <v>4246</v>
      </c>
      <c r="C303" s="84" t="s">
        <v>502</v>
      </c>
      <c r="D303" s="84">
        <f>Cenník[[#This Row],[Kód]]</f>
        <v>4246</v>
      </c>
      <c r="E303" s="93">
        <v>7.99</v>
      </c>
      <c r="F303" s="84"/>
      <c r="G303" s="84" t="s">
        <v>117</v>
      </c>
      <c r="H303" s="84"/>
      <c r="I303" s="99">
        <f>Cenník[[#This Row],[Kód]]</f>
        <v>4246</v>
      </c>
      <c r="J303" s="100">
        <f>SUM(Výskyt[[#This Row],[1]:[44]])</f>
        <v>0</v>
      </c>
      <c r="K303" s="100" t="str">
        <f>IFERROR(RANK(Výskyt[[#This Row],[kód-P]],Výskyt[kód-P],1),"")</f>
        <v/>
      </c>
      <c r="L303" s="100" t="str">
        <f>IF(Výskyt[[#This Row],[ks]]&gt;0,Výskyt[[#This Row],[Kód]],"")</f>
        <v/>
      </c>
      <c r="M303" s="100" t="str">
        <f>IFERROR(VLOOKUP(Výskyt[[#This Row],[Kód]],zostava1[],2,0),"")</f>
        <v/>
      </c>
      <c r="N303" s="100" t="str">
        <f>IFERROR(VLOOKUP(Výskyt[[#This Row],[Kód]],zostava2[],2,0),"")</f>
        <v/>
      </c>
      <c r="O303" s="100" t="str">
        <f>IFERROR(VLOOKUP(Výskyt[[#This Row],[Kód]],zostava3[],2,0),"")</f>
        <v/>
      </c>
      <c r="P303" s="100" t="str">
        <f>IFERROR(VLOOKUP(Výskyt[[#This Row],[Kód]],zostava4[],2,0),"")</f>
        <v/>
      </c>
      <c r="Q303" s="100" t="str">
        <f>IFERROR(VLOOKUP(Výskyt[[#This Row],[Kód]],zostava5[],2,0),"")</f>
        <v/>
      </c>
      <c r="R303" s="100" t="str">
        <f>IFERROR(VLOOKUP(Výskyt[[#This Row],[Kód]],zostava6[],2,0),"")</f>
        <v/>
      </c>
      <c r="S303" s="100" t="str">
        <f>IFERROR(VLOOKUP(Výskyt[[#This Row],[Kód]],zostava7[],2,0),"")</f>
        <v/>
      </c>
      <c r="T303" s="100" t="str">
        <f>IFERROR(VLOOKUP(Výskyt[[#This Row],[Kód]],zostava8[],2,0),"")</f>
        <v/>
      </c>
      <c r="U303" s="100" t="str">
        <f>IFERROR(VLOOKUP(Výskyt[[#This Row],[Kód]],zostava9[],2,0),"")</f>
        <v/>
      </c>
      <c r="V303" s="102" t="str">
        <f>IFERROR(VLOOKUP(Výskyt[[#This Row],[Kód]],zostava10[],2,0),"")</f>
        <v/>
      </c>
      <c r="W303" s="100" t="str">
        <f>IFERROR(VLOOKUP(Výskyt[[#This Row],[Kód]],zostava11[],2,0),"")</f>
        <v/>
      </c>
      <c r="X303" s="100" t="str">
        <f>IFERROR(VLOOKUP(Výskyt[[#This Row],[Kód]],zostava12[],2,0),"")</f>
        <v/>
      </c>
      <c r="Y303" s="100" t="str">
        <f>IFERROR(VLOOKUP(Výskyt[[#This Row],[Kód]],zostava13[],2,0),"")</f>
        <v/>
      </c>
      <c r="Z303" s="100" t="str">
        <f>IFERROR(VLOOKUP(Výskyt[[#This Row],[Kód]],zostava14[],2,0),"")</f>
        <v/>
      </c>
      <c r="AA303" s="100" t="str">
        <f>IFERROR(VLOOKUP(Výskyt[[#This Row],[Kód]],zostava15[],2,0),"")</f>
        <v/>
      </c>
      <c r="AB303" s="100" t="str">
        <f>IFERROR(VLOOKUP(Výskyt[[#This Row],[Kód]],zostava16[],2,0),"")</f>
        <v/>
      </c>
      <c r="AC303" s="100" t="str">
        <f>IFERROR(VLOOKUP(Výskyt[[#This Row],[Kód]],zostava17[],2,0),"")</f>
        <v/>
      </c>
      <c r="AD303" s="100" t="str">
        <f>IFERROR(VLOOKUP(Výskyt[[#This Row],[Kód]],zostava18[],2,0),"")</f>
        <v/>
      </c>
      <c r="AE303" s="100" t="str">
        <f>IFERROR(VLOOKUP(Výskyt[[#This Row],[Kód]],zostava19[],2,0),"")</f>
        <v/>
      </c>
      <c r="AF303" s="100" t="str">
        <f>IFERROR(VLOOKUP(Výskyt[[#This Row],[Kód]],zostava20[],2,0),"")</f>
        <v/>
      </c>
      <c r="AG303" s="100" t="str">
        <f>IFERROR(VLOOKUP(Výskyt[[#This Row],[Kód]],zostava21[],2,0),"")</f>
        <v/>
      </c>
      <c r="AH303" s="100" t="str">
        <f>IFERROR(VLOOKUP(Výskyt[[#This Row],[Kód]],zostava22[],2,0),"")</f>
        <v/>
      </c>
      <c r="AI303" s="100" t="str">
        <f>IFERROR(VLOOKUP(Výskyt[[#This Row],[Kód]],zostava23[],2,0),"")</f>
        <v/>
      </c>
      <c r="AJ303" s="100" t="str">
        <f>IFERROR(VLOOKUP(Výskyt[[#This Row],[Kód]],zostava24[],2,0),"")</f>
        <v/>
      </c>
      <c r="AK303" s="100" t="str">
        <f>IFERROR(VLOOKUP(Výskyt[[#This Row],[Kód]],zostava25[],2,0),"")</f>
        <v/>
      </c>
      <c r="AL303" s="100" t="str">
        <f>IFERROR(VLOOKUP(Výskyt[[#This Row],[Kód]],zostava26[],2,0),"")</f>
        <v/>
      </c>
      <c r="AM303" s="100" t="str">
        <f>IFERROR(VLOOKUP(Výskyt[[#This Row],[Kód]],zostava27[],2,0),"")</f>
        <v/>
      </c>
      <c r="AN303" s="100" t="str">
        <f>IFERROR(VLOOKUP(Výskyt[[#This Row],[Kód]],zostava28[],2,0),"")</f>
        <v/>
      </c>
      <c r="AO303" s="100" t="str">
        <f>IFERROR(VLOOKUP(Výskyt[[#This Row],[Kód]],zostava29[],2,0),"")</f>
        <v/>
      </c>
      <c r="AP303" s="100" t="str">
        <f>IFERROR(VLOOKUP(Výskyt[[#This Row],[Kód]],zostava30[],2,0),"")</f>
        <v/>
      </c>
      <c r="AQ303" s="100" t="str">
        <f>IFERROR(VLOOKUP(Výskyt[[#This Row],[Kód]],zostava31[],2,0),"")</f>
        <v/>
      </c>
      <c r="AR303" s="100" t="str">
        <f>IFERROR(VLOOKUP(Výskyt[[#This Row],[Kód]],zostava32[],2,0),"")</f>
        <v/>
      </c>
      <c r="AS303" s="100" t="str">
        <f>IFERROR(VLOOKUP(Výskyt[[#This Row],[Kód]],zostava33[],2,0),"")</f>
        <v/>
      </c>
      <c r="AT303" s="100" t="str">
        <f>IFERROR(VLOOKUP(Výskyt[[#This Row],[Kód]],zostava34[],2,0),"")</f>
        <v/>
      </c>
      <c r="AU303" s="100" t="str">
        <f>IFERROR(VLOOKUP(Výskyt[[#This Row],[Kód]],zostava35[],2,0),"")</f>
        <v/>
      </c>
      <c r="AV303" s="100" t="str">
        <f>IFERROR(VLOOKUP(Výskyt[[#This Row],[Kód]],zostava36[],2,0),"")</f>
        <v/>
      </c>
      <c r="AW303" s="100" t="str">
        <f>IFERROR(VLOOKUP(Výskyt[[#This Row],[Kód]],zostava37[],2,0),"")</f>
        <v/>
      </c>
      <c r="AX303" s="100" t="str">
        <f>IFERROR(VLOOKUP(Výskyt[[#This Row],[Kód]],zostava38[],2,0),"")</f>
        <v/>
      </c>
      <c r="AY303" s="100" t="str">
        <f>IFERROR(VLOOKUP(Výskyt[[#This Row],[Kód]],zostava39[],2,0),"")</f>
        <v/>
      </c>
      <c r="AZ303" s="100" t="str">
        <f>IFERROR(VLOOKUP(Výskyt[[#This Row],[Kód]],zostava40[],2,0),"")</f>
        <v/>
      </c>
      <c r="BA303" s="100" t="str">
        <f>IFERROR(VLOOKUP(Výskyt[[#This Row],[Kód]],zostava41[],2,0),"")</f>
        <v/>
      </c>
      <c r="BB303" s="100" t="str">
        <f>IFERROR(VLOOKUP(Výskyt[[#This Row],[Kód]],zostava42[],2,0),"")</f>
        <v/>
      </c>
      <c r="BC303" s="100" t="str">
        <f>IFERROR(VLOOKUP(Výskyt[[#This Row],[Kód]],zostava43[],2,0),"")</f>
        <v/>
      </c>
      <c r="BD303" s="100" t="str">
        <f>IFERROR(VLOOKUP(Výskyt[[#This Row],[Kód]],zostava44[],2,0),"")</f>
        <v/>
      </c>
      <c r="BE303" s="84"/>
      <c r="BF303" s="108" t="s">
        <v>321</v>
      </c>
      <c r="BG303" s="108" t="s">
        <v>9</v>
      </c>
      <c r="BI303" s="108" t="s">
        <v>321</v>
      </c>
      <c r="BJ303" s="108" t="s">
        <v>9</v>
      </c>
      <c r="BL303" s="108" t="s">
        <v>321</v>
      </c>
      <c r="BM303" s="108" t="s">
        <v>9</v>
      </c>
      <c r="BO303" s="108" t="s">
        <v>321</v>
      </c>
      <c r="BP303" s="108" t="s">
        <v>9</v>
      </c>
    </row>
    <row r="304" spans="1:68" ht="14.15" x14ac:dyDescent="0.35">
      <c r="A304" s="84"/>
      <c r="B304" s="98">
        <v>4299</v>
      </c>
      <c r="C304" s="84" t="s">
        <v>513</v>
      </c>
      <c r="D304" s="84">
        <f>Cenník[[#This Row],[Kód]]</f>
        <v>4299</v>
      </c>
      <c r="E304" s="93">
        <v>2.2599999999999998</v>
      </c>
      <c r="F304" s="84"/>
      <c r="G304" s="84" t="s">
        <v>482</v>
      </c>
      <c r="H304" s="84"/>
      <c r="I304" s="99">
        <f>Cenník[[#This Row],[Kód]]</f>
        <v>4299</v>
      </c>
      <c r="J304" s="100">
        <f>SUM(Výskyt[[#This Row],[1]:[44]])</f>
        <v>0</v>
      </c>
      <c r="K304" s="100" t="str">
        <f>IFERROR(RANK(Výskyt[[#This Row],[kód-P]],Výskyt[kód-P],1),"")</f>
        <v/>
      </c>
      <c r="L304" s="100" t="str">
        <f>IF(Výskyt[[#This Row],[ks]]&gt;0,Výskyt[[#This Row],[Kód]],"")</f>
        <v/>
      </c>
      <c r="M304" s="100" t="str">
        <f>IFERROR(VLOOKUP(Výskyt[[#This Row],[Kód]],zostava1[],2,0),"")</f>
        <v/>
      </c>
      <c r="N304" s="100" t="str">
        <f>IFERROR(VLOOKUP(Výskyt[[#This Row],[Kód]],zostava2[],2,0),"")</f>
        <v/>
      </c>
      <c r="O304" s="100" t="str">
        <f>IFERROR(VLOOKUP(Výskyt[[#This Row],[Kód]],zostava3[],2,0),"")</f>
        <v/>
      </c>
      <c r="P304" s="100" t="str">
        <f>IFERROR(VLOOKUP(Výskyt[[#This Row],[Kód]],zostava4[],2,0),"")</f>
        <v/>
      </c>
      <c r="Q304" s="100" t="str">
        <f>IFERROR(VLOOKUP(Výskyt[[#This Row],[Kód]],zostava5[],2,0),"")</f>
        <v/>
      </c>
      <c r="R304" s="100" t="str">
        <f>IFERROR(VLOOKUP(Výskyt[[#This Row],[Kód]],zostava6[],2,0),"")</f>
        <v/>
      </c>
      <c r="S304" s="100" t="str">
        <f>IFERROR(VLOOKUP(Výskyt[[#This Row],[Kód]],zostava7[],2,0),"")</f>
        <v/>
      </c>
      <c r="T304" s="100" t="str">
        <f>IFERROR(VLOOKUP(Výskyt[[#This Row],[Kód]],zostava8[],2,0),"")</f>
        <v/>
      </c>
      <c r="U304" s="100" t="str">
        <f>IFERROR(VLOOKUP(Výskyt[[#This Row],[Kód]],zostava9[],2,0),"")</f>
        <v/>
      </c>
      <c r="V304" s="102" t="str">
        <f>IFERROR(VLOOKUP(Výskyt[[#This Row],[Kód]],zostava10[],2,0),"")</f>
        <v/>
      </c>
      <c r="W304" s="100" t="str">
        <f>IFERROR(VLOOKUP(Výskyt[[#This Row],[Kód]],zostava11[],2,0),"")</f>
        <v/>
      </c>
      <c r="X304" s="100" t="str">
        <f>IFERROR(VLOOKUP(Výskyt[[#This Row],[Kód]],zostava12[],2,0),"")</f>
        <v/>
      </c>
      <c r="Y304" s="100" t="str">
        <f>IFERROR(VLOOKUP(Výskyt[[#This Row],[Kód]],zostava13[],2,0),"")</f>
        <v/>
      </c>
      <c r="Z304" s="100" t="str">
        <f>IFERROR(VLOOKUP(Výskyt[[#This Row],[Kód]],zostava14[],2,0),"")</f>
        <v/>
      </c>
      <c r="AA304" s="100" t="str">
        <f>IFERROR(VLOOKUP(Výskyt[[#This Row],[Kód]],zostava15[],2,0),"")</f>
        <v/>
      </c>
      <c r="AB304" s="100" t="str">
        <f>IFERROR(VLOOKUP(Výskyt[[#This Row],[Kód]],zostava16[],2,0),"")</f>
        <v/>
      </c>
      <c r="AC304" s="100" t="str">
        <f>IFERROR(VLOOKUP(Výskyt[[#This Row],[Kód]],zostava17[],2,0),"")</f>
        <v/>
      </c>
      <c r="AD304" s="100" t="str">
        <f>IFERROR(VLOOKUP(Výskyt[[#This Row],[Kód]],zostava18[],2,0),"")</f>
        <v/>
      </c>
      <c r="AE304" s="100" t="str">
        <f>IFERROR(VLOOKUP(Výskyt[[#This Row],[Kód]],zostava19[],2,0),"")</f>
        <v/>
      </c>
      <c r="AF304" s="100" t="str">
        <f>IFERROR(VLOOKUP(Výskyt[[#This Row],[Kód]],zostava20[],2,0),"")</f>
        <v/>
      </c>
      <c r="AG304" s="100" t="str">
        <f>IFERROR(VLOOKUP(Výskyt[[#This Row],[Kód]],zostava21[],2,0),"")</f>
        <v/>
      </c>
      <c r="AH304" s="100" t="str">
        <f>IFERROR(VLOOKUP(Výskyt[[#This Row],[Kód]],zostava22[],2,0),"")</f>
        <v/>
      </c>
      <c r="AI304" s="100" t="str">
        <f>IFERROR(VLOOKUP(Výskyt[[#This Row],[Kód]],zostava23[],2,0),"")</f>
        <v/>
      </c>
      <c r="AJ304" s="100" t="str">
        <f>IFERROR(VLOOKUP(Výskyt[[#This Row],[Kód]],zostava24[],2,0),"")</f>
        <v/>
      </c>
      <c r="AK304" s="100" t="str">
        <f>IFERROR(VLOOKUP(Výskyt[[#This Row],[Kód]],zostava25[],2,0),"")</f>
        <v/>
      </c>
      <c r="AL304" s="100" t="str">
        <f>IFERROR(VLOOKUP(Výskyt[[#This Row],[Kód]],zostava26[],2,0),"")</f>
        <v/>
      </c>
      <c r="AM304" s="100" t="str">
        <f>IFERROR(VLOOKUP(Výskyt[[#This Row],[Kód]],zostava27[],2,0),"")</f>
        <v/>
      </c>
      <c r="AN304" s="100" t="str">
        <f>IFERROR(VLOOKUP(Výskyt[[#This Row],[Kód]],zostava28[],2,0),"")</f>
        <v/>
      </c>
      <c r="AO304" s="100" t="str">
        <f>IFERROR(VLOOKUP(Výskyt[[#This Row],[Kód]],zostava29[],2,0),"")</f>
        <v/>
      </c>
      <c r="AP304" s="100" t="str">
        <f>IFERROR(VLOOKUP(Výskyt[[#This Row],[Kód]],zostava30[],2,0),"")</f>
        <v/>
      </c>
      <c r="AQ304" s="100" t="str">
        <f>IFERROR(VLOOKUP(Výskyt[[#This Row],[Kód]],zostava31[],2,0),"")</f>
        <v/>
      </c>
      <c r="AR304" s="100" t="str">
        <f>IFERROR(VLOOKUP(Výskyt[[#This Row],[Kód]],zostava32[],2,0),"")</f>
        <v/>
      </c>
      <c r="AS304" s="100" t="str">
        <f>IFERROR(VLOOKUP(Výskyt[[#This Row],[Kód]],zostava33[],2,0),"")</f>
        <v/>
      </c>
      <c r="AT304" s="100" t="str">
        <f>IFERROR(VLOOKUP(Výskyt[[#This Row],[Kód]],zostava34[],2,0),"")</f>
        <v/>
      </c>
      <c r="AU304" s="100" t="str">
        <f>IFERROR(VLOOKUP(Výskyt[[#This Row],[Kód]],zostava35[],2,0),"")</f>
        <v/>
      </c>
      <c r="AV304" s="100" t="str">
        <f>IFERROR(VLOOKUP(Výskyt[[#This Row],[Kód]],zostava36[],2,0),"")</f>
        <v/>
      </c>
      <c r="AW304" s="100" t="str">
        <f>IFERROR(VLOOKUP(Výskyt[[#This Row],[Kód]],zostava37[],2,0),"")</f>
        <v/>
      </c>
      <c r="AX304" s="100" t="str">
        <f>IFERROR(VLOOKUP(Výskyt[[#This Row],[Kód]],zostava38[],2,0),"")</f>
        <v/>
      </c>
      <c r="AY304" s="100" t="str">
        <f>IFERROR(VLOOKUP(Výskyt[[#This Row],[Kód]],zostava39[],2,0),"")</f>
        <v/>
      </c>
      <c r="AZ304" s="100" t="str">
        <f>IFERROR(VLOOKUP(Výskyt[[#This Row],[Kód]],zostava40[],2,0),"")</f>
        <v/>
      </c>
      <c r="BA304" s="100" t="str">
        <f>IFERROR(VLOOKUP(Výskyt[[#This Row],[Kód]],zostava41[],2,0),"")</f>
        <v/>
      </c>
      <c r="BB304" s="100" t="str">
        <f>IFERROR(VLOOKUP(Výskyt[[#This Row],[Kód]],zostava42[],2,0),"")</f>
        <v/>
      </c>
      <c r="BC304" s="100" t="str">
        <f>IFERROR(VLOOKUP(Výskyt[[#This Row],[Kód]],zostava43[],2,0),"")</f>
        <v/>
      </c>
      <c r="BD304" s="100" t="str">
        <f>IFERROR(VLOOKUP(Výskyt[[#This Row],[Kód]],zostava44[],2,0),"")</f>
        <v/>
      </c>
      <c r="BE304" s="84"/>
      <c r="BF304" s="108">
        <f>Zostavy!B342</f>
        <v>0</v>
      </c>
      <c r="BG304" s="108">
        <f>SUMIFS(Zostavy!$D$342:$D$375,Zostavy!$B$342:$B$375,Zostavy!B342)*Zostavy!$E$377</f>
        <v>0</v>
      </c>
      <c r="BI304" s="108">
        <f>Zostavy!H342</f>
        <v>0</v>
      </c>
      <c r="BJ304" s="108">
        <f>SUMIFS(Zostavy!$J$342:$J$375,Zostavy!$H$342:$H$375,Zostavy!H342)*Zostavy!$K$377</f>
        <v>0</v>
      </c>
      <c r="BL304" s="108">
        <f>Zostavy!N342</f>
        <v>0</v>
      </c>
      <c r="BM304" s="108">
        <f>SUMIFS(Zostavy!$P$342:$P$375,Zostavy!$N$342:$N$375,Zostavy!N342)*Zostavy!$Q$377</f>
        <v>0</v>
      </c>
      <c r="BO304" s="108">
        <f>Zostavy!T342</f>
        <v>0</v>
      </c>
      <c r="BP304" s="108">
        <f>SUMIFS(Zostavy!$V$342:$V$375,Zostavy!$T$342:$T$375,Zostavy!T342)*Zostavy!$W$377</f>
        <v>0</v>
      </c>
    </row>
    <row r="305" spans="1:68" ht="14.15" x14ac:dyDescent="0.35">
      <c r="A305" s="84"/>
      <c r="B305" s="98">
        <v>4300</v>
      </c>
      <c r="C305" s="84" t="s">
        <v>512</v>
      </c>
      <c r="D305" s="84">
        <f>Cenník[[#This Row],[Kód]]</f>
        <v>4300</v>
      </c>
      <c r="E305" s="93">
        <v>1.84</v>
      </c>
      <c r="F305" s="84"/>
      <c r="G305" s="84" t="s">
        <v>483</v>
      </c>
      <c r="H305" s="84"/>
      <c r="I305" s="99">
        <f>Cenník[[#This Row],[Kód]]</f>
        <v>4300</v>
      </c>
      <c r="J305" s="100">
        <f>SUM(Výskyt[[#This Row],[1]:[44]])</f>
        <v>0</v>
      </c>
      <c r="K305" s="100" t="str">
        <f>IFERROR(RANK(Výskyt[[#This Row],[kód-P]],Výskyt[kód-P],1),"")</f>
        <v/>
      </c>
      <c r="L305" s="100" t="str">
        <f>IF(Výskyt[[#This Row],[ks]]&gt;0,Výskyt[[#This Row],[Kód]],"")</f>
        <v/>
      </c>
      <c r="M305" s="100" t="str">
        <f>IFERROR(VLOOKUP(Výskyt[[#This Row],[Kód]],zostava1[],2,0),"")</f>
        <v/>
      </c>
      <c r="N305" s="100" t="str">
        <f>IFERROR(VLOOKUP(Výskyt[[#This Row],[Kód]],zostava2[],2,0),"")</f>
        <v/>
      </c>
      <c r="O305" s="100" t="str">
        <f>IFERROR(VLOOKUP(Výskyt[[#This Row],[Kód]],zostava3[],2,0),"")</f>
        <v/>
      </c>
      <c r="P305" s="100" t="str">
        <f>IFERROR(VLOOKUP(Výskyt[[#This Row],[Kód]],zostava4[],2,0),"")</f>
        <v/>
      </c>
      <c r="Q305" s="100" t="str">
        <f>IFERROR(VLOOKUP(Výskyt[[#This Row],[Kód]],zostava5[],2,0),"")</f>
        <v/>
      </c>
      <c r="R305" s="100" t="str">
        <f>IFERROR(VLOOKUP(Výskyt[[#This Row],[Kód]],zostava6[],2,0),"")</f>
        <v/>
      </c>
      <c r="S305" s="100" t="str">
        <f>IFERROR(VLOOKUP(Výskyt[[#This Row],[Kód]],zostava7[],2,0),"")</f>
        <v/>
      </c>
      <c r="T305" s="100" t="str">
        <f>IFERROR(VLOOKUP(Výskyt[[#This Row],[Kód]],zostava8[],2,0),"")</f>
        <v/>
      </c>
      <c r="U305" s="100" t="str">
        <f>IFERROR(VLOOKUP(Výskyt[[#This Row],[Kód]],zostava9[],2,0),"")</f>
        <v/>
      </c>
      <c r="V305" s="102" t="str">
        <f>IFERROR(VLOOKUP(Výskyt[[#This Row],[Kód]],zostava10[],2,0),"")</f>
        <v/>
      </c>
      <c r="W305" s="100" t="str">
        <f>IFERROR(VLOOKUP(Výskyt[[#This Row],[Kód]],zostava11[],2,0),"")</f>
        <v/>
      </c>
      <c r="X305" s="100" t="str">
        <f>IFERROR(VLOOKUP(Výskyt[[#This Row],[Kód]],zostava12[],2,0),"")</f>
        <v/>
      </c>
      <c r="Y305" s="100" t="str">
        <f>IFERROR(VLOOKUP(Výskyt[[#This Row],[Kód]],zostava13[],2,0),"")</f>
        <v/>
      </c>
      <c r="Z305" s="100" t="str">
        <f>IFERROR(VLOOKUP(Výskyt[[#This Row],[Kód]],zostava14[],2,0),"")</f>
        <v/>
      </c>
      <c r="AA305" s="100" t="str">
        <f>IFERROR(VLOOKUP(Výskyt[[#This Row],[Kód]],zostava15[],2,0),"")</f>
        <v/>
      </c>
      <c r="AB305" s="100" t="str">
        <f>IFERROR(VLOOKUP(Výskyt[[#This Row],[Kód]],zostava16[],2,0),"")</f>
        <v/>
      </c>
      <c r="AC305" s="100" t="str">
        <f>IFERROR(VLOOKUP(Výskyt[[#This Row],[Kód]],zostava17[],2,0),"")</f>
        <v/>
      </c>
      <c r="AD305" s="100" t="str">
        <f>IFERROR(VLOOKUP(Výskyt[[#This Row],[Kód]],zostava18[],2,0),"")</f>
        <v/>
      </c>
      <c r="AE305" s="100" t="str">
        <f>IFERROR(VLOOKUP(Výskyt[[#This Row],[Kód]],zostava19[],2,0),"")</f>
        <v/>
      </c>
      <c r="AF305" s="100" t="str">
        <f>IFERROR(VLOOKUP(Výskyt[[#This Row],[Kód]],zostava20[],2,0),"")</f>
        <v/>
      </c>
      <c r="AG305" s="100" t="str">
        <f>IFERROR(VLOOKUP(Výskyt[[#This Row],[Kód]],zostava21[],2,0),"")</f>
        <v/>
      </c>
      <c r="AH305" s="100" t="str">
        <f>IFERROR(VLOOKUP(Výskyt[[#This Row],[Kód]],zostava22[],2,0),"")</f>
        <v/>
      </c>
      <c r="AI305" s="100" t="str">
        <f>IFERROR(VLOOKUP(Výskyt[[#This Row],[Kód]],zostava23[],2,0),"")</f>
        <v/>
      </c>
      <c r="AJ305" s="100" t="str">
        <f>IFERROR(VLOOKUP(Výskyt[[#This Row],[Kód]],zostava24[],2,0),"")</f>
        <v/>
      </c>
      <c r="AK305" s="100" t="str">
        <f>IFERROR(VLOOKUP(Výskyt[[#This Row],[Kód]],zostava25[],2,0),"")</f>
        <v/>
      </c>
      <c r="AL305" s="100" t="str">
        <f>IFERROR(VLOOKUP(Výskyt[[#This Row],[Kód]],zostava26[],2,0),"")</f>
        <v/>
      </c>
      <c r="AM305" s="100" t="str">
        <f>IFERROR(VLOOKUP(Výskyt[[#This Row],[Kód]],zostava27[],2,0),"")</f>
        <v/>
      </c>
      <c r="AN305" s="100" t="str">
        <f>IFERROR(VLOOKUP(Výskyt[[#This Row],[Kód]],zostava28[],2,0),"")</f>
        <v/>
      </c>
      <c r="AO305" s="100" t="str">
        <f>IFERROR(VLOOKUP(Výskyt[[#This Row],[Kód]],zostava29[],2,0),"")</f>
        <v/>
      </c>
      <c r="AP305" s="100" t="str">
        <f>IFERROR(VLOOKUP(Výskyt[[#This Row],[Kód]],zostava30[],2,0),"")</f>
        <v/>
      </c>
      <c r="AQ305" s="100" t="str">
        <f>IFERROR(VLOOKUP(Výskyt[[#This Row],[Kód]],zostava31[],2,0),"")</f>
        <v/>
      </c>
      <c r="AR305" s="100" t="str">
        <f>IFERROR(VLOOKUP(Výskyt[[#This Row],[Kód]],zostava32[],2,0),"")</f>
        <v/>
      </c>
      <c r="AS305" s="100" t="str">
        <f>IFERROR(VLOOKUP(Výskyt[[#This Row],[Kód]],zostava33[],2,0),"")</f>
        <v/>
      </c>
      <c r="AT305" s="100" t="str">
        <f>IFERROR(VLOOKUP(Výskyt[[#This Row],[Kód]],zostava34[],2,0),"")</f>
        <v/>
      </c>
      <c r="AU305" s="100" t="str">
        <f>IFERROR(VLOOKUP(Výskyt[[#This Row],[Kód]],zostava35[],2,0),"")</f>
        <v/>
      </c>
      <c r="AV305" s="100" t="str">
        <f>IFERROR(VLOOKUP(Výskyt[[#This Row],[Kód]],zostava36[],2,0),"")</f>
        <v/>
      </c>
      <c r="AW305" s="100" t="str">
        <f>IFERROR(VLOOKUP(Výskyt[[#This Row],[Kód]],zostava37[],2,0),"")</f>
        <v/>
      </c>
      <c r="AX305" s="100" t="str">
        <f>IFERROR(VLOOKUP(Výskyt[[#This Row],[Kód]],zostava38[],2,0),"")</f>
        <v/>
      </c>
      <c r="AY305" s="100" t="str">
        <f>IFERROR(VLOOKUP(Výskyt[[#This Row],[Kód]],zostava39[],2,0),"")</f>
        <v/>
      </c>
      <c r="AZ305" s="100" t="str">
        <f>IFERROR(VLOOKUP(Výskyt[[#This Row],[Kód]],zostava40[],2,0),"")</f>
        <v/>
      </c>
      <c r="BA305" s="100" t="str">
        <f>IFERROR(VLOOKUP(Výskyt[[#This Row],[Kód]],zostava41[],2,0),"")</f>
        <v/>
      </c>
      <c r="BB305" s="100" t="str">
        <f>IFERROR(VLOOKUP(Výskyt[[#This Row],[Kód]],zostava42[],2,0),"")</f>
        <v/>
      </c>
      <c r="BC305" s="100" t="str">
        <f>IFERROR(VLOOKUP(Výskyt[[#This Row],[Kód]],zostava43[],2,0),"")</f>
        <v/>
      </c>
      <c r="BD305" s="100" t="str">
        <f>IFERROR(VLOOKUP(Výskyt[[#This Row],[Kód]],zostava44[],2,0),"")</f>
        <v/>
      </c>
      <c r="BE305" s="84"/>
      <c r="BF305" s="108">
        <f>Zostavy!B343</f>
        <v>0</v>
      </c>
      <c r="BG305" s="108">
        <f>SUMIFS(Zostavy!$D$342:$D$375,Zostavy!$B$342:$B$375,Zostavy!B343)*Zostavy!$E$377</f>
        <v>0</v>
      </c>
      <c r="BI305" s="108">
        <f>Zostavy!H343</f>
        <v>0</v>
      </c>
      <c r="BJ305" s="108">
        <f>SUMIFS(Zostavy!$J$342:$J$375,Zostavy!$H$342:$H$375,Zostavy!H343)*Zostavy!$K$377</f>
        <v>0</v>
      </c>
      <c r="BL305" s="108">
        <f>Zostavy!N343</f>
        <v>0</v>
      </c>
      <c r="BM305" s="108">
        <f>SUMIFS(Zostavy!$P$342:$P$375,Zostavy!$N$342:$N$375,Zostavy!N343)*Zostavy!$Q$377</f>
        <v>0</v>
      </c>
      <c r="BO305" s="108">
        <f>Zostavy!T343</f>
        <v>0</v>
      </c>
      <c r="BP305" s="108">
        <f>SUMIFS(Zostavy!$V$342:$V$375,Zostavy!$T$342:$T$375,Zostavy!T343)*Zostavy!$W$377</f>
        <v>0</v>
      </c>
    </row>
    <row r="306" spans="1:68" ht="14.15" x14ac:dyDescent="0.35">
      <c r="A306" s="84"/>
      <c r="B306" s="98">
        <v>4301</v>
      </c>
      <c r="C306" s="84" t="s">
        <v>79</v>
      </c>
      <c r="D306" s="84">
        <f>Cenník[[#This Row],[Kód]]</f>
        <v>4301</v>
      </c>
      <c r="E306" s="93">
        <v>0.82</v>
      </c>
      <c r="F306" s="84"/>
      <c r="G306" s="84" t="s">
        <v>478</v>
      </c>
      <c r="H306" s="84"/>
      <c r="I306" s="99">
        <f>Cenník[[#This Row],[Kód]]</f>
        <v>4301</v>
      </c>
      <c r="J306" s="100">
        <f>SUM(Výskyt[[#This Row],[1]:[44]])</f>
        <v>0</v>
      </c>
      <c r="K306" s="100" t="str">
        <f>IFERROR(RANK(Výskyt[[#This Row],[kód-P]],Výskyt[kód-P],1),"")</f>
        <v/>
      </c>
      <c r="L306" s="100" t="str">
        <f>IF(Výskyt[[#This Row],[ks]]&gt;0,Výskyt[[#This Row],[Kód]],"")</f>
        <v/>
      </c>
      <c r="M306" s="100" t="str">
        <f>IFERROR(VLOOKUP(Výskyt[[#This Row],[Kód]],zostava1[],2,0),"")</f>
        <v/>
      </c>
      <c r="N306" s="100" t="str">
        <f>IFERROR(VLOOKUP(Výskyt[[#This Row],[Kód]],zostava2[],2,0),"")</f>
        <v/>
      </c>
      <c r="O306" s="100" t="str">
        <f>IFERROR(VLOOKUP(Výskyt[[#This Row],[Kód]],zostava3[],2,0),"")</f>
        <v/>
      </c>
      <c r="P306" s="100" t="str">
        <f>IFERROR(VLOOKUP(Výskyt[[#This Row],[Kód]],zostava4[],2,0),"")</f>
        <v/>
      </c>
      <c r="Q306" s="100" t="str">
        <f>IFERROR(VLOOKUP(Výskyt[[#This Row],[Kód]],zostava5[],2,0),"")</f>
        <v/>
      </c>
      <c r="R306" s="100" t="str">
        <f>IFERROR(VLOOKUP(Výskyt[[#This Row],[Kód]],zostava6[],2,0),"")</f>
        <v/>
      </c>
      <c r="S306" s="100" t="str">
        <f>IFERROR(VLOOKUP(Výskyt[[#This Row],[Kód]],zostava7[],2,0),"")</f>
        <v/>
      </c>
      <c r="T306" s="100" t="str">
        <f>IFERROR(VLOOKUP(Výskyt[[#This Row],[Kód]],zostava8[],2,0),"")</f>
        <v/>
      </c>
      <c r="U306" s="100" t="str">
        <f>IFERROR(VLOOKUP(Výskyt[[#This Row],[Kód]],zostava9[],2,0),"")</f>
        <v/>
      </c>
      <c r="V306" s="102" t="str">
        <f>IFERROR(VLOOKUP(Výskyt[[#This Row],[Kód]],zostava10[],2,0),"")</f>
        <v/>
      </c>
      <c r="W306" s="100" t="str">
        <f>IFERROR(VLOOKUP(Výskyt[[#This Row],[Kód]],zostava11[],2,0),"")</f>
        <v/>
      </c>
      <c r="X306" s="100" t="str">
        <f>IFERROR(VLOOKUP(Výskyt[[#This Row],[Kód]],zostava12[],2,0),"")</f>
        <v/>
      </c>
      <c r="Y306" s="100" t="str">
        <f>IFERROR(VLOOKUP(Výskyt[[#This Row],[Kód]],zostava13[],2,0),"")</f>
        <v/>
      </c>
      <c r="Z306" s="100" t="str">
        <f>IFERROR(VLOOKUP(Výskyt[[#This Row],[Kód]],zostava14[],2,0),"")</f>
        <v/>
      </c>
      <c r="AA306" s="100" t="str">
        <f>IFERROR(VLOOKUP(Výskyt[[#This Row],[Kód]],zostava15[],2,0),"")</f>
        <v/>
      </c>
      <c r="AB306" s="100" t="str">
        <f>IFERROR(VLOOKUP(Výskyt[[#This Row],[Kód]],zostava16[],2,0),"")</f>
        <v/>
      </c>
      <c r="AC306" s="100" t="str">
        <f>IFERROR(VLOOKUP(Výskyt[[#This Row],[Kód]],zostava17[],2,0),"")</f>
        <v/>
      </c>
      <c r="AD306" s="100" t="str">
        <f>IFERROR(VLOOKUP(Výskyt[[#This Row],[Kód]],zostava18[],2,0),"")</f>
        <v/>
      </c>
      <c r="AE306" s="100" t="str">
        <f>IFERROR(VLOOKUP(Výskyt[[#This Row],[Kód]],zostava19[],2,0),"")</f>
        <v/>
      </c>
      <c r="AF306" s="100" t="str">
        <f>IFERROR(VLOOKUP(Výskyt[[#This Row],[Kód]],zostava20[],2,0),"")</f>
        <v/>
      </c>
      <c r="AG306" s="100" t="str">
        <f>IFERROR(VLOOKUP(Výskyt[[#This Row],[Kód]],zostava21[],2,0),"")</f>
        <v/>
      </c>
      <c r="AH306" s="100" t="str">
        <f>IFERROR(VLOOKUP(Výskyt[[#This Row],[Kód]],zostava22[],2,0),"")</f>
        <v/>
      </c>
      <c r="AI306" s="100" t="str">
        <f>IFERROR(VLOOKUP(Výskyt[[#This Row],[Kód]],zostava23[],2,0),"")</f>
        <v/>
      </c>
      <c r="AJ306" s="100" t="str">
        <f>IFERROR(VLOOKUP(Výskyt[[#This Row],[Kód]],zostava24[],2,0),"")</f>
        <v/>
      </c>
      <c r="AK306" s="100" t="str">
        <f>IFERROR(VLOOKUP(Výskyt[[#This Row],[Kód]],zostava25[],2,0),"")</f>
        <v/>
      </c>
      <c r="AL306" s="100" t="str">
        <f>IFERROR(VLOOKUP(Výskyt[[#This Row],[Kód]],zostava26[],2,0),"")</f>
        <v/>
      </c>
      <c r="AM306" s="100" t="str">
        <f>IFERROR(VLOOKUP(Výskyt[[#This Row],[Kód]],zostava27[],2,0),"")</f>
        <v/>
      </c>
      <c r="AN306" s="100" t="str">
        <f>IFERROR(VLOOKUP(Výskyt[[#This Row],[Kód]],zostava28[],2,0),"")</f>
        <v/>
      </c>
      <c r="AO306" s="100" t="str">
        <f>IFERROR(VLOOKUP(Výskyt[[#This Row],[Kód]],zostava29[],2,0),"")</f>
        <v/>
      </c>
      <c r="AP306" s="100" t="str">
        <f>IFERROR(VLOOKUP(Výskyt[[#This Row],[Kód]],zostava30[],2,0),"")</f>
        <v/>
      </c>
      <c r="AQ306" s="100" t="str">
        <f>IFERROR(VLOOKUP(Výskyt[[#This Row],[Kód]],zostava31[],2,0),"")</f>
        <v/>
      </c>
      <c r="AR306" s="100" t="str">
        <f>IFERROR(VLOOKUP(Výskyt[[#This Row],[Kód]],zostava32[],2,0),"")</f>
        <v/>
      </c>
      <c r="AS306" s="100" t="str">
        <f>IFERROR(VLOOKUP(Výskyt[[#This Row],[Kód]],zostava33[],2,0),"")</f>
        <v/>
      </c>
      <c r="AT306" s="100" t="str">
        <f>IFERROR(VLOOKUP(Výskyt[[#This Row],[Kód]],zostava34[],2,0),"")</f>
        <v/>
      </c>
      <c r="AU306" s="100" t="str">
        <f>IFERROR(VLOOKUP(Výskyt[[#This Row],[Kód]],zostava35[],2,0),"")</f>
        <v/>
      </c>
      <c r="AV306" s="100" t="str">
        <f>IFERROR(VLOOKUP(Výskyt[[#This Row],[Kód]],zostava36[],2,0),"")</f>
        <v/>
      </c>
      <c r="AW306" s="100" t="str">
        <f>IFERROR(VLOOKUP(Výskyt[[#This Row],[Kód]],zostava37[],2,0),"")</f>
        <v/>
      </c>
      <c r="AX306" s="100" t="str">
        <f>IFERROR(VLOOKUP(Výskyt[[#This Row],[Kód]],zostava38[],2,0),"")</f>
        <v/>
      </c>
      <c r="AY306" s="100" t="str">
        <f>IFERROR(VLOOKUP(Výskyt[[#This Row],[Kód]],zostava39[],2,0),"")</f>
        <v/>
      </c>
      <c r="AZ306" s="100" t="str">
        <f>IFERROR(VLOOKUP(Výskyt[[#This Row],[Kód]],zostava40[],2,0),"")</f>
        <v/>
      </c>
      <c r="BA306" s="100" t="str">
        <f>IFERROR(VLOOKUP(Výskyt[[#This Row],[Kód]],zostava41[],2,0),"")</f>
        <v/>
      </c>
      <c r="BB306" s="100" t="str">
        <f>IFERROR(VLOOKUP(Výskyt[[#This Row],[Kód]],zostava42[],2,0),"")</f>
        <v/>
      </c>
      <c r="BC306" s="100" t="str">
        <f>IFERROR(VLOOKUP(Výskyt[[#This Row],[Kód]],zostava43[],2,0),"")</f>
        <v/>
      </c>
      <c r="BD306" s="100" t="str">
        <f>IFERROR(VLOOKUP(Výskyt[[#This Row],[Kód]],zostava44[],2,0),"")</f>
        <v/>
      </c>
      <c r="BE306" s="84"/>
      <c r="BF306" s="108">
        <f>Zostavy!B344</f>
        <v>0</v>
      </c>
      <c r="BG306" s="108">
        <f>SUMIFS(Zostavy!$D$342:$D$375,Zostavy!$B$342:$B$375,Zostavy!B344)*Zostavy!$E$377</f>
        <v>0</v>
      </c>
      <c r="BI306" s="108">
        <f>Zostavy!H344</f>
        <v>0</v>
      </c>
      <c r="BJ306" s="108">
        <f>SUMIFS(Zostavy!$J$342:$J$375,Zostavy!$H$342:$H$375,Zostavy!H344)*Zostavy!$K$377</f>
        <v>0</v>
      </c>
      <c r="BL306" s="108">
        <f>Zostavy!N344</f>
        <v>0</v>
      </c>
      <c r="BM306" s="108">
        <f>SUMIFS(Zostavy!$P$342:$P$375,Zostavy!$N$342:$N$375,Zostavy!N344)*Zostavy!$Q$377</f>
        <v>0</v>
      </c>
      <c r="BO306" s="108">
        <f>Zostavy!T344</f>
        <v>0</v>
      </c>
      <c r="BP306" s="108">
        <f>SUMIFS(Zostavy!$V$342:$V$375,Zostavy!$T$342:$T$375,Zostavy!T344)*Zostavy!$W$377</f>
        <v>0</v>
      </c>
    </row>
    <row r="307" spans="1:68" ht="14.15" x14ac:dyDescent="0.35">
      <c r="A307" s="84"/>
      <c r="B307" s="98">
        <v>4302</v>
      </c>
      <c r="C307" s="84" t="s">
        <v>213</v>
      </c>
      <c r="D307" s="84">
        <f>Cenník[[#This Row],[Kód]]</f>
        <v>4302</v>
      </c>
      <c r="E307" s="93">
        <v>0.83</v>
      </c>
      <c r="F307" s="84"/>
      <c r="G307" s="84" t="s">
        <v>479</v>
      </c>
      <c r="H307" s="84"/>
      <c r="I307" s="99">
        <f>Cenník[[#This Row],[Kód]]</f>
        <v>4302</v>
      </c>
      <c r="J307" s="100">
        <f>SUM(Výskyt[[#This Row],[1]:[44]])</f>
        <v>0</v>
      </c>
      <c r="K307" s="100" t="str">
        <f>IFERROR(RANK(Výskyt[[#This Row],[kód-P]],Výskyt[kód-P],1),"")</f>
        <v/>
      </c>
      <c r="L307" s="100" t="str">
        <f>IF(Výskyt[[#This Row],[ks]]&gt;0,Výskyt[[#This Row],[Kód]],"")</f>
        <v/>
      </c>
      <c r="M307" s="100" t="str">
        <f>IFERROR(VLOOKUP(Výskyt[[#This Row],[Kód]],zostava1[],2,0),"")</f>
        <v/>
      </c>
      <c r="N307" s="100" t="str">
        <f>IFERROR(VLOOKUP(Výskyt[[#This Row],[Kód]],zostava2[],2,0),"")</f>
        <v/>
      </c>
      <c r="O307" s="100" t="str">
        <f>IFERROR(VLOOKUP(Výskyt[[#This Row],[Kód]],zostava3[],2,0),"")</f>
        <v/>
      </c>
      <c r="P307" s="100" t="str">
        <f>IFERROR(VLOOKUP(Výskyt[[#This Row],[Kód]],zostava4[],2,0),"")</f>
        <v/>
      </c>
      <c r="Q307" s="100" t="str">
        <f>IFERROR(VLOOKUP(Výskyt[[#This Row],[Kód]],zostava5[],2,0),"")</f>
        <v/>
      </c>
      <c r="R307" s="100" t="str">
        <f>IFERROR(VLOOKUP(Výskyt[[#This Row],[Kód]],zostava6[],2,0),"")</f>
        <v/>
      </c>
      <c r="S307" s="100" t="str">
        <f>IFERROR(VLOOKUP(Výskyt[[#This Row],[Kód]],zostava7[],2,0),"")</f>
        <v/>
      </c>
      <c r="T307" s="100" t="str">
        <f>IFERROR(VLOOKUP(Výskyt[[#This Row],[Kód]],zostava8[],2,0),"")</f>
        <v/>
      </c>
      <c r="U307" s="100" t="str">
        <f>IFERROR(VLOOKUP(Výskyt[[#This Row],[Kód]],zostava9[],2,0),"")</f>
        <v/>
      </c>
      <c r="V307" s="102" t="str">
        <f>IFERROR(VLOOKUP(Výskyt[[#This Row],[Kód]],zostava10[],2,0),"")</f>
        <v/>
      </c>
      <c r="W307" s="100" t="str">
        <f>IFERROR(VLOOKUP(Výskyt[[#This Row],[Kód]],zostava11[],2,0),"")</f>
        <v/>
      </c>
      <c r="X307" s="100" t="str">
        <f>IFERROR(VLOOKUP(Výskyt[[#This Row],[Kód]],zostava12[],2,0),"")</f>
        <v/>
      </c>
      <c r="Y307" s="100" t="str">
        <f>IFERROR(VLOOKUP(Výskyt[[#This Row],[Kód]],zostava13[],2,0),"")</f>
        <v/>
      </c>
      <c r="Z307" s="100" t="str">
        <f>IFERROR(VLOOKUP(Výskyt[[#This Row],[Kód]],zostava14[],2,0),"")</f>
        <v/>
      </c>
      <c r="AA307" s="100" t="str">
        <f>IFERROR(VLOOKUP(Výskyt[[#This Row],[Kód]],zostava15[],2,0),"")</f>
        <v/>
      </c>
      <c r="AB307" s="100" t="str">
        <f>IFERROR(VLOOKUP(Výskyt[[#This Row],[Kód]],zostava16[],2,0),"")</f>
        <v/>
      </c>
      <c r="AC307" s="100" t="str">
        <f>IFERROR(VLOOKUP(Výskyt[[#This Row],[Kód]],zostava17[],2,0),"")</f>
        <v/>
      </c>
      <c r="AD307" s="100" t="str">
        <f>IFERROR(VLOOKUP(Výskyt[[#This Row],[Kód]],zostava18[],2,0),"")</f>
        <v/>
      </c>
      <c r="AE307" s="100" t="str">
        <f>IFERROR(VLOOKUP(Výskyt[[#This Row],[Kód]],zostava19[],2,0),"")</f>
        <v/>
      </c>
      <c r="AF307" s="100" t="str">
        <f>IFERROR(VLOOKUP(Výskyt[[#This Row],[Kód]],zostava20[],2,0),"")</f>
        <v/>
      </c>
      <c r="AG307" s="100" t="str">
        <f>IFERROR(VLOOKUP(Výskyt[[#This Row],[Kód]],zostava21[],2,0),"")</f>
        <v/>
      </c>
      <c r="AH307" s="100" t="str">
        <f>IFERROR(VLOOKUP(Výskyt[[#This Row],[Kód]],zostava22[],2,0),"")</f>
        <v/>
      </c>
      <c r="AI307" s="100" t="str">
        <f>IFERROR(VLOOKUP(Výskyt[[#This Row],[Kód]],zostava23[],2,0),"")</f>
        <v/>
      </c>
      <c r="AJ307" s="100" t="str">
        <f>IFERROR(VLOOKUP(Výskyt[[#This Row],[Kód]],zostava24[],2,0),"")</f>
        <v/>
      </c>
      <c r="AK307" s="100" t="str">
        <f>IFERROR(VLOOKUP(Výskyt[[#This Row],[Kód]],zostava25[],2,0),"")</f>
        <v/>
      </c>
      <c r="AL307" s="100" t="str">
        <f>IFERROR(VLOOKUP(Výskyt[[#This Row],[Kód]],zostava26[],2,0),"")</f>
        <v/>
      </c>
      <c r="AM307" s="100" t="str">
        <f>IFERROR(VLOOKUP(Výskyt[[#This Row],[Kód]],zostava27[],2,0),"")</f>
        <v/>
      </c>
      <c r="AN307" s="100" t="str">
        <f>IFERROR(VLOOKUP(Výskyt[[#This Row],[Kód]],zostava28[],2,0),"")</f>
        <v/>
      </c>
      <c r="AO307" s="100" t="str">
        <f>IFERROR(VLOOKUP(Výskyt[[#This Row],[Kód]],zostava29[],2,0),"")</f>
        <v/>
      </c>
      <c r="AP307" s="100" t="str">
        <f>IFERROR(VLOOKUP(Výskyt[[#This Row],[Kód]],zostava30[],2,0),"")</f>
        <v/>
      </c>
      <c r="AQ307" s="100" t="str">
        <f>IFERROR(VLOOKUP(Výskyt[[#This Row],[Kód]],zostava31[],2,0),"")</f>
        <v/>
      </c>
      <c r="AR307" s="100" t="str">
        <f>IFERROR(VLOOKUP(Výskyt[[#This Row],[Kód]],zostava32[],2,0),"")</f>
        <v/>
      </c>
      <c r="AS307" s="100" t="str">
        <f>IFERROR(VLOOKUP(Výskyt[[#This Row],[Kód]],zostava33[],2,0),"")</f>
        <v/>
      </c>
      <c r="AT307" s="100" t="str">
        <f>IFERROR(VLOOKUP(Výskyt[[#This Row],[Kód]],zostava34[],2,0),"")</f>
        <v/>
      </c>
      <c r="AU307" s="100" t="str">
        <f>IFERROR(VLOOKUP(Výskyt[[#This Row],[Kód]],zostava35[],2,0),"")</f>
        <v/>
      </c>
      <c r="AV307" s="100" t="str">
        <f>IFERROR(VLOOKUP(Výskyt[[#This Row],[Kód]],zostava36[],2,0),"")</f>
        <v/>
      </c>
      <c r="AW307" s="100" t="str">
        <f>IFERROR(VLOOKUP(Výskyt[[#This Row],[Kód]],zostava37[],2,0),"")</f>
        <v/>
      </c>
      <c r="AX307" s="100" t="str">
        <f>IFERROR(VLOOKUP(Výskyt[[#This Row],[Kód]],zostava38[],2,0),"")</f>
        <v/>
      </c>
      <c r="AY307" s="100" t="str">
        <f>IFERROR(VLOOKUP(Výskyt[[#This Row],[Kód]],zostava39[],2,0),"")</f>
        <v/>
      </c>
      <c r="AZ307" s="100" t="str">
        <f>IFERROR(VLOOKUP(Výskyt[[#This Row],[Kód]],zostava40[],2,0),"")</f>
        <v/>
      </c>
      <c r="BA307" s="100" t="str">
        <f>IFERROR(VLOOKUP(Výskyt[[#This Row],[Kód]],zostava41[],2,0),"")</f>
        <v/>
      </c>
      <c r="BB307" s="100" t="str">
        <f>IFERROR(VLOOKUP(Výskyt[[#This Row],[Kód]],zostava42[],2,0),"")</f>
        <v/>
      </c>
      <c r="BC307" s="100" t="str">
        <f>IFERROR(VLOOKUP(Výskyt[[#This Row],[Kód]],zostava43[],2,0),"")</f>
        <v/>
      </c>
      <c r="BD307" s="100" t="str">
        <f>IFERROR(VLOOKUP(Výskyt[[#This Row],[Kód]],zostava44[],2,0),"")</f>
        <v/>
      </c>
      <c r="BE307" s="84"/>
      <c r="BF307" s="108">
        <f>Zostavy!B345</f>
        <v>0</v>
      </c>
      <c r="BG307" s="108">
        <f>SUMIFS(Zostavy!$D$342:$D$375,Zostavy!$B$342:$B$375,Zostavy!B345)*Zostavy!$E$377</f>
        <v>0</v>
      </c>
      <c r="BI307" s="108">
        <f>Zostavy!H345</f>
        <v>0</v>
      </c>
      <c r="BJ307" s="108">
        <f>SUMIFS(Zostavy!$J$342:$J$375,Zostavy!$H$342:$H$375,Zostavy!H345)*Zostavy!$K$377</f>
        <v>0</v>
      </c>
      <c r="BL307" s="108">
        <f>Zostavy!N345</f>
        <v>0</v>
      </c>
      <c r="BM307" s="108">
        <f>SUMIFS(Zostavy!$P$342:$P$375,Zostavy!$N$342:$N$375,Zostavy!N345)*Zostavy!$Q$377</f>
        <v>0</v>
      </c>
      <c r="BO307" s="108">
        <f>Zostavy!T345</f>
        <v>0</v>
      </c>
      <c r="BP307" s="108">
        <f>SUMIFS(Zostavy!$V$342:$V$375,Zostavy!$T$342:$T$375,Zostavy!T345)*Zostavy!$W$377</f>
        <v>0</v>
      </c>
    </row>
    <row r="308" spans="1:68" ht="14.15" x14ac:dyDescent="0.35">
      <c r="A308" s="84"/>
      <c r="B308" s="98">
        <v>4303</v>
      </c>
      <c r="C308" s="84" t="s">
        <v>214</v>
      </c>
      <c r="D308" s="84">
        <f>Cenník[[#This Row],[Kód]]</f>
        <v>4303</v>
      </c>
      <c r="E308" s="93">
        <v>1.02</v>
      </c>
      <c r="F308" s="84"/>
      <c r="G308" s="84" t="s">
        <v>480</v>
      </c>
      <c r="H308" s="84"/>
      <c r="I308" s="99">
        <f>Cenník[[#This Row],[Kód]]</f>
        <v>4303</v>
      </c>
      <c r="J308" s="100">
        <f>SUM(Výskyt[[#This Row],[1]:[44]])</f>
        <v>0</v>
      </c>
      <c r="K308" s="100" t="str">
        <f>IFERROR(RANK(Výskyt[[#This Row],[kód-P]],Výskyt[kód-P],1),"")</f>
        <v/>
      </c>
      <c r="L308" s="100" t="str">
        <f>IF(Výskyt[[#This Row],[ks]]&gt;0,Výskyt[[#This Row],[Kód]],"")</f>
        <v/>
      </c>
      <c r="M308" s="100" t="str">
        <f>IFERROR(VLOOKUP(Výskyt[[#This Row],[Kód]],zostava1[],2,0),"")</f>
        <v/>
      </c>
      <c r="N308" s="100" t="str">
        <f>IFERROR(VLOOKUP(Výskyt[[#This Row],[Kód]],zostava2[],2,0),"")</f>
        <v/>
      </c>
      <c r="O308" s="100" t="str">
        <f>IFERROR(VLOOKUP(Výskyt[[#This Row],[Kód]],zostava3[],2,0),"")</f>
        <v/>
      </c>
      <c r="P308" s="100" t="str">
        <f>IFERROR(VLOOKUP(Výskyt[[#This Row],[Kód]],zostava4[],2,0),"")</f>
        <v/>
      </c>
      <c r="Q308" s="100" t="str">
        <f>IFERROR(VLOOKUP(Výskyt[[#This Row],[Kód]],zostava5[],2,0),"")</f>
        <v/>
      </c>
      <c r="R308" s="100" t="str">
        <f>IFERROR(VLOOKUP(Výskyt[[#This Row],[Kód]],zostava6[],2,0),"")</f>
        <v/>
      </c>
      <c r="S308" s="100" t="str">
        <f>IFERROR(VLOOKUP(Výskyt[[#This Row],[Kód]],zostava7[],2,0),"")</f>
        <v/>
      </c>
      <c r="T308" s="100" t="str">
        <f>IFERROR(VLOOKUP(Výskyt[[#This Row],[Kód]],zostava8[],2,0),"")</f>
        <v/>
      </c>
      <c r="U308" s="100" t="str">
        <f>IFERROR(VLOOKUP(Výskyt[[#This Row],[Kód]],zostava9[],2,0),"")</f>
        <v/>
      </c>
      <c r="V308" s="102" t="str">
        <f>IFERROR(VLOOKUP(Výskyt[[#This Row],[Kód]],zostava10[],2,0),"")</f>
        <v/>
      </c>
      <c r="W308" s="100" t="str">
        <f>IFERROR(VLOOKUP(Výskyt[[#This Row],[Kód]],zostava11[],2,0),"")</f>
        <v/>
      </c>
      <c r="X308" s="100" t="str">
        <f>IFERROR(VLOOKUP(Výskyt[[#This Row],[Kód]],zostava12[],2,0),"")</f>
        <v/>
      </c>
      <c r="Y308" s="100" t="str">
        <f>IFERROR(VLOOKUP(Výskyt[[#This Row],[Kód]],zostava13[],2,0),"")</f>
        <v/>
      </c>
      <c r="Z308" s="100" t="str">
        <f>IFERROR(VLOOKUP(Výskyt[[#This Row],[Kód]],zostava14[],2,0),"")</f>
        <v/>
      </c>
      <c r="AA308" s="100" t="str">
        <f>IFERROR(VLOOKUP(Výskyt[[#This Row],[Kód]],zostava15[],2,0),"")</f>
        <v/>
      </c>
      <c r="AB308" s="100" t="str">
        <f>IFERROR(VLOOKUP(Výskyt[[#This Row],[Kód]],zostava16[],2,0),"")</f>
        <v/>
      </c>
      <c r="AC308" s="100" t="str">
        <f>IFERROR(VLOOKUP(Výskyt[[#This Row],[Kód]],zostava17[],2,0),"")</f>
        <v/>
      </c>
      <c r="AD308" s="100" t="str">
        <f>IFERROR(VLOOKUP(Výskyt[[#This Row],[Kód]],zostava18[],2,0),"")</f>
        <v/>
      </c>
      <c r="AE308" s="100" t="str">
        <f>IFERROR(VLOOKUP(Výskyt[[#This Row],[Kód]],zostava19[],2,0),"")</f>
        <v/>
      </c>
      <c r="AF308" s="100" t="str">
        <f>IFERROR(VLOOKUP(Výskyt[[#This Row],[Kód]],zostava20[],2,0),"")</f>
        <v/>
      </c>
      <c r="AG308" s="100" t="str">
        <f>IFERROR(VLOOKUP(Výskyt[[#This Row],[Kód]],zostava21[],2,0),"")</f>
        <v/>
      </c>
      <c r="AH308" s="100" t="str">
        <f>IFERROR(VLOOKUP(Výskyt[[#This Row],[Kód]],zostava22[],2,0),"")</f>
        <v/>
      </c>
      <c r="AI308" s="100" t="str">
        <f>IFERROR(VLOOKUP(Výskyt[[#This Row],[Kód]],zostava23[],2,0),"")</f>
        <v/>
      </c>
      <c r="AJ308" s="100" t="str">
        <f>IFERROR(VLOOKUP(Výskyt[[#This Row],[Kód]],zostava24[],2,0),"")</f>
        <v/>
      </c>
      <c r="AK308" s="100" t="str">
        <f>IFERROR(VLOOKUP(Výskyt[[#This Row],[Kód]],zostava25[],2,0),"")</f>
        <v/>
      </c>
      <c r="AL308" s="100" t="str">
        <f>IFERROR(VLOOKUP(Výskyt[[#This Row],[Kód]],zostava26[],2,0),"")</f>
        <v/>
      </c>
      <c r="AM308" s="100" t="str">
        <f>IFERROR(VLOOKUP(Výskyt[[#This Row],[Kód]],zostava27[],2,0),"")</f>
        <v/>
      </c>
      <c r="AN308" s="100" t="str">
        <f>IFERROR(VLOOKUP(Výskyt[[#This Row],[Kód]],zostava28[],2,0),"")</f>
        <v/>
      </c>
      <c r="AO308" s="100" t="str">
        <f>IFERROR(VLOOKUP(Výskyt[[#This Row],[Kód]],zostava29[],2,0),"")</f>
        <v/>
      </c>
      <c r="AP308" s="100" t="str">
        <f>IFERROR(VLOOKUP(Výskyt[[#This Row],[Kód]],zostava30[],2,0),"")</f>
        <v/>
      </c>
      <c r="AQ308" s="100" t="str">
        <f>IFERROR(VLOOKUP(Výskyt[[#This Row],[Kód]],zostava31[],2,0),"")</f>
        <v/>
      </c>
      <c r="AR308" s="100" t="str">
        <f>IFERROR(VLOOKUP(Výskyt[[#This Row],[Kód]],zostava32[],2,0),"")</f>
        <v/>
      </c>
      <c r="AS308" s="100" t="str">
        <f>IFERROR(VLOOKUP(Výskyt[[#This Row],[Kód]],zostava33[],2,0),"")</f>
        <v/>
      </c>
      <c r="AT308" s="100" t="str">
        <f>IFERROR(VLOOKUP(Výskyt[[#This Row],[Kód]],zostava34[],2,0),"")</f>
        <v/>
      </c>
      <c r="AU308" s="100" t="str">
        <f>IFERROR(VLOOKUP(Výskyt[[#This Row],[Kód]],zostava35[],2,0),"")</f>
        <v/>
      </c>
      <c r="AV308" s="100" t="str">
        <f>IFERROR(VLOOKUP(Výskyt[[#This Row],[Kód]],zostava36[],2,0),"")</f>
        <v/>
      </c>
      <c r="AW308" s="100" t="str">
        <f>IFERROR(VLOOKUP(Výskyt[[#This Row],[Kód]],zostava37[],2,0),"")</f>
        <v/>
      </c>
      <c r="AX308" s="100" t="str">
        <f>IFERROR(VLOOKUP(Výskyt[[#This Row],[Kód]],zostava38[],2,0),"")</f>
        <v/>
      </c>
      <c r="AY308" s="100" t="str">
        <f>IFERROR(VLOOKUP(Výskyt[[#This Row],[Kód]],zostava39[],2,0),"")</f>
        <v/>
      </c>
      <c r="AZ308" s="100" t="str">
        <f>IFERROR(VLOOKUP(Výskyt[[#This Row],[Kód]],zostava40[],2,0),"")</f>
        <v/>
      </c>
      <c r="BA308" s="100" t="str">
        <f>IFERROR(VLOOKUP(Výskyt[[#This Row],[Kód]],zostava41[],2,0),"")</f>
        <v/>
      </c>
      <c r="BB308" s="100" t="str">
        <f>IFERROR(VLOOKUP(Výskyt[[#This Row],[Kód]],zostava42[],2,0),"")</f>
        <v/>
      </c>
      <c r="BC308" s="100" t="str">
        <f>IFERROR(VLOOKUP(Výskyt[[#This Row],[Kód]],zostava43[],2,0),"")</f>
        <v/>
      </c>
      <c r="BD308" s="100" t="str">
        <f>IFERROR(VLOOKUP(Výskyt[[#This Row],[Kód]],zostava44[],2,0),"")</f>
        <v/>
      </c>
      <c r="BE308" s="84"/>
      <c r="BF308" s="108">
        <f>Zostavy!B346</f>
        <v>0</v>
      </c>
      <c r="BG308" s="108">
        <f>SUMIFS(Zostavy!$D$342:$D$375,Zostavy!$B$342:$B$375,Zostavy!B346)*Zostavy!$E$377</f>
        <v>0</v>
      </c>
      <c r="BI308" s="108">
        <f>Zostavy!H346</f>
        <v>0</v>
      </c>
      <c r="BJ308" s="108">
        <f>SUMIFS(Zostavy!$J$342:$J$375,Zostavy!$H$342:$H$375,Zostavy!H346)*Zostavy!$K$377</f>
        <v>0</v>
      </c>
      <c r="BL308" s="108">
        <f>Zostavy!N346</f>
        <v>0</v>
      </c>
      <c r="BM308" s="108">
        <f>SUMIFS(Zostavy!$P$342:$P$375,Zostavy!$N$342:$N$375,Zostavy!N346)*Zostavy!$Q$377</f>
        <v>0</v>
      </c>
      <c r="BO308" s="108">
        <f>Zostavy!T346</f>
        <v>0</v>
      </c>
      <c r="BP308" s="108">
        <f>SUMIFS(Zostavy!$V$342:$V$375,Zostavy!$T$342:$T$375,Zostavy!T346)*Zostavy!$W$377</f>
        <v>0</v>
      </c>
    </row>
    <row r="309" spans="1:68" ht="14.15" x14ac:dyDescent="0.35">
      <c r="A309" s="84"/>
      <c r="B309" s="98">
        <v>4445</v>
      </c>
      <c r="C309" s="84" t="s">
        <v>511</v>
      </c>
      <c r="D309" s="84">
        <f>Cenník[[#This Row],[Kód]]</f>
        <v>4445</v>
      </c>
      <c r="E309" s="93">
        <v>0.74</v>
      </c>
      <c r="F309" s="84"/>
      <c r="G309" s="84" t="s">
        <v>481</v>
      </c>
      <c r="H309" s="84"/>
      <c r="I309" s="99">
        <f>Cenník[[#This Row],[Kód]]</f>
        <v>4445</v>
      </c>
      <c r="J309" s="100">
        <f>SUM(Výskyt[[#This Row],[1]:[44]])</f>
        <v>0</v>
      </c>
      <c r="K309" s="100" t="str">
        <f>IFERROR(RANK(Výskyt[[#This Row],[kód-P]],Výskyt[kód-P],1),"")</f>
        <v/>
      </c>
      <c r="L309" s="100" t="str">
        <f>IF(Výskyt[[#This Row],[ks]]&gt;0,Výskyt[[#This Row],[Kód]],"")</f>
        <v/>
      </c>
      <c r="M309" s="100" t="str">
        <f>IFERROR(VLOOKUP(Výskyt[[#This Row],[Kód]],zostava1[],2,0),"")</f>
        <v/>
      </c>
      <c r="N309" s="100" t="str">
        <f>IFERROR(VLOOKUP(Výskyt[[#This Row],[Kód]],zostava2[],2,0),"")</f>
        <v/>
      </c>
      <c r="O309" s="100" t="str">
        <f>IFERROR(VLOOKUP(Výskyt[[#This Row],[Kód]],zostava3[],2,0),"")</f>
        <v/>
      </c>
      <c r="P309" s="100" t="str">
        <f>IFERROR(VLOOKUP(Výskyt[[#This Row],[Kód]],zostava4[],2,0),"")</f>
        <v/>
      </c>
      <c r="Q309" s="100" t="str">
        <f>IFERROR(VLOOKUP(Výskyt[[#This Row],[Kód]],zostava5[],2,0),"")</f>
        <v/>
      </c>
      <c r="R309" s="100" t="str">
        <f>IFERROR(VLOOKUP(Výskyt[[#This Row],[Kód]],zostava6[],2,0),"")</f>
        <v/>
      </c>
      <c r="S309" s="100" t="str">
        <f>IFERROR(VLOOKUP(Výskyt[[#This Row],[Kód]],zostava7[],2,0),"")</f>
        <v/>
      </c>
      <c r="T309" s="100" t="str">
        <f>IFERROR(VLOOKUP(Výskyt[[#This Row],[Kód]],zostava8[],2,0),"")</f>
        <v/>
      </c>
      <c r="U309" s="100" t="str">
        <f>IFERROR(VLOOKUP(Výskyt[[#This Row],[Kód]],zostava9[],2,0),"")</f>
        <v/>
      </c>
      <c r="V309" s="102" t="str">
        <f>IFERROR(VLOOKUP(Výskyt[[#This Row],[Kód]],zostava10[],2,0),"")</f>
        <v/>
      </c>
      <c r="W309" s="100" t="str">
        <f>IFERROR(VLOOKUP(Výskyt[[#This Row],[Kód]],zostava11[],2,0),"")</f>
        <v/>
      </c>
      <c r="X309" s="100" t="str">
        <f>IFERROR(VLOOKUP(Výskyt[[#This Row],[Kód]],zostava12[],2,0),"")</f>
        <v/>
      </c>
      <c r="Y309" s="100" t="str">
        <f>IFERROR(VLOOKUP(Výskyt[[#This Row],[Kód]],zostava13[],2,0),"")</f>
        <v/>
      </c>
      <c r="Z309" s="100" t="str">
        <f>IFERROR(VLOOKUP(Výskyt[[#This Row],[Kód]],zostava14[],2,0),"")</f>
        <v/>
      </c>
      <c r="AA309" s="100" t="str">
        <f>IFERROR(VLOOKUP(Výskyt[[#This Row],[Kód]],zostava15[],2,0),"")</f>
        <v/>
      </c>
      <c r="AB309" s="100" t="str">
        <f>IFERROR(VLOOKUP(Výskyt[[#This Row],[Kód]],zostava16[],2,0),"")</f>
        <v/>
      </c>
      <c r="AC309" s="100" t="str">
        <f>IFERROR(VLOOKUP(Výskyt[[#This Row],[Kód]],zostava17[],2,0),"")</f>
        <v/>
      </c>
      <c r="AD309" s="100" t="str">
        <f>IFERROR(VLOOKUP(Výskyt[[#This Row],[Kód]],zostava18[],2,0),"")</f>
        <v/>
      </c>
      <c r="AE309" s="100" t="str">
        <f>IFERROR(VLOOKUP(Výskyt[[#This Row],[Kód]],zostava19[],2,0),"")</f>
        <v/>
      </c>
      <c r="AF309" s="100" t="str">
        <f>IFERROR(VLOOKUP(Výskyt[[#This Row],[Kód]],zostava20[],2,0),"")</f>
        <v/>
      </c>
      <c r="AG309" s="100" t="str">
        <f>IFERROR(VLOOKUP(Výskyt[[#This Row],[Kód]],zostava21[],2,0),"")</f>
        <v/>
      </c>
      <c r="AH309" s="100" t="str">
        <f>IFERROR(VLOOKUP(Výskyt[[#This Row],[Kód]],zostava22[],2,0),"")</f>
        <v/>
      </c>
      <c r="AI309" s="100" t="str">
        <f>IFERROR(VLOOKUP(Výskyt[[#This Row],[Kód]],zostava23[],2,0),"")</f>
        <v/>
      </c>
      <c r="AJ309" s="100" t="str">
        <f>IFERROR(VLOOKUP(Výskyt[[#This Row],[Kód]],zostava24[],2,0),"")</f>
        <v/>
      </c>
      <c r="AK309" s="100" t="str">
        <f>IFERROR(VLOOKUP(Výskyt[[#This Row],[Kód]],zostava25[],2,0),"")</f>
        <v/>
      </c>
      <c r="AL309" s="100" t="str">
        <f>IFERROR(VLOOKUP(Výskyt[[#This Row],[Kód]],zostava26[],2,0),"")</f>
        <v/>
      </c>
      <c r="AM309" s="100" t="str">
        <f>IFERROR(VLOOKUP(Výskyt[[#This Row],[Kód]],zostava27[],2,0),"")</f>
        <v/>
      </c>
      <c r="AN309" s="100" t="str">
        <f>IFERROR(VLOOKUP(Výskyt[[#This Row],[Kód]],zostava28[],2,0),"")</f>
        <v/>
      </c>
      <c r="AO309" s="100" t="str">
        <f>IFERROR(VLOOKUP(Výskyt[[#This Row],[Kód]],zostava29[],2,0),"")</f>
        <v/>
      </c>
      <c r="AP309" s="100" t="str">
        <f>IFERROR(VLOOKUP(Výskyt[[#This Row],[Kód]],zostava30[],2,0),"")</f>
        <v/>
      </c>
      <c r="AQ309" s="100" t="str">
        <f>IFERROR(VLOOKUP(Výskyt[[#This Row],[Kód]],zostava31[],2,0),"")</f>
        <v/>
      </c>
      <c r="AR309" s="100" t="str">
        <f>IFERROR(VLOOKUP(Výskyt[[#This Row],[Kód]],zostava32[],2,0),"")</f>
        <v/>
      </c>
      <c r="AS309" s="100" t="str">
        <f>IFERROR(VLOOKUP(Výskyt[[#This Row],[Kód]],zostava33[],2,0),"")</f>
        <v/>
      </c>
      <c r="AT309" s="100" t="str">
        <f>IFERROR(VLOOKUP(Výskyt[[#This Row],[Kód]],zostava34[],2,0),"")</f>
        <v/>
      </c>
      <c r="AU309" s="100" t="str">
        <f>IFERROR(VLOOKUP(Výskyt[[#This Row],[Kód]],zostava35[],2,0),"")</f>
        <v/>
      </c>
      <c r="AV309" s="100" t="str">
        <f>IFERROR(VLOOKUP(Výskyt[[#This Row],[Kód]],zostava36[],2,0),"")</f>
        <v/>
      </c>
      <c r="AW309" s="100" t="str">
        <f>IFERROR(VLOOKUP(Výskyt[[#This Row],[Kód]],zostava37[],2,0),"")</f>
        <v/>
      </c>
      <c r="AX309" s="100" t="str">
        <f>IFERROR(VLOOKUP(Výskyt[[#This Row],[Kód]],zostava38[],2,0),"")</f>
        <v/>
      </c>
      <c r="AY309" s="100" t="str">
        <f>IFERROR(VLOOKUP(Výskyt[[#This Row],[Kód]],zostava39[],2,0),"")</f>
        <v/>
      </c>
      <c r="AZ309" s="100" t="str">
        <f>IFERROR(VLOOKUP(Výskyt[[#This Row],[Kód]],zostava40[],2,0),"")</f>
        <v/>
      </c>
      <c r="BA309" s="100" t="str">
        <f>IFERROR(VLOOKUP(Výskyt[[#This Row],[Kód]],zostava41[],2,0),"")</f>
        <v/>
      </c>
      <c r="BB309" s="100" t="str">
        <f>IFERROR(VLOOKUP(Výskyt[[#This Row],[Kód]],zostava42[],2,0),"")</f>
        <v/>
      </c>
      <c r="BC309" s="100" t="str">
        <f>IFERROR(VLOOKUP(Výskyt[[#This Row],[Kód]],zostava43[],2,0),"")</f>
        <v/>
      </c>
      <c r="BD309" s="100" t="str">
        <f>IFERROR(VLOOKUP(Výskyt[[#This Row],[Kód]],zostava44[],2,0),"")</f>
        <v/>
      </c>
      <c r="BE309" s="84"/>
      <c r="BF309" s="108">
        <f>Zostavy!B347</f>
        <v>0</v>
      </c>
      <c r="BG309" s="108">
        <f>SUMIFS(Zostavy!$D$342:$D$375,Zostavy!$B$342:$B$375,Zostavy!B347)*Zostavy!$E$377</f>
        <v>0</v>
      </c>
      <c r="BI309" s="108">
        <f>Zostavy!H347</f>
        <v>0</v>
      </c>
      <c r="BJ309" s="108">
        <f>SUMIFS(Zostavy!$J$342:$J$375,Zostavy!$H$342:$H$375,Zostavy!H347)*Zostavy!$K$377</f>
        <v>0</v>
      </c>
      <c r="BL309" s="108">
        <f>Zostavy!N347</f>
        <v>0</v>
      </c>
      <c r="BM309" s="108">
        <f>SUMIFS(Zostavy!$P$342:$P$375,Zostavy!$N$342:$N$375,Zostavy!N347)*Zostavy!$Q$377</f>
        <v>0</v>
      </c>
      <c r="BO309" s="108">
        <f>Zostavy!T347</f>
        <v>0</v>
      </c>
      <c r="BP309" s="108">
        <f>SUMIFS(Zostavy!$V$342:$V$375,Zostavy!$T$342:$T$375,Zostavy!T347)*Zostavy!$W$377</f>
        <v>0</v>
      </c>
    </row>
    <row r="310" spans="1:68" ht="14.15" x14ac:dyDescent="0.35">
      <c r="A310" s="84"/>
      <c r="B310" s="98">
        <v>4446</v>
      </c>
      <c r="C310" s="84" t="s">
        <v>211</v>
      </c>
      <c r="D310" s="84">
        <f>Cenník[[#This Row],[Kód]]</f>
        <v>4446</v>
      </c>
      <c r="E310" s="93">
        <v>2.44</v>
      </c>
      <c r="F310" s="84"/>
      <c r="G310" s="84" t="s">
        <v>484</v>
      </c>
      <c r="H310" s="84"/>
      <c r="I310" s="99">
        <f>Cenník[[#This Row],[Kód]]</f>
        <v>4446</v>
      </c>
      <c r="J310" s="100">
        <f>SUM(Výskyt[[#This Row],[1]:[44]])</f>
        <v>0</v>
      </c>
      <c r="K310" s="100" t="str">
        <f>IFERROR(RANK(Výskyt[[#This Row],[kód-P]],Výskyt[kód-P],1),"")</f>
        <v/>
      </c>
      <c r="L310" s="100" t="str">
        <f>IF(Výskyt[[#This Row],[ks]]&gt;0,Výskyt[[#This Row],[Kód]],"")</f>
        <v/>
      </c>
      <c r="M310" s="100" t="str">
        <f>IFERROR(VLOOKUP(Výskyt[[#This Row],[Kód]],zostava1[],2,0),"")</f>
        <v/>
      </c>
      <c r="N310" s="100" t="str">
        <f>IFERROR(VLOOKUP(Výskyt[[#This Row],[Kód]],zostava2[],2,0),"")</f>
        <v/>
      </c>
      <c r="O310" s="100" t="str">
        <f>IFERROR(VLOOKUP(Výskyt[[#This Row],[Kód]],zostava3[],2,0),"")</f>
        <v/>
      </c>
      <c r="P310" s="100" t="str">
        <f>IFERROR(VLOOKUP(Výskyt[[#This Row],[Kód]],zostava4[],2,0),"")</f>
        <v/>
      </c>
      <c r="Q310" s="100" t="str">
        <f>IFERROR(VLOOKUP(Výskyt[[#This Row],[Kód]],zostava5[],2,0),"")</f>
        <v/>
      </c>
      <c r="R310" s="100" t="str">
        <f>IFERROR(VLOOKUP(Výskyt[[#This Row],[Kód]],zostava6[],2,0),"")</f>
        <v/>
      </c>
      <c r="S310" s="100" t="str">
        <f>IFERROR(VLOOKUP(Výskyt[[#This Row],[Kód]],zostava7[],2,0),"")</f>
        <v/>
      </c>
      <c r="T310" s="100" t="str">
        <f>IFERROR(VLOOKUP(Výskyt[[#This Row],[Kód]],zostava8[],2,0),"")</f>
        <v/>
      </c>
      <c r="U310" s="100" t="str">
        <f>IFERROR(VLOOKUP(Výskyt[[#This Row],[Kód]],zostava9[],2,0),"")</f>
        <v/>
      </c>
      <c r="V310" s="102" t="str">
        <f>IFERROR(VLOOKUP(Výskyt[[#This Row],[Kód]],zostava10[],2,0),"")</f>
        <v/>
      </c>
      <c r="W310" s="100" t="str">
        <f>IFERROR(VLOOKUP(Výskyt[[#This Row],[Kód]],zostava11[],2,0),"")</f>
        <v/>
      </c>
      <c r="X310" s="100" t="str">
        <f>IFERROR(VLOOKUP(Výskyt[[#This Row],[Kód]],zostava12[],2,0),"")</f>
        <v/>
      </c>
      <c r="Y310" s="100" t="str">
        <f>IFERROR(VLOOKUP(Výskyt[[#This Row],[Kód]],zostava13[],2,0),"")</f>
        <v/>
      </c>
      <c r="Z310" s="100" t="str">
        <f>IFERROR(VLOOKUP(Výskyt[[#This Row],[Kód]],zostava14[],2,0),"")</f>
        <v/>
      </c>
      <c r="AA310" s="100" t="str">
        <f>IFERROR(VLOOKUP(Výskyt[[#This Row],[Kód]],zostava15[],2,0),"")</f>
        <v/>
      </c>
      <c r="AB310" s="100" t="str">
        <f>IFERROR(VLOOKUP(Výskyt[[#This Row],[Kód]],zostava16[],2,0),"")</f>
        <v/>
      </c>
      <c r="AC310" s="100" t="str">
        <f>IFERROR(VLOOKUP(Výskyt[[#This Row],[Kód]],zostava17[],2,0),"")</f>
        <v/>
      </c>
      <c r="AD310" s="100" t="str">
        <f>IFERROR(VLOOKUP(Výskyt[[#This Row],[Kód]],zostava18[],2,0),"")</f>
        <v/>
      </c>
      <c r="AE310" s="100" t="str">
        <f>IFERROR(VLOOKUP(Výskyt[[#This Row],[Kód]],zostava19[],2,0),"")</f>
        <v/>
      </c>
      <c r="AF310" s="100" t="str">
        <f>IFERROR(VLOOKUP(Výskyt[[#This Row],[Kód]],zostava20[],2,0),"")</f>
        <v/>
      </c>
      <c r="AG310" s="100" t="str">
        <f>IFERROR(VLOOKUP(Výskyt[[#This Row],[Kód]],zostava21[],2,0),"")</f>
        <v/>
      </c>
      <c r="AH310" s="100" t="str">
        <f>IFERROR(VLOOKUP(Výskyt[[#This Row],[Kód]],zostava22[],2,0),"")</f>
        <v/>
      </c>
      <c r="AI310" s="100" t="str">
        <f>IFERROR(VLOOKUP(Výskyt[[#This Row],[Kód]],zostava23[],2,0),"")</f>
        <v/>
      </c>
      <c r="AJ310" s="100" t="str">
        <f>IFERROR(VLOOKUP(Výskyt[[#This Row],[Kód]],zostava24[],2,0),"")</f>
        <v/>
      </c>
      <c r="AK310" s="100" t="str">
        <f>IFERROR(VLOOKUP(Výskyt[[#This Row],[Kód]],zostava25[],2,0),"")</f>
        <v/>
      </c>
      <c r="AL310" s="100" t="str">
        <f>IFERROR(VLOOKUP(Výskyt[[#This Row],[Kód]],zostava26[],2,0),"")</f>
        <v/>
      </c>
      <c r="AM310" s="100" t="str">
        <f>IFERROR(VLOOKUP(Výskyt[[#This Row],[Kód]],zostava27[],2,0),"")</f>
        <v/>
      </c>
      <c r="AN310" s="100" t="str">
        <f>IFERROR(VLOOKUP(Výskyt[[#This Row],[Kód]],zostava28[],2,0),"")</f>
        <v/>
      </c>
      <c r="AO310" s="100" t="str">
        <f>IFERROR(VLOOKUP(Výskyt[[#This Row],[Kód]],zostava29[],2,0),"")</f>
        <v/>
      </c>
      <c r="AP310" s="100" t="str">
        <f>IFERROR(VLOOKUP(Výskyt[[#This Row],[Kód]],zostava30[],2,0),"")</f>
        <v/>
      </c>
      <c r="AQ310" s="100" t="str">
        <f>IFERROR(VLOOKUP(Výskyt[[#This Row],[Kód]],zostava31[],2,0),"")</f>
        <v/>
      </c>
      <c r="AR310" s="100" t="str">
        <f>IFERROR(VLOOKUP(Výskyt[[#This Row],[Kód]],zostava32[],2,0),"")</f>
        <v/>
      </c>
      <c r="AS310" s="100" t="str">
        <f>IFERROR(VLOOKUP(Výskyt[[#This Row],[Kód]],zostava33[],2,0),"")</f>
        <v/>
      </c>
      <c r="AT310" s="100" t="str">
        <f>IFERROR(VLOOKUP(Výskyt[[#This Row],[Kód]],zostava34[],2,0),"")</f>
        <v/>
      </c>
      <c r="AU310" s="100" t="str">
        <f>IFERROR(VLOOKUP(Výskyt[[#This Row],[Kód]],zostava35[],2,0),"")</f>
        <v/>
      </c>
      <c r="AV310" s="100" t="str">
        <f>IFERROR(VLOOKUP(Výskyt[[#This Row],[Kód]],zostava36[],2,0),"")</f>
        <v/>
      </c>
      <c r="AW310" s="100" t="str">
        <f>IFERROR(VLOOKUP(Výskyt[[#This Row],[Kód]],zostava37[],2,0),"")</f>
        <v/>
      </c>
      <c r="AX310" s="100" t="str">
        <f>IFERROR(VLOOKUP(Výskyt[[#This Row],[Kód]],zostava38[],2,0),"")</f>
        <v/>
      </c>
      <c r="AY310" s="100" t="str">
        <f>IFERROR(VLOOKUP(Výskyt[[#This Row],[Kód]],zostava39[],2,0),"")</f>
        <v/>
      </c>
      <c r="AZ310" s="100" t="str">
        <f>IFERROR(VLOOKUP(Výskyt[[#This Row],[Kód]],zostava40[],2,0),"")</f>
        <v/>
      </c>
      <c r="BA310" s="100" t="str">
        <f>IFERROR(VLOOKUP(Výskyt[[#This Row],[Kód]],zostava41[],2,0),"")</f>
        <v/>
      </c>
      <c r="BB310" s="100" t="str">
        <f>IFERROR(VLOOKUP(Výskyt[[#This Row],[Kód]],zostava42[],2,0),"")</f>
        <v/>
      </c>
      <c r="BC310" s="100" t="str">
        <f>IFERROR(VLOOKUP(Výskyt[[#This Row],[Kód]],zostava43[],2,0),"")</f>
        <v/>
      </c>
      <c r="BD310" s="100" t="str">
        <f>IFERROR(VLOOKUP(Výskyt[[#This Row],[Kód]],zostava44[],2,0),"")</f>
        <v/>
      </c>
      <c r="BE310" s="84"/>
      <c r="BF310" s="108">
        <f>Zostavy!B348</f>
        <v>0</v>
      </c>
      <c r="BG310" s="108">
        <f>SUMIFS(Zostavy!$D$342:$D$375,Zostavy!$B$342:$B$375,Zostavy!B348)*Zostavy!$E$377</f>
        <v>0</v>
      </c>
      <c r="BI310" s="108">
        <f>Zostavy!H348</f>
        <v>0</v>
      </c>
      <c r="BJ310" s="108">
        <f>SUMIFS(Zostavy!$J$342:$J$375,Zostavy!$H$342:$H$375,Zostavy!H348)*Zostavy!$K$377</f>
        <v>0</v>
      </c>
      <c r="BL310" s="108">
        <f>Zostavy!N348</f>
        <v>0</v>
      </c>
      <c r="BM310" s="108">
        <f>SUMIFS(Zostavy!$P$342:$P$375,Zostavy!$N$342:$N$375,Zostavy!N348)*Zostavy!$Q$377</f>
        <v>0</v>
      </c>
      <c r="BO310" s="108">
        <f>Zostavy!T348</f>
        <v>0</v>
      </c>
      <c r="BP310" s="108">
        <f>SUMIFS(Zostavy!$V$342:$V$375,Zostavy!$T$342:$T$375,Zostavy!T348)*Zostavy!$W$377</f>
        <v>0</v>
      </c>
    </row>
    <row r="311" spans="1:68" ht="14.15" x14ac:dyDescent="0.35">
      <c r="A311" s="84"/>
      <c r="B311" s="98">
        <v>4448</v>
      </c>
      <c r="C311" s="84" t="s">
        <v>202</v>
      </c>
      <c r="D311" s="84">
        <f>Cenník[[#This Row],[Kód]]</f>
        <v>4448</v>
      </c>
      <c r="E311" s="93">
        <v>1.06</v>
      </c>
      <c r="F311" s="84"/>
      <c r="G311" s="84" t="s">
        <v>489</v>
      </c>
      <c r="H311" s="84"/>
      <c r="I311" s="99">
        <f>Cenník[[#This Row],[Kód]]</f>
        <v>4448</v>
      </c>
      <c r="J311" s="100">
        <f>SUM(Výskyt[[#This Row],[1]:[44]])</f>
        <v>0</v>
      </c>
      <c r="K311" s="100" t="str">
        <f>IFERROR(RANK(Výskyt[[#This Row],[kód-P]],Výskyt[kód-P],1),"")</f>
        <v/>
      </c>
      <c r="L311" s="100" t="str">
        <f>IF(Výskyt[[#This Row],[ks]]&gt;0,Výskyt[[#This Row],[Kód]],"")</f>
        <v/>
      </c>
      <c r="M311" s="100" t="str">
        <f>IFERROR(VLOOKUP(Výskyt[[#This Row],[Kód]],zostava1[],2,0),"")</f>
        <v/>
      </c>
      <c r="N311" s="100" t="str">
        <f>IFERROR(VLOOKUP(Výskyt[[#This Row],[Kód]],zostava2[],2,0),"")</f>
        <v/>
      </c>
      <c r="O311" s="100" t="str">
        <f>IFERROR(VLOOKUP(Výskyt[[#This Row],[Kód]],zostava3[],2,0),"")</f>
        <v/>
      </c>
      <c r="P311" s="100" t="str">
        <f>IFERROR(VLOOKUP(Výskyt[[#This Row],[Kód]],zostava4[],2,0),"")</f>
        <v/>
      </c>
      <c r="Q311" s="100" t="str">
        <f>IFERROR(VLOOKUP(Výskyt[[#This Row],[Kód]],zostava5[],2,0),"")</f>
        <v/>
      </c>
      <c r="R311" s="100" t="str">
        <f>IFERROR(VLOOKUP(Výskyt[[#This Row],[Kód]],zostava6[],2,0),"")</f>
        <v/>
      </c>
      <c r="S311" s="100" t="str">
        <f>IFERROR(VLOOKUP(Výskyt[[#This Row],[Kód]],zostava7[],2,0),"")</f>
        <v/>
      </c>
      <c r="T311" s="100" t="str">
        <f>IFERROR(VLOOKUP(Výskyt[[#This Row],[Kód]],zostava8[],2,0),"")</f>
        <v/>
      </c>
      <c r="U311" s="100" t="str">
        <f>IFERROR(VLOOKUP(Výskyt[[#This Row],[Kód]],zostava9[],2,0),"")</f>
        <v/>
      </c>
      <c r="V311" s="102" t="str">
        <f>IFERROR(VLOOKUP(Výskyt[[#This Row],[Kód]],zostava10[],2,0),"")</f>
        <v/>
      </c>
      <c r="W311" s="100" t="str">
        <f>IFERROR(VLOOKUP(Výskyt[[#This Row],[Kód]],zostava11[],2,0),"")</f>
        <v/>
      </c>
      <c r="X311" s="100" t="str">
        <f>IFERROR(VLOOKUP(Výskyt[[#This Row],[Kód]],zostava12[],2,0),"")</f>
        <v/>
      </c>
      <c r="Y311" s="100" t="str">
        <f>IFERROR(VLOOKUP(Výskyt[[#This Row],[Kód]],zostava13[],2,0),"")</f>
        <v/>
      </c>
      <c r="Z311" s="100" t="str">
        <f>IFERROR(VLOOKUP(Výskyt[[#This Row],[Kód]],zostava14[],2,0),"")</f>
        <v/>
      </c>
      <c r="AA311" s="100" t="str">
        <f>IFERROR(VLOOKUP(Výskyt[[#This Row],[Kód]],zostava15[],2,0),"")</f>
        <v/>
      </c>
      <c r="AB311" s="100" t="str">
        <f>IFERROR(VLOOKUP(Výskyt[[#This Row],[Kód]],zostava16[],2,0),"")</f>
        <v/>
      </c>
      <c r="AC311" s="100" t="str">
        <f>IFERROR(VLOOKUP(Výskyt[[#This Row],[Kód]],zostava17[],2,0),"")</f>
        <v/>
      </c>
      <c r="AD311" s="100" t="str">
        <f>IFERROR(VLOOKUP(Výskyt[[#This Row],[Kód]],zostava18[],2,0),"")</f>
        <v/>
      </c>
      <c r="AE311" s="100" t="str">
        <f>IFERROR(VLOOKUP(Výskyt[[#This Row],[Kód]],zostava19[],2,0),"")</f>
        <v/>
      </c>
      <c r="AF311" s="100" t="str">
        <f>IFERROR(VLOOKUP(Výskyt[[#This Row],[Kód]],zostava20[],2,0),"")</f>
        <v/>
      </c>
      <c r="AG311" s="100" t="str">
        <f>IFERROR(VLOOKUP(Výskyt[[#This Row],[Kód]],zostava21[],2,0),"")</f>
        <v/>
      </c>
      <c r="AH311" s="100" t="str">
        <f>IFERROR(VLOOKUP(Výskyt[[#This Row],[Kód]],zostava22[],2,0),"")</f>
        <v/>
      </c>
      <c r="AI311" s="100" t="str">
        <f>IFERROR(VLOOKUP(Výskyt[[#This Row],[Kód]],zostava23[],2,0),"")</f>
        <v/>
      </c>
      <c r="AJ311" s="100" t="str">
        <f>IFERROR(VLOOKUP(Výskyt[[#This Row],[Kód]],zostava24[],2,0),"")</f>
        <v/>
      </c>
      <c r="AK311" s="100" t="str">
        <f>IFERROR(VLOOKUP(Výskyt[[#This Row],[Kód]],zostava25[],2,0),"")</f>
        <v/>
      </c>
      <c r="AL311" s="100" t="str">
        <f>IFERROR(VLOOKUP(Výskyt[[#This Row],[Kód]],zostava26[],2,0),"")</f>
        <v/>
      </c>
      <c r="AM311" s="100" t="str">
        <f>IFERROR(VLOOKUP(Výskyt[[#This Row],[Kód]],zostava27[],2,0),"")</f>
        <v/>
      </c>
      <c r="AN311" s="100" t="str">
        <f>IFERROR(VLOOKUP(Výskyt[[#This Row],[Kód]],zostava28[],2,0),"")</f>
        <v/>
      </c>
      <c r="AO311" s="100" t="str">
        <f>IFERROR(VLOOKUP(Výskyt[[#This Row],[Kód]],zostava29[],2,0),"")</f>
        <v/>
      </c>
      <c r="AP311" s="100" t="str">
        <f>IFERROR(VLOOKUP(Výskyt[[#This Row],[Kód]],zostava30[],2,0),"")</f>
        <v/>
      </c>
      <c r="AQ311" s="100" t="str">
        <f>IFERROR(VLOOKUP(Výskyt[[#This Row],[Kód]],zostava31[],2,0),"")</f>
        <v/>
      </c>
      <c r="AR311" s="100" t="str">
        <f>IFERROR(VLOOKUP(Výskyt[[#This Row],[Kód]],zostava32[],2,0),"")</f>
        <v/>
      </c>
      <c r="AS311" s="100" t="str">
        <f>IFERROR(VLOOKUP(Výskyt[[#This Row],[Kód]],zostava33[],2,0),"")</f>
        <v/>
      </c>
      <c r="AT311" s="100" t="str">
        <f>IFERROR(VLOOKUP(Výskyt[[#This Row],[Kód]],zostava34[],2,0),"")</f>
        <v/>
      </c>
      <c r="AU311" s="100" t="str">
        <f>IFERROR(VLOOKUP(Výskyt[[#This Row],[Kód]],zostava35[],2,0),"")</f>
        <v/>
      </c>
      <c r="AV311" s="100" t="str">
        <f>IFERROR(VLOOKUP(Výskyt[[#This Row],[Kód]],zostava36[],2,0),"")</f>
        <v/>
      </c>
      <c r="AW311" s="100" t="str">
        <f>IFERROR(VLOOKUP(Výskyt[[#This Row],[Kód]],zostava37[],2,0),"")</f>
        <v/>
      </c>
      <c r="AX311" s="100" t="str">
        <f>IFERROR(VLOOKUP(Výskyt[[#This Row],[Kód]],zostava38[],2,0),"")</f>
        <v/>
      </c>
      <c r="AY311" s="100" t="str">
        <f>IFERROR(VLOOKUP(Výskyt[[#This Row],[Kód]],zostava39[],2,0),"")</f>
        <v/>
      </c>
      <c r="AZ311" s="100" t="str">
        <f>IFERROR(VLOOKUP(Výskyt[[#This Row],[Kód]],zostava40[],2,0),"")</f>
        <v/>
      </c>
      <c r="BA311" s="100" t="str">
        <f>IFERROR(VLOOKUP(Výskyt[[#This Row],[Kód]],zostava41[],2,0),"")</f>
        <v/>
      </c>
      <c r="BB311" s="100" t="str">
        <f>IFERROR(VLOOKUP(Výskyt[[#This Row],[Kód]],zostava42[],2,0),"")</f>
        <v/>
      </c>
      <c r="BC311" s="100" t="str">
        <f>IFERROR(VLOOKUP(Výskyt[[#This Row],[Kód]],zostava43[],2,0),"")</f>
        <v/>
      </c>
      <c r="BD311" s="100" t="str">
        <f>IFERROR(VLOOKUP(Výskyt[[#This Row],[Kód]],zostava44[],2,0),"")</f>
        <v/>
      </c>
      <c r="BE311" s="84"/>
      <c r="BF311" s="108">
        <f>Zostavy!B349</f>
        <v>0</v>
      </c>
      <c r="BG311" s="108">
        <f>SUMIFS(Zostavy!$D$342:$D$375,Zostavy!$B$342:$B$375,Zostavy!B349)*Zostavy!$E$377</f>
        <v>0</v>
      </c>
      <c r="BI311" s="108">
        <f>Zostavy!H349</f>
        <v>0</v>
      </c>
      <c r="BJ311" s="108">
        <f>SUMIFS(Zostavy!$J$342:$J$375,Zostavy!$H$342:$H$375,Zostavy!H349)*Zostavy!$K$377</f>
        <v>0</v>
      </c>
      <c r="BL311" s="108">
        <f>Zostavy!N349</f>
        <v>0</v>
      </c>
      <c r="BM311" s="108">
        <f>SUMIFS(Zostavy!$P$342:$P$375,Zostavy!$N$342:$N$375,Zostavy!N349)*Zostavy!$Q$377</f>
        <v>0</v>
      </c>
      <c r="BO311" s="108">
        <f>Zostavy!T349</f>
        <v>0</v>
      </c>
      <c r="BP311" s="108">
        <f>SUMIFS(Zostavy!$V$342:$V$375,Zostavy!$T$342:$T$375,Zostavy!T349)*Zostavy!$W$377</f>
        <v>0</v>
      </c>
    </row>
    <row r="312" spans="1:68" ht="14.15" x14ac:dyDescent="0.35">
      <c r="A312" s="84"/>
      <c r="B312" s="98">
        <v>4449</v>
      </c>
      <c r="C312" s="84" t="s">
        <v>203</v>
      </c>
      <c r="D312" s="84">
        <f>Cenník[[#This Row],[Kód]]</f>
        <v>4449</v>
      </c>
      <c r="E312" s="93">
        <v>1.78</v>
      </c>
      <c r="F312" s="84"/>
      <c r="G312" s="84" t="s">
        <v>490</v>
      </c>
      <c r="H312" s="84"/>
      <c r="I312" s="99">
        <f>Cenník[[#This Row],[Kód]]</f>
        <v>4449</v>
      </c>
      <c r="J312" s="100">
        <f>SUM(Výskyt[[#This Row],[1]:[44]])</f>
        <v>0</v>
      </c>
      <c r="K312" s="100" t="str">
        <f>IFERROR(RANK(Výskyt[[#This Row],[kód-P]],Výskyt[kód-P],1),"")</f>
        <v/>
      </c>
      <c r="L312" s="100" t="str">
        <f>IF(Výskyt[[#This Row],[ks]]&gt;0,Výskyt[[#This Row],[Kód]],"")</f>
        <v/>
      </c>
      <c r="M312" s="100" t="str">
        <f>IFERROR(VLOOKUP(Výskyt[[#This Row],[Kód]],zostava1[],2,0),"")</f>
        <v/>
      </c>
      <c r="N312" s="100" t="str">
        <f>IFERROR(VLOOKUP(Výskyt[[#This Row],[Kód]],zostava2[],2,0),"")</f>
        <v/>
      </c>
      <c r="O312" s="100" t="str">
        <f>IFERROR(VLOOKUP(Výskyt[[#This Row],[Kód]],zostava3[],2,0),"")</f>
        <v/>
      </c>
      <c r="P312" s="100" t="str">
        <f>IFERROR(VLOOKUP(Výskyt[[#This Row],[Kód]],zostava4[],2,0),"")</f>
        <v/>
      </c>
      <c r="Q312" s="100" t="str">
        <f>IFERROR(VLOOKUP(Výskyt[[#This Row],[Kód]],zostava5[],2,0),"")</f>
        <v/>
      </c>
      <c r="R312" s="100" t="str">
        <f>IFERROR(VLOOKUP(Výskyt[[#This Row],[Kód]],zostava6[],2,0),"")</f>
        <v/>
      </c>
      <c r="S312" s="100" t="str">
        <f>IFERROR(VLOOKUP(Výskyt[[#This Row],[Kód]],zostava7[],2,0),"")</f>
        <v/>
      </c>
      <c r="T312" s="100" t="str">
        <f>IFERROR(VLOOKUP(Výskyt[[#This Row],[Kód]],zostava8[],2,0),"")</f>
        <v/>
      </c>
      <c r="U312" s="100" t="str">
        <f>IFERROR(VLOOKUP(Výskyt[[#This Row],[Kód]],zostava9[],2,0),"")</f>
        <v/>
      </c>
      <c r="V312" s="102" t="str">
        <f>IFERROR(VLOOKUP(Výskyt[[#This Row],[Kód]],zostava10[],2,0),"")</f>
        <v/>
      </c>
      <c r="W312" s="100" t="str">
        <f>IFERROR(VLOOKUP(Výskyt[[#This Row],[Kód]],zostava11[],2,0),"")</f>
        <v/>
      </c>
      <c r="X312" s="100" t="str">
        <f>IFERROR(VLOOKUP(Výskyt[[#This Row],[Kód]],zostava12[],2,0),"")</f>
        <v/>
      </c>
      <c r="Y312" s="100" t="str">
        <f>IFERROR(VLOOKUP(Výskyt[[#This Row],[Kód]],zostava13[],2,0),"")</f>
        <v/>
      </c>
      <c r="Z312" s="100" t="str">
        <f>IFERROR(VLOOKUP(Výskyt[[#This Row],[Kód]],zostava14[],2,0),"")</f>
        <v/>
      </c>
      <c r="AA312" s="100" t="str">
        <f>IFERROR(VLOOKUP(Výskyt[[#This Row],[Kód]],zostava15[],2,0),"")</f>
        <v/>
      </c>
      <c r="AB312" s="100" t="str">
        <f>IFERROR(VLOOKUP(Výskyt[[#This Row],[Kód]],zostava16[],2,0),"")</f>
        <v/>
      </c>
      <c r="AC312" s="100" t="str">
        <f>IFERROR(VLOOKUP(Výskyt[[#This Row],[Kód]],zostava17[],2,0),"")</f>
        <v/>
      </c>
      <c r="AD312" s="100" t="str">
        <f>IFERROR(VLOOKUP(Výskyt[[#This Row],[Kód]],zostava18[],2,0),"")</f>
        <v/>
      </c>
      <c r="AE312" s="100" t="str">
        <f>IFERROR(VLOOKUP(Výskyt[[#This Row],[Kód]],zostava19[],2,0),"")</f>
        <v/>
      </c>
      <c r="AF312" s="100" t="str">
        <f>IFERROR(VLOOKUP(Výskyt[[#This Row],[Kód]],zostava20[],2,0),"")</f>
        <v/>
      </c>
      <c r="AG312" s="100" t="str">
        <f>IFERROR(VLOOKUP(Výskyt[[#This Row],[Kód]],zostava21[],2,0),"")</f>
        <v/>
      </c>
      <c r="AH312" s="100" t="str">
        <f>IFERROR(VLOOKUP(Výskyt[[#This Row],[Kód]],zostava22[],2,0),"")</f>
        <v/>
      </c>
      <c r="AI312" s="100" t="str">
        <f>IFERROR(VLOOKUP(Výskyt[[#This Row],[Kód]],zostava23[],2,0),"")</f>
        <v/>
      </c>
      <c r="AJ312" s="100" t="str">
        <f>IFERROR(VLOOKUP(Výskyt[[#This Row],[Kód]],zostava24[],2,0),"")</f>
        <v/>
      </c>
      <c r="AK312" s="100" t="str">
        <f>IFERROR(VLOOKUP(Výskyt[[#This Row],[Kód]],zostava25[],2,0),"")</f>
        <v/>
      </c>
      <c r="AL312" s="100" t="str">
        <f>IFERROR(VLOOKUP(Výskyt[[#This Row],[Kód]],zostava26[],2,0),"")</f>
        <v/>
      </c>
      <c r="AM312" s="100" t="str">
        <f>IFERROR(VLOOKUP(Výskyt[[#This Row],[Kód]],zostava27[],2,0),"")</f>
        <v/>
      </c>
      <c r="AN312" s="100" t="str">
        <f>IFERROR(VLOOKUP(Výskyt[[#This Row],[Kód]],zostava28[],2,0),"")</f>
        <v/>
      </c>
      <c r="AO312" s="100" t="str">
        <f>IFERROR(VLOOKUP(Výskyt[[#This Row],[Kód]],zostava29[],2,0),"")</f>
        <v/>
      </c>
      <c r="AP312" s="100" t="str">
        <f>IFERROR(VLOOKUP(Výskyt[[#This Row],[Kód]],zostava30[],2,0),"")</f>
        <v/>
      </c>
      <c r="AQ312" s="100" t="str">
        <f>IFERROR(VLOOKUP(Výskyt[[#This Row],[Kód]],zostava31[],2,0),"")</f>
        <v/>
      </c>
      <c r="AR312" s="100" t="str">
        <f>IFERROR(VLOOKUP(Výskyt[[#This Row],[Kód]],zostava32[],2,0),"")</f>
        <v/>
      </c>
      <c r="AS312" s="100" t="str">
        <f>IFERROR(VLOOKUP(Výskyt[[#This Row],[Kód]],zostava33[],2,0),"")</f>
        <v/>
      </c>
      <c r="AT312" s="100" t="str">
        <f>IFERROR(VLOOKUP(Výskyt[[#This Row],[Kód]],zostava34[],2,0),"")</f>
        <v/>
      </c>
      <c r="AU312" s="100" t="str">
        <f>IFERROR(VLOOKUP(Výskyt[[#This Row],[Kód]],zostava35[],2,0),"")</f>
        <v/>
      </c>
      <c r="AV312" s="100" t="str">
        <f>IFERROR(VLOOKUP(Výskyt[[#This Row],[Kód]],zostava36[],2,0),"")</f>
        <v/>
      </c>
      <c r="AW312" s="100" t="str">
        <f>IFERROR(VLOOKUP(Výskyt[[#This Row],[Kód]],zostava37[],2,0),"")</f>
        <v/>
      </c>
      <c r="AX312" s="100" t="str">
        <f>IFERROR(VLOOKUP(Výskyt[[#This Row],[Kód]],zostava38[],2,0),"")</f>
        <v/>
      </c>
      <c r="AY312" s="100" t="str">
        <f>IFERROR(VLOOKUP(Výskyt[[#This Row],[Kód]],zostava39[],2,0),"")</f>
        <v/>
      </c>
      <c r="AZ312" s="100" t="str">
        <f>IFERROR(VLOOKUP(Výskyt[[#This Row],[Kód]],zostava40[],2,0),"")</f>
        <v/>
      </c>
      <c r="BA312" s="100" t="str">
        <f>IFERROR(VLOOKUP(Výskyt[[#This Row],[Kód]],zostava41[],2,0),"")</f>
        <v/>
      </c>
      <c r="BB312" s="100" t="str">
        <f>IFERROR(VLOOKUP(Výskyt[[#This Row],[Kód]],zostava42[],2,0),"")</f>
        <v/>
      </c>
      <c r="BC312" s="100" t="str">
        <f>IFERROR(VLOOKUP(Výskyt[[#This Row],[Kód]],zostava43[],2,0),"")</f>
        <v/>
      </c>
      <c r="BD312" s="100" t="str">
        <f>IFERROR(VLOOKUP(Výskyt[[#This Row],[Kód]],zostava44[],2,0),"")</f>
        <v/>
      </c>
      <c r="BE312" s="84"/>
      <c r="BF312" s="108">
        <f>Zostavy!B350</f>
        <v>0</v>
      </c>
      <c r="BG312" s="108">
        <f>SUMIFS(Zostavy!$D$342:$D$375,Zostavy!$B$342:$B$375,Zostavy!B350)*Zostavy!$E$377</f>
        <v>0</v>
      </c>
      <c r="BI312" s="108">
        <f>Zostavy!H350</f>
        <v>0</v>
      </c>
      <c r="BJ312" s="108">
        <f>SUMIFS(Zostavy!$J$342:$J$375,Zostavy!$H$342:$H$375,Zostavy!H350)*Zostavy!$K$377</f>
        <v>0</v>
      </c>
      <c r="BL312" s="108">
        <f>Zostavy!N350</f>
        <v>0</v>
      </c>
      <c r="BM312" s="108">
        <f>SUMIFS(Zostavy!$P$342:$P$375,Zostavy!$N$342:$N$375,Zostavy!N350)*Zostavy!$Q$377</f>
        <v>0</v>
      </c>
      <c r="BO312" s="108">
        <f>Zostavy!T350</f>
        <v>0</v>
      </c>
      <c r="BP312" s="108">
        <f>SUMIFS(Zostavy!$V$342:$V$375,Zostavy!$T$342:$T$375,Zostavy!T350)*Zostavy!$W$377</f>
        <v>0</v>
      </c>
    </row>
    <row r="313" spans="1:68" ht="14.15" x14ac:dyDescent="0.35">
      <c r="A313" s="84"/>
      <c r="B313" s="98">
        <v>4450</v>
      </c>
      <c r="C313" s="84" t="s">
        <v>204</v>
      </c>
      <c r="D313" s="84">
        <f>Cenník[[#This Row],[Kód]]</f>
        <v>4450</v>
      </c>
      <c r="E313" s="93">
        <v>2.87</v>
      </c>
      <c r="F313" s="84"/>
      <c r="G313" s="84" t="s">
        <v>491</v>
      </c>
      <c r="H313" s="84"/>
      <c r="I313" s="99">
        <f>Cenník[[#This Row],[Kód]]</f>
        <v>4450</v>
      </c>
      <c r="J313" s="100">
        <f>SUM(Výskyt[[#This Row],[1]:[44]])</f>
        <v>0</v>
      </c>
      <c r="K313" s="100" t="str">
        <f>IFERROR(RANK(Výskyt[[#This Row],[kód-P]],Výskyt[kód-P],1),"")</f>
        <v/>
      </c>
      <c r="L313" s="100" t="str">
        <f>IF(Výskyt[[#This Row],[ks]]&gt;0,Výskyt[[#This Row],[Kód]],"")</f>
        <v/>
      </c>
      <c r="M313" s="100" t="str">
        <f>IFERROR(VLOOKUP(Výskyt[[#This Row],[Kód]],zostava1[],2,0),"")</f>
        <v/>
      </c>
      <c r="N313" s="100" t="str">
        <f>IFERROR(VLOOKUP(Výskyt[[#This Row],[Kód]],zostava2[],2,0),"")</f>
        <v/>
      </c>
      <c r="O313" s="100" t="str">
        <f>IFERROR(VLOOKUP(Výskyt[[#This Row],[Kód]],zostava3[],2,0),"")</f>
        <v/>
      </c>
      <c r="P313" s="100" t="str">
        <f>IFERROR(VLOOKUP(Výskyt[[#This Row],[Kód]],zostava4[],2,0),"")</f>
        <v/>
      </c>
      <c r="Q313" s="100" t="str">
        <f>IFERROR(VLOOKUP(Výskyt[[#This Row],[Kód]],zostava5[],2,0),"")</f>
        <v/>
      </c>
      <c r="R313" s="100" t="str">
        <f>IFERROR(VLOOKUP(Výskyt[[#This Row],[Kód]],zostava6[],2,0),"")</f>
        <v/>
      </c>
      <c r="S313" s="100" t="str">
        <f>IFERROR(VLOOKUP(Výskyt[[#This Row],[Kód]],zostava7[],2,0),"")</f>
        <v/>
      </c>
      <c r="T313" s="100" t="str">
        <f>IFERROR(VLOOKUP(Výskyt[[#This Row],[Kód]],zostava8[],2,0),"")</f>
        <v/>
      </c>
      <c r="U313" s="100" t="str">
        <f>IFERROR(VLOOKUP(Výskyt[[#This Row],[Kód]],zostava9[],2,0),"")</f>
        <v/>
      </c>
      <c r="V313" s="102" t="str">
        <f>IFERROR(VLOOKUP(Výskyt[[#This Row],[Kód]],zostava10[],2,0),"")</f>
        <v/>
      </c>
      <c r="W313" s="100" t="str">
        <f>IFERROR(VLOOKUP(Výskyt[[#This Row],[Kód]],zostava11[],2,0),"")</f>
        <v/>
      </c>
      <c r="X313" s="100" t="str">
        <f>IFERROR(VLOOKUP(Výskyt[[#This Row],[Kód]],zostava12[],2,0),"")</f>
        <v/>
      </c>
      <c r="Y313" s="100" t="str">
        <f>IFERROR(VLOOKUP(Výskyt[[#This Row],[Kód]],zostava13[],2,0),"")</f>
        <v/>
      </c>
      <c r="Z313" s="100" t="str">
        <f>IFERROR(VLOOKUP(Výskyt[[#This Row],[Kód]],zostava14[],2,0),"")</f>
        <v/>
      </c>
      <c r="AA313" s="100" t="str">
        <f>IFERROR(VLOOKUP(Výskyt[[#This Row],[Kód]],zostava15[],2,0),"")</f>
        <v/>
      </c>
      <c r="AB313" s="100" t="str">
        <f>IFERROR(VLOOKUP(Výskyt[[#This Row],[Kód]],zostava16[],2,0),"")</f>
        <v/>
      </c>
      <c r="AC313" s="100" t="str">
        <f>IFERROR(VLOOKUP(Výskyt[[#This Row],[Kód]],zostava17[],2,0),"")</f>
        <v/>
      </c>
      <c r="AD313" s="100" t="str">
        <f>IFERROR(VLOOKUP(Výskyt[[#This Row],[Kód]],zostava18[],2,0),"")</f>
        <v/>
      </c>
      <c r="AE313" s="100" t="str">
        <f>IFERROR(VLOOKUP(Výskyt[[#This Row],[Kód]],zostava19[],2,0),"")</f>
        <v/>
      </c>
      <c r="AF313" s="100" t="str">
        <f>IFERROR(VLOOKUP(Výskyt[[#This Row],[Kód]],zostava20[],2,0),"")</f>
        <v/>
      </c>
      <c r="AG313" s="100" t="str">
        <f>IFERROR(VLOOKUP(Výskyt[[#This Row],[Kód]],zostava21[],2,0),"")</f>
        <v/>
      </c>
      <c r="AH313" s="100" t="str">
        <f>IFERROR(VLOOKUP(Výskyt[[#This Row],[Kód]],zostava22[],2,0),"")</f>
        <v/>
      </c>
      <c r="AI313" s="100" t="str">
        <f>IFERROR(VLOOKUP(Výskyt[[#This Row],[Kód]],zostava23[],2,0),"")</f>
        <v/>
      </c>
      <c r="AJ313" s="100" t="str">
        <f>IFERROR(VLOOKUP(Výskyt[[#This Row],[Kód]],zostava24[],2,0),"")</f>
        <v/>
      </c>
      <c r="AK313" s="100" t="str">
        <f>IFERROR(VLOOKUP(Výskyt[[#This Row],[Kód]],zostava25[],2,0),"")</f>
        <v/>
      </c>
      <c r="AL313" s="100" t="str">
        <f>IFERROR(VLOOKUP(Výskyt[[#This Row],[Kód]],zostava26[],2,0),"")</f>
        <v/>
      </c>
      <c r="AM313" s="100" t="str">
        <f>IFERROR(VLOOKUP(Výskyt[[#This Row],[Kód]],zostava27[],2,0),"")</f>
        <v/>
      </c>
      <c r="AN313" s="100" t="str">
        <f>IFERROR(VLOOKUP(Výskyt[[#This Row],[Kód]],zostava28[],2,0),"")</f>
        <v/>
      </c>
      <c r="AO313" s="100" t="str">
        <f>IFERROR(VLOOKUP(Výskyt[[#This Row],[Kód]],zostava29[],2,0),"")</f>
        <v/>
      </c>
      <c r="AP313" s="100" t="str">
        <f>IFERROR(VLOOKUP(Výskyt[[#This Row],[Kód]],zostava30[],2,0),"")</f>
        <v/>
      </c>
      <c r="AQ313" s="100" t="str">
        <f>IFERROR(VLOOKUP(Výskyt[[#This Row],[Kód]],zostava31[],2,0),"")</f>
        <v/>
      </c>
      <c r="AR313" s="100" t="str">
        <f>IFERROR(VLOOKUP(Výskyt[[#This Row],[Kód]],zostava32[],2,0),"")</f>
        <v/>
      </c>
      <c r="AS313" s="100" t="str">
        <f>IFERROR(VLOOKUP(Výskyt[[#This Row],[Kód]],zostava33[],2,0),"")</f>
        <v/>
      </c>
      <c r="AT313" s="100" t="str">
        <f>IFERROR(VLOOKUP(Výskyt[[#This Row],[Kód]],zostava34[],2,0),"")</f>
        <v/>
      </c>
      <c r="AU313" s="100" t="str">
        <f>IFERROR(VLOOKUP(Výskyt[[#This Row],[Kód]],zostava35[],2,0),"")</f>
        <v/>
      </c>
      <c r="AV313" s="100" t="str">
        <f>IFERROR(VLOOKUP(Výskyt[[#This Row],[Kód]],zostava36[],2,0),"")</f>
        <v/>
      </c>
      <c r="AW313" s="100" t="str">
        <f>IFERROR(VLOOKUP(Výskyt[[#This Row],[Kód]],zostava37[],2,0),"")</f>
        <v/>
      </c>
      <c r="AX313" s="100" t="str">
        <f>IFERROR(VLOOKUP(Výskyt[[#This Row],[Kód]],zostava38[],2,0),"")</f>
        <v/>
      </c>
      <c r="AY313" s="100" t="str">
        <f>IFERROR(VLOOKUP(Výskyt[[#This Row],[Kód]],zostava39[],2,0),"")</f>
        <v/>
      </c>
      <c r="AZ313" s="100" t="str">
        <f>IFERROR(VLOOKUP(Výskyt[[#This Row],[Kód]],zostava40[],2,0),"")</f>
        <v/>
      </c>
      <c r="BA313" s="100" t="str">
        <f>IFERROR(VLOOKUP(Výskyt[[#This Row],[Kód]],zostava41[],2,0),"")</f>
        <v/>
      </c>
      <c r="BB313" s="100" t="str">
        <f>IFERROR(VLOOKUP(Výskyt[[#This Row],[Kód]],zostava42[],2,0),"")</f>
        <v/>
      </c>
      <c r="BC313" s="100" t="str">
        <f>IFERROR(VLOOKUP(Výskyt[[#This Row],[Kód]],zostava43[],2,0),"")</f>
        <v/>
      </c>
      <c r="BD313" s="100" t="str">
        <f>IFERROR(VLOOKUP(Výskyt[[#This Row],[Kód]],zostava44[],2,0),"")</f>
        <v/>
      </c>
      <c r="BE313" s="84"/>
      <c r="BF313" s="108">
        <f>Zostavy!B351</f>
        <v>0</v>
      </c>
      <c r="BG313" s="108">
        <f>SUMIFS(Zostavy!$D$342:$D$375,Zostavy!$B$342:$B$375,Zostavy!B351)*Zostavy!$E$377</f>
        <v>0</v>
      </c>
      <c r="BI313" s="108">
        <f>Zostavy!H351</f>
        <v>0</v>
      </c>
      <c r="BJ313" s="108">
        <f>SUMIFS(Zostavy!$J$342:$J$375,Zostavy!$H$342:$H$375,Zostavy!H351)*Zostavy!$K$377</f>
        <v>0</v>
      </c>
      <c r="BL313" s="108">
        <f>Zostavy!N351</f>
        <v>0</v>
      </c>
      <c r="BM313" s="108">
        <f>SUMIFS(Zostavy!$P$342:$P$375,Zostavy!$N$342:$N$375,Zostavy!N351)*Zostavy!$Q$377</f>
        <v>0</v>
      </c>
      <c r="BO313" s="108">
        <f>Zostavy!T351</f>
        <v>0</v>
      </c>
      <c r="BP313" s="108">
        <f>SUMIFS(Zostavy!$V$342:$V$375,Zostavy!$T$342:$T$375,Zostavy!T351)*Zostavy!$W$377</f>
        <v>0</v>
      </c>
    </row>
    <row r="314" spans="1:68" ht="14.15" x14ac:dyDescent="0.35">
      <c r="A314" s="84"/>
      <c r="B314" s="98">
        <v>4451</v>
      </c>
      <c r="C314" s="84" t="s">
        <v>206</v>
      </c>
      <c r="D314" s="84">
        <f>Cenník[[#This Row],[Kód]]</f>
        <v>4451</v>
      </c>
      <c r="E314" s="93">
        <v>2.1800000000000002</v>
      </c>
      <c r="F314" s="84"/>
      <c r="G314" s="84" t="s">
        <v>492</v>
      </c>
      <c r="H314" s="84"/>
      <c r="I314" s="99">
        <f>Cenník[[#This Row],[Kód]]</f>
        <v>4451</v>
      </c>
      <c r="J314" s="100">
        <f>SUM(Výskyt[[#This Row],[1]:[44]])</f>
        <v>0</v>
      </c>
      <c r="K314" s="100" t="str">
        <f>IFERROR(RANK(Výskyt[[#This Row],[kód-P]],Výskyt[kód-P],1),"")</f>
        <v/>
      </c>
      <c r="L314" s="100" t="str">
        <f>IF(Výskyt[[#This Row],[ks]]&gt;0,Výskyt[[#This Row],[Kód]],"")</f>
        <v/>
      </c>
      <c r="M314" s="100" t="str">
        <f>IFERROR(VLOOKUP(Výskyt[[#This Row],[Kód]],zostava1[],2,0),"")</f>
        <v/>
      </c>
      <c r="N314" s="100" t="str">
        <f>IFERROR(VLOOKUP(Výskyt[[#This Row],[Kód]],zostava2[],2,0),"")</f>
        <v/>
      </c>
      <c r="O314" s="100" t="str">
        <f>IFERROR(VLOOKUP(Výskyt[[#This Row],[Kód]],zostava3[],2,0),"")</f>
        <v/>
      </c>
      <c r="P314" s="100" t="str">
        <f>IFERROR(VLOOKUP(Výskyt[[#This Row],[Kód]],zostava4[],2,0),"")</f>
        <v/>
      </c>
      <c r="Q314" s="100" t="str">
        <f>IFERROR(VLOOKUP(Výskyt[[#This Row],[Kód]],zostava5[],2,0),"")</f>
        <v/>
      </c>
      <c r="R314" s="100" t="str">
        <f>IFERROR(VLOOKUP(Výskyt[[#This Row],[Kód]],zostava6[],2,0),"")</f>
        <v/>
      </c>
      <c r="S314" s="100" t="str">
        <f>IFERROR(VLOOKUP(Výskyt[[#This Row],[Kód]],zostava7[],2,0),"")</f>
        <v/>
      </c>
      <c r="T314" s="100" t="str">
        <f>IFERROR(VLOOKUP(Výskyt[[#This Row],[Kód]],zostava8[],2,0),"")</f>
        <v/>
      </c>
      <c r="U314" s="100" t="str">
        <f>IFERROR(VLOOKUP(Výskyt[[#This Row],[Kód]],zostava9[],2,0),"")</f>
        <v/>
      </c>
      <c r="V314" s="102" t="str">
        <f>IFERROR(VLOOKUP(Výskyt[[#This Row],[Kód]],zostava10[],2,0),"")</f>
        <v/>
      </c>
      <c r="W314" s="100" t="str">
        <f>IFERROR(VLOOKUP(Výskyt[[#This Row],[Kód]],zostava11[],2,0),"")</f>
        <v/>
      </c>
      <c r="X314" s="100" t="str">
        <f>IFERROR(VLOOKUP(Výskyt[[#This Row],[Kód]],zostava12[],2,0),"")</f>
        <v/>
      </c>
      <c r="Y314" s="100" t="str">
        <f>IFERROR(VLOOKUP(Výskyt[[#This Row],[Kód]],zostava13[],2,0),"")</f>
        <v/>
      </c>
      <c r="Z314" s="100" t="str">
        <f>IFERROR(VLOOKUP(Výskyt[[#This Row],[Kód]],zostava14[],2,0),"")</f>
        <v/>
      </c>
      <c r="AA314" s="100" t="str">
        <f>IFERROR(VLOOKUP(Výskyt[[#This Row],[Kód]],zostava15[],2,0),"")</f>
        <v/>
      </c>
      <c r="AB314" s="100" t="str">
        <f>IFERROR(VLOOKUP(Výskyt[[#This Row],[Kód]],zostava16[],2,0),"")</f>
        <v/>
      </c>
      <c r="AC314" s="100" t="str">
        <f>IFERROR(VLOOKUP(Výskyt[[#This Row],[Kód]],zostava17[],2,0),"")</f>
        <v/>
      </c>
      <c r="AD314" s="100" t="str">
        <f>IFERROR(VLOOKUP(Výskyt[[#This Row],[Kód]],zostava18[],2,0),"")</f>
        <v/>
      </c>
      <c r="AE314" s="100" t="str">
        <f>IFERROR(VLOOKUP(Výskyt[[#This Row],[Kód]],zostava19[],2,0),"")</f>
        <v/>
      </c>
      <c r="AF314" s="100" t="str">
        <f>IFERROR(VLOOKUP(Výskyt[[#This Row],[Kód]],zostava20[],2,0),"")</f>
        <v/>
      </c>
      <c r="AG314" s="100" t="str">
        <f>IFERROR(VLOOKUP(Výskyt[[#This Row],[Kód]],zostava21[],2,0),"")</f>
        <v/>
      </c>
      <c r="AH314" s="100" t="str">
        <f>IFERROR(VLOOKUP(Výskyt[[#This Row],[Kód]],zostava22[],2,0),"")</f>
        <v/>
      </c>
      <c r="AI314" s="100" t="str">
        <f>IFERROR(VLOOKUP(Výskyt[[#This Row],[Kód]],zostava23[],2,0),"")</f>
        <v/>
      </c>
      <c r="AJ314" s="100" t="str">
        <f>IFERROR(VLOOKUP(Výskyt[[#This Row],[Kód]],zostava24[],2,0),"")</f>
        <v/>
      </c>
      <c r="AK314" s="100" t="str">
        <f>IFERROR(VLOOKUP(Výskyt[[#This Row],[Kód]],zostava25[],2,0),"")</f>
        <v/>
      </c>
      <c r="AL314" s="100" t="str">
        <f>IFERROR(VLOOKUP(Výskyt[[#This Row],[Kód]],zostava26[],2,0),"")</f>
        <v/>
      </c>
      <c r="AM314" s="100" t="str">
        <f>IFERROR(VLOOKUP(Výskyt[[#This Row],[Kód]],zostava27[],2,0),"")</f>
        <v/>
      </c>
      <c r="AN314" s="100" t="str">
        <f>IFERROR(VLOOKUP(Výskyt[[#This Row],[Kód]],zostava28[],2,0),"")</f>
        <v/>
      </c>
      <c r="AO314" s="100" t="str">
        <f>IFERROR(VLOOKUP(Výskyt[[#This Row],[Kód]],zostava29[],2,0),"")</f>
        <v/>
      </c>
      <c r="AP314" s="100" t="str">
        <f>IFERROR(VLOOKUP(Výskyt[[#This Row],[Kód]],zostava30[],2,0),"")</f>
        <v/>
      </c>
      <c r="AQ314" s="100" t="str">
        <f>IFERROR(VLOOKUP(Výskyt[[#This Row],[Kód]],zostava31[],2,0),"")</f>
        <v/>
      </c>
      <c r="AR314" s="100" t="str">
        <f>IFERROR(VLOOKUP(Výskyt[[#This Row],[Kód]],zostava32[],2,0),"")</f>
        <v/>
      </c>
      <c r="AS314" s="100" t="str">
        <f>IFERROR(VLOOKUP(Výskyt[[#This Row],[Kód]],zostava33[],2,0),"")</f>
        <v/>
      </c>
      <c r="AT314" s="100" t="str">
        <f>IFERROR(VLOOKUP(Výskyt[[#This Row],[Kód]],zostava34[],2,0),"")</f>
        <v/>
      </c>
      <c r="AU314" s="100" t="str">
        <f>IFERROR(VLOOKUP(Výskyt[[#This Row],[Kód]],zostava35[],2,0),"")</f>
        <v/>
      </c>
      <c r="AV314" s="100" t="str">
        <f>IFERROR(VLOOKUP(Výskyt[[#This Row],[Kód]],zostava36[],2,0),"")</f>
        <v/>
      </c>
      <c r="AW314" s="100" t="str">
        <f>IFERROR(VLOOKUP(Výskyt[[#This Row],[Kód]],zostava37[],2,0),"")</f>
        <v/>
      </c>
      <c r="AX314" s="100" t="str">
        <f>IFERROR(VLOOKUP(Výskyt[[#This Row],[Kód]],zostava38[],2,0),"")</f>
        <v/>
      </c>
      <c r="AY314" s="100" t="str">
        <f>IFERROR(VLOOKUP(Výskyt[[#This Row],[Kód]],zostava39[],2,0),"")</f>
        <v/>
      </c>
      <c r="AZ314" s="100" t="str">
        <f>IFERROR(VLOOKUP(Výskyt[[#This Row],[Kód]],zostava40[],2,0),"")</f>
        <v/>
      </c>
      <c r="BA314" s="100" t="str">
        <f>IFERROR(VLOOKUP(Výskyt[[#This Row],[Kód]],zostava41[],2,0),"")</f>
        <v/>
      </c>
      <c r="BB314" s="100" t="str">
        <f>IFERROR(VLOOKUP(Výskyt[[#This Row],[Kód]],zostava42[],2,0),"")</f>
        <v/>
      </c>
      <c r="BC314" s="100" t="str">
        <f>IFERROR(VLOOKUP(Výskyt[[#This Row],[Kód]],zostava43[],2,0),"")</f>
        <v/>
      </c>
      <c r="BD314" s="100" t="str">
        <f>IFERROR(VLOOKUP(Výskyt[[#This Row],[Kód]],zostava44[],2,0),"")</f>
        <v/>
      </c>
      <c r="BE314" s="84"/>
      <c r="BF314" s="108">
        <f>Zostavy!B352</f>
        <v>0</v>
      </c>
      <c r="BG314" s="108">
        <f>SUMIFS(Zostavy!$D$342:$D$375,Zostavy!$B$342:$B$375,Zostavy!B352)*Zostavy!$E$377</f>
        <v>0</v>
      </c>
      <c r="BI314" s="108">
        <f>Zostavy!H352</f>
        <v>0</v>
      </c>
      <c r="BJ314" s="108">
        <f>SUMIFS(Zostavy!$J$342:$J$375,Zostavy!$H$342:$H$375,Zostavy!H352)*Zostavy!$K$377</f>
        <v>0</v>
      </c>
      <c r="BL314" s="108">
        <f>Zostavy!N352</f>
        <v>0</v>
      </c>
      <c r="BM314" s="108">
        <f>SUMIFS(Zostavy!$P$342:$P$375,Zostavy!$N$342:$N$375,Zostavy!N352)*Zostavy!$Q$377</f>
        <v>0</v>
      </c>
      <c r="BO314" s="108">
        <f>Zostavy!T352</f>
        <v>0</v>
      </c>
      <c r="BP314" s="108">
        <f>SUMIFS(Zostavy!$V$342:$V$375,Zostavy!$T$342:$T$375,Zostavy!T352)*Zostavy!$W$377</f>
        <v>0</v>
      </c>
    </row>
    <row r="315" spans="1:68" ht="14.15" x14ac:dyDescent="0.35">
      <c r="A315" s="84"/>
      <c r="B315" s="98">
        <v>4452</v>
      </c>
      <c r="C315" s="84" t="s">
        <v>209</v>
      </c>
      <c r="D315" s="84">
        <f>Cenník[[#This Row],[Kód]]</f>
        <v>4452</v>
      </c>
      <c r="E315" s="93">
        <v>3.47</v>
      </c>
      <c r="F315" s="84"/>
      <c r="G315" s="84" t="s">
        <v>485</v>
      </c>
      <c r="H315" s="84"/>
      <c r="I315" s="99">
        <f>Cenník[[#This Row],[Kód]]</f>
        <v>4452</v>
      </c>
      <c r="J315" s="100">
        <f>SUM(Výskyt[[#This Row],[1]:[44]])</f>
        <v>0</v>
      </c>
      <c r="K315" s="100" t="str">
        <f>IFERROR(RANK(Výskyt[[#This Row],[kód-P]],Výskyt[kód-P],1),"")</f>
        <v/>
      </c>
      <c r="L315" s="100" t="str">
        <f>IF(Výskyt[[#This Row],[ks]]&gt;0,Výskyt[[#This Row],[Kód]],"")</f>
        <v/>
      </c>
      <c r="M315" s="100" t="str">
        <f>IFERROR(VLOOKUP(Výskyt[[#This Row],[Kód]],zostava1[],2,0),"")</f>
        <v/>
      </c>
      <c r="N315" s="100" t="str">
        <f>IFERROR(VLOOKUP(Výskyt[[#This Row],[Kód]],zostava2[],2,0),"")</f>
        <v/>
      </c>
      <c r="O315" s="100" t="str">
        <f>IFERROR(VLOOKUP(Výskyt[[#This Row],[Kód]],zostava3[],2,0),"")</f>
        <v/>
      </c>
      <c r="P315" s="100" t="str">
        <f>IFERROR(VLOOKUP(Výskyt[[#This Row],[Kód]],zostava4[],2,0),"")</f>
        <v/>
      </c>
      <c r="Q315" s="100" t="str">
        <f>IFERROR(VLOOKUP(Výskyt[[#This Row],[Kód]],zostava5[],2,0),"")</f>
        <v/>
      </c>
      <c r="R315" s="100" t="str">
        <f>IFERROR(VLOOKUP(Výskyt[[#This Row],[Kód]],zostava6[],2,0),"")</f>
        <v/>
      </c>
      <c r="S315" s="100" t="str">
        <f>IFERROR(VLOOKUP(Výskyt[[#This Row],[Kód]],zostava7[],2,0),"")</f>
        <v/>
      </c>
      <c r="T315" s="100" t="str">
        <f>IFERROR(VLOOKUP(Výskyt[[#This Row],[Kód]],zostava8[],2,0),"")</f>
        <v/>
      </c>
      <c r="U315" s="100" t="str">
        <f>IFERROR(VLOOKUP(Výskyt[[#This Row],[Kód]],zostava9[],2,0),"")</f>
        <v/>
      </c>
      <c r="V315" s="102" t="str">
        <f>IFERROR(VLOOKUP(Výskyt[[#This Row],[Kód]],zostava10[],2,0),"")</f>
        <v/>
      </c>
      <c r="W315" s="100" t="str">
        <f>IFERROR(VLOOKUP(Výskyt[[#This Row],[Kód]],zostava11[],2,0),"")</f>
        <v/>
      </c>
      <c r="X315" s="100" t="str">
        <f>IFERROR(VLOOKUP(Výskyt[[#This Row],[Kód]],zostava12[],2,0),"")</f>
        <v/>
      </c>
      <c r="Y315" s="100" t="str">
        <f>IFERROR(VLOOKUP(Výskyt[[#This Row],[Kód]],zostava13[],2,0),"")</f>
        <v/>
      </c>
      <c r="Z315" s="100" t="str">
        <f>IFERROR(VLOOKUP(Výskyt[[#This Row],[Kód]],zostava14[],2,0),"")</f>
        <v/>
      </c>
      <c r="AA315" s="100" t="str">
        <f>IFERROR(VLOOKUP(Výskyt[[#This Row],[Kód]],zostava15[],2,0),"")</f>
        <v/>
      </c>
      <c r="AB315" s="100" t="str">
        <f>IFERROR(VLOOKUP(Výskyt[[#This Row],[Kód]],zostava16[],2,0),"")</f>
        <v/>
      </c>
      <c r="AC315" s="100" t="str">
        <f>IFERROR(VLOOKUP(Výskyt[[#This Row],[Kód]],zostava17[],2,0),"")</f>
        <v/>
      </c>
      <c r="AD315" s="100" t="str">
        <f>IFERROR(VLOOKUP(Výskyt[[#This Row],[Kód]],zostava18[],2,0),"")</f>
        <v/>
      </c>
      <c r="AE315" s="100" t="str">
        <f>IFERROR(VLOOKUP(Výskyt[[#This Row],[Kód]],zostava19[],2,0),"")</f>
        <v/>
      </c>
      <c r="AF315" s="100" t="str">
        <f>IFERROR(VLOOKUP(Výskyt[[#This Row],[Kód]],zostava20[],2,0),"")</f>
        <v/>
      </c>
      <c r="AG315" s="100" t="str">
        <f>IFERROR(VLOOKUP(Výskyt[[#This Row],[Kód]],zostava21[],2,0),"")</f>
        <v/>
      </c>
      <c r="AH315" s="100" t="str">
        <f>IFERROR(VLOOKUP(Výskyt[[#This Row],[Kód]],zostava22[],2,0),"")</f>
        <v/>
      </c>
      <c r="AI315" s="100" t="str">
        <f>IFERROR(VLOOKUP(Výskyt[[#This Row],[Kód]],zostava23[],2,0),"")</f>
        <v/>
      </c>
      <c r="AJ315" s="100" t="str">
        <f>IFERROR(VLOOKUP(Výskyt[[#This Row],[Kód]],zostava24[],2,0),"")</f>
        <v/>
      </c>
      <c r="AK315" s="100" t="str">
        <f>IFERROR(VLOOKUP(Výskyt[[#This Row],[Kód]],zostava25[],2,0),"")</f>
        <v/>
      </c>
      <c r="AL315" s="100" t="str">
        <f>IFERROR(VLOOKUP(Výskyt[[#This Row],[Kód]],zostava26[],2,0),"")</f>
        <v/>
      </c>
      <c r="AM315" s="100" t="str">
        <f>IFERROR(VLOOKUP(Výskyt[[#This Row],[Kód]],zostava27[],2,0),"")</f>
        <v/>
      </c>
      <c r="AN315" s="100" t="str">
        <f>IFERROR(VLOOKUP(Výskyt[[#This Row],[Kód]],zostava28[],2,0),"")</f>
        <v/>
      </c>
      <c r="AO315" s="100" t="str">
        <f>IFERROR(VLOOKUP(Výskyt[[#This Row],[Kód]],zostava29[],2,0),"")</f>
        <v/>
      </c>
      <c r="AP315" s="100" t="str">
        <f>IFERROR(VLOOKUP(Výskyt[[#This Row],[Kód]],zostava30[],2,0),"")</f>
        <v/>
      </c>
      <c r="AQ315" s="100" t="str">
        <f>IFERROR(VLOOKUP(Výskyt[[#This Row],[Kód]],zostava31[],2,0),"")</f>
        <v/>
      </c>
      <c r="AR315" s="100" t="str">
        <f>IFERROR(VLOOKUP(Výskyt[[#This Row],[Kód]],zostava32[],2,0),"")</f>
        <v/>
      </c>
      <c r="AS315" s="100" t="str">
        <f>IFERROR(VLOOKUP(Výskyt[[#This Row],[Kód]],zostava33[],2,0),"")</f>
        <v/>
      </c>
      <c r="AT315" s="100" t="str">
        <f>IFERROR(VLOOKUP(Výskyt[[#This Row],[Kód]],zostava34[],2,0),"")</f>
        <v/>
      </c>
      <c r="AU315" s="100" t="str">
        <f>IFERROR(VLOOKUP(Výskyt[[#This Row],[Kód]],zostava35[],2,0),"")</f>
        <v/>
      </c>
      <c r="AV315" s="100" t="str">
        <f>IFERROR(VLOOKUP(Výskyt[[#This Row],[Kód]],zostava36[],2,0),"")</f>
        <v/>
      </c>
      <c r="AW315" s="100" t="str">
        <f>IFERROR(VLOOKUP(Výskyt[[#This Row],[Kód]],zostava37[],2,0),"")</f>
        <v/>
      </c>
      <c r="AX315" s="100" t="str">
        <f>IFERROR(VLOOKUP(Výskyt[[#This Row],[Kód]],zostava38[],2,0),"")</f>
        <v/>
      </c>
      <c r="AY315" s="100" t="str">
        <f>IFERROR(VLOOKUP(Výskyt[[#This Row],[Kód]],zostava39[],2,0),"")</f>
        <v/>
      </c>
      <c r="AZ315" s="100" t="str">
        <f>IFERROR(VLOOKUP(Výskyt[[#This Row],[Kód]],zostava40[],2,0),"")</f>
        <v/>
      </c>
      <c r="BA315" s="100" t="str">
        <f>IFERROR(VLOOKUP(Výskyt[[#This Row],[Kód]],zostava41[],2,0),"")</f>
        <v/>
      </c>
      <c r="BB315" s="100" t="str">
        <f>IFERROR(VLOOKUP(Výskyt[[#This Row],[Kód]],zostava42[],2,0),"")</f>
        <v/>
      </c>
      <c r="BC315" s="100" t="str">
        <f>IFERROR(VLOOKUP(Výskyt[[#This Row],[Kód]],zostava43[],2,0),"")</f>
        <v/>
      </c>
      <c r="BD315" s="100" t="str">
        <f>IFERROR(VLOOKUP(Výskyt[[#This Row],[Kód]],zostava44[],2,0),"")</f>
        <v/>
      </c>
      <c r="BE315" s="84"/>
      <c r="BF315" s="108">
        <f>Zostavy!B353</f>
        <v>0</v>
      </c>
      <c r="BG315" s="108">
        <f>SUMIFS(Zostavy!$D$342:$D$375,Zostavy!$B$342:$B$375,Zostavy!B353)*Zostavy!$E$377</f>
        <v>0</v>
      </c>
      <c r="BI315" s="108">
        <f>Zostavy!H353</f>
        <v>0</v>
      </c>
      <c r="BJ315" s="108">
        <f>SUMIFS(Zostavy!$J$342:$J$375,Zostavy!$H$342:$H$375,Zostavy!H353)*Zostavy!$K$377</f>
        <v>0</v>
      </c>
      <c r="BL315" s="108">
        <f>Zostavy!N353</f>
        <v>0</v>
      </c>
      <c r="BM315" s="108">
        <f>SUMIFS(Zostavy!$P$342:$P$375,Zostavy!$N$342:$N$375,Zostavy!N353)*Zostavy!$Q$377</f>
        <v>0</v>
      </c>
      <c r="BO315" s="108">
        <f>Zostavy!T353</f>
        <v>0</v>
      </c>
      <c r="BP315" s="108">
        <f>SUMIFS(Zostavy!$V$342:$V$375,Zostavy!$T$342:$T$375,Zostavy!T353)*Zostavy!$W$377</f>
        <v>0</v>
      </c>
    </row>
    <row r="316" spans="1:68" ht="14.15" x14ac:dyDescent="0.35">
      <c r="A316" s="84"/>
      <c r="B316" s="98">
        <v>4453</v>
      </c>
      <c r="C316" s="84" t="s">
        <v>210</v>
      </c>
      <c r="D316" s="84">
        <f>Cenník[[#This Row],[Kód]]</f>
        <v>4453</v>
      </c>
      <c r="E316" s="93">
        <v>4.38</v>
      </c>
      <c r="F316" s="84"/>
      <c r="G316" s="84" t="s">
        <v>486</v>
      </c>
      <c r="H316" s="84"/>
      <c r="I316" s="99">
        <f>Cenník[[#This Row],[Kód]]</f>
        <v>4453</v>
      </c>
      <c r="J316" s="100">
        <f>SUM(Výskyt[[#This Row],[1]:[44]])</f>
        <v>0</v>
      </c>
      <c r="K316" s="100" t="str">
        <f>IFERROR(RANK(Výskyt[[#This Row],[kód-P]],Výskyt[kód-P],1),"")</f>
        <v/>
      </c>
      <c r="L316" s="100" t="str">
        <f>IF(Výskyt[[#This Row],[ks]]&gt;0,Výskyt[[#This Row],[Kód]],"")</f>
        <v/>
      </c>
      <c r="M316" s="100" t="str">
        <f>IFERROR(VLOOKUP(Výskyt[[#This Row],[Kód]],zostava1[],2,0),"")</f>
        <v/>
      </c>
      <c r="N316" s="100" t="str">
        <f>IFERROR(VLOOKUP(Výskyt[[#This Row],[Kód]],zostava2[],2,0),"")</f>
        <v/>
      </c>
      <c r="O316" s="100" t="str">
        <f>IFERROR(VLOOKUP(Výskyt[[#This Row],[Kód]],zostava3[],2,0),"")</f>
        <v/>
      </c>
      <c r="P316" s="100" t="str">
        <f>IFERROR(VLOOKUP(Výskyt[[#This Row],[Kód]],zostava4[],2,0),"")</f>
        <v/>
      </c>
      <c r="Q316" s="100" t="str">
        <f>IFERROR(VLOOKUP(Výskyt[[#This Row],[Kód]],zostava5[],2,0),"")</f>
        <v/>
      </c>
      <c r="R316" s="100" t="str">
        <f>IFERROR(VLOOKUP(Výskyt[[#This Row],[Kód]],zostava6[],2,0),"")</f>
        <v/>
      </c>
      <c r="S316" s="100" t="str">
        <f>IFERROR(VLOOKUP(Výskyt[[#This Row],[Kód]],zostava7[],2,0),"")</f>
        <v/>
      </c>
      <c r="T316" s="100" t="str">
        <f>IFERROR(VLOOKUP(Výskyt[[#This Row],[Kód]],zostava8[],2,0),"")</f>
        <v/>
      </c>
      <c r="U316" s="100" t="str">
        <f>IFERROR(VLOOKUP(Výskyt[[#This Row],[Kód]],zostava9[],2,0),"")</f>
        <v/>
      </c>
      <c r="V316" s="102" t="str">
        <f>IFERROR(VLOOKUP(Výskyt[[#This Row],[Kód]],zostava10[],2,0),"")</f>
        <v/>
      </c>
      <c r="W316" s="100" t="str">
        <f>IFERROR(VLOOKUP(Výskyt[[#This Row],[Kód]],zostava11[],2,0),"")</f>
        <v/>
      </c>
      <c r="X316" s="100" t="str">
        <f>IFERROR(VLOOKUP(Výskyt[[#This Row],[Kód]],zostava12[],2,0),"")</f>
        <v/>
      </c>
      <c r="Y316" s="100" t="str">
        <f>IFERROR(VLOOKUP(Výskyt[[#This Row],[Kód]],zostava13[],2,0),"")</f>
        <v/>
      </c>
      <c r="Z316" s="100" t="str">
        <f>IFERROR(VLOOKUP(Výskyt[[#This Row],[Kód]],zostava14[],2,0),"")</f>
        <v/>
      </c>
      <c r="AA316" s="100" t="str">
        <f>IFERROR(VLOOKUP(Výskyt[[#This Row],[Kód]],zostava15[],2,0),"")</f>
        <v/>
      </c>
      <c r="AB316" s="100" t="str">
        <f>IFERROR(VLOOKUP(Výskyt[[#This Row],[Kód]],zostava16[],2,0),"")</f>
        <v/>
      </c>
      <c r="AC316" s="100" t="str">
        <f>IFERROR(VLOOKUP(Výskyt[[#This Row],[Kód]],zostava17[],2,0),"")</f>
        <v/>
      </c>
      <c r="AD316" s="100" t="str">
        <f>IFERROR(VLOOKUP(Výskyt[[#This Row],[Kód]],zostava18[],2,0),"")</f>
        <v/>
      </c>
      <c r="AE316" s="100" t="str">
        <f>IFERROR(VLOOKUP(Výskyt[[#This Row],[Kód]],zostava19[],2,0),"")</f>
        <v/>
      </c>
      <c r="AF316" s="100" t="str">
        <f>IFERROR(VLOOKUP(Výskyt[[#This Row],[Kód]],zostava20[],2,0),"")</f>
        <v/>
      </c>
      <c r="AG316" s="100" t="str">
        <f>IFERROR(VLOOKUP(Výskyt[[#This Row],[Kód]],zostava21[],2,0),"")</f>
        <v/>
      </c>
      <c r="AH316" s="100" t="str">
        <f>IFERROR(VLOOKUP(Výskyt[[#This Row],[Kód]],zostava22[],2,0),"")</f>
        <v/>
      </c>
      <c r="AI316" s="100" t="str">
        <f>IFERROR(VLOOKUP(Výskyt[[#This Row],[Kód]],zostava23[],2,0),"")</f>
        <v/>
      </c>
      <c r="AJ316" s="100" t="str">
        <f>IFERROR(VLOOKUP(Výskyt[[#This Row],[Kód]],zostava24[],2,0),"")</f>
        <v/>
      </c>
      <c r="AK316" s="100" t="str">
        <f>IFERROR(VLOOKUP(Výskyt[[#This Row],[Kód]],zostava25[],2,0),"")</f>
        <v/>
      </c>
      <c r="AL316" s="100" t="str">
        <f>IFERROR(VLOOKUP(Výskyt[[#This Row],[Kód]],zostava26[],2,0),"")</f>
        <v/>
      </c>
      <c r="AM316" s="100" t="str">
        <f>IFERROR(VLOOKUP(Výskyt[[#This Row],[Kód]],zostava27[],2,0),"")</f>
        <v/>
      </c>
      <c r="AN316" s="100" t="str">
        <f>IFERROR(VLOOKUP(Výskyt[[#This Row],[Kód]],zostava28[],2,0),"")</f>
        <v/>
      </c>
      <c r="AO316" s="100" t="str">
        <f>IFERROR(VLOOKUP(Výskyt[[#This Row],[Kód]],zostava29[],2,0),"")</f>
        <v/>
      </c>
      <c r="AP316" s="100" t="str">
        <f>IFERROR(VLOOKUP(Výskyt[[#This Row],[Kód]],zostava30[],2,0),"")</f>
        <v/>
      </c>
      <c r="AQ316" s="100" t="str">
        <f>IFERROR(VLOOKUP(Výskyt[[#This Row],[Kód]],zostava31[],2,0),"")</f>
        <v/>
      </c>
      <c r="AR316" s="100" t="str">
        <f>IFERROR(VLOOKUP(Výskyt[[#This Row],[Kód]],zostava32[],2,0),"")</f>
        <v/>
      </c>
      <c r="AS316" s="100" t="str">
        <f>IFERROR(VLOOKUP(Výskyt[[#This Row],[Kód]],zostava33[],2,0),"")</f>
        <v/>
      </c>
      <c r="AT316" s="100" t="str">
        <f>IFERROR(VLOOKUP(Výskyt[[#This Row],[Kód]],zostava34[],2,0),"")</f>
        <v/>
      </c>
      <c r="AU316" s="100" t="str">
        <f>IFERROR(VLOOKUP(Výskyt[[#This Row],[Kód]],zostava35[],2,0),"")</f>
        <v/>
      </c>
      <c r="AV316" s="100" t="str">
        <f>IFERROR(VLOOKUP(Výskyt[[#This Row],[Kód]],zostava36[],2,0),"")</f>
        <v/>
      </c>
      <c r="AW316" s="100" t="str">
        <f>IFERROR(VLOOKUP(Výskyt[[#This Row],[Kód]],zostava37[],2,0),"")</f>
        <v/>
      </c>
      <c r="AX316" s="100" t="str">
        <f>IFERROR(VLOOKUP(Výskyt[[#This Row],[Kód]],zostava38[],2,0),"")</f>
        <v/>
      </c>
      <c r="AY316" s="100" t="str">
        <f>IFERROR(VLOOKUP(Výskyt[[#This Row],[Kód]],zostava39[],2,0),"")</f>
        <v/>
      </c>
      <c r="AZ316" s="100" t="str">
        <f>IFERROR(VLOOKUP(Výskyt[[#This Row],[Kód]],zostava40[],2,0),"")</f>
        <v/>
      </c>
      <c r="BA316" s="100" t="str">
        <f>IFERROR(VLOOKUP(Výskyt[[#This Row],[Kód]],zostava41[],2,0),"")</f>
        <v/>
      </c>
      <c r="BB316" s="100" t="str">
        <f>IFERROR(VLOOKUP(Výskyt[[#This Row],[Kód]],zostava42[],2,0),"")</f>
        <v/>
      </c>
      <c r="BC316" s="100" t="str">
        <f>IFERROR(VLOOKUP(Výskyt[[#This Row],[Kód]],zostava43[],2,0),"")</f>
        <v/>
      </c>
      <c r="BD316" s="100" t="str">
        <f>IFERROR(VLOOKUP(Výskyt[[#This Row],[Kód]],zostava44[],2,0),"")</f>
        <v/>
      </c>
      <c r="BE316" s="84"/>
      <c r="BF316" s="108">
        <f>Zostavy!B354</f>
        <v>0</v>
      </c>
      <c r="BG316" s="108">
        <f>SUMIFS(Zostavy!$D$342:$D$375,Zostavy!$B$342:$B$375,Zostavy!B354)*Zostavy!$E$377</f>
        <v>0</v>
      </c>
      <c r="BI316" s="108">
        <f>Zostavy!H354</f>
        <v>0</v>
      </c>
      <c r="BJ316" s="108">
        <f>SUMIFS(Zostavy!$J$342:$J$375,Zostavy!$H$342:$H$375,Zostavy!H354)*Zostavy!$K$377</f>
        <v>0</v>
      </c>
      <c r="BL316" s="108">
        <f>Zostavy!N354</f>
        <v>0</v>
      </c>
      <c r="BM316" s="108">
        <f>SUMIFS(Zostavy!$P$342:$P$375,Zostavy!$N$342:$N$375,Zostavy!N354)*Zostavy!$Q$377</f>
        <v>0</v>
      </c>
      <c r="BO316" s="108">
        <f>Zostavy!T354</f>
        <v>0</v>
      </c>
      <c r="BP316" s="108">
        <f>SUMIFS(Zostavy!$V$342:$V$375,Zostavy!$T$342:$T$375,Zostavy!T354)*Zostavy!$W$377</f>
        <v>0</v>
      </c>
    </row>
    <row r="317" spans="1:68" ht="14.15" x14ac:dyDescent="0.35">
      <c r="A317" s="84"/>
      <c r="B317" s="98">
        <v>4456</v>
      </c>
      <c r="C317" s="84" t="s">
        <v>205</v>
      </c>
      <c r="D317" s="84">
        <f>Cenník[[#This Row],[Kód]]</f>
        <v>4456</v>
      </c>
      <c r="E317" s="93">
        <v>1.96</v>
      </c>
      <c r="F317" s="84"/>
      <c r="G317" s="84" t="s">
        <v>487</v>
      </c>
      <c r="H317" s="84"/>
      <c r="I317" s="99">
        <f>Cenník[[#This Row],[Kód]]</f>
        <v>4456</v>
      </c>
      <c r="J317" s="100">
        <f>SUM(Výskyt[[#This Row],[1]:[44]])</f>
        <v>0</v>
      </c>
      <c r="K317" s="100" t="str">
        <f>IFERROR(RANK(Výskyt[[#This Row],[kód-P]],Výskyt[kód-P],1),"")</f>
        <v/>
      </c>
      <c r="L317" s="100" t="str">
        <f>IF(Výskyt[[#This Row],[ks]]&gt;0,Výskyt[[#This Row],[Kód]],"")</f>
        <v/>
      </c>
      <c r="M317" s="100" t="str">
        <f>IFERROR(VLOOKUP(Výskyt[[#This Row],[Kód]],zostava1[],2,0),"")</f>
        <v/>
      </c>
      <c r="N317" s="100" t="str">
        <f>IFERROR(VLOOKUP(Výskyt[[#This Row],[Kód]],zostava2[],2,0),"")</f>
        <v/>
      </c>
      <c r="O317" s="100" t="str">
        <f>IFERROR(VLOOKUP(Výskyt[[#This Row],[Kód]],zostava3[],2,0),"")</f>
        <v/>
      </c>
      <c r="P317" s="100" t="str">
        <f>IFERROR(VLOOKUP(Výskyt[[#This Row],[Kód]],zostava4[],2,0),"")</f>
        <v/>
      </c>
      <c r="Q317" s="100" t="str">
        <f>IFERROR(VLOOKUP(Výskyt[[#This Row],[Kód]],zostava5[],2,0),"")</f>
        <v/>
      </c>
      <c r="R317" s="100" t="str">
        <f>IFERROR(VLOOKUP(Výskyt[[#This Row],[Kód]],zostava6[],2,0),"")</f>
        <v/>
      </c>
      <c r="S317" s="100" t="str">
        <f>IFERROR(VLOOKUP(Výskyt[[#This Row],[Kód]],zostava7[],2,0),"")</f>
        <v/>
      </c>
      <c r="T317" s="100" t="str">
        <f>IFERROR(VLOOKUP(Výskyt[[#This Row],[Kód]],zostava8[],2,0),"")</f>
        <v/>
      </c>
      <c r="U317" s="100" t="str">
        <f>IFERROR(VLOOKUP(Výskyt[[#This Row],[Kód]],zostava9[],2,0),"")</f>
        <v/>
      </c>
      <c r="V317" s="102" t="str">
        <f>IFERROR(VLOOKUP(Výskyt[[#This Row],[Kód]],zostava10[],2,0),"")</f>
        <v/>
      </c>
      <c r="W317" s="100" t="str">
        <f>IFERROR(VLOOKUP(Výskyt[[#This Row],[Kód]],zostava11[],2,0),"")</f>
        <v/>
      </c>
      <c r="X317" s="100" t="str">
        <f>IFERROR(VLOOKUP(Výskyt[[#This Row],[Kód]],zostava12[],2,0),"")</f>
        <v/>
      </c>
      <c r="Y317" s="100" t="str">
        <f>IFERROR(VLOOKUP(Výskyt[[#This Row],[Kód]],zostava13[],2,0),"")</f>
        <v/>
      </c>
      <c r="Z317" s="100" t="str">
        <f>IFERROR(VLOOKUP(Výskyt[[#This Row],[Kód]],zostava14[],2,0),"")</f>
        <v/>
      </c>
      <c r="AA317" s="100" t="str">
        <f>IFERROR(VLOOKUP(Výskyt[[#This Row],[Kód]],zostava15[],2,0),"")</f>
        <v/>
      </c>
      <c r="AB317" s="100" t="str">
        <f>IFERROR(VLOOKUP(Výskyt[[#This Row],[Kód]],zostava16[],2,0),"")</f>
        <v/>
      </c>
      <c r="AC317" s="100" t="str">
        <f>IFERROR(VLOOKUP(Výskyt[[#This Row],[Kód]],zostava17[],2,0),"")</f>
        <v/>
      </c>
      <c r="AD317" s="100" t="str">
        <f>IFERROR(VLOOKUP(Výskyt[[#This Row],[Kód]],zostava18[],2,0),"")</f>
        <v/>
      </c>
      <c r="AE317" s="100" t="str">
        <f>IFERROR(VLOOKUP(Výskyt[[#This Row],[Kód]],zostava19[],2,0),"")</f>
        <v/>
      </c>
      <c r="AF317" s="100" t="str">
        <f>IFERROR(VLOOKUP(Výskyt[[#This Row],[Kód]],zostava20[],2,0),"")</f>
        <v/>
      </c>
      <c r="AG317" s="100" t="str">
        <f>IFERROR(VLOOKUP(Výskyt[[#This Row],[Kód]],zostava21[],2,0),"")</f>
        <v/>
      </c>
      <c r="AH317" s="100" t="str">
        <f>IFERROR(VLOOKUP(Výskyt[[#This Row],[Kód]],zostava22[],2,0),"")</f>
        <v/>
      </c>
      <c r="AI317" s="100" t="str">
        <f>IFERROR(VLOOKUP(Výskyt[[#This Row],[Kód]],zostava23[],2,0),"")</f>
        <v/>
      </c>
      <c r="AJ317" s="100" t="str">
        <f>IFERROR(VLOOKUP(Výskyt[[#This Row],[Kód]],zostava24[],2,0),"")</f>
        <v/>
      </c>
      <c r="AK317" s="100" t="str">
        <f>IFERROR(VLOOKUP(Výskyt[[#This Row],[Kód]],zostava25[],2,0),"")</f>
        <v/>
      </c>
      <c r="AL317" s="100" t="str">
        <f>IFERROR(VLOOKUP(Výskyt[[#This Row],[Kód]],zostava26[],2,0),"")</f>
        <v/>
      </c>
      <c r="AM317" s="100" t="str">
        <f>IFERROR(VLOOKUP(Výskyt[[#This Row],[Kód]],zostava27[],2,0),"")</f>
        <v/>
      </c>
      <c r="AN317" s="100" t="str">
        <f>IFERROR(VLOOKUP(Výskyt[[#This Row],[Kód]],zostava28[],2,0),"")</f>
        <v/>
      </c>
      <c r="AO317" s="100" t="str">
        <f>IFERROR(VLOOKUP(Výskyt[[#This Row],[Kód]],zostava29[],2,0),"")</f>
        <v/>
      </c>
      <c r="AP317" s="100" t="str">
        <f>IFERROR(VLOOKUP(Výskyt[[#This Row],[Kód]],zostava30[],2,0),"")</f>
        <v/>
      </c>
      <c r="AQ317" s="100" t="str">
        <f>IFERROR(VLOOKUP(Výskyt[[#This Row],[Kód]],zostava31[],2,0),"")</f>
        <v/>
      </c>
      <c r="AR317" s="100" t="str">
        <f>IFERROR(VLOOKUP(Výskyt[[#This Row],[Kód]],zostava32[],2,0),"")</f>
        <v/>
      </c>
      <c r="AS317" s="100" t="str">
        <f>IFERROR(VLOOKUP(Výskyt[[#This Row],[Kód]],zostava33[],2,0),"")</f>
        <v/>
      </c>
      <c r="AT317" s="100" t="str">
        <f>IFERROR(VLOOKUP(Výskyt[[#This Row],[Kód]],zostava34[],2,0),"")</f>
        <v/>
      </c>
      <c r="AU317" s="100" t="str">
        <f>IFERROR(VLOOKUP(Výskyt[[#This Row],[Kód]],zostava35[],2,0),"")</f>
        <v/>
      </c>
      <c r="AV317" s="100" t="str">
        <f>IFERROR(VLOOKUP(Výskyt[[#This Row],[Kód]],zostava36[],2,0),"")</f>
        <v/>
      </c>
      <c r="AW317" s="100" t="str">
        <f>IFERROR(VLOOKUP(Výskyt[[#This Row],[Kód]],zostava37[],2,0),"")</f>
        <v/>
      </c>
      <c r="AX317" s="100" t="str">
        <f>IFERROR(VLOOKUP(Výskyt[[#This Row],[Kód]],zostava38[],2,0),"")</f>
        <v/>
      </c>
      <c r="AY317" s="100" t="str">
        <f>IFERROR(VLOOKUP(Výskyt[[#This Row],[Kód]],zostava39[],2,0),"")</f>
        <v/>
      </c>
      <c r="AZ317" s="100" t="str">
        <f>IFERROR(VLOOKUP(Výskyt[[#This Row],[Kód]],zostava40[],2,0),"")</f>
        <v/>
      </c>
      <c r="BA317" s="100" t="str">
        <f>IFERROR(VLOOKUP(Výskyt[[#This Row],[Kód]],zostava41[],2,0),"")</f>
        <v/>
      </c>
      <c r="BB317" s="100" t="str">
        <f>IFERROR(VLOOKUP(Výskyt[[#This Row],[Kód]],zostava42[],2,0),"")</f>
        <v/>
      </c>
      <c r="BC317" s="100" t="str">
        <f>IFERROR(VLOOKUP(Výskyt[[#This Row],[Kód]],zostava43[],2,0),"")</f>
        <v/>
      </c>
      <c r="BD317" s="100" t="str">
        <f>IFERROR(VLOOKUP(Výskyt[[#This Row],[Kód]],zostava44[],2,0),"")</f>
        <v/>
      </c>
      <c r="BE317" s="84"/>
      <c r="BF317" s="108">
        <f>Zostavy!B355</f>
        <v>0</v>
      </c>
      <c r="BG317" s="108">
        <f>SUMIFS(Zostavy!$D$342:$D$375,Zostavy!$B$342:$B$375,Zostavy!B355)*Zostavy!$E$377</f>
        <v>0</v>
      </c>
      <c r="BI317" s="108">
        <f>Zostavy!H355</f>
        <v>0</v>
      </c>
      <c r="BJ317" s="108">
        <f>SUMIFS(Zostavy!$J$342:$J$375,Zostavy!$H$342:$H$375,Zostavy!H355)*Zostavy!$K$377</f>
        <v>0</v>
      </c>
      <c r="BL317" s="108">
        <f>Zostavy!N355</f>
        <v>0</v>
      </c>
      <c r="BM317" s="108">
        <f>SUMIFS(Zostavy!$P$342:$P$375,Zostavy!$N$342:$N$375,Zostavy!N355)*Zostavy!$Q$377</f>
        <v>0</v>
      </c>
      <c r="BO317" s="108">
        <f>Zostavy!T355</f>
        <v>0</v>
      </c>
      <c r="BP317" s="108">
        <f>SUMIFS(Zostavy!$V$342:$V$375,Zostavy!$T$342:$T$375,Zostavy!T355)*Zostavy!$W$377</f>
        <v>0</v>
      </c>
    </row>
    <row r="318" spans="1:68" ht="14.15" x14ac:dyDescent="0.35">
      <c r="A318" s="84"/>
      <c r="B318" s="98">
        <v>4457</v>
      </c>
      <c r="C318" s="84" t="s">
        <v>207</v>
      </c>
      <c r="D318" s="84">
        <f>Cenník[[#This Row],[Kód]]</f>
        <v>4457</v>
      </c>
      <c r="E318" s="93">
        <v>1.73</v>
      </c>
      <c r="F318" s="84"/>
      <c r="G318" s="84" t="s">
        <v>488</v>
      </c>
      <c r="H318" s="84"/>
      <c r="I318" s="99">
        <f>Cenník[[#This Row],[Kód]]</f>
        <v>4457</v>
      </c>
      <c r="J318" s="100">
        <f>SUM(Výskyt[[#This Row],[1]:[44]])</f>
        <v>0</v>
      </c>
      <c r="K318" s="100" t="str">
        <f>IFERROR(RANK(Výskyt[[#This Row],[kód-P]],Výskyt[kód-P],1),"")</f>
        <v/>
      </c>
      <c r="L318" s="100" t="str">
        <f>IF(Výskyt[[#This Row],[ks]]&gt;0,Výskyt[[#This Row],[Kód]],"")</f>
        <v/>
      </c>
      <c r="M318" s="100" t="str">
        <f>IFERROR(VLOOKUP(Výskyt[[#This Row],[Kód]],zostava1[],2,0),"")</f>
        <v/>
      </c>
      <c r="N318" s="100" t="str">
        <f>IFERROR(VLOOKUP(Výskyt[[#This Row],[Kód]],zostava2[],2,0),"")</f>
        <v/>
      </c>
      <c r="O318" s="100" t="str">
        <f>IFERROR(VLOOKUP(Výskyt[[#This Row],[Kód]],zostava3[],2,0),"")</f>
        <v/>
      </c>
      <c r="P318" s="100" t="str">
        <f>IFERROR(VLOOKUP(Výskyt[[#This Row],[Kód]],zostava4[],2,0),"")</f>
        <v/>
      </c>
      <c r="Q318" s="100" t="str">
        <f>IFERROR(VLOOKUP(Výskyt[[#This Row],[Kód]],zostava5[],2,0),"")</f>
        <v/>
      </c>
      <c r="R318" s="100" t="str">
        <f>IFERROR(VLOOKUP(Výskyt[[#This Row],[Kód]],zostava6[],2,0),"")</f>
        <v/>
      </c>
      <c r="S318" s="100" t="str">
        <f>IFERROR(VLOOKUP(Výskyt[[#This Row],[Kód]],zostava7[],2,0),"")</f>
        <v/>
      </c>
      <c r="T318" s="100" t="str">
        <f>IFERROR(VLOOKUP(Výskyt[[#This Row],[Kód]],zostava8[],2,0),"")</f>
        <v/>
      </c>
      <c r="U318" s="100" t="str">
        <f>IFERROR(VLOOKUP(Výskyt[[#This Row],[Kód]],zostava9[],2,0),"")</f>
        <v/>
      </c>
      <c r="V318" s="102" t="str">
        <f>IFERROR(VLOOKUP(Výskyt[[#This Row],[Kód]],zostava10[],2,0),"")</f>
        <v/>
      </c>
      <c r="W318" s="100" t="str">
        <f>IFERROR(VLOOKUP(Výskyt[[#This Row],[Kód]],zostava11[],2,0),"")</f>
        <v/>
      </c>
      <c r="X318" s="100" t="str">
        <f>IFERROR(VLOOKUP(Výskyt[[#This Row],[Kód]],zostava12[],2,0),"")</f>
        <v/>
      </c>
      <c r="Y318" s="100" t="str">
        <f>IFERROR(VLOOKUP(Výskyt[[#This Row],[Kód]],zostava13[],2,0),"")</f>
        <v/>
      </c>
      <c r="Z318" s="100" t="str">
        <f>IFERROR(VLOOKUP(Výskyt[[#This Row],[Kód]],zostava14[],2,0),"")</f>
        <v/>
      </c>
      <c r="AA318" s="100" t="str">
        <f>IFERROR(VLOOKUP(Výskyt[[#This Row],[Kód]],zostava15[],2,0),"")</f>
        <v/>
      </c>
      <c r="AB318" s="100" t="str">
        <f>IFERROR(VLOOKUP(Výskyt[[#This Row],[Kód]],zostava16[],2,0),"")</f>
        <v/>
      </c>
      <c r="AC318" s="100" t="str">
        <f>IFERROR(VLOOKUP(Výskyt[[#This Row],[Kód]],zostava17[],2,0),"")</f>
        <v/>
      </c>
      <c r="AD318" s="100" t="str">
        <f>IFERROR(VLOOKUP(Výskyt[[#This Row],[Kód]],zostava18[],2,0),"")</f>
        <v/>
      </c>
      <c r="AE318" s="100" t="str">
        <f>IFERROR(VLOOKUP(Výskyt[[#This Row],[Kód]],zostava19[],2,0),"")</f>
        <v/>
      </c>
      <c r="AF318" s="100" t="str">
        <f>IFERROR(VLOOKUP(Výskyt[[#This Row],[Kód]],zostava20[],2,0),"")</f>
        <v/>
      </c>
      <c r="AG318" s="100" t="str">
        <f>IFERROR(VLOOKUP(Výskyt[[#This Row],[Kód]],zostava21[],2,0),"")</f>
        <v/>
      </c>
      <c r="AH318" s="100" t="str">
        <f>IFERROR(VLOOKUP(Výskyt[[#This Row],[Kód]],zostava22[],2,0),"")</f>
        <v/>
      </c>
      <c r="AI318" s="100" t="str">
        <f>IFERROR(VLOOKUP(Výskyt[[#This Row],[Kód]],zostava23[],2,0),"")</f>
        <v/>
      </c>
      <c r="AJ318" s="100" t="str">
        <f>IFERROR(VLOOKUP(Výskyt[[#This Row],[Kód]],zostava24[],2,0),"")</f>
        <v/>
      </c>
      <c r="AK318" s="100" t="str">
        <f>IFERROR(VLOOKUP(Výskyt[[#This Row],[Kód]],zostava25[],2,0),"")</f>
        <v/>
      </c>
      <c r="AL318" s="100" t="str">
        <f>IFERROR(VLOOKUP(Výskyt[[#This Row],[Kód]],zostava26[],2,0),"")</f>
        <v/>
      </c>
      <c r="AM318" s="100" t="str">
        <f>IFERROR(VLOOKUP(Výskyt[[#This Row],[Kód]],zostava27[],2,0),"")</f>
        <v/>
      </c>
      <c r="AN318" s="100" t="str">
        <f>IFERROR(VLOOKUP(Výskyt[[#This Row],[Kód]],zostava28[],2,0),"")</f>
        <v/>
      </c>
      <c r="AO318" s="100" t="str">
        <f>IFERROR(VLOOKUP(Výskyt[[#This Row],[Kód]],zostava29[],2,0),"")</f>
        <v/>
      </c>
      <c r="AP318" s="100" t="str">
        <f>IFERROR(VLOOKUP(Výskyt[[#This Row],[Kód]],zostava30[],2,0),"")</f>
        <v/>
      </c>
      <c r="AQ318" s="100" t="str">
        <f>IFERROR(VLOOKUP(Výskyt[[#This Row],[Kód]],zostava31[],2,0),"")</f>
        <v/>
      </c>
      <c r="AR318" s="100" t="str">
        <f>IFERROR(VLOOKUP(Výskyt[[#This Row],[Kód]],zostava32[],2,0),"")</f>
        <v/>
      </c>
      <c r="AS318" s="100" t="str">
        <f>IFERROR(VLOOKUP(Výskyt[[#This Row],[Kód]],zostava33[],2,0),"")</f>
        <v/>
      </c>
      <c r="AT318" s="100" t="str">
        <f>IFERROR(VLOOKUP(Výskyt[[#This Row],[Kód]],zostava34[],2,0),"")</f>
        <v/>
      </c>
      <c r="AU318" s="100" t="str">
        <f>IFERROR(VLOOKUP(Výskyt[[#This Row],[Kód]],zostava35[],2,0),"")</f>
        <v/>
      </c>
      <c r="AV318" s="100" t="str">
        <f>IFERROR(VLOOKUP(Výskyt[[#This Row],[Kód]],zostava36[],2,0),"")</f>
        <v/>
      </c>
      <c r="AW318" s="100" t="str">
        <f>IFERROR(VLOOKUP(Výskyt[[#This Row],[Kód]],zostava37[],2,0),"")</f>
        <v/>
      </c>
      <c r="AX318" s="100" t="str">
        <f>IFERROR(VLOOKUP(Výskyt[[#This Row],[Kód]],zostava38[],2,0),"")</f>
        <v/>
      </c>
      <c r="AY318" s="100" t="str">
        <f>IFERROR(VLOOKUP(Výskyt[[#This Row],[Kód]],zostava39[],2,0),"")</f>
        <v/>
      </c>
      <c r="AZ318" s="100" t="str">
        <f>IFERROR(VLOOKUP(Výskyt[[#This Row],[Kód]],zostava40[],2,0),"")</f>
        <v/>
      </c>
      <c r="BA318" s="100" t="str">
        <f>IFERROR(VLOOKUP(Výskyt[[#This Row],[Kód]],zostava41[],2,0),"")</f>
        <v/>
      </c>
      <c r="BB318" s="100" t="str">
        <f>IFERROR(VLOOKUP(Výskyt[[#This Row],[Kód]],zostava42[],2,0),"")</f>
        <v/>
      </c>
      <c r="BC318" s="100" t="str">
        <f>IFERROR(VLOOKUP(Výskyt[[#This Row],[Kód]],zostava43[],2,0),"")</f>
        <v/>
      </c>
      <c r="BD318" s="100" t="str">
        <f>IFERROR(VLOOKUP(Výskyt[[#This Row],[Kód]],zostava44[],2,0),"")</f>
        <v/>
      </c>
      <c r="BE318" s="84"/>
      <c r="BF318" s="108">
        <f>Zostavy!B356</f>
        <v>0</v>
      </c>
      <c r="BG318" s="108">
        <f>SUMIFS(Zostavy!$D$342:$D$375,Zostavy!$B$342:$B$375,Zostavy!B356)*Zostavy!$E$377</f>
        <v>0</v>
      </c>
      <c r="BI318" s="108">
        <f>Zostavy!H356</f>
        <v>0</v>
      </c>
      <c r="BJ318" s="108">
        <f>SUMIFS(Zostavy!$J$342:$J$375,Zostavy!$H$342:$H$375,Zostavy!H356)*Zostavy!$K$377</f>
        <v>0</v>
      </c>
      <c r="BL318" s="108">
        <f>Zostavy!N356</f>
        <v>0</v>
      </c>
      <c r="BM318" s="108">
        <f>SUMIFS(Zostavy!$P$342:$P$375,Zostavy!$N$342:$N$375,Zostavy!N356)*Zostavy!$Q$377</f>
        <v>0</v>
      </c>
      <c r="BO318" s="108">
        <f>Zostavy!T356</f>
        <v>0</v>
      </c>
      <c r="BP318" s="108">
        <f>SUMIFS(Zostavy!$V$342:$V$375,Zostavy!$T$342:$T$375,Zostavy!T356)*Zostavy!$W$377</f>
        <v>0</v>
      </c>
    </row>
    <row r="319" spans="1:68" ht="14.15" x14ac:dyDescent="0.35">
      <c r="A319" s="84"/>
      <c r="B319" s="98">
        <v>4458</v>
      </c>
      <c r="C319" s="84" t="s">
        <v>208</v>
      </c>
      <c r="D319" s="84">
        <f>Cenník[[#This Row],[Kód]]</f>
        <v>4458</v>
      </c>
      <c r="E319" s="93">
        <v>2.69</v>
      </c>
      <c r="F319" s="84"/>
      <c r="G319" s="84" t="s">
        <v>91</v>
      </c>
      <c r="H319" s="84"/>
      <c r="I319" s="99">
        <f>Cenník[[#This Row],[Kód]]</f>
        <v>4458</v>
      </c>
      <c r="J319" s="100">
        <f>SUM(Výskyt[[#This Row],[1]:[44]])</f>
        <v>0</v>
      </c>
      <c r="K319" s="100" t="str">
        <f>IFERROR(RANK(Výskyt[[#This Row],[kód-P]],Výskyt[kód-P],1),"")</f>
        <v/>
      </c>
      <c r="L319" s="100" t="str">
        <f>IF(Výskyt[[#This Row],[ks]]&gt;0,Výskyt[[#This Row],[Kód]],"")</f>
        <v/>
      </c>
      <c r="M319" s="100" t="str">
        <f>IFERROR(VLOOKUP(Výskyt[[#This Row],[Kód]],zostava1[],2,0),"")</f>
        <v/>
      </c>
      <c r="N319" s="100" t="str">
        <f>IFERROR(VLOOKUP(Výskyt[[#This Row],[Kód]],zostava2[],2,0),"")</f>
        <v/>
      </c>
      <c r="O319" s="100" t="str">
        <f>IFERROR(VLOOKUP(Výskyt[[#This Row],[Kód]],zostava3[],2,0),"")</f>
        <v/>
      </c>
      <c r="P319" s="100" t="str">
        <f>IFERROR(VLOOKUP(Výskyt[[#This Row],[Kód]],zostava4[],2,0),"")</f>
        <v/>
      </c>
      <c r="Q319" s="100" t="str">
        <f>IFERROR(VLOOKUP(Výskyt[[#This Row],[Kód]],zostava5[],2,0),"")</f>
        <v/>
      </c>
      <c r="R319" s="100" t="str">
        <f>IFERROR(VLOOKUP(Výskyt[[#This Row],[Kód]],zostava6[],2,0),"")</f>
        <v/>
      </c>
      <c r="S319" s="100" t="str">
        <f>IFERROR(VLOOKUP(Výskyt[[#This Row],[Kód]],zostava7[],2,0),"")</f>
        <v/>
      </c>
      <c r="T319" s="100" t="str">
        <f>IFERROR(VLOOKUP(Výskyt[[#This Row],[Kód]],zostava8[],2,0),"")</f>
        <v/>
      </c>
      <c r="U319" s="100" t="str">
        <f>IFERROR(VLOOKUP(Výskyt[[#This Row],[Kód]],zostava9[],2,0),"")</f>
        <v/>
      </c>
      <c r="V319" s="102" t="str">
        <f>IFERROR(VLOOKUP(Výskyt[[#This Row],[Kód]],zostava10[],2,0),"")</f>
        <v/>
      </c>
      <c r="W319" s="100" t="str">
        <f>IFERROR(VLOOKUP(Výskyt[[#This Row],[Kód]],zostava11[],2,0),"")</f>
        <v/>
      </c>
      <c r="X319" s="100" t="str">
        <f>IFERROR(VLOOKUP(Výskyt[[#This Row],[Kód]],zostava12[],2,0),"")</f>
        <v/>
      </c>
      <c r="Y319" s="100" t="str">
        <f>IFERROR(VLOOKUP(Výskyt[[#This Row],[Kód]],zostava13[],2,0),"")</f>
        <v/>
      </c>
      <c r="Z319" s="100" t="str">
        <f>IFERROR(VLOOKUP(Výskyt[[#This Row],[Kód]],zostava14[],2,0),"")</f>
        <v/>
      </c>
      <c r="AA319" s="100" t="str">
        <f>IFERROR(VLOOKUP(Výskyt[[#This Row],[Kód]],zostava15[],2,0),"")</f>
        <v/>
      </c>
      <c r="AB319" s="100" t="str">
        <f>IFERROR(VLOOKUP(Výskyt[[#This Row],[Kód]],zostava16[],2,0),"")</f>
        <v/>
      </c>
      <c r="AC319" s="100" t="str">
        <f>IFERROR(VLOOKUP(Výskyt[[#This Row],[Kód]],zostava17[],2,0),"")</f>
        <v/>
      </c>
      <c r="AD319" s="100" t="str">
        <f>IFERROR(VLOOKUP(Výskyt[[#This Row],[Kód]],zostava18[],2,0),"")</f>
        <v/>
      </c>
      <c r="AE319" s="100" t="str">
        <f>IFERROR(VLOOKUP(Výskyt[[#This Row],[Kód]],zostava19[],2,0),"")</f>
        <v/>
      </c>
      <c r="AF319" s="100" t="str">
        <f>IFERROR(VLOOKUP(Výskyt[[#This Row],[Kód]],zostava20[],2,0),"")</f>
        <v/>
      </c>
      <c r="AG319" s="100" t="str">
        <f>IFERROR(VLOOKUP(Výskyt[[#This Row],[Kód]],zostava21[],2,0),"")</f>
        <v/>
      </c>
      <c r="AH319" s="100" t="str">
        <f>IFERROR(VLOOKUP(Výskyt[[#This Row],[Kód]],zostava22[],2,0),"")</f>
        <v/>
      </c>
      <c r="AI319" s="100" t="str">
        <f>IFERROR(VLOOKUP(Výskyt[[#This Row],[Kód]],zostava23[],2,0),"")</f>
        <v/>
      </c>
      <c r="AJ319" s="100" t="str">
        <f>IFERROR(VLOOKUP(Výskyt[[#This Row],[Kód]],zostava24[],2,0),"")</f>
        <v/>
      </c>
      <c r="AK319" s="100" t="str">
        <f>IFERROR(VLOOKUP(Výskyt[[#This Row],[Kód]],zostava25[],2,0),"")</f>
        <v/>
      </c>
      <c r="AL319" s="100" t="str">
        <f>IFERROR(VLOOKUP(Výskyt[[#This Row],[Kód]],zostava26[],2,0),"")</f>
        <v/>
      </c>
      <c r="AM319" s="100" t="str">
        <f>IFERROR(VLOOKUP(Výskyt[[#This Row],[Kód]],zostava27[],2,0),"")</f>
        <v/>
      </c>
      <c r="AN319" s="100" t="str">
        <f>IFERROR(VLOOKUP(Výskyt[[#This Row],[Kód]],zostava28[],2,0),"")</f>
        <v/>
      </c>
      <c r="AO319" s="100" t="str">
        <f>IFERROR(VLOOKUP(Výskyt[[#This Row],[Kód]],zostava29[],2,0),"")</f>
        <v/>
      </c>
      <c r="AP319" s="100" t="str">
        <f>IFERROR(VLOOKUP(Výskyt[[#This Row],[Kód]],zostava30[],2,0),"")</f>
        <v/>
      </c>
      <c r="AQ319" s="100" t="str">
        <f>IFERROR(VLOOKUP(Výskyt[[#This Row],[Kód]],zostava31[],2,0),"")</f>
        <v/>
      </c>
      <c r="AR319" s="100" t="str">
        <f>IFERROR(VLOOKUP(Výskyt[[#This Row],[Kód]],zostava32[],2,0),"")</f>
        <v/>
      </c>
      <c r="AS319" s="100" t="str">
        <f>IFERROR(VLOOKUP(Výskyt[[#This Row],[Kód]],zostava33[],2,0),"")</f>
        <v/>
      </c>
      <c r="AT319" s="100" t="str">
        <f>IFERROR(VLOOKUP(Výskyt[[#This Row],[Kód]],zostava34[],2,0),"")</f>
        <v/>
      </c>
      <c r="AU319" s="100" t="str">
        <f>IFERROR(VLOOKUP(Výskyt[[#This Row],[Kód]],zostava35[],2,0),"")</f>
        <v/>
      </c>
      <c r="AV319" s="100" t="str">
        <f>IFERROR(VLOOKUP(Výskyt[[#This Row],[Kód]],zostava36[],2,0),"")</f>
        <v/>
      </c>
      <c r="AW319" s="100" t="str">
        <f>IFERROR(VLOOKUP(Výskyt[[#This Row],[Kód]],zostava37[],2,0),"")</f>
        <v/>
      </c>
      <c r="AX319" s="100" t="str">
        <f>IFERROR(VLOOKUP(Výskyt[[#This Row],[Kód]],zostava38[],2,0),"")</f>
        <v/>
      </c>
      <c r="AY319" s="100" t="str">
        <f>IFERROR(VLOOKUP(Výskyt[[#This Row],[Kód]],zostava39[],2,0),"")</f>
        <v/>
      </c>
      <c r="AZ319" s="100" t="str">
        <f>IFERROR(VLOOKUP(Výskyt[[#This Row],[Kód]],zostava40[],2,0),"")</f>
        <v/>
      </c>
      <c r="BA319" s="100" t="str">
        <f>IFERROR(VLOOKUP(Výskyt[[#This Row],[Kód]],zostava41[],2,0),"")</f>
        <v/>
      </c>
      <c r="BB319" s="100" t="str">
        <f>IFERROR(VLOOKUP(Výskyt[[#This Row],[Kód]],zostava42[],2,0),"")</f>
        <v/>
      </c>
      <c r="BC319" s="100" t="str">
        <f>IFERROR(VLOOKUP(Výskyt[[#This Row],[Kód]],zostava43[],2,0),"")</f>
        <v/>
      </c>
      <c r="BD319" s="100" t="str">
        <f>IFERROR(VLOOKUP(Výskyt[[#This Row],[Kód]],zostava44[],2,0),"")</f>
        <v/>
      </c>
      <c r="BE319" s="84"/>
      <c r="BF319" s="108">
        <f>Zostavy!B357</f>
        <v>0</v>
      </c>
      <c r="BG319" s="108">
        <f>SUMIFS(Zostavy!$D$342:$D$375,Zostavy!$B$342:$B$375,Zostavy!B357)*Zostavy!$E$377</f>
        <v>0</v>
      </c>
      <c r="BI319" s="108">
        <f>Zostavy!H357</f>
        <v>0</v>
      </c>
      <c r="BJ319" s="108">
        <f>SUMIFS(Zostavy!$J$342:$J$375,Zostavy!$H$342:$H$375,Zostavy!H357)*Zostavy!$K$377</f>
        <v>0</v>
      </c>
      <c r="BL319" s="108">
        <f>Zostavy!N357</f>
        <v>0</v>
      </c>
      <c r="BM319" s="108">
        <f>SUMIFS(Zostavy!$P$342:$P$375,Zostavy!$N$342:$N$375,Zostavy!N357)*Zostavy!$Q$377</f>
        <v>0</v>
      </c>
      <c r="BO319" s="108">
        <f>Zostavy!T357</f>
        <v>0</v>
      </c>
      <c r="BP319" s="108">
        <f>SUMIFS(Zostavy!$V$342:$V$375,Zostavy!$T$342:$T$375,Zostavy!T357)*Zostavy!$W$377</f>
        <v>0</v>
      </c>
    </row>
    <row r="320" spans="1:68" ht="14.15" x14ac:dyDescent="0.35">
      <c r="A320" s="84"/>
      <c r="B320" s="98">
        <v>4495</v>
      </c>
      <c r="C320" s="84" t="s">
        <v>212</v>
      </c>
      <c r="D320" s="84">
        <f>Cenník[[#This Row],[Kód]]</f>
        <v>4495</v>
      </c>
      <c r="E320" s="93">
        <v>0.62</v>
      </c>
      <c r="F320" s="84"/>
      <c r="G320" s="84" t="s">
        <v>527</v>
      </c>
      <c r="H320" s="84"/>
      <c r="I320" s="99">
        <f>Cenník[[#This Row],[Kód]]</f>
        <v>4495</v>
      </c>
      <c r="J320" s="100">
        <f>SUM(Výskyt[[#This Row],[1]:[44]])</f>
        <v>0</v>
      </c>
      <c r="K320" s="100" t="str">
        <f>IFERROR(RANK(Výskyt[[#This Row],[kód-P]],Výskyt[kód-P],1),"")</f>
        <v/>
      </c>
      <c r="L320" s="100" t="str">
        <f>IF(Výskyt[[#This Row],[ks]]&gt;0,Výskyt[[#This Row],[Kód]],"")</f>
        <v/>
      </c>
      <c r="M320" s="100" t="str">
        <f>IFERROR(VLOOKUP(Výskyt[[#This Row],[Kód]],zostava1[],2,0),"")</f>
        <v/>
      </c>
      <c r="N320" s="100" t="str">
        <f>IFERROR(VLOOKUP(Výskyt[[#This Row],[Kód]],zostava2[],2,0),"")</f>
        <v/>
      </c>
      <c r="O320" s="100" t="str">
        <f>IFERROR(VLOOKUP(Výskyt[[#This Row],[Kód]],zostava3[],2,0),"")</f>
        <v/>
      </c>
      <c r="P320" s="100" t="str">
        <f>IFERROR(VLOOKUP(Výskyt[[#This Row],[Kód]],zostava4[],2,0),"")</f>
        <v/>
      </c>
      <c r="Q320" s="100" t="str">
        <f>IFERROR(VLOOKUP(Výskyt[[#This Row],[Kód]],zostava5[],2,0),"")</f>
        <v/>
      </c>
      <c r="R320" s="100" t="str">
        <f>IFERROR(VLOOKUP(Výskyt[[#This Row],[Kód]],zostava6[],2,0),"")</f>
        <v/>
      </c>
      <c r="S320" s="100" t="str">
        <f>IFERROR(VLOOKUP(Výskyt[[#This Row],[Kód]],zostava7[],2,0),"")</f>
        <v/>
      </c>
      <c r="T320" s="100" t="str">
        <f>IFERROR(VLOOKUP(Výskyt[[#This Row],[Kód]],zostava8[],2,0),"")</f>
        <v/>
      </c>
      <c r="U320" s="100" t="str">
        <f>IFERROR(VLOOKUP(Výskyt[[#This Row],[Kód]],zostava9[],2,0),"")</f>
        <v/>
      </c>
      <c r="V320" s="102" t="str">
        <f>IFERROR(VLOOKUP(Výskyt[[#This Row],[Kód]],zostava10[],2,0),"")</f>
        <v/>
      </c>
      <c r="W320" s="100" t="str">
        <f>IFERROR(VLOOKUP(Výskyt[[#This Row],[Kód]],zostava11[],2,0),"")</f>
        <v/>
      </c>
      <c r="X320" s="100" t="str">
        <f>IFERROR(VLOOKUP(Výskyt[[#This Row],[Kód]],zostava12[],2,0),"")</f>
        <v/>
      </c>
      <c r="Y320" s="100" t="str">
        <f>IFERROR(VLOOKUP(Výskyt[[#This Row],[Kód]],zostava13[],2,0),"")</f>
        <v/>
      </c>
      <c r="Z320" s="100" t="str">
        <f>IFERROR(VLOOKUP(Výskyt[[#This Row],[Kód]],zostava14[],2,0),"")</f>
        <v/>
      </c>
      <c r="AA320" s="100" t="str">
        <f>IFERROR(VLOOKUP(Výskyt[[#This Row],[Kód]],zostava15[],2,0),"")</f>
        <v/>
      </c>
      <c r="AB320" s="100" t="str">
        <f>IFERROR(VLOOKUP(Výskyt[[#This Row],[Kód]],zostava16[],2,0),"")</f>
        <v/>
      </c>
      <c r="AC320" s="100" t="str">
        <f>IFERROR(VLOOKUP(Výskyt[[#This Row],[Kód]],zostava17[],2,0),"")</f>
        <v/>
      </c>
      <c r="AD320" s="100" t="str">
        <f>IFERROR(VLOOKUP(Výskyt[[#This Row],[Kód]],zostava18[],2,0),"")</f>
        <v/>
      </c>
      <c r="AE320" s="100" t="str">
        <f>IFERROR(VLOOKUP(Výskyt[[#This Row],[Kód]],zostava19[],2,0),"")</f>
        <v/>
      </c>
      <c r="AF320" s="100" t="str">
        <f>IFERROR(VLOOKUP(Výskyt[[#This Row],[Kód]],zostava20[],2,0),"")</f>
        <v/>
      </c>
      <c r="AG320" s="100" t="str">
        <f>IFERROR(VLOOKUP(Výskyt[[#This Row],[Kód]],zostava21[],2,0),"")</f>
        <v/>
      </c>
      <c r="AH320" s="100" t="str">
        <f>IFERROR(VLOOKUP(Výskyt[[#This Row],[Kód]],zostava22[],2,0),"")</f>
        <v/>
      </c>
      <c r="AI320" s="100" t="str">
        <f>IFERROR(VLOOKUP(Výskyt[[#This Row],[Kód]],zostava23[],2,0),"")</f>
        <v/>
      </c>
      <c r="AJ320" s="100" t="str">
        <f>IFERROR(VLOOKUP(Výskyt[[#This Row],[Kód]],zostava24[],2,0),"")</f>
        <v/>
      </c>
      <c r="AK320" s="100" t="str">
        <f>IFERROR(VLOOKUP(Výskyt[[#This Row],[Kód]],zostava25[],2,0),"")</f>
        <v/>
      </c>
      <c r="AL320" s="100" t="str">
        <f>IFERROR(VLOOKUP(Výskyt[[#This Row],[Kód]],zostava26[],2,0),"")</f>
        <v/>
      </c>
      <c r="AM320" s="100" t="str">
        <f>IFERROR(VLOOKUP(Výskyt[[#This Row],[Kód]],zostava27[],2,0),"")</f>
        <v/>
      </c>
      <c r="AN320" s="100" t="str">
        <f>IFERROR(VLOOKUP(Výskyt[[#This Row],[Kód]],zostava28[],2,0),"")</f>
        <v/>
      </c>
      <c r="AO320" s="100" t="str">
        <f>IFERROR(VLOOKUP(Výskyt[[#This Row],[Kód]],zostava29[],2,0),"")</f>
        <v/>
      </c>
      <c r="AP320" s="100" t="str">
        <f>IFERROR(VLOOKUP(Výskyt[[#This Row],[Kód]],zostava30[],2,0),"")</f>
        <v/>
      </c>
      <c r="AQ320" s="100" t="str">
        <f>IFERROR(VLOOKUP(Výskyt[[#This Row],[Kód]],zostava31[],2,0),"")</f>
        <v/>
      </c>
      <c r="AR320" s="100" t="str">
        <f>IFERROR(VLOOKUP(Výskyt[[#This Row],[Kód]],zostava32[],2,0),"")</f>
        <v/>
      </c>
      <c r="AS320" s="100" t="str">
        <f>IFERROR(VLOOKUP(Výskyt[[#This Row],[Kód]],zostava33[],2,0),"")</f>
        <v/>
      </c>
      <c r="AT320" s="100" t="str">
        <f>IFERROR(VLOOKUP(Výskyt[[#This Row],[Kód]],zostava34[],2,0),"")</f>
        <v/>
      </c>
      <c r="AU320" s="100" t="str">
        <f>IFERROR(VLOOKUP(Výskyt[[#This Row],[Kód]],zostava35[],2,0),"")</f>
        <v/>
      </c>
      <c r="AV320" s="100" t="str">
        <f>IFERROR(VLOOKUP(Výskyt[[#This Row],[Kód]],zostava36[],2,0),"")</f>
        <v/>
      </c>
      <c r="AW320" s="100" t="str">
        <f>IFERROR(VLOOKUP(Výskyt[[#This Row],[Kód]],zostava37[],2,0),"")</f>
        <v/>
      </c>
      <c r="AX320" s="100" t="str">
        <f>IFERROR(VLOOKUP(Výskyt[[#This Row],[Kód]],zostava38[],2,0),"")</f>
        <v/>
      </c>
      <c r="AY320" s="100" t="str">
        <f>IFERROR(VLOOKUP(Výskyt[[#This Row],[Kód]],zostava39[],2,0),"")</f>
        <v/>
      </c>
      <c r="AZ320" s="100" t="str">
        <f>IFERROR(VLOOKUP(Výskyt[[#This Row],[Kód]],zostava40[],2,0),"")</f>
        <v/>
      </c>
      <c r="BA320" s="100" t="str">
        <f>IFERROR(VLOOKUP(Výskyt[[#This Row],[Kód]],zostava41[],2,0),"")</f>
        <v/>
      </c>
      <c r="BB320" s="100" t="str">
        <f>IFERROR(VLOOKUP(Výskyt[[#This Row],[Kód]],zostava42[],2,0),"")</f>
        <v/>
      </c>
      <c r="BC320" s="100" t="str">
        <f>IFERROR(VLOOKUP(Výskyt[[#This Row],[Kód]],zostava43[],2,0),"")</f>
        <v/>
      </c>
      <c r="BD320" s="100" t="str">
        <f>IFERROR(VLOOKUP(Výskyt[[#This Row],[Kód]],zostava44[],2,0),"")</f>
        <v/>
      </c>
      <c r="BE320" s="84"/>
      <c r="BF320" s="108">
        <f>Zostavy!B358</f>
        <v>0</v>
      </c>
      <c r="BG320" s="108">
        <f>SUMIFS(Zostavy!$D$342:$D$375,Zostavy!$B$342:$B$375,Zostavy!B358)*Zostavy!$E$377</f>
        <v>0</v>
      </c>
      <c r="BI320" s="108">
        <f>Zostavy!H358</f>
        <v>0</v>
      </c>
      <c r="BJ320" s="108">
        <f>SUMIFS(Zostavy!$J$342:$J$375,Zostavy!$H$342:$H$375,Zostavy!H358)*Zostavy!$K$377</f>
        <v>0</v>
      </c>
      <c r="BL320" s="108">
        <f>Zostavy!N358</f>
        <v>0</v>
      </c>
      <c r="BM320" s="108">
        <f>SUMIFS(Zostavy!$P$342:$P$375,Zostavy!$N$342:$N$375,Zostavy!N358)*Zostavy!$Q$377</f>
        <v>0</v>
      </c>
      <c r="BO320" s="108">
        <f>Zostavy!T358</f>
        <v>0</v>
      </c>
      <c r="BP320" s="108">
        <f>SUMIFS(Zostavy!$V$342:$V$375,Zostavy!$T$342:$T$375,Zostavy!T358)*Zostavy!$W$377</f>
        <v>0</v>
      </c>
    </row>
    <row r="321" spans="1:68" ht="14.15" x14ac:dyDescent="0.35">
      <c r="A321" s="84"/>
      <c r="B321" s="98">
        <v>4508</v>
      </c>
      <c r="C321" s="84" t="s">
        <v>115</v>
      </c>
      <c r="D321" s="84">
        <f>Cenník[[#This Row],[Kód]]</f>
        <v>4508</v>
      </c>
      <c r="E321" s="93">
        <v>0.85</v>
      </c>
      <c r="F321" s="84"/>
      <c r="G321" s="84" t="s">
        <v>528</v>
      </c>
      <c r="H321" s="84"/>
      <c r="I321" s="99">
        <f>Cenník[[#This Row],[Kód]]</f>
        <v>4508</v>
      </c>
      <c r="J321" s="100">
        <f>SUM(Výskyt[[#This Row],[1]:[44]])</f>
        <v>0</v>
      </c>
      <c r="K321" s="100" t="str">
        <f>IFERROR(RANK(Výskyt[[#This Row],[kód-P]],Výskyt[kód-P],1),"")</f>
        <v/>
      </c>
      <c r="L321" s="100" t="str">
        <f>IF(Výskyt[[#This Row],[ks]]&gt;0,Výskyt[[#This Row],[Kód]],"")</f>
        <v/>
      </c>
      <c r="M321" s="100" t="str">
        <f>IFERROR(VLOOKUP(Výskyt[[#This Row],[Kód]],zostava1[],2,0),"")</f>
        <v/>
      </c>
      <c r="N321" s="100" t="str">
        <f>IFERROR(VLOOKUP(Výskyt[[#This Row],[Kód]],zostava2[],2,0),"")</f>
        <v/>
      </c>
      <c r="O321" s="100" t="str">
        <f>IFERROR(VLOOKUP(Výskyt[[#This Row],[Kód]],zostava3[],2,0),"")</f>
        <v/>
      </c>
      <c r="P321" s="100" t="str">
        <f>IFERROR(VLOOKUP(Výskyt[[#This Row],[Kód]],zostava4[],2,0),"")</f>
        <v/>
      </c>
      <c r="Q321" s="100" t="str">
        <f>IFERROR(VLOOKUP(Výskyt[[#This Row],[Kód]],zostava5[],2,0),"")</f>
        <v/>
      </c>
      <c r="R321" s="100" t="str">
        <f>IFERROR(VLOOKUP(Výskyt[[#This Row],[Kód]],zostava6[],2,0),"")</f>
        <v/>
      </c>
      <c r="S321" s="100" t="str">
        <f>IFERROR(VLOOKUP(Výskyt[[#This Row],[Kód]],zostava7[],2,0),"")</f>
        <v/>
      </c>
      <c r="T321" s="100" t="str">
        <f>IFERROR(VLOOKUP(Výskyt[[#This Row],[Kód]],zostava8[],2,0),"")</f>
        <v/>
      </c>
      <c r="U321" s="100" t="str">
        <f>IFERROR(VLOOKUP(Výskyt[[#This Row],[Kód]],zostava9[],2,0),"")</f>
        <v/>
      </c>
      <c r="V321" s="102" t="str">
        <f>IFERROR(VLOOKUP(Výskyt[[#This Row],[Kód]],zostava10[],2,0),"")</f>
        <v/>
      </c>
      <c r="W321" s="100" t="str">
        <f>IFERROR(VLOOKUP(Výskyt[[#This Row],[Kód]],zostava11[],2,0),"")</f>
        <v/>
      </c>
      <c r="X321" s="100" t="str">
        <f>IFERROR(VLOOKUP(Výskyt[[#This Row],[Kód]],zostava12[],2,0),"")</f>
        <v/>
      </c>
      <c r="Y321" s="100" t="str">
        <f>IFERROR(VLOOKUP(Výskyt[[#This Row],[Kód]],zostava13[],2,0),"")</f>
        <v/>
      </c>
      <c r="Z321" s="100" t="str">
        <f>IFERROR(VLOOKUP(Výskyt[[#This Row],[Kód]],zostava14[],2,0),"")</f>
        <v/>
      </c>
      <c r="AA321" s="100" t="str">
        <f>IFERROR(VLOOKUP(Výskyt[[#This Row],[Kód]],zostava15[],2,0),"")</f>
        <v/>
      </c>
      <c r="AB321" s="100" t="str">
        <f>IFERROR(VLOOKUP(Výskyt[[#This Row],[Kód]],zostava16[],2,0),"")</f>
        <v/>
      </c>
      <c r="AC321" s="100" t="str">
        <f>IFERROR(VLOOKUP(Výskyt[[#This Row],[Kód]],zostava17[],2,0),"")</f>
        <v/>
      </c>
      <c r="AD321" s="100" t="str">
        <f>IFERROR(VLOOKUP(Výskyt[[#This Row],[Kód]],zostava18[],2,0),"")</f>
        <v/>
      </c>
      <c r="AE321" s="100" t="str">
        <f>IFERROR(VLOOKUP(Výskyt[[#This Row],[Kód]],zostava19[],2,0),"")</f>
        <v/>
      </c>
      <c r="AF321" s="100" t="str">
        <f>IFERROR(VLOOKUP(Výskyt[[#This Row],[Kód]],zostava20[],2,0),"")</f>
        <v/>
      </c>
      <c r="AG321" s="100" t="str">
        <f>IFERROR(VLOOKUP(Výskyt[[#This Row],[Kód]],zostava21[],2,0),"")</f>
        <v/>
      </c>
      <c r="AH321" s="100" t="str">
        <f>IFERROR(VLOOKUP(Výskyt[[#This Row],[Kód]],zostava22[],2,0),"")</f>
        <v/>
      </c>
      <c r="AI321" s="100" t="str">
        <f>IFERROR(VLOOKUP(Výskyt[[#This Row],[Kód]],zostava23[],2,0),"")</f>
        <v/>
      </c>
      <c r="AJ321" s="100" t="str">
        <f>IFERROR(VLOOKUP(Výskyt[[#This Row],[Kód]],zostava24[],2,0),"")</f>
        <v/>
      </c>
      <c r="AK321" s="100" t="str">
        <f>IFERROR(VLOOKUP(Výskyt[[#This Row],[Kód]],zostava25[],2,0),"")</f>
        <v/>
      </c>
      <c r="AL321" s="100" t="str">
        <f>IFERROR(VLOOKUP(Výskyt[[#This Row],[Kód]],zostava26[],2,0),"")</f>
        <v/>
      </c>
      <c r="AM321" s="100" t="str">
        <f>IFERROR(VLOOKUP(Výskyt[[#This Row],[Kód]],zostava27[],2,0),"")</f>
        <v/>
      </c>
      <c r="AN321" s="100" t="str">
        <f>IFERROR(VLOOKUP(Výskyt[[#This Row],[Kód]],zostava28[],2,0),"")</f>
        <v/>
      </c>
      <c r="AO321" s="100" t="str">
        <f>IFERROR(VLOOKUP(Výskyt[[#This Row],[Kód]],zostava29[],2,0),"")</f>
        <v/>
      </c>
      <c r="AP321" s="100" t="str">
        <f>IFERROR(VLOOKUP(Výskyt[[#This Row],[Kód]],zostava30[],2,0),"")</f>
        <v/>
      </c>
      <c r="AQ321" s="100" t="str">
        <f>IFERROR(VLOOKUP(Výskyt[[#This Row],[Kód]],zostava31[],2,0),"")</f>
        <v/>
      </c>
      <c r="AR321" s="100" t="str">
        <f>IFERROR(VLOOKUP(Výskyt[[#This Row],[Kód]],zostava32[],2,0),"")</f>
        <v/>
      </c>
      <c r="AS321" s="100" t="str">
        <f>IFERROR(VLOOKUP(Výskyt[[#This Row],[Kód]],zostava33[],2,0),"")</f>
        <v/>
      </c>
      <c r="AT321" s="100" t="str">
        <f>IFERROR(VLOOKUP(Výskyt[[#This Row],[Kód]],zostava34[],2,0),"")</f>
        <v/>
      </c>
      <c r="AU321" s="100" t="str">
        <f>IFERROR(VLOOKUP(Výskyt[[#This Row],[Kód]],zostava35[],2,0),"")</f>
        <v/>
      </c>
      <c r="AV321" s="100" t="str">
        <f>IFERROR(VLOOKUP(Výskyt[[#This Row],[Kód]],zostava36[],2,0),"")</f>
        <v/>
      </c>
      <c r="AW321" s="100" t="str">
        <f>IFERROR(VLOOKUP(Výskyt[[#This Row],[Kód]],zostava37[],2,0),"")</f>
        <v/>
      </c>
      <c r="AX321" s="100" t="str">
        <f>IFERROR(VLOOKUP(Výskyt[[#This Row],[Kód]],zostava38[],2,0),"")</f>
        <v/>
      </c>
      <c r="AY321" s="100" t="str">
        <f>IFERROR(VLOOKUP(Výskyt[[#This Row],[Kód]],zostava39[],2,0),"")</f>
        <v/>
      </c>
      <c r="AZ321" s="100" t="str">
        <f>IFERROR(VLOOKUP(Výskyt[[#This Row],[Kód]],zostava40[],2,0),"")</f>
        <v/>
      </c>
      <c r="BA321" s="100" t="str">
        <f>IFERROR(VLOOKUP(Výskyt[[#This Row],[Kód]],zostava41[],2,0),"")</f>
        <v/>
      </c>
      <c r="BB321" s="100" t="str">
        <f>IFERROR(VLOOKUP(Výskyt[[#This Row],[Kód]],zostava42[],2,0),"")</f>
        <v/>
      </c>
      <c r="BC321" s="100" t="str">
        <f>IFERROR(VLOOKUP(Výskyt[[#This Row],[Kód]],zostava43[],2,0),"")</f>
        <v/>
      </c>
      <c r="BD321" s="100" t="str">
        <f>IFERROR(VLOOKUP(Výskyt[[#This Row],[Kód]],zostava44[],2,0),"")</f>
        <v/>
      </c>
      <c r="BE321" s="84"/>
      <c r="BF321" s="108">
        <f>Zostavy!B359</f>
        <v>0</v>
      </c>
      <c r="BG321" s="108">
        <f>SUMIFS(Zostavy!$D$342:$D$375,Zostavy!$B$342:$B$375,Zostavy!B359)*Zostavy!$E$377</f>
        <v>0</v>
      </c>
      <c r="BI321" s="108">
        <f>Zostavy!H359</f>
        <v>0</v>
      </c>
      <c r="BJ321" s="108">
        <f>SUMIFS(Zostavy!$J$342:$J$375,Zostavy!$H$342:$H$375,Zostavy!H359)*Zostavy!$K$377</f>
        <v>0</v>
      </c>
      <c r="BL321" s="108">
        <f>Zostavy!N359</f>
        <v>0</v>
      </c>
      <c r="BM321" s="108">
        <f>SUMIFS(Zostavy!$P$342:$P$375,Zostavy!$N$342:$N$375,Zostavy!N359)*Zostavy!$Q$377</f>
        <v>0</v>
      </c>
      <c r="BO321" s="108">
        <f>Zostavy!T359</f>
        <v>0</v>
      </c>
      <c r="BP321" s="108">
        <f>SUMIFS(Zostavy!$V$342:$V$375,Zostavy!$T$342:$T$375,Zostavy!T359)*Zostavy!$W$377</f>
        <v>0</v>
      </c>
    </row>
    <row r="322" spans="1:68" ht="14.15" x14ac:dyDescent="0.35">
      <c r="A322" s="84"/>
      <c r="B322" s="98">
        <v>4509</v>
      </c>
      <c r="C322" s="84" t="s">
        <v>116</v>
      </c>
      <c r="D322" s="84">
        <f>Cenník[[#This Row],[Kód]]</f>
        <v>4509</v>
      </c>
      <c r="E322" s="93">
        <v>0.37</v>
      </c>
      <c r="F322" s="84"/>
      <c r="G322" s="84" t="s">
        <v>529</v>
      </c>
      <c r="H322" s="84"/>
      <c r="I322" s="99">
        <f>Cenník[[#This Row],[Kód]]</f>
        <v>4509</v>
      </c>
      <c r="J322" s="100">
        <f>SUM(Výskyt[[#This Row],[1]:[44]])</f>
        <v>0</v>
      </c>
      <c r="K322" s="100" t="str">
        <f>IFERROR(RANK(Výskyt[[#This Row],[kód-P]],Výskyt[kód-P],1),"")</f>
        <v/>
      </c>
      <c r="L322" s="100" t="str">
        <f>IF(Výskyt[[#This Row],[ks]]&gt;0,Výskyt[[#This Row],[Kód]],"")</f>
        <v/>
      </c>
      <c r="M322" s="100" t="str">
        <f>IFERROR(VLOOKUP(Výskyt[[#This Row],[Kód]],zostava1[],2,0),"")</f>
        <v/>
      </c>
      <c r="N322" s="100" t="str">
        <f>IFERROR(VLOOKUP(Výskyt[[#This Row],[Kód]],zostava2[],2,0),"")</f>
        <v/>
      </c>
      <c r="O322" s="100" t="str">
        <f>IFERROR(VLOOKUP(Výskyt[[#This Row],[Kód]],zostava3[],2,0),"")</f>
        <v/>
      </c>
      <c r="P322" s="100" t="str">
        <f>IFERROR(VLOOKUP(Výskyt[[#This Row],[Kód]],zostava4[],2,0),"")</f>
        <v/>
      </c>
      <c r="Q322" s="100" t="str">
        <f>IFERROR(VLOOKUP(Výskyt[[#This Row],[Kód]],zostava5[],2,0),"")</f>
        <v/>
      </c>
      <c r="R322" s="100" t="str">
        <f>IFERROR(VLOOKUP(Výskyt[[#This Row],[Kód]],zostava6[],2,0),"")</f>
        <v/>
      </c>
      <c r="S322" s="100" t="str">
        <f>IFERROR(VLOOKUP(Výskyt[[#This Row],[Kód]],zostava7[],2,0),"")</f>
        <v/>
      </c>
      <c r="T322" s="100" t="str">
        <f>IFERROR(VLOOKUP(Výskyt[[#This Row],[Kód]],zostava8[],2,0),"")</f>
        <v/>
      </c>
      <c r="U322" s="100" t="str">
        <f>IFERROR(VLOOKUP(Výskyt[[#This Row],[Kód]],zostava9[],2,0),"")</f>
        <v/>
      </c>
      <c r="V322" s="102" t="str">
        <f>IFERROR(VLOOKUP(Výskyt[[#This Row],[Kód]],zostava10[],2,0),"")</f>
        <v/>
      </c>
      <c r="W322" s="100" t="str">
        <f>IFERROR(VLOOKUP(Výskyt[[#This Row],[Kód]],zostava11[],2,0),"")</f>
        <v/>
      </c>
      <c r="X322" s="100" t="str">
        <f>IFERROR(VLOOKUP(Výskyt[[#This Row],[Kód]],zostava12[],2,0),"")</f>
        <v/>
      </c>
      <c r="Y322" s="100" t="str">
        <f>IFERROR(VLOOKUP(Výskyt[[#This Row],[Kód]],zostava13[],2,0),"")</f>
        <v/>
      </c>
      <c r="Z322" s="100" t="str">
        <f>IFERROR(VLOOKUP(Výskyt[[#This Row],[Kód]],zostava14[],2,0),"")</f>
        <v/>
      </c>
      <c r="AA322" s="100" t="str">
        <f>IFERROR(VLOOKUP(Výskyt[[#This Row],[Kód]],zostava15[],2,0),"")</f>
        <v/>
      </c>
      <c r="AB322" s="100" t="str">
        <f>IFERROR(VLOOKUP(Výskyt[[#This Row],[Kód]],zostava16[],2,0),"")</f>
        <v/>
      </c>
      <c r="AC322" s="100" t="str">
        <f>IFERROR(VLOOKUP(Výskyt[[#This Row],[Kód]],zostava17[],2,0),"")</f>
        <v/>
      </c>
      <c r="AD322" s="100" t="str">
        <f>IFERROR(VLOOKUP(Výskyt[[#This Row],[Kód]],zostava18[],2,0),"")</f>
        <v/>
      </c>
      <c r="AE322" s="100" t="str">
        <f>IFERROR(VLOOKUP(Výskyt[[#This Row],[Kód]],zostava19[],2,0),"")</f>
        <v/>
      </c>
      <c r="AF322" s="100" t="str">
        <f>IFERROR(VLOOKUP(Výskyt[[#This Row],[Kód]],zostava20[],2,0),"")</f>
        <v/>
      </c>
      <c r="AG322" s="100" t="str">
        <f>IFERROR(VLOOKUP(Výskyt[[#This Row],[Kód]],zostava21[],2,0),"")</f>
        <v/>
      </c>
      <c r="AH322" s="100" t="str">
        <f>IFERROR(VLOOKUP(Výskyt[[#This Row],[Kód]],zostava22[],2,0),"")</f>
        <v/>
      </c>
      <c r="AI322" s="100" t="str">
        <f>IFERROR(VLOOKUP(Výskyt[[#This Row],[Kód]],zostava23[],2,0),"")</f>
        <v/>
      </c>
      <c r="AJ322" s="100" t="str">
        <f>IFERROR(VLOOKUP(Výskyt[[#This Row],[Kód]],zostava24[],2,0),"")</f>
        <v/>
      </c>
      <c r="AK322" s="100" t="str">
        <f>IFERROR(VLOOKUP(Výskyt[[#This Row],[Kód]],zostava25[],2,0),"")</f>
        <v/>
      </c>
      <c r="AL322" s="100" t="str">
        <f>IFERROR(VLOOKUP(Výskyt[[#This Row],[Kód]],zostava26[],2,0),"")</f>
        <v/>
      </c>
      <c r="AM322" s="100" t="str">
        <f>IFERROR(VLOOKUP(Výskyt[[#This Row],[Kód]],zostava27[],2,0),"")</f>
        <v/>
      </c>
      <c r="AN322" s="100" t="str">
        <f>IFERROR(VLOOKUP(Výskyt[[#This Row],[Kód]],zostava28[],2,0),"")</f>
        <v/>
      </c>
      <c r="AO322" s="100" t="str">
        <f>IFERROR(VLOOKUP(Výskyt[[#This Row],[Kód]],zostava29[],2,0),"")</f>
        <v/>
      </c>
      <c r="AP322" s="100" t="str">
        <f>IFERROR(VLOOKUP(Výskyt[[#This Row],[Kód]],zostava30[],2,0),"")</f>
        <v/>
      </c>
      <c r="AQ322" s="100" t="str">
        <f>IFERROR(VLOOKUP(Výskyt[[#This Row],[Kód]],zostava31[],2,0),"")</f>
        <v/>
      </c>
      <c r="AR322" s="100" t="str">
        <f>IFERROR(VLOOKUP(Výskyt[[#This Row],[Kód]],zostava32[],2,0),"")</f>
        <v/>
      </c>
      <c r="AS322" s="100" t="str">
        <f>IFERROR(VLOOKUP(Výskyt[[#This Row],[Kód]],zostava33[],2,0),"")</f>
        <v/>
      </c>
      <c r="AT322" s="100" t="str">
        <f>IFERROR(VLOOKUP(Výskyt[[#This Row],[Kód]],zostava34[],2,0),"")</f>
        <v/>
      </c>
      <c r="AU322" s="100" t="str">
        <f>IFERROR(VLOOKUP(Výskyt[[#This Row],[Kód]],zostava35[],2,0),"")</f>
        <v/>
      </c>
      <c r="AV322" s="100" t="str">
        <f>IFERROR(VLOOKUP(Výskyt[[#This Row],[Kód]],zostava36[],2,0),"")</f>
        <v/>
      </c>
      <c r="AW322" s="100" t="str">
        <f>IFERROR(VLOOKUP(Výskyt[[#This Row],[Kód]],zostava37[],2,0),"")</f>
        <v/>
      </c>
      <c r="AX322" s="100" t="str">
        <f>IFERROR(VLOOKUP(Výskyt[[#This Row],[Kód]],zostava38[],2,0),"")</f>
        <v/>
      </c>
      <c r="AY322" s="100" t="str">
        <f>IFERROR(VLOOKUP(Výskyt[[#This Row],[Kód]],zostava39[],2,0),"")</f>
        <v/>
      </c>
      <c r="AZ322" s="100" t="str">
        <f>IFERROR(VLOOKUP(Výskyt[[#This Row],[Kód]],zostava40[],2,0),"")</f>
        <v/>
      </c>
      <c r="BA322" s="100" t="str">
        <f>IFERROR(VLOOKUP(Výskyt[[#This Row],[Kód]],zostava41[],2,0),"")</f>
        <v/>
      </c>
      <c r="BB322" s="100" t="str">
        <f>IFERROR(VLOOKUP(Výskyt[[#This Row],[Kód]],zostava42[],2,0),"")</f>
        <v/>
      </c>
      <c r="BC322" s="100" t="str">
        <f>IFERROR(VLOOKUP(Výskyt[[#This Row],[Kód]],zostava43[],2,0),"")</f>
        <v/>
      </c>
      <c r="BD322" s="100" t="str">
        <f>IFERROR(VLOOKUP(Výskyt[[#This Row],[Kód]],zostava44[],2,0),"")</f>
        <v/>
      </c>
      <c r="BE322" s="84"/>
      <c r="BF322" s="108">
        <f>Zostavy!B360</f>
        <v>0</v>
      </c>
      <c r="BG322" s="108">
        <f>SUMIFS(Zostavy!$D$342:$D$375,Zostavy!$B$342:$B$375,Zostavy!B360)*Zostavy!$E$377</f>
        <v>0</v>
      </c>
      <c r="BI322" s="108">
        <f>Zostavy!H360</f>
        <v>0</v>
      </c>
      <c r="BJ322" s="108">
        <f>SUMIFS(Zostavy!$J$342:$J$375,Zostavy!$H$342:$H$375,Zostavy!H360)*Zostavy!$K$377</f>
        <v>0</v>
      </c>
      <c r="BL322" s="108">
        <f>Zostavy!N360</f>
        <v>0</v>
      </c>
      <c r="BM322" s="108">
        <f>SUMIFS(Zostavy!$P$342:$P$375,Zostavy!$N$342:$N$375,Zostavy!N360)*Zostavy!$Q$377</f>
        <v>0</v>
      </c>
      <c r="BO322" s="108">
        <f>Zostavy!T360</f>
        <v>0</v>
      </c>
      <c r="BP322" s="108">
        <f>SUMIFS(Zostavy!$V$342:$V$375,Zostavy!$T$342:$T$375,Zostavy!T360)*Zostavy!$W$377</f>
        <v>0</v>
      </c>
    </row>
    <row r="323" spans="1:68" ht="14.15" x14ac:dyDescent="0.35">
      <c r="A323" s="84"/>
      <c r="B323" s="98">
        <v>4510</v>
      </c>
      <c r="C323" s="84" t="s">
        <v>121</v>
      </c>
      <c r="D323" s="84">
        <f>Cenník[[#This Row],[Kód]]</f>
        <v>4510</v>
      </c>
      <c r="E323" s="93">
        <v>0.91</v>
      </c>
      <c r="F323" s="84"/>
      <c r="G323" s="84" t="s">
        <v>505</v>
      </c>
      <c r="H323" s="84"/>
      <c r="I323" s="99">
        <f>Cenník[[#This Row],[Kód]]</f>
        <v>4510</v>
      </c>
      <c r="J323" s="100">
        <f>SUM(Výskyt[[#This Row],[1]:[44]])</f>
        <v>0</v>
      </c>
      <c r="K323" s="100" t="str">
        <f>IFERROR(RANK(Výskyt[[#This Row],[kód-P]],Výskyt[kód-P],1),"")</f>
        <v/>
      </c>
      <c r="L323" s="100" t="str">
        <f>IF(Výskyt[[#This Row],[ks]]&gt;0,Výskyt[[#This Row],[Kód]],"")</f>
        <v/>
      </c>
      <c r="M323" s="100" t="str">
        <f>IFERROR(VLOOKUP(Výskyt[[#This Row],[Kód]],zostava1[],2,0),"")</f>
        <v/>
      </c>
      <c r="N323" s="100" t="str">
        <f>IFERROR(VLOOKUP(Výskyt[[#This Row],[Kód]],zostava2[],2,0),"")</f>
        <v/>
      </c>
      <c r="O323" s="100" t="str">
        <f>IFERROR(VLOOKUP(Výskyt[[#This Row],[Kód]],zostava3[],2,0),"")</f>
        <v/>
      </c>
      <c r="P323" s="100" t="str">
        <f>IFERROR(VLOOKUP(Výskyt[[#This Row],[Kód]],zostava4[],2,0),"")</f>
        <v/>
      </c>
      <c r="Q323" s="100" t="str">
        <f>IFERROR(VLOOKUP(Výskyt[[#This Row],[Kód]],zostava5[],2,0),"")</f>
        <v/>
      </c>
      <c r="R323" s="100" t="str">
        <f>IFERROR(VLOOKUP(Výskyt[[#This Row],[Kód]],zostava6[],2,0),"")</f>
        <v/>
      </c>
      <c r="S323" s="100" t="str">
        <f>IFERROR(VLOOKUP(Výskyt[[#This Row],[Kód]],zostava7[],2,0),"")</f>
        <v/>
      </c>
      <c r="T323" s="100" t="str">
        <f>IFERROR(VLOOKUP(Výskyt[[#This Row],[Kód]],zostava8[],2,0),"")</f>
        <v/>
      </c>
      <c r="U323" s="100" t="str">
        <f>IFERROR(VLOOKUP(Výskyt[[#This Row],[Kód]],zostava9[],2,0),"")</f>
        <v/>
      </c>
      <c r="V323" s="102" t="str">
        <f>IFERROR(VLOOKUP(Výskyt[[#This Row],[Kód]],zostava10[],2,0),"")</f>
        <v/>
      </c>
      <c r="W323" s="100" t="str">
        <f>IFERROR(VLOOKUP(Výskyt[[#This Row],[Kód]],zostava11[],2,0),"")</f>
        <v/>
      </c>
      <c r="X323" s="100" t="str">
        <f>IFERROR(VLOOKUP(Výskyt[[#This Row],[Kód]],zostava12[],2,0),"")</f>
        <v/>
      </c>
      <c r="Y323" s="100" t="str">
        <f>IFERROR(VLOOKUP(Výskyt[[#This Row],[Kód]],zostava13[],2,0),"")</f>
        <v/>
      </c>
      <c r="Z323" s="100" t="str">
        <f>IFERROR(VLOOKUP(Výskyt[[#This Row],[Kód]],zostava14[],2,0),"")</f>
        <v/>
      </c>
      <c r="AA323" s="100" t="str">
        <f>IFERROR(VLOOKUP(Výskyt[[#This Row],[Kód]],zostava15[],2,0),"")</f>
        <v/>
      </c>
      <c r="AB323" s="100" t="str">
        <f>IFERROR(VLOOKUP(Výskyt[[#This Row],[Kód]],zostava16[],2,0),"")</f>
        <v/>
      </c>
      <c r="AC323" s="100" t="str">
        <f>IFERROR(VLOOKUP(Výskyt[[#This Row],[Kód]],zostava17[],2,0),"")</f>
        <v/>
      </c>
      <c r="AD323" s="100" t="str">
        <f>IFERROR(VLOOKUP(Výskyt[[#This Row],[Kód]],zostava18[],2,0),"")</f>
        <v/>
      </c>
      <c r="AE323" s="100" t="str">
        <f>IFERROR(VLOOKUP(Výskyt[[#This Row],[Kód]],zostava19[],2,0),"")</f>
        <v/>
      </c>
      <c r="AF323" s="100" t="str">
        <f>IFERROR(VLOOKUP(Výskyt[[#This Row],[Kód]],zostava20[],2,0),"")</f>
        <v/>
      </c>
      <c r="AG323" s="100" t="str">
        <f>IFERROR(VLOOKUP(Výskyt[[#This Row],[Kód]],zostava21[],2,0),"")</f>
        <v/>
      </c>
      <c r="AH323" s="100" t="str">
        <f>IFERROR(VLOOKUP(Výskyt[[#This Row],[Kód]],zostava22[],2,0),"")</f>
        <v/>
      </c>
      <c r="AI323" s="100" t="str">
        <f>IFERROR(VLOOKUP(Výskyt[[#This Row],[Kód]],zostava23[],2,0),"")</f>
        <v/>
      </c>
      <c r="AJ323" s="100" t="str">
        <f>IFERROR(VLOOKUP(Výskyt[[#This Row],[Kód]],zostava24[],2,0),"")</f>
        <v/>
      </c>
      <c r="AK323" s="100" t="str">
        <f>IFERROR(VLOOKUP(Výskyt[[#This Row],[Kód]],zostava25[],2,0),"")</f>
        <v/>
      </c>
      <c r="AL323" s="100" t="str">
        <f>IFERROR(VLOOKUP(Výskyt[[#This Row],[Kód]],zostava26[],2,0),"")</f>
        <v/>
      </c>
      <c r="AM323" s="100" t="str">
        <f>IFERROR(VLOOKUP(Výskyt[[#This Row],[Kód]],zostava27[],2,0),"")</f>
        <v/>
      </c>
      <c r="AN323" s="100" t="str">
        <f>IFERROR(VLOOKUP(Výskyt[[#This Row],[Kód]],zostava28[],2,0),"")</f>
        <v/>
      </c>
      <c r="AO323" s="100" t="str">
        <f>IFERROR(VLOOKUP(Výskyt[[#This Row],[Kód]],zostava29[],2,0),"")</f>
        <v/>
      </c>
      <c r="AP323" s="100" t="str">
        <f>IFERROR(VLOOKUP(Výskyt[[#This Row],[Kód]],zostava30[],2,0),"")</f>
        <v/>
      </c>
      <c r="AQ323" s="100" t="str">
        <f>IFERROR(VLOOKUP(Výskyt[[#This Row],[Kód]],zostava31[],2,0),"")</f>
        <v/>
      </c>
      <c r="AR323" s="100" t="str">
        <f>IFERROR(VLOOKUP(Výskyt[[#This Row],[Kód]],zostava32[],2,0),"")</f>
        <v/>
      </c>
      <c r="AS323" s="100" t="str">
        <f>IFERROR(VLOOKUP(Výskyt[[#This Row],[Kód]],zostava33[],2,0),"")</f>
        <v/>
      </c>
      <c r="AT323" s="100" t="str">
        <f>IFERROR(VLOOKUP(Výskyt[[#This Row],[Kód]],zostava34[],2,0),"")</f>
        <v/>
      </c>
      <c r="AU323" s="100" t="str">
        <f>IFERROR(VLOOKUP(Výskyt[[#This Row],[Kód]],zostava35[],2,0),"")</f>
        <v/>
      </c>
      <c r="AV323" s="100" t="str">
        <f>IFERROR(VLOOKUP(Výskyt[[#This Row],[Kód]],zostava36[],2,0),"")</f>
        <v/>
      </c>
      <c r="AW323" s="100" t="str">
        <f>IFERROR(VLOOKUP(Výskyt[[#This Row],[Kód]],zostava37[],2,0),"")</f>
        <v/>
      </c>
      <c r="AX323" s="100" t="str">
        <f>IFERROR(VLOOKUP(Výskyt[[#This Row],[Kód]],zostava38[],2,0),"")</f>
        <v/>
      </c>
      <c r="AY323" s="100" t="str">
        <f>IFERROR(VLOOKUP(Výskyt[[#This Row],[Kód]],zostava39[],2,0),"")</f>
        <v/>
      </c>
      <c r="AZ323" s="100" t="str">
        <f>IFERROR(VLOOKUP(Výskyt[[#This Row],[Kód]],zostava40[],2,0),"")</f>
        <v/>
      </c>
      <c r="BA323" s="100" t="str">
        <f>IFERROR(VLOOKUP(Výskyt[[#This Row],[Kód]],zostava41[],2,0),"")</f>
        <v/>
      </c>
      <c r="BB323" s="100" t="str">
        <f>IFERROR(VLOOKUP(Výskyt[[#This Row],[Kód]],zostava42[],2,0),"")</f>
        <v/>
      </c>
      <c r="BC323" s="100" t="str">
        <f>IFERROR(VLOOKUP(Výskyt[[#This Row],[Kód]],zostava43[],2,0),"")</f>
        <v/>
      </c>
      <c r="BD323" s="100" t="str">
        <f>IFERROR(VLOOKUP(Výskyt[[#This Row],[Kód]],zostava44[],2,0),"")</f>
        <v/>
      </c>
      <c r="BE323" s="84"/>
      <c r="BF323" s="108">
        <f>Zostavy!B361</f>
        <v>0</v>
      </c>
      <c r="BG323" s="108">
        <f>SUMIFS(Zostavy!$D$342:$D$375,Zostavy!$B$342:$B$375,Zostavy!B361)*Zostavy!$E$377</f>
        <v>0</v>
      </c>
      <c r="BI323" s="108">
        <f>Zostavy!H361</f>
        <v>0</v>
      </c>
      <c r="BJ323" s="108">
        <f>SUMIFS(Zostavy!$J$342:$J$375,Zostavy!$H$342:$H$375,Zostavy!H361)*Zostavy!$K$377</f>
        <v>0</v>
      </c>
      <c r="BL323" s="108">
        <f>Zostavy!N361</f>
        <v>0</v>
      </c>
      <c r="BM323" s="108">
        <f>SUMIFS(Zostavy!$P$342:$P$375,Zostavy!$N$342:$N$375,Zostavy!N361)*Zostavy!$Q$377</f>
        <v>0</v>
      </c>
      <c r="BO323" s="108">
        <f>Zostavy!T361</f>
        <v>0</v>
      </c>
      <c r="BP323" s="108">
        <f>SUMIFS(Zostavy!$V$342:$V$375,Zostavy!$T$342:$T$375,Zostavy!T361)*Zostavy!$W$377</f>
        <v>0</v>
      </c>
    </row>
    <row r="324" spans="1:68" ht="14.15" x14ac:dyDescent="0.35">
      <c r="A324" s="84"/>
      <c r="B324" s="98">
        <v>4511</v>
      </c>
      <c r="C324" s="84" t="s">
        <v>122</v>
      </c>
      <c r="D324" s="84">
        <f>Cenník[[#This Row],[Kód]]</f>
        <v>4511</v>
      </c>
      <c r="E324" s="93">
        <v>1.31</v>
      </c>
      <c r="F324" s="84"/>
      <c r="G324" s="84" t="s">
        <v>504</v>
      </c>
      <c r="H324" s="84"/>
      <c r="I324" s="99">
        <f>Cenník[[#This Row],[Kód]]</f>
        <v>4511</v>
      </c>
      <c r="J324" s="100">
        <f>SUM(Výskyt[[#This Row],[1]:[44]])</f>
        <v>0</v>
      </c>
      <c r="K324" s="100" t="str">
        <f>IFERROR(RANK(Výskyt[[#This Row],[kód-P]],Výskyt[kód-P],1),"")</f>
        <v/>
      </c>
      <c r="L324" s="100" t="str">
        <f>IF(Výskyt[[#This Row],[ks]]&gt;0,Výskyt[[#This Row],[Kód]],"")</f>
        <v/>
      </c>
      <c r="M324" s="100" t="str">
        <f>IFERROR(VLOOKUP(Výskyt[[#This Row],[Kód]],zostava1[],2,0),"")</f>
        <v/>
      </c>
      <c r="N324" s="100" t="str">
        <f>IFERROR(VLOOKUP(Výskyt[[#This Row],[Kód]],zostava2[],2,0),"")</f>
        <v/>
      </c>
      <c r="O324" s="100" t="str">
        <f>IFERROR(VLOOKUP(Výskyt[[#This Row],[Kód]],zostava3[],2,0),"")</f>
        <v/>
      </c>
      <c r="P324" s="100" t="str">
        <f>IFERROR(VLOOKUP(Výskyt[[#This Row],[Kód]],zostava4[],2,0),"")</f>
        <v/>
      </c>
      <c r="Q324" s="100" t="str">
        <f>IFERROR(VLOOKUP(Výskyt[[#This Row],[Kód]],zostava5[],2,0),"")</f>
        <v/>
      </c>
      <c r="R324" s="100" t="str">
        <f>IFERROR(VLOOKUP(Výskyt[[#This Row],[Kód]],zostava6[],2,0),"")</f>
        <v/>
      </c>
      <c r="S324" s="100" t="str">
        <f>IFERROR(VLOOKUP(Výskyt[[#This Row],[Kód]],zostava7[],2,0),"")</f>
        <v/>
      </c>
      <c r="T324" s="100" t="str">
        <f>IFERROR(VLOOKUP(Výskyt[[#This Row],[Kód]],zostava8[],2,0),"")</f>
        <v/>
      </c>
      <c r="U324" s="100" t="str">
        <f>IFERROR(VLOOKUP(Výskyt[[#This Row],[Kód]],zostava9[],2,0),"")</f>
        <v/>
      </c>
      <c r="V324" s="102" t="str">
        <f>IFERROR(VLOOKUP(Výskyt[[#This Row],[Kód]],zostava10[],2,0),"")</f>
        <v/>
      </c>
      <c r="W324" s="100" t="str">
        <f>IFERROR(VLOOKUP(Výskyt[[#This Row],[Kód]],zostava11[],2,0),"")</f>
        <v/>
      </c>
      <c r="X324" s="100" t="str">
        <f>IFERROR(VLOOKUP(Výskyt[[#This Row],[Kód]],zostava12[],2,0),"")</f>
        <v/>
      </c>
      <c r="Y324" s="100" t="str">
        <f>IFERROR(VLOOKUP(Výskyt[[#This Row],[Kód]],zostava13[],2,0),"")</f>
        <v/>
      </c>
      <c r="Z324" s="100" t="str">
        <f>IFERROR(VLOOKUP(Výskyt[[#This Row],[Kód]],zostava14[],2,0),"")</f>
        <v/>
      </c>
      <c r="AA324" s="100" t="str">
        <f>IFERROR(VLOOKUP(Výskyt[[#This Row],[Kód]],zostava15[],2,0),"")</f>
        <v/>
      </c>
      <c r="AB324" s="100" t="str">
        <f>IFERROR(VLOOKUP(Výskyt[[#This Row],[Kód]],zostava16[],2,0),"")</f>
        <v/>
      </c>
      <c r="AC324" s="100" t="str">
        <f>IFERROR(VLOOKUP(Výskyt[[#This Row],[Kód]],zostava17[],2,0),"")</f>
        <v/>
      </c>
      <c r="AD324" s="100" t="str">
        <f>IFERROR(VLOOKUP(Výskyt[[#This Row],[Kód]],zostava18[],2,0),"")</f>
        <v/>
      </c>
      <c r="AE324" s="100" t="str">
        <f>IFERROR(VLOOKUP(Výskyt[[#This Row],[Kód]],zostava19[],2,0),"")</f>
        <v/>
      </c>
      <c r="AF324" s="100" t="str">
        <f>IFERROR(VLOOKUP(Výskyt[[#This Row],[Kód]],zostava20[],2,0),"")</f>
        <v/>
      </c>
      <c r="AG324" s="100" t="str">
        <f>IFERROR(VLOOKUP(Výskyt[[#This Row],[Kód]],zostava21[],2,0),"")</f>
        <v/>
      </c>
      <c r="AH324" s="100" t="str">
        <f>IFERROR(VLOOKUP(Výskyt[[#This Row],[Kód]],zostava22[],2,0),"")</f>
        <v/>
      </c>
      <c r="AI324" s="100" t="str">
        <f>IFERROR(VLOOKUP(Výskyt[[#This Row],[Kód]],zostava23[],2,0),"")</f>
        <v/>
      </c>
      <c r="AJ324" s="100" t="str">
        <f>IFERROR(VLOOKUP(Výskyt[[#This Row],[Kód]],zostava24[],2,0),"")</f>
        <v/>
      </c>
      <c r="AK324" s="100" t="str">
        <f>IFERROR(VLOOKUP(Výskyt[[#This Row],[Kód]],zostava25[],2,0),"")</f>
        <v/>
      </c>
      <c r="AL324" s="100" t="str">
        <f>IFERROR(VLOOKUP(Výskyt[[#This Row],[Kód]],zostava26[],2,0),"")</f>
        <v/>
      </c>
      <c r="AM324" s="100" t="str">
        <f>IFERROR(VLOOKUP(Výskyt[[#This Row],[Kód]],zostava27[],2,0),"")</f>
        <v/>
      </c>
      <c r="AN324" s="100" t="str">
        <f>IFERROR(VLOOKUP(Výskyt[[#This Row],[Kód]],zostava28[],2,0),"")</f>
        <v/>
      </c>
      <c r="AO324" s="100" t="str">
        <f>IFERROR(VLOOKUP(Výskyt[[#This Row],[Kód]],zostava29[],2,0),"")</f>
        <v/>
      </c>
      <c r="AP324" s="100" t="str">
        <f>IFERROR(VLOOKUP(Výskyt[[#This Row],[Kód]],zostava30[],2,0),"")</f>
        <v/>
      </c>
      <c r="AQ324" s="100" t="str">
        <f>IFERROR(VLOOKUP(Výskyt[[#This Row],[Kód]],zostava31[],2,0),"")</f>
        <v/>
      </c>
      <c r="AR324" s="100" t="str">
        <f>IFERROR(VLOOKUP(Výskyt[[#This Row],[Kód]],zostava32[],2,0),"")</f>
        <v/>
      </c>
      <c r="AS324" s="100" t="str">
        <f>IFERROR(VLOOKUP(Výskyt[[#This Row],[Kód]],zostava33[],2,0),"")</f>
        <v/>
      </c>
      <c r="AT324" s="100" t="str">
        <f>IFERROR(VLOOKUP(Výskyt[[#This Row],[Kód]],zostava34[],2,0),"")</f>
        <v/>
      </c>
      <c r="AU324" s="100" t="str">
        <f>IFERROR(VLOOKUP(Výskyt[[#This Row],[Kód]],zostava35[],2,0),"")</f>
        <v/>
      </c>
      <c r="AV324" s="100" t="str">
        <f>IFERROR(VLOOKUP(Výskyt[[#This Row],[Kód]],zostava36[],2,0),"")</f>
        <v/>
      </c>
      <c r="AW324" s="100" t="str">
        <f>IFERROR(VLOOKUP(Výskyt[[#This Row],[Kód]],zostava37[],2,0),"")</f>
        <v/>
      </c>
      <c r="AX324" s="100" t="str">
        <f>IFERROR(VLOOKUP(Výskyt[[#This Row],[Kód]],zostava38[],2,0),"")</f>
        <v/>
      </c>
      <c r="AY324" s="100" t="str">
        <f>IFERROR(VLOOKUP(Výskyt[[#This Row],[Kód]],zostava39[],2,0),"")</f>
        <v/>
      </c>
      <c r="AZ324" s="100" t="str">
        <f>IFERROR(VLOOKUP(Výskyt[[#This Row],[Kód]],zostava40[],2,0),"")</f>
        <v/>
      </c>
      <c r="BA324" s="100" t="str">
        <f>IFERROR(VLOOKUP(Výskyt[[#This Row],[Kód]],zostava41[],2,0),"")</f>
        <v/>
      </c>
      <c r="BB324" s="100" t="str">
        <f>IFERROR(VLOOKUP(Výskyt[[#This Row],[Kód]],zostava42[],2,0),"")</f>
        <v/>
      </c>
      <c r="BC324" s="100" t="str">
        <f>IFERROR(VLOOKUP(Výskyt[[#This Row],[Kód]],zostava43[],2,0),"")</f>
        <v/>
      </c>
      <c r="BD324" s="100" t="str">
        <f>IFERROR(VLOOKUP(Výskyt[[#This Row],[Kód]],zostava44[],2,0),"")</f>
        <v/>
      </c>
      <c r="BE324" s="84"/>
      <c r="BF324" s="108">
        <f>Zostavy!B362</f>
        <v>0</v>
      </c>
      <c r="BG324" s="108">
        <f>SUMIFS(Zostavy!$D$342:$D$375,Zostavy!$B$342:$B$375,Zostavy!B362)*Zostavy!$E$377</f>
        <v>0</v>
      </c>
      <c r="BI324" s="108">
        <f>Zostavy!H362</f>
        <v>0</v>
      </c>
      <c r="BJ324" s="108">
        <f>SUMIFS(Zostavy!$J$342:$J$375,Zostavy!$H$342:$H$375,Zostavy!H362)*Zostavy!$K$377</f>
        <v>0</v>
      </c>
      <c r="BL324" s="108">
        <f>Zostavy!N362</f>
        <v>0</v>
      </c>
      <c r="BM324" s="108">
        <f>SUMIFS(Zostavy!$P$342:$P$375,Zostavy!$N$342:$N$375,Zostavy!N362)*Zostavy!$Q$377</f>
        <v>0</v>
      </c>
      <c r="BO324" s="108">
        <f>Zostavy!T362</f>
        <v>0</v>
      </c>
      <c r="BP324" s="108">
        <f>SUMIFS(Zostavy!$V$342:$V$375,Zostavy!$T$342:$T$375,Zostavy!T362)*Zostavy!$W$377</f>
        <v>0</v>
      </c>
    </row>
    <row r="325" spans="1:68" ht="14.15" x14ac:dyDescent="0.35">
      <c r="A325" s="84"/>
      <c r="B325" s="98">
        <v>4512</v>
      </c>
      <c r="C325" s="84" t="s">
        <v>119</v>
      </c>
      <c r="D325" s="84">
        <f>Cenník[[#This Row],[Kód]]</f>
        <v>4512</v>
      </c>
      <c r="E325" s="93">
        <v>0.76</v>
      </c>
      <c r="F325" s="84"/>
      <c r="G325" s="84" t="s">
        <v>200</v>
      </c>
      <c r="H325" s="84"/>
      <c r="I325" s="99">
        <f>Cenník[[#This Row],[Kód]]</f>
        <v>4512</v>
      </c>
      <c r="J325" s="100">
        <f>SUM(Výskyt[[#This Row],[1]:[44]])</f>
        <v>0</v>
      </c>
      <c r="K325" s="100" t="str">
        <f>IFERROR(RANK(Výskyt[[#This Row],[kód-P]],Výskyt[kód-P],1),"")</f>
        <v/>
      </c>
      <c r="L325" s="100" t="str">
        <f>IF(Výskyt[[#This Row],[ks]]&gt;0,Výskyt[[#This Row],[Kód]],"")</f>
        <v/>
      </c>
      <c r="M325" s="100" t="str">
        <f>IFERROR(VLOOKUP(Výskyt[[#This Row],[Kód]],zostava1[],2,0),"")</f>
        <v/>
      </c>
      <c r="N325" s="100" t="str">
        <f>IFERROR(VLOOKUP(Výskyt[[#This Row],[Kód]],zostava2[],2,0),"")</f>
        <v/>
      </c>
      <c r="O325" s="100" t="str">
        <f>IFERROR(VLOOKUP(Výskyt[[#This Row],[Kód]],zostava3[],2,0),"")</f>
        <v/>
      </c>
      <c r="P325" s="100" t="str">
        <f>IFERROR(VLOOKUP(Výskyt[[#This Row],[Kód]],zostava4[],2,0),"")</f>
        <v/>
      </c>
      <c r="Q325" s="100" t="str">
        <f>IFERROR(VLOOKUP(Výskyt[[#This Row],[Kód]],zostava5[],2,0),"")</f>
        <v/>
      </c>
      <c r="R325" s="100" t="str">
        <f>IFERROR(VLOOKUP(Výskyt[[#This Row],[Kód]],zostava6[],2,0),"")</f>
        <v/>
      </c>
      <c r="S325" s="100" t="str">
        <f>IFERROR(VLOOKUP(Výskyt[[#This Row],[Kód]],zostava7[],2,0),"")</f>
        <v/>
      </c>
      <c r="T325" s="100" t="str">
        <f>IFERROR(VLOOKUP(Výskyt[[#This Row],[Kód]],zostava8[],2,0),"")</f>
        <v/>
      </c>
      <c r="U325" s="100" t="str">
        <f>IFERROR(VLOOKUP(Výskyt[[#This Row],[Kód]],zostava9[],2,0),"")</f>
        <v/>
      </c>
      <c r="V325" s="102" t="str">
        <f>IFERROR(VLOOKUP(Výskyt[[#This Row],[Kód]],zostava10[],2,0),"")</f>
        <v/>
      </c>
      <c r="W325" s="100" t="str">
        <f>IFERROR(VLOOKUP(Výskyt[[#This Row],[Kód]],zostava11[],2,0),"")</f>
        <v/>
      </c>
      <c r="X325" s="100" t="str">
        <f>IFERROR(VLOOKUP(Výskyt[[#This Row],[Kód]],zostava12[],2,0),"")</f>
        <v/>
      </c>
      <c r="Y325" s="100" t="str">
        <f>IFERROR(VLOOKUP(Výskyt[[#This Row],[Kód]],zostava13[],2,0),"")</f>
        <v/>
      </c>
      <c r="Z325" s="100" t="str">
        <f>IFERROR(VLOOKUP(Výskyt[[#This Row],[Kód]],zostava14[],2,0),"")</f>
        <v/>
      </c>
      <c r="AA325" s="100" t="str">
        <f>IFERROR(VLOOKUP(Výskyt[[#This Row],[Kód]],zostava15[],2,0),"")</f>
        <v/>
      </c>
      <c r="AB325" s="100" t="str">
        <f>IFERROR(VLOOKUP(Výskyt[[#This Row],[Kód]],zostava16[],2,0),"")</f>
        <v/>
      </c>
      <c r="AC325" s="100" t="str">
        <f>IFERROR(VLOOKUP(Výskyt[[#This Row],[Kód]],zostava17[],2,0),"")</f>
        <v/>
      </c>
      <c r="AD325" s="100" t="str">
        <f>IFERROR(VLOOKUP(Výskyt[[#This Row],[Kód]],zostava18[],2,0),"")</f>
        <v/>
      </c>
      <c r="AE325" s="100" t="str">
        <f>IFERROR(VLOOKUP(Výskyt[[#This Row],[Kód]],zostava19[],2,0),"")</f>
        <v/>
      </c>
      <c r="AF325" s="100" t="str">
        <f>IFERROR(VLOOKUP(Výskyt[[#This Row],[Kód]],zostava20[],2,0),"")</f>
        <v/>
      </c>
      <c r="AG325" s="100" t="str">
        <f>IFERROR(VLOOKUP(Výskyt[[#This Row],[Kód]],zostava21[],2,0),"")</f>
        <v/>
      </c>
      <c r="AH325" s="100" t="str">
        <f>IFERROR(VLOOKUP(Výskyt[[#This Row],[Kód]],zostava22[],2,0),"")</f>
        <v/>
      </c>
      <c r="AI325" s="100" t="str">
        <f>IFERROR(VLOOKUP(Výskyt[[#This Row],[Kód]],zostava23[],2,0),"")</f>
        <v/>
      </c>
      <c r="AJ325" s="100" t="str">
        <f>IFERROR(VLOOKUP(Výskyt[[#This Row],[Kód]],zostava24[],2,0),"")</f>
        <v/>
      </c>
      <c r="AK325" s="100" t="str">
        <f>IFERROR(VLOOKUP(Výskyt[[#This Row],[Kód]],zostava25[],2,0),"")</f>
        <v/>
      </c>
      <c r="AL325" s="100" t="str">
        <f>IFERROR(VLOOKUP(Výskyt[[#This Row],[Kód]],zostava26[],2,0),"")</f>
        <v/>
      </c>
      <c r="AM325" s="100" t="str">
        <f>IFERROR(VLOOKUP(Výskyt[[#This Row],[Kód]],zostava27[],2,0),"")</f>
        <v/>
      </c>
      <c r="AN325" s="100" t="str">
        <f>IFERROR(VLOOKUP(Výskyt[[#This Row],[Kód]],zostava28[],2,0),"")</f>
        <v/>
      </c>
      <c r="AO325" s="100" t="str">
        <f>IFERROR(VLOOKUP(Výskyt[[#This Row],[Kód]],zostava29[],2,0),"")</f>
        <v/>
      </c>
      <c r="AP325" s="100" t="str">
        <f>IFERROR(VLOOKUP(Výskyt[[#This Row],[Kód]],zostava30[],2,0),"")</f>
        <v/>
      </c>
      <c r="AQ325" s="100" t="str">
        <f>IFERROR(VLOOKUP(Výskyt[[#This Row],[Kód]],zostava31[],2,0),"")</f>
        <v/>
      </c>
      <c r="AR325" s="100" t="str">
        <f>IFERROR(VLOOKUP(Výskyt[[#This Row],[Kód]],zostava32[],2,0),"")</f>
        <v/>
      </c>
      <c r="AS325" s="100" t="str">
        <f>IFERROR(VLOOKUP(Výskyt[[#This Row],[Kód]],zostava33[],2,0),"")</f>
        <v/>
      </c>
      <c r="AT325" s="100" t="str">
        <f>IFERROR(VLOOKUP(Výskyt[[#This Row],[Kód]],zostava34[],2,0),"")</f>
        <v/>
      </c>
      <c r="AU325" s="100" t="str">
        <f>IFERROR(VLOOKUP(Výskyt[[#This Row],[Kód]],zostava35[],2,0),"")</f>
        <v/>
      </c>
      <c r="AV325" s="100" t="str">
        <f>IFERROR(VLOOKUP(Výskyt[[#This Row],[Kód]],zostava36[],2,0),"")</f>
        <v/>
      </c>
      <c r="AW325" s="100" t="str">
        <f>IFERROR(VLOOKUP(Výskyt[[#This Row],[Kód]],zostava37[],2,0),"")</f>
        <v/>
      </c>
      <c r="AX325" s="100" t="str">
        <f>IFERROR(VLOOKUP(Výskyt[[#This Row],[Kód]],zostava38[],2,0),"")</f>
        <v/>
      </c>
      <c r="AY325" s="100" t="str">
        <f>IFERROR(VLOOKUP(Výskyt[[#This Row],[Kód]],zostava39[],2,0),"")</f>
        <v/>
      </c>
      <c r="AZ325" s="100" t="str">
        <f>IFERROR(VLOOKUP(Výskyt[[#This Row],[Kód]],zostava40[],2,0),"")</f>
        <v/>
      </c>
      <c r="BA325" s="100" t="str">
        <f>IFERROR(VLOOKUP(Výskyt[[#This Row],[Kód]],zostava41[],2,0),"")</f>
        <v/>
      </c>
      <c r="BB325" s="100" t="str">
        <f>IFERROR(VLOOKUP(Výskyt[[#This Row],[Kód]],zostava42[],2,0),"")</f>
        <v/>
      </c>
      <c r="BC325" s="100" t="str">
        <f>IFERROR(VLOOKUP(Výskyt[[#This Row],[Kód]],zostava43[],2,0),"")</f>
        <v/>
      </c>
      <c r="BD325" s="100" t="str">
        <f>IFERROR(VLOOKUP(Výskyt[[#This Row],[Kód]],zostava44[],2,0),"")</f>
        <v/>
      </c>
      <c r="BE325" s="84"/>
      <c r="BF325" s="108">
        <f>Zostavy!B363</f>
        <v>0</v>
      </c>
      <c r="BG325" s="108">
        <f>SUMIFS(Zostavy!$D$342:$D$375,Zostavy!$B$342:$B$375,Zostavy!B363)*Zostavy!$E$377</f>
        <v>0</v>
      </c>
      <c r="BI325" s="108">
        <f>Zostavy!H363</f>
        <v>0</v>
      </c>
      <c r="BJ325" s="108">
        <f>SUMIFS(Zostavy!$J$342:$J$375,Zostavy!$H$342:$H$375,Zostavy!H363)*Zostavy!$K$377</f>
        <v>0</v>
      </c>
      <c r="BL325" s="108">
        <f>Zostavy!N363</f>
        <v>0</v>
      </c>
      <c r="BM325" s="108">
        <f>SUMIFS(Zostavy!$P$342:$P$375,Zostavy!$N$342:$N$375,Zostavy!N363)*Zostavy!$Q$377</f>
        <v>0</v>
      </c>
      <c r="BO325" s="108">
        <f>Zostavy!T363</f>
        <v>0</v>
      </c>
      <c r="BP325" s="108">
        <f>SUMIFS(Zostavy!$V$342:$V$375,Zostavy!$T$342:$T$375,Zostavy!T363)*Zostavy!$W$377</f>
        <v>0</v>
      </c>
    </row>
    <row r="326" spans="1:68" ht="14.15" x14ac:dyDescent="0.35">
      <c r="A326" s="84"/>
      <c r="B326" s="98">
        <v>4513</v>
      </c>
      <c r="C326" s="84" t="s">
        <v>117</v>
      </c>
      <c r="D326" s="84">
        <f>Cenník[[#This Row],[Kód]]</f>
        <v>4513</v>
      </c>
      <c r="E326" s="93">
        <v>1.1200000000000001</v>
      </c>
      <c r="F326" s="84"/>
      <c r="G326" s="84" t="s">
        <v>443</v>
      </c>
      <c r="H326" s="84"/>
      <c r="I326" s="99">
        <f>Cenník[[#This Row],[Kód]]</f>
        <v>4513</v>
      </c>
      <c r="J326" s="100">
        <f>SUM(Výskyt[[#This Row],[1]:[44]])</f>
        <v>0</v>
      </c>
      <c r="K326" s="100" t="str">
        <f>IFERROR(RANK(Výskyt[[#This Row],[kód-P]],Výskyt[kód-P],1),"")</f>
        <v/>
      </c>
      <c r="L326" s="100" t="str">
        <f>IF(Výskyt[[#This Row],[ks]]&gt;0,Výskyt[[#This Row],[Kód]],"")</f>
        <v/>
      </c>
      <c r="M326" s="100" t="str">
        <f>IFERROR(VLOOKUP(Výskyt[[#This Row],[Kód]],zostava1[],2,0),"")</f>
        <v/>
      </c>
      <c r="N326" s="100" t="str">
        <f>IFERROR(VLOOKUP(Výskyt[[#This Row],[Kód]],zostava2[],2,0),"")</f>
        <v/>
      </c>
      <c r="O326" s="100" t="str">
        <f>IFERROR(VLOOKUP(Výskyt[[#This Row],[Kód]],zostava3[],2,0),"")</f>
        <v/>
      </c>
      <c r="P326" s="100" t="str">
        <f>IFERROR(VLOOKUP(Výskyt[[#This Row],[Kód]],zostava4[],2,0),"")</f>
        <v/>
      </c>
      <c r="Q326" s="100" t="str">
        <f>IFERROR(VLOOKUP(Výskyt[[#This Row],[Kód]],zostava5[],2,0),"")</f>
        <v/>
      </c>
      <c r="R326" s="100" t="str">
        <f>IFERROR(VLOOKUP(Výskyt[[#This Row],[Kód]],zostava6[],2,0),"")</f>
        <v/>
      </c>
      <c r="S326" s="100" t="str">
        <f>IFERROR(VLOOKUP(Výskyt[[#This Row],[Kód]],zostava7[],2,0),"")</f>
        <v/>
      </c>
      <c r="T326" s="100" t="str">
        <f>IFERROR(VLOOKUP(Výskyt[[#This Row],[Kód]],zostava8[],2,0),"")</f>
        <v/>
      </c>
      <c r="U326" s="100" t="str">
        <f>IFERROR(VLOOKUP(Výskyt[[#This Row],[Kód]],zostava9[],2,0),"")</f>
        <v/>
      </c>
      <c r="V326" s="102" t="str">
        <f>IFERROR(VLOOKUP(Výskyt[[#This Row],[Kód]],zostava10[],2,0),"")</f>
        <v/>
      </c>
      <c r="W326" s="100" t="str">
        <f>IFERROR(VLOOKUP(Výskyt[[#This Row],[Kód]],zostava11[],2,0),"")</f>
        <v/>
      </c>
      <c r="X326" s="100" t="str">
        <f>IFERROR(VLOOKUP(Výskyt[[#This Row],[Kód]],zostava12[],2,0),"")</f>
        <v/>
      </c>
      <c r="Y326" s="100" t="str">
        <f>IFERROR(VLOOKUP(Výskyt[[#This Row],[Kód]],zostava13[],2,0),"")</f>
        <v/>
      </c>
      <c r="Z326" s="100" t="str">
        <f>IFERROR(VLOOKUP(Výskyt[[#This Row],[Kód]],zostava14[],2,0),"")</f>
        <v/>
      </c>
      <c r="AA326" s="100" t="str">
        <f>IFERROR(VLOOKUP(Výskyt[[#This Row],[Kód]],zostava15[],2,0),"")</f>
        <v/>
      </c>
      <c r="AB326" s="100" t="str">
        <f>IFERROR(VLOOKUP(Výskyt[[#This Row],[Kód]],zostava16[],2,0),"")</f>
        <v/>
      </c>
      <c r="AC326" s="100" t="str">
        <f>IFERROR(VLOOKUP(Výskyt[[#This Row],[Kód]],zostava17[],2,0),"")</f>
        <v/>
      </c>
      <c r="AD326" s="100" t="str">
        <f>IFERROR(VLOOKUP(Výskyt[[#This Row],[Kód]],zostava18[],2,0),"")</f>
        <v/>
      </c>
      <c r="AE326" s="100" t="str">
        <f>IFERROR(VLOOKUP(Výskyt[[#This Row],[Kód]],zostava19[],2,0),"")</f>
        <v/>
      </c>
      <c r="AF326" s="100" t="str">
        <f>IFERROR(VLOOKUP(Výskyt[[#This Row],[Kód]],zostava20[],2,0),"")</f>
        <v/>
      </c>
      <c r="AG326" s="100" t="str">
        <f>IFERROR(VLOOKUP(Výskyt[[#This Row],[Kód]],zostava21[],2,0),"")</f>
        <v/>
      </c>
      <c r="AH326" s="100" t="str">
        <f>IFERROR(VLOOKUP(Výskyt[[#This Row],[Kód]],zostava22[],2,0),"")</f>
        <v/>
      </c>
      <c r="AI326" s="100" t="str">
        <f>IFERROR(VLOOKUP(Výskyt[[#This Row],[Kód]],zostava23[],2,0),"")</f>
        <v/>
      </c>
      <c r="AJ326" s="100" t="str">
        <f>IFERROR(VLOOKUP(Výskyt[[#This Row],[Kód]],zostava24[],2,0),"")</f>
        <v/>
      </c>
      <c r="AK326" s="100" t="str">
        <f>IFERROR(VLOOKUP(Výskyt[[#This Row],[Kód]],zostava25[],2,0),"")</f>
        <v/>
      </c>
      <c r="AL326" s="100" t="str">
        <f>IFERROR(VLOOKUP(Výskyt[[#This Row],[Kód]],zostava26[],2,0),"")</f>
        <v/>
      </c>
      <c r="AM326" s="100" t="str">
        <f>IFERROR(VLOOKUP(Výskyt[[#This Row],[Kód]],zostava27[],2,0),"")</f>
        <v/>
      </c>
      <c r="AN326" s="100" t="str">
        <f>IFERROR(VLOOKUP(Výskyt[[#This Row],[Kód]],zostava28[],2,0),"")</f>
        <v/>
      </c>
      <c r="AO326" s="100" t="str">
        <f>IFERROR(VLOOKUP(Výskyt[[#This Row],[Kód]],zostava29[],2,0),"")</f>
        <v/>
      </c>
      <c r="AP326" s="100" t="str">
        <f>IFERROR(VLOOKUP(Výskyt[[#This Row],[Kód]],zostava30[],2,0),"")</f>
        <v/>
      </c>
      <c r="AQ326" s="100" t="str">
        <f>IFERROR(VLOOKUP(Výskyt[[#This Row],[Kód]],zostava31[],2,0),"")</f>
        <v/>
      </c>
      <c r="AR326" s="100" t="str">
        <f>IFERROR(VLOOKUP(Výskyt[[#This Row],[Kód]],zostava32[],2,0),"")</f>
        <v/>
      </c>
      <c r="AS326" s="100" t="str">
        <f>IFERROR(VLOOKUP(Výskyt[[#This Row],[Kód]],zostava33[],2,0),"")</f>
        <v/>
      </c>
      <c r="AT326" s="100" t="str">
        <f>IFERROR(VLOOKUP(Výskyt[[#This Row],[Kód]],zostava34[],2,0),"")</f>
        <v/>
      </c>
      <c r="AU326" s="100" t="str">
        <f>IFERROR(VLOOKUP(Výskyt[[#This Row],[Kód]],zostava35[],2,0),"")</f>
        <v/>
      </c>
      <c r="AV326" s="100" t="str">
        <f>IFERROR(VLOOKUP(Výskyt[[#This Row],[Kód]],zostava36[],2,0),"")</f>
        <v/>
      </c>
      <c r="AW326" s="100" t="str">
        <f>IFERROR(VLOOKUP(Výskyt[[#This Row],[Kód]],zostava37[],2,0),"")</f>
        <v/>
      </c>
      <c r="AX326" s="100" t="str">
        <f>IFERROR(VLOOKUP(Výskyt[[#This Row],[Kód]],zostava38[],2,0),"")</f>
        <v/>
      </c>
      <c r="AY326" s="100" t="str">
        <f>IFERROR(VLOOKUP(Výskyt[[#This Row],[Kód]],zostava39[],2,0),"")</f>
        <v/>
      </c>
      <c r="AZ326" s="100" t="str">
        <f>IFERROR(VLOOKUP(Výskyt[[#This Row],[Kód]],zostava40[],2,0),"")</f>
        <v/>
      </c>
      <c r="BA326" s="100" t="str">
        <f>IFERROR(VLOOKUP(Výskyt[[#This Row],[Kód]],zostava41[],2,0),"")</f>
        <v/>
      </c>
      <c r="BB326" s="100" t="str">
        <f>IFERROR(VLOOKUP(Výskyt[[#This Row],[Kód]],zostava42[],2,0),"")</f>
        <v/>
      </c>
      <c r="BC326" s="100" t="str">
        <f>IFERROR(VLOOKUP(Výskyt[[#This Row],[Kód]],zostava43[],2,0),"")</f>
        <v/>
      </c>
      <c r="BD326" s="100" t="str">
        <f>IFERROR(VLOOKUP(Výskyt[[#This Row],[Kód]],zostava44[],2,0),"")</f>
        <v/>
      </c>
      <c r="BE326" s="84"/>
      <c r="BF326" s="108">
        <f>Zostavy!B364</f>
        <v>0</v>
      </c>
      <c r="BG326" s="108">
        <f>SUMIFS(Zostavy!$D$342:$D$375,Zostavy!$B$342:$B$375,Zostavy!B364)*Zostavy!$E$377</f>
        <v>0</v>
      </c>
      <c r="BI326" s="108">
        <f>Zostavy!H364</f>
        <v>0</v>
      </c>
      <c r="BJ326" s="108">
        <f>SUMIFS(Zostavy!$J$342:$J$375,Zostavy!$H$342:$H$375,Zostavy!H364)*Zostavy!$K$377</f>
        <v>0</v>
      </c>
      <c r="BL326" s="108">
        <f>Zostavy!N364</f>
        <v>0</v>
      </c>
      <c r="BM326" s="108">
        <f>SUMIFS(Zostavy!$P$342:$P$375,Zostavy!$N$342:$N$375,Zostavy!N364)*Zostavy!$Q$377</f>
        <v>0</v>
      </c>
      <c r="BO326" s="108">
        <f>Zostavy!T364</f>
        <v>0</v>
      </c>
      <c r="BP326" s="108">
        <f>SUMIFS(Zostavy!$V$342:$V$375,Zostavy!$T$342:$T$375,Zostavy!T364)*Zostavy!$W$377</f>
        <v>0</v>
      </c>
    </row>
    <row r="327" spans="1:68" ht="14.15" x14ac:dyDescent="0.35">
      <c r="A327" s="84"/>
      <c r="B327" s="98">
        <v>4514</v>
      </c>
      <c r="C327" s="84" t="s">
        <v>118</v>
      </c>
      <c r="D327" s="84">
        <f>Cenník[[#This Row],[Kód]]</f>
        <v>4514</v>
      </c>
      <c r="E327" s="93">
        <v>0.4</v>
      </c>
      <c r="F327" s="84"/>
      <c r="G327" s="84" t="s">
        <v>442</v>
      </c>
      <c r="H327" s="84"/>
      <c r="I327" s="99">
        <f>Cenník[[#This Row],[Kód]]</f>
        <v>4514</v>
      </c>
      <c r="J327" s="100">
        <f>SUM(Výskyt[[#This Row],[1]:[44]])</f>
        <v>0</v>
      </c>
      <c r="K327" s="100" t="str">
        <f>IFERROR(RANK(Výskyt[[#This Row],[kód-P]],Výskyt[kód-P],1),"")</f>
        <v/>
      </c>
      <c r="L327" s="100" t="str">
        <f>IF(Výskyt[[#This Row],[ks]]&gt;0,Výskyt[[#This Row],[Kód]],"")</f>
        <v/>
      </c>
      <c r="M327" s="100" t="str">
        <f>IFERROR(VLOOKUP(Výskyt[[#This Row],[Kód]],zostava1[],2,0),"")</f>
        <v/>
      </c>
      <c r="N327" s="100" t="str">
        <f>IFERROR(VLOOKUP(Výskyt[[#This Row],[Kód]],zostava2[],2,0),"")</f>
        <v/>
      </c>
      <c r="O327" s="100" t="str">
        <f>IFERROR(VLOOKUP(Výskyt[[#This Row],[Kód]],zostava3[],2,0),"")</f>
        <v/>
      </c>
      <c r="P327" s="100" t="str">
        <f>IFERROR(VLOOKUP(Výskyt[[#This Row],[Kód]],zostava4[],2,0),"")</f>
        <v/>
      </c>
      <c r="Q327" s="100" t="str">
        <f>IFERROR(VLOOKUP(Výskyt[[#This Row],[Kód]],zostava5[],2,0),"")</f>
        <v/>
      </c>
      <c r="R327" s="100" t="str">
        <f>IFERROR(VLOOKUP(Výskyt[[#This Row],[Kód]],zostava6[],2,0),"")</f>
        <v/>
      </c>
      <c r="S327" s="100" t="str">
        <f>IFERROR(VLOOKUP(Výskyt[[#This Row],[Kód]],zostava7[],2,0),"")</f>
        <v/>
      </c>
      <c r="T327" s="100" t="str">
        <f>IFERROR(VLOOKUP(Výskyt[[#This Row],[Kód]],zostava8[],2,0),"")</f>
        <v/>
      </c>
      <c r="U327" s="100" t="str">
        <f>IFERROR(VLOOKUP(Výskyt[[#This Row],[Kód]],zostava9[],2,0),"")</f>
        <v/>
      </c>
      <c r="V327" s="102" t="str">
        <f>IFERROR(VLOOKUP(Výskyt[[#This Row],[Kód]],zostava10[],2,0),"")</f>
        <v/>
      </c>
      <c r="W327" s="100" t="str">
        <f>IFERROR(VLOOKUP(Výskyt[[#This Row],[Kód]],zostava11[],2,0),"")</f>
        <v/>
      </c>
      <c r="X327" s="100" t="str">
        <f>IFERROR(VLOOKUP(Výskyt[[#This Row],[Kód]],zostava12[],2,0),"")</f>
        <v/>
      </c>
      <c r="Y327" s="100" t="str">
        <f>IFERROR(VLOOKUP(Výskyt[[#This Row],[Kód]],zostava13[],2,0),"")</f>
        <v/>
      </c>
      <c r="Z327" s="100" t="str">
        <f>IFERROR(VLOOKUP(Výskyt[[#This Row],[Kód]],zostava14[],2,0),"")</f>
        <v/>
      </c>
      <c r="AA327" s="100" t="str">
        <f>IFERROR(VLOOKUP(Výskyt[[#This Row],[Kód]],zostava15[],2,0),"")</f>
        <v/>
      </c>
      <c r="AB327" s="100" t="str">
        <f>IFERROR(VLOOKUP(Výskyt[[#This Row],[Kód]],zostava16[],2,0),"")</f>
        <v/>
      </c>
      <c r="AC327" s="100" t="str">
        <f>IFERROR(VLOOKUP(Výskyt[[#This Row],[Kód]],zostava17[],2,0),"")</f>
        <v/>
      </c>
      <c r="AD327" s="100" t="str">
        <f>IFERROR(VLOOKUP(Výskyt[[#This Row],[Kód]],zostava18[],2,0),"")</f>
        <v/>
      </c>
      <c r="AE327" s="100" t="str">
        <f>IFERROR(VLOOKUP(Výskyt[[#This Row],[Kód]],zostava19[],2,0),"")</f>
        <v/>
      </c>
      <c r="AF327" s="100" t="str">
        <f>IFERROR(VLOOKUP(Výskyt[[#This Row],[Kód]],zostava20[],2,0),"")</f>
        <v/>
      </c>
      <c r="AG327" s="100" t="str">
        <f>IFERROR(VLOOKUP(Výskyt[[#This Row],[Kód]],zostava21[],2,0),"")</f>
        <v/>
      </c>
      <c r="AH327" s="100" t="str">
        <f>IFERROR(VLOOKUP(Výskyt[[#This Row],[Kód]],zostava22[],2,0),"")</f>
        <v/>
      </c>
      <c r="AI327" s="100" t="str">
        <f>IFERROR(VLOOKUP(Výskyt[[#This Row],[Kód]],zostava23[],2,0),"")</f>
        <v/>
      </c>
      <c r="AJ327" s="100" t="str">
        <f>IFERROR(VLOOKUP(Výskyt[[#This Row],[Kód]],zostava24[],2,0),"")</f>
        <v/>
      </c>
      <c r="AK327" s="100" t="str">
        <f>IFERROR(VLOOKUP(Výskyt[[#This Row],[Kód]],zostava25[],2,0),"")</f>
        <v/>
      </c>
      <c r="AL327" s="100" t="str">
        <f>IFERROR(VLOOKUP(Výskyt[[#This Row],[Kód]],zostava26[],2,0),"")</f>
        <v/>
      </c>
      <c r="AM327" s="100" t="str">
        <f>IFERROR(VLOOKUP(Výskyt[[#This Row],[Kód]],zostava27[],2,0),"")</f>
        <v/>
      </c>
      <c r="AN327" s="100" t="str">
        <f>IFERROR(VLOOKUP(Výskyt[[#This Row],[Kód]],zostava28[],2,0),"")</f>
        <v/>
      </c>
      <c r="AO327" s="100" t="str">
        <f>IFERROR(VLOOKUP(Výskyt[[#This Row],[Kód]],zostava29[],2,0),"")</f>
        <v/>
      </c>
      <c r="AP327" s="100" t="str">
        <f>IFERROR(VLOOKUP(Výskyt[[#This Row],[Kód]],zostava30[],2,0),"")</f>
        <v/>
      </c>
      <c r="AQ327" s="100" t="str">
        <f>IFERROR(VLOOKUP(Výskyt[[#This Row],[Kód]],zostava31[],2,0),"")</f>
        <v/>
      </c>
      <c r="AR327" s="100" t="str">
        <f>IFERROR(VLOOKUP(Výskyt[[#This Row],[Kód]],zostava32[],2,0),"")</f>
        <v/>
      </c>
      <c r="AS327" s="100" t="str">
        <f>IFERROR(VLOOKUP(Výskyt[[#This Row],[Kód]],zostava33[],2,0),"")</f>
        <v/>
      </c>
      <c r="AT327" s="100" t="str">
        <f>IFERROR(VLOOKUP(Výskyt[[#This Row],[Kód]],zostava34[],2,0),"")</f>
        <v/>
      </c>
      <c r="AU327" s="100" t="str">
        <f>IFERROR(VLOOKUP(Výskyt[[#This Row],[Kód]],zostava35[],2,0),"")</f>
        <v/>
      </c>
      <c r="AV327" s="100" t="str">
        <f>IFERROR(VLOOKUP(Výskyt[[#This Row],[Kód]],zostava36[],2,0),"")</f>
        <v/>
      </c>
      <c r="AW327" s="100" t="str">
        <f>IFERROR(VLOOKUP(Výskyt[[#This Row],[Kód]],zostava37[],2,0),"")</f>
        <v/>
      </c>
      <c r="AX327" s="100" t="str">
        <f>IFERROR(VLOOKUP(Výskyt[[#This Row],[Kód]],zostava38[],2,0),"")</f>
        <v/>
      </c>
      <c r="AY327" s="100" t="str">
        <f>IFERROR(VLOOKUP(Výskyt[[#This Row],[Kód]],zostava39[],2,0),"")</f>
        <v/>
      </c>
      <c r="AZ327" s="100" t="str">
        <f>IFERROR(VLOOKUP(Výskyt[[#This Row],[Kód]],zostava40[],2,0),"")</f>
        <v/>
      </c>
      <c r="BA327" s="100" t="str">
        <f>IFERROR(VLOOKUP(Výskyt[[#This Row],[Kód]],zostava41[],2,0),"")</f>
        <v/>
      </c>
      <c r="BB327" s="100" t="str">
        <f>IFERROR(VLOOKUP(Výskyt[[#This Row],[Kód]],zostava42[],2,0),"")</f>
        <v/>
      </c>
      <c r="BC327" s="100" t="str">
        <f>IFERROR(VLOOKUP(Výskyt[[#This Row],[Kód]],zostava43[],2,0),"")</f>
        <v/>
      </c>
      <c r="BD327" s="100" t="str">
        <f>IFERROR(VLOOKUP(Výskyt[[#This Row],[Kód]],zostava44[],2,0),"")</f>
        <v/>
      </c>
      <c r="BE327" s="84"/>
      <c r="BF327" s="108">
        <f>Zostavy!B365</f>
        <v>0</v>
      </c>
      <c r="BG327" s="108">
        <f>SUMIFS(Zostavy!$D$342:$D$375,Zostavy!$B$342:$B$375,Zostavy!B365)*Zostavy!$E$377</f>
        <v>0</v>
      </c>
      <c r="BI327" s="108">
        <f>Zostavy!H365</f>
        <v>0</v>
      </c>
      <c r="BJ327" s="108">
        <f>SUMIFS(Zostavy!$J$342:$J$375,Zostavy!$H$342:$H$375,Zostavy!H365)*Zostavy!$K$377</f>
        <v>0</v>
      </c>
      <c r="BL327" s="108">
        <f>Zostavy!N365</f>
        <v>0</v>
      </c>
      <c r="BM327" s="108">
        <f>SUMIFS(Zostavy!$P$342:$P$375,Zostavy!$N$342:$N$375,Zostavy!N365)*Zostavy!$Q$377</f>
        <v>0</v>
      </c>
      <c r="BO327" s="108">
        <f>Zostavy!T365</f>
        <v>0</v>
      </c>
      <c r="BP327" s="108">
        <f>SUMIFS(Zostavy!$V$342:$V$375,Zostavy!$T$342:$T$375,Zostavy!T365)*Zostavy!$W$377</f>
        <v>0</v>
      </c>
    </row>
    <row r="328" spans="1:68" ht="14.15" x14ac:dyDescent="0.35">
      <c r="A328" s="84"/>
      <c r="B328" s="98">
        <v>4515</v>
      </c>
      <c r="C328" s="84" t="s">
        <v>120</v>
      </c>
      <c r="D328" s="84">
        <f>Cenník[[#This Row],[Kód]]</f>
        <v>4515</v>
      </c>
      <c r="E328" s="93">
        <v>0.96</v>
      </c>
      <c r="F328" s="84"/>
      <c r="G328" s="84" t="s">
        <v>445</v>
      </c>
      <c r="H328" s="84"/>
      <c r="I328" s="99">
        <f>Cenník[[#This Row],[Kód]]</f>
        <v>4515</v>
      </c>
      <c r="J328" s="100">
        <f>SUM(Výskyt[[#This Row],[1]:[44]])</f>
        <v>0</v>
      </c>
      <c r="K328" s="100" t="str">
        <f>IFERROR(RANK(Výskyt[[#This Row],[kód-P]],Výskyt[kód-P],1),"")</f>
        <v/>
      </c>
      <c r="L328" s="100" t="str">
        <f>IF(Výskyt[[#This Row],[ks]]&gt;0,Výskyt[[#This Row],[Kód]],"")</f>
        <v/>
      </c>
      <c r="M328" s="100" t="str">
        <f>IFERROR(VLOOKUP(Výskyt[[#This Row],[Kód]],zostava1[],2,0),"")</f>
        <v/>
      </c>
      <c r="N328" s="100" t="str">
        <f>IFERROR(VLOOKUP(Výskyt[[#This Row],[Kód]],zostava2[],2,0),"")</f>
        <v/>
      </c>
      <c r="O328" s="100" t="str">
        <f>IFERROR(VLOOKUP(Výskyt[[#This Row],[Kód]],zostava3[],2,0),"")</f>
        <v/>
      </c>
      <c r="P328" s="100" t="str">
        <f>IFERROR(VLOOKUP(Výskyt[[#This Row],[Kód]],zostava4[],2,0),"")</f>
        <v/>
      </c>
      <c r="Q328" s="100" t="str">
        <f>IFERROR(VLOOKUP(Výskyt[[#This Row],[Kód]],zostava5[],2,0),"")</f>
        <v/>
      </c>
      <c r="R328" s="100" t="str">
        <f>IFERROR(VLOOKUP(Výskyt[[#This Row],[Kód]],zostava6[],2,0),"")</f>
        <v/>
      </c>
      <c r="S328" s="100" t="str">
        <f>IFERROR(VLOOKUP(Výskyt[[#This Row],[Kód]],zostava7[],2,0),"")</f>
        <v/>
      </c>
      <c r="T328" s="100" t="str">
        <f>IFERROR(VLOOKUP(Výskyt[[#This Row],[Kód]],zostava8[],2,0),"")</f>
        <v/>
      </c>
      <c r="U328" s="100" t="str">
        <f>IFERROR(VLOOKUP(Výskyt[[#This Row],[Kód]],zostava9[],2,0),"")</f>
        <v/>
      </c>
      <c r="V328" s="102" t="str">
        <f>IFERROR(VLOOKUP(Výskyt[[#This Row],[Kód]],zostava10[],2,0),"")</f>
        <v/>
      </c>
      <c r="W328" s="100" t="str">
        <f>IFERROR(VLOOKUP(Výskyt[[#This Row],[Kód]],zostava11[],2,0),"")</f>
        <v/>
      </c>
      <c r="X328" s="100" t="str">
        <f>IFERROR(VLOOKUP(Výskyt[[#This Row],[Kód]],zostava12[],2,0),"")</f>
        <v/>
      </c>
      <c r="Y328" s="100" t="str">
        <f>IFERROR(VLOOKUP(Výskyt[[#This Row],[Kód]],zostava13[],2,0),"")</f>
        <v/>
      </c>
      <c r="Z328" s="100" t="str">
        <f>IFERROR(VLOOKUP(Výskyt[[#This Row],[Kód]],zostava14[],2,0),"")</f>
        <v/>
      </c>
      <c r="AA328" s="100" t="str">
        <f>IFERROR(VLOOKUP(Výskyt[[#This Row],[Kód]],zostava15[],2,0),"")</f>
        <v/>
      </c>
      <c r="AB328" s="100" t="str">
        <f>IFERROR(VLOOKUP(Výskyt[[#This Row],[Kód]],zostava16[],2,0),"")</f>
        <v/>
      </c>
      <c r="AC328" s="100" t="str">
        <f>IFERROR(VLOOKUP(Výskyt[[#This Row],[Kód]],zostava17[],2,0),"")</f>
        <v/>
      </c>
      <c r="AD328" s="100" t="str">
        <f>IFERROR(VLOOKUP(Výskyt[[#This Row],[Kód]],zostava18[],2,0),"")</f>
        <v/>
      </c>
      <c r="AE328" s="100" t="str">
        <f>IFERROR(VLOOKUP(Výskyt[[#This Row],[Kód]],zostava19[],2,0),"")</f>
        <v/>
      </c>
      <c r="AF328" s="100" t="str">
        <f>IFERROR(VLOOKUP(Výskyt[[#This Row],[Kód]],zostava20[],2,0),"")</f>
        <v/>
      </c>
      <c r="AG328" s="100" t="str">
        <f>IFERROR(VLOOKUP(Výskyt[[#This Row],[Kód]],zostava21[],2,0),"")</f>
        <v/>
      </c>
      <c r="AH328" s="100" t="str">
        <f>IFERROR(VLOOKUP(Výskyt[[#This Row],[Kód]],zostava22[],2,0),"")</f>
        <v/>
      </c>
      <c r="AI328" s="100" t="str">
        <f>IFERROR(VLOOKUP(Výskyt[[#This Row],[Kód]],zostava23[],2,0),"")</f>
        <v/>
      </c>
      <c r="AJ328" s="100" t="str">
        <f>IFERROR(VLOOKUP(Výskyt[[#This Row],[Kód]],zostava24[],2,0),"")</f>
        <v/>
      </c>
      <c r="AK328" s="100" t="str">
        <f>IFERROR(VLOOKUP(Výskyt[[#This Row],[Kód]],zostava25[],2,0),"")</f>
        <v/>
      </c>
      <c r="AL328" s="100" t="str">
        <f>IFERROR(VLOOKUP(Výskyt[[#This Row],[Kód]],zostava26[],2,0),"")</f>
        <v/>
      </c>
      <c r="AM328" s="100" t="str">
        <f>IFERROR(VLOOKUP(Výskyt[[#This Row],[Kód]],zostava27[],2,0),"")</f>
        <v/>
      </c>
      <c r="AN328" s="100" t="str">
        <f>IFERROR(VLOOKUP(Výskyt[[#This Row],[Kód]],zostava28[],2,0),"")</f>
        <v/>
      </c>
      <c r="AO328" s="100" t="str">
        <f>IFERROR(VLOOKUP(Výskyt[[#This Row],[Kód]],zostava29[],2,0),"")</f>
        <v/>
      </c>
      <c r="AP328" s="100" t="str">
        <f>IFERROR(VLOOKUP(Výskyt[[#This Row],[Kód]],zostava30[],2,0),"")</f>
        <v/>
      </c>
      <c r="AQ328" s="100" t="str">
        <f>IFERROR(VLOOKUP(Výskyt[[#This Row],[Kód]],zostava31[],2,0),"")</f>
        <v/>
      </c>
      <c r="AR328" s="100" t="str">
        <f>IFERROR(VLOOKUP(Výskyt[[#This Row],[Kód]],zostava32[],2,0),"")</f>
        <v/>
      </c>
      <c r="AS328" s="100" t="str">
        <f>IFERROR(VLOOKUP(Výskyt[[#This Row],[Kód]],zostava33[],2,0),"")</f>
        <v/>
      </c>
      <c r="AT328" s="100" t="str">
        <f>IFERROR(VLOOKUP(Výskyt[[#This Row],[Kód]],zostava34[],2,0),"")</f>
        <v/>
      </c>
      <c r="AU328" s="100" t="str">
        <f>IFERROR(VLOOKUP(Výskyt[[#This Row],[Kód]],zostava35[],2,0),"")</f>
        <v/>
      </c>
      <c r="AV328" s="100" t="str">
        <f>IFERROR(VLOOKUP(Výskyt[[#This Row],[Kód]],zostava36[],2,0),"")</f>
        <v/>
      </c>
      <c r="AW328" s="100" t="str">
        <f>IFERROR(VLOOKUP(Výskyt[[#This Row],[Kód]],zostava37[],2,0),"")</f>
        <v/>
      </c>
      <c r="AX328" s="100" t="str">
        <f>IFERROR(VLOOKUP(Výskyt[[#This Row],[Kód]],zostava38[],2,0),"")</f>
        <v/>
      </c>
      <c r="AY328" s="100" t="str">
        <f>IFERROR(VLOOKUP(Výskyt[[#This Row],[Kód]],zostava39[],2,0),"")</f>
        <v/>
      </c>
      <c r="AZ328" s="100" t="str">
        <f>IFERROR(VLOOKUP(Výskyt[[#This Row],[Kód]],zostava40[],2,0),"")</f>
        <v/>
      </c>
      <c r="BA328" s="100" t="str">
        <f>IFERROR(VLOOKUP(Výskyt[[#This Row],[Kód]],zostava41[],2,0),"")</f>
        <v/>
      </c>
      <c r="BB328" s="100" t="str">
        <f>IFERROR(VLOOKUP(Výskyt[[#This Row],[Kód]],zostava42[],2,0),"")</f>
        <v/>
      </c>
      <c r="BC328" s="100" t="str">
        <f>IFERROR(VLOOKUP(Výskyt[[#This Row],[Kód]],zostava43[],2,0),"")</f>
        <v/>
      </c>
      <c r="BD328" s="100" t="str">
        <f>IFERROR(VLOOKUP(Výskyt[[#This Row],[Kód]],zostava44[],2,0),"")</f>
        <v/>
      </c>
      <c r="BE328" s="84"/>
      <c r="BF328" s="108">
        <f>Zostavy!B366</f>
        <v>0</v>
      </c>
      <c r="BG328" s="108">
        <f>SUMIFS(Zostavy!$D$342:$D$375,Zostavy!$B$342:$B$375,Zostavy!B366)*Zostavy!$E$377</f>
        <v>0</v>
      </c>
      <c r="BI328" s="108">
        <f>Zostavy!H366</f>
        <v>0</v>
      </c>
      <c r="BJ328" s="108">
        <f>SUMIFS(Zostavy!$J$342:$J$375,Zostavy!$H$342:$H$375,Zostavy!H366)*Zostavy!$K$377</f>
        <v>0</v>
      </c>
      <c r="BL328" s="108">
        <f>Zostavy!N366</f>
        <v>0</v>
      </c>
      <c r="BM328" s="108">
        <f>SUMIFS(Zostavy!$P$342:$P$375,Zostavy!$N$342:$N$375,Zostavy!N366)*Zostavy!$Q$377</f>
        <v>0</v>
      </c>
      <c r="BO328" s="108">
        <f>Zostavy!T366</f>
        <v>0</v>
      </c>
      <c r="BP328" s="108">
        <f>SUMIFS(Zostavy!$V$342:$V$375,Zostavy!$T$342:$T$375,Zostavy!T366)*Zostavy!$W$377</f>
        <v>0</v>
      </c>
    </row>
    <row r="329" spans="1:68" ht="14.15" x14ac:dyDescent="0.35">
      <c r="A329" s="84"/>
      <c r="B329" s="98">
        <v>4516</v>
      </c>
      <c r="C329" s="84" t="s">
        <v>541</v>
      </c>
      <c r="D329" s="84">
        <f>Cenník[[#This Row],[Kód]]</f>
        <v>4516</v>
      </c>
      <c r="E329" s="93">
        <v>1.52</v>
      </c>
      <c r="F329" s="84"/>
      <c r="G329" s="84" t="s">
        <v>444</v>
      </c>
      <c r="H329" s="84"/>
      <c r="I329" s="99">
        <f>Cenník[[#This Row],[Kód]]</f>
        <v>4516</v>
      </c>
      <c r="J329" s="100">
        <f>SUM(Výskyt[[#This Row],[1]:[44]])</f>
        <v>0</v>
      </c>
      <c r="K329" s="100" t="str">
        <f>IFERROR(RANK(Výskyt[[#This Row],[kód-P]],Výskyt[kód-P],1),"")</f>
        <v/>
      </c>
      <c r="L329" s="100" t="str">
        <f>IF(Výskyt[[#This Row],[ks]]&gt;0,Výskyt[[#This Row],[Kód]],"")</f>
        <v/>
      </c>
      <c r="M329" s="100" t="str">
        <f>IFERROR(VLOOKUP(Výskyt[[#This Row],[Kód]],zostava1[],2,0),"")</f>
        <v/>
      </c>
      <c r="N329" s="100" t="str">
        <f>IFERROR(VLOOKUP(Výskyt[[#This Row],[Kód]],zostava2[],2,0),"")</f>
        <v/>
      </c>
      <c r="O329" s="100" t="str">
        <f>IFERROR(VLOOKUP(Výskyt[[#This Row],[Kód]],zostava3[],2,0),"")</f>
        <v/>
      </c>
      <c r="P329" s="100" t="str">
        <f>IFERROR(VLOOKUP(Výskyt[[#This Row],[Kód]],zostava4[],2,0),"")</f>
        <v/>
      </c>
      <c r="Q329" s="100" t="str">
        <f>IFERROR(VLOOKUP(Výskyt[[#This Row],[Kód]],zostava5[],2,0),"")</f>
        <v/>
      </c>
      <c r="R329" s="100" t="str">
        <f>IFERROR(VLOOKUP(Výskyt[[#This Row],[Kód]],zostava6[],2,0),"")</f>
        <v/>
      </c>
      <c r="S329" s="100" t="str">
        <f>IFERROR(VLOOKUP(Výskyt[[#This Row],[Kód]],zostava7[],2,0),"")</f>
        <v/>
      </c>
      <c r="T329" s="100" t="str">
        <f>IFERROR(VLOOKUP(Výskyt[[#This Row],[Kód]],zostava8[],2,0),"")</f>
        <v/>
      </c>
      <c r="U329" s="100" t="str">
        <f>IFERROR(VLOOKUP(Výskyt[[#This Row],[Kód]],zostava9[],2,0),"")</f>
        <v/>
      </c>
      <c r="V329" s="102" t="str">
        <f>IFERROR(VLOOKUP(Výskyt[[#This Row],[Kód]],zostava10[],2,0),"")</f>
        <v/>
      </c>
      <c r="W329" s="100" t="str">
        <f>IFERROR(VLOOKUP(Výskyt[[#This Row],[Kód]],zostava11[],2,0),"")</f>
        <v/>
      </c>
      <c r="X329" s="100" t="str">
        <f>IFERROR(VLOOKUP(Výskyt[[#This Row],[Kód]],zostava12[],2,0),"")</f>
        <v/>
      </c>
      <c r="Y329" s="100" t="str">
        <f>IFERROR(VLOOKUP(Výskyt[[#This Row],[Kód]],zostava13[],2,0),"")</f>
        <v/>
      </c>
      <c r="Z329" s="100" t="str">
        <f>IFERROR(VLOOKUP(Výskyt[[#This Row],[Kód]],zostava14[],2,0),"")</f>
        <v/>
      </c>
      <c r="AA329" s="100" t="str">
        <f>IFERROR(VLOOKUP(Výskyt[[#This Row],[Kód]],zostava15[],2,0),"")</f>
        <v/>
      </c>
      <c r="AB329" s="100" t="str">
        <f>IFERROR(VLOOKUP(Výskyt[[#This Row],[Kód]],zostava16[],2,0),"")</f>
        <v/>
      </c>
      <c r="AC329" s="100" t="str">
        <f>IFERROR(VLOOKUP(Výskyt[[#This Row],[Kód]],zostava17[],2,0),"")</f>
        <v/>
      </c>
      <c r="AD329" s="100" t="str">
        <f>IFERROR(VLOOKUP(Výskyt[[#This Row],[Kód]],zostava18[],2,0),"")</f>
        <v/>
      </c>
      <c r="AE329" s="100" t="str">
        <f>IFERROR(VLOOKUP(Výskyt[[#This Row],[Kód]],zostava19[],2,0),"")</f>
        <v/>
      </c>
      <c r="AF329" s="100" t="str">
        <f>IFERROR(VLOOKUP(Výskyt[[#This Row],[Kód]],zostava20[],2,0),"")</f>
        <v/>
      </c>
      <c r="AG329" s="100" t="str">
        <f>IFERROR(VLOOKUP(Výskyt[[#This Row],[Kód]],zostava21[],2,0),"")</f>
        <v/>
      </c>
      <c r="AH329" s="100" t="str">
        <f>IFERROR(VLOOKUP(Výskyt[[#This Row],[Kód]],zostava22[],2,0),"")</f>
        <v/>
      </c>
      <c r="AI329" s="100" t="str">
        <f>IFERROR(VLOOKUP(Výskyt[[#This Row],[Kód]],zostava23[],2,0),"")</f>
        <v/>
      </c>
      <c r="AJ329" s="100" t="str">
        <f>IFERROR(VLOOKUP(Výskyt[[#This Row],[Kód]],zostava24[],2,0),"")</f>
        <v/>
      </c>
      <c r="AK329" s="100" t="str">
        <f>IFERROR(VLOOKUP(Výskyt[[#This Row],[Kód]],zostava25[],2,0),"")</f>
        <v/>
      </c>
      <c r="AL329" s="100" t="str">
        <f>IFERROR(VLOOKUP(Výskyt[[#This Row],[Kód]],zostava26[],2,0),"")</f>
        <v/>
      </c>
      <c r="AM329" s="100" t="str">
        <f>IFERROR(VLOOKUP(Výskyt[[#This Row],[Kód]],zostava27[],2,0),"")</f>
        <v/>
      </c>
      <c r="AN329" s="100" t="str">
        <f>IFERROR(VLOOKUP(Výskyt[[#This Row],[Kód]],zostava28[],2,0),"")</f>
        <v/>
      </c>
      <c r="AO329" s="100" t="str">
        <f>IFERROR(VLOOKUP(Výskyt[[#This Row],[Kód]],zostava29[],2,0),"")</f>
        <v/>
      </c>
      <c r="AP329" s="100" t="str">
        <f>IFERROR(VLOOKUP(Výskyt[[#This Row],[Kód]],zostava30[],2,0),"")</f>
        <v/>
      </c>
      <c r="AQ329" s="100" t="str">
        <f>IFERROR(VLOOKUP(Výskyt[[#This Row],[Kód]],zostava31[],2,0),"")</f>
        <v/>
      </c>
      <c r="AR329" s="100" t="str">
        <f>IFERROR(VLOOKUP(Výskyt[[#This Row],[Kód]],zostava32[],2,0),"")</f>
        <v/>
      </c>
      <c r="AS329" s="100" t="str">
        <f>IFERROR(VLOOKUP(Výskyt[[#This Row],[Kód]],zostava33[],2,0),"")</f>
        <v/>
      </c>
      <c r="AT329" s="100" t="str">
        <f>IFERROR(VLOOKUP(Výskyt[[#This Row],[Kód]],zostava34[],2,0),"")</f>
        <v/>
      </c>
      <c r="AU329" s="100" t="str">
        <f>IFERROR(VLOOKUP(Výskyt[[#This Row],[Kód]],zostava35[],2,0),"")</f>
        <v/>
      </c>
      <c r="AV329" s="100" t="str">
        <f>IFERROR(VLOOKUP(Výskyt[[#This Row],[Kód]],zostava36[],2,0),"")</f>
        <v/>
      </c>
      <c r="AW329" s="100" t="str">
        <f>IFERROR(VLOOKUP(Výskyt[[#This Row],[Kód]],zostava37[],2,0),"")</f>
        <v/>
      </c>
      <c r="AX329" s="100" t="str">
        <f>IFERROR(VLOOKUP(Výskyt[[#This Row],[Kód]],zostava38[],2,0),"")</f>
        <v/>
      </c>
      <c r="AY329" s="100" t="str">
        <f>IFERROR(VLOOKUP(Výskyt[[#This Row],[Kód]],zostava39[],2,0),"")</f>
        <v/>
      </c>
      <c r="AZ329" s="100" t="str">
        <f>IFERROR(VLOOKUP(Výskyt[[#This Row],[Kód]],zostava40[],2,0),"")</f>
        <v/>
      </c>
      <c r="BA329" s="100" t="str">
        <f>IFERROR(VLOOKUP(Výskyt[[#This Row],[Kód]],zostava41[],2,0),"")</f>
        <v/>
      </c>
      <c r="BB329" s="100" t="str">
        <f>IFERROR(VLOOKUP(Výskyt[[#This Row],[Kód]],zostava42[],2,0),"")</f>
        <v/>
      </c>
      <c r="BC329" s="100" t="str">
        <f>IFERROR(VLOOKUP(Výskyt[[#This Row],[Kód]],zostava43[],2,0),"")</f>
        <v/>
      </c>
      <c r="BD329" s="100" t="str">
        <f>IFERROR(VLOOKUP(Výskyt[[#This Row],[Kód]],zostava44[],2,0),"")</f>
        <v/>
      </c>
      <c r="BE329" s="84"/>
      <c r="BF329" s="108">
        <f>Zostavy!B367</f>
        <v>0</v>
      </c>
      <c r="BG329" s="108">
        <f>SUMIFS(Zostavy!$D$342:$D$375,Zostavy!$B$342:$B$375,Zostavy!B367)*Zostavy!$E$377</f>
        <v>0</v>
      </c>
      <c r="BI329" s="108">
        <f>Zostavy!H367</f>
        <v>0</v>
      </c>
      <c r="BJ329" s="108">
        <f>SUMIFS(Zostavy!$J$342:$J$375,Zostavy!$H$342:$H$375,Zostavy!H367)*Zostavy!$K$377</f>
        <v>0</v>
      </c>
      <c r="BL329" s="108">
        <f>Zostavy!N367</f>
        <v>0</v>
      </c>
      <c r="BM329" s="108">
        <f>SUMIFS(Zostavy!$P$342:$P$375,Zostavy!$N$342:$N$375,Zostavy!N367)*Zostavy!$Q$377</f>
        <v>0</v>
      </c>
      <c r="BO329" s="108">
        <f>Zostavy!T367</f>
        <v>0</v>
      </c>
      <c r="BP329" s="108">
        <f>SUMIFS(Zostavy!$V$342:$V$375,Zostavy!$T$342:$T$375,Zostavy!T367)*Zostavy!$W$377</f>
        <v>0</v>
      </c>
    </row>
    <row r="330" spans="1:68" ht="14.15" x14ac:dyDescent="0.35">
      <c r="A330" s="84"/>
      <c r="B330" s="98">
        <v>4532</v>
      </c>
      <c r="C330" s="84" t="s">
        <v>157</v>
      </c>
      <c r="D330" s="84">
        <f>Cenník[[#This Row],[Kód]]</f>
        <v>4532</v>
      </c>
      <c r="E330" s="93">
        <v>0.32</v>
      </c>
      <c r="F330" s="84"/>
      <c r="G330" s="84" t="s">
        <v>500</v>
      </c>
      <c r="H330" s="84"/>
      <c r="I330" s="99">
        <f>Cenník[[#This Row],[Kód]]</f>
        <v>4532</v>
      </c>
      <c r="J330" s="100">
        <f>SUM(Výskyt[[#This Row],[1]:[44]])</f>
        <v>0</v>
      </c>
      <c r="K330" s="100" t="str">
        <f>IFERROR(RANK(Výskyt[[#This Row],[kód-P]],Výskyt[kód-P],1),"")</f>
        <v/>
      </c>
      <c r="L330" s="100" t="str">
        <f>IF(Výskyt[[#This Row],[ks]]&gt;0,Výskyt[[#This Row],[Kód]],"")</f>
        <v/>
      </c>
      <c r="M330" s="100" t="str">
        <f>IFERROR(VLOOKUP(Výskyt[[#This Row],[Kód]],zostava1[],2,0),"")</f>
        <v/>
      </c>
      <c r="N330" s="100" t="str">
        <f>IFERROR(VLOOKUP(Výskyt[[#This Row],[Kód]],zostava2[],2,0),"")</f>
        <v/>
      </c>
      <c r="O330" s="100" t="str">
        <f>IFERROR(VLOOKUP(Výskyt[[#This Row],[Kód]],zostava3[],2,0),"")</f>
        <v/>
      </c>
      <c r="P330" s="100" t="str">
        <f>IFERROR(VLOOKUP(Výskyt[[#This Row],[Kód]],zostava4[],2,0),"")</f>
        <v/>
      </c>
      <c r="Q330" s="100" t="str">
        <f>IFERROR(VLOOKUP(Výskyt[[#This Row],[Kód]],zostava5[],2,0),"")</f>
        <v/>
      </c>
      <c r="R330" s="100" t="str">
        <f>IFERROR(VLOOKUP(Výskyt[[#This Row],[Kód]],zostava6[],2,0),"")</f>
        <v/>
      </c>
      <c r="S330" s="100" t="str">
        <f>IFERROR(VLOOKUP(Výskyt[[#This Row],[Kód]],zostava7[],2,0),"")</f>
        <v/>
      </c>
      <c r="T330" s="100" t="str">
        <f>IFERROR(VLOOKUP(Výskyt[[#This Row],[Kód]],zostava8[],2,0),"")</f>
        <v/>
      </c>
      <c r="U330" s="100" t="str">
        <f>IFERROR(VLOOKUP(Výskyt[[#This Row],[Kód]],zostava9[],2,0),"")</f>
        <v/>
      </c>
      <c r="V330" s="102" t="str">
        <f>IFERROR(VLOOKUP(Výskyt[[#This Row],[Kód]],zostava10[],2,0),"")</f>
        <v/>
      </c>
      <c r="W330" s="100" t="str">
        <f>IFERROR(VLOOKUP(Výskyt[[#This Row],[Kód]],zostava11[],2,0),"")</f>
        <v/>
      </c>
      <c r="X330" s="100" t="str">
        <f>IFERROR(VLOOKUP(Výskyt[[#This Row],[Kód]],zostava12[],2,0),"")</f>
        <v/>
      </c>
      <c r="Y330" s="100" t="str">
        <f>IFERROR(VLOOKUP(Výskyt[[#This Row],[Kód]],zostava13[],2,0),"")</f>
        <v/>
      </c>
      <c r="Z330" s="100" t="str">
        <f>IFERROR(VLOOKUP(Výskyt[[#This Row],[Kód]],zostava14[],2,0),"")</f>
        <v/>
      </c>
      <c r="AA330" s="100" t="str">
        <f>IFERROR(VLOOKUP(Výskyt[[#This Row],[Kód]],zostava15[],2,0),"")</f>
        <v/>
      </c>
      <c r="AB330" s="100" t="str">
        <f>IFERROR(VLOOKUP(Výskyt[[#This Row],[Kód]],zostava16[],2,0),"")</f>
        <v/>
      </c>
      <c r="AC330" s="100" t="str">
        <f>IFERROR(VLOOKUP(Výskyt[[#This Row],[Kód]],zostava17[],2,0),"")</f>
        <v/>
      </c>
      <c r="AD330" s="100" t="str">
        <f>IFERROR(VLOOKUP(Výskyt[[#This Row],[Kód]],zostava18[],2,0),"")</f>
        <v/>
      </c>
      <c r="AE330" s="100" t="str">
        <f>IFERROR(VLOOKUP(Výskyt[[#This Row],[Kód]],zostava19[],2,0),"")</f>
        <v/>
      </c>
      <c r="AF330" s="100" t="str">
        <f>IFERROR(VLOOKUP(Výskyt[[#This Row],[Kód]],zostava20[],2,0),"")</f>
        <v/>
      </c>
      <c r="AG330" s="100" t="str">
        <f>IFERROR(VLOOKUP(Výskyt[[#This Row],[Kód]],zostava21[],2,0),"")</f>
        <v/>
      </c>
      <c r="AH330" s="100" t="str">
        <f>IFERROR(VLOOKUP(Výskyt[[#This Row],[Kód]],zostava22[],2,0),"")</f>
        <v/>
      </c>
      <c r="AI330" s="100" t="str">
        <f>IFERROR(VLOOKUP(Výskyt[[#This Row],[Kód]],zostava23[],2,0),"")</f>
        <v/>
      </c>
      <c r="AJ330" s="100" t="str">
        <f>IFERROR(VLOOKUP(Výskyt[[#This Row],[Kód]],zostava24[],2,0),"")</f>
        <v/>
      </c>
      <c r="AK330" s="100" t="str">
        <f>IFERROR(VLOOKUP(Výskyt[[#This Row],[Kód]],zostava25[],2,0),"")</f>
        <v/>
      </c>
      <c r="AL330" s="100" t="str">
        <f>IFERROR(VLOOKUP(Výskyt[[#This Row],[Kód]],zostava26[],2,0),"")</f>
        <v/>
      </c>
      <c r="AM330" s="100" t="str">
        <f>IFERROR(VLOOKUP(Výskyt[[#This Row],[Kód]],zostava27[],2,0),"")</f>
        <v/>
      </c>
      <c r="AN330" s="100" t="str">
        <f>IFERROR(VLOOKUP(Výskyt[[#This Row],[Kód]],zostava28[],2,0),"")</f>
        <v/>
      </c>
      <c r="AO330" s="100" t="str">
        <f>IFERROR(VLOOKUP(Výskyt[[#This Row],[Kód]],zostava29[],2,0),"")</f>
        <v/>
      </c>
      <c r="AP330" s="100" t="str">
        <f>IFERROR(VLOOKUP(Výskyt[[#This Row],[Kód]],zostava30[],2,0),"")</f>
        <v/>
      </c>
      <c r="AQ330" s="100" t="str">
        <f>IFERROR(VLOOKUP(Výskyt[[#This Row],[Kód]],zostava31[],2,0),"")</f>
        <v/>
      </c>
      <c r="AR330" s="100" t="str">
        <f>IFERROR(VLOOKUP(Výskyt[[#This Row],[Kód]],zostava32[],2,0),"")</f>
        <v/>
      </c>
      <c r="AS330" s="100" t="str">
        <f>IFERROR(VLOOKUP(Výskyt[[#This Row],[Kód]],zostava33[],2,0),"")</f>
        <v/>
      </c>
      <c r="AT330" s="100" t="str">
        <f>IFERROR(VLOOKUP(Výskyt[[#This Row],[Kód]],zostava34[],2,0),"")</f>
        <v/>
      </c>
      <c r="AU330" s="100" t="str">
        <f>IFERROR(VLOOKUP(Výskyt[[#This Row],[Kód]],zostava35[],2,0),"")</f>
        <v/>
      </c>
      <c r="AV330" s="100" t="str">
        <f>IFERROR(VLOOKUP(Výskyt[[#This Row],[Kód]],zostava36[],2,0),"")</f>
        <v/>
      </c>
      <c r="AW330" s="100" t="str">
        <f>IFERROR(VLOOKUP(Výskyt[[#This Row],[Kód]],zostava37[],2,0),"")</f>
        <v/>
      </c>
      <c r="AX330" s="100" t="str">
        <f>IFERROR(VLOOKUP(Výskyt[[#This Row],[Kód]],zostava38[],2,0),"")</f>
        <v/>
      </c>
      <c r="AY330" s="100" t="str">
        <f>IFERROR(VLOOKUP(Výskyt[[#This Row],[Kód]],zostava39[],2,0),"")</f>
        <v/>
      </c>
      <c r="AZ330" s="100" t="str">
        <f>IFERROR(VLOOKUP(Výskyt[[#This Row],[Kód]],zostava40[],2,0),"")</f>
        <v/>
      </c>
      <c r="BA330" s="100" t="str">
        <f>IFERROR(VLOOKUP(Výskyt[[#This Row],[Kód]],zostava41[],2,0),"")</f>
        <v/>
      </c>
      <c r="BB330" s="100" t="str">
        <f>IFERROR(VLOOKUP(Výskyt[[#This Row],[Kód]],zostava42[],2,0),"")</f>
        <v/>
      </c>
      <c r="BC330" s="100" t="str">
        <f>IFERROR(VLOOKUP(Výskyt[[#This Row],[Kód]],zostava43[],2,0),"")</f>
        <v/>
      </c>
      <c r="BD330" s="100" t="str">
        <f>IFERROR(VLOOKUP(Výskyt[[#This Row],[Kód]],zostava44[],2,0),"")</f>
        <v/>
      </c>
      <c r="BE330" s="84"/>
      <c r="BF330" s="108">
        <f>Zostavy!B368</f>
        <v>0</v>
      </c>
      <c r="BG330" s="108">
        <f>SUMIFS(Zostavy!$D$342:$D$375,Zostavy!$B$342:$B$375,Zostavy!B368)*Zostavy!$E$377</f>
        <v>0</v>
      </c>
      <c r="BI330" s="108">
        <f>Zostavy!H368</f>
        <v>0</v>
      </c>
      <c r="BJ330" s="108">
        <f>SUMIFS(Zostavy!$J$342:$J$375,Zostavy!$H$342:$H$375,Zostavy!H368)*Zostavy!$K$377</f>
        <v>0</v>
      </c>
      <c r="BL330" s="108">
        <f>Zostavy!N368</f>
        <v>0</v>
      </c>
      <c r="BM330" s="108">
        <f>SUMIFS(Zostavy!$P$342:$P$375,Zostavy!$N$342:$N$375,Zostavy!N368)*Zostavy!$Q$377</f>
        <v>0</v>
      </c>
      <c r="BO330" s="108">
        <f>Zostavy!T368</f>
        <v>0</v>
      </c>
      <c r="BP330" s="108">
        <f>SUMIFS(Zostavy!$V$342:$V$375,Zostavy!$T$342:$T$375,Zostavy!T368)*Zostavy!$W$377</f>
        <v>0</v>
      </c>
    </row>
    <row r="331" spans="1:68" ht="14.15" x14ac:dyDescent="0.35">
      <c r="A331" s="84"/>
      <c r="B331" s="98">
        <v>4550</v>
      </c>
      <c r="C331" s="84" t="s">
        <v>468</v>
      </c>
      <c r="D331" s="84">
        <f>Cenník[[#This Row],[Kód]]</f>
        <v>4550</v>
      </c>
      <c r="E331" s="93">
        <v>3.64</v>
      </c>
      <c r="F331" s="84"/>
      <c r="G331" s="84" t="s">
        <v>499</v>
      </c>
      <c r="H331" s="84"/>
      <c r="I331" s="99">
        <f>Cenník[[#This Row],[Kód]]</f>
        <v>4550</v>
      </c>
      <c r="J331" s="100">
        <f>SUM(Výskyt[[#This Row],[1]:[44]])</f>
        <v>0</v>
      </c>
      <c r="K331" s="100" t="str">
        <f>IFERROR(RANK(Výskyt[[#This Row],[kód-P]],Výskyt[kód-P],1),"")</f>
        <v/>
      </c>
      <c r="L331" s="100" t="str">
        <f>IF(Výskyt[[#This Row],[ks]]&gt;0,Výskyt[[#This Row],[Kód]],"")</f>
        <v/>
      </c>
      <c r="M331" s="100" t="str">
        <f>IFERROR(VLOOKUP(Výskyt[[#This Row],[Kód]],zostava1[],2,0),"")</f>
        <v/>
      </c>
      <c r="N331" s="100" t="str">
        <f>IFERROR(VLOOKUP(Výskyt[[#This Row],[Kód]],zostava2[],2,0),"")</f>
        <v/>
      </c>
      <c r="O331" s="100" t="str">
        <f>IFERROR(VLOOKUP(Výskyt[[#This Row],[Kód]],zostava3[],2,0),"")</f>
        <v/>
      </c>
      <c r="P331" s="100" t="str">
        <f>IFERROR(VLOOKUP(Výskyt[[#This Row],[Kód]],zostava4[],2,0),"")</f>
        <v/>
      </c>
      <c r="Q331" s="100" t="str">
        <f>IFERROR(VLOOKUP(Výskyt[[#This Row],[Kód]],zostava5[],2,0),"")</f>
        <v/>
      </c>
      <c r="R331" s="100" t="str">
        <f>IFERROR(VLOOKUP(Výskyt[[#This Row],[Kód]],zostava6[],2,0),"")</f>
        <v/>
      </c>
      <c r="S331" s="100" t="str">
        <f>IFERROR(VLOOKUP(Výskyt[[#This Row],[Kód]],zostava7[],2,0),"")</f>
        <v/>
      </c>
      <c r="T331" s="100" t="str">
        <f>IFERROR(VLOOKUP(Výskyt[[#This Row],[Kód]],zostava8[],2,0),"")</f>
        <v/>
      </c>
      <c r="U331" s="100" t="str">
        <f>IFERROR(VLOOKUP(Výskyt[[#This Row],[Kód]],zostava9[],2,0),"")</f>
        <v/>
      </c>
      <c r="V331" s="102" t="str">
        <f>IFERROR(VLOOKUP(Výskyt[[#This Row],[Kód]],zostava10[],2,0),"")</f>
        <v/>
      </c>
      <c r="W331" s="100" t="str">
        <f>IFERROR(VLOOKUP(Výskyt[[#This Row],[Kód]],zostava11[],2,0),"")</f>
        <v/>
      </c>
      <c r="X331" s="100" t="str">
        <f>IFERROR(VLOOKUP(Výskyt[[#This Row],[Kód]],zostava12[],2,0),"")</f>
        <v/>
      </c>
      <c r="Y331" s="100" t="str">
        <f>IFERROR(VLOOKUP(Výskyt[[#This Row],[Kód]],zostava13[],2,0),"")</f>
        <v/>
      </c>
      <c r="Z331" s="100" t="str">
        <f>IFERROR(VLOOKUP(Výskyt[[#This Row],[Kód]],zostava14[],2,0),"")</f>
        <v/>
      </c>
      <c r="AA331" s="100" t="str">
        <f>IFERROR(VLOOKUP(Výskyt[[#This Row],[Kód]],zostava15[],2,0),"")</f>
        <v/>
      </c>
      <c r="AB331" s="100" t="str">
        <f>IFERROR(VLOOKUP(Výskyt[[#This Row],[Kód]],zostava16[],2,0),"")</f>
        <v/>
      </c>
      <c r="AC331" s="100" t="str">
        <f>IFERROR(VLOOKUP(Výskyt[[#This Row],[Kód]],zostava17[],2,0),"")</f>
        <v/>
      </c>
      <c r="AD331" s="100" t="str">
        <f>IFERROR(VLOOKUP(Výskyt[[#This Row],[Kód]],zostava18[],2,0),"")</f>
        <v/>
      </c>
      <c r="AE331" s="100" t="str">
        <f>IFERROR(VLOOKUP(Výskyt[[#This Row],[Kód]],zostava19[],2,0),"")</f>
        <v/>
      </c>
      <c r="AF331" s="100" t="str">
        <f>IFERROR(VLOOKUP(Výskyt[[#This Row],[Kód]],zostava20[],2,0),"")</f>
        <v/>
      </c>
      <c r="AG331" s="100" t="str">
        <f>IFERROR(VLOOKUP(Výskyt[[#This Row],[Kód]],zostava21[],2,0),"")</f>
        <v/>
      </c>
      <c r="AH331" s="100" t="str">
        <f>IFERROR(VLOOKUP(Výskyt[[#This Row],[Kód]],zostava22[],2,0),"")</f>
        <v/>
      </c>
      <c r="AI331" s="100" t="str">
        <f>IFERROR(VLOOKUP(Výskyt[[#This Row],[Kód]],zostava23[],2,0),"")</f>
        <v/>
      </c>
      <c r="AJ331" s="100" t="str">
        <f>IFERROR(VLOOKUP(Výskyt[[#This Row],[Kód]],zostava24[],2,0),"")</f>
        <v/>
      </c>
      <c r="AK331" s="100" t="str">
        <f>IFERROR(VLOOKUP(Výskyt[[#This Row],[Kód]],zostava25[],2,0),"")</f>
        <v/>
      </c>
      <c r="AL331" s="100" t="str">
        <f>IFERROR(VLOOKUP(Výskyt[[#This Row],[Kód]],zostava26[],2,0),"")</f>
        <v/>
      </c>
      <c r="AM331" s="100" t="str">
        <f>IFERROR(VLOOKUP(Výskyt[[#This Row],[Kód]],zostava27[],2,0),"")</f>
        <v/>
      </c>
      <c r="AN331" s="100" t="str">
        <f>IFERROR(VLOOKUP(Výskyt[[#This Row],[Kód]],zostava28[],2,0),"")</f>
        <v/>
      </c>
      <c r="AO331" s="100" t="str">
        <f>IFERROR(VLOOKUP(Výskyt[[#This Row],[Kód]],zostava29[],2,0),"")</f>
        <v/>
      </c>
      <c r="AP331" s="100" t="str">
        <f>IFERROR(VLOOKUP(Výskyt[[#This Row],[Kód]],zostava30[],2,0),"")</f>
        <v/>
      </c>
      <c r="AQ331" s="100" t="str">
        <f>IFERROR(VLOOKUP(Výskyt[[#This Row],[Kód]],zostava31[],2,0),"")</f>
        <v/>
      </c>
      <c r="AR331" s="100" t="str">
        <f>IFERROR(VLOOKUP(Výskyt[[#This Row],[Kód]],zostava32[],2,0),"")</f>
        <v/>
      </c>
      <c r="AS331" s="100" t="str">
        <f>IFERROR(VLOOKUP(Výskyt[[#This Row],[Kód]],zostava33[],2,0),"")</f>
        <v/>
      </c>
      <c r="AT331" s="100" t="str">
        <f>IFERROR(VLOOKUP(Výskyt[[#This Row],[Kód]],zostava34[],2,0),"")</f>
        <v/>
      </c>
      <c r="AU331" s="100" t="str">
        <f>IFERROR(VLOOKUP(Výskyt[[#This Row],[Kód]],zostava35[],2,0),"")</f>
        <v/>
      </c>
      <c r="AV331" s="100" t="str">
        <f>IFERROR(VLOOKUP(Výskyt[[#This Row],[Kód]],zostava36[],2,0),"")</f>
        <v/>
      </c>
      <c r="AW331" s="100" t="str">
        <f>IFERROR(VLOOKUP(Výskyt[[#This Row],[Kód]],zostava37[],2,0),"")</f>
        <v/>
      </c>
      <c r="AX331" s="100" t="str">
        <f>IFERROR(VLOOKUP(Výskyt[[#This Row],[Kód]],zostava38[],2,0),"")</f>
        <v/>
      </c>
      <c r="AY331" s="100" t="str">
        <f>IFERROR(VLOOKUP(Výskyt[[#This Row],[Kód]],zostava39[],2,0),"")</f>
        <v/>
      </c>
      <c r="AZ331" s="100" t="str">
        <f>IFERROR(VLOOKUP(Výskyt[[#This Row],[Kód]],zostava40[],2,0),"")</f>
        <v/>
      </c>
      <c r="BA331" s="100" t="str">
        <f>IFERROR(VLOOKUP(Výskyt[[#This Row],[Kód]],zostava41[],2,0),"")</f>
        <v/>
      </c>
      <c r="BB331" s="100" t="str">
        <f>IFERROR(VLOOKUP(Výskyt[[#This Row],[Kód]],zostava42[],2,0),"")</f>
        <v/>
      </c>
      <c r="BC331" s="100" t="str">
        <f>IFERROR(VLOOKUP(Výskyt[[#This Row],[Kód]],zostava43[],2,0),"")</f>
        <v/>
      </c>
      <c r="BD331" s="100" t="str">
        <f>IFERROR(VLOOKUP(Výskyt[[#This Row],[Kód]],zostava44[],2,0),"")</f>
        <v/>
      </c>
      <c r="BE331" s="84"/>
      <c r="BF331" s="108">
        <f>Zostavy!B369</f>
        <v>0</v>
      </c>
      <c r="BG331" s="108">
        <f>SUMIFS(Zostavy!$D$342:$D$375,Zostavy!$B$342:$B$375,Zostavy!B369)*Zostavy!$E$377</f>
        <v>0</v>
      </c>
      <c r="BI331" s="108">
        <f>Zostavy!H369</f>
        <v>0</v>
      </c>
      <c r="BJ331" s="108">
        <f>SUMIFS(Zostavy!$J$342:$J$375,Zostavy!$H$342:$H$375,Zostavy!H369)*Zostavy!$K$377</f>
        <v>0</v>
      </c>
      <c r="BL331" s="108">
        <f>Zostavy!N369</f>
        <v>0</v>
      </c>
      <c r="BM331" s="108">
        <f>SUMIFS(Zostavy!$P$342:$P$375,Zostavy!$N$342:$N$375,Zostavy!N369)*Zostavy!$Q$377</f>
        <v>0</v>
      </c>
      <c r="BO331" s="108">
        <f>Zostavy!T369</f>
        <v>0</v>
      </c>
      <c r="BP331" s="108">
        <f>SUMIFS(Zostavy!$V$342:$V$375,Zostavy!$T$342:$T$375,Zostavy!T369)*Zostavy!$W$377</f>
        <v>0</v>
      </c>
    </row>
    <row r="332" spans="1:68" ht="14.15" x14ac:dyDescent="0.35">
      <c r="A332" s="84"/>
      <c r="B332" s="98">
        <v>4551</v>
      </c>
      <c r="C332" s="84" t="s">
        <v>469</v>
      </c>
      <c r="D332" s="84">
        <f>Cenník[[#This Row],[Kód]]</f>
        <v>4551</v>
      </c>
      <c r="E332" s="93">
        <v>7.94</v>
      </c>
      <c r="F332" s="84"/>
      <c r="G332" s="84" t="s">
        <v>496</v>
      </c>
      <c r="H332" s="84"/>
      <c r="I332" s="99">
        <f>Cenník[[#This Row],[Kód]]</f>
        <v>4551</v>
      </c>
      <c r="J332" s="100">
        <f>SUM(Výskyt[[#This Row],[1]:[44]])</f>
        <v>0</v>
      </c>
      <c r="K332" s="100" t="str">
        <f>IFERROR(RANK(Výskyt[[#This Row],[kód-P]],Výskyt[kód-P],1),"")</f>
        <v/>
      </c>
      <c r="L332" s="100" t="str">
        <f>IF(Výskyt[[#This Row],[ks]]&gt;0,Výskyt[[#This Row],[Kód]],"")</f>
        <v/>
      </c>
      <c r="M332" s="100" t="str">
        <f>IFERROR(VLOOKUP(Výskyt[[#This Row],[Kód]],zostava1[],2,0),"")</f>
        <v/>
      </c>
      <c r="N332" s="100" t="str">
        <f>IFERROR(VLOOKUP(Výskyt[[#This Row],[Kód]],zostava2[],2,0),"")</f>
        <v/>
      </c>
      <c r="O332" s="100" t="str">
        <f>IFERROR(VLOOKUP(Výskyt[[#This Row],[Kód]],zostava3[],2,0),"")</f>
        <v/>
      </c>
      <c r="P332" s="100" t="str">
        <f>IFERROR(VLOOKUP(Výskyt[[#This Row],[Kód]],zostava4[],2,0),"")</f>
        <v/>
      </c>
      <c r="Q332" s="100" t="str">
        <f>IFERROR(VLOOKUP(Výskyt[[#This Row],[Kód]],zostava5[],2,0),"")</f>
        <v/>
      </c>
      <c r="R332" s="100" t="str">
        <f>IFERROR(VLOOKUP(Výskyt[[#This Row],[Kód]],zostava6[],2,0),"")</f>
        <v/>
      </c>
      <c r="S332" s="100" t="str">
        <f>IFERROR(VLOOKUP(Výskyt[[#This Row],[Kód]],zostava7[],2,0),"")</f>
        <v/>
      </c>
      <c r="T332" s="100" t="str">
        <f>IFERROR(VLOOKUP(Výskyt[[#This Row],[Kód]],zostava8[],2,0),"")</f>
        <v/>
      </c>
      <c r="U332" s="100" t="str">
        <f>IFERROR(VLOOKUP(Výskyt[[#This Row],[Kód]],zostava9[],2,0),"")</f>
        <v/>
      </c>
      <c r="V332" s="102" t="str">
        <f>IFERROR(VLOOKUP(Výskyt[[#This Row],[Kód]],zostava10[],2,0),"")</f>
        <v/>
      </c>
      <c r="W332" s="100" t="str">
        <f>IFERROR(VLOOKUP(Výskyt[[#This Row],[Kód]],zostava11[],2,0),"")</f>
        <v/>
      </c>
      <c r="X332" s="100" t="str">
        <f>IFERROR(VLOOKUP(Výskyt[[#This Row],[Kód]],zostava12[],2,0),"")</f>
        <v/>
      </c>
      <c r="Y332" s="100" t="str">
        <f>IFERROR(VLOOKUP(Výskyt[[#This Row],[Kód]],zostava13[],2,0),"")</f>
        <v/>
      </c>
      <c r="Z332" s="100" t="str">
        <f>IFERROR(VLOOKUP(Výskyt[[#This Row],[Kód]],zostava14[],2,0),"")</f>
        <v/>
      </c>
      <c r="AA332" s="100" t="str">
        <f>IFERROR(VLOOKUP(Výskyt[[#This Row],[Kód]],zostava15[],2,0),"")</f>
        <v/>
      </c>
      <c r="AB332" s="100" t="str">
        <f>IFERROR(VLOOKUP(Výskyt[[#This Row],[Kód]],zostava16[],2,0),"")</f>
        <v/>
      </c>
      <c r="AC332" s="100" t="str">
        <f>IFERROR(VLOOKUP(Výskyt[[#This Row],[Kód]],zostava17[],2,0),"")</f>
        <v/>
      </c>
      <c r="AD332" s="100" t="str">
        <f>IFERROR(VLOOKUP(Výskyt[[#This Row],[Kód]],zostava18[],2,0),"")</f>
        <v/>
      </c>
      <c r="AE332" s="100" t="str">
        <f>IFERROR(VLOOKUP(Výskyt[[#This Row],[Kód]],zostava19[],2,0),"")</f>
        <v/>
      </c>
      <c r="AF332" s="100" t="str">
        <f>IFERROR(VLOOKUP(Výskyt[[#This Row],[Kód]],zostava20[],2,0),"")</f>
        <v/>
      </c>
      <c r="AG332" s="100" t="str">
        <f>IFERROR(VLOOKUP(Výskyt[[#This Row],[Kód]],zostava21[],2,0),"")</f>
        <v/>
      </c>
      <c r="AH332" s="100" t="str">
        <f>IFERROR(VLOOKUP(Výskyt[[#This Row],[Kód]],zostava22[],2,0),"")</f>
        <v/>
      </c>
      <c r="AI332" s="100" t="str">
        <f>IFERROR(VLOOKUP(Výskyt[[#This Row],[Kód]],zostava23[],2,0),"")</f>
        <v/>
      </c>
      <c r="AJ332" s="100" t="str">
        <f>IFERROR(VLOOKUP(Výskyt[[#This Row],[Kód]],zostava24[],2,0),"")</f>
        <v/>
      </c>
      <c r="AK332" s="100" t="str">
        <f>IFERROR(VLOOKUP(Výskyt[[#This Row],[Kód]],zostava25[],2,0),"")</f>
        <v/>
      </c>
      <c r="AL332" s="100" t="str">
        <f>IFERROR(VLOOKUP(Výskyt[[#This Row],[Kód]],zostava26[],2,0),"")</f>
        <v/>
      </c>
      <c r="AM332" s="100" t="str">
        <f>IFERROR(VLOOKUP(Výskyt[[#This Row],[Kód]],zostava27[],2,0),"")</f>
        <v/>
      </c>
      <c r="AN332" s="100" t="str">
        <f>IFERROR(VLOOKUP(Výskyt[[#This Row],[Kód]],zostava28[],2,0),"")</f>
        <v/>
      </c>
      <c r="AO332" s="100" t="str">
        <f>IFERROR(VLOOKUP(Výskyt[[#This Row],[Kód]],zostava29[],2,0),"")</f>
        <v/>
      </c>
      <c r="AP332" s="100" t="str">
        <f>IFERROR(VLOOKUP(Výskyt[[#This Row],[Kód]],zostava30[],2,0),"")</f>
        <v/>
      </c>
      <c r="AQ332" s="100" t="str">
        <f>IFERROR(VLOOKUP(Výskyt[[#This Row],[Kód]],zostava31[],2,0),"")</f>
        <v/>
      </c>
      <c r="AR332" s="100" t="str">
        <f>IFERROR(VLOOKUP(Výskyt[[#This Row],[Kód]],zostava32[],2,0),"")</f>
        <v/>
      </c>
      <c r="AS332" s="100" t="str">
        <f>IFERROR(VLOOKUP(Výskyt[[#This Row],[Kód]],zostava33[],2,0),"")</f>
        <v/>
      </c>
      <c r="AT332" s="100" t="str">
        <f>IFERROR(VLOOKUP(Výskyt[[#This Row],[Kód]],zostava34[],2,0),"")</f>
        <v/>
      </c>
      <c r="AU332" s="100" t="str">
        <f>IFERROR(VLOOKUP(Výskyt[[#This Row],[Kód]],zostava35[],2,0),"")</f>
        <v/>
      </c>
      <c r="AV332" s="100" t="str">
        <f>IFERROR(VLOOKUP(Výskyt[[#This Row],[Kód]],zostava36[],2,0),"")</f>
        <v/>
      </c>
      <c r="AW332" s="100" t="str">
        <f>IFERROR(VLOOKUP(Výskyt[[#This Row],[Kód]],zostava37[],2,0),"")</f>
        <v/>
      </c>
      <c r="AX332" s="100" t="str">
        <f>IFERROR(VLOOKUP(Výskyt[[#This Row],[Kód]],zostava38[],2,0),"")</f>
        <v/>
      </c>
      <c r="AY332" s="100" t="str">
        <f>IFERROR(VLOOKUP(Výskyt[[#This Row],[Kód]],zostava39[],2,0),"")</f>
        <v/>
      </c>
      <c r="AZ332" s="100" t="str">
        <f>IFERROR(VLOOKUP(Výskyt[[#This Row],[Kód]],zostava40[],2,0),"")</f>
        <v/>
      </c>
      <c r="BA332" s="100" t="str">
        <f>IFERROR(VLOOKUP(Výskyt[[#This Row],[Kód]],zostava41[],2,0),"")</f>
        <v/>
      </c>
      <c r="BB332" s="100" t="str">
        <f>IFERROR(VLOOKUP(Výskyt[[#This Row],[Kód]],zostava42[],2,0),"")</f>
        <v/>
      </c>
      <c r="BC332" s="100" t="str">
        <f>IFERROR(VLOOKUP(Výskyt[[#This Row],[Kód]],zostava43[],2,0),"")</f>
        <v/>
      </c>
      <c r="BD332" s="100" t="str">
        <f>IFERROR(VLOOKUP(Výskyt[[#This Row],[Kód]],zostava44[],2,0),"")</f>
        <v/>
      </c>
      <c r="BE332" s="84"/>
      <c r="BF332" s="108">
        <f>Zostavy!B370</f>
        <v>0</v>
      </c>
      <c r="BG332" s="108">
        <f>SUMIFS(Zostavy!$D$342:$D$375,Zostavy!$B$342:$B$375,Zostavy!B370)*Zostavy!$E$377</f>
        <v>0</v>
      </c>
      <c r="BI332" s="108">
        <f>Zostavy!H370</f>
        <v>0</v>
      </c>
      <c r="BJ332" s="108">
        <f>SUMIFS(Zostavy!$J$342:$J$375,Zostavy!$H$342:$H$375,Zostavy!H370)*Zostavy!$K$377</f>
        <v>0</v>
      </c>
      <c r="BL332" s="108">
        <f>Zostavy!N370</f>
        <v>0</v>
      </c>
      <c r="BM332" s="108">
        <f>SUMIFS(Zostavy!$P$342:$P$375,Zostavy!$N$342:$N$375,Zostavy!N370)*Zostavy!$Q$377</f>
        <v>0</v>
      </c>
      <c r="BO332" s="108">
        <f>Zostavy!T370</f>
        <v>0</v>
      </c>
      <c r="BP332" s="108">
        <f>SUMIFS(Zostavy!$V$342:$V$375,Zostavy!$T$342:$T$375,Zostavy!T370)*Zostavy!$W$377</f>
        <v>0</v>
      </c>
    </row>
    <row r="333" spans="1:68" ht="14.15" x14ac:dyDescent="0.35">
      <c r="A333" s="84"/>
      <c r="B333" s="98">
        <v>4555</v>
      </c>
      <c r="C333" s="84" t="s">
        <v>470</v>
      </c>
      <c r="D333" s="84">
        <f>Cenník[[#This Row],[Kód]]</f>
        <v>4555</v>
      </c>
      <c r="E333" s="93">
        <v>3.88</v>
      </c>
      <c r="F333" s="84"/>
      <c r="G333" s="84" t="s">
        <v>497</v>
      </c>
      <c r="H333" s="84"/>
      <c r="I333" s="99">
        <f>Cenník[[#This Row],[Kód]]</f>
        <v>4555</v>
      </c>
      <c r="J333" s="100">
        <f>SUM(Výskyt[[#This Row],[1]:[44]])</f>
        <v>0</v>
      </c>
      <c r="K333" s="100" t="str">
        <f>IFERROR(RANK(Výskyt[[#This Row],[kód-P]],Výskyt[kód-P],1),"")</f>
        <v/>
      </c>
      <c r="L333" s="100" t="str">
        <f>IF(Výskyt[[#This Row],[ks]]&gt;0,Výskyt[[#This Row],[Kód]],"")</f>
        <v/>
      </c>
      <c r="M333" s="100" t="str">
        <f>IFERROR(VLOOKUP(Výskyt[[#This Row],[Kód]],zostava1[],2,0),"")</f>
        <v/>
      </c>
      <c r="N333" s="100" t="str">
        <f>IFERROR(VLOOKUP(Výskyt[[#This Row],[Kód]],zostava2[],2,0),"")</f>
        <v/>
      </c>
      <c r="O333" s="100" t="str">
        <f>IFERROR(VLOOKUP(Výskyt[[#This Row],[Kód]],zostava3[],2,0),"")</f>
        <v/>
      </c>
      <c r="P333" s="100" t="str">
        <f>IFERROR(VLOOKUP(Výskyt[[#This Row],[Kód]],zostava4[],2,0),"")</f>
        <v/>
      </c>
      <c r="Q333" s="100" t="str">
        <f>IFERROR(VLOOKUP(Výskyt[[#This Row],[Kód]],zostava5[],2,0),"")</f>
        <v/>
      </c>
      <c r="R333" s="100" t="str">
        <f>IFERROR(VLOOKUP(Výskyt[[#This Row],[Kód]],zostava6[],2,0),"")</f>
        <v/>
      </c>
      <c r="S333" s="100" t="str">
        <f>IFERROR(VLOOKUP(Výskyt[[#This Row],[Kód]],zostava7[],2,0),"")</f>
        <v/>
      </c>
      <c r="T333" s="100" t="str">
        <f>IFERROR(VLOOKUP(Výskyt[[#This Row],[Kód]],zostava8[],2,0),"")</f>
        <v/>
      </c>
      <c r="U333" s="100" t="str">
        <f>IFERROR(VLOOKUP(Výskyt[[#This Row],[Kód]],zostava9[],2,0),"")</f>
        <v/>
      </c>
      <c r="V333" s="102" t="str">
        <f>IFERROR(VLOOKUP(Výskyt[[#This Row],[Kód]],zostava10[],2,0),"")</f>
        <v/>
      </c>
      <c r="W333" s="100" t="str">
        <f>IFERROR(VLOOKUP(Výskyt[[#This Row],[Kód]],zostava11[],2,0),"")</f>
        <v/>
      </c>
      <c r="X333" s="100" t="str">
        <f>IFERROR(VLOOKUP(Výskyt[[#This Row],[Kód]],zostava12[],2,0),"")</f>
        <v/>
      </c>
      <c r="Y333" s="100" t="str">
        <f>IFERROR(VLOOKUP(Výskyt[[#This Row],[Kód]],zostava13[],2,0),"")</f>
        <v/>
      </c>
      <c r="Z333" s="100" t="str">
        <f>IFERROR(VLOOKUP(Výskyt[[#This Row],[Kód]],zostava14[],2,0),"")</f>
        <v/>
      </c>
      <c r="AA333" s="100" t="str">
        <f>IFERROR(VLOOKUP(Výskyt[[#This Row],[Kód]],zostava15[],2,0),"")</f>
        <v/>
      </c>
      <c r="AB333" s="100" t="str">
        <f>IFERROR(VLOOKUP(Výskyt[[#This Row],[Kód]],zostava16[],2,0),"")</f>
        <v/>
      </c>
      <c r="AC333" s="100" t="str">
        <f>IFERROR(VLOOKUP(Výskyt[[#This Row],[Kód]],zostava17[],2,0),"")</f>
        <v/>
      </c>
      <c r="AD333" s="100" t="str">
        <f>IFERROR(VLOOKUP(Výskyt[[#This Row],[Kód]],zostava18[],2,0),"")</f>
        <v/>
      </c>
      <c r="AE333" s="100" t="str">
        <f>IFERROR(VLOOKUP(Výskyt[[#This Row],[Kód]],zostava19[],2,0),"")</f>
        <v/>
      </c>
      <c r="AF333" s="100" t="str">
        <f>IFERROR(VLOOKUP(Výskyt[[#This Row],[Kód]],zostava20[],2,0),"")</f>
        <v/>
      </c>
      <c r="AG333" s="100" t="str">
        <f>IFERROR(VLOOKUP(Výskyt[[#This Row],[Kód]],zostava21[],2,0),"")</f>
        <v/>
      </c>
      <c r="AH333" s="100" t="str">
        <f>IFERROR(VLOOKUP(Výskyt[[#This Row],[Kód]],zostava22[],2,0),"")</f>
        <v/>
      </c>
      <c r="AI333" s="100" t="str">
        <f>IFERROR(VLOOKUP(Výskyt[[#This Row],[Kód]],zostava23[],2,0),"")</f>
        <v/>
      </c>
      <c r="AJ333" s="100" t="str">
        <f>IFERROR(VLOOKUP(Výskyt[[#This Row],[Kód]],zostava24[],2,0),"")</f>
        <v/>
      </c>
      <c r="AK333" s="100" t="str">
        <f>IFERROR(VLOOKUP(Výskyt[[#This Row],[Kód]],zostava25[],2,0),"")</f>
        <v/>
      </c>
      <c r="AL333" s="100" t="str">
        <f>IFERROR(VLOOKUP(Výskyt[[#This Row],[Kód]],zostava26[],2,0),"")</f>
        <v/>
      </c>
      <c r="AM333" s="100" t="str">
        <f>IFERROR(VLOOKUP(Výskyt[[#This Row],[Kód]],zostava27[],2,0),"")</f>
        <v/>
      </c>
      <c r="AN333" s="100" t="str">
        <f>IFERROR(VLOOKUP(Výskyt[[#This Row],[Kód]],zostava28[],2,0),"")</f>
        <v/>
      </c>
      <c r="AO333" s="100" t="str">
        <f>IFERROR(VLOOKUP(Výskyt[[#This Row],[Kód]],zostava29[],2,0),"")</f>
        <v/>
      </c>
      <c r="AP333" s="100" t="str">
        <f>IFERROR(VLOOKUP(Výskyt[[#This Row],[Kód]],zostava30[],2,0),"")</f>
        <v/>
      </c>
      <c r="AQ333" s="100" t="str">
        <f>IFERROR(VLOOKUP(Výskyt[[#This Row],[Kód]],zostava31[],2,0),"")</f>
        <v/>
      </c>
      <c r="AR333" s="100" t="str">
        <f>IFERROR(VLOOKUP(Výskyt[[#This Row],[Kód]],zostava32[],2,0),"")</f>
        <v/>
      </c>
      <c r="AS333" s="100" t="str">
        <f>IFERROR(VLOOKUP(Výskyt[[#This Row],[Kód]],zostava33[],2,0),"")</f>
        <v/>
      </c>
      <c r="AT333" s="100" t="str">
        <f>IFERROR(VLOOKUP(Výskyt[[#This Row],[Kód]],zostava34[],2,0),"")</f>
        <v/>
      </c>
      <c r="AU333" s="100" t="str">
        <f>IFERROR(VLOOKUP(Výskyt[[#This Row],[Kód]],zostava35[],2,0),"")</f>
        <v/>
      </c>
      <c r="AV333" s="100" t="str">
        <f>IFERROR(VLOOKUP(Výskyt[[#This Row],[Kód]],zostava36[],2,0),"")</f>
        <v/>
      </c>
      <c r="AW333" s="100" t="str">
        <f>IFERROR(VLOOKUP(Výskyt[[#This Row],[Kód]],zostava37[],2,0),"")</f>
        <v/>
      </c>
      <c r="AX333" s="100" t="str">
        <f>IFERROR(VLOOKUP(Výskyt[[#This Row],[Kód]],zostava38[],2,0),"")</f>
        <v/>
      </c>
      <c r="AY333" s="100" t="str">
        <f>IFERROR(VLOOKUP(Výskyt[[#This Row],[Kód]],zostava39[],2,0),"")</f>
        <v/>
      </c>
      <c r="AZ333" s="100" t="str">
        <f>IFERROR(VLOOKUP(Výskyt[[#This Row],[Kód]],zostava40[],2,0),"")</f>
        <v/>
      </c>
      <c r="BA333" s="100" t="str">
        <f>IFERROR(VLOOKUP(Výskyt[[#This Row],[Kód]],zostava41[],2,0),"")</f>
        <v/>
      </c>
      <c r="BB333" s="100" t="str">
        <f>IFERROR(VLOOKUP(Výskyt[[#This Row],[Kód]],zostava42[],2,0),"")</f>
        <v/>
      </c>
      <c r="BC333" s="100" t="str">
        <f>IFERROR(VLOOKUP(Výskyt[[#This Row],[Kód]],zostava43[],2,0),"")</f>
        <v/>
      </c>
      <c r="BD333" s="100" t="str">
        <f>IFERROR(VLOOKUP(Výskyt[[#This Row],[Kód]],zostava44[],2,0),"")</f>
        <v/>
      </c>
      <c r="BE333" s="84"/>
      <c r="BF333" s="108">
        <f>Zostavy!B371</f>
        <v>0</v>
      </c>
      <c r="BG333" s="108">
        <f>SUMIFS(Zostavy!$D$342:$D$375,Zostavy!$B$342:$B$375,Zostavy!B371)*Zostavy!$E$377</f>
        <v>0</v>
      </c>
      <c r="BI333" s="108">
        <f>Zostavy!H371</f>
        <v>0</v>
      </c>
      <c r="BJ333" s="108">
        <f>SUMIFS(Zostavy!$J$342:$J$375,Zostavy!$H$342:$H$375,Zostavy!H371)*Zostavy!$K$377</f>
        <v>0</v>
      </c>
      <c r="BL333" s="108">
        <f>Zostavy!N371</f>
        <v>0</v>
      </c>
      <c r="BM333" s="108">
        <f>SUMIFS(Zostavy!$P$342:$P$375,Zostavy!$N$342:$N$375,Zostavy!N371)*Zostavy!$Q$377</f>
        <v>0</v>
      </c>
      <c r="BO333" s="108">
        <f>Zostavy!T371</f>
        <v>0</v>
      </c>
      <c r="BP333" s="108">
        <f>SUMIFS(Zostavy!$V$342:$V$375,Zostavy!$T$342:$T$375,Zostavy!T371)*Zostavy!$W$377</f>
        <v>0</v>
      </c>
    </row>
    <row r="334" spans="1:68" ht="14.15" x14ac:dyDescent="0.35">
      <c r="A334" s="84"/>
      <c r="B334" s="98">
        <v>4556</v>
      </c>
      <c r="C334" s="84" t="s">
        <v>471</v>
      </c>
      <c r="D334" s="84">
        <f>Cenník[[#This Row],[Kód]]</f>
        <v>4556</v>
      </c>
      <c r="E334" s="93">
        <v>6.52</v>
      </c>
      <c r="F334" s="84"/>
      <c r="G334" s="84" t="s">
        <v>502</v>
      </c>
      <c r="H334" s="84"/>
      <c r="I334" s="99">
        <f>Cenník[[#This Row],[Kód]]</f>
        <v>4556</v>
      </c>
      <c r="J334" s="100">
        <f>SUM(Výskyt[[#This Row],[1]:[44]])</f>
        <v>0</v>
      </c>
      <c r="K334" s="100" t="str">
        <f>IFERROR(RANK(Výskyt[[#This Row],[kód-P]],Výskyt[kód-P],1),"")</f>
        <v/>
      </c>
      <c r="L334" s="100" t="str">
        <f>IF(Výskyt[[#This Row],[ks]]&gt;0,Výskyt[[#This Row],[Kód]],"")</f>
        <v/>
      </c>
      <c r="M334" s="100" t="str">
        <f>IFERROR(VLOOKUP(Výskyt[[#This Row],[Kód]],zostava1[],2,0),"")</f>
        <v/>
      </c>
      <c r="N334" s="100" t="str">
        <f>IFERROR(VLOOKUP(Výskyt[[#This Row],[Kód]],zostava2[],2,0),"")</f>
        <v/>
      </c>
      <c r="O334" s="100" t="str">
        <f>IFERROR(VLOOKUP(Výskyt[[#This Row],[Kód]],zostava3[],2,0),"")</f>
        <v/>
      </c>
      <c r="P334" s="100" t="str">
        <f>IFERROR(VLOOKUP(Výskyt[[#This Row],[Kód]],zostava4[],2,0),"")</f>
        <v/>
      </c>
      <c r="Q334" s="100" t="str">
        <f>IFERROR(VLOOKUP(Výskyt[[#This Row],[Kód]],zostava5[],2,0),"")</f>
        <v/>
      </c>
      <c r="R334" s="100" t="str">
        <f>IFERROR(VLOOKUP(Výskyt[[#This Row],[Kód]],zostava6[],2,0),"")</f>
        <v/>
      </c>
      <c r="S334" s="100" t="str">
        <f>IFERROR(VLOOKUP(Výskyt[[#This Row],[Kód]],zostava7[],2,0),"")</f>
        <v/>
      </c>
      <c r="T334" s="100" t="str">
        <f>IFERROR(VLOOKUP(Výskyt[[#This Row],[Kód]],zostava8[],2,0),"")</f>
        <v/>
      </c>
      <c r="U334" s="100" t="str">
        <f>IFERROR(VLOOKUP(Výskyt[[#This Row],[Kód]],zostava9[],2,0),"")</f>
        <v/>
      </c>
      <c r="V334" s="102" t="str">
        <f>IFERROR(VLOOKUP(Výskyt[[#This Row],[Kód]],zostava10[],2,0),"")</f>
        <v/>
      </c>
      <c r="W334" s="100" t="str">
        <f>IFERROR(VLOOKUP(Výskyt[[#This Row],[Kód]],zostava11[],2,0),"")</f>
        <v/>
      </c>
      <c r="X334" s="100" t="str">
        <f>IFERROR(VLOOKUP(Výskyt[[#This Row],[Kód]],zostava12[],2,0),"")</f>
        <v/>
      </c>
      <c r="Y334" s="100" t="str">
        <f>IFERROR(VLOOKUP(Výskyt[[#This Row],[Kód]],zostava13[],2,0),"")</f>
        <v/>
      </c>
      <c r="Z334" s="100" t="str">
        <f>IFERROR(VLOOKUP(Výskyt[[#This Row],[Kód]],zostava14[],2,0),"")</f>
        <v/>
      </c>
      <c r="AA334" s="100" t="str">
        <f>IFERROR(VLOOKUP(Výskyt[[#This Row],[Kód]],zostava15[],2,0),"")</f>
        <v/>
      </c>
      <c r="AB334" s="100" t="str">
        <f>IFERROR(VLOOKUP(Výskyt[[#This Row],[Kód]],zostava16[],2,0),"")</f>
        <v/>
      </c>
      <c r="AC334" s="100" t="str">
        <f>IFERROR(VLOOKUP(Výskyt[[#This Row],[Kód]],zostava17[],2,0),"")</f>
        <v/>
      </c>
      <c r="AD334" s="100" t="str">
        <f>IFERROR(VLOOKUP(Výskyt[[#This Row],[Kód]],zostava18[],2,0),"")</f>
        <v/>
      </c>
      <c r="AE334" s="100" t="str">
        <f>IFERROR(VLOOKUP(Výskyt[[#This Row],[Kód]],zostava19[],2,0),"")</f>
        <v/>
      </c>
      <c r="AF334" s="100" t="str">
        <f>IFERROR(VLOOKUP(Výskyt[[#This Row],[Kód]],zostava20[],2,0),"")</f>
        <v/>
      </c>
      <c r="AG334" s="100" t="str">
        <f>IFERROR(VLOOKUP(Výskyt[[#This Row],[Kód]],zostava21[],2,0),"")</f>
        <v/>
      </c>
      <c r="AH334" s="100" t="str">
        <f>IFERROR(VLOOKUP(Výskyt[[#This Row],[Kód]],zostava22[],2,0),"")</f>
        <v/>
      </c>
      <c r="AI334" s="100" t="str">
        <f>IFERROR(VLOOKUP(Výskyt[[#This Row],[Kód]],zostava23[],2,0),"")</f>
        <v/>
      </c>
      <c r="AJ334" s="100" t="str">
        <f>IFERROR(VLOOKUP(Výskyt[[#This Row],[Kód]],zostava24[],2,0),"")</f>
        <v/>
      </c>
      <c r="AK334" s="100" t="str">
        <f>IFERROR(VLOOKUP(Výskyt[[#This Row],[Kód]],zostava25[],2,0),"")</f>
        <v/>
      </c>
      <c r="AL334" s="100" t="str">
        <f>IFERROR(VLOOKUP(Výskyt[[#This Row],[Kód]],zostava26[],2,0),"")</f>
        <v/>
      </c>
      <c r="AM334" s="100" t="str">
        <f>IFERROR(VLOOKUP(Výskyt[[#This Row],[Kód]],zostava27[],2,0),"")</f>
        <v/>
      </c>
      <c r="AN334" s="100" t="str">
        <f>IFERROR(VLOOKUP(Výskyt[[#This Row],[Kód]],zostava28[],2,0),"")</f>
        <v/>
      </c>
      <c r="AO334" s="100" t="str">
        <f>IFERROR(VLOOKUP(Výskyt[[#This Row],[Kód]],zostava29[],2,0),"")</f>
        <v/>
      </c>
      <c r="AP334" s="100" t="str">
        <f>IFERROR(VLOOKUP(Výskyt[[#This Row],[Kód]],zostava30[],2,0),"")</f>
        <v/>
      </c>
      <c r="AQ334" s="100" t="str">
        <f>IFERROR(VLOOKUP(Výskyt[[#This Row],[Kód]],zostava31[],2,0),"")</f>
        <v/>
      </c>
      <c r="AR334" s="100" t="str">
        <f>IFERROR(VLOOKUP(Výskyt[[#This Row],[Kód]],zostava32[],2,0),"")</f>
        <v/>
      </c>
      <c r="AS334" s="100" t="str">
        <f>IFERROR(VLOOKUP(Výskyt[[#This Row],[Kód]],zostava33[],2,0),"")</f>
        <v/>
      </c>
      <c r="AT334" s="100" t="str">
        <f>IFERROR(VLOOKUP(Výskyt[[#This Row],[Kód]],zostava34[],2,0),"")</f>
        <v/>
      </c>
      <c r="AU334" s="100" t="str">
        <f>IFERROR(VLOOKUP(Výskyt[[#This Row],[Kód]],zostava35[],2,0),"")</f>
        <v/>
      </c>
      <c r="AV334" s="100" t="str">
        <f>IFERROR(VLOOKUP(Výskyt[[#This Row],[Kód]],zostava36[],2,0),"")</f>
        <v/>
      </c>
      <c r="AW334" s="100" t="str">
        <f>IFERROR(VLOOKUP(Výskyt[[#This Row],[Kód]],zostava37[],2,0),"")</f>
        <v/>
      </c>
      <c r="AX334" s="100" t="str">
        <f>IFERROR(VLOOKUP(Výskyt[[#This Row],[Kód]],zostava38[],2,0),"")</f>
        <v/>
      </c>
      <c r="AY334" s="100" t="str">
        <f>IFERROR(VLOOKUP(Výskyt[[#This Row],[Kód]],zostava39[],2,0),"")</f>
        <v/>
      </c>
      <c r="AZ334" s="100" t="str">
        <f>IFERROR(VLOOKUP(Výskyt[[#This Row],[Kód]],zostava40[],2,0),"")</f>
        <v/>
      </c>
      <c r="BA334" s="100" t="str">
        <f>IFERROR(VLOOKUP(Výskyt[[#This Row],[Kód]],zostava41[],2,0),"")</f>
        <v/>
      </c>
      <c r="BB334" s="100" t="str">
        <f>IFERROR(VLOOKUP(Výskyt[[#This Row],[Kód]],zostava42[],2,0),"")</f>
        <v/>
      </c>
      <c r="BC334" s="100" t="str">
        <f>IFERROR(VLOOKUP(Výskyt[[#This Row],[Kód]],zostava43[],2,0),"")</f>
        <v/>
      </c>
      <c r="BD334" s="100" t="str">
        <f>IFERROR(VLOOKUP(Výskyt[[#This Row],[Kód]],zostava44[],2,0),"")</f>
        <v/>
      </c>
      <c r="BE334" s="84"/>
      <c r="BF334" s="108">
        <f>Zostavy!B372</f>
        <v>0</v>
      </c>
      <c r="BG334" s="108">
        <f>SUMIFS(Zostavy!$D$342:$D$375,Zostavy!$B$342:$B$375,Zostavy!B372)*Zostavy!$E$377</f>
        <v>0</v>
      </c>
      <c r="BI334" s="108">
        <f>Zostavy!H372</f>
        <v>0</v>
      </c>
      <c r="BJ334" s="108">
        <f>SUMIFS(Zostavy!$J$342:$J$375,Zostavy!$H$342:$H$375,Zostavy!H372)*Zostavy!$K$377</f>
        <v>0</v>
      </c>
      <c r="BL334" s="108">
        <f>Zostavy!N372</f>
        <v>0</v>
      </c>
      <c r="BM334" s="108">
        <f>SUMIFS(Zostavy!$P$342:$P$375,Zostavy!$N$342:$N$375,Zostavy!N372)*Zostavy!$Q$377</f>
        <v>0</v>
      </c>
      <c r="BO334" s="108">
        <f>Zostavy!T372</f>
        <v>0</v>
      </c>
      <c r="BP334" s="108">
        <f>SUMIFS(Zostavy!$V$342:$V$375,Zostavy!$T$342:$T$375,Zostavy!T372)*Zostavy!$W$377</f>
        <v>0</v>
      </c>
    </row>
    <row r="335" spans="1:68" ht="14.15" x14ac:dyDescent="0.35">
      <c r="A335" s="84"/>
      <c r="B335" s="98">
        <v>4559</v>
      </c>
      <c r="C335" s="84" t="s">
        <v>103</v>
      </c>
      <c r="D335" s="84">
        <f>Cenník[[#This Row],[Kód]]</f>
        <v>4559</v>
      </c>
      <c r="E335" s="93">
        <v>0.4</v>
      </c>
      <c r="F335" s="84"/>
      <c r="G335" s="84" t="s">
        <v>501</v>
      </c>
      <c r="H335" s="84"/>
      <c r="I335" s="99">
        <f>Cenník[[#This Row],[Kód]]</f>
        <v>4559</v>
      </c>
      <c r="J335" s="100">
        <f>SUM(Výskyt[[#This Row],[1]:[44]])</f>
        <v>0</v>
      </c>
      <c r="K335" s="100" t="str">
        <f>IFERROR(RANK(Výskyt[[#This Row],[kód-P]],Výskyt[kód-P],1),"")</f>
        <v/>
      </c>
      <c r="L335" s="100" t="str">
        <f>IF(Výskyt[[#This Row],[ks]]&gt;0,Výskyt[[#This Row],[Kód]],"")</f>
        <v/>
      </c>
      <c r="M335" s="100" t="str">
        <f>IFERROR(VLOOKUP(Výskyt[[#This Row],[Kód]],zostava1[],2,0),"")</f>
        <v/>
      </c>
      <c r="N335" s="100" t="str">
        <f>IFERROR(VLOOKUP(Výskyt[[#This Row],[Kód]],zostava2[],2,0),"")</f>
        <v/>
      </c>
      <c r="O335" s="100" t="str">
        <f>IFERROR(VLOOKUP(Výskyt[[#This Row],[Kód]],zostava3[],2,0),"")</f>
        <v/>
      </c>
      <c r="P335" s="100" t="str">
        <f>IFERROR(VLOOKUP(Výskyt[[#This Row],[Kód]],zostava4[],2,0),"")</f>
        <v/>
      </c>
      <c r="Q335" s="100" t="str">
        <f>IFERROR(VLOOKUP(Výskyt[[#This Row],[Kód]],zostava5[],2,0),"")</f>
        <v/>
      </c>
      <c r="R335" s="100" t="str">
        <f>IFERROR(VLOOKUP(Výskyt[[#This Row],[Kód]],zostava6[],2,0),"")</f>
        <v/>
      </c>
      <c r="S335" s="100" t="str">
        <f>IFERROR(VLOOKUP(Výskyt[[#This Row],[Kód]],zostava7[],2,0),"")</f>
        <v/>
      </c>
      <c r="T335" s="100" t="str">
        <f>IFERROR(VLOOKUP(Výskyt[[#This Row],[Kód]],zostava8[],2,0),"")</f>
        <v/>
      </c>
      <c r="U335" s="100" t="str">
        <f>IFERROR(VLOOKUP(Výskyt[[#This Row],[Kód]],zostava9[],2,0),"")</f>
        <v/>
      </c>
      <c r="V335" s="102" t="str">
        <f>IFERROR(VLOOKUP(Výskyt[[#This Row],[Kód]],zostava10[],2,0),"")</f>
        <v/>
      </c>
      <c r="W335" s="100" t="str">
        <f>IFERROR(VLOOKUP(Výskyt[[#This Row],[Kód]],zostava11[],2,0),"")</f>
        <v/>
      </c>
      <c r="X335" s="100" t="str">
        <f>IFERROR(VLOOKUP(Výskyt[[#This Row],[Kód]],zostava12[],2,0),"")</f>
        <v/>
      </c>
      <c r="Y335" s="100" t="str">
        <f>IFERROR(VLOOKUP(Výskyt[[#This Row],[Kód]],zostava13[],2,0),"")</f>
        <v/>
      </c>
      <c r="Z335" s="100" t="str">
        <f>IFERROR(VLOOKUP(Výskyt[[#This Row],[Kód]],zostava14[],2,0),"")</f>
        <v/>
      </c>
      <c r="AA335" s="100" t="str">
        <f>IFERROR(VLOOKUP(Výskyt[[#This Row],[Kód]],zostava15[],2,0),"")</f>
        <v/>
      </c>
      <c r="AB335" s="100" t="str">
        <f>IFERROR(VLOOKUP(Výskyt[[#This Row],[Kód]],zostava16[],2,0),"")</f>
        <v/>
      </c>
      <c r="AC335" s="100" t="str">
        <f>IFERROR(VLOOKUP(Výskyt[[#This Row],[Kód]],zostava17[],2,0),"")</f>
        <v/>
      </c>
      <c r="AD335" s="100" t="str">
        <f>IFERROR(VLOOKUP(Výskyt[[#This Row],[Kód]],zostava18[],2,0),"")</f>
        <v/>
      </c>
      <c r="AE335" s="100" t="str">
        <f>IFERROR(VLOOKUP(Výskyt[[#This Row],[Kód]],zostava19[],2,0),"")</f>
        <v/>
      </c>
      <c r="AF335" s="100" t="str">
        <f>IFERROR(VLOOKUP(Výskyt[[#This Row],[Kód]],zostava20[],2,0),"")</f>
        <v/>
      </c>
      <c r="AG335" s="100" t="str">
        <f>IFERROR(VLOOKUP(Výskyt[[#This Row],[Kód]],zostava21[],2,0),"")</f>
        <v/>
      </c>
      <c r="AH335" s="100" t="str">
        <f>IFERROR(VLOOKUP(Výskyt[[#This Row],[Kód]],zostava22[],2,0),"")</f>
        <v/>
      </c>
      <c r="AI335" s="100" t="str">
        <f>IFERROR(VLOOKUP(Výskyt[[#This Row],[Kód]],zostava23[],2,0),"")</f>
        <v/>
      </c>
      <c r="AJ335" s="100" t="str">
        <f>IFERROR(VLOOKUP(Výskyt[[#This Row],[Kód]],zostava24[],2,0),"")</f>
        <v/>
      </c>
      <c r="AK335" s="100" t="str">
        <f>IFERROR(VLOOKUP(Výskyt[[#This Row],[Kód]],zostava25[],2,0),"")</f>
        <v/>
      </c>
      <c r="AL335" s="100" t="str">
        <f>IFERROR(VLOOKUP(Výskyt[[#This Row],[Kód]],zostava26[],2,0),"")</f>
        <v/>
      </c>
      <c r="AM335" s="100" t="str">
        <f>IFERROR(VLOOKUP(Výskyt[[#This Row],[Kód]],zostava27[],2,0),"")</f>
        <v/>
      </c>
      <c r="AN335" s="100" t="str">
        <f>IFERROR(VLOOKUP(Výskyt[[#This Row],[Kód]],zostava28[],2,0),"")</f>
        <v/>
      </c>
      <c r="AO335" s="100" t="str">
        <f>IFERROR(VLOOKUP(Výskyt[[#This Row],[Kód]],zostava29[],2,0),"")</f>
        <v/>
      </c>
      <c r="AP335" s="100" t="str">
        <f>IFERROR(VLOOKUP(Výskyt[[#This Row],[Kód]],zostava30[],2,0),"")</f>
        <v/>
      </c>
      <c r="AQ335" s="100" t="str">
        <f>IFERROR(VLOOKUP(Výskyt[[#This Row],[Kód]],zostava31[],2,0),"")</f>
        <v/>
      </c>
      <c r="AR335" s="100" t="str">
        <f>IFERROR(VLOOKUP(Výskyt[[#This Row],[Kód]],zostava32[],2,0),"")</f>
        <v/>
      </c>
      <c r="AS335" s="100" t="str">
        <f>IFERROR(VLOOKUP(Výskyt[[#This Row],[Kód]],zostava33[],2,0),"")</f>
        <v/>
      </c>
      <c r="AT335" s="100" t="str">
        <f>IFERROR(VLOOKUP(Výskyt[[#This Row],[Kód]],zostava34[],2,0),"")</f>
        <v/>
      </c>
      <c r="AU335" s="100" t="str">
        <f>IFERROR(VLOOKUP(Výskyt[[#This Row],[Kód]],zostava35[],2,0),"")</f>
        <v/>
      </c>
      <c r="AV335" s="100" t="str">
        <f>IFERROR(VLOOKUP(Výskyt[[#This Row],[Kód]],zostava36[],2,0),"")</f>
        <v/>
      </c>
      <c r="AW335" s="100" t="str">
        <f>IFERROR(VLOOKUP(Výskyt[[#This Row],[Kód]],zostava37[],2,0),"")</f>
        <v/>
      </c>
      <c r="AX335" s="100" t="str">
        <f>IFERROR(VLOOKUP(Výskyt[[#This Row],[Kód]],zostava38[],2,0),"")</f>
        <v/>
      </c>
      <c r="AY335" s="100" t="str">
        <f>IFERROR(VLOOKUP(Výskyt[[#This Row],[Kód]],zostava39[],2,0),"")</f>
        <v/>
      </c>
      <c r="AZ335" s="100" t="str">
        <f>IFERROR(VLOOKUP(Výskyt[[#This Row],[Kód]],zostava40[],2,0),"")</f>
        <v/>
      </c>
      <c r="BA335" s="100" t="str">
        <f>IFERROR(VLOOKUP(Výskyt[[#This Row],[Kód]],zostava41[],2,0),"")</f>
        <v/>
      </c>
      <c r="BB335" s="100" t="str">
        <f>IFERROR(VLOOKUP(Výskyt[[#This Row],[Kód]],zostava42[],2,0),"")</f>
        <v/>
      </c>
      <c r="BC335" s="100" t="str">
        <f>IFERROR(VLOOKUP(Výskyt[[#This Row],[Kód]],zostava43[],2,0),"")</f>
        <v/>
      </c>
      <c r="BD335" s="100" t="str">
        <f>IFERROR(VLOOKUP(Výskyt[[#This Row],[Kód]],zostava44[],2,0),"")</f>
        <v/>
      </c>
      <c r="BE335" s="84"/>
      <c r="BF335" s="108">
        <f>Zostavy!B373</f>
        <v>0</v>
      </c>
      <c r="BG335" s="108">
        <f>SUMIFS(Zostavy!$D$342:$D$375,Zostavy!$B$342:$B$375,Zostavy!B373)*Zostavy!$E$377</f>
        <v>0</v>
      </c>
      <c r="BI335" s="108">
        <f>Zostavy!H373</f>
        <v>0</v>
      </c>
      <c r="BJ335" s="108">
        <f>SUMIFS(Zostavy!$J$342:$J$375,Zostavy!$H$342:$H$375,Zostavy!H373)*Zostavy!$K$377</f>
        <v>0</v>
      </c>
      <c r="BL335" s="108">
        <f>Zostavy!N373</f>
        <v>0</v>
      </c>
      <c r="BM335" s="108">
        <f>SUMIFS(Zostavy!$P$342:$P$375,Zostavy!$N$342:$N$375,Zostavy!N373)*Zostavy!$Q$377</f>
        <v>0</v>
      </c>
      <c r="BO335" s="108">
        <f>Zostavy!T373</f>
        <v>0</v>
      </c>
      <c r="BP335" s="108">
        <f>SUMIFS(Zostavy!$V$342:$V$375,Zostavy!$T$342:$T$375,Zostavy!T373)*Zostavy!$W$377</f>
        <v>0</v>
      </c>
    </row>
    <row r="336" spans="1:68" ht="14.15" x14ac:dyDescent="0.35">
      <c r="A336" s="84"/>
      <c r="B336" s="98">
        <v>4580</v>
      </c>
      <c r="C336" s="84" t="s">
        <v>274</v>
      </c>
      <c r="D336" s="84">
        <f>Cenník[[#This Row],[Kód]]</f>
        <v>4580</v>
      </c>
      <c r="E336" s="93">
        <v>1.9</v>
      </c>
      <c r="F336" s="84"/>
      <c r="G336" s="84" t="s">
        <v>498</v>
      </c>
      <c r="H336" s="84"/>
      <c r="I336" s="99">
        <f>Cenník[[#This Row],[Kód]]</f>
        <v>4580</v>
      </c>
      <c r="J336" s="100">
        <f>SUM(Výskyt[[#This Row],[1]:[44]])</f>
        <v>0</v>
      </c>
      <c r="K336" s="100" t="str">
        <f>IFERROR(RANK(Výskyt[[#This Row],[kód-P]],Výskyt[kód-P],1),"")</f>
        <v/>
      </c>
      <c r="L336" s="100" t="str">
        <f>IF(Výskyt[[#This Row],[ks]]&gt;0,Výskyt[[#This Row],[Kód]],"")</f>
        <v/>
      </c>
      <c r="M336" s="100" t="str">
        <f>IFERROR(VLOOKUP(Výskyt[[#This Row],[Kód]],zostava1[],2,0),"")</f>
        <v/>
      </c>
      <c r="N336" s="100" t="str">
        <f>IFERROR(VLOOKUP(Výskyt[[#This Row],[Kód]],zostava2[],2,0),"")</f>
        <v/>
      </c>
      <c r="O336" s="100" t="str">
        <f>IFERROR(VLOOKUP(Výskyt[[#This Row],[Kód]],zostava3[],2,0),"")</f>
        <v/>
      </c>
      <c r="P336" s="100" t="str">
        <f>IFERROR(VLOOKUP(Výskyt[[#This Row],[Kód]],zostava4[],2,0),"")</f>
        <v/>
      </c>
      <c r="Q336" s="100" t="str">
        <f>IFERROR(VLOOKUP(Výskyt[[#This Row],[Kód]],zostava5[],2,0),"")</f>
        <v/>
      </c>
      <c r="R336" s="100" t="str">
        <f>IFERROR(VLOOKUP(Výskyt[[#This Row],[Kód]],zostava6[],2,0),"")</f>
        <v/>
      </c>
      <c r="S336" s="100" t="str">
        <f>IFERROR(VLOOKUP(Výskyt[[#This Row],[Kód]],zostava7[],2,0),"")</f>
        <v/>
      </c>
      <c r="T336" s="100" t="str">
        <f>IFERROR(VLOOKUP(Výskyt[[#This Row],[Kód]],zostava8[],2,0),"")</f>
        <v/>
      </c>
      <c r="U336" s="100" t="str">
        <f>IFERROR(VLOOKUP(Výskyt[[#This Row],[Kód]],zostava9[],2,0),"")</f>
        <v/>
      </c>
      <c r="V336" s="102" t="str">
        <f>IFERROR(VLOOKUP(Výskyt[[#This Row],[Kód]],zostava10[],2,0),"")</f>
        <v/>
      </c>
      <c r="W336" s="100" t="str">
        <f>IFERROR(VLOOKUP(Výskyt[[#This Row],[Kód]],zostava11[],2,0),"")</f>
        <v/>
      </c>
      <c r="X336" s="100" t="str">
        <f>IFERROR(VLOOKUP(Výskyt[[#This Row],[Kód]],zostava12[],2,0),"")</f>
        <v/>
      </c>
      <c r="Y336" s="100" t="str">
        <f>IFERROR(VLOOKUP(Výskyt[[#This Row],[Kód]],zostava13[],2,0),"")</f>
        <v/>
      </c>
      <c r="Z336" s="100" t="str">
        <f>IFERROR(VLOOKUP(Výskyt[[#This Row],[Kód]],zostava14[],2,0),"")</f>
        <v/>
      </c>
      <c r="AA336" s="100" t="str">
        <f>IFERROR(VLOOKUP(Výskyt[[#This Row],[Kód]],zostava15[],2,0),"")</f>
        <v/>
      </c>
      <c r="AB336" s="100" t="str">
        <f>IFERROR(VLOOKUP(Výskyt[[#This Row],[Kód]],zostava16[],2,0),"")</f>
        <v/>
      </c>
      <c r="AC336" s="100" t="str">
        <f>IFERROR(VLOOKUP(Výskyt[[#This Row],[Kód]],zostava17[],2,0),"")</f>
        <v/>
      </c>
      <c r="AD336" s="100" t="str">
        <f>IFERROR(VLOOKUP(Výskyt[[#This Row],[Kód]],zostava18[],2,0),"")</f>
        <v/>
      </c>
      <c r="AE336" s="100" t="str">
        <f>IFERROR(VLOOKUP(Výskyt[[#This Row],[Kód]],zostava19[],2,0),"")</f>
        <v/>
      </c>
      <c r="AF336" s="100" t="str">
        <f>IFERROR(VLOOKUP(Výskyt[[#This Row],[Kód]],zostava20[],2,0),"")</f>
        <v/>
      </c>
      <c r="AG336" s="100" t="str">
        <f>IFERROR(VLOOKUP(Výskyt[[#This Row],[Kód]],zostava21[],2,0),"")</f>
        <v/>
      </c>
      <c r="AH336" s="100" t="str">
        <f>IFERROR(VLOOKUP(Výskyt[[#This Row],[Kód]],zostava22[],2,0),"")</f>
        <v/>
      </c>
      <c r="AI336" s="100" t="str">
        <f>IFERROR(VLOOKUP(Výskyt[[#This Row],[Kód]],zostava23[],2,0),"")</f>
        <v/>
      </c>
      <c r="AJ336" s="100" t="str">
        <f>IFERROR(VLOOKUP(Výskyt[[#This Row],[Kód]],zostava24[],2,0),"")</f>
        <v/>
      </c>
      <c r="AK336" s="100" t="str">
        <f>IFERROR(VLOOKUP(Výskyt[[#This Row],[Kód]],zostava25[],2,0),"")</f>
        <v/>
      </c>
      <c r="AL336" s="100" t="str">
        <f>IFERROR(VLOOKUP(Výskyt[[#This Row],[Kód]],zostava26[],2,0),"")</f>
        <v/>
      </c>
      <c r="AM336" s="100" t="str">
        <f>IFERROR(VLOOKUP(Výskyt[[#This Row],[Kód]],zostava27[],2,0),"")</f>
        <v/>
      </c>
      <c r="AN336" s="100" t="str">
        <f>IFERROR(VLOOKUP(Výskyt[[#This Row],[Kód]],zostava28[],2,0),"")</f>
        <v/>
      </c>
      <c r="AO336" s="100" t="str">
        <f>IFERROR(VLOOKUP(Výskyt[[#This Row],[Kód]],zostava29[],2,0),"")</f>
        <v/>
      </c>
      <c r="AP336" s="100" t="str">
        <f>IFERROR(VLOOKUP(Výskyt[[#This Row],[Kód]],zostava30[],2,0),"")</f>
        <v/>
      </c>
      <c r="AQ336" s="100" t="str">
        <f>IFERROR(VLOOKUP(Výskyt[[#This Row],[Kód]],zostava31[],2,0),"")</f>
        <v/>
      </c>
      <c r="AR336" s="100" t="str">
        <f>IFERROR(VLOOKUP(Výskyt[[#This Row],[Kód]],zostava32[],2,0),"")</f>
        <v/>
      </c>
      <c r="AS336" s="100" t="str">
        <f>IFERROR(VLOOKUP(Výskyt[[#This Row],[Kód]],zostava33[],2,0),"")</f>
        <v/>
      </c>
      <c r="AT336" s="100" t="str">
        <f>IFERROR(VLOOKUP(Výskyt[[#This Row],[Kód]],zostava34[],2,0),"")</f>
        <v/>
      </c>
      <c r="AU336" s="100" t="str">
        <f>IFERROR(VLOOKUP(Výskyt[[#This Row],[Kód]],zostava35[],2,0),"")</f>
        <v/>
      </c>
      <c r="AV336" s="100" t="str">
        <f>IFERROR(VLOOKUP(Výskyt[[#This Row],[Kód]],zostava36[],2,0),"")</f>
        <v/>
      </c>
      <c r="AW336" s="100" t="str">
        <f>IFERROR(VLOOKUP(Výskyt[[#This Row],[Kód]],zostava37[],2,0),"")</f>
        <v/>
      </c>
      <c r="AX336" s="100" t="str">
        <f>IFERROR(VLOOKUP(Výskyt[[#This Row],[Kód]],zostava38[],2,0),"")</f>
        <v/>
      </c>
      <c r="AY336" s="100" t="str">
        <f>IFERROR(VLOOKUP(Výskyt[[#This Row],[Kód]],zostava39[],2,0),"")</f>
        <v/>
      </c>
      <c r="AZ336" s="100" t="str">
        <f>IFERROR(VLOOKUP(Výskyt[[#This Row],[Kód]],zostava40[],2,0),"")</f>
        <v/>
      </c>
      <c r="BA336" s="100" t="str">
        <f>IFERROR(VLOOKUP(Výskyt[[#This Row],[Kód]],zostava41[],2,0),"")</f>
        <v/>
      </c>
      <c r="BB336" s="100" t="str">
        <f>IFERROR(VLOOKUP(Výskyt[[#This Row],[Kód]],zostava42[],2,0),"")</f>
        <v/>
      </c>
      <c r="BC336" s="100" t="str">
        <f>IFERROR(VLOOKUP(Výskyt[[#This Row],[Kód]],zostava43[],2,0),"")</f>
        <v/>
      </c>
      <c r="BD336" s="100" t="str">
        <f>IFERROR(VLOOKUP(Výskyt[[#This Row],[Kód]],zostava44[],2,0),"")</f>
        <v/>
      </c>
      <c r="BE336" s="84"/>
      <c r="BF336" s="108">
        <f>Zostavy!B374</f>
        <v>0</v>
      </c>
      <c r="BG336" s="108">
        <f>SUMIFS(Zostavy!$D$342:$D$375,Zostavy!$B$342:$B$375,Zostavy!B374)*Zostavy!$E$377</f>
        <v>0</v>
      </c>
      <c r="BI336" s="108">
        <f>Zostavy!H374</f>
        <v>0</v>
      </c>
      <c r="BJ336" s="108">
        <f>SUMIFS(Zostavy!$J$342:$J$375,Zostavy!$H$342:$H$375,Zostavy!H374)*Zostavy!$K$377</f>
        <v>0</v>
      </c>
      <c r="BL336" s="108">
        <f>Zostavy!N374</f>
        <v>0</v>
      </c>
      <c r="BM336" s="108">
        <f>SUMIFS(Zostavy!$P$342:$P$375,Zostavy!$N$342:$N$375,Zostavy!N374)*Zostavy!$Q$377</f>
        <v>0</v>
      </c>
      <c r="BO336" s="108">
        <f>Zostavy!T374</f>
        <v>0</v>
      </c>
      <c r="BP336" s="108">
        <f>SUMIFS(Zostavy!$V$342:$V$375,Zostavy!$T$342:$T$375,Zostavy!T374)*Zostavy!$W$377</f>
        <v>0</v>
      </c>
    </row>
    <row r="337" spans="1:68" ht="14.15" x14ac:dyDescent="0.35">
      <c r="A337" s="84"/>
      <c r="B337" s="98">
        <v>4581</v>
      </c>
      <c r="C337" s="84" t="s">
        <v>275</v>
      </c>
      <c r="D337" s="84">
        <f>Cenník[[#This Row],[Kód]]</f>
        <v>4581</v>
      </c>
      <c r="E337" s="93">
        <v>1.9</v>
      </c>
      <c r="F337" s="84"/>
      <c r="G337" s="84" t="s">
        <v>508</v>
      </c>
      <c r="H337" s="84"/>
      <c r="I337" s="99">
        <f>Cenník[[#This Row],[Kód]]</f>
        <v>4581</v>
      </c>
      <c r="J337" s="100">
        <f>SUM(Výskyt[[#This Row],[1]:[44]])</f>
        <v>0</v>
      </c>
      <c r="K337" s="100" t="str">
        <f>IFERROR(RANK(Výskyt[[#This Row],[kód-P]],Výskyt[kód-P],1),"")</f>
        <v/>
      </c>
      <c r="L337" s="100" t="str">
        <f>IF(Výskyt[[#This Row],[ks]]&gt;0,Výskyt[[#This Row],[Kód]],"")</f>
        <v/>
      </c>
      <c r="M337" s="100" t="str">
        <f>IFERROR(VLOOKUP(Výskyt[[#This Row],[Kód]],zostava1[],2,0),"")</f>
        <v/>
      </c>
      <c r="N337" s="100" t="str">
        <f>IFERROR(VLOOKUP(Výskyt[[#This Row],[Kód]],zostava2[],2,0),"")</f>
        <v/>
      </c>
      <c r="O337" s="100" t="str">
        <f>IFERROR(VLOOKUP(Výskyt[[#This Row],[Kód]],zostava3[],2,0),"")</f>
        <v/>
      </c>
      <c r="P337" s="100" t="str">
        <f>IFERROR(VLOOKUP(Výskyt[[#This Row],[Kód]],zostava4[],2,0),"")</f>
        <v/>
      </c>
      <c r="Q337" s="100" t="str">
        <f>IFERROR(VLOOKUP(Výskyt[[#This Row],[Kód]],zostava5[],2,0),"")</f>
        <v/>
      </c>
      <c r="R337" s="100" t="str">
        <f>IFERROR(VLOOKUP(Výskyt[[#This Row],[Kód]],zostava6[],2,0),"")</f>
        <v/>
      </c>
      <c r="S337" s="100" t="str">
        <f>IFERROR(VLOOKUP(Výskyt[[#This Row],[Kód]],zostava7[],2,0),"")</f>
        <v/>
      </c>
      <c r="T337" s="100" t="str">
        <f>IFERROR(VLOOKUP(Výskyt[[#This Row],[Kód]],zostava8[],2,0),"")</f>
        <v/>
      </c>
      <c r="U337" s="100" t="str">
        <f>IFERROR(VLOOKUP(Výskyt[[#This Row],[Kód]],zostava9[],2,0),"")</f>
        <v/>
      </c>
      <c r="V337" s="102" t="str">
        <f>IFERROR(VLOOKUP(Výskyt[[#This Row],[Kód]],zostava10[],2,0),"")</f>
        <v/>
      </c>
      <c r="W337" s="100" t="str">
        <f>IFERROR(VLOOKUP(Výskyt[[#This Row],[Kód]],zostava11[],2,0),"")</f>
        <v/>
      </c>
      <c r="X337" s="100" t="str">
        <f>IFERROR(VLOOKUP(Výskyt[[#This Row],[Kód]],zostava12[],2,0),"")</f>
        <v/>
      </c>
      <c r="Y337" s="100" t="str">
        <f>IFERROR(VLOOKUP(Výskyt[[#This Row],[Kód]],zostava13[],2,0),"")</f>
        <v/>
      </c>
      <c r="Z337" s="100" t="str">
        <f>IFERROR(VLOOKUP(Výskyt[[#This Row],[Kód]],zostava14[],2,0),"")</f>
        <v/>
      </c>
      <c r="AA337" s="100" t="str">
        <f>IFERROR(VLOOKUP(Výskyt[[#This Row],[Kód]],zostava15[],2,0),"")</f>
        <v/>
      </c>
      <c r="AB337" s="100" t="str">
        <f>IFERROR(VLOOKUP(Výskyt[[#This Row],[Kód]],zostava16[],2,0),"")</f>
        <v/>
      </c>
      <c r="AC337" s="100" t="str">
        <f>IFERROR(VLOOKUP(Výskyt[[#This Row],[Kód]],zostava17[],2,0),"")</f>
        <v/>
      </c>
      <c r="AD337" s="100" t="str">
        <f>IFERROR(VLOOKUP(Výskyt[[#This Row],[Kód]],zostava18[],2,0),"")</f>
        <v/>
      </c>
      <c r="AE337" s="100" t="str">
        <f>IFERROR(VLOOKUP(Výskyt[[#This Row],[Kód]],zostava19[],2,0),"")</f>
        <v/>
      </c>
      <c r="AF337" s="100" t="str">
        <f>IFERROR(VLOOKUP(Výskyt[[#This Row],[Kód]],zostava20[],2,0),"")</f>
        <v/>
      </c>
      <c r="AG337" s="100" t="str">
        <f>IFERROR(VLOOKUP(Výskyt[[#This Row],[Kód]],zostava21[],2,0),"")</f>
        <v/>
      </c>
      <c r="AH337" s="100" t="str">
        <f>IFERROR(VLOOKUP(Výskyt[[#This Row],[Kód]],zostava22[],2,0),"")</f>
        <v/>
      </c>
      <c r="AI337" s="100" t="str">
        <f>IFERROR(VLOOKUP(Výskyt[[#This Row],[Kód]],zostava23[],2,0),"")</f>
        <v/>
      </c>
      <c r="AJ337" s="100" t="str">
        <f>IFERROR(VLOOKUP(Výskyt[[#This Row],[Kód]],zostava24[],2,0),"")</f>
        <v/>
      </c>
      <c r="AK337" s="100" t="str">
        <f>IFERROR(VLOOKUP(Výskyt[[#This Row],[Kód]],zostava25[],2,0),"")</f>
        <v/>
      </c>
      <c r="AL337" s="100" t="str">
        <f>IFERROR(VLOOKUP(Výskyt[[#This Row],[Kód]],zostava26[],2,0),"")</f>
        <v/>
      </c>
      <c r="AM337" s="100" t="str">
        <f>IFERROR(VLOOKUP(Výskyt[[#This Row],[Kód]],zostava27[],2,0),"")</f>
        <v/>
      </c>
      <c r="AN337" s="100" t="str">
        <f>IFERROR(VLOOKUP(Výskyt[[#This Row],[Kód]],zostava28[],2,0),"")</f>
        <v/>
      </c>
      <c r="AO337" s="100" t="str">
        <f>IFERROR(VLOOKUP(Výskyt[[#This Row],[Kód]],zostava29[],2,0),"")</f>
        <v/>
      </c>
      <c r="AP337" s="100" t="str">
        <f>IFERROR(VLOOKUP(Výskyt[[#This Row],[Kód]],zostava30[],2,0),"")</f>
        <v/>
      </c>
      <c r="AQ337" s="100" t="str">
        <f>IFERROR(VLOOKUP(Výskyt[[#This Row],[Kód]],zostava31[],2,0),"")</f>
        <v/>
      </c>
      <c r="AR337" s="100" t="str">
        <f>IFERROR(VLOOKUP(Výskyt[[#This Row],[Kód]],zostava32[],2,0),"")</f>
        <v/>
      </c>
      <c r="AS337" s="100" t="str">
        <f>IFERROR(VLOOKUP(Výskyt[[#This Row],[Kód]],zostava33[],2,0),"")</f>
        <v/>
      </c>
      <c r="AT337" s="100" t="str">
        <f>IFERROR(VLOOKUP(Výskyt[[#This Row],[Kód]],zostava34[],2,0),"")</f>
        <v/>
      </c>
      <c r="AU337" s="100" t="str">
        <f>IFERROR(VLOOKUP(Výskyt[[#This Row],[Kód]],zostava35[],2,0),"")</f>
        <v/>
      </c>
      <c r="AV337" s="100" t="str">
        <f>IFERROR(VLOOKUP(Výskyt[[#This Row],[Kód]],zostava36[],2,0),"")</f>
        <v/>
      </c>
      <c r="AW337" s="100" t="str">
        <f>IFERROR(VLOOKUP(Výskyt[[#This Row],[Kód]],zostava37[],2,0),"")</f>
        <v/>
      </c>
      <c r="AX337" s="100" t="str">
        <f>IFERROR(VLOOKUP(Výskyt[[#This Row],[Kód]],zostava38[],2,0),"")</f>
        <v/>
      </c>
      <c r="AY337" s="100" t="str">
        <f>IFERROR(VLOOKUP(Výskyt[[#This Row],[Kód]],zostava39[],2,0),"")</f>
        <v/>
      </c>
      <c r="AZ337" s="100" t="str">
        <f>IFERROR(VLOOKUP(Výskyt[[#This Row],[Kód]],zostava40[],2,0),"")</f>
        <v/>
      </c>
      <c r="BA337" s="100" t="str">
        <f>IFERROR(VLOOKUP(Výskyt[[#This Row],[Kód]],zostava41[],2,0),"")</f>
        <v/>
      </c>
      <c r="BB337" s="100" t="str">
        <f>IFERROR(VLOOKUP(Výskyt[[#This Row],[Kód]],zostava42[],2,0),"")</f>
        <v/>
      </c>
      <c r="BC337" s="100" t="str">
        <f>IFERROR(VLOOKUP(Výskyt[[#This Row],[Kód]],zostava43[],2,0),"")</f>
        <v/>
      </c>
      <c r="BD337" s="100" t="str">
        <f>IFERROR(VLOOKUP(Výskyt[[#This Row],[Kód]],zostava44[],2,0),"")</f>
        <v/>
      </c>
      <c r="BE337" s="84"/>
      <c r="BF337" s="108">
        <f>Zostavy!B375</f>
        <v>0</v>
      </c>
      <c r="BG337" s="108">
        <f>SUMIFS(Zostavy!$D$342:$D$375,Zostavy!$B$342:$B$375,Zostavy!B375)*Zostavy!$E$377</f>
        <v>0</v>
      </c>
      <c r="BI337" s="108">
        <f>Zostavy!H375</f>
        <v>0</v>
      </c>
      <c r="BJ337" s="108">
        <f>SUMIFS(Zostavy!$J$342:$J$375,Zostavy!$H$342:$H$375,Zostavy!H375)*Zostavy!$K$377</f>
        <v>0</v>
      </c>
      <c r="BL337" s="108">
        <f>Zostavy!N375</f>
        <v>0</v>
      </c>
      <c r="BM337" s="108">
        <f>SUMIFS(Zostavy!$P$342:$P$375,Zostavy!$N$342:$N$375,Zostavy!N375)*Zostavy!$Q$377</f>
        <v>0</v>
      </c>
      <c r="BO337" s="108">
        <f>Zostavy!T375</f>
        <v>0</v>
      </c>
      <c r="BP337" s="108">
        <f>SUMIFS(Zostavy!$V$342:$V$375,Zostavy!$T$342:$T$375,Zostavy!T375)*Zostavy!$W$377</f>
        <v>0</v>
      </c>
    </row>
    <row r="338" spans="1:68" x14ac:dyDescent="0.35">
      <c r="A338" s="84"/>
      <c r="B338" s="98">
        <v>4582</v>
      </c>
      <c r="C338" s="84" t="s">
        <v>276</v>
      </c>
      <c r="D338" s="84">
        <f>Cenník[[#This Row],[Kód]]</f>
        <v>4582</v>
      </c>
      <c r="E338" s="93">
        <v>1.9</v>
      </c>
      <c r="F338" s="84"/>
      <c r="G338" s="84" t="s">
        <v>509</v>
      </c>
      <c r="H338" s="84"/>
      <c r="I338" s="99">
        <f>Cenník[[#This Row],[Kód]]</f>
        <v>4582</v>
      </c>
      <c r="J338" s="100">
        <f>SUM(Výskyt[[#This Row],[1]:[44]])</f>
        <v>0</v>
      </c>
      <c r="K338" s="100" t="str">
        <f>IFERROR(RANK(Výskyt[[#This Row],[kód-P]],Výskyt[kód-P],1),"")</f>
        <v/>
      </c>
      <c r="L338" s="100" t="str">
        <f>IF(Výskyt[[#This Row],[ks]]&gt;0,Výskyt[[#This Row],[Kód]],"")</f>
        <v/>
      </c>
      <c r="M338" s="100" t="str">
        <f>IFERROR(VLOOKUP(Výskyt[[#This Row],[Kód]],zostava1[],2,0),"")</f>
        <v/>
      </c>
      <c r="N338" s="100" t="str">
        <f>IFERROR(VLOOKUP(Výskyt[[#This Row],[Kód]],zostava2[],2,0),"")</f>
        <v/>
      </c>
      <c r="O338" s="100" t="str">
        <f>IFERROR(VLOOKUP(Výskyt[[#This Row],[Kód]],zostava3[],2,0),"")</f>
        <v/>
      </c>
      <c r="P338" s="100" t="str">
        <f>IFERROR(VLOOKUP(Výskyt[[#This Row],[Kód]],zostava4[],2,0),"")</f>
        <v/>
      </c>
      <c r="Q338" s="100" t="str">
        <f>IFERROR(VLOOKUP(Výskyt[[#This Row],[Kód]],zostava5[],2,0),"")</f>
        <v/>
      </c>
      <c r="R338" s="100" t="str">
        <f>IFERROR(VLOOKUP(Výskyt[[#This Row],[Kód]],zostava6[],2,0),"")</f>
        <v/>
      </c>
      <c r="S338" s="100" t="str">
        <f>IFERROR(VLOOKUP(Výskyt[[#This Row],[Kód]],zostava7[],2,0),"")</f>
        <v/>
      </c>
      <c r="T338" s="100" t="str">
        <f>IFERROR(VLOOKUP(Výskyt[[#This Row],[Kód]],zostava8[],2,0),"")</f>
        <v/>
      </c>
      <c r="U338" s="100" t="str">
        <f>IFERROR(VLOOKUP(Výskyt[[#This Row],[Kód]],zostava9[],2,0),"")</f>
        <v/>
      </c>
      <c r="V338" s="102" t="str">
        <f>IFERROR(VLOOKUP(Výskyt[[#This Row],[Kód]],zostava10[],2,0),"")</f>
        <v/>
      </c>
      <c r="W338" s="100" t="str">
        <f>IFERROR(VLOOKUP(Výskyt[[#This Row],[Kód]],zostava11[],2,0),"")</f>
        <v/>
      </c>
      <c r="X338" s="100" t="str">
        <f>IFERROR(VLOOKUP(Výskyt[[#This Row],[Kód]],zostava12[],2,0),"")</f>
        <v/>
      </c>
      <c r="Y338" s="100" t="str">
        <f>IFERROR(VLOOKUP(Výskyt[[#This Row],[Kód]],zostava13[],2,0),"")</f>
        <v/>
      </c>
      <c r="Z338" s="100" t="str">
        <f>IFERROR(VLOOKUP(Výskyt[[#This Row],[Kód]],zostava14[],2,0),"")</f>
        <v/>
      </c>
      <c r="AA338" s="100" t="str">
        <f>IFERROR(VLOOKUP(Výskyt[[#This Row],[Kód]],zostava15[],2,0),"")</f>
        <v/>
      </c>
      <c r="AB338" s="100" t="str">
        <f>IFERROR(VLOOKUP(Výskyt[[#This Row],[Kód]],zostava16[],2,0),"")</f>
        <v/>
      </c>
      <c r="AC338" s="100" t="str">
        <f>IFERROR(VLOOKUP(Výskyt[[#This Row],[Kód]],zostava17[],2,0),"")</f>
        <v/>
      </c>
      <c r="AD338" s="100" t="str">
        <f>IFERROR(VLOOKUP(Výskyt[[#This Row],[Kód]],zostava18[],2,0),"")</f>
        <v/>
      </c>
      <c r="AE338" s="100" t="str">
        <f>IFERROR(VLOOKUP(Výskyt[[#This Row],[Kód]],zostava19[],2,0),"")</f>
        <v/>
      </c>
      <c r="AF338" s="100" t="str">
        <f>IFERROR(VLOOKUP(Výskyt[[#This Row],[Kód]],zostava20[],2,0),"")</f>
        <v/>
      </c>
      <c r="AG338" s="100" t="str">
        <f>IFERROR(VLOOKUP(Výskyt[[#This Row],[Kód]],zostava21[],2,0),"")</f>
        <v/>
      </c>
      <c r="AH338" s="100" t="str">
        <f>IFERROR(VLOOKUP(Výskyt[[#This Row],[Kód]],zostava22[],2,0),"")</f>
        <v/>
      </c>
      <c r="AI338" s="100" t="str">
        <f>IFERROR(VLOOKUP(Výskyt[[#This Row],[Kód]],zostava23[],2,0),"")</f>
        <v/>
      </c>
      <c r="AJ338" s="100" t="str">
        <f>IFERROR(VLOOKUP(Výskyt[[#This Row],[Kód]],zostava24[],2,0),"")</f>
        <v/>
      </c>
      <c r="AK338" s="100" t="str">
        <f>IFERROR(VLOOKUP(Výskyt[[#This Row],[Kód]],zostava25[],2,0),"")</f>
        <v/>
      </c>
      <c r="AL338" s="100" t="str">
        <f>IFERROR(VLOOKUP(Výskyt[[#This Row],[Kód]],zostava26[],2,0),"")</f>
        <v/>
      </c>
      <c r="AM338" s="100" t="str">
        <f>IFERROR(VLOOKUP(Výskyt[[#This Row],[Kód]],zostava27[],2,0),"")</f>
        <v/>
      </c>
      <c r="AN338" s="100" t="str">
        <f>IFERROR(VLOOKUP(Výskyt[[#This Row],[Kód]],zostava28[],2,0),"")</f>
        <v/>
      </c>
      <c r="AO338" s="100" t="str">
        <f>IFERROR(VLOOKUP(Výskyt[[#This Row],[Kód]],zostava29[],2,0),"")</f>
        <v/>
      </c>
      <c r="AP338" s="100" t="str">
        <f>IFERROR(VLOOKUP(Výskyt[[#This Row],[Kód]],zostava30[],2,0),"")</f>
        <v/>
      </c>
      <c r="AQ338" s="100" t="str">
        <f>IFERROR(VLOOKUP(Výskyt[[#This Row],[Kód]],zostava31[],2,0),"")</f>
        <v/>
      </c>
      <c r="AR338" s="100" t="str">
        <f>IFERROR(VLOOKUP(Výskyt[[#This Row],[Kód]],zostava32[],2,0),"")</f>
        <v/>
      </c>
      <c r="AS338" s="100" t="str">
        <f>IFERROR(VLOOKUP(Výskyt[[#This Row],[Kód]],zostava33[],2,0),"")</f>
        <v/>
      </c>
      <c r="AT338" s="100" t="str">
        <f>IFERROR(VLOOKUP(Výskyt[[#This Row],[Kód]],zostava34[],2,0),"")</f>
        <v/>
      </c>
      <c r="AU338" s="100" t="str">
        <f>IFERROR(VLOOKUP(Výskyt[[#This Row],[Kód]],zostava35[],2,0),"")</f>
        <v/>
      </c>
      <c r="AV338" s="100" t="str">
        <f>IFERROR(VLOOKUP(Výskyt[[#This Row],[Kód]],zostava36[],2,0),"")</f>
        <v/>
      </c>
      <c r="AW338" s="100" t="str">
        <f>IFERROR(VLOOKUP(Výskyt[[#This Row],[Kód]],zostava37[],2,0),"")</f>
        <v/>
      </c>
      <c r="AX338" s="100" t="str">
        <f>IFERROR(VLOOKUP(Výskyt[[#This Row],[Kód]],zostava38[],2,0),"")</f>
        <v/>
      </c>
      <c r="AY338" s="100" t="str">
        <f>IFERROR(VLOOKUP(Výskyt[[#This Row],[Kód]],zostava39[],2,0),"")</f>
        <v/>
      </c>
      <c r="AZ338" s="100" t="str">
        <f>IFERROR(VLOOKUP(Výskyt[[#This Row],[Kód]],zostava40[],2,0),"")</f>
        <v/>
      </c>
      <c r="BA338" s="100" t="str">
        <f>IFERROR(VLOOKUP(Výskyt[[#This Row],[Kód]],zostava41[],2,0),"")</f>
        <v/>
      </c>
      <c r="BB338" s="100" t="str">
        <f>IFERROR(VLOOKUP(Výskyt[[#This Row],[Kód]],zostava42[],2,0),"")</f>
        <v/>
      </c>
      <c r="BC338" s="100" t="str">
        <f>IFERROR(VLOOKUP(Výskyt[[#This Row],[Kód]],zostava43[],2,0),"")</f>
        <v/>
      </c>
      <c r="BD338" s="100" t="str">
        <f>IFERROR(VLOOKUP(Výskyt[[#This Row],[Kód]],zostava44[],2,0),"")</f>
        <v/>
      </c>
      <c r="BE338" s="84"/>
    </row>
    <row r="339" spans="1:68" x14ac:dyDescent="0.35">
      <c r="A339" s="84"/>
      <c r="B339" s="98">
        <v>4583</v>
      </c>
      <c r="C339" s="84" t="s">
        <v>277</v>
      </c>
      <c r="D339" s="84">
        <f>Cenník[[#This Row],[Kód]]</f>
        <v>4583</v>
      </c>
      <c r="E339" s="93">
        <v>1.9</v>
      </c>
      <c r="F339" s="84"/>
      <c r="G339" s="84" t="s">
        <v>510</v>
      </c>
      <c r="H339" s="84"/>
      <c r="I339" s="99">
        <f>Cenník[[#This Row],[Kód]]</f>
        <v>4583</v>
      </c>
      <c r="J339" s="100">
        <f>SUM(Výskyt[[#This Row],[1]:[44]])</f>
        <v>0</v>
      </c>
      <c r="K339" s="100" t="str">
        <f>IFERROR(RANK(Výskyt[[#This Row],[kód-P]],Výskyt[kód-P],1),"")</f>
        <v/>
      </c>
      <c r="L339" s="100" t="str">
        <f>IF(Výskyt[[#This Row],[ks]]&gt;0,Výskyt[[#This Row],[Kód]],"")</f>
        <v/>
      </c>
      <c r="M339" s="100" t="str">
        <f>IFERROR(VLOOKUP(Výskyt[[#This Row],[Kód]],zostava1[],2,0),"")</f>
        <v/>
      </c>
      <c r="N339" s="100" t="str">
        <f>IFERROR(VLOOKUP(Výskyt[[#This Row],[Kód]],zostava2[],2,0),"")</f>
        <v/>
      </c>
      <c r="O339" s="100" t="str">
        <f>IFERROR(VLOOKUP(Výskyt[[#This Row],[Kód]],zostava3[],2,0),"")</f>
        <v/>
      </c>
      <c r="P339" s="100" t="str">
        <f>IFERROR(VLOOKUP(Výskyt[[#This Row],[Kód]],zostava4[],2,0),"")</f>
        <v/>
      </c>
      <c r="Q339" s="100" t="str">
        <f>IFERROR(VLOOKUP(Výskyt[[#This Row],[Kód]],zostava5[],2,0),"")</f>
        <v/>
      </c>
      <c r="R339" s="100" t="str">
        <f>IFERROR(VLOOKUP(Výskyt[[#This Row],[Kód]],zostava6[],2,0),"")</f>
        <v/>
      </c>
      <c r="S339" s="100" t="str">
        <f>IFERROR(VLOOKUP(Výskyt[[#This Row],[Kód]],zostava7[],2,0),"")</f>
        <v/>
      </c>
      <c r="T339" s="100" t="str">
        <f>IFERROR(VLOOKUP(Výskyt[[#This Row],[Kód]],zostava8[],2,0),"")</f>
        <v/>
      </c>
      <c r="U339" s="100" t="str">
        <f>IFERROR(VLOOKUP(Výskyt[[#This Row],[Kód]],zostava9[],2,0),"")</f>
        <v/>
      </c>
      <c r="V339" s="102" t="str">
        <f>IFERROR(VLOOKUP(Výskyt[[#This Row],[Kód]],zostava10[],2,0),"")</f>
        <v/>
      </c>
      <c r="W339" s="100" t="str">
        <f>IFERROR(VLOOKUP(Výskyt[[#This Row],[Kód]],zostava11[],2,0),"")</f>
        <v/>
      </c>
      <c r="X339" s="100" t="str">
        <f>IFERROR(VLOOKUP(Výskyt[[#This Row],[Kód]],zostava12[],2,0),"")</f>
        <v/>
      </c>
      <c r="Y339" s="100" t="str">
        <f>IFERROR(VLOOKUP(Výskyt[[#This Row],[Kód]],zostava13[],2,0),"")</f>
        <v/>
      </c>
      <c r="Z339" s="100" t="str">
        <f>IFERROR(VLOOKUP(Výskyt[[#This Row],[Kód]],zostava14[],2,0),"")</f>
        <v/>
      </c>
      <c r="AA339" s="100" t="str">
        <f>IFERROR(VLOOKUP(Výskyt[[#This Row],[Kód]],zostava15[],2,0),"")</f>
        <v/>
      </c>
      <c r="AB339" s="100" t="str">
        <f>IFERROR(VLOOKUP(Výskyt[[#This Row],[Kód]],zostava16[],2,0),"")</f>
        <v/>
      </c>
      <c r="AC339" s="100" t="str">
        <f>IFERROR(VLOOKUP(Výskyt[[#This Row],[Kód]],zostava17[],2,0),"")</f>
        <v/>
      </c>
      <c r="AD339" s="100" t="str">
        <f>IFERROR(VLOOKUP(Výskyt[[#This Row],[Kód]],zostava18[],2,0),"")</f>
        <v/>
      </c>
      <c r="AE339" s="100" t="str">
        <f>IFERROR(VLOOKUP(Výskyt[[#This Row],[Kód]],zostava19[],2,0),"")</f>
        <v/>
      </c>
      <c r="AF339" s="100" t="str">
        <f>IFERROR(VLOOKUP(Výskyt[[#This Row],[Kód]],zostava20[],2,0),"")</f>
        <v/>
      </c>
      <c r="AG339" s="100" t="str">
        <f>IFERROR(VLOOKUP(Výskyt[[#This Row],[Kód]],zostava21[],2,0),"")</f>
        <v/>
      </c>
      <c r="AH339" s="100" t="str">
        <f>IFERROR(VLOOKUP(Výskyt[[#This Row],[Kód]],zostava22[],2,0),"")</f>
        <v/>
      </c>
      <c r="AI339" s="100" t="str">
        <f>IFERROR(VLOOKUP(Výskyt[[#This Row],[Kód]],zostava23[],2,0),"")</f>
        <v/>
      </c>
      <c r="AJ339" s="100" t="str">
        <f>IFERROR(VLOOKUP(Výskyt[[#This Row],[Kód]],zostava24[],2,0),"")</f>
        <v/>
      </c>
      <c r="AK339" s="100" t="str">
        <f>IFERROR(VLOOKUP(Výskyt[[#This Row],[Kód]],zostava25[],2,0),"")</f>
        <v/>
      </c>
      <c r="AL339" s="100" t="str">
        <f>IFERROR(VLOOKUP(Výskyt[[#This Row],[Kód]],zostava26[],2,0),"")</f>
        <v/>
      </c>
      <c r="AM339" s="100" t="str">
        <f>IFERROR(VLOOKUP(Výskyt[[#This Row],[Kód]],zostava27[],2,0),"")</f>
        <v/>
      </c>
      <c r="AN339" s="100" t="str">
        <f>IFERROR(VLOOKUP(Výskyt[[#This Row],[Kód]],zostava28[],2,0),"")</f>
        <v/>
      </c>
      <c r="AO339" s="100" t="str">
        <f>IFERROR(VLOOKUP(Výskyt[[#This Row],[Kód]],zostava29[],2,0),"")</f>
        <v/>
      </c>
      <c r="AP339" s="100" t="str">
        <f>IFERROR(VLOOKUP(Výskyt[[#This Row],[Kód]],zostava30[],2,0),"")</f>
        <v/>
      </c>
      <c r="AQ339" s="100" t="str">
        <f>IFERROR(VLOOKUP(Výskyt[[#This Row],[Kód]],zostava31[],2,0),"")</f>
        <v/>
      </c>
      <c r="AR339" s="100" t="str">
        <f>IFERROR(VLOOKUP(Výskyt[[#This Row],[Kód]],zostava32[],2,0),"")</f>
        <v/>
      </c>
      <c r="AS339" s="100" t="str">
        <f>IFERROR(VLOOKUP(Výskyt[[#This Row],[Kód]],zostava33[],2,0),"")</f>
        <v/>
      </c>
      <c r="AT339" s="100" t="str">
        <f>IFERROR(VLOOKUP(Výskyt[[#This Row],[Kód]],zostava34[],2,0),"")</f>
        <v/>
      </c>
      <c r="AU339" s="100" t="str">
        <f>IFERROR(VLOOKUP(Výskyt[[#This Row],[Kód]],zostava35[],2,0),"")</f>
        <v/>
      </c>
      <c r="AV339" s="100" t="str">
        <f>IFERROR(VLOOKUP(Výskyt[[#This Row],[Kód]],zostava36[],2,0),"")</f>
        <v/>
      </c>
      <c r="AW339" s="100" t="str">
        <f>IFERROR(VLOOKUP(Výskyt[[#This Row],[Kód]],zostava37[],2,0),"")</f>
        <v/>
      </c>
      <c r="AX339" s="100" t="str">
        <f>IFERROR(VLOOKUP(Výskyt[[#This Row],[Kód]],zostava38[],2,0),"")</f>
        <v/>
      </c>
      <c r="AY339" s="100" t="str">
        <f>IFERROR(VLOOKUP(Výskyt[[#This Row],[Kód]],zostava39[],2,0),"")</f>
        <v/>
      </c>
      <c r="AZ339" s="100" t="str">
        <f>IFERROR(VLOOKUP(Výskyt[[#This Row],[Kód]],zostava40[],2,0),"")</f>
        <v/>
      </c>
      <c r="BA339" s="100" t="str">
        <f>IFERROR(VLOOKUP(Výskyt[[#This Row],[Kód]],zostava41[],2,0),"")</f>
        <v/>
      </c>
      <c r="BB339" s="100" t="str">
        <f>IFERROR(VLOOKUP(Výskyt[[#This Row],[Kód]],zostava42[],2,0),"")</f>
        <v/>
      </c>
      <c r="BC339" s="100" t="str">
        <f>IFERROR(VLOOKUP(Výskyt[[#This Row],[Kód]],zostava43[],2,0),"")</f>
        <v/>
      </c>
      <c r="BD339" s="100" t="str">
        <f>IFERROR(VLOOKUP(Výskyt[[#This Row],[Kód]],zostava44[],2,0),"")</f>
        <v/>
      </c>
      <c r="BE339" s="84"/>
      <c r="BF339" s="177" t="str">
        <f>Zostavy!$E$381</f>
        <v>9.A</v>
      </c>
      <c r="BG339" s="177"/>
      <c r="BI339" s="177" t="str">
        <f>Zostavy!$K$381</f>
        <v>9.B</v>
      </c>
      <c r="BJ339" s="177"/>
      <c r="BL339" s="177" t="str">
        <f>Zostavy!$Q$381</f>
        <v>9.C</v>
      </c>
      <c r="BM339" s="177"/>
      <c r="BO339" s="177" t="str">
        <f>Zostavy!$W$381</f>
        <v>9.D</v>
      </c>
      <c r="BP339" s="177"/>
    </row>
    <row r="340" spans="1:68" ht="14.15" x14ac:dyDescent="0.35">
      <c r="A340" s="84"/>
      <c r="B340" s="98">
        <v>4584</v>
      </c>
      <c r="C340" s="84" t="s">
        <v>278</v>
      </c>
      <c r="D340" s="84">
        <f>Cenník[[#This Row],[Kód]]</f>
        <v>4584</v>
      </c>
      <c r="E340" s="93">
        <v>1.9</v>
      </c>
      <c r="F340" s="84"/>
      <c r="G340" s="84" t="s">
        <v>466</v>
      </c>
      <c r="H340" s="84"/>
      <c r="I340" s="99">
        <f>Cenník[[#This Row],[Kód]]</f>
        <v>4584</v>
      </c>
      <c r="J340" s="100">
        <f>SUM(Výskyt[[#This Row],[1]:[44]])</f>
        <v>0</v>
      </c>
      <c r="K340" s="100" t="str">
        <f>IFERROR(RANK(Výskyt[[#This Row],[kód-P]],Výskyt[kód-P],1),"")</f>
        <v/>
      </c>
      <c r="L340" s="100" t="str">
        <f>IF(Výskyt[[#This Row],[ks]]&gt;0,Výskyt[[#This Row],[Kód]],"")</f>
        <v/>
      </c>
      <c r="M340" s="100" t="str">
        <f>IFERROR(VLOOKUP(Výskyt[[#This Row],[Kód]],zostava1[],2,0),"")</f>
        <v/>
      </c>
      <c r="N340" s="100" t="str">
        <f>IFERROR(VLOOKUP(Výskyt[[#This Row],[Kód]],zostava2[],2,0),"")</f>
        <v/>
      </c>
      <c r="O340" s="100" t="str">
        <f>IFERROR(VLOOKUP(Výskyt[[#This Row],[Kód]],zostava3[],2,0),"")</f>
        <v/>
      </c>
      <c r="P340" s="100" t="str">
        <f>IFERROR(VLOOKUP(Výskyt[[#This Row],[Kód]],zostava4[],2,0),"")</f>
        <v/>
      </c>
      <c r="Q340" s="100" t="str">
        <f>IFERROR(VLOOKUP(Výskyt[[#This Row],[Kód]],zostava5[],2,0),"")</f>
        <v/>
      </c>
      <c r="R340" s="100" t="str">
        <f>IFERROR(VLOOKUP(Výskyt[[#This Row],[Kód]],zostava6[],2,0),"")</f>
        <v/>
      </c>
      <c r="S340" s="100" t="str">
        <f>IFERROR(VLOOKUP(Výskyt[[#This Row],[Kód]],zostava7[],2,0),"")</f>
        <v/>
      </c>
      <c r="T340" s="100" t="str">
        <f>IFERROR(VLOOKUP(Výskyt[[#This Row],[Kód]],zostava8[],2,0),"")</f>
        <v/>
      </c>
      <c r="U340" s="100" t="str">
        <f>IFERROR(VLOOKUP(Výskyt[[#This Row],[Kód]],zostava9[],2,0),"")</f>
        <v/>
      </c>
      <c r="V340" s="102" t="str">
        <f>IFERROR(VLOOKUP(Výskyt[[#This Row],[Kód]],zostava10[],2,0),"")</f>
        <v/>
      </c>
      <c r="W340" s="100" t="str">
        <f>IFERROR(VLOOKUP(Výskyt[[#This Row],[Kód]],zostava11[],2,0),"")</f>
        <v/>
      </c>
      <c r="X340" s="100" t="str">
        <f>IFERROR(VLOOKUP(Výskyt[[#This Row],[Kód]],zostava12[],2,0),"")</f>
        <v/>
      </c>
      <c r="Y340" s="100" t="str">
        <f>IFERROR(VLOOKUP(Výskyt[[#This Row],[Kód]],zostava13[],2,0),"")</f>
        <v/>
      </c>
      <c r="Z340" s="100" t="str">
        <f>IFERROR(VLOOKUP(Výskyt[[#This Row],[Kód]],zostava14[],2,0),"")</f>
        <v/>
      </c>
      <c r="AA340" s="100" t="str">
        <f>IFERROR(VLOOKUP(Výskyt[[#This Row],[Kód]],zostava15[],2,0),"")</f>
        <v/>
      </c>
      <c r="AB340" s="100" t="str">
        <f>IFERROR(VLOOKUP(Výskyt[[#This Row],[Kód]],zostava16[],2,0),"")</f>
        <v/>
      </c>
      <c r="AC340" s="100" t="str">
        <f>IFERROR(VLOOKUP(Výskyt[[#This Row],[Kód]],zostava17[],2,0),"")</f>
        <v/>
      </c>
      <c r="AD340" s="100" t="str">
        <f>IFERROR(VLOOKUP(Výskyt[[#This Row],[Kód]],zostava18[],2,0),"")</f>
        <v/>
      </c>
      <c r="AE340" s="100" t="str">
        <f>IFERROR(VLOOKUP(Výskyt[[#This Row],[Kód]],zostava19[],2,0),"")</f>
        <v/>
      </c>
      <c r="AF340" s="100" t="str">
        <f>IFERROR(VLOOKUP(Výskyt[[#This Row],[Kód]],zostava20[],2,0),"")</f>
        <v/>
      </c>
      <c r="AG340" s="100" t="str">
        <f>IFERROR(VLOOKUP(Výskyt[[#This Row],[Kód]],zostava21[],2,0),"")</f>
        <v/>
      </c>
      <c r="AH340" s="100" t="str">
        <f>IFERROR(VLOOKUP(Výskyt[[#This Row],[Kód]],zostava22[],2,0),"")</f>
        <v/>
      </c>
      <c r="AI340" s="100" t="str">
        <f>IFERROR(VLOOKUP(Výskyt[[#This Row],[Kód]],zostava23[],2,0),"")</f>
        <v/>
      </c>
      <c r="AJ340" s="100" t="str">
        <f>IFERROR(VLOOKUP(Výskyt[[#This Row],[Kód]],zostava24[],2,0),"")</f>
        <v/>
      </c>
      <c r="AK340" s="100" t="str">
        <f>IFERROR(VLOOKUP(Výskyt[[#This Row],[Kód]],zostava25[],2,0),"")</f>
        <v/>
      </c>
      <c r="AL340" s="100" t="str">
        <f>IFERROR(VLOOKUP(Výskyt[[#This Row],[Kód]],zostava26[],2,0),"")</f>
        <v/>
      </c>
      <c r="AM340" s="100" t="str">
        <f>IFERROR(VLOOKUP(Výskyt[[#This Row],[Kód]],zostava27[],2,0),"")</f>
        <v/>
      </c>
      <c r="AN340" s="100" t="str">
        <f>IFERROR(VLOOKUP(Výskyt[[#This Row],[Kód]],zostava28[],2,0),"")</f>
        <v/>
      </c>
      <c r="AO340" s="100" t="str">
        <f>IFERROR(VLOOKUP(Výskyt[[#This Row],[Kód]],zostava29[],2,0),"")</f>
        <v/>
      </c>
      <c r="AP340" s="100" t="str">
        <f>IFERROR(VLOOKUP(Výskyt[[#This Row],[Kód]],zostava30[],2,0),"")</f>
        <v/>
      </c>
      <c r="AQ340" s="100" t="str">
        <f>IFERROR(VLOOKUP(Výskyt[[#This Row],[Kód]],zostava31[],2,0),"")</f>
        <v/>
      </c>
      <c r="AR340" s="100" t="str">
        <f>IFERROR(VLOOKUP(Výskyt[[#This Row],[Kód]],zostava32[],2,0),"")</f>
        <v/>
      </c>
      <c r="AS340" s="100" t="str">
        <f>IFERROR(VLOOKUP(Výskyt[[#This Row],[Kód]],zostava33[],2,0),"")</f>
        <v/>
      </c>
      <c r="AT340" s="100" t="str">
        <f>IFERROR(VLOOKUP(Výskyt[[#This Row],[Kód]],zostava34[],2,0),"")</f>
        <v/>
      </c>
      <c r="AU340" s="100" t="str">
        <f>IFERROR(VLOOKUP(Výskyt[[#This Row],[Kód]],zostava35[],2,0),"")</f>
        <v/>
      </c>
      <c r="AV340" s="100" t="str">
        <f>IFERROR(VLOOKUP(Výskyt[[#This Row],[Kód]],zostava36[],2,0),"")</f>
        <v/>
      </c>
      <c r="AW340" s="100" t="str">
        <f>IFERROR(VLOOKUP(Výskyt[[#This Row],[Kód]],zostava37[],2,0),"")</f>
        <v/>
      </c>
      <c r="AX340" s="100" t="str">
        <f>IFERROR(VLOOKUP(Výskyt[[#This Row],[Kód]],zostava38[],2,0),"")</f>
        <v/>
      </c>
      <c r="AY340" s="100" t="str">
        <f>IFERROR(VLOOKUP(Výskyt[[#This Row],[Kód]],zostava39[],2,0),"")</f>
        <v/>
      </c>
      <c r="AZ340" s="100" t="str">
        <f>IFERROR(VLOOKUP(Výskyt[[#This Row],[Kód]],zostava40[],2,0),"")</f>
        <v/>
      </c>
      <c r="BA340" s="100" t="str">
        <f>IFERROR(VLOOKUP(Výskyt[[#This Row],[Kód]],zostava41[],2,0),"")</f>
        <v/>
      </c>
      <c r="BB340" s="100" t="str">
        <f>IFERROR(VLOOKUP(Výskyt[[#This Row],[Kód]],zostava42[],2,0),"")</f>
        <v/>
      </c>
      <c r="BC340" s="100" t="str">
        <f>IFERROR(VLOOKUP(Výskyt[[#This Row],[Kód]],zostava43[],2,0),"")</f>
        <v/>
      </c>
      <c r="BD340" s="100" t="str">
        <f>IFERROR(VLOOKUP(Výskyt[[#This Row],[Kód]],zostava44[],2,0),"")</f>
        <v/>
      </c>
      <c r="BE340" s="84"/>
      <c r="BF340" s="108" t="s">
        <v>321</v>
      </c>
      <c r="BG340" s="108" t="s">
        <v>9</v>
      </c>
      <c r="BI340" s="108" t="s">
        <v>321</v>
      </c>
      <c r="BJ340" s="108" t="s">
        <v>9</v>
      </c>
      <c r="BL340" s="108" t="s">
        <v>321</v>
      </c>
      <c r="BM340" s="108" t="s">
        <v>9</v>
      </c>
      <c r="BO340" s="108" t="s">
        <v>321</v>
      </c>
      <c r="BP340" s="108" t="s">
        <v>9</v>
      </c>
    </row>
    <row r="341" spans="1:68" ht="14.15" x14ac:dyDescent="0.35">
      <c r="A341" s="84"/>
      <c r="B341" s="98">
        <v>4585</v>
      </c>
      <c r="C341" s="84" t="s">
        <v>279</v>
      </c>
      <c r="D341" s="84">
        <f>Cenník[[#This Row],[Kód]]</f>
        <v>4585</v>
      </c>
      <c r="E341" s="93">
        <v>1.9</v>
      </c>
      <c r="F341" s="84"/>
      <c r="G341" s="84" t="s">
        <v>467</v>
      </c>
      <c r="H341" s="84"/>
      <c r="I341" s="99">
        <f>Cenník[[#This Row],[Kód]]</f>
        <v>4585</v>
      </c>
      <c r="J341" s="100">
        <f>SUM(Výskyt[[#This Row],[1]:[44]])</f>
        <v>0</v>
      </c>
      <c r="K341" s="100" t="str">
        <f>IFERROR(RANK(Výskyt[[#This Row],[kód-P]],Výskyt[kód-P],1),"")</f>
        <v/>
      </c>
      <c r="L341" s="100" t="str">
        <f>IF(Výskyt[[#This Row],[ks]]&gt;0,Výskyt[[#This Row],[Kód]],"")</f>
        <v/>
      </c>
      <c r="M341" s="100" t="str">
        <f>IFERROR(VLOOKUP(Výskyt[[#This Row],[Kód]],zostava1[],2,0),"")</f>
        <v/>
      </c>
      <c r="N341" s="100" t="str">
        <f>IFERROR(VLOOKUP(Výskyt[[#This Row],[Kód]],zostava2[],2,0),"")</f>
        <v/>
      </c>
      <c r="O341" s="100" t="str">
        <f>IFERROR(VLOOKUP(Výskyt[[#This Row],[Kód]],zostava3[],2,0),"")</f>
        <v/>
      </c>
      <c r="P341" s="100" t="str">
        <f>IFERROR(VLOOKUP(Výskyt[[#This Row],[Kód]],zostava4[],2,0),"")</f>
        <v/>
      </c>
      <c r="Q341" s="100" t="str">
        <f>IFERROR(VLOOKUP(Výskyt[[#This Row],[Kód]],zostava5[],2,0),"")</f>
        <v/>
      </c>
      <c r="R341" s="100" t="str">
        <f>IFERROR(VLOOKUP(Výskyt[[#This Row],[Kód]],zostava6[],2,0),"")</f>
        <v/>
      </c>
      <c r="S341" s="100" t="str">
        <f>IFERROR(VLOOKUP(Výskyt[[#This Row],[Kód]],zostava7[],2,0),"")</f>
        <v/>
      </c>
      <c r="T341" s="100" t="str">
        <f>IFERROR(VLOOKUP(Výskyt[[#This Row],[Kód]],zostava8[],2,0),"")</f>
        <v/>
      </c>
      <c r="U341" s="100" t="str">
        <f>IFERROR(VLOOKUP(Výskyt[[#This Row],[Kód]],zostava9[],2,0),"")</f>
        <v/>
      </c>
      <c r="V341" s="102" t="str">
        <f>IFERROR(VLOOKUP(Výskyt[[#This Row],[Kód]],zostava10[],2,0),"")</f>
        <v/>
      </c>
      <c r="W341" s="100" t="str">
        <f>IFERROR(VLOOKUP(Výskyt[[#This Row],[Kód]],zostava11[],2,0),"")</f>
        <v/>
      </c>
      <c r="X341" s="100" t="str">
        <f>IFERROR(VLOOKUP(Výskyt[[#This Row],[Kód]],zostava12[],2,0),"")</f>
        <v/>
      </c>
      <c r="Y341" s="100" t="str">
        <f>IFERROR(VLOOKUP(Výskyt[[#This Row],[Kód]],zostava13[],2,0),"")</f>
        <v/>
      </c>
      <c r="Z341" s="100" t="str">
        <f>IFERROR(VLOOKUP(Výskyt[[#This Row],[Kód]],zostava14[],2,0),"")</f>
        <v/>
      </c>
      <c r="AA341" s="100" t="str">
        <f>IFERROR(VLOOKUP(Výskyt[[#This Row],[Kód]],zostava15[],2,0),"")</f>
        <v/>
      </c>
      <c r="AB341" s="100" t="str">
        <f>IFERROR(VLOOKUP(Výskyt[[#This Row],[Kód]],zostava16[],2,0),"")</f>
        <v/>
      </c>
      <c r="AC341" s="100" t="str">
        <f>IFERROR(VLOOKUP(Výskyt[[#This Row],[Kód]],zostava17[],2,0),"")</f>
        <v/>
      </c>
      <c r="AD341" s="100" t="str">
        <f>IFERROR(VLOOKUP(Výskyt[[#This Row],[Kód]],zostava18[],2,0),"")</f>
        <v/>
      </c>
      <c r="AE341" s="100" t="str">
        <f>IFERROR(VLOOKUP(Výskyt[[#This Row],[Kód]],zostava19[],2,0),"")</f>
        <v/>
      </c>
      <c r="AF341" s="100" t="str">
        <f>IFERROR(VLOOKUP(Výskyt[[#This Row],[Kód]],zostava20[],2,0),"")</f>
        <v/>
      </c>
      <c r="AG341" s="100" t="str">
        <f>IFERROR(VLOOKUP(Výskyt[[#This Row],[Kód]],zostava21[],2,0),"")</f>
        <v/>
      </c>
      <c r="AH341" s="100" t="str">
        <f>IFERROR(VLOOKUP(Výskyt[[#This Row],[Kód]],zostava22[],2,0),"")</f>
        <v/>
      </c>
      <c r="AI341" s="100" t="str">
        <f>IFERROR(VLOOKUP(Výskyt[[#This Row],[Kód]],zostava23[],2,0),"")</f>
        <v/>
      </c>
      <c r="AJ341" s="100" t="str">
        <f>IFERROR(VLOOKUP(Výskyt[[#This Row],[Kód]],zostava24[],2,0),"")</f>
        <v/>
      </c>
      <c r="AK341" s="100" t="str">
        <f>IFERROR(VLOOKUP(Výskyt[[#This Row],[Kód]],zostava25[],2,0),"")</f>
        <v/>
      </c>
      <c r="AL341" s="100" t="str">
        <f>IFERROR(VLOOKUP(Výskyt[[#This Row],[Kód]],zostava26[],2,0),"")</f>
        <v/>
      </c>
      <c r="AM341" s="100" t="str">
        <f>IFERROR(VLOOKUP(Výskyt[[#This Row],[Kód]],zostava27[],2,0),"")</f>
        <v/>
      </c>
      <c r="AN341" s="100" t="str">
        <f>IFERROR(VLOOKUP(Výskyt[[#This Row],[Kód]],zostava28[],2,0),"")</f>
        <v/>
      </c>
      <c r="AO341" s="100" t="str">
        <f>IFERROR(VLOOKUP(Výskyt[[#This Row],[Kód]],zostava29[],2,0),"")</f>
        <v/>
      </c>
      <c r="AP341" s="100" t="str">
        <f>IFERROR(VLOOKUP(Výskyt[[#This Row],[Kód]],zostava30[],2,0),"")</f>
        <v/>
      </c>
      <c r="AQ341" s="100" t="str">
        <f>IFERROR(VLOOKUP(Výskyt[[#This Row],[Kód]],zostava31[],2,0),"")</f>
        <v/>
      </c>
      <c r="AR341" s="100" t="str">
        <f>IFERROR(VLOOKUP(Výskyt[[#This Row],[Kód]],zostava32[],2,0),"")</f>
        <v/>
      </c>
      <c r="AS341" s="100" t="str">
        <f>IFERROR(VLOOKUP(Výskyt[[#This Row],[Kód]],zostava33[],2,0),"")</f>
        <v/>
      </c>
      <c r="AT341" s="100" t="str">
        <f>IFERROR(VLOOKUP(Výskyt[[#This Row],[Kód]],zostava34[],2,0),"")</f>
        <v/>
      </c>
      <c r="AU341" s="100" t="str">
        <f>IFERROR(VLOOKUP(Výskyt[[#This Row],[Kód]],zostava35[],2,0),"")</f>
        <v/>
      </c>
      <c r="AV341" s="100" t="str">
        <f>IFERROR(VLOOKUP(Výskyt[[#This Row],[Kód]],zostava36[],2,0),"")</f>
        <v/>
      </c>
      <c r="AW341" s="100" t="str">
        <f>IFERROR(VLOOKUP(Výskyt[[#This Row],[Kód]],zostava37[],2,0),"")</f>
        <v/>
      </c>
      <c r="AX341" s="100" t="str">
        <f>IFERROR(VLOOKUP(Výskyt[[#This Row],[Kód]],zostava38[],2,0),"")</f>
        <v/>
      </c>
      <c r="AY341" s="100" t="str">
        <f>IFERROR(VLOOKUP(Výskyt[[#This Row],[Kód]],zostava39[],2,0),"")</f>
        <v/>
      </c>
      <c r="AZ341" s="100" t="str">
        <f>IFERROR(VLOOKUP(Výskyt[[#This Row],[Kód]],zostava40[],2,0),"")</f>
        <v/>
      </c>
      <c r="BA341" s="100" t="str">
        <f>IFERROR(VLOOKUP(Výskyt[[#This Row],[Kód]],zostava41[],2,0),"")</f>
        <v/>
      </c>
      <c r="BB341" s="100" t="str">
        <f>IFERROR(VLOOKUP(Výskyt[[#This Row],[Kód]],zostava42[],2,0),"")</f>
        <v/>
      </c>
      <c r="BC341" s="100" t="str">
        <f>IFERROR(VLOOKUP(Výskyt[[#This Row],[Kód]],zostava43[],2,0),"")</f>
        <v/>
      </c>
      <c r="BD341" s="100" t="str">
        <f>IFERROR(VLOOKUP(Výskyt[[#This Row],[Kód]],zostava44[],2,0),"")</f>
        <v/>
      </c>
      <c r="BE341" s="84"/>
      <c r="BF341" s="108">
        <f>Zostavy!B384</f>
        <v>0</v>
      </c>
      <c r="BG341" s="108">
        <f>SUMIFS(Zostavy!$D$384:$D$417,Zostavy!$B$384:$B$417,Zostavy!B384)*Zostavy!$E$419</f>
        <v>0</v>
      </c>
      <c r="BI341" s="108">
        <f>Zostavy!H384</f>
        <v>0</v>
      </c>
      <c r="BJ341" s="108">
        <f>SUMIFS(Zostavy!$J$384:$J$417,Zostavy!$H$384:$H$417,Zostavy!H384)*Zostavy!$K$419</f>
        <v>0</v>
      </c>
      <c r="BL341" s="108">
        <f>Zostavy!N384</f>
        <v>0</v>
      </c>
      <c r="BM341" s="108">
        <f>SUMIFS(Zostavy!$P$384:$P$417,Zostavy!$N$384:$N$417,Zostavy!N384)*Zostavy!$Q$419</f>
        <v>0</v>
      </c>
      <c r="BO341" s="108">
        <f>Zostavy!T384</f>
        <v>0</v>
      </c>
      <c r="BP341" s="108">
        <f>SUMIFS(Zostavy!$V$384:$V$417,Zostavy!$T$384:$T$417,Zostavy!T384)*Zostavy!$W$419</f>
        <v>0</v>
      </c>
    </row>
    <row r="342" spans="1:68" ht="14.15" x14ac:dyDescent="0.35">
      <c r="A342" s="84"/>
      <c r="B342" s="98">
        <v>4590</v>
      </c>
      <c r="C342" s="84" t="s">
        <v>280</v>
      </c>
      <c r="D342" s="84">
        <f>Cenník[[#This Row],[Kód]]</f>
        <v>4590</v>
      </c>
      <c r="E342" s="93">
        <v>0.02</v>
      </c>
      <c r="F342" s="84"/>
      <c r="G342" s="84" t="s">
        <v>187</v>
      </c>
      <c r="H342" s="84"/>
      <c r="I342" s="99">
        <f>Cenník[[#This Row],[Kód]]</f>
        <v>4590</v>
      </c>
      <c r="J342" s="100">
        <f>SUM(Výskyt[[#This Row],[1]:[44]])</f>
        <v>0</v>
      </c>
      <c r="K342" s="100" t="str">
        <f>IFERROR(RANK(Výskyt[[#This Row],[kód-P]],Výskyt[kód-P],1),"")</f>
        <v/>
      </c>
      <c r="L342" s="100" t="str">
        <f>IF(Výskyt[[#This Row],[ks]]&gt;0,Výskyt[[#This Row],[Kód]],"")</f>
        <v/>
      </c>
      <c r="M342" s="100" t="str">
        <f>IFERROR(VLOOKUP(Výskyt[[#This Row],[Kód]],zostava1[],2,0),"")</f>
        <v/>
      </c>
      <c r="N342" s="100" t="str">
        <f>IFERROR(VLOOKUP(Výskyt[[#This Row],[Kód]],zostava2[],2,0),"")</f>
        <v/>
      </c>
      <c r="O342" s="100" t="str">
        <f>IFERROR(VLOOKUP(Výskyt[[#This Row],[Kód]],zostava3[],2,0),"")</f>
        <v/>
      </c>
      <c r="P342" s="100" t="str">
        <f>IFERROR(VLOOKUP(Výskyt[[#This Row],[Kód]],zostava4[],2,0),"")</f>
        <v/>
      </c>
      <c r="Q342" s="100" t="str">
        <f>IFERROR(VLOOKUP(Výskyt[[#This Row],[Kód]],zostava5[],2,0),"")</f>
        <v/>
      </c>
      <c r="R342" s="100" t="str">
        <f>IFERROR(VLOOKUP(Výskyt[[#This Row],[Kód]],zostava6[],2,0),"")</f>
        <v/>
      </c>
      <c r="S342" s="100" t="str">
        <f>IFERROR(VLOOKUP(Výskyt[[#This Row],[Kód]],zostava7[],2,0),"")</f>
        <v/>
      </c>
      <c r="T342" s="100" t="str">
        <f>IFERROR(VLOOKUP(Výskyt[[#This Row],[Kód]],zostava8[],2,0),"")</f>
        <v/>
      </c>
      <c r="U342" s="100" t="str">
        <f>IFERROR(VLOOKUP(Výskyt[[#This Row],[Kód]],zostava9[],2,0),"")</f>
        <v/>
      </c>
      <c r="V342" s="102" t="str">
        <f>IFERROR(VLOOKUP(Výskyt[[#This Row],[Kód]],zostava10[],2,0),"")</f>
        <v/>
      </c>
      <c r="W342" s="100" t="str">
        <f>IFERROR(VLOOKUP(Výskyt[[#This Row],[Kód]],zostava11[],2,0),"")</f>
        <v/>
      </c>
      <c r="X342" s="100" t="str">
        <f>IFERROR(VLOOKUP(Výskyt[[#This Row],[Kód]],zostava12[],2,0),"")</f>
        <v/>
      </c>
      <c r="Y342" s="100" t="str">
        <f>IFERROR(VLOOKUP(Výskyt[[#This Row],[Kód]],zostava13[],2,0),"")</f>
        <v/>
      </c>
      <c r="Z342" s="100" t="str">
        <f>IFERROR(VLOOKUP(Výskyt[[#This Row],[Kód]],zostava14[],2,0),"")</f>
        <v/>
      </c>
      <c r="AA342" s="100" t="str">
        <f>IFERROR(VLOOKUP(Výskyt[[#This Row],[Kód]],zostava15[],2,0),"")</f>
        <v/>
      </c>
      <c r="AB342" s="100" t="str">
        <f>IFERROR(VLOOKUP(Výskyt[[#This Row],[Kód]],zostava16[],2,0),"")</f>
        <v/>
      </c>
      <c r="AC342" s="100" t="str">
        <f>IFERROR(VLOOKUP(Výskyt[[#This Row],[Kód]],zostava17[],2,0),"")</f>
        <v/>
      </c>
      <c r="AD342" s="100" t="str">
        <f>IFERROR(VLOOKUP(Výskyt[[#This Row],[Kód]],zostava18[],2,0),"")</f>
        <v/>
      </c>
      <c r="AE342" s="100" t="str">
        <f>IFERROR(VLOOKUP(Výskyt[[#This Row],[Kód]],zostava19[],2,0),"")</f>
        <v/>
      </c>
      <c r="AF342" s="100" t="str">
        <f>IFERROR(VLOOKUP(Výskyt[[#This Row],[Kód]],zostava20[],2,0),"")</f>
        <v/>
      </c>
      <c r="AG342" s="100" t="str">
        <f>IFERROR(VLOOKUP(Výskyt[[#This Row],[Kód]],zostava21[],2,0),"")</f>
        <v/>
      </c>
      <c r="AH342" s="100" t="str">
        <f>IFERROR(VLOOKUP(Výskyt[[#This Row],[Kód]],zostava22[],2,0),"")</f>
        <v/>
      </c>
      <c r="AI342" s="100" t="str">
        <f>IFERROR(VLOOKUP(Výskyt[[#This Row],[Kód]],zostava23[],2,0),"")</f>
        <v/>
      </c>
      <c r="AJ342" s="100" t="str">
        <f>IFERROR(VLOOKUP(Výskyt[[#This Row],[Kód]],zostava24[],2,0),"")</f>
        <v/>
      </c>
      <c r="AK342" s="100" t="str">
        <f>IFERROR(VLOOKUP(Výskyt[[#This Row],[Kód]],zostava25[],2,0),"")</f>
        <v/>
      </c>
      <c r="AL342" s="100" t="str">
        <f>IFERROR(VLOOKUP(Výskyt[[#This Row],[Kód]],zostava26[],2,0),"")</f>
        <v/>
      </c>
      <c r="AM342" s="100" t="str">
        <f>IFERROR(VLOOKUP(Výskyt[[#This Row],[Kód]],zostava27[],2,0),"")</f>
        <v/>
      </c>
      <c r="AN342" s="100" t="str">
        <f>IFERROR(VLOOKUP(Výskyt[[#This Row],[Kód]],zostava28[],2,0),"")</f>
        <v/>
      </c>
      <c r="AO342" s="100" t="str">
        <f>IFERROR(VLOOKUP(Výskyt[[#This Row],[Kód]],zostava29[],2,0),"")</f>
        <v/>
      </c>
      <c r="AP342" s="100" t="str">
        <f>IFERROR(VLOOKUP(Výskyt[[#This Row],[Kód]],zostava30[],2,0),"")</f>
        <v/>
      </c>
      <c r="AQ342" s="100" t="str">
        <f>IFERROR(VLOOKUP(Výskyt[[#This Row],[Kód]],zostava31[],2,0),"")</f>
        <v/>
      </c>
      <c r="AR342" s="100" t="str">
        <f>IFERROR(VLOOKUP(Výskyt[[#This Row],[Kód]],zostava32[],2,0),"")</f>
        <v/>
      </c>
      <c r="AS342" s="100" t="str">
        <f>IFERROR(VLOOKUP(Výskyt[[#This Row],[Kód]],zostava33[],2,0),"")</f>
        <v/>
      </c>
      <c r="AT342" s="100" t="str">
        <f>IFERROR(VLOOKUP(Výskyt[[#This Row],[Kód]],zostava34[],2,0),"")</f>
        <v/>
      </c>
      <c r="AU342" s="100" t="str">
        <f>IFERROR(VLOOKUP(Výskyt[[#This Row],[Kód]],zostava35[],2,0),"")</f>
        <v/>
      </c>
      <c r="AV342" s="100" t="str">
        <f>IFERROR(VLOOKUP(Výskyt[[#This Row],[Kód]],zostava36[],2,0),"")</f>
        <v/>
      </c>
      <c r="AW342" s="100" t="str">
        <f>IFERROR(VLOOKUP(Výskyt[[#This Row],[Kód]],zostava37[],2,0),"")</f>
        <v/>
      </c>
      <c r="AX342" s="100" t="str">
        <f>IFERROR(VLOOKUP(Výskyt[[#This Row],[Kód]],zostava38[],2,0),"")</f>
        <v/>
      </c>
      <c r="AY342" s="100" t="str">
        <f>IFERROR(VLOOKUP(Výskyt[[#This Row],[Kód]],zostava39[],2,0),"")</f>
        <v/>
      </c>
      <c r="AZ342" s="100" t="str">
        <f>IFERROR(VLOOKUP(Výskyt[[#This Row],[Kód]],zostava40[],2,0),"")</f>
        <v/>
      </c>
      <c r="BA342" s="100" t="str">
        <f>IFERROR(VLOOKUP(Výskyt[[#This Row],[Kód]],zostava41[],2,0),"")</f>
        <v/>
      </c>
      <c r="BB342" s="100" t="str">
        <f>IFERROR(VLOOKUP(Výskyt[[#This Row],[Kód]],zostava42[],2,0),"")</f>
        <v/>
      </c>
      <c r="BC342" s="100" t="str">
        <f>IFERROR(VLOOKUP(Výskyt[[#This Row],[Kód]],zostava43[],2,0),"")</f>
        <v/>
      </c>
      <c r="BD342" s="100" t="str">
        <f>IFERROR(VLOOKUP(Výskyt[[#This Row],[Kód]],zostava44[],2,0),"")</f>
        <v/>
      </c>
      <c r="BE342" s="84"/>
      <c r="BF342" s="108">
        <f>Zostavy!B385</f>
        <v>0</v>
      </c>
      <c r="BG342" s="108">
        <f>SUMIFS(Zostavy!$D$384:$D$417,Zostavy!$B$384:$B$417,Zostavy!B385)*Zostavy!$E$419</f>
        <v>0</v>
      </c>
      <c r="BI342" s="108">
        <f>Zostavy!H385</f>
        <v>0</v>
      </c>
      <c r="BJ342" s="108">
        <f>SUMIFS(Zostavy!$J$384:$J$417,Zostavy!$H$384:$H$417,Zostavy!H385)*Zostavy!$K$419</f>
        <v>0</v>
      </c>
      <c r="BL342" s="108">
        <f>Zostavy!N385</f>
        <v>0</v>
      </c>
      <c r="BM342" s="108">
        <f>SUMIFS(Zostavy!$P$384:$P$417,Zostavy!$N$384:$N$417,Zostavy!N385)*Zostavy!$Q$419</f>
        <v>0</v>
      </c>
      <c r="BO342" s="108">
        <f>Zostavy!T385</f>
        <v>0</v>
      </c>
      <c r="BP342" s="108">
        <f>SUMIFS(Zostavy!$V$384:$V$417,Zostavy!$T$384:$T$417,Zostavy!T385)*Zostavy!$W$419</f>
        <v>0</v>
      </c>
    </row>
    <row r="343" spans="1:68" ht="14.15" x14ac:dyDescent="0.35">
      <c r="A343" s="84"/>
      <c r="B343" s="98">
        <v>4593</v>
      </c>
      <c r="C343" s="84" t="s">
        <v>264</v>
      </c>
      <c r="D343" s="84">
        <f>Cenník[[#This Row],[Kód]]</f>
        <v>4593</v>
      </c>
      <c r="E343" s="93">
        <v>6.68</v>
      </c>
      <c r="F343" s="84"/>
      <c r="G343" s="84" t="s">
        <v>188</v>
      </c>
      <c r="H343" s="84"/>
      <c r="I343" s="99">
        <f>Cenník[[#This Row],[Kód]]</f>
        <v>4593</v>
      </c>
      <c r="J343" s="100">
        <f>SUM(Výskyt[[#This Row],[1]:[44]])</f>
        <v>0</v>
      </c>
      <c r="K343" s="100" t="str">
        <f>IFERROR(RANK(Výskyt[[#This Row],[kód-P]],Výskyt[kód-P],1),"")</f>
        <v/>
      </c>
      <c r="L343" s="100" t="str">
        <f>IF(Výskyt[[#This Row],[ks]]&gt;0,Výskyt[[#This Row],[Kód]],"")</f>
        <v/>
      </c>
      <c r="M343" s="100" t="str">
        <f>IFERROR(VLOOKUP(Výskyt[[#This Row],[Kód]],zostava1[],2,0),"")</f>
        <v/>
      </c>
      <c r="N343" s="100" t="str">
        <f>IFERROR(VLOOKUP(Výskyt[[#This Row],[Kód]],zostava2[],2,0),"")</f>
        <v/>
      </c>
      <c r="O343" s="100" t="str">
        <f>IFERROR(VLOOKUP(Výskyt[[#This Row],[Kód]],zostava3[],2,0),"")</f>
        <v/>
      </c>
      <c r="P343" s="100" t="str">
        <f>IFERROR(VLOOKUP(Výskyt[[#This Row],[Kód]],zostava4[],2,0),"")</f>
        <v/>
      </c>
      <c r="Q343" s="100" t="str">
        <f>IFERROR(VLOOKUP(Výskyt[[#This Row],[Kód]],zostava5[],2,0),"")</f>
        <v/>
      </c>
      <c r="R343" s="100" t="str">
        <f>IFERROR(VLOOKUP(Výskyt[[#This Row],[Kód]],zostava6[],2,0),"")</f>
        <v/>
      </c>
      <c r="S343" s="100" t="str">
        <f>IFERROR(VLOOKUP(Výskyt[[#This Row],[Kód]],zostava7[],2,0),"")</f>
        <v/>
      </c>
      <c r="T343" s="100" t="str">
        <f>IFERROR(VLOOKUP(Výskyt[[#This Row],[Kód]],zostava8[],2,0),"")</f>
        <v/>
      </c>
      <c r="U343" s="100" t="str">
        <f>IFERROR(VLOOKUP(Výskyt[[#This Row],[Kód]],zostava9[],2,0),"")</f>
        <v/>
      </c>
      <c r="V343" s="102" t="str">
        <f>IFERROR(VLOOKUP(Výskyt[[#This Row],[Kód]],zostava10[],2,0),"")</f>
        <v/>
      </c>
      <c r="W343" s="100" t="str">
        <f>IFERROR(VLOOKUP(Výskyt[[#This Row],[Kód]],zostava11[],2,0),"")</f>
        <v/>
      </c>
      <c r="X343" s="100" t="str">
        <f>IFERROR(VLOOKUP(Výskyt[[#This Row],[Kód]],zostava12[],2,0),"")</f>
        <v/>
      </c>
      <c r="Y343" s="100" t="str">
        <f>IFERROR(VLOOKUP(Výskyt[[#This Row],[Kód]],zostava13[],2,0),"")</f>
        <v/>
      </c>
      <c r="Z343" s="100" t="str">
        <f>IFERROR(VLOOKUP(Výskyt[[#This Row],[Kód]],zostava14[],2,0),"")</f>
        <v/>
      </c>
      <c r="AA343" s="100" t="str">
        <f>IFERROR(VLOOKUP(Výskyt[[#This Row],[Kód]],zostava15[],2,0),"")</f>
        <v/>
      </c>
      <c r="AB343" s="100" t="str">
        <f>IFERROR(VLOOKUP(Výskyt[[#This Row],[Kód]],zostava16[],2,0),"")</f>
        <v/>
      </c>
      <c r="AC343" s="100" t="str">
        <f>IFERROR(VLOOKUP(Výskyt[[#This Row],[Kód]],zostava17[],2,0),"")</f>
        <v/>
      </c>
      <c r="AD343" s="100" t="str">
        <f>IFERROR(VLOOKUP(Výskyt[[#This Row],[Kód]],zostava18[],2,0),"")</f>
        <v/>
      </c>
      <c r="AE343" s="100" t="str">
        <f>IFERROR(VLOOKUP(Výskyt[[#This Row],[Kód]],zostava19[],2,0),"")</f>
        <v/>
      </c>
      <c r="AF343" s="100" t="str">
        <f>IFERROR(VLOOKUP(Výskyt[[#This Row],[Kód]],zostava20[],2,0),"")</f>
        <v/>
      </c>
      <c r="AG343" s="100" t="str">
        <f>IFERROR(VLOOKUP(Výskyt[[#This Row],[Kód]],zostava21[],2,0),"")</f>
        <v/>
      </c>
      <c r="AH343" s="100" t="str">
        <f>IFERROR(VLOOKUP(Výskyt[[#This Row],[Kód]],zostava22[],2,0),"")</f>
        <v/>
      </c>
      <c r="AI343" s="100" t="str">
        <f>IFERROR(VLOOKUP(Výskyt[[#This Row],[Kód]],zostava23[],2,0),"")</f>
        <v/>
      </c>
      <c r="AJ343" s="100" t="str">
        <f>IFERROR(VLOOKUP(Výskyt[[#This Row],[Kód]],zostava24[],2,0),"")</f>
        <v/>
      </c>
      <c r="AK343" s="100" t="str">
        <f>IFERROR(VLOOKUP(Výskyt[[#This Row],[Kód]],zostava25[],2,0),"")</f>
        <v/>
      </c>
      <c r="AL343" s="100" t="str">
        <f>IFERROR(VLOOKUP(Výskyt[[#This Row],[Kód]],zostava26[],2,0),"")</f>
        <v/>
      </c>
      <c r="AM343" s="100" t="str">
        <f>IFERROR(VLOOKUP(Výskyt[[#This Row],[Kód]],zostava27[],2,0),"")</f>
        <v/>
      </c>
      <c r="AN343" s="100" t="str">
        <f>IFERROR(VLOOKUP(Výskyt[[#This Row],[Kód]],zostava28[],2,0),"")</f>
        <v/>
      </c>
      <c r="AO343" s="100" t="str">
        <f>IFERROR(VLOOKUP(Výskyt[[#This Row],[Kód]],zostava29[],2,0),"")</f>
        <v/>
      </c>
      <c r="AP343" s="100" t="str">
        <f>IFERROR(VLOOKUP(Výskyt[[#This Row],[Kód]],zostava30[],2,0),"")</f>
        <v/>
      </c>
      <c r="AQ343" s="100" t="str">
        <f>IFERROR(VLOOKUP(Výskyt[[#This Row],[Kód]],zostava31[],2,0),"")</f>
        <v/>
      </c>
      <c r="AR343" s="100" t="str">
        <f>IFERROR(VLOOKUP(Výskyt[[#This Row],[Kód]],zostava32[],2,0),"")</f>
        <v/>
      </c>
      <c r="AS343" s="100" t="str">
        <f>IFERROR(VLOOKUP(Výskyt[[#This Row],[Kód]],zostava33[],2,0),"")</f>
        <v/>
      </c>
      <c r="AT343" s="100" t="str">
        <f>IFERROR(VLOOKUP(Výskyt[[#This Row],[Kód]],zostava34[],2,0),"")</f>
        <v/>
      </c>
      <c r="AU343" s="100" t="str">
        <f>IFERROR(VLOOKUP(Výskyt[[#This Row],[Kód]],zostava35[],2,0),"")</f>
        <v/>
      </c>
      <c r="AV343" s="100" t="str">
        <f>IFERROR(VLOOKUP(Výskyt[[#This Row],[Kód]],zostava36[],2,0),"")</f>
        <v/>
      </c>
      <c r="AW343" s="100" t="str">
        <f>IFERROR(VLOOKUP(Výskyt[[#This Row],[Kód]],zostava37[],2,0),"")</f>
        <v/>
      </c>
      <c r="AX343" s="100" t="str">
        <f>IFERROR(VLOOKUP(Výskyt[[#This Row],[Kód]],zostava38[],2,0),"")</f>
        <v/>
      </c>
      <c r="AY343" s="100" t="str">
        <f>IFERROR(VLOOKUP(Výskyt[[#This Row],[Kód]],zostava39[],2,0),"")</f>
        <v/>
      </c>
      <c r="AZ343" s="100" t="str">
        <f>IFERROR(VLOOKUP(Výskyt[[#This Row],[Kód]],zostava40[],2,0),"")</f>
        <v/>
      </c>
      <c r="BA343" s="100" t="str">
        <f>IFERROR(VLOOKUP(Výskyt[[#This Row],[Kód]],zostava41[],2,0),"")</f>
        <v/>
      </c>
      <c r="BB343" s="100" t="str">
        <f>IFERROR(VLOOKUP(Výskyt[[#This Row],[Kód]],zostava42[],2,0),"")</f>
        <v/>
      </c>
      <c r="BC343" s="100" t="str">
        <f>IFERROR(VLOOKUP(Výskyt[[#This Row],[Kód]],zostava43[],2,0),"")</f>
        <v/>
      </c>
      <c r="BD343" s="100" t="str">
        <f>IFERROR(VLOOKUP(Výskyt[[#This Row],[Kód]],zostava44[],2,0),"")</f>
        <v/>
      </c>
      <c r="BE343" s="84"/>
      <c r="BF343" s="108">
        <f>Zostavy!B386</f>
        <v>0</v>
      </c>
      <c r="BG343" s="108">
        <f>SUMIFS(Zostavy!$D$384:$D$417,Zostavy!$B$384:$B$417,Zostavy!B386)*Zostavy!$E$419</f>
        <v>0</v>
      </c>
      <c r="BI343" s="108">
        <f>Zostavy!H386</f>
        <v>0</v>
      </c>
      <c r="BJ343" s="108">
        <f>SUMIFS(Zostavy!$J$384:$J$417,Zostavy!$H$384:$H$417,Zostavy!H386)*Zostavy!$K$419</f>
        <v>0</v>
      </c>
      <c r="BL343" s="108">
        <f>Zostavy!N386</f>
        <v>0</v>
      </c>
      <c r="BM343" s="108">
        <f>SUMIFS(Zostavy!$P$384:$P$417,Zostavy!$N$384:$N$417,Zostavy!N386)*Zostavy!$Q$419</f>
        <v>0</v>
      </c>
      <c r="BO343" s="108">
        <f>Zostavy!T386</f>
        <v>0</v>
      </c>
      <c r="BP343" s="108">
        <f>SUMIFS(Zostavy!$V$384:$V$417,Zostavy!$T$384:$T$417,Zostavy!T386)*Zostavy!$W$419</f>
        <v>0</v>
      </c>
    </row>
    <row r="344" spans="1:68" ht="14.15" x14ac:dyDescent="0.35">
      <c r="A344" s="84"/>
      <c r="B344" s="98">
        <v>4598</v>
      </c>
      <c r="C344" s="84" t="s">
        <v>281</v>
      </c>
      <c r="D344" s="84">
        <f>Cenník[[#This Row],[Kód]]</f>
        <v>4598</v>
      </c>
      <c r="E344" s="93">
        <v>6.9</v>
      </c>
      <c r="F344" s="84"/>
      <c r="G344" s="84" t="s">
        <v>189</v>
      </c>
      <c r="H344" s="84"/>
      <c r="I344" s="99">
        <f>Cenník[[#This Row],[Kód]]</f>
        <v>4598</v>
      </c>
      <c r="J344" s="100">
        <f>SUM(Výskyt[[#This Row],[1]:[44]])</f>
        <v>0</v>
      </c>
      <c r="K344" s="100" t="str">
        <f>IFERROR(RANK(Výskyt[[#This Row],[kód-P]],Výskyt[kód-P],1),"")</f>
        <v/>
      </c>
      <c r="L344" s="100" t="str">
        <f>IF(Výskyt[[#This Row],[ks]]&gt;0,Výskyt[[#This Row],[Kód]],"")</f>
        <v/>
      </c>
      <c r="M344" s="100" t="str">
        <f>IFERROR(VLOOKUP(Výskyt[[#This Row],[Kód]],zostava1[],2,0),"")</f>
        <v/>
      </c>
      <c r="N344" s="100" t="str">
        <f>IFERROR(VLOOKUP(Výskyt[[#This Row],[Kód]],zostava2[],2,0),"")</f>
        <v/>
      </c>
      <c r="O344" s="100" t="str">
        <f>IFERROR(VLOOKUP(Výskyt[[#This Row],[Kód]],zostava3[],2,0),"")</f>
        <v/>
      </c>
      <c r="P344" s="100" t="str">
        <f>IFERROR(VLOOKUP(Výskyt[[#This Row],[Kód]],zostava4[],2,0),"")</f>
        <v/>
      </c>
      <c r="Q344" s="100" t="str">
        <f>IFERROR(VLOOKUP(Výskyt[[#This Row],[Kód]],zostava5[],2,0),"")</f>
        <v/>
      </c>
      <c r="R344" s="100" t="str">
        <f>IFERROR(VLOOKUP(Výskyt[[#This Row],[Kód]],zostava6[],2,0),"")</f>
        <v/>
      </c>
      <c r="S344" s="100" t="str">
        <f>IFERROR(VLOOKUP(Výskyt[[#This Row],[Kód]],zostava7[],2,0),"")</f>
        <v/>
      </c>
      <c r="T344" s="100" t="str">
        <f>IFERROR(VLOOKUP(Výskyt[[#This Row],[Kód]],zostava8[],2,0),"")</f>
        <v/>
      </c>
      <c r="U344" s="100" t="str">
        <f>IFERROR(VLOOKUP(Výskyt[[#This Row],[Kód]],zostava9[],2,0),"")</f>
        <v/>
      </c>
      <c r="V344" s="102" t="str">
        <f>IFERROR(VLOOKUP(Výskyt[[#This Row],[Kód]],zostava10[],2,0),"")</f>
        <v/>
      </c>
      <c r="W344" s="100" t="str">
        <f>IFERROR(VLOOKUP(Výskyt[[#This Row],[Kód]],zostava11[],2,0),"")</f>
        <v/>
      </c>
      <c r="X344" s="100" t="str">
        <f>IFERROR(VLOOKUP(Výskyt[[#This Row],[Kód]],zostava12[],2,0),"")</f>
        <v/>
      </c>
      <c r="Y344" s="100" t="str">
        <f>IFERROR(VLOOKUP(Výskyt[[#This Row],[Kód]],zostava13[],2,0),"")</f>
        <v/>
      </c>
      <c r="Z344" s="100" t="str">
        <f>IFERROR(VLOOKUP(Výskyt[[#This Row],[Kód]],zostava14[],2,0),"")</f>
        <v/>
      </c>
      <c r="AA344" s="100" t="str">
        <f>IFERROR(VLOOKUP(Výskyt[[#This Row],[Kód]],zostava15[],2,0),"")</f>
        <v/>
      </c>
      <c r="AB344" s="100" t="str">
        <f>IFERROR(VLOOKUP(Výskyt[[#This Row],[Kód]],zostava16[],2,0),"")</f>
        <v/>
      </c>
      <c r="AC344" s="100" t="str">
        <f>IFERROR(VLOOKUP(Výskyt[[#This Row],[Kód]],zostava17[],2,0),"")</f>
        <v/>
      </c>
      <c r="AD344" s="100" t="str">
        <f>IFERROR(VLOOKUP(Výskyt[[#This Row],[Kód]],zostava18[],2,0),"")</f>
        <v/>
      </c>
      <c r="AE344" s="100" t="str">
        <f>IFERROR(VLOOKUP(Výskyt[[#This Row],[Kód]],zostava19[],2,0),"")</f>
        <v/>
      </c>
      <c r="AF344" s="100" t="str">
        <f>IFERROR(VLOOKUP(Výskyt[[#This Row],[Kód]],zostava20[],2,0),"")</f>
        <v/>
      </c>
      <c r="AG344" s="100" t="str">
        <f>IFERROR(VLOOKUP(Výskyt[[#This Row],[Kód]],zostava21[],2,0),"")</f>
        <v/>
      </c>
      <c r="AH344" s="100" t="str">
        <f>IFERROR(VLOOKUP(Výskyt[[#This Row],[Kód]],zostava22[],2,0),"")</f>
        <v/>
      </c>
      <c r="AI344" s="100" t="str">
        <f>IFERROR(VLOOKUP(Výskyt[[#This Row],[Kód]],zostava23[],2,0),"")</f>
        <v/>
      </c>
      <c r="AJ344" s="100" t="str">
        <f>IFERROR(VLOOKUP(Výskyt[[#This Row],[Kód]],zostava24[],2,0),"")</f>
        <v/>
      </c>
      <c r="AK344" s="100" t="str">
        <f>IFERROR(VLOOKUP(Výskyt[[#This Row],[Kód]],zostava25[],2,0),"")</f>
        <v/>
      </c>
      <c r="AL344" s="100" t="str">
        <f>IFERROR(VLOOKUP(Výskyt[[#This Row],[Kód]],zostava26[],2,0),"")</f>
        <v/>
      </c>
      <c r="AM344" s="100" t="str">
        <f>IFERROR(VLOOKUP(Výskyt[[#This Row],[Kód]],zostava27[],2,0),"")</f>
        <v/>
      </c>
      <c r="AN344" s="100" t="str">
        <f>IFERROR(VLOOKUP(Výskyt[[#This Row],[Kód]],zostava28[],2,0),"")</f>
        <v/>
      </c>
      <c r="AO344" s="100" t="str">
        <f>IFERROR(VLOOKUP(Výskyt[[#This Row],[Kód]],zostava29[],2,0),"")</f>
        <v/>
      </c>
      <c r="AP344" s="100" t="str">
        <f>IFERROR(VLOOKUP(Výskyt[[#This Row],[Kód]],zostava30[],2,0),"")</f>
        <v/>
      </c>
      <c r="AQ344" s="100" t="str">
        <f>IFERROR(VLOOKUP(Výskyt[[#This Row],[Kód]],zostava31[],2,0),"")</f>
        <v/>
      </c>
      <c r="AR344" s="100" t="str">
        <f>IFERROR(VLOOKUP(Výskyt[[#This Row],[Kód]],zostava32[],2,0),"")</f>
        <v/>
      </c>
      <c r="AS344" s="100" t="str">
        <f>IFERROR(VLOOKUP(Výskyt[[#This Row],[Kód]],zostava33[],2,0),"")</f>
        <v/>
      </c>
      <c r="AT344" s="100" t="str">
        <f>IFERROR(VLOOKUP(Výskyt[[#This Row],[Kód]],zostava34[],2,0),"")</f>
        <v/>
      </c>
      <c r="AU344" s="100" t="str">
        <f>IFERROR(VLOOKUP(Výskyt[[#This Row],[Kód]],zostava35[],2,0),"")</f>
        <v/>
      </c>
      <c r="AV344" s="100" t="str">
        <f>IFERROR(VLOOKUP(Výskyt[[#This Row],[Kód]],zostava36[],2,0),"")</f>
        <v/>
      </c>
      <c r="AW344" s="100" t="str">
        <f>IFERROR(VLOOKUP(Výskyt[[#This Row],[Kód]],zostava37[],2,0),"")</f>
        <v/>
      </c>
      <c r="AX344" s="100" t="str">
        <f>IFERROR(VLOOKUP(Výskyt[[#This Row],[Kód]],zostava38[],2,0),"")</f>
        <v/>
      </c>
      <c r="AY344" s="100" t="str">
        <f>IFERROR(VLOOKUP(Výskyt[[#This Row],[Kód]],zostava39[],2,0),"")</f>
        <v/>
      </c>
      <c r="AZ344" s="100" t="str">
        <f>IFERROR(VLOOKUP(Výskyt[[#This Row],[Kód]],zostava40[],2,0),"")</f>
        <v/>
      </c>
      <c r="BA344" s="100" t="str">
        <f>IFERROR(VLOOKUP(Výskyt[[#This Row],[Kód]],zostava41[],2,0),"")</f>
        <v/>
      </c>
      <c r="BB344" s="100" t="str">
        <f>IFERROR(VLOOKUP(Výskyt[[#This Row],[Kód]],zostava42[],2,0),"")</f>
        <v/>
      </c>
      <c r="BC344" s="100" t="str">
        <f>IFERROR(VLOOKUP(Výskyt[[#This Row],[Kód]],zostava43[],2,0),"")</f>
        <v/>
      </c>
      <c r="BD344" s="100" t="str">
        <f>IFERROR(VLOOKUP(Výskyt[[#This Row],[Kód]],zostava44[],2,0),"")</f>
        <v/>
      </c>
      <c r="BE344" s="84"/>
      <c r="BF344" s="108">
        <f>Zostavy!B387</f>
        <v>0</v>
      </c>
      <c r="BG344" s="108">
        <f>SUMIFS(Zostavy!$D$384:$D$417,Zostavy!$B$384:$B$417,Zostavy!B387)*Zostavy!$E$419</f>
        <v>0</v>
      </c>
      <c r="BI344" s="108">
        <f>Zostavy!H387</f>
        <v>0</v>
      </c>
      <c r="BJ344" s="108">
        <f>SUMIFS(Zostavy!$J$384:$J$417,Zostavy!$H$384:$H$417,Zostavy!H387)*Zostavy!$K$419</f>
        <v>0</v>
      </c>
      <c r="BL344" s="108">
        <f>Zostavy!N387</f>
        <v>0</v>
      </c>
      <c r="BM344" s="108">
        <f>SUMIFS(Zostavy!$P$384:$P$417,Zostavy!$N$384:$N$417,Zostavy!N387)*Zostavy!$Q$419</f>
        <v>0</v>
      </c>
      <c r="BO344" s="108">
        <f>Zostavy!T387</f>
        <v>0</v>
      </c>
      <c r="BP344" s="108">
        <f>SUMIFS(Zostavy!$V$384:$V$417,Zostavy!$T$384:$T$417,Zostavy!T387)*Zostavy!$W$419</f>
        <v>0</v>
      </c>
    </row>
    <row r="345" spans="1:68" ht="14.15" x14ac:dyDescent="0.35">
      <c r="A345" s="84"/>
      <c r="B345" s="98">
        <v>4641</v>
      </c>
      <c r="C345" s="84" t="s">
        <v>227</v>
      </c>
      <c r="D345" s="84">
        <f>Cenník[[#This Row],[Kód]]</f>
        <v>4641</v>
      </c>
      <c r="E345" s="93">
        <v>7.22</v>
      </c>
      <c r="F345" s="84"/>
      <c r="G345" s="84" t="s">
        <v>463</v>
      </c>
      <c r="H345" s="84"/>
      <c r="I345" s="99">
        <f>Cenník[[#This Row],[Kód]]</f>
        <v>4641</v>
      </c>
      <c r="J345" s="100">
        <f>SUM(Výskyt[[#This Row],[1]:[44]])</f>
        <v>0</v>
      </c>
      <c r="K345" s="100" t="str">
        <f>IFERROR(RANK(Výskyt[[#This Row],[kód-P]],Výskyt[kód-P],1),"")</f>
        <v/>
      </c>
      <c r="L345" s="100" t="str">
        <f>IF(Výskyt[[#This Row],[ks]]&gt;0,Výskyt[[#This Row],[Kód]],"")</f>
        <v/>
      </c>
      <c r="M345" s="100" t="str">
        <f>IFERROR(VLOOKUP(Výskyt[[#This Row],[Kód]],zostava1[],2,0),"")</f>
        <v/>
      </c>
      <c r="N345" s="100" t="str">
        <f>IFERROR(VLOOKUP(Výskyt[[#This Row],[Kód]],zostava2[],2,0),"")</f>
        <v/>
      </c>
      <c r="O345" s="100" t="str">
        <f>IFERROR(VLOOKUP(Výskyt[[#This Row],[Kód]],zostava3[],2,0),"")</f>
        <v/>
      </c>
      <c r="P345" s="100" t="str">
        <f>IFERROR(VLOOKUP(Výskyt[[#This Row],[Kód]],zostava4[],2,0),"")</f>
        <v/>
      </c>
      <c r="Q345" s="100" t="str">
        <f>IFERROR(VLOOKUP(Výskyt[[#This Row],[Kód]],zostava5[],2,0),"")</f>
        <v/>
      </c>
      <c r="R345" s="100" t="str">
        <f>IFERROR(VLOOKUP(Výskyt[[#This Row],[Kód]],zostava6[],2,0),"")</f>
        <v/>
      </c>
      <c r="S345" s="100" t="str">
        <f>IFERROR(VLOOKUP(Výskyt[[#This Row],[Kód]],zostava7[],2,0),"")</f>
        <v/>
      </c>
      <c r="T345" s="100" t="str">
        <f>IFERROR(VLOOKUP(Výskyt[[#This Row],[Kód]],zostava8[],2,0),"")</f>
        <v/>
      </c>
      <c r="U345" s="100" t="str">
        <f>IFERROR(VLOOKUP(Výskyt[[#This Row],[Kód]],zostava9[],2,0),"")</f>
        <v/>
      </c>
      <c r="V345" s="102" t="str">
        <f>IFERROR(VLOOKUP(Výskyt[[#This Row],[Kód]],zostava10[],2,0),"")</f>
        <v/>
      </c>
      <c r="W345" s="100" t="str">
        <f>IFERROR(VLOOKUP(Výskyt[[#This Row],[Kód]],zostava11[],2,0),"")</f>
        <v/>
      </c>
      <c r="X345" s="100" t="str">
        <f>IFERROR(VLOOKUP(Výskyt[[#This Row],[Kód]],zostava12[],2,0),"")</f>
        <v/>
      </c>
      <c r="Y345" s="100" t="str">
        <f>IFERROR(VLOOKUP(Výskyt[[#This Row],[Kód]],zostava13[],2,0),"")</f>
        <v/>
      </c>
      <c r="Z345" s="100" t="str">
        <f>IFERROR(VLOOKUP(Výskyt[[#This Row],[Kód]],zostava14[],2,0),"")</f>
        <v/>
      </c>
      <c r="AA345" s="100" t="str">
        <f>IFERROR(VLOOKUP(Výskyt[[#This Row],[Kód]],zostava15[],2,0),"")</f>
        <v/>
      </c>
      <c r="AB345" s="100" t="str">
        <f>IFERROR(VLOOKUP(Výskyt[[#This Row],[Kód]],zostava16[],2,0),"")</f>
        <v/>
      </c>
      <c r="AC345" s="100" t="str">
        <f>IFERROR(VLOOKUP(Výskyt[[#This Row],[Kód]],zostava17[],2,0),"")</f>
        <v/>
      </c>
      <c r="AD345" s="100" t="str">
        <f>IFERROR(VLOOKUP(Výskyt[[#This Row],[Kód]],zostava18[],2,0),"")</f>
        <v/>
      </c>
      <c r="AE345" s="100" t="str">
        <f>IFERROR(VLOOKUP(Výskyt[[#This Row],[Kód]],zostava19[],2,0),"")</f>
        <v/>
      </c>
      <c r="AF345" s="100" t="str">
        <f>IFERROR(VLOOKUP(Výskyt[[#This Row],[Kód]],zostava20[],2,0),"")</f>
        <v/>
      </c>
      <c r="AG345" s="100" t="str">
        <f>IFERROR(VLOOKUP(Výskyt[[#This Row],[Kód]],zostava21[],2,0),"")</f>
        <v/>
      </c>
      <c r="AH345" s="100" t="str">
        <f>IFERROR(VLOOKUP(Výskyt[[#This Row],[Kód]],zostava22[],2,0),"")</f>
        <v/>
      </c>
      <c r="AI345" s="100" t="str">
        <f>IFERROR(VLOOKUP(Výskyt[[#This Row],[Kód]],zostava23[],2,0),"")</f>
        <v/>
      </c>
      <c r="AJ345" s="100" t="str">
        <f>IFERROR(VLOOKUP(Výskyt[[#This Row],[Kód]],zostava24[],2,0),"")</f>
        <v/>
      </c>
      <c r="AK345" s="100" t="str">
        <f>IFERROR(VLOOKUP(Výskyt[[#This Row],[Kód]],zostava25[],2,0),"")</f>
        <v/>
      </c>
      <c r="AL345" s="100" t="str">
        <f>IFERROR(VLOOKUP(Výskyt[[#This Row],[Kód]],zostava26[],2,0),"")</f>
        <v/>
      </c>
      <c r="AM345" s="100" t="str">
        <f>IFERROR(VLOOKUP(Výskyt[[#This Row],[Kód]],zostava27[],2,0),"")</f>
        <v/>
      </c>
      <c r="AN345" s="100" t="str">
        <f>IFERROR(VLOOKUP(Výskyt[[#This Row],[Kód]],zostava28[],2,0),"")</f>
        <v/>
      </c>
      <c r="AO345" s="100" t="str">
        <f>IFERROR(VLOOKUP(Výskyt[[#This Row],[Kód]],zostava29[],2,0),"")</f>
        <v/>
      </c>
      <c r="AP345" s="100" t="str">
        <f>IFERROR(VLOOKUP(Výskyt[[#This Row],[Kód]],zostava30[],2,0),"")</f>
        <v/>
      </c>
      <c r="AQ345" s="100" t="str">
        <f>IFERROR(VLOOKUP(Výskyt[[#This Row],[Kód]],zostava31[],2,0),"")</f>
        <v/>
      </c>
      <c r="AR345" s="100" t="str">
        <f>IFERROR(VLOOKUP(Výskyt[[#This Row],[Kód]],zostava32[],2,0),"")</f>
        <v/>
      </c>
      <c r="AS345" s="100" t="str">
        <f>IFERROR(VLOOKUP(Výskyt[[#This Row],[Kód]],zostava33[],2,0),"")</f>
        <v/>
      </c>
      <c r="AT345" s="100" t="str">
        <f>IFERROR(VLOOKUP(Výskyt[[#This Row],[Kód]],zostava34[],2,0),"")</f>
        <v/>
      </c>
      <c r="AU345" s="100" t="str">
        <f>IFERROR(VLOOKUP(Výskyt[[#This Row],[Kód]],zostava35[],2,0),"")</f>
        <v/>
      </c>
      <c r="AV345" s="100" t="str">
        <f>IFERROR(VLOOKUP(Výskyt[[#This Row],[Kód]],zostava36[],2,0),"")</f>
        <v/>
      </c>
      <c r="AW345" s="100" t="str">
        <f>IFERROR(VLOOKUP(Výskyt[[#This Row],[Kód]],zostava37[],2,0),"")</f>
        <v/>
      </c>
      <c r="AX345" s="100" t="str">
        <f>IFERROR(VLOOKUP(Výskyt[[#This Row],[Kód]],zostava38[],2,0),"")</f>
        <v/>
      </c>
      <c r="AY345" s="100" t="str">
        <f>IFERROR(VLOOKUP(Výskyt[[#This Row],[Kód]],zostava39[],2,0),"")</f>
        <v/>
      </c>
      <c r="AZ345" s="100" t="str">
        <f>IFERROR(VLOOKUP(Výskyt[[#This Row],[Kód]],zostava40[],2,0),"")</f>
        <v/>
      </c>
      <c r="BA345" s="100" t="str">
        <f>IFERROR(VLOOKUP(Výskyt[[#This Row],[Kód]],zostava41[],2,0),"")</f>
        <v/>
      </c>
      <c r="BB345" s="100" t="str">
        <f>IFERROR(VLOOKUP(Výskyt[[#This Row],[Kód]],zostava42[],2,0),"")</f>
        <v/>
      </c>
      <c r="BC345" s="100" t="str">
        <f>IFERROR(VLOOKUP(Výskyt[[#This Row],[Kód]],zostava43[],2,0),"")</f>
        <v/>
      </c>
      <c r="BD345" s="100" t="str">
        <f>IFERROR(VLOOKUP(Výskyt[[#This Row],[Kód]],zostava44[],2,0),"")</f>
        <v/>
      </c>
      <c r="BE345" s="84"/>
      <c r="BF345" s="108">
        <f>Zostavy!B388</f>
        <v>0</v>
      </c>
      <c r="BG345" s="108">
        <f>SUMIFS(Zostavy!$D$384:$D$417,Zostavy!$B$384:$B$417,Zostavy!B388)*Zostavy!$E$419</f>
        <v>0</v>
      </c>
      <c r="BI345" s="108">
        <f>Zostavy!H388</f>
        <v>0</v>
      </c>
      <c r="BJ345" s="108">
        <f>SUMIFS(Zostavy!$J$384:$J$417,Zostavy!$H$384:$H$417,Zostavy!H388)*Zostavy!$K$419</f>
        <v>0</v>
      </c>
      <c r="BL345" s="108">
        <f>Zostavy!N388</f>
        <v>0</v>
      </c>
      <c r="BM345" s="108">
        <f>SUMIFS(Zostavy!$P$384:$P$417,Zostavy!$N$384:$N$417,Zostavy!N388)*Zostavy!$Q$419</f>
        <v>0</v>
      </c>
      <c r="BO345" s="108">
        <f>Zostavy!T388</f>
        <v>0</v>
      </c>
      <c r="BP345" s="108">
        <f>SUMIFS(Zostavy!$V$384:$V$417,Zostavy!$T$384:$T$417,Zostavy!T388)*Zostavy!$W$419</f>
        <v>0</v>
      </c>
    </row>
    <row r="346" spans="1:68" ht="14.15" x14ac:dyDescent="0.35">
      <c r="A346" s="84"/>
      <c r="B346" s="98">
        <v>4645</v>
      </c>
      <c r="C346" s="84" t="s">
        <v>228</v>
      </c>
      <c r="D346" s="84">
        <f>Cenník[[#This Row],[Kód]]</f>
        <v>4645</v>
      </c>
      <c r="E346" s="93">
        <v>12.22</v>
      </c>
      <c r="F346" s="84"/>
      <c r="G346" s="84" t="s">
        <v>464</v>
      </c>
      <c r="H346" s="84"/>
      <c r="I346" s="99">
        <f>Cenník[[#This Row],[Kód]]</f>
        <v>4645</v>
      </c>
      <c r="J346" s="100">
        <f>SUM(Výskyt[[#This Row],[1]:[44]])</f>
        <v>0</v>
      </c>
      <c r="K346" s="100" t="str">
        <f>IFERROR(RANK(Výskyt[[#This Row],[kód-P]],Výskyt[kód-P],1),"")</f>
        <v/>
      </c>
      <c r="L346" s="100" t="str">
        <f>IF(Výskyt[[#This Row],[ks]]&gt;0,Výskyt[[#This Row],[Kód]],"")</f>
        <v/>
      </c>
      <c r="M346" s="100" t="str">
        <f>IFERROR(VLOOKUP(Výskyt[[#This Row],[Kód]],zostava1[],2,0),"")</f>
        <v/>
      </c>
      <c r="N346" s="100" t="str">
        <f>IFERROR(VLOOKUP(Výskyt[[#This Row],[Kód]],zostava2[],2,0),"")</f>
        <v/>
      </c>
      <c r="O346" s="100" t="str">
        <f>IFERROR(VLOOKUP(Výskyt[[#This Row],[Kód]],zostava3[],2,0),"")</f>
        <v/>
      </c>
      <c r="P346" s="100" t="str">
        <f>IFERROR(VLOOKUP(Výskyt[[#This Row],[Kód]],zostava4[],2,0),"")</f>
        <v/>
      </c>
      <c r="Q346" s="100" t="str">
        <f>IFERROR(VLOOKUP(Výskyt[[#This Row],[Kód]],zostava5[],2,0),"")</f>
        <v/>
      </c>
      <c r="R346" s="100" t="str">
        <f>IFERROR(VLOOKUP(Výskyt[[#This Row],[Kód]],zostava6[],2,0),"")</f>
        <v/>
      </c>
      <c r="S346" s="100" t="str">
        <f>IFERROR(VLOOKUP(Výskyt[[#This Row],[Kód]],zostava7[],2,0),"")</f>
        <v/>
      </c>
      <c r="T346" s="100" t="str">
        <f>IFERROR(VLOOKUP(Výskyt[[#This Row],[Kód]],zostava8[],2,0),"")</f>
        <v/>
      </c>
      <c r="U346" s="100" t="str">
        <f>IFERROR(VLOOKUP(Výskyt[[#This Row],[Kód]],zostava9[],2,0),"")</f>
        <v/>
      </c>
      <c r="V346" s="102" t="str">
        <f>IFERROR(VLOOKUP(Výskyt[[#This Row],[Kód]],zostava10[],2,0),"")</f>
        <v/>
      </c>
      <c r="W346" s="100" t="str">
        <f>IFERROR(VLOOKUP(Výskyt[[#This Row],[Kód]],zostava11[],2,0),"")</f>
        <v/>
      </c>
      <c r="X346" s="100" t="str">
        <f>IFERROR(VLOOKUP(Výskyt[[#This Row],[Kód]],zostava12[],2,0),"")</f>
        <v/>
      </c>
      <c r="Y346" s="100" t="str">
        <f>IFERROR(VLOOKUP(Výskyt[[#This Row],[Kód]],zostava13[],2,0),"")</f>
        <v/>
      </c>
      <c r="Z346" s="100" t="str">
        <f>IFERROR(VLOOKUP(Výskyt[[#This Row],[Kód]],zostava14[],2,0),"")</f>
        <v/>
      </c>
      <c r="AA346" s="100" t="str">
        <f>IFERROR(VLOOKUP(Výskyt[[#This Row],[Kód]],zostava15[],2,0),"")</f>
        <v/>
      </c>
      <c r="AB346" s="100" t="str">
        <f>IFERROR(VLOOKUP(Výskyt[[#This Row],[Kód]],zostava16[],2,0),"")</f>
        <v/>
      </c>
      <c r="AC346" s="100" t="str">
        <f>IFERROR(VLOOKUP(Výskyt[[#This Row],[Kód]],zostava17[],2,0),"")</f>
        <v/>
      </c>
      <c r="AD346" s="100" t="str">
        <f>IFERROR(VLOOKUP(Výskyt[[#This Row],[Kód]],zostava18[],2,0),"")</f>
        <v/>
      </c>
      <c r="AE346" s="100" t="str">
        <f>IFERROR(VLOOKUP(Výskyt[[#This Row],[Kód]],zostava19[],2,0),"")</f>
        <v/>
      </c>
      <c r="AF346" s="100" t="str">
        <f>IFERROR(VLOOKUP(Výskyt[[#This Row],[Kód]],zostava20[],2,0),"")</f>
        <v/>
      </c>
      <c r="AG346" s="100" t="str">
        <f>IFERROR(VLOOKUP(Výskyt[[#This Row],[Kód]],zostava21[],2,0),"")</f>
        <v/>
      </c>
      <c r="AH346" s="100" t="str">
        <f>IFERROR(VLOOKUP(Výskyt[[#This Row],[Kód]],zostava22[],2,0),"")</f>
        <v/>
      </c>
      <c r="AI346" s="100" t="str">
        <f>IFERROR(VLOOKUP(Výskyt[[#This Row],[Kód]],zostava23[],2,0),"")</f>
        <v/>
      </c>
      <c r="AJ346" s="100" t="str">
        <f>IFERROR(VLOOKUP(Výskyt[[#This Row],[Kód]],zostava24[],2,0),"")</f>
        <v/>
      </c>
      <c r="AK346" s="100" t="str">
        <f>IFERROR(VLOOKUP(Výskyt[[#This Row],[Kód]],zostava25[],2,0),"")</f>
        <v/>
      </c>
      <c r="AL346" s="100" t="str">
        <f>IFERROR(VLOOKUP(Výskyt[[#This Row],[Kód]],zostava26[],2,0),"")</f>
        <v/>
      </c>
      <c r="AM346" s="100" t="str">
        <f>IFERROR(VLOOKUP(Výskyt[[#This Row],[Kód]],zostava27[],2,0),"")</f>
        <v/>
      </c>
      <c r="AN346" s="100" t="str">
        <f>IFERROR(VLOOKUP(Výskyt[[#This Row],[Kód]],zostava28[],2,0),"")</f>
        <v/>
      </c>
      <c r="AO346" s="100" t="str">
        <f>IFERROR(VLOOKUP(Výskyt[[#This Row],[Kód]],zostava29[],2,0),"")</f>
        <v/>
      </c>
      <c r="AP346" s="100" t="str">
        <f>IFERROR(VLOOKUP(Výskyt[[#This Row],[Kód]],zostava30[],2,0),"")</f>
        <v/>
      </c>
      <c r="AQ346" s="100" t="str">
        <f>IFERROR(VLOOKUP(Výskyt[[#This Row],[Kód]],zostava31[],2,0),"")</f>
        <v/>
      </c>
      <c r="AR346" s="100" t="str">
        <f>IFERROR(VLOOKUP(Výskyt[[#This Row],[Kód]],zostava32[],2,0),"")</f>
        <v/>
      </c>
      <c r="AS346" s="100" t="str">
        <f>IFERROR(VLOOKUP(Výskyt[[#This Row],[Kód]],zostava33[],2,0),"")</f>
        <v/>
      </c>
      <c r="AT346" s="100" t="str">
        <f>IFERROR(VLOOKUP(Výskyt[[#This Row],[Kód]],zostava34[],2,0),"")</f>
        <v/>
      </c>
      <c r="AU346" s="100" t="str">
        <f>IFERROR(VLOOKUP(Výskyt[[#This Row],[Kód]],zostava35[],2,0),"")</f>
        <v/>
      </c>
      <c r="AV346" s="100" t="str">
        <f>IFERROR(VLOOKUP(Výskyt[[#This Row],[Kód]],zostava36[],2,0),"")</f>
        <v/>
      </c>
      <c r="AW346" s="100" t="str">
        <f>IFERROR(VLOOKUP(Výskyt[[#This Row],[Kód]],zostava37[],2,0),"")</f>
        <v/>
      </c>
      <c r="AX346" s="100" t="str">
        <f>IFERROR(VLOOKUP(Výskyt[[#This Row],[Kód]],zostava38[],2,0),"")</f>
        <v/>
      </c>
      <c r="AY346" s="100" t="str">
        <f>IFERROR(VLOOKUP(Výskyt[[#This Row],[Kód]],zostava39[],2,0),"")</f>
        <v/>
      </c>
      <c r="AZ346" s="100" t="str">
        <f>IFERROR(VLOOKUP(Výskyt[[#This Row],[Kód]],zostava40[],2,0),"")</f>
        <v/>
      </c>
      <c r="BA346" s="100" t="str">
        <f>IFERROR(VLOOKUP(Výskyt[[#This Row],[Kód]],zostava41[],2,0),"")</f>
        <v/>
      </c>
      <c r="BB346" s="100" t="str">
        <f>IFERROR(VLOOKUP(Výskyt[[#This Row],[Kód]],zostava42[],2,0),"")</f>
        <v/>
      </c>
      <c r="BC346" s="100" t="str">
        <f>IFERROR(VLOOKUP(Výskyt[[#This Row],[Kód]],zostava43[],2,0),"")</f>
        <v/>
      </c>
      <c r="BD346" s="100" t="str">
        <f>IFERROR(VLOOKUP(Výskyt[[#This Row],[Kód]],zostava44[],2,0),"")</f>
        <v/>
      </c>
      <c r="BE346" s="84"/>
      <c r="BF346" s="108">
        <f>Zostavy!B389</f>
        <v>0</v>
      </c>
      <c r="BG346" s="108">
        <f>SUMIFS(Zostavy!$D$384:$D$417,Zostavy!$B$384:$B$417,Zostavy!B389)*Zostavy!$E$419</f>
        <v>0</v>
      </c>
      <c r="BI346" s="108">
        <f>Zostavy!H389</f>
        <v>0</v>
      </c>
      <c r="BJ346" s="108">
        <f>SUMIFS(Zostavy!$J$384:$J$417,Zostavy!$H$384:$H$417,Zostavy!H389)*Zostavy!$K$419</f>
        <v>0</v>
      </c>
      <c r="BL346" s="108">
        <f>Zostavy!N389</f>
        <v>0</v>
      </c>
      <c r="BM346" s="108">
        <f>SUMIFS(Zostavy!$P$384:$P$417,Zostavy!$N$384:$N$417,Zostavy!N389)*Zostavy!$Q$419</f>
        <v>0</v>
      </c>
      <c r="BO346" s="108">
        <f>Zostavy!T389</f>
        <v>0</v>
      </c>
      <c r="BP346" s="108">
        <f>SUMIFS(Zostavy!$V$384:$V$417,Zostavy!$T$384:$T$417,Zostavy!T389)*Zostavy!$W$419</f>
        <v>0</v>
      </c>
    </row>
    <row r="347" spans="1:68" ht="14.15" x14ac:dyDescent="0.35">
      <c r="A347" s="84"/>
      <c r="B347" s="98">
        <v>4654</v>
      </c>
      <c r="C347" s="84" t="s">
        <v>223</v>
      </c>
      <c r="D347" s="84">
        <f>Cenník[[#This Row],[Kód]]</f>
        <v>4654</v>
      </c>
      <c r="E347" s="93">
        <v>4.5199999999999996</v>
      </c>
      <c r="F347" s="84"/>
      <c r="G347" s="84" t="s">
        <v>465</v>
      </c>
      <c r="H347" s="84"/>
      <c r="I347" s="99">
        <f>Cenník[[#This Row],[Kód]]</f>
        <v>4654</v>
      </c>
      <c r="J347" s="100">
        <f>SUM(Výskyt[[#This Row],[1]:[44]])</f>
        <v>0</v>
      </c>
      <c r="K347" s="100" t="str">
        <f>IFERROR(RANK(Výskyt[[#This Row],[kód-P]],Výskyt[kód-P],1),"")</f>
        <v/>
      </c>
      <c r="L347" s="100" t="str">
        <f>IF(Výskyt[[#This Row],[ks]]&gt;0,Výskyt[[#This Row],[Kód]],"")</f>
        <v/>
      </c>
      <c r="M347" s="100" t="str">
        <f>IFERROR(VLOOKUP(Výskyt[[#This Row],[Kód]],zostava1[],2,0),"")</f>
        <v/>
      </c>
      <c r="N347" s="100" t="str">
        <f>IFERROR(VLOOKUP(Výskyt[[#This Row],[Kód]],zostava2[],2,0),"")</f>
        <v/>
      </c>
      <c r="O347" s="100" t="str">
        <f>IFERROR(VLOOKUP(Výskyt[[#This Row],[Kód]],zostava3[],2,0),"")</f>
        <v/>
      </c>
      <c r="P347" s="100" t="str">
        <f>IFERROR(VLOOKUP(Výskyt[[#This Row],[Kód]],zostava4[],2,0),"")</f>
        <v/>
      </c>
      <c r="Q347" s="100" t="str">
        <f>IFERROR(VLOOKUP(Výskyt[[#This Row],[Kód]],zostava5[],2,0),"")</f>
        <v/>
      </c>
      <c r="R347" s="100" t="str">
        <f>IFERROR(VLOOKUP(Výskyt[[#This Row],[Kód]],zostava6[],2,0),"")</f>
        <v/>
      </c>
      <c r="S347" s="100" t="str">
        <f>IFERROR(VLOOKUP(Výskyt[[#This Row],[Kód]],zostava7[],2,0),"")</f>
        <v/>
      </c>
      <c r="T347" s="100" t="str">
        <f>IFERROR(VLOOKUP(Výskyt[[#This Row],[Kód]],zostava8[],2,0),"")</f>
        <v/>
      </c>
      <c r="U347" s="100" t="str">
        <f>IFERROR(VLOOKUP(Výskyt[[#This Row],[Kód]],zostava9[],2,0),"")</f>
        <v/>
      </c>
      <c r="V347" s="102" t="str">
        <f>IFERROR(VLOOKUP(Výskyt[[#This Row],[Kód]],zostava10[],2,0),"")</f>
        <v/>
      </c>
      <c r="W347" s="100" t="str">
        <f>IFERROR(VLOOKUP(Výskyt[[#This Row],[Kód]],zostava11[],2,0),"")</f>
        <v/>
      </c>
      <c r="X347" s="100" t="str">
        <f>IFERROR(VLOOKUP(Výskyt[[#This Row],[Kód]],zostava12[],2,0),"")</f>
        <v/>
      </c>
      <c r="Y347" s="100" t="str">
        <f>IFERROR(VLOOKUP(Výskyt[[#This Row],[Kód]],zostava13[],2,0),"")</f>
        <v/>
      </c>
      <c r="Z347" s="100" t="str">
        <f>IFERROR(VLOOKUP(Výskyt[[#This Row],[Kód]],zostava14[],2,0),"")</f>
        <v/>
      </c>
      <c r="AA347" s="100" t="str">
        <f>IFERROR(VLOOKUP(Výskyt[[#This Row],[Kód]],zostava15[],2,0),"")</f>
        <v/>
      </c>
      <c r="AB347" s="100" t="str">
        <f>IFERROR(VLOOKUP(Výskyt[[#This Row],[Kód]],zostava16[],2,0),"")</f>
        <v/>
      </c>
      <c r="AC347" s="100" t="str">
        <f>IFERROR(VLOOKUP(Výskyt[[#This Row],[Kód]],zostava17[],2,0),"")</f>
        <v/>
      </c>
      <c r="AD347" s="100" t="str">
        <f>IFERROR(VLOOKUP(Výskyt[[#This Row],[Kód]],zostava18[],2,0),"")</f>
        <v/>
      </c>
      <c r="AE347" s="100" t="str">
        <f>IFERROR(VLOOKUP(Výskyt[[#This Row],[Kód]],zostava19[],2,0),"")</f>
        <v/>
      </c>
      <c r="AF347" s="100" t="str">
        <f>IFERROR(VLOOKUP(Výskyt[[#This Row],[Kód]],zostava20[],2,0),"")</f>
        <v/>
      </c>
      <c r="AG347" s="100" t="str">
        <f>IFERROR(VLOOKUP(Výskyt[[#This Row],[Kód]],zostava21[],2,0),"")</f>
        <v/>
      </c>
      <c r="AH347" s="100" t="str">
        <f>IFERROR(VLOOKUP(Výskyt[[#This Row],[Kód]],zostava22[],2,0),"")</f>
        <v/>
      </c>
      <c r="AI347" s="100" t="str">
        <f>IFERROR(VLOOKUP(Výskyt[[#This Row],[Kód]],zostava23[],2,0),"")</f>
        <v/>
      </c>
      <c r="AJ347" s="100" t="str">
        <f>IFERROR(VLOOKUP(Výskyt[[#This Row],[Kód]],zostava24[],2,0),"")</f>
        <v/>
      </c>
      <c r="AK347" s="100" t="str">
        <f>IFERROR(VLOOKUP(Výskyt[[#This Row],[Kód]],zostava25[],2,0),"")</f>
        <v/>
      </c>
      <c r="AL347" s="100" t="str">
        <f>IFERROR(VLOOKUP(Výskyt[[#This Row],[Kód]],zostava26[],2,0),"")</f>
        <v/>
      </c>
      <c r="AM347" s="100" t="str">
        <f>IFERROR(VLOOKUP(Výskyt[[#This Row],[Kód]],zostava27[],2,0),"")</f>
        <v/>
      </c>
      <c r="AN347" s="100" t="str">
        <f>IFERROR(VLOOKUP(Výskyt[[#This Row],[Kód]],zostava28[],2,0),"")</f>
        <v/>
      </c>
      <c r="AO347" s="100" t="str">
        <f>IFERROR(VLOOKUP(Výskyt[[#This Row],[Kód]],zostava29[],2,0),"")</f>
        <v/>
      </c>
      <c r="AP347" s="100" t="str">
        <f>IFERROR(VLOOKUP(Výskyt[[#This Row],[Kód]],zostava30[],2,0),"")</f>
        <v/>
      </c>
      <c r="AQ347" s="100" t="str">
        <f>IFERROR(VLOOKUP(Výskyt[[#This Row],[Kód]],zostava31[],2,0),"")</f>
        <v/>
      </c>
      <c r="AR347" s="100" t="str">
        <f>IFERROR(VLOOKUP(Výskyt[[#This Row],[Kód]],zostava32[],2,0),"")</f>
        <v/>
      </c>
      <c r="AS347" s="100" t="str">
        <f>IFERROR(VLOOKUP(Výskyt[[#This Row],[Kód]],zostava33[],2,0),"")</f>
        <v/>
      </c>
      <c r="AT347" s="100" t="str">
        <f>IFERROR(VLOOKUP(Výskyt[[#This Row],[Kód]],zostava34[],2,0),"")</f>
        <v/>
      </c>
      <c r="AU347" s="100" t="str">
        <f>IFERROR(VLOOKUP(Výskyt[[#This Row],[Kód]],zostava35[],2,0),"")</f>
        <v/>
      </c>
      <c r="AV347" s="100" t="str">
        <f>IFERROR(VLOOKUP(Výskyt[[#This Row],[Kód]],zostava36[],2,0),"")</f>
        <v/>
      </c>
      <c r="AW347" s="100" t="str">
        <f>IFERROR(VLOOKUP(Výskyt[[#This Row],[Kód]],zostava37[],2,0),"")</f>
        <v/>
      </c>
      <c r="AX347" s="100" t="str">
        <f>IFERROR(VLOOKUP(Výskyt[[#This Row],[Kód]],zostava38[],2,0),"")</f>
        <v/>
      </c>
      <c r="AY347" s="100" t="str">
        <f>IFERROR(VLOOKUP(Výskyt[[#This Row],[Kód]],zostava39[],2,0),"")</f>
        <v/>
      </c>
      <c r="AZ347" s="100" t="str">
        <f>IFERROR(VLOOKUP(Výskyt[[#This Row],[Kód]],zostava40[],2,0),"")</f>
        <v/>
      </c>
      <c r="BA347" s="100" t="str">
        <f>IFERROR(VLOOKUP(Výskyt[[#This Row],[Kód]],zostava41[],2,0),"")</f>
        <v/>
      </c>
      <c r="BB347" s="100" t="str">
        <f>IFERROR(VLOOKUP(Výskyt[[#This Row],[Kód]],zostava42[],2,0),"")</f>
        <v/>
      </c>
      <c r="BC347" s="100" t="str">
        <f>IFERROR(VLOOKUP(Výskyt[[#This Row],[Kód]],zostava43[],2,0),"")</f>
        <v/>
      </c>
      <c r="BD347" s="100" t="str">
        <f>IFERROR(VLOOKUP(Výskyt[[#This Row],[Kód]],zostava44[],2,0),"")</f>
        <v/>
      </c>
      <c r="BE347" s="84"/>
      <c r="BF347" s="108">
        <f>Zostavy!B390</f>
        <v>0</v>
      </c>
      <c r="BG347" s="108">
        <f>SUMIFS(Zostavy!$D$384:$D$417,Zostavy!$B$384:$B$417,Zostavy!B390)*Zostavy!$E$419</f>
        <v>0</v>
      </c>
      <c r="BI347" s="108">
        <f>Zostavy!H390</f>
        <v>0</v>
      </c>
      <c r="BJ347" s="108">
        <f>SUMIFS(Zostavy!$J$384:$J$417,Zostavy!$H$384:$H$417,Zostavy!H390)*Zostavy!$K$419</f>
        <v>0</v>
      </c>
      <c r="BL347" s="108">
        <f>Zostavy!N390</f>
        <v>0</v>
      </c>
      <c r="BM347" s="108">
        <f>SUMIFS(Zostavy!$P$384:$P$417,Zostavy!$N$384:$N$417,Zostavy!N390)*Zostavy!$Q$419</f>
        <v>0</v>
      </c>
      <c r="BO347" s="108">
        <f>Zostavy!T390</f>
        <v>0</v>
      </c>
      <c r="BP347" s="108">
        <f>SUMIFS(Zostavy!$V$384:$V$417,Zostavy!$T$384:$T$417,Zostavy!T390)*Zostavy!$W$419</f>
        <v>0</v>
      </c>
    </row>
    <row r="348" spans="1:68" ht="14.15" x14ac:dyDescent="0.35">
      <c r="A348" s="84"/>
      <c r="B348" s="98">
        <v>4655</v>
      </c>
      <c r="C348" s="84" t="s">
        <v>224</v>
      </c>
      <c r="D348" s="84">
        <f>Cenník[[#This Row],[Kód]]</f>
        <v>4655</v>
      </c>
      <c r="E348" s="93">
        <v>3.36</v>
      </c>
      <c r="F348" s="84"/>
      <c r="G348" s="84" t="s">
        <v>462</v>
      </c>
      <c r="H348" s="84"/>
      <c r="I348" s="99">
        <f>Cenník[[#This Row],[Kód]]</f>
        <v>4655</v>
      </c>
      <c r="J348" s="100">
        <f>SUM(Výskyt[[#This Row],[1]:[44]])</f>
        <v>0</v>
      </c>
      <c r="K348" s="100" t="str">
        <f>IFERROR(RANK(Výskyt[[#This Row],[kód-P]],Výskyt[kód-P],1),"")</f>
        <v/>
      </c>
      <c r="L348" s="100" t="str">
        <f>IF(Výskyt[[#This Row],[ks]]&gt;0,Výskyt[[#This Row],[Kód]],"")</f>
        <v/>
      </c>
      <c r="M348" s="100" t="str">
        <f>IFERROR(VLOOKUP(Výskyt[[#This Row],[Kód]],zostava1[],2,0),"")</f>
        <v/>
      </c>
      <c r="N348" s="100" t="str">
        <f>IFERROR(VLOOKUP(Výskyt[[#This Row],[Kód]],zostava2[],2,0),"")</f>
        <v/>
      </c>
      <c r="O348" s="100" t="str">
        <f>IFERROR(VLOOKUP(Výskyt[[#This Row],[Kód]],zostava3[],2,0),"")</f>
        <v/>
      </c>
      <c r="P348" s="100" t="str">
        <f>IFERROR(VLOOKUP(Výskyt[[#This Row],[Kód]],zostava4[],2,0),"")</f>
        <v/>
      </c>
      <c r="Q348" s="100" t="str">
        <f>IFERROR(VLOOKUP(Výskyt[[#This Row],[Kód]],zostava5[],2,0),"")</f>
        <v/>
      </c>
      <c r="R348" s="100" t="str">
        <f>IFERROR(VLOOKUP(Výskyt[[#This Row],[Kód]],zostava6[],2,0),"")</f>
        <v/>
      </c>
      <c r="S348" s="100" t="str">
        <f>IFERROR(VLOOKUP(Výskyt[[#This Row],[Kód]],zostava7[],2,0),"")</f>
        <v/>
      </c>
      <c r="T348" s="100" t="str">
        <f>IFERROR(VLOOKUP(Výskyt[[#This Row],[Kód]],zostava8[],2,0),"")</f>
        <v/>
      </c>
      <c r="U348" s="100" t="str">
        <f>IFERROR(VLOOKUP(Výskyt[[#This Row],[Kód]],zostava9[],2,0),"")</f>
        <v/>
      </c>
      <c r="V348" s="102" t="str">
        <f>IFERROR(VLOOKUP(Výskyt[[#This Row],[Kód]],zostava10[],2,0),"")</f>
        <v/>
      </c>
      <c r="W348" s="100" t="str">
        <f>IFERROR(VLOOKUP(Výskyt[[#This Row],[Kód]],zostava11[],2,0),"")</f>
        <v/>
      </c>
      <c r="X348" s="100" t="str">
        <f>IFERROR(VLOOKUP(Výskyt[[#This Row],[Kód]],zostava12[],2,0),"")</f>
        <v/>
      </c>
      <c r="Y348" s="100" t="str">
        <f>IFERROR(VLOOKUP(Výskyt[[#This Row],[Kód]],zostava13[],2,0),"")</f>
        <v/>
      </c>
      <c r="Z348" s="100" t="str">
        <f>IFERROR(VLOOKUP(Výskyt[[#This Row],[Kód]],zostava14[],2,0),"")</f>
        <v/>
      </c>
      <c r="AA348" s="100" t="str">
        <f>IFERROR(VLOOKUP(Výskyt[[#This Row],[Kód]],zostava15[],2,0),"")</f>
        <v/>
      </c>
      <c r="AB348" s="100" t="str">
        <f>IFERROR(VLOOKUP(Výskyt[[#This Row],[Kód]],zostava16[],2,0),"")</f>
        <v/>
      </c>
      <c r="AC348" s="100" t="str">
        <f>IFERROR(VLOOKUP(Výskyt[[#This Row],[Kód]],zostava17[],2,0),"")</f>
        <v/>
      </c>
      <c r="AD348" s="100" t="str">
        <f>IFERROR(VLOOKUP(Výskyt[[#This Row],[Kód]],zostava18[],2,0),"")</f>
        <v/>
      </c>
      <c r="AE348" s="100" t="str">
        <f>IFERROR(VLOOKUP(Výskyt[[#This Row],[Kód]],zostava19[],2,0),"")</f>
        <v/>
      </c>
      <c r="AF348" s="100" t="str">
        <f>IFERROR(VLOOKUP(Výskyt[[#This Row],[Kód]],zostava20[],2,0),"")</f>
        <v/>
      </c>
      <c r="AG348" s="100" t="str">
        <f>IFERROR(VLOOKUP(Výskyt[[#This Row],[Kód]],zostava21[],2,0),"")</f>
        <v/>
      </c>
      <c r="AH348" s="100" t="str">
        <f>IFERROR(VLOOKUP(Výskyt[[#This Row],[Kód]],zostava22[],2,0),"")</f>
        <v/>
      </c>
      <c r="AI348" s="100" t="str">
        <f>IFERROR(VLOOKUP(Výskyt[[#This Row],[Kód]],zostava23[],2,0),"")</f>
        <v/>
      </c>
      <c r="AJ348" s="100" t="str">
        <f>IFERROR(VLOOKUP(Výskyt[[#This Row],[Kód]],zostava24[],2,0),"")</f>
        <v/>
      </c>
      <c r="AK348" s="100" t="str">
        <f>IFERROR(VLOOKUP(Výskyt[[#This Row],[Kód]],zostava25[],2,0),"")</f>
        <v/>
      </c>
      <c r="AL348" s="100" t="str">
        <f>IFERROR(VLOOKUP(Výskyt[[#This Row],[Kód]],zostava26[],2,0),"")</f>
        <v/>
      </c>
      <c r="AM348" s="100" t="str">
        <f>IFERROR(VLOOKUP(Výskyt[[#This Row],[Kód]],zostava27[],2,0),"")</f>
        <v/>
      </c>
      <c r="AN348" s="100" t="str">
        <f>IFERROR(VLOOKUP(Výskyt[[#This Row],[Kód]],zostava28[],2,0),"")</f>
        <v/>
      </c>
      <c r="AO348" s="100" t="str">
        <f>IFERROR(VLOOKUP(Výskyt[[#This Row],[Kód]],zostava29[],2,0),"")</f>
        <v/>
      </c>
      <c r="AP348" s="100" t="str">
        <f>IFERROR(VLOOKUP(Výskyt[[#This Row],[Kód]],zostava30[],2,0),"")</f>
        <v/>
      </c>
      <c r="AQ348" s="100" t="str">
        <f>IFERROR(VLOOKUP(Výskyt[[#This Row],[Kód]],zostava31[],2,0),"")</f>
        <v/>
      </c>
      <c r="AR348" s="100" t="str">
        <f>IFERROR(VLOOKUP(Výskyt[[#This Row],[Kód]],zostava32[],2,0),"")</f>
        <v/>
      </c>
      <c r="AS348" s="100" t="str">
        <f>IFERROR(VLOOKUP(Výskyt[[#This Row],[Kód]],zostava33[],2,0),"")</f>
        <v/>
      </c>
      <c r="AT348" s="100" t="str">
        <f>IFERROR(VLOOKUP(Výskyt[[#This Row],[Kód]],zostava34[],2,0),"")</f>
        <v/>
      </c>
      <c r="AU348" s="100" t="str">
        <f>IFERROR(VLOOKUP(Výskyt[[#This Row],[Kód]],zostava35[],2,0),"")</f>
        <v/>
      </c>
      <c r="AV348" s="100" t="str">
        <f>IFERROR(VLOOKUP(Výskyt[[#This Row],[Kód]],zostava36[],2,0),"")</f>
        <v/>
      </c>
      <c r="AW348" s="100" t="str">
        <f>IFERROR(VLOOKUP(Výskyt[[#This Row],[Kód]],zostava37[],2,0),"")</f>
        <v/>
      </c>
      <c r="AX348" s="100" t="str">
        <f>IFERROR(VLOOKUP(Výskyt[[#This Row],[Kód]],zostava38[],2,0),"")</f>
        <v/>
      </c>
      <c r="AY348" s="100" t="str">
        <f>IFERROR(VLOOKUP(Výskyt[[#This Row],[Kód]],zostava39[],2,0),"")</f>
        <v/>
      </c>
      <c r="AZ348" s="100" t="str">
        <f>IFERROR(VLOOKUP(Výskyt[[#This Row],[Kód]],zostava40[],2,0),"")</f>
        <v/>
      </c>
      <c r="BA348" s="100" t="str">
        <f>IFERROR(VLOOKUP(Výskyt[[#This Row],[Kód]],zostava41[],2,0),"")</f>
        <v/>
      </c>
      <c r="BB348" s="100" t="str">
        <f>IFERROR(VLOOKUP(Výskyt[[#This Row],[Kód]],zostava42[],2,0),"")</f>
        <v/>
      </c>
      <c r="BC348" s="100" t="str">
        <f>IFERROR(VLOOKUP(Výskyt[[#This Row],[Kód]],zostava43[],2,0),"")</f>
        <v/>
      </c>
      <c r="BD348" s="100" t="str">
        <f>IFERROR(VLOOKUP(Výskyt[[#This Row],[Kód]],zostava44[],2,0),"")</f>
        <v/>
      </c>
      <c r="BE348" s="84"/>
      <c r="BF348" s="108">
        <f>Zostavy!B391</f>
        <v>0</v>
      </c>
      <c r="BG348" s="108">
        <f>SUMIFS(Zostavy!$D$384:$D$417,Zostavy!$B$384:$B$417,Zostavy!B391)*Zostavy!$E$419</f>
        <v>0</v>
      </c>
      <c r="BI348" s="108">
        <f>Zostavy!H391</f>
        <v>0</v>
      </c>
      <c r="BJ348" s="108">
        <f>SUMIFS(Zostavy!$J$384:$J$417,Zostavy!$H$384:$H$417,Zostavy!H391)*Zostavy!$K$419</f>
        <v>0</v>
      </c>
      <c r="BL348" s="108">
        <f>Zostavy!N391</f>
        <v>0</v>
      </c>
      <c r="BM348" s="108">
        <f>SUMIFS(Zostavy!$P$384:$P$417,Zostavy!$N$384:$N$417,Zostavy!N391)*Zostavy!$Q$419</f>
        <v>0</v>
      </c>
      <c r="BO348" s="108">
        <f>Zostavy!T391</f>
        <v>0</v>
      </c>
      <c r="BP348" s="108">
        <f>SUMIFS(Zostavy!$V$384:$V$417,Zostavy!$T$384:$T$417,Zostavy!T391)*Zostavy!$W$419</f>
        <v>0</v>
      </c>
    </row>
    <row r="349" spans="1:68" ht="14.15" x14ac:dyDescent="0.35">
      <c r="A349" s="84"/>
      <c r="B349" s="98">
        <v>4657</v>
      </c>
      <c r="C349" s="84" t="s">
        <v>221</v>
      </c>
      <c r="D349" s="84">
        <f>Cenník[[#This Row],[Kód]]</f>
        <v>4657</v>
      </c>
      <c r="E349" s="93">
        <v>2.88</v>
      </c>
      <c r="F349" s="84"/>
      <c r="G349" s="84" t="s">
        <v>530</v>
      </c>
      <c r="H349" s="84"/>
      <c r="I349" s="99">
        <f>Cenník[[#This Row],[Kód]]</f>
        <v>4657</v>
      </c>
      <c r="J349" s="100">
        <f>SUM(Výskyt[[#This Row],[1]:[44]])</f>
        <v>0</v>
      </c>
      <c r="K349" s="100" t="str">
        <f>IFERROR(RANK(Výskyt[[#This Row],[kód-P]],Výskyt[kód-P],1),"")</f>
        <v/>
      </c>
      <c r="L349" s="100" t="str">
        <f>IF(Výskyt[[#This Row],[ks]]&gt;0,Výskyt[[#This Row],[Kód]],"")</f>
        <v/>
      </c>
      <c r="M349" s="100" t="str">
        <f>IFERROR(VLOOKUP(Výskyt[[#This Row],[Kód]],zostava1[],2,0),"")</f>
        <v/>
      </c>
      <c r="N349" s="100" t="str">
        <f>IFERROR(VLOOKUP(Výskyt[[#This Row],[Kód]],zostava2[],2,0),"")</f>
        <v/>
      </c>
      <c r="O349" s="100" t="str">
        <f>IFERROR(VLOOKUP(Výskyt[[#This Row],[Kód]],zostava3[],2,0),"")</f>
        <v/>
      </c>
      <c r="P349" s="100" t="str">
        <f>IFERROR(VLOOKUP(Výskyt[[#This Row],[Kód]],zostava4[],2,0),"")</f>
        <v/>
      </c>
      <c r="Q349" s="100" t="str">
        <f>IFERROR(VLOOKUP(Výskyt[[#This Row],[Kód]],zostava5[],2,0),"")</f>
        <v/>
      </c>
      <c r="R349" s="100" t="str">
        <f>IFERROR(VLOOKUP(Výskyt[[#This Row],[Kód]],zostava6[],2,0),"")</f>
        <v/>
      </c>
      <c r="S349" s="100" t="str">
        <f>IFERROR(VLOOKUP(Výskyt[[#This Row],[Kód]],zostava7[],2,0),"")</f>
        <v/>
      </c>
      <c r="T349" s="100" t="str">
        <f>IFERROR(VLOOKUP(Výskyt[[#This Row],[Kód]],zostava8[],2,0),"")</f>
        <v/>
      </c>
      <c r="U349" s="100" t="str">
        <f>IFERROR(VLOOKUP(Výskyt[[#This Row],[Kód]],zostava9[],2,0),"")</f>
        <v/>
      </c>
      <c r="V349" s="102" t="str">
        <f>IFERROR(VLOOKUP(Výskyt[[#This Row],[Kód]],zostava10[],2,0),"")</f>
        <v/>
      </c>
      <c r="W349" s="100" t="str">
        <f>IFERROR(VLOOKUP(Výskyt[[#This Row],[Kód]],zostava11[],2,0),"")</f>
        <v/>
      </c>
      <c r="X349" s="100" t="str">
        <f>IFERROR(VLOOKUP(Výskyt[[#This Row],[Kód]],zostava12[],2,0),"")</f>
        <v/>
      </c>
      <c r="Y349" s="100" t="str">
        <f>IFERROR(VLOOKUP(Výskyt[[#This Row],[Kód]],zostava13[],2,0),"")</f>
        <v/>
      </c>
      <c r="Z349" s="100" t="str">
        <f>IFERROR(VLOOKUP(Výskyt[[#This Row],[Kód]],zostava14[],2,0),"")</f>
        <v/>
      </c>
      <c r="AA349" s="100" t="str">
        <f>IFERROR(VLOOKUP(Výskyt[[#This Row],[Kód]],zostava15[],2,0),"")</f>
        <v/>
      </c>
      <c r="AB349" s="100" t="str">
        <f>IFERROR(VLOOKUP(Výskyt[[#This Row],[Kód]],zostava16[],2,0),"")</f>
        <v/>
      </c>
      <c r="AC349" s="100" t="str">
        <f>IFERROR(VLOOKUP(Výskyt[[#This Row],[Kód]],zostava17[],2,0),"")</f>
        <v/>
      </c>
      <c r="AD349" s="100" t="str">
        <f>IFERROR(VLOOKUP(Výskyt[[#This Row],[Kód]],zostava18[],2,0),"")</f>
        <v/>
      </c>
      <c r="AE349" s="100" t="str">
        <f>IFERROR(VLOOKUP(Výskyt[[#This Row],[Kód]],zostava19[],2,0),"")</f>
        <v/>
      </c>
      <c r="AF349" s="100" t="str">
        <f>IFERROR(VLOOKUP(Výskyt[[#This Row],[Kód]],zostava20[],2,0),"")</f>
        <v/>
      </c>
      <c r="AG349" s="100" t="str">
        <f>IFERROR(VLOOKUP(Výskyt[[#This Row],[Kód]],zostava21[],2,0),"")</f>
        <v/>
      </c>
      <c r="AH349" s="100" t="str">
        <f>IFERROR(VLOOKUP(Výskyt[[#This Row],[Kód]],zostava22[],2,0),"")</f>
        <v/>
      </c>
      <c r="AI349" s="100" t="str">
        <f>IFERROR(VLOOKUP(Výskyt[[#This Row],[Kód]],zostava23[],2,0),"")</f>
        <v/>
      </c>
      <c r="AJ349" s="100" t="str">
        <f>IFERROR(VLOOKUP(Výskyt[[#This Row],[Kód]],zostava24[],2,0),"")</f>
        <v/>
      </c>
      <c r="AK349" s="100" t="str">
        <f>IFERROR(VLOOKUP(Výskyt[[#This Row],[Kód]],zostava25[],2,0),"")</f>
        <v/>
      </c>
      <c r="AL349" s="100" t="str">
        <f>IFERROR(VLOOKUP(Výskyt[[#This Row],[Kód]],zostava26[],2,0),"")</f>
        <v/>
      </c>
      <c r="AM349" s="100" t="str">
        <f>IFERROR(VLOOKUP(Výskyt[[#This Row],[Kód]],zostava27[],2,0),"")</f>
        <v/>
      </c>
      <c r="AN349" s="100" t="str">
        <f>IFERROR(VLOOKUP(Výskyt[[#This Row],[Kód]],zostava28[],2,0),"")</f>
        <v/>
      </c>
      <c r="AO349" s="100" t="str">
        <f>IFERROR(VLOOKUP(Výskyt[[#This Row],[Kód]],zostava29[],2,0),"")</f>
        <v/>
      </c>
      <c r="AP349" s="100" t="str">
        <f>IFERROR(VLOOKUP(Výskyt[[#This Row],[Kód]],zostava30[],2,0),"")</f>
        <v/>
      </c>
      <c r="AQ349" s="100" t="str">
        <f>IFERROR(VLOOKUP(Výskyt[[#This Row],[Kód]],zostava31[],2,0),"")</f>
        <v/>
      </c>
      <c r="AR349" s="100" t="str">
        <f>IFERROR(VLOOKUP(Výskyt[[#This Row],[Kód]],zostava32[],2,0),"")</f>
        <v/>
      </c>
      <c r="AS349" s="100" t="str">
        <f>IFERROR(VLOOKUP(Výskyt[[#This Row],[Kód]],zostava33[],2,0),"")</f>
        <v/>
      </c>
      <c r="AT349" s="100" t="str">
        <f>IFERROR(VLOOKUP(Výskyt[[#This Row],[Kód]],zostava34[],2,0),"")</f>
        <v/>
      </c>
      <c r="AU349" s="100" t="str">
        <f>IFERROR(VLOOKUP(Výskyt[[#This Row],[Kód]],zostava35[],2,0),"")</f>
        <v/>
      </c>
      <c r="AV349" s="100" t="str">
        <f>IFERROR(VLOOKUP(Výskyt[[#This Row],[Kód]],zostava36[],2,0),"")</f>
        <v/>
      </c>
      <c r="AW349" s="100" t="str">
        <f>IFERROR(VLOOKUP(Výskyt[[#This Row],[Kód]],zostava37[],2,0),"")</f>
        <v/>
      </c>
      <c r="AX349" s="100" t="str">
        <f>IFERROR(VLOOKUP(Výskyt[[#This Row],[Kód]],zostava38[],2,0),"")</f>
        <v/>
      </c>
      <c r="AY349" s="100" t="str">
        <f>IFERROR(VLOOKUP(Výskyt[[#This Row],[Kód]],zostava39[],2,0),"")</f>
        <v/>
      </c>
      <c r="AZ349" s="100" t="str">
        <f>IFERROR(VLOOKUP(Výskyt[[#This Row],[Kód]],zostava40[],2,0),"")</f>
        <v/>
      </c>
      <c r="BA349" s="100" t="str">
        <f>IFERROR(VLOOKUP(Výskyt[[#This Row],[Kód]],zostava41[],2,0),"")</f>
        <v/>
      </c>
      <c r="BB349" s="100" t="str">
        <f>IFERROR(VLOOKUP(Výskyt[[#This Row],[Kód]],zostava42[],2,0),"")</f>
        <v/>
      </c>
      <c r="BC349" s="100" t="str">
        <f>IFERROR(VLOOKUP(Výskyt[[#This Row],[Kód]],zostava43[],2,0),"")</f>
        <v/>
      </c>
      <c r="BD349" s="100" t="str">
        <f>IFERROR(VLOOKUP(Výskyt[[#This Row],[Kód]],zostava44[],2,0),"")</f>
        <v/>
      </c>
      <c r="BE349" s="84"/>
      <c r="BF349" s="108">
        <f>Zostavy!B392</f>
        <v>0</v>
      </c>
      <c r="BG349" s="108">
        <f>SUMIFS(Zostavy!$D$384:$D$417,Zostavy!$B$384:$B$417,Zostavy!B392)*Zostavy!$E$419</f>
        <v>0</v>
      </c>
      <c r="BI349" s="108">
        <f>Zostavy!H392</f>
        <v>0</v>
      </c>
      <c r="BJ349" s="108">
        <f>SUMIFS(Zostavy!$J$384:$J$417,Zostavy!$H$384:$H$417,Zostavy!H392)*Zostavy!$K$419</f>
        <v>0</v>
      </c>
      <c r="BL349" s="108">
        <f>Zostavy!N392</f>
        <v>0</v>
      </c>
      <c r="BM349" s="108">
        <f>SUMIFS(Zostavy!$P$384:$P$417,Zostavy!$N$384:$N$417,Zostavy!N392)*Zostavy!$Q$419</f>
        <v>0</v>
      </c>
      <c r="BO349" s="108">
        <f>Zostavy!T392</f>
        <v>0</v>
      </c>
      <c r="BP349" s="108">
        <f>SUMIFS(Zostavy!$V$384:$V$417,Zostavy!$T$384:$T$417,Zostavy!T392)*Zostavy!$W$419</f>
        <v>0</v>
      </c>
    </row>
    <row r="350" spans="1:68" ht="14.15" x14ac:dyDescent="0.35">
      <c r="A350" s="84"/>
      <c r="B350" s="98">
        <v>4658</v>
      </c>
      <c r="C350" s="84" t="s">
        <v>222</v>
      </c>
      <c r="D350" s="84">
        <f>Cenník[[#This Row],[Kód]]</f>
        <v>4658</v>
      </c>
      <c r="E350" s="93">
        <v>2.12</v>
      </c>
      <c r="F350" s="84"/>
      <c r="G350" s="84" t="s">
        <v>96</v>
      </c>
      <c r="H350" s="84"/>
      <c r="I350" s="99">
        <f>Cenník[[#This Row],[Kód]]</f>
        <v>4658</v>
      </c>
      <c r="J350" s="100">
        <f>SUM(Výskyt[[#This Row],[1]:[44]])</f>
        <v>0</v>
      </c>
      <c r="K350" s="100" t="str">
        <f>IFERROR(RANK(Výskyt[[#This Row],[kód-P]],Výskyt[kód-P],1),"")</f>
        <v/>
      </c>
      <c r="L350" s="100" t="str">
        <f>IF(Výskyt[[#This Row],[ks]]&gt;0,Výskyt[[#This Row],[Kód]],"")</f>
        <v/>
      </c>
      <c r="M350" s="100" t="str">
        <f>IFERROR(VLOOKUP(Výskyt[[#This Row],[Kód]],zostava1[],2,0),"")</f>
        <v/>
      </c>
      <c r="N350" s="100" t="str">
        <f>IFERROR(VLOOKUP(Výskyt[[#This Row],[Kód]],zostava2[],2,0),"")</f>
        <v/>
      </c>
      <c r="O350" s="100" t="str">
        <f>IFERROR(VLOOKUP(Výskyt[[#This Row],[Kód]],zostava3[],2,0),"")</f>
        <v/>
      </c>
      <c r="P350" s="100" t="str">
        <f>IFERROR(VLOOKUP(Výskyt[[#This Row],[Kód]],zostava4[],2,0),"")</f>
        <v/>
      </c>
      <c r="Q350" s="100" t="str">
        <f>IFERROR(VLOOKUP(Výskyt[[#This Row],[Kód]],zostava5[],2,0),"")</f>
        <v/>
      </c>
      <c r="R350" s="100" t="str">
        <f>IFERROR(VLOOKUP(Výskyt[[#This Row],[Kód]],zostava6[],2,0),"")</f>
        <v/>
      </c>
      <c r="S350" s="100" t="str">
        <f>IFERROR(VLOOKUP(Výskyt[[#This Row],[Kód]],zostava7[],2,0),"")</f>
        <v/>
      </c>
      <c r="T350" s="100" t="str">
        <f>IFERROR(VLOOKUP(Výskyt[[#This Row],[Kód]],zostava8[],2,0),"")</f>
        <v/>
      </c>
      <c r="U350" s="100" t="str">
        <f>IFERROR(VLOOKUP(Výskyt[[#This Row],[Kód]],zostava9[],2,0),"")</f>
        <v/>
      </c>
      <c r="V350" s="102" t="str">
        <f>IFERROR(VLOOKUP(Výskyt[[#This Row],[Kód]],zostava10[],2,0),"")</f>
        <v/>
      </c>
      <c r="W350" s="100" t="str">
        <f>IFERROR(VLOOKUP(Výskyt[[#This Row],[Kód]],zostava11[],2,0),"")</f>
        <v/>
      </c>
      <c r="X350" s="100" t="str">
        <f>IFERROR(VLOOKUP(Výskyt[[#This Row],[Kód]],zostava12[],2,0),"")</f>
        <v/>
      </c>
      <c r="Y350" s="100" t="str">
        <f>IFERROR(VLOOKUP(Výskyt[[#This Row],[Kód]],zostava13[],2,0),"")</f>
        <v/>
      </c>
      <c r="Z350" s="100" t="str">
        <f>IFERROR(VLOOKUP(Výskyt[[#This Row],[Kód]],zostava14[],2,0),"")</f>
        <v/>
      </c>
      <c r="AA350" s="100" t="str">
        <f>IFERROR(VLOOKUP(Výskyt[[#This Row],[Kód]],zostava15[],2,0),"")</f>
        <v/>
      </c>
      <c r="AB350" s="100" t="str">
        <f>IFERROR(VLOOKUP(Výskyt[[#This Row],[Kód]],zostava16[],2,0),"")</f>
        <v/>
      </c>
      <c r="AC350" s="100" t="str">
        <f>IFERROR(VLOOKUP(Výskyt[[#This Row],[Kód]],zostava17[],2,0),"")</f>
        <v/>
      </c>
      <c r="AD350" s="100" t="str">
        <f>IFERROR(VLOOKUP(Výskyt[[#This Row],[Kód]],zostava18[],2,0),"")</f>
        <v/>
      </c>
      <c r="AE350" s="100" t="str">
        <f>IFERROR(VLOOKUP(Výskyt[[#This Row],[Kód]],zostava19[],2,0),"")</f>
        <v/>
      </c>
      <c r="AF350" s="100" t="str">
        <f>IFERROR(VLOOKUP(Výskyt[[#This Row],[Kód]],zostava20[],2,0),"")</f>
        <v/>
      </c>
      <c r="AG350" s="100" t="str">
        <f>IFERROR(VLOOKUP(Výskyt[[#This Row],[Kód]],zostava21[],2,0),"")</f>
        <v/>
      </c>
      <c r="AH350" s="100" t="str">
        <f>IFERROR(VLOOKUP(Výskyt[[#This Row],[Kód]],zostava22[],2,0),"")</f>
        <v/>
      </c>
      <c r="AI350" s="100" t="str">
        <f>IFERROR(VLOOKUP(Výskyt[[#This Row],[Kód]],zostava23[],2,0),"")</f>
        <v/>
      </c>
      <c r="AJ350" s="100" t="str">
        <f>IFERROR(VLOOKUP(Výskyt[[#This Row],[Kód]],zostava24[],2,0),"")</f>
        <v/>
      </c>
      <c r="AK350" s="100" t="str">
        <f>IFERROR(VLOOKUP(Výskyt[[#This Row],[Kód]],zostava25[],2,0),"")</f>
        <v/>
      </c>
      <c r="AL350" s="100" t="str">
        <f>IFERROR(VLOOKUP(Výskyt[[#This Row],[Kód]],zostava26[],2,0),"")</f>
        <v/>
      </c>
      <c r="AM350" s="100" t="str">
        <f>IFERROR(VLOOKUP(Výskyt[[#This Row],[Kód]],zostava27[],2,0),"")</f>
        <v/>
      </c>
      <c r="AN350" s="100" t="str">
        <f>IFERROR(VLOOKUP(Výskyt[[#This Row],[Kód]],zostava28[],2,0),"")</f>
        <v/>
      </c>
      <c r="AO350" s="100" t="str">
        <f>IFERROR(VLOOKUP(Výskyt[[#This Row],[Kód]],zostava29[],2,0),"")</f>
        <v/>
      </c>
      <c r="AP350" s="100" t="str">
        <f>IFERROR(VLOOKUP(Výskyt[[#This Row],[Kód]],zostava30[],2,0),"")</f>
        <v/>
      </c>
      <c r="AQ350" s="100" t="str">
        <f>IFERROR(VLOOKUP(Výskyt[[#This Row],[Kód]],zostava31[],2,0),"")</f>
        <v/>
      </c>
      <c r="AR350" s="100" t="str">
        <f>IFERROR(VLOOKUP(Výskyt[[#This Row],[Kód]],zostava32[],2,0),"")</f>
        <v/>
      </c>
      <c r="AS350" s="100" t="str">
        <f>IFERROR(VLOOKUP(Výskyt[[#This Row],[Kód]],zostava33[],2,0),"")</f>
        <v/>
      </c>
      <c r="AT350" s="100" t="str">
        <f>IFERROR(VLOOKUP(Výskyt[[#This Row],[Kód]],zostava34[],2,0),"")</f>
        <v/>
      </c>
      <c r="AU350" s="100" t="str">
        <f>IFERROR(VLOOKUP(Výskyt[[#This Row],[Kód]],zostava35[],2,0),"")</f>
        <v/>
      </c>
      <c r="AV350" s="100" t="str">
        <f>IFERROR(VLOOKUP(Výskyt[[#This Row],[Kód]],zostava36[],2,0),"")</f>
        <v/>
      </c>
      <c r="AW350" s="100" t="str">
        <f>IFERROR(VLOOKUP(Výskyt[[#This Row],[Kód]],zostava37[],2,0),"")</f>
        <v/>
      </c>
      <c r="AX350" s="100" t="str">
        <f>IFERROR(VLOOKUP(Výskyt[[#This Row],[Kód]],zostava38[],2,0),"")</f>
        <v/>
      </c>
      <c r="AY350" s="100" t="str">
        <f>IFERROR(VLOOKUP(Výskyt[[#This Row],[Kód]],zostava39[],2,0),"")</f>
        <v/>
      </c>
      <c r="AZ350" s="100" t="str">
        <f>IFERROR(VLOOKUP(Výskyt[[#This Row],[Kód]],zostava40[],2,0),"")</f>
        <v/>
      </c>
      <c r="BA350" s="100" t="str">
        <f>IFERROR(VLOOKUP(Výskyt[[#This Row],[Kód]],zostava41[],2,0),"")</f>
        <v/>
      </c>
      <c r="BB350" s="100" t="str">
        <f>IFERROR(VLOOKUP(Výskyt[[#This Row],[Kód]],zostava42[],2,0),"")</f>
        <v/>
      </c>
      <c r="BC350" s="100" t="str">
        <f>IFERROR(VLOOKUP(Výskyt[[#This Row],[Kód]],zostava43[],2,0),"")</f>
        <v/>
      </c>
      <c r="BD350" s="100" t="str">
        <f>IFERROR(VLOOKUP(Výskyt[[#This Row],[Kód]],zostava44[],2,0),"")</f>
        <v/>
      </c>
      <c r="BE350" s="84"/>
      <c r="BF350" s="108">
        <f>Zostavy!B393</f>
        <v>0</v>
      </c>
      <c r="BG350" s="108">
        <f>SUMIFS(Zostavy!$D$384:$D$417,Zostavy!$B$384:$B$417,Zostavy!B393)*Zostavy!$E$419</f>
        <v>0</v>
      </c>
      <c r="BI350" s="108">
        <f>Zostavy!H393</f>
        <v>0</v>
      </c>
      <c r="BJ350" s="108">
        <f>SUMIFS(Zostavy!$J$384:$J$417,Zostavy!$H$384:$H$417,Zostavy!H393)*Zostavy!$K$419</f>
        <v>0</v>
      </c>
      <c r="BL350" s="108">
        <f>Zostavy!N393</f>
        <v>0</v>
      </c>
      <c r="BM350" s="108">
        <f>SUMIFS(Zostavy!$P$384:$P$417,Zostavy!$N$384:$N$417,Zostavy!N393)*Zostavy!$Q$419</f>
        <v>0</v>
      </c>
      <c r="BO350" s="108">
        <f>Zostavy!T393</f>
        <v>0</v>
      </c>
      <c r="BP350" s="108">
        <f>SUMIFS(Zostavy!$V$384:$V$417,Zostavy!$T$384:$T$417,Zostavy!T393)*Zostavy!$W$419</f>
        <v>0</v>
      </c>
    </row>
    <row r="351" spans="1:68" ht="14.15" x14ac:dyDescent="0.35">
      <c r="A351" s="84"/>
      <c r="B351" s="98">
        <v>4701</v>
      </c>
      <c r="C351" s="84" t="s">
        <v>217</v>
      </c>
      <c r="D351" s="84">
        <f>Cenník[[#This Row],[Kód]]</f>
        <v>4701</v>
      </c>
      <c r="E351" s="93">
        <v>9.1199999999999992</v>
      </c>
      <c r="F351" s="84"/>
      <c r="G351" s="84" t="s">
        <v>693</v>
      </c>
      <c r="H351" s="84"/>
      <c r="I351" s="99">
        <f>Cenník[[#This Row],[Kód]]</f>
        <v>4701</v>
      </c>
      <c r="J351" s="100">
        <f>SUM(Výskyt[[#This Row],[1]:[44]])</f>
        <v>0</v>
      </c>
      <c r="K351" s="100" t="str">
        <f>IFERROR(RANK(Výskyt[[#This Row],[kód-P]],Výskyt[kód-P],1),"")</f>
        <v/>
      </c>
      <c r="L351" s="100" t="str">
        <f>IF(Výskyt[[#This Row],[ks]]&gt;0,Výskyt[[#This Row],[Kód]],"")</f>
        <v/>
      </c>
      <c r="M351" s="100" t="str">
        <f>IFERROR(VLOOKUP(Výskyt[[#This Row],[Kód]],zostava1[],2,0),"")</f>
        <v/>
      </c>
      <c r="N351" s="100" t="str">
        <f>IFERROR(VLOOKUP(Výskyt[[#This Row],[Kód]],zostava2[],2,0),"")</f>
        <v/>
      </c>
      <c r="O351" s="100" t="str">
        <f>IFERROR(VLOOKUP(Výskyt[[#This Row],[Kód]],zostava3[],2,0),"")</f>
        <v/>
      </c>
      <c r="P351" s="100" t="str">
        <f>IFERROR(VLOOKUP(Výskyt[[#This Row],[Kód]],zostava4[],2,0),"")</f>
        <v/>
      </c>
      <c r="Q351" s="100" t="str">
        <f>IFERROR(VLOOKUP(Výskyt[[#This Row],[Kód]],zostava5[],2,0),"")</f>
        <v/>
      </c>
      <c r="R351" s="100" t="str">
        <f>IFERROR(VLOOKUP(Výskyt[[#This Row],[Kód]],zostava6[],2,0),"")</f>
        <v/>
      </c>
      <c r="S351" s="100" t="str">
        <f>IFERROR(VLOOKUP(Výskyt[[#This Row],[Kód]],zostava7[],2,0),"")</f>
        <v/>
      </c>
      <c r="T351" s="100" t="str">
        <f>IFERROR(VLOOKUP(Výskyt[[#This Row],[Kód]],zostava8[],2,0),"")</f>
        <v/>
      </c>
      <c r="U351" s="100" t="str">
        <f>IFERROR(VLOOKUP(Výskyt[[#This Row],[Kód]],zostava9[],2,0),"")</f>
        <v/>
      </c>
      <c r="V351" s="102" t="str">
        <f>IFERROR(VLOOKUP(Výskyt[[#This Row],[Kód]],zostava10[],2,0),"")</f>
        <v/>
      </c>
      <c r="W351" s="100" t="str">
        <f>IFERROR(VLOOKUP(Výskyt[[#This Row],[Kód]],zostava11[],2,0),"")</f>
        <v/>
      </c>
      <c r="X351" s="100" t="str">
        <f>IFERROR(VLOOKUP(Výskyt[[#This Row],[Kód]],zostava12[],2,0),"")</f>
        <v/>
      </c>
      <c r="Y351" s="100" t="str">
        <f>IFERROR(VLOOKUP(Výskyt[[#This Row],[Kód]],zostava13[],2,0),"")</f>
        <v/>
      </c>
      <c r="Z351" s="100" t="str">
        <f>IFERROR(VLOOKUP(Výskyt[[#This Row],[Kód]],zostava14[],2,0),"")</f>
        <v/>
      </c>
      <c r="AA351" s="100" t="str">
        <f>IFERROR(VLOOKUP(Výskyt[[#This Row],[Kód]],zostava15[],2,0),"")</f>
        <v/>
      </c>
      <c r="AB351" s="100" t="str">
        <f>IFERROR(VLOOKUP(Výskyt[[#This Row],[Kód]],zostava16[],2,0),"")</f>
        <v/>
      </c>
      <c r="AC351" s="100" t="str">
        <f>IFERROR(VLOOKUP(Výskyt[[#This Row],[Kód]],zostava17[],2,0),"")</f>
        <v/>
      </c>
      <c r="AD351" s="100" t="str">
        <f>IFERROR(VLOOKUP(Výskyt[[#This Row],[Kód]],zostava18[],2,0),"")</f>
        <v/>
      </c>
      <c r="AE351" s="100" t="str">
        <f>IFERROR(VLOOKUP(Výskyt[[#This Row],[Kód]],zostava19[],2,0),"")</f>
        <v/>
      </c>
      <c r="AF351" s="100" t="str">
        <f>IFERROR(VLOOKUP(Výskyt[[#This Row],[Kód]],zostava20[],2,0),"")</f>
        <v/>
      </c>
      <c r="AG351" s="100" t="str">
        <f>IFERROR(VLOOKUP(Výskyt[[#This Row],[Kód]],zostava21[],2,0),"")</f>
        <v/>
      </c>
      <c r="AH351" s="100" t="str">
        <f>IFERROR(VLOOKUP(Výskyt[[#This Row],[Kód]],zostava22[],2,0),"")</f>
        <v/>
      </c>
      <c r="AI351" s="100" t="str">
        <f>IFERROR(VLOOKUP(Výskyt[[#This Row],[Kód]],zostava23[],2,0),"")</f>
        <v/>
      </c>
      <c r="AJ351" s="100" t="str">
        <f>IFERROR(VLOOKUP(Výskyt[[#This Row],[Kód]],zostava24[],2,0),"")</f>
        <v/>
      </c>
      <c r="AK351" s="100" t="str">
        <f>IFERROR(VLOOKUP(Výskyt[[#This Row],[Kód]],zostava25[],2,0),"")</f>
        <v/>
      </c>
      <c r="AL351" s="100" t="str">
        <f>IFERROR(VLOOKUP(Výskyt[[#This Row],[Kód]],zostava26[],2,0),"")</f>
        <v/>
      </c>
      <c r="AM351" s="100" t="str">
        <f>IFERROR(VLOOKUP(Výskyt[[#This Row],[Kód]],zostava27[],2,0),"")</f>
        <v/>
      </c>
      <c r="AN351" s="100" t="str">
        <f>IFERROR(VLOOKUP(Výskyt[[#This Row],[Kód]],zostava28[],2,0),"")</f>
        <v/>
      </c>
      <c r="AO351" s="100" t="str">
        <f>IFERROR(VLOOKUP(Výskyt[[#This Row],[Kód]],zostava29[],2,0),"")</f>
        <v/>
      </c>
      <c r="AP351" s="100" t="str">
        <f>IFERROR(VLOOKUP(Výskyt[[#This Row],[Kód]],zostava30[],2,0),"")</f>
        <v/>
      </c>
      <c r="AQ351" s="100" t="str">
        <f>IFERROR(VLOOKUP(Výskyt[[#This Row],[Kód]],zostava31[],2,0),"")</f>
        <v/>
      </c>
      <c r="AR351" s="100" t="str">
        <f>IFERROR(VLOOKUP(Výskyt[[#This Row],[Kód]],zostava32[],2,0),"")</f>
        <v/>
      </c>
      <c r="AS351" s="100" t="str">
        <f>IFERROR(VLOOKUP(Výskyt[[#This Row],[Kód]],zostava33[],2,0),"")</f>
        <v/>
      </c>
      <c r="AT351" s="100" t="str">
        <f>IFERROR(VLOOKUP(Výskyt[[#This Row],[Kód]],zostava34[],2,0),"")</f>
        <v/>
      </c>
      <c r="AU351" s="100" t="str">
        <f>IFERROR(VLOOKUP(Výskyt[[#This Row],[Kód]],zostava35[],2,0),"")</f>
        <v/>
      </c>
      <c r="AV351" s="100" t="str">
        <f>IFERROR(VLOOKUP(Výskyt[[#This Row],[Kód]],zostava36[],2,0),"")</f>
        <v/>
      </c>
      <c r="AW351" s="100" t="str">
        <f>IFERROR(VLOOKUP(Výskyt[[#This Row],[Kód]],zostava37[],2,0),"")</f>
        <v/>
      </c>
      <c r="AX351" s="100" t="str">
        <f>IFERROR(VLOOKUP(Výskyt[[#This Row],[Kód]],zostava38[],2,0),"")</f>
        <v/>
      </c>
      <c r="AY351" s="100" t="str">
        <f>IFERROR(VLOOKUP(Výskyt[[#This Row],[Kód]],zostava39[],2,0),"")</f>
        <v/>
      </c>
      <c r="AZ351" s="100" t="str">
        <f>IFERROR(VLOOKUP(Výskyt[[#This Row],[Kód]],zostava40[],2,0),"")</f>
        <v/>
      </c>
      <c r="BA351" s="100" t="str">
        <f>IFERROR(VLOOKUP(Výskyt[[#This Row],[Kód]],zostava41[],2,0),"")</f>
        <v/>
      </c>
      <c r="BB351" s="100" t="str">
        <f>IFERROR(VLOOKUP(Výskyt[[#This Row],[Kód]],zostava42[],2,0),"")</f>
        <v/>
      </c>
      <c r="BC351" s="100" t="str">
        <f>IFERROR(VLOOKUP(Výskyt[[#This Row],[Kód]],zostava43[],2,0),"")</f>
        <v/>
      </c>
      <c r="BD351" s="100" t="str">
        <f>IFERROR(VLOOKUP(Výskyt[[#This Row],[Kód]],zostava44[],2,0),"")</f>
        <v/>
      </c>
      <c r="BE351" s="84"/>
      <c r="BF351" s="108">
        <f>Zostavy!B394</f>
        <v>0</v>
      </c>
      <c r="BG351" s="108">
        <f>SUMIFS(Zostavy!$D$384:$D$417,Zostavy!$B$384:$B$417,Zostavy!B394)*Zostavy!$E$419</f>
        <v>0</v>
      </c>
      <c r="BI351" s="108">
        <f>Zostavy!H394</f>
        <v>0</v>
      </c>
      <c r="BJ351" s="108">
        <f>SUMIFS(Zostavy!$J$384:$J$417,Zostavy!$H$384:$H$417,Zostavy!H394)*Zostavy!$K$419</f>
        <v>0</v>
      </c>
      <c r="BL351" s="108">
        <f>Zostavy!N394</f>
        <v>0</v>
      </c>
      <c r="BM351" s="108">
        <f>SUMIFS(Zostavy!$P$384:$P$417,Zostavy!$N$384:$N$417,Zostavy!N394)*Zostavy!$Q$419</f>
        <v>0</v>
      </c>
      <c r="BO351" s="108">
        <f>Zostavy!T394</f>
        <v>0</v>
      </c>
      <c r="BP351" s="108">
        <f>SUMIFS(Zostavy!$V$384:$V$417,Zostavy!$T$384:$T$417,Zostavy!T394)*Zostavy!$W$419</f>
        <v>0</v>
      </c>
    </row>
    <row r="352" spans="1:68" ht="14.15" x14ac:dyDescent="0.35">
      <c r="A352" s="84"/>
      <c r="B352" s="98">
        <v>4702</v>
      </c>
      <c r="C352" s="84" t="s">
        <v>216</v>
      </c>
      <c r="D352" s="84">
        <f>Cenník[[#This Row],[Kód]]</f>
        <v>4702</v>
      </c>
      <c r="E352" s="93">
        <v>6.4399999999999995</v>
      </c>
      <c r="F352" s="84"/>
      <c r="G352" s="84" t="s">
        <v>694</v>
      </c>
      <c r="H352" s="84"/>
      <c r="I352" s="99">
        <f>Cenník[[#This Row],[Kód]]</f>
        <v>4702</v>
      </c>
      <c r="J352" s="100">
        <f>SUM(Výskyt[[#This Row],[1]:[44]])</f>
        <v>0</v>
      </c>
      <c r="K352" s="100" t="str">
        <f>IFERROR(RANK(Výskyt[[#This Row],[kód-P]],Výskyt[kód-P],1),"")</f>
        <v/>
      </c>
      <c r="L352" s="100" t="str">
        <f>IF(Výskyt[[#This Row],[ks]]&gt;0,Výskyt[[#This Row],[Kód]],"")</f>
        <v/>
      </c>
      <c r="M352" s="100" t="str">
        <f>IFERROR(VLOOKUP(Výskyt[[#This Row],[Kód]],zostava1[],2,0),"")</f>
        <v/>
      </c>
      <c r="N352" s="100" t="str">
        <f>IFERROR(VLOOKUP(Výskyt[[#This Row],[Kód]],zostava2[],2,0),"")</f>
        <v/>
      </c>
      <c r="O352" s="100" t="str">
        <f>IFERROR(VLOOKUP(Výskyt[[#This Row],[Kód]],zostava3[],2,0),"")</f>
        <v/>
      </c>
      <c r="P352" s="100" t="str">
        <f>IFERROR(VLOOKUP(Výskyt[[#This Row],[Kód]],zostava4[],2,0),"")</f>
        <v/>
      </c>
      <c r="Q352" s="100" t="str">
        <f>IFERROR(VLOOKUP(Výskyt[[#This Row],[Kód]],zostava5[],2,0),"")</f>
        <v/>
      </c>
      <c r="R352" s="100" t="str">
        <f>IFERROR(VLOOKUP(Výskyt[[#This Row],[Kód]],zostava6[],2,0),"")</f>
        <v/>
      </c>
      <c r="S352" s="100" t="str">
        <f>IFERROR(VLOOKUP(Výskyt[[#This Row],[Kód]],zostava7[],2,0),"")</f>
        <v/>
      </c>
      <c r="T352" s="100" t="str">
        <f>IFERROR(VLOOKUP(Výskyt[[#This Row],[Kód]],zostava8[],2,0),"")</f>
        <v/>
      </c>
      <c r="U352" s="100" t="str">
        <f>IFERROR(VLOOKUP(Výskyt[[#This Row],[Kód]],zostava9[],2,0),"")</f>
        <v/>
      </c>
      <c r="V352" s="102" t="str">
        <f>IFERROR(VLOOKUP(Výskyt[[#This Row],[Kód]],zostava10[],2,0),"")</f>
        <v/>
      </c>
      <c r="W352" s="100" t="str">
        <f>IFERROR(VLOOKUP(Výskyt[[#This Row],[Kód]],zostava11[],2,0),"")</f>
        <v/>
      </c>
      <c r="X352" s="100" t="str">
        <f>IFERROR(VLOOKUP(Výskyt[[#This Row],[Kód]],zostava12[],2,0),"")</f>
        <v/>
      </c>
      <c r="Y352" s="100" t="str">
        <f>IFERROR(VLOOKUP(Výskyt[[#This Row],[Kód]],zostava13[],2,0),"")</f>
        <v/>
      </c>
      <c r="Z352" s="100" t="str">
        <f>IFERROR(VLOOKUP(Výskyt[[#This Row],[Kód]],zostava14[],2,0),"")</f>
        <v/>
      </c>
      <c r="AA352" s="100" t="str">
        <f>IFERROR(VLOOKUP(Výskyt[[#This Row],[Kód]],zostava15[],2,0),"")</f>
        <v/>
      </c>
      <c r="AB352" s="100" t="str">
        <f>IFERROR(VLOOKUP(Výskyt[[#This Row],[Kód]],zostava16[],2,0),"")</f>
        <v/>
      </c>
      <c r="AC352" s="100" t="str">
        <f>IFERROR(VLOOKUP(Výskyt[[#This Row],[Kód]],zostava17[],2,0),"")</f>
        <v/>
      </c>
      <c r="AD352" s="100" t="str">
        <f>IFERROR(VLOOKUP(Výskyt[[#This Row],[Kód]],zostava18[],2,0),"")</f>
        <v/>
      </c>
      <c r="AE352" s="100" t="str">
        <f>IFERROR(VLOOKUP(Výskyt[[#This Row],[Kód]],zostava19[],2,0),"")</f>
        <v/>
      </c>
      <c r="AF352" s="100" t="str">
        <f>IFERROR(VLOOKUP(Výskyt[[#This Row],[Kód]],zostava20[],2,0),"")</f>
        <v/>
      </c>
      <c r="AG352" s="100" t="str">
        <f>IFERROR(VLOOKUP(Výskyt[[#This Row],[Kód]],zostava21[],2,0),"")</f>
        <v/>
      </c>
      <c r="AH352" s="100" t="str">
        <f>IFERROR(VLOOKUP(Výskyt[[#This Row],[Kód]],zostava22[],2,0),"")</f>
        <v/>
      </c>
      <c r="AI352" s="100" t="str">
        <f>IFERROR(VLOOKUP(Výskyt[[#This Row],[Kód]],zostava23[],2,0),"")</f>
        <v/>
      </c>
      <c r="AJ352" s="100" t="str">
        <f>IFERROR(VLOOKUP(Výskyt[[#This Row],[Kód]],zostava24[],2,0),"")</f>
        <v/>
      </c>
      <c r="AK352" s="100" t="str">
        <f>IFERROR(VLOOKUP(Výskyt[[#This Row],[Kód]],zostava25[],2,0),"")</f>
        <v/>
      </c>
      <c r="AL352" s="100" t="str">
        <f>IFERROR(VLOOKUP(Výskyt[[#This Row],[Kód]],zostava26[],2,0),"")</f>
        <v/>
      </c>
      <c r="AM352" s="100" t="str">
        <f>IFERROR(VLOOKUP(Výskyt[[#This Row],[Kód]],zostava27[],2,0),"")</f>
        <v/>
      </c>
      <c r="AN352" s="100" t="str">
        <f>IFERROR(VLOOKUP(Výskyt[[#This Row],[Kód]],zostava28[],2,0),"")</f>
        <v/>
      </c>
      <c r="AO352" s="100" t="str">
        <f>IFERROR(VLOOKUP(Výskyt[[#This Row],[Kód]],zostava29[],2,0),"")</f>
        <v/>
      </c>
      <c r="AP352" s="100" t="str">
        <f>IFERROR(VLOOKUP(Výskyt[[#This Row],[Kód]],zostava30[],2,0),"")</f>
        <v/>
      </c>
      <c r="AQ352" s="100" t="str">
        <f>IFERROR(VLOOKUP(Výskyt[[#This Row],[Kód]],zostava31[],2,0),"")</f>
        <v/>
      </c>
      <c r="AR352" s="100" t="str">
        <f>IFERROR(VLOOKUP(Výskyt[[#This Row],[Kód]],zostava32[],2,0),"")</f>
        <v/>
      </c>
      <c r="AS352" s="100" t="str">
        <f>IFERROR(VLOOKUP(Výskyt[[#This Row],[Kód]],zostava33[],2,0),"")</f>
        <v/>
      </c>
      <c r="AT352" s="100" t="str">
        <f>IFERROR(VLOOKUP(Výskyt[[#This Row],[Kód]],zostava34[],2,0),"")</f>
        <v/>
      </c>
      <c r="AU352" s="100" t="str">
        <f>IFERROR(VLOOKUP(Výskyt[[#This Row],[Kód]],zostava35[],2,0),"")</f>
        <v/>
      </c>
      <c r="AV352" s="100" t="str">
        <f>IFERROR(VLOOKUP(Výskyt[[#This Row],[Kód]],zostava36[],2,0),"")</f>
        <v/>
      </c>
      <c r="AW352" s="100" t="str">
        <f>IFERROR(VLOOKUP(Výskyt[[#This Row],[Kód]],zostava37[],2,0),"")</f>
        <v/>
      </c>
      <c r="AX352" s="100" t="str">
        <f>IFERROR(VLOOKUP(Výskyt[[#This Row],[Kód]],zostava38[],2,0),"")</f>
        <v/>
      </c>
      <c r="AY352" s="100" t="str">
        <f>IFERROR(VLOOKUP(Výskyt[[#This Row],[Kód]],zostava39[],2,0),"")</f>
        <v/>
      </c>
      <c r="AZ352" s="100" t="str">
        <f>IFERROR(VLOOKUP(Výskyt[[#This Row],[Kód]],zostava40[],2,0),"")</f>
        <v/>
      </c>
      <c r="BA352" s="100" t="str">
        <f>IFERROR(VLOOKUP(Výskyt[[#This Row],[Kód]],zostava41[],2,0),"")</f>
        <v/>
      </c>
      <c r="BB352" s="100" t="str">
        <f>IFERROR(VLOOKUP(Výskyt[[#This Row],[Kód]],zostava42[],2,0),"")</f>
        <v/>
      </c>
      <c r="BC352" s="100" t="str">
        <f>IFERROR(VLOOKUP(Výskyt[[#This Row],[Kód]],zostava43[],2,0),"")</f>
        <v/>
      </c>
      <c r="BD352" s="100" t="str">
        <f>IFERROR(VLOOKUP(Výskyt[[#This Row],[Kód]],zostava44[],2,0),"")</f>
        <v/>
      </c>
      <c r="BE352" s="84"/>
      <c r="BF352" s="108">
        <f>Zostavy!B395</f>
        <v>0</v>
      </c>
      <c r="BG352" s="108">
        <f>SUMIFS(Zostavy!$D$384:$D$417,Zostavy!$B$384:$B$417,Zostavy!B395)*Zostavy!$E$419</f>
        <v>0</v>
      </c>
      <c r="BI352" s="108">
        <f>Zostavy!H395</f>
        <v>0</v>
      </c>
      <c r="BJ352" s="108">
        <f>SUMIFS(Zostavy!$J$384:$J$417,Zostavy!$H$384:$H$417,Zostavy!H395)*Zostavy!$K$419</f>
        <v>0</v>
      </c>
      <c r="BL352" s="108">
        <f>Zostavy!N395</f>
        <v>0</v>
      </c>
      <c r="BM352" s="108">
        <f>SUMIFS(Zostavy!$P$384:$P$417,Zostavy!$N$384:$N$417,Zostavy!N395)*Zostavy!$Q$419</f>
        <v>0</v>
      </c>
      <c r="BO352" s="108">
        <f>Zostavy!T395</f>
        <v>0</v>
      </c>
      <c r="BP352" s="108">
        <f>SUMIFS(Zostavy!$V$384:$V$417,Zostavy!$T$384:$T$417,Zostavy!T395)*Zostavy!$W$419</f>
        <v>0</v>
      </c>
    </row>
    <row r="353" spans="1:68" ht="14.15" x14ac:dyDescent="0.35">
      <c r="A353" s="84"/>
      <c r="B353" s="98">
        <v>4784</v>
      </c>
      <c r="C353" s="84" t="s">
        <v>307</v>
      </c>
      <c r="D353" s="84">
        <f>Cenník[[#This Row],[Kód]]</f>
        <v>4784</v>
      </c>
      <c r="E353" s="93">
        <v>7.0000000000000007E-2</v>
      </c>
      <c r="F353" s="84"/>
      <c r="G353" s="84" t="s">
        <v>695</v>
      </c>
      <c r="H353" s="84"/>
      <c r="I353" s="99">
        <f>Cenník[[#This Row],[Kód]]</f>
        <v>4784</v>
      </c>
      <c r="J353" s="100">
        <f>SUM(Výskyt[[#This Row],[1]:[44]])</f>
        <v>0</v>
      </c>
      <c r="K353" s="100" t="str">
        <f>IFERROR(RANK(Výskyt[[#This Row],[kód-P]],Výskyt[kód-P],1),"")</f>
        <v/>
      </c>
      <c r="L353" s="100" t="str">
        <f>IF(Výskyt[[#This Row],[ks]]&gt;0,Výskyt[[#This Row],[Kód]],"")</f>
        <v/>
      </c>
      <c r="M353" s="100" t="str">
        <f>IFERROR(VLOOKUP(Výskyt[[#This Row],[Kód]],zostava1[],2,0),"")</f>
        <v/>
      </c>
      <c r="N353" s="100" t="str">
        <f>IFERROR(VLOOKUP(Výskyt[[#This Row],[Kód]],zostava2[],2,0),"")</f>
        <v/>
      </c>
      <c r="O353" s="100" t="str">
        <f>IFERROR(VLOOKUP(Výskyt[[#This Row],[Kód]],zostava3[],2,0),"")</f>
        <v/>
      </c>
      <c r="P353" s="100" t="str">
        <f>IFERROR(VLOOKUP(Výskyt[[#This Row],[Kód]],zostava4[],2,0),"")</f>
        <v/>
      </c>
      <c r="Q353" s="100" t="str">
        <f>IFERROR(VLOOKUP(Výskyt[[#This Row],[Kód]],zostava5[],2,0),"")</f>
        <v/>
      </c>
      <c r="R353" s="100" t="str">
        <f>IFERROR(VLOOKUP(Výskyt[[#This Row],[Kód]],zostava6[],2,0),"")</f>
        <v/>
      </c>
      <c r="S353" s="100" t="str">
        <f>IFERROR(VLOOKUP(Výskyt[[#This Row],[Kód]],zostava7[],2,0),"")</f>
        <v/>
      </c>
      <c r="T353" s="100" t="str">
        <f>IFERROR(VLOOKUP(Výskyt[[#This Row],[Kód]],zostava8[],2,0),"")</f>
        <v/>
      </c>
      <c r="U353" s="100" t="str">
        <f>IFERROR(VLOOKUP(Výskyt[[#This Row],[Kód]],zostava9[],2,0),"")</f>
        <v/>
      </c>
      <c r="V353" s="102" t="str">
        <f>IFERROR(VLOOKUP(Výskyt[[#This Row],[Kód]],zostava10[],2,0),"")</f>
        <v/>
      </c>
      <c r="W353" s="100" t="str">
        <f>IFERROR(VLOOKUP(Výskyt[[#This Row],[Kód]],zostava11[],2,0),"")</f>
        <v/>
      </c>
      <c r="X353" s="100" t="str">
        <f>IFERROR(VLOOKUP(Výskyt[[#This Row],[Kód]],zostava12[],2,0),"")</f>
        <v/>
      </c>
      <c r="Y353" s="100" t="str">
        <f>IFERROR(VLOOKUP(Výskyt[[#This Row],[Kód]],zostava13[],2,0),"")</f>
        <v/>
      </c>
      <c r="Z353" s="100" t="str">
        <f>IFERROR(VLOOKUP(Výskyt[[#This Row],[Kód]],zostava14[],2,0),"")</f>
        <v/>
      </c>
      <c r="AA353" s="100" t="str">
        <f>IFERROR(VLOOKUP(Výskyt[[#This Row],[Kód]],zostava15[],2,0),"")</f>
        <v/>
      </c>
      <c r="AB353" s="100" t="str">
        <f>IFERROR(VLOOKUP(Výskyt[[#This Row],[Kód]],zostava16[],2,0),"")</f>
        <v/>
      </c>
      <c r="AC353" s="100" t="str">
        <f>IFERROR(VLOOKUP(Výskyt[[#This Row],[Kód]],zostava17[],2,0),"")</f>
        <v/>
      </c>
      <c r="AD353" s="100" t="str">
        <f>IFERROR(VLOOKUP(Výskyt[[#This Row],[Kód]],zostava18[],2,0),"")</f>
        <v/>
      </c>
      <c r="AE353" s="100" t="str">
        <f>IFERROR(VLOOKUP(Výskyt[[#This Row],[Kód]],zostava19[],2,0),"")</f>
        <v/>
      </c>
      <c r="AF353" s="100" t="str">
        <f>IFERROR(VLOOKUP(Výskyt[[#This Row],[Kód]],zostava20[],2,0),"")</f>
        <v/>
      </c>
      <c r="AG353" s="100" t="str">
        <f>IFERROR(VLOOKUP(Výskyt[[#This Row],[Kód]],zostava21[],2,0),"")</f>
        <v/>
      </c>
      <c r="AH353" s="100" t="str">
        <f>IFERROR(VLOOKUP(Výskyt[[#This Row],[Kód]],zostava22[],2,0),"")</f>
        <v/>
      </c>
      <c r="AI353" s="100" t="str">
        <f>IFERROR(VLOOKUP(Výskyt[[#This Row],[Kód]],zostava23[],2,0),"")</f>
        <v/>
      </c>
      <c r="AJ353" s="100" t="str">
        <f>IFERROR(VLOOKUP(Výskyt[[#This Row],[Kód]],zostava24[],2,0),"")</f>
        <v/>
      </c>
      <c r="AK353" s="100" t="str">
        <f>IFERROR(VLOOKUP(Výskyt[[#This Row],[Kód]],zostava25[],2,0),"")</f>
        <v/>
      </c>
      <c r="AL353" s="100" t="str">
        <f>IFERROR(VLOOKUP(Výskyt[[#This Row],[Kód]],zostava26[],2,0),"")</f>
        <v/>
      </c>
      <c r="AM353" s="100" t="str">
        <f>IFERROR(VLOOKUP(Výskyt[[#This Row],[Kód]],zostava27[],2,0),"")</f>
        <v/>
      </c>
      <c r="AN353" s="100" t="str">
        <f>IFERROR(VLOOKUP(Výskyt[[#This Row],[Kód]],zostava28[],2,0),"")</f>
        <v/>
      </c>
      <c r="AO353" s="100" t="str">
        <f>IFERROR(VLOOKUP(Výskyt[[#This Row],[Kód]],zostava29[],2,0),"")</f>
        <v/>
      </c>
      <c r="AP353" s="100" t="str">
        <f>IFERROR(VLOOKUP(Výskyt[[#This Row],[Kód]],zostava30[],2,0),"")</f>
        <v/>
      </c>
      <c r="AQ353" s="100" t="str">
        <f>IFERROR(VLOOKUP(Výskyt[[#This Row],[Kód]],zostava31[],2,0),"")</f>
        <v/>
      </c>
      <c r="AR353" s="100" t="str">
        <f>IFERROR(VLOOKUP(Výskyt[[#This Row],[Kód]],zostava32[],2,0),"")</f>
        <v/>
      </c>
      <c r="AS353" s="100" t="str">
        <f>IFERROR(VLOOKUP(Výskyt[[#This Row],[Kód]],zostava33[],2,0),"")</f>
        <v/>
      </c>
      <c r="AT353" s="100" t="str">
        <f>IFERROR(VLOOKUP(Výskyt[[#This Row],[Kód]],zostava34[],2,0),"")</f>
        <v/>
      </c>
      <c r="AU353" s="100" t="str">
        <f>IFERROR(VLOOKUP(Výskyt[[#This Row],[Kód]],zostava35[],2,0),"")</f>
        <v/>
      </c>
      <c r="AV353" s="100" t="str">
        <f>IFERROR(VLOOKUP(Výskyt[[#This Row],[Kód]],zostava36[],2,0),"")</f>
        <v/>
      </c>
      <c r="AW353" s="100" t="str">
        <f>IFERROR(VLOOKUP(Výskyt[[#This Row],[Kód]],zostava37[],2,0),"")</f>
        <v/>
      </c>
      <c r="AX353" s="100" t="str">
        <f>IFERROR(VLOOKUP(Výskyt[[#This Row],[Kód]],zostava38[],2,0),"")</f>
        <v/>
      </c>
      <c r="AY353" s="100" t="str">
        <f>IFERROR(VLOOKUP(Výskyt[[#This Row],[Kód]],zostava39[],2,0),"")</f>
        <v/>
      </c>
      <c r="AZ353" s="100" t="str">
        <f>IFERROR(VLOOKUP(Výskyt[[#This Row],[Kód]],zostava40[],2,0),"")</f>
        <v/>
      </c>
      <c r="BA353" s="100" t="str">
        <f>IFERROR(VLOOKUP(Výskyt[[#This Row],[Kód]],zostava41[],2,0),"")</f>
        <v/>
      </c>
      <c r="BB353" s="100" t="str">
        <f>IFERROR(VLOOKUP(Výskyt[[#This Row],[Kód]],zostava42[],2,0),"")</f>
        <v/>
      </c>
      <c r="BC353" s="100" t="str">
        <f>IFERROR(VLOOKUP(Výskyt[[#This Row],[Kód]],zostava43[],2,0),"")</f>
        <v/>
      </c>
      <c r="BD353" s="100" t="str">
        <f>IFERROR(VLOOKUP(Výskyt[[#This Row],[Kód]],zostava44[],2,0),"")</f>
        <v/>
      </c>
      <c r="BE353" s="84"/>
      <c r="BF353" s="108">
        <f>Zostavy!B396</f>
        <v>0</v>
      </c>
      <c r="BG353" s="108">
        <f>SUMIFS(Zostavy!$D$384:$D$417,Zostavy!$B$384:$B$417,Zostavy!B396)*Zostavy!$E$419</f>
        <v>0</v>
      </c>
      <c r="BI353" s="108">
        <f>Zostavy!H396</f>
        <v>0</v>
      </c>
      <c r="BJ353" s="108">
        <f>SUMIFS(Zostavy!$J$384:$J$417,Zostavy!$H$384:$H$417,Zostavy!H396)*Zostavy!$K$419</f>
        <v>0</v>
      </c>
      <c r="BL353" s="108">
        <f>Zostavy!N396</f>
        <v>0</v>
      </c>
      <c r="BM353" s="108">
        <f>SUMIFS(Zostavy!$P$384:$P$417,Zostavy!$N$384:$N$417,Zostavy!N396)*Zostavy!$Q$419</f>
        <v>0</v>
      </c>
      <c r="BO353" s="108">
        <f>Zostavy!T396</f>
        <v>0</v>
      </c>
      <c r="BP353" s="108">
        <f>SUMIFS(Zostavy!$V$384:$V$417,Zostavy!$T$384:$T$417,Zostavy!T396)*Zostavy!$W$419</f>
        <v>0</v>
      </c>
    </row>
    <row r="354" spans="1:68" ht="14.15" x14ac:dyDescent="0.35">
      <c r="A354" s="84"/>
      <c r="B354" s="98">
        <v>4785</v>
      </c>
      <c r="C354" s="84" t="s">
        <v>306</v>
      </c>
      <c r="D354" s="84">
        <f>Cenník[[#This Row],[Kód]]</f>
        <v>4785</v>
      </c>
      <c r="E354" s="93">
        <v>0.13</v>
      </c>
      <c r="F354" s="84"/>
      <c r="G354" s="84" t="s">
        <v>702</v>
      </c>
      <c r="H354" s="84"/>
      <c r="I354" s="99">
        <f>Cenník[[#This Row],[Kód]]</f>
        <v>4785</v>
      </c>
      <c r="J354" s="100">
        <f>SUM(Výskyt[[#This Row],[1]:[44]])</f>
        <v>0</v>
      </c>
      <c r="K354" s="100" t="str">
        <f>IFERROR(RANK(Výskyt[[#This Row],[kód-P]],Výskyt[kód-P],1),"")</f>
        <v/>
      </c>
      <c r="L354" s="100" t="str">
        <f>IF(Výskyt[[#This Row],[ks]]&gt;0,Výskyt[[#This Row],[Kód]],"")</f>
        <v/>
      </c>
      <c r="M354" s="100" t="str">
        <f>IFERROR(VLOOKUP(Výskyt[[#This Row],[Kód]],zostava1[],2,0),"")</f>
        <v/>
      </c>
      <c r="N354" s="100" t="str">
        <f>IFERROR(VLOOKUP(Výskyt[[#This Row],[Kód]],zostava2[],2,0),"")</f>
        <v/>
      </c>
      <c r="O354" s="100" t="str">
        <f>IFERROR(VLOOKUP(Výskyt[[#This Row],[Kód]],zostava3[],2,0),"")</f>
        <v/>
      </c>
      <c r="P354" s="100" t="str">
        <f>IFERROR(VLOOKUP(Výskyt[[#This Row],[Kód]],zostava4[],2,0),"")</f>
        <v/>
      </c>
      <c r="Q354" s="100" t="str">
        <f>IFERROR(VLOOKUP(Výskyt[[#This Row],[Kód]],zostava5[],2,0),"")</f>
        <v/>
      </c>
      <c r="R354" s="100" t="str">
        <f>IFERROR(VLOOKUP(Výskyt[[#This Row],[Kód]],zostava6[],2,0),"")</f>
        <v/>
      </c>
      <c r="S354" s="100" t="str">
        <f>IFERROR(VLOOKUP(Výskyt[[#This Row],[Kód]],zostava7[],2,0),"")</f>
        <v/>
      </c>
      <c r="T354" s="100" t="str">
        <f>IFERROR(VLOOKUP(Výskyt[[#This Row],[Kód]],zostava8[],2,0),"")</f>
        <v/>
      </c>
      <c r="U354" s="100" t="str">
        <f>IFERROR(VLOOKUP(Výskyt[[#This Row],[Kód]],zostava9[],2,0),"")</f>
        <v/>
      </c>
      <c r="V354" s="102" t="str">
        <f>IFERROR(VLOOKUP(Výskyt[[#This Row],[Kód]],zostava10[],2,0),"")</f>
        <v/>
      </c>
      <c r="W354" s="100" t="str">
        <f>IFERROR(VLOOKUP(Výskyt[[#This Row],[Kód]],zostava11[],2,0),"")</f>
        <v/>
      </c>
      <c r="X354" s="100" t="str">
        <f>IFERROR(VLOOKUP(Výskyt[[#This Row],[Kód]],zostava12[],2,0),"")</f>
        <v/>
      </c>
      <c r="Y354" s="100" t="str">
        <f>IFERROR(VLOOKUP(Výskyt[[#This Row],[Kód]],zostava13[],2,0),"")</f>
        <v/>
      </c>
      <c r="Z354" s="100" t="str">
        <f>IFERROR(VLOOKUP(Výskyt[[#This Row],[Kód]],zostava14[],2,0),"")</f>
        <v/>
      </c>
      <c r="AA354" s="100" t="str">
        <f>IFERROR(VLOOKUP(Výskyt[[#This Row],[Kód]],zostava15[],2,0),"")</f>
        <v/>
      </c>
      <c r="AB354" s="100" t="str">
        <f>IFERROR(VLOOKUP(Výskyt[[#This Row],[Kód]],zostava16[],2,0),"")</f>
        <v/>
      </c>
      <c r="AC354" s="100" t="str">
        <f>IFERROR(VLOOKUP(Výskyt[[#This Row],[Kód]],zostava17[],2,0),"")</f>
        <v/>
      </c>
      <c r="AD354" s="100" t="str">
        <f>IFERROR(VLOOKUP(Výskyt[[#This Row],[Kód]],zostava18[],2,0),"")</f>
        <v/>
      </c>
      <c r="AE354" s="100" t="str">
        <f>IFERROR(VLOOKUP(Výskyt[[#This Row],[Kód]],zostava19[],2,0),"")</f>
        <v/>
      </c>
      <c r="AF354" s="100" t="str">
        <f>IFERROR(VLOOKUP(Výskyt[[#This Row],[Kód]],zostava20[],2,0),"")</f>
        <v/>
      </c>
      <c r="AG354" s="100" t="str">
        <f>IFERROR(VLOOKUP(Výskyt[[#This Row],[Kód]],zostava21[],2,0),"")</f>
        <v/>
      </c>
      <c r="AH354" s="100" t="str">
        <f>IFERROR(VLOOKUP(Výskyt[[#This Row],[Kód]],zostava22[],2,0),"")</f>
        <v/>
      </c>
      <c r="AI354" s="100" t="str">
        <f>IFERROR(VLOOKUP(Výskyt[[#This Row],[Kód]],zostava23[],2,0),"")</f>
        <v/>
      </c>
      <c r="AJ354" s="100" t="str">
        <f>IFERROR(VLOOKUP(Výskyt[[#This Row],[Kód]],zostava24[],2,0),"")</f>
        <v/>
      </c>
      <c r="AK354" s="100" t="str">
        <f>IFERROR(VLOOKUP(Výskyt[[#This Row],[Kód]],zostava25[],2,0),"")</f>
        <v/>
      </c>
      <c r="AL354" s="100" t="str">
        <f>IFERROR(VLOOKUP(Výskyt[[#This Row],[Kód]],zostava26[],2,0),"")</f>
        <v/>
      </c>
      <c r="AM354" s="100" t="str">
        <f>IFERROR(VLOOKUP(Výskyt[[#This Row],[Kód]],zostava27[],2,0),"")</f>
        <v/>
      </c>
      <c r="AN354" s="100" t="str">
        <f>IFERROR(VLOOKUP(Výskyt[[#This Row],[Kód]],zostava28[],2,0),"")</f>
        <v/>
      </c>
      <c r="AO354" s="100" t="str">
        <f>IFERROR(VLOOKUP(Výskyt[[#This Row],[Kód]],zostava29[],2,0),"")</f>
        <v/>
      </c>
      <c r="AP354" s="100" t="str">
        <f>IFERROR(VLOOKUP(Výskyt[[#This Row],[Kód]],zostava30[],2,0),"")</f>
        <v/>
      </c>
      <c r="AQ354" s="100" t="str">
        <f>IFERROR(VLOOKUP(Výskyt[[#This Row],[Kód]],zostava31[],2,0),"")</f>
        <v/>
      </c>
      <c r="AR354" s="100" t="str">
        <f>IFERROR(VLOOKUP(Výskyt[[#This Row],[Kód]],zostava32[],2,0),"")</f>
        <v/>
      </c>
      <c r="AS354" s="100" t="str">
        <f>IFERROR(VLOOKUP(Výskyt[[#This Row],[Kód]],zostava33[],2,0),"")</f>
        <v/>
      </c>
      <c r="AT354" s="100" t="str">
        <f>IFERROR(VLOOKUP(Výskyt[[#This Row],[Kód]],zostava34[],2,0),"")</f>
        <v/>
      </c>
      <c r="AU354" s="100" t="str">
        <f>IFERROR(VLOOKUP(Výskyt[[#This Row],[Kód]],zostava35[],2,0),"")</f>
        <v/>
      </c>
      <c r="AV354" s="100" t="str">
        <f>IFERROR(VLOOKUP(Výskyt[[#This Row],[Kód]],zostava36[],2,0),"")</f>
        <v/>
      </c>
      <c r="AW354" s="100" t="str">
        <f>IFERROR(VLOOKUP(Výskyt[[#This Row],[Kód]],zostava37[],2,0),"")</f>
        <v/>
      </c>
      <c r="AX354" s="100" t="str">
        <f>IFERROR(VLOOKUP(Výskyt[[#This Row],[Kód]],zostava38[],2,0),"")</f>
        <v/>
      </c>
      <c r="AY354" s="100" t="str">
        <f>IFERROR(VLOOKUP(Výskyt[[#This Row],[Kód]],zostava39[],2,0),"")</f>
        <v/>
      </c>
      <c r="AZ354" s="100" t="str">
        <f>IFERROR(VLOOKUP(Výskyt[[#This Row],[Kód]],zostava40[],2,0),"")</f>
        <v/>
      </c>
      <c r="BA354" s="100" t="str">
        <f>IFERROR(VLOOKUP(Výskyt[[#This Row],[Kód]],zostava41[],2,0),"")</f>
        <v/>
      </c>
      <c r="BB354" s="100" t="str">
        <f>IFERROR(VLOOKUP(Výskyt[[#This Row],[Kód]],zostava42[],2,0),"")</f>
        <v/>
      </c>
      <c r="BC354" s="100" t="str">
        <f>IFERROR(VLOOKUP(Výskyt[[#This Row],[Kód]],zostava43[],2,0),"")</f>
        <v/>
      </c>
      <c r="BD354" s="100" t="str">
        <f>IFERROR(VLOOKUP(Výskyt[[#This Row],[Kód]],zostava44[],2,0),"")</f>
        <v/>
      </c>
      <c r="BE354" s="84"/>
      <c r="BF354" s="108">
        <f>Zostavy!B397</f>
        <v>0</v>
      </c>
      <c r="BG354" s="108">
        <f>SUMIFS(Zostavy!$D$384:$D$417,Zostavy!$B$384:$B$417,Zostavy!B397)*Zostavy!$E$419</f>
        <v>0</v>
      </c>
      <c r="BI354" s="108">
        <f>Zostavy!H397</f>
        <v>0</v>
      </c>
      <c r="BJ354" s="108">
        <f>SUMIFS(Zostavy!$J$384:$J$417,Zostavy!$H$384:$H$417,Zostavy!H397)*Zostavy!$K$419</f>
        <v>0</v>
      </c>
      <c r="BL354" s="108">
        <f>Zostavy!N397</f>
        <v>0</v>
      </c>
      <c r="BM354" s="108">
        <f>SUMIFS(Zostavy!$P$384:$P$417,Zostavy!$N$384:$N$417,Zostavy!N397)*Zostavy!$Q$419</f>
        <v>0</v>
      </c>
      <c r="BO354" s="108">
        <f>Zostavy!T397</f>
        <v>0</v>
      </c>
      <c r="BP354" s="108">
        <f>SUMIFS(Zostavy!$V$384:$V$417,Zostavy!$T$384:$T$417,Zostavy!T397)*Zostavy!$W$419</f>
        <v>0</v>
      </c>
    </row>
    <row r="355" spans="1:68" ht="14.15" x14ac:dyDescent="0.35">
      <c r="A355" s="84"/>
      <c r="B355" s="98">
        <v>4794</v>
      </c>
      <c r="C355" s="84" t="s">
        <v>564</v>
      </c>
      <c r="D355" s="84">
        <f>Cenník[[#This Row],[Kód]]</f>
        <v>4794</v>
      </c>
      <c r="E355" s="93">
        <v>1.88</v>
      </c>
      <c r="F355" s="84"/>
      <c r="G355" s="84" t="s">
        <v>701</v>
      </c>
      <c r="H355" s="84"/>
      <c r="I355" s="99">
        <f>Cenník[[#This Row],[Kód]]</f>
        <v>4794</v>
      </c>
      <c r="J355" s="100">
        <f>SUM(Výskyt[[#This Row],[1]:[44]])</f>
        <v>0</v>
      </c>
      <c r="K355" s="100" t="str">
        <f>IFERROR(RANK(Výskyt[[#This Row],[kód-P]],Výskyt[kód-P],1),"")</f>
        <v/>
      </c>
      <c r="L355" s="100" t="str">
        <f>IF(Výskyt[[#This Row],[ks]]&gt;0,Výskyt[[#This Row],[Kód]],"")</f>
        <v/>
      </c>
      <c r="M355" s="100" t="str">
        <f>IFERROR(VLOOKUP(Výskyt[[#This Row],[Kód]],zostava1[],2,0),"")</f>
        <v/>
      </c>
      <c r="N355" s="100" t="str">
        <f>IFERROR(VLOOKUP(Výskyt[[#This Row],[Kód]],zostava2[],2,0),"")</f>
        <v/>
      </c>
      <c r="O355" s="100" t="str">
        <f>IFERROR(VLOOKUP(Výskyt[[#This Row],[Kód]],zostava3[],2,0),"")</f>
        <v/>
      </c>
      <c r="P355" s="100" t="str">
        <f>IFERROR(VLOOKUP(Výskyt[[#This Row],[Kód]],zostava4[],2,0),"")</f>
        <v/>
      </c>
      <c r="Q355" s="100" t="str">
        <f>IFERROR(VLOOKUP(Výskyt[[#This Row],[Kód]],zostava5[],2,0),"")</f>
        <v/>
      </c>
      <c r="R355" s="100" t="str">
        <f>IFERROR(VLOOKUP(Výskyt[[#This Row],[Kód]],zostava6[],2,0),"")</f>
        <v/>
      </c>
      <c r="S355" s="100" t="str">
        <f>IFERROR(VLOOKUP(Výskyt[[#This Row],[Kód]],zostava7[],2,0),"")</f>
        <v/>
      </c>
      <c r="T355" s="100" t="str">
        <f>IFERROR(VLOOKUP(Výskyt[[#This Row],[Kód]],zostava8[],2,0),"")</f>
        <v/>
      </c>
      <c r="U355" s="100" t="str">
        <f>IFERROR(VLOOKUP(Výskyt[[#This Row],[Kód]],zostava9[],2,0),"")</f>
        <v/>
      </c>
      <c r="V355" s="102" t="str">
        <f>IFERROR(VLOOKUP(Výskyt[[#This Row],[Kód]],zostava10[],2,0),"")</f>
        <v/>
      </c>
      <c r="W355" s="100" t="str">
        <f>IFERROR(VLOOKUP(Výskyt[[#This Row],[Kód]],zostava11[],2,0),"")</f>
        <v/>
      </c>
      <c r="X355" s="100" t="str">
        <f>IFERROR(VLOOKUP(Výskyt[[#This Row],[Kód]],zostava12[],2,0),"")</f>
        <v/>
      </c>
      <c r="Y355" s="100" t="str">
        <f>IFERROR(VLOOKUP(Výskyt[[#This Row],[Kód]],zostava13[],2,0),"")</f>
        <v/>
      </c>
      <c r="Z355" s="100" t="str">
        <f>IFERROR(VLOOKUP(Výskyt[[#This Row],[Kód]],zostava14[],2,0),"")</f>
        <v/>
      </c>
      <c r="AA355" s="100" t="str">
        <f>IFERROR(VLOOKUP(Výskyt[[#This Row],[Kód]],zostava15[],2,0),"")</f>
        <v/>
      </c>
      <c r="AB355" s="100" t="str">
        <f>IFERROR(VLOOKUP(Výskyt[[#This Row],[Kód]],zostava16[],2,0),"")</f>
        <v/>
      </c>
      <c r="AC355" s="100" t="str">
        <f>IFERROR(VLOOKUP(Výskyt[[#This Row],[Kód]],zostava17[],2,0),"")</f>
        <v/>
      </c>
      <c r="AD355" s="100" t="str">
        <f>IFERROR(VLOOKUP(Výskyt[[#This Row],[Kód]],zostava18[],2,0),"")</f>
        <v/>
      </c>
      <c r="AE355" s="100" t="str">
        <f>IFERROR(VLOOKUP(Výskyt[[#This Row],[Kód]],zostava19[],2,0),"")</f>
        <v/>
      </c>
      <c r="AF355" s="100" t="str">
        <f>IFERROR(VLOOKUP(Výskyt[[#This Row],[Kód]],zostava20[],2,0),"")</f>
        <v/>
      </c>
      <c r="AG355" s="100" t="str">
        <f>IFERROR(VLOOKUP(Výskyt[[#This Row],[Kód]],zostava21[],2,0),"")</f>
        <v/>
      </c>
      <c r="AH355" s="100" t="str">
        <f>IFERROR(VLOOKUP(Výskyt[[#This Row],[Kód]],zostava22[],2,0),"")</f>
        <v/>
      </c>
      <c r="AI355" s="100" t="str">
        <f>IFERROR(VLOOKUP(Výskyt[[#This Row],[Kód]],zostava23[],2,0),"")</f>
        <v/>
      </c>
      <c r="AJ355" s="100" t="str">
        <f>IFERROR(VLOOKUP(Výskyt[[#This Row],[Kód]],zostava24[],2,0),"")</f>
        <v/>
      </c>
      <c r="AK355" s="100" t="str">
        <f>IFERROR(VLOOKUP(Výskyt[[#This Row],[Kód]],zostava25[],2,0),"")</f>
        <v/>
      </c>
      <c r="AL355" s="100" t="str">
        <f>IFERROR(VLOOKUP(Výskyt[[#This Row],[Kód]],zostava26[],2,0),"")</f>
        <v/>
      </c>
      <c r="AM355" s="100" t="str">
        <f>IFERROR(VLOOKUP(Výskyt[[#This Row],[Kód]],zostava27[],2,0),"")</f>
        <v/>
      </c>
      <c r="AN355" s="100" t="str">
        <f>IFERROR(VLOOKUP(Výskyt[[#This Row],[Kód]],zostava28[],2,0),"")</f>
        <v/>
      </c>
      <c r="AO355" s="100" t="str">
        <f>IFERROR(VLOOKUP(Výskyt[[#This Row],[Kód]],zostava29[],2,0),"")</f>
        <v/>
      </c>
      <c r="AP355" s="100" t="str">
        <f>IFERROR(VLOOKUP(Výskyt[[#This Row],[Kód]],zostava30[],2,0),"")</f>
        <v/>
      </c>
      <c r="AQ355" s="100" t="str">
        <f>IFERROR(VLOOKUP(Výskyt[[#This Row],[Kód]],zostava31[],2,0),"")</f>
        <v/>
      </c>
      <c r="AR355" s="100" t="str">
        <f>IFERROR(VLOOKUP(Výskyt[[#This Row],[Kód]],zostava32[],2,0),"")</f>
        <v/>
      </c>
      <c r="AS355" s="100" t="str">
        <f>IFERROR(VLOOKUP(Výskyt[[#This Row],[Kód]],zostava33[],2,0),"")</f>
        <v/>
      </c>
      <c r="AT355" s="100" t="str">
        <f>IFERROR(VLOOKUP(Výskyt[[#This Row],[Kód]],zostava34[],2,0),"")</f>
        <v/>
      </c>
      <c r="AU355" s="100" t="str">
        <f>IFERROR(VLOOKUP(Výskyt[[#This Row],[Kód]],zostava35[],2,0),"")</f>
        <v/>
      </c>
      <c r="AV355" s="100" t="str">
        <f>IFERROR(VLOOKUP(Výskyt[[#This Row],[Kód]],zostava36[],2,0),"")</f>
        <v/>
      </c>
      <c r="AW355" s="100" t="str">
        <f>IFERROR(VLOOKUP(Výskyt[[#This Row],[Kód]],zostava37[],2,0),"")</f>
        <v/>
      </c>
      <c r="AX355" s="100" t="str">
        <f>IFERROR(VLOOKUP(Výskyt[[#This Row],[Kód]],zostava38[],2,0),"")</f>
        <v/>
      </c>
      <c r="AY355" s="100" t="str">
        <f>IFERROR(VLOOKUP(Výskyt[[#This Row],[Kód]],zostava39[],2,0),"")</f>
        <v/>
      </c>
      <c r="AZ355" s="100" t="str">
        <f>IFERROR(VLOOKUP(Výskyt[[#This Row],[Kód]],zostava40[],2,0),"")</f>
        <v/>
      </c>
      <c r="BA355" s="100" t="str">
        <f>IFERROR(VLOOKUP(Výskyt[[#This Row],[Kód]],zostava41[],2,0),"")</f>
        <v/>
      </c>
      <c r="BB355" s="100" t="str">
        <f>IFERROR(VLOOKUP(Výskyt[[#This Row],[Kód]],zostava42[],2,0),"")</f>
        <v/>
      </c>
      <c r="BC355" s="100" t="str">
        <f>IFERROR(VLOOKUP(Výskyt[[#This Row],[Kód]],zostava43[],2,0),"")</f>
        <v/>
      </c>
      <c r="BD355" s="100" t="str">
        <f>IFERROR(VLOOKUP(Výskyt[[#This Row],[Kód]],zostava44[],2,0),"")</f>
        <v/>
      </c>
      <c r="BE355" s="84"/>
      <c r="BF355" s="108">
        <f>Zostavy!B398</f>
        <v>0</v>
      </c>
      <c r="BG355" s="108">
        <f>SUMIFS(Zostavy!$D$384:$D$417,Zostavy!$B$384:$B$417,Zostavy!B398)*Zostavy!$E$419</f>
        <v>0</v>
      </c>
      <c r="BI355" s="108">
        <f>Zostavy!H398</f>
        <v>0</v>
      </c>
      <c r="BJ355" s="108">
        <f>SUMIFS(Zostavy!$J$384:$J$417,Zostavy!$H$384:$H$417,Zostavy!H398)*Zostavy!$K$419</f>
        <v>0</v>
      </c>
      <c r="BL355" s="108">
        <f>Zostavy!N398</f>
        <v>0</v>
      </c>
      <c r="BM355" s="108">
        <f>SUMIFS(Zostavy!$P$384:$P$417,Zostavy!$N$384:$N$417,Zostavy!N398)*Zostavy!$Q$419</f>
        <v>0</v>
      </c>
      <c r="BO355" s="108">
        <f>Zostavy!T398</f>
        <v>0</v>
      </c>
      <c r="BP355" s="108">
        <f>SUMIFS(Zostavy!$V$384:$V$417,Zostavy!$T$384:$T$417,Zostavy!T398)*Zostavy!$W$419</f>
        <v>0</v>
      </c>
    </row>
    <row r="356" spans="1:68" ht="14.15" x14ac:dyDescent="0.35">
      <c r="A356" s="84"/>
      <c r="B356" s="98">
        <v>4795</v>
      </c>
      <c r="C356" s="84" t="s">
        <v>195</v>
      </c>
      <c r="D356" s="84">
        <f>Cenník[[#This Row],[Kód]]</f>
        <v>4795</v>
      </c>
      <c r="E356" s="93">
        <v>0.92</v>
      </c>
      <c r="F356" s="84"/>
      <c r="G356" s="84" t="s">
        <v>700</v>
      </c>
      <c r="H356" s="84"/>
      <c r="I356" s="99">
        <f>Cenník[[#This Row],[Kód]]</f>
        <v>4795</v>
      </c>
      <c r="J356" s="100">
        <f>SUM(Výskyt[[#This Row],[1]:[44]])</f>
        <v>0</v>
      </c>
      <c r="K356" s="100" t="str">
        <f>IFERROR(RANK(Výskyt[[#This Row],[kód-P]],Výskyt[kód-P],1),"")</f>
        <v/>
      </c>
      <c r="L356" s="100" t="str">
        <f>IF(Výskyt[[#This Row],[ks]]&gt;0,Výskyt[[#This Row],[Kód]],"")</f>
        <v/>
      </c>
      <c r="M356" s="100" t="str">
        <f>IFERROR(VLOOKUP(Výskyt[[#This Row],[Kód]],zostava1[],2,0),"")</f>
        <v/>
      </c>
      <c r="N356" s="100" t="str">
        <f>IFERROR(VLOOKUP(Výskyt[[#This Row],[Kód]],zostava2[],2,0),"")</f>
        <v/>
      </c>
      <c r="O356" s="100" t="str">
        <f>IFERROR(VLOOKUP(Výskyt[[#This Row],[Kód]],zostava3[],2,0),"")</f>
        <v/>
      </c>
      <c r="P356" s="100" t="str">
        <f>IFERROR(VLOOKUP(Výskyt[[#This Row],[Kód]],zostava4[],2,0),"")</f>
        <v/>
      </c>
      <c r="Q356" s="100" t="str">
        <f>IFERROR(VLOOKUP(Výskyt[[#This Row],[Kód]],zostava5[],2,0),"")</f>
        <v/>
      </c>
      <c r="R356" s="100" t="str">
        <f>IFERROR(VLOOKUP(Výskyt[[#This Row],[Kód]],zostava6[],2,0),"")</f>
        <v/>
      </c>
      <c r="S356" s="100" t="str">
        <f>IFERROR(VLOOKUP(Výskyt[[#This Row],[Kód]],zostava7[],2,0),"")</f>
        <v/>
      </c>
      <c r="T356" s="100" t="str">
        <f>IFERROR(VLOOKUP(Výskyt[[#This Row],[Kód]],zostava8[],2,0),"")</f>
        <v/>
      </c>
      <c r="U356" s="100" t="str">
        <f>IFERROR(VLOOKUP(Výskyt[[#This Row],[Kód]],zostava9[],2,0),"")</f>
        <v/>
      </c>
      <c r="V356" s="102" t="str">
        <f>IFERROR(VLOOKUP(Výskyt[[#This Row],[Kód]],zostava10[],2,0),"")</f>
        <v/>
      </c>
      <c r="W356" s="100" t="str">
        <f>IFERROR(VLOOKUP(Výskyt[[#This Row],[Kód]],zostava11[],2,0),"")</f>
        <v/>
      </c>
      <c r="X356" s="100" t="str">
        <f>IFERROR(VLOOKUP(Výskyt[[#This Row],[Kód]],zostava12[],2,0),"")</f>
        <v/>
      </c>
      <c r="Y356" s="100" t="str">
        <f>IFERROR(VLOOKUP(Výskyt[[#This Row],[Kód]],zostava13[],2,0),"")</f>
        <v/>
      </c>
      <c r="Z356" s="100" t="str">
        <f>IFERROR(VLOOKUP(Výskyt[[#This Row],[Kód]],zostava14[],2,0),"")</f>
        <v/>
      </c>
      <c r="AA356" s="100" t="str">
        <f>IFERROR(VLOOKUP(Výskyt[[#This Row],[Kód]],zostava15[],2,0),"")</f>
        <v/>
      </c>
      <c r="AB356" s="100" t="str">
        <f>IFERROR(VLOOKUP(Výskyt[[#This Row],[Kód]],zostava16[],2,0),"")</f>
        <v/>
      </c>
      <c r="AC356" s="100" t="str">
        <f>IFERROR(VLOOKUP(Výskyt[[#This Row],[Kód]],zostava17[],2,0),"")</f>
        <v/>
      </c>
      <c r="AD356" s="100" t="str">
        <f>IFERROR(VLOOKUP(Výskyt[[#This Row],[Kód]],zostava18[],2,0),"")</f>
        <v/>
      </c>
      <c r="AE356" s="100" t="str">
        <f>IFERROR(VLOOKUP(Výskyt[[#This Row],[Kód]],zostava19[],2,0),"")</f>
        <v/>
      </c>
      <c r="AF356" s="100" t="str">
        <f>IFERROR(VLOOKUP(Výskyt[[#This Row],[Kód]],zostava20[],2,0),"")</f>
        <v/>
      </c>
      <c r="AG356" s="100" t="str">
        <f>IFERROR(VLOOKUP(Výskyt[[#This Row],[Kód]],zostava21[],2,0),"")</f>
        <v/>
      </c>
      <c r="AH356" s="100" t="str">
        <f>IFERROR(VLOOKUP(Výskyt[[#This Row],[Kód]],zostava22[],2,0),"")</f>
        <v/>
      </c>
      <c r="AI356" s="100" t="str">
        <f>IFERROR(VLOOKUP(Výskyt[[#This Row],[Kód]],zostava23[],2,0),"")</f>
        <v/>
      </c>
      <c r="AJ356" s="100" t="str">
        <f>IFERROR(VLOOKUP(Výskyt[[#This Row],[Kód]],zostava24[],2,0),"")</f>
        <v/>
      </c>
      <c r="AK356" s="100" t="str">
        <f>IFERROR(VLOOKUP(Výskyt[[#This Row],[Kód]],zostava25[],2,0),"")</f>
        <v/>
      </c>
      <c r="AL356" s="100" t="str">
        <f>IFERROR(VLOOKUP(Výskyt[[#This Row],[Kód]],zostava26[],2,0),"")</f>
        <v/>
      </c>
      <c r="AM356" s="100" t="str">
        <f>IFERROR(VLOOKUP(Výskyt[[#This Row],[Kód]],zostava27[],2,0),"")</f>
        <v/>
      </c>
      <c r="AN356" s="100" t="str">
        <f>IFERROR(VLOOKUP(Výskyt[[#This Row],[Kód]],zostava28[],2,0),"")</f>
        <v/>
      </c>
      <c r="AO356" s="100" t="str">
        <f>IFERROR(VLOOKUP(Výskyt[[#This Row],[Kód]],zostava29[],2,0),"")</f>
        <v/>
      </c>
      <c r="AP356" s="100" t="str">
        <f>IFERROR(VLOOKUP(Výskyt[[#This Row],[Kód]],zostava30[],2,0),"")</f>
        <v/>
      </c>
      <c r="AQ356" s="100" t="str">
        <f>IFERROR(VLOOKUP(Výskyt[[#This Row],[Kód]],zostava31[],2,0),"")</f>
        <v/>
      </c>
      <c r="AR356" s="100" t="str">
        <f>IFERROR(VLOOKUP(Výskyt[[#This Row],[Kód]],zostava32[],2,0),"")</f>
        <v/>
      </c>
      <c r="AS356" s="100" t="str">
        <f>IFERROR(VLOOKUP(Výskyt[[#This Row],[Kód]],zostava33[],2,0),"")</f>
        <v/>
      </c>
      <c r="AT356" s="100" t="str">
        <f>IFERROR(VLOOKUP(Výskyt[[#This Row],[Kód]],zostava34[],2,0),"")</f>
        <v/>
      </c>
      <c r="AU356" s="100" t="str">
        <f>IFERROR(VLOOKUP(Výskyt[[#This Row],[Kód]],zostava35[],2,0),"")</f>
        <v/>
      </c>
      <c r="AV356" s="100" t="str">
        <f>IFERROR(VLOOKUP(Výskyt[[#This Row],[Kód]],zostava36[],2,0),"")</f>
        <v/>
      </c>
      <c r="AW356" s="100" t="str">
        <f>IFERROR(VLOOKUP(Výskyt[[#This Row],[Kód]],zostava37[],2,0),"")</f>
        <v/>
      </c>
      <c r="AX356" s="100" t="str">
        <f>IFERROR(VLOOKUP(Výskyt[[#This Row],[Kód]],zostava38[],2,0),"")</f>
        <v/>
      </c>
      <c r="AY356" s="100" t="str">
        <f>IFERROR(VLOOKUP(Výskyt[[#This Row],[Kód]],zostava39[],2,0),"")</f>
        <v/>
      </c>
      <c r="AZ356" s="100" t="str">
        <f>IFERROR(VLOOKUP(Výskyt[[#This Row],[Kód]],zostava40[],2,0),"")</f>
        <v/>
      </c>
      <c r="BA356" s="100" t="str">
        <f>IFERROR(VLOOKUP(Výskyt[[#This Row],[Kód]],zostava41[],2,0),"")</f>
        <v/>
      </c>
      <c r="BB356" s="100" t="str">
        <f>IFERROR(VLOOKUP(Výskyt[[#This Row],[Kód]],zostava42[],2,0),"")</f>
        <v/>
      </c>
      <c r="BC356" s="100" t="str">
        <f>IFERROR(VLOOKUP(Výskyt[[#This Row],[Kód]],zostava43[],2,0),"")</f>
        <v/>
      </c>
      <c r="BD356" s="100" t="str">
        <f>IFERROR(VLOOKUP(Výskyt[[#This Row],[Kód]],zostava44[],2,0),"")</f>
        <v/>
      </c>
      <c r="BE356" s="84"/>
      <c r="BF356" s="108">
        <f>Zostavy!B399</f>
        <v>0</v>
      </c>
      <c r="BG356" s="108">
        <f>SUMIFS(Zostavy!$D$384:$D$417,Zostavy!$B$384:$B$417,Zostavy!B399)*Zostavy!$E$419</f>
        <v>0</v>
      </c>
      <c r="BI356" s="108">
        <f>Zostavy!H399</f>
        <v>0</v>
      </c>
      <c r="BJ356" s="108">
        <f>SUMIFS(Zostavy!$J$384:$J$417,Zostavy!$H$384:$H$417,Zostavy!H399)*Zostavy!$K$419</f>
        <v>0</v>
      </c>
      <c r="BL356" s="108">
        <f>Zostavy!N399</f>
        <v>0</v>
      </c>
      <c r="BM356" s="108">
        <f>SUMIFS(Zostavy!$P$384:$P$417,Zostavy!$N$384:$N$417,Zostavy!N399)*Zostavy!$Q$419</f>
        <v>0</v>
      </c>
      <c r="BO356" s="108">
        <f>Zostavy!T399</f>
        <v>0</v>
      </c>
      <c r="BP356" s="108">
        <f>SUMIFS(Zostavy!$V$384:$V$417,Zostavy!$T$384:$T$417,Zostavy!T399)*Zostavy!$W$419</f>
        <v>0</v>
      </c>
    </row>
    <row r="357" spans="1:68" ht="14.15" x14ac:dyDescent="0.35">
      <c r="A357" s="84"/>
      <c r="B357" s="98">
        <v>4796</v>
      </c>
      <c r="C357" s="84" t="s">
        <v>196</v>
      </c>
      <c r="D357" s="84">
        <f>Cenník[[#This Row],[Kód]]</f>
        <v>4796</v>
      </c>
      <c r="E357" s="93">
        <v>0.44</v>
      </c>
      <c r="F357" s="84"/>
      <c r="G357" s="84" t="s">
        <v>699</v>
      </c>
      <c r="H357" s="84"/>
      <c r="I357" s="99">
        <f>Cenník[[#This Row],[Kód]]</f>
        <v>4796</v>
      </c>
      <c r="J357" s="100">
        <f>SUM(Výskyt[[#This Row],[1]:[44]])</f>
        <v>0</v>
      </c>
      <c r="K357" s="100" t="str">
        <f>IFERROR(RANK(Výskyt[[#This Row],[kód-P]],Výskyt[kód-P],1),"")</f>
        <v/>
      </c>
      <c r="L357" s="100" t="str">
        <f>IF(Výskyt[[#This Row],[ks]]&gt;0,Výskyt[[#This Row],[Kód]],"")</f>
        <v/>
      </c>
      <c r="M357" s="100" t="str">
        <f>IFERROR(VLOOKUP(Výskyt[[#This Row],[Kód]],zostava1[],2,0),"")</f>
        <v/>
      </c>
      <c r="N357" s="100" t="str">
        <f>IFERROR(VLOOKUP(Výskyt[[#This Row],[Kód]],zostava2[],2,0),"")</f>
        <v/>
      </c>
      <c r="O357" s="100" t="str">
        <f>IFERROR(VLOOKUP(Výskyt[[#This Row],[Kód]],zostava3[],2,0),"")</f>
        <v/>
      </c>
      <c r="P357" s="100" t="str">
        <f>IFERROR(VLOOKUP(Výskyt[[#This Row],[Kód]],zostava4[],2,0),"")</f>
        <v/>
      </c>
      <c r="Q357" s="100" t="str">
        <f>IFERROR(VLOOKUP(Výskyt[[#This Row],[Kód]],zostava5[],2,0),"")</f>
        <v/>
      </c>
      <c r="R357" s="100" t="str">
        <f>IFERROR(VLOOKUP(Výskyt[[#This Row],[Kód]],zostava6[],2,0),"")</f>
        <v/>
      </c>
      <c r="S357" s="100" t="str">
        <f>IFERROR(VLOOKUP(Výskyt[[#This Row],[Kód]],zostava7[],2,0),"")</f>
        <v/>
      </c>
      <c r="T357" s="100" t="str">
        <f>IFERROR(VLOOKUP(Výskyt[[#This Row],[Kód]],zostava8[],2,0),"")</f>
        <v/>
      </c>
      <c r="U357" s="100" t="str">
        <f>IFERROR(VLOOKUP(Výskyt[[#This Row],[Kód]],zostava9[],2,0),"")</f>
        <v/>
      </c>
      <c r="V357" s="102" t="str">
        <f>IFERROR(VLOOKUP(Výskyt[[#This Row],[Kód]],zostava10[],2,0),"")</f>
        <v/>
      </c>
      <c r="W357" s="100" t="str">
        <f>IFERROR(VLOOKUP(Výskyt[[#This Row],[Kód]],zostava11[],2,0),"")</f>
        <v/>
      </c>
      <c r="X357" s="100" t="str">
        <f>IFERROR(VLOOKUP(Výskyt[[#This Row],[Kód]],zostava12[],2,0),"")</f>
        <v/>
      </c>
      <c r="Y357" s="100" t="str">
        <f>IFERROR(VLOOKUP(Výskyt[[#This Row],[Kód]],zostava13[],2,0),"")</f>
        <v/>
      </c>
      <c r="Z357" s="100" t="str">
        <f>IFERROR(VLOOKUP(Výskyt[[#This Row],[Kód]],zostava14[],2,0),"")</f>
        <v/>
      </c>
      <c r="AA357" s="100" t="str">
        <f>IFERROR(VLOOKUP(Výskyt[[#This Row],[Kód]],zostava15[],2,0),"")</f>
        <v/>
      </c>
      <c r="AB357" s="100" t="str">
        <f>IFERROR(VLOOKUP(Výskyt[[#This Row],[Kód]],zostava16[],2,0),"")</f>
        <v/>
      </c>
      <c r="AC357" s="100" t="str">
        <f>IFERROR(VLOOKUP(Výskyt[[#This Row],[Kód]],zostava17[],2,0),"")</f>
        <v/>
      </c>
      <c r="AD357" s="100" t="str">
        <f>IFERROR(VLOOKUP(Výskyt[[#This Row],[Kód]],zostava18[],2,0),"")</f>
        <v/>
      </c>
      <c r="AE357" s="100" t="str">
        <f>IFERROR(VLOOKUP(Výskyt[[#This Row],[Kód]],zostava19[],2,0),"")</f>
        <v/>
      </c>
      <c r="AF357" s="100" t="str">
        <f>IFERROR(VLOOKUP(Výskyt[[#This Row],[Kód]],zostava20[],2,0),"")</f>
        <v/>
      </c>
      <c r="AG357" s="100" t="str">
        <f>IFERROR(VLOOKUP(Výskyt[[#This Row],[Kód]],zostava21[],2,0),"")</f>
        <v/>
      </c>
      <c r="AH357" s="100" t="str">
        <f>IFERROR(VLOOKUP(Výskyt[[#This Row],[Kód]],zostava22[],2,0),"")</f>
        <v/>
      </c>
      <c r="AI357" s="100" t="str">
        <f>IFERROR(VLOOKUP(Výskyt[[#This Row],[Kód]],zostava23[],2,0),"")</f>
        <v/>
      </c>
      <c r="AJ357" s="100" t="str">
        <f>IFERROR(VLOOKUP(Výskyt[[#This Row],[Kód]],zostava24[],2,0),"")</f>
        <v/>
      </c>
      <c r="AK357" s="100" t="str">
        <f>IFERROR(VLOOKUP(Výskyt[[#This Row],[Kód]],zostava25[],2,0),"")</f>
        <v/>
      </c>
      <c r="AL357" s="100" t="str">
        <f>IFERROR(VLOOKUP(Výskyt[[#This Row],[Kód]],zostava26[],2,0),"")</f>
        <v/>
      </c>
      <c r="AM357" s="100" t="str">
        <f>IFERROR(VLOOKUP(Výskyt[[#This Row],[Kód]],zostava27[],2,0),"")</f>
        <v/>
      </c>
      <c r="AN357" s="100" t="str">
        <f>IFERROR(VLOOKUP(Výskyt[[#This Row],[Kód]],zostava28[],2,0),"")</f>
        <v/>
      </c>
      <c r="AO357" s="100" t="str">
        <f>IFERROR(VLOOKUP(Výskyt[[#This Row],[Kód]],zostava29[],2,0),"")</f>
        <v/>
      </c>
      <c r="AP357" s="100" t="str">
        <f>IFERROR(VLOOKUP(Výskyt[[#This Row],[Kód]],zostava30[],2,0),"")</f>
        <v/>
      </c>
      <c r="AQ357" s="100" t="str">
        <f>IFERROR(VLOOKUP(Výskyt[[#This Row],[Kód]],zostava31[],2,0),"")</f>
        <v/>
      </c>
      <c r="AR357" s="100" t="str">
        <f>IFERROR(VLOOKUP(Výskyt[[#This Row],[Kód]],zostava32[],2,0),"")</f>
        <v/>
      </c>
      <c r="AS357" s="100" t="str">
        <f>IFERROR(VLOOKUP(Výskyt[[#This Row],[Kód]],zostava33[],2,0),"")</f>
        <v/>
      </c>
      <c r="AT357" s="100" t="str">
        <f>IFERROR(VLOOKUP(Výskyt[[#This Row],[Kód]],zostava34[],2,0),"")</f>
        <v/>
      </c>
      <c r="AU357" s="100" t="str">
        <f>IFERROR(VLOOKUP(Výskyt[[#This Row],[Kód]],zostava35[],2,0),"")</f>
        <v/>
      </c>
      <c r="AV357" s="100" t="str">
        <f>IFERROR(VLOOKUP(Výskyt[[#This Row],[Kód]],zostava36[],2,0),"")</f>
        <v/>
      </c>
      <c r="AW357" s="100" t="str">
        <f>IFERROR(VLOOKUP(Výskyt[[#This Row],[Kód]],zostava37[],2,0),"")</f>
        <v/>
      </c>
      <c r="AX357" s="100" t="str">
        <f>IFERROR(VLOOKUP(Výskyt[[#This Row],[Kód]],zostava38[],2,0),"")</f>
        <v/>
      </c>
      <c r="AY357" s="100" t="str">
        <f>IFERROR(VLOOKUP(Výskyt[[#This Row],[Kód]],zostava39[],2,0),"")</f>
        <v/>
      </c>
      <c r="AZ357" s="100" t="str">
        <f>IFERROR(VLOOKUP(Výskyt[[#This Row],[Kód]],zostava40[],2,0),"")</f>
        <v/>
      </c>
      <c r="BA357" s="100" t="str">
        <f>IFERROR(VLOOKUP(Výskyt[[#This Row],[Kód]],zostava41[],2,0),"")</f>
        <v/>
      </c>
      <c r="BB357" s="100" t="str">
        <f>IFERROR(VLOOKUP(Výskyt[[#This Row],[Kód]],zostava42[],2,0),"")</f>
        <v/>
      </c>
      <c r="BC357" s="100" t="str">
        <f>IFERROR(VLOOKUP(Výskyt[[#This Row],[Kód]],zostava43[],2,0),"")</f>
        <v/>
      </c>
      <c r="BD357" s="100" t="str">
        <f>IFERROR(VLOOKUP(Výskyt[[#This Row],[Kód]],zostava44[],2,0),"")</f>
        <v/>
      </c>
      <c r="BE357" s="84"/>
      <c r="BF357" s="108">
        <f>Zostavy!B400</f>
        <v>0</v>
      </c>
      <c r="BG357" s="108">
        <f>SUMIFS(Zostavy!$D$384:$D$417,Zostavy!$B$384:$B$417,Zostavy!B400)*Zostavy!$E$419</f>
        <v>0</v>
      </c>
      <c r="BI357" s="108">
        <f>Zostavy!H400</f>
        <v>0</v>
      </c>
      <c r="BJ357" s="108">
        <f>SUMIFS(Zostavy!$J$384:$J$417,Zostavy!$H$384:$H$417,Zostavy!H400)*Zostavy!$K$419</f>
        <v>0</v>
      </c>
      <c r="BL357" s="108">
        <f>Zostavy!N400</f>
        <v>0</v>
      </c>
      <c r="BM357" s="108">
        <f>SUMIFS(Zostavy!$P$384:$P$417,Zostavy!$N$384:$N$417,Zostavy!N400)*Zostavy!$Q$419</f>
        <v>0</v>
      </c>
      <c r="BO357" s="108">
        <f>Zostavy!T400</f>
        <v>0</v>
      </c>
      <c r="BP357" s="108">
        <f>SUMIFS(Zostavy!$V$384:$V$417,Zostavy!$T$384:$T$417,Zostavy!T400)*Zostavy!$W$419</f>
        <v>0</v>
      </c>
    </row>
    <row r="358" spans="1:68" ht="14.15" x14ac:dyDescent="0.35">
      <c r="A358" s="84"/>
      <c r="B358" s="98">
        <v>4797</v>
      </c>
      <c r="C358" s="84" t="s">
        <v>226</v>
      </c>
      <c r="D358" s="84">
        <f>Cenník[[#This Row],[Kód]]</f>
        <v>4797</v>
      </c>
      <c r="E358" s="93">
        <v>0.48</v>
      </c>
      <c r="F358" s="84"/>
      <c r="G358" s="84" t="s">
        <v>698</v>
      </c>
      <c r="H358" s="84"/>
      <c r="I358" s="99">
        <f>Cenník[[#This Row],[Kód]]</f>
        <v>4797</v>
      </c>
      <c r="J358" s="100">
        <f>SUM(Výskyt[[#This Row],[1]:[44]])</f>
        <v>0</v>
      </c>
      <c r="K358" s="100" t="str">
        <f>IFERROR(RANK(Výskyt[[#This Row],[kód-P]],Výskyt[kód-P],1),"")</f>
        <v/>
      </c>
      <c r="L358" s="100" t="str">
        <f>IF(Výskyt[[#This Row],[ks]]&gt;0,Výskyt[[#This Row],[Kód]],"")</f>
        <v/>
      </c>
      <c r="M358" s="100" t="str">
        <f>IFERROR(VLOOKUP(Výskyt[[#This Row],[Kód]],zostava1[],2,0),"")</f>
        <v/>
      </c>
      <c r="N358" s="100" t="str">
        <f>IFERROR(VLOOKUP(Výskyt[[#This Row],[Kód]],zostava2[],2,0),"")</f>
        <v/>
      </c>
      <c r="O358" s="100" t="str">
        <f>IFERROR(VLOOKUP(Výskyt[[#This Row],[Kód]],zostava3[],2,0),"")</f>
        <v/>
      </c>
      <c r="P358" s="100" t="str">
        <f>IFERROR(VLOOKUP(Výskyt[[#This Row],[Kód]],zostava4[],2,0),"")</f>
        <v/>
      </c>
      <c r="Q358" s="100" t="str">
        <f>IFERROR(VLOOKUP(Výskyt[[#This Row],[Kód]],zostava5[],2,0),"")</f>
        <v/>
      </c>
      <c r="R358" s="100" t="str">
        <f>IFERROR(VLOOKUP(Výskyt[[#This Row],[Kód]],zostava6[],2,0),"")</f>
        <v/>
      </c>
      <c r="S358" s="100" t="str">
        <f>IFERROR(VLOOKUP(Výskyt[[#This Row],[Kód]],zostava7[],2,0),"")</f>
        <v/>
      </c>
      <c r="T358" s="100" t="str">
        <f>IFERROR(VLOOKUP(Výskyt[[#This Row],[Kód]],zostava8[],2,0),"")</f>
        <v/>
      </c>
      <c r="U358" s="100" t="str">
        <f>IFERROR(VLOOKUP(Výskyt[[#This Row],[Kód]],zostava9[],2,0),"")</f>
        <v/>
      </c>
      <c r="V358" s="102" t="str">
        <f>IFERROR(VLOOKUP(Výskyt[[#This Row],[Kód]],zostava10[],2,0),"")</f>
        <v/>
      </c>
      <c r="W358" s="100" t="str">
        <f>IFERROR(VLOOKUP(Výskyt[[#This Row],[Kód]],zostava11[],2,0),"")</f>
        <v/>
      </c>
      <c r="X358" s="100" t="str">
        <f>IFERROR(VLOOKUP(Výskyt[[#This Row],[Kód]],zostava12[],2,0),"")</f>
        <v/>
      </c>
      <c r="Y358" s="100" t="str">
        <f>IFERROR(VLOOKUP(Výskyt[[#This Row],[Kód]],zostava13[],2,0),"")</f>
        <v/>
      </c>
      <c r="Z358" s="100" t="str">
        <f>IFERROR(VLOOKUP(Výskyt[[#This Row],[Kód]],zostava14[],2,0),"")</f>
        <v/>
      </c>
      <c r="AA358" s="100" t="str">
        <f>IFERROR(VLOOKUP(Výskyt[[#This Row],[Kód]],zostava15[],2,0),"")</f>
        <v/>
      </c>
      <c r="AB358" s="100" t="str">
        <f>IFERROR(VLOOKUP(Výskyt[[#This Row],[Kód]],zostava16[],2,0),"")</f>
        <v/>
      </c>
      <c r="AC358" s="100" t="str">
        <f>IFERROR(VLOOKUP(Výskyt[[#This Row],[Kód]],zostava17[],2,0),"")</f>
        <v/>
      </c>
      <c r="AD358" s="100" t="str">
        <f>IFERROR(VLOOKUP(Výskyt[[#This Row],[Kód]],zostava18[],2,0),"")</f>
        <v/>
      </c>
      <c r="AE358" s="100" t="str">
        <f>IFERROR(VLOOKUP(Výskyt[[#This Row],[Kód]],zostava19[],2,0),"")</f>
        <v/>
      </c>
      <c r="AF358" s="100" t="str">
        <f>IFERROR(VLOOKUP(Výskyt[[#This Row],[Kód]],zostava20[],2,0),"")</f>
        <v/>
      </c>
      <c r="AG358" s="100" t="str">
        <f>IFERROR(VLOOKUP(Výskyt[[#This Row],[Kód]],zostava21[],2,0),"")</f>
        <v/>
      </c>
      <c r="AH358" s="100" t="str">
        <f>IFERROR(VLOOKUP(Výskyt[[#This Row],[Kód]],zostava22[],2,0),"")</f>
        <v/>
      </c>
      <c r="AI358" s="100" t="str">
        <f>IFERROR(VLOOKUP(Výskyt[[#This Row],[Kód]],zostava23[],2,0),"")</f>
        <v/>
      </c>
      <c r="AJ358" s="100" t="str">
        <f>IFERROR(VLOOKUP(Výskyt[[#This Row],[Kód]],zostava24[],2,0),"")</f>
        <v/>
      </c>
      <c r="AK358" s="100" t="str">
        <f>IFERROR(VLOOKUP(Výskyt[[#This Row],[Kód]],zostava25[],2,0),"")</f>
        <v/>
      </c>
      <c r="AL358" s="100" t="str">
        <f>IFERROR(VLOOKUP(Výskyt[[#This Row],[Kód]],zostava26[],2,0),"")</f>
        <v/>
      </c>
      <c r="AM358" s="100" t="str">
        <f>IFERROR(VLOOKUP(Výskyt[[#This Row],[Kód]],zostava27[],2,0),"")</f>
        <v/>
      </c>
      <c r="AN358" s="100" t="str">
        <f>IFERROR(VLOOKUP(Výskyt[[#This Row],[Kód]],zostava28[],2,0),"")</f>
        <v/>
      </c>
      <c r="AO358" s="100" t="str">
        <f>IFERROR(VLOOKUP(Výskyt[[#This Row],[Kód]],zostava29[],2,0),"")</f>
        <v/>
      </c>
      <c r="AP358" s="100" t="str">
        <f>IFERROR(VLOOKUP(Výskyt[[#This Row],[Kód]],zostava30[],2,0),"")</f>
        <v/>
      </c>
      <c r="AQ358" s="100" t="str">
        <f>IFERROR(VLOOKUP(Výskyt[[#This Row],[Kód]],zostava31[],2,0),"")</f>
        <v/>
      </c>
      <c r="AR358" s="100" t="str">
        <f>IFERROR(VLOOKUP(Výskyt[[#This Row],[Kód]],zostava32[],2,0),"")</f>
        <v/>
      </c>
      <c r="AS358" s="100" t="str">
        <f>IFERROR(VLOOKUP(Výskyt[[#This Row],[Kód]],zostava33[],2,0),"")</f>
        <v/>
      </c>
      <c r="AT358" s="100" t="str">
        <f>IFERROR(VLOOKUP(Výskyt[[#This Row],[Kód]],zostava34[],2,0),"")</f>
        <v/>
      </c>
      <c r="AU358" s="100" t="str">
        <f>IFERROR(VLOOKUP(Výskyt[[#This Row],[Kód]],zostava35[],2,0),"")</f>
        <v/>
      </c>
      <c r="AV358" s="100" t="str">
        <f>IFERROR(VLOOKUP(Výskyt[[#This Row],[Kód]],zostava36[],2,0),"")</f>
        <v/>
      </c>
      <c r="AW358" s="100" t="str">
        <f>IFERROR(VLOOKUP(Výskyt[[#This Row],[Kód]],zostava37[],2,0),"")</f>
        <v/>
      </c>
      <c r="AX358" s="100" t="str">
        <f>IFERROR(VLOOKUP(Výskyt[[#This Row],[Kód]],zostava38[],2,0),"")</f>
        <v/>
      </c>
      <c r="AY358" s="100" t="str">
        <f>IFERROR(VLOOKUP(Výskyt[[#This Row],[Kód]],zostava39[],2,0),"")</f>
        <v/>
      </c>
      <c r="AZ358" s="100" t="str">
        <f>IFERROR(VLOOKUP(Výskyt[[#This Row],[Kód]],zostava40[],2,0),"")</f>
        <v/>
      </c>
      <c r="BA358" s="100" t="str">
        <f>IFERROR(VLOOKUP(Výskyt[[#This Row],[Kód]],zostava41[],2,0),"")</f>
        <v/>
      </c>
      <c r="BB358" s="100" t="str">
        <f>IFERROR(VLOOKUP(Výskyt[[#This Row],[Kód]],zostava42[],2,0),"")</f>
        <v/>
      </c>
      <c r="BC358" s="100" t="str">
        <f>IFERROR(VLOOKUP(Výskyt[[#This Row],[Kód]],zostava43[],2,0),"")</f>
        <v/>
      </c>
      <c r="BD358" s="100" t="str">
        <f>IFERROR(VLOOKUP(Výskyt[[#This Row],[Kód]],zostava44[],2,0),"")</f>
        <v/>
      </c>
      <c r="BE358" s="84"/>
      <c r="BF358" s="108">
        <f>Zostavy!B401</f>
        <v>0</v>
      </c>
      <c r="BG358" s="108">
        <f>SUMIFS(Zostavy!$D$384:$D$417,Zostavy!$B$384:$B$417,Zostavy!B401)*Zostavy!$E$419</f>
        <v>0</v>
      </c>
      <c r="BI358" s="108">
        <f>Zostavy!H401</f>
        <v>0</v>
      </c>
      <c r="BJ358" s="108">
        <f>SUMIFS(Zostavy!$J$384:$J$417,Zostavy!$H$384:$H$417,Zostavy!H401)*Zostavy!$K$419</f>
        <v>0</v>
      </c>
      <c r="BL358" s="108">
        <f>Zostavy!N401</f>
        <v>0</v>
      </c>
      <c r="BM358" s="108">
        <f>SUMIFS(Zostavy!$P$384:$P$417,Zostavy!$N$384:$N$417,Zostavy!N401)*Zostavy!$Q$419</f>
        <v>0</v>
      </c>
      <c r="BO358" s="108">
        <f>Zostavy!T401</f>
        <v>0</v>
      </c>
      <c r="BP358" s="108">
        <f>SUMIFS(Zostavy!$V$384:$V$417,Zostavy!$T$384:$T$417,Zostavy!T401)*Zostavy!$W$419</f>
        <v>0</v>
      </c>
    </row>
    <row r="359" spans="1:68" ht="14.15" x14ac:dyDescent="0.35">
      <c r="A359" s="84"/>
      <c r="B359" s="98">
        <v>4798</v>
      </c>
      <c r="C359" s="84" t="s">
        <v>225</v>
      </c>
      <c r="D359" s="84">
        <f>Cenník[[#This Row],[Kód]]</f>
        <v>4798</v>
      </c>
      <c r="E359" s="93">
        <v>0.3</v>
      </c>
      <c r="F359" s="84"/>
      <c r="G359" s="84" t="s">
        <v>697</v>
      </c>
      <c r="H359" s="84"/>
      <c r="I359" s="99">
        <f>Cenník[[#This Row],[Kód]]</f>
        <v>4798</v>
      </c>
      <c r="J359" s="100">
        <f>SUM(Výskyt[[#This Row],[1]:[44]])</f>
        <v>0</v>
      </c>
      <c r="K359" s="100" t="str">
        <f>IFERROR(RANK(Výskyt[[#This Row],[kód-P]],Výskyt[kód-P],1),"")</f>
        <v/>
      </c>
      <c r="L359" s="100" t="str">
        <f>IF(Výskyt[[#This Row],[ks]]&gt;0,Výskyt[[#This Row],[Kód]],"")</f>
        <v/>
      </c>
      <c r="M359" s="100" t="str">
        <f>IFERROR(VLOOKUP(Výskyt[[#This Row],[Kód]],zostava1[],2,0),"")</f>
        <v/>
      </c>
      <c r="N359" s="100" t="str">
        <f>IFERROR(VLOOKUP(Výskyt[[#This Row],[Kód]],zostava2[],2,0),"")</f>
        <v/>
      </c>
      <c r="O359" s="100" t="str">
        <f>IFERROR(VLOOKUP(Výskyt[[#This Row],[Kód]],zostava3[],2,0),"")</f>
        <v/>
      </c>
      <c r="P359" s="100" t="str">
        <f>IFERROR(VLOOKUP(Výskyt[[#This Row],[Kód]],zostava4[],2,0),"")</f>
        <v/>
      </c>
      <c r="Q359" s="100" t="str">
        <f>IFERROR(VLOOKUP(Výskyt[[#This Row],[Kód]],zostava5[],2,0),"")</f>
        <v/>
      </c>
      <c r="R359" s="100" t="str">
        <f>IFERROR(VLOOKUP(Výskyt[[#This Row],[Kód]],zostava6[],2,0),"")</f>
        <v/>
      </c>
      <c r="S359" s="100" t="str">
        <f>IFERROR(VLOOKUP(Výskyt[[#This Row],[Kód]],zostava7[],2,0),"")</f>
        <v/>
      </c>
      <c r="T359" s="100" t="str">
        <f>IFERROR(VLOOKUP(Výskyt[[#This Row],[Kód]],zostava8[],2,0),"")</f>
        <v/>
      </c>
      <c r="U359" s="100" t="str">
        <f>IFERROR(VLOOKUP(Výskyt[[#This Row],[Kód]],zostava9[],2,0),"")</f>
        <v/>
      </c>
      <c r="V359" s="102" t="str">
        <f>IFERROR(VLOOKUP(Výskyt[[#This Row],[Kód]],zostava10[],2,0),"")</f>
        <v/>
      </c>
      <c r="W359" s="100" t="str">
        <f>IFERROR(VLOOKUP(Výskyt[[#This Row],[Kód]],zostava11[],2,0),"")</f>
        <v/>
      </c>
      <c r="X359" s="100" t="str">
        <f>IFERROR(VLOOKUP(Výskyt[[#This Row],[Kód]],zostava12[],2,0),"")</f>
        <v/>
      </c>
      <c r="Y359" s="100" t="str">
        <f>IFERROR(VLOOKUP(Výskyt[[#This Row],[Kód]],zostava13[],2,0),"")</f>
        <v/>
      </c>
      <c r="Z359" s="100" t="str">
        <f>IFERROR(VLOOKUP(Výskyt[[#This Row],[Kód]],zostava14[],2,0),"")</f>
        <v/>
      </c>
      <c r="AA359" s="100" t="str">
        <f>IFERROR(VLOOKUP(Výskyt[[#This Row],[Kód]],zostava15[],2,0),"")</f>
        <v/>
      </c>
      <c r="AB359" s="100" t="str">
        <f>IFERROR(VLOOKUP(Výskyt[[#This Row],[Kód]],zostava16[],2,0),"")</f>
        <v/>
      </c>
      <c r="AC359" s="100" t="str">
        <f>IFERROR(VLOOKUP(Výskyt[[#This Row],[Kód]],zostava17[],2,0),"")</f>
        <v/>
      </c>
      <c r="AD359" s="100" t="str">
        <f>IFERROR(VLOOKUP(Výskyt[[#This Row],[Kód]],zostava18[],2,0),"")</f>
        <v/>
      </c>
      <c r="AE359" s="100" t="str">
        <f>IFERROR(VLOOKUP(Výskyt[[#This Row],[Kód]],zostava19[],2,0),"")</f>
        <v/>
      </c>
      <c r="AF359" s="100" t="str">
        <f>IFERROR(VLOOKUP(Výskyt[[#This Row],[Kód]],zostava20[],2,0),"")</f>
        <v/>
      </c>
      <c r="AG359" s="100" t="str">
        <f>IFERROR(VLOOKUP(Výskyt[[#This Row],[Kód]],zostava21[],2,0),"")</f>
        <v/>
      </c>
      <c r="AH359" s="100" t="str">
        <f>IFERROR(VLOOKUP(Výskyt[[#This Row],[Kód]],zostava22[],2,0),"")</f>
        <v/>
      </c>
      <c r="AI359" s="100" t="str">
        <f>IFERROR(VLOOKUP(Výskyt[[#This Row],[Kód]],zostava23[],2,0),"")</f>
        <v/>
      </c>
      <c r="AJ359" s="100" t="str">
        <f>IFERROR(VLOOKUP(Výskyt[[#This Row],[Kód]],zostava24[],2,0),"")</f>
        <v/>
      </c>
      <c r="AK359" s="100" t="str">
        <f>IFERROR(VLOOKUP(Výskyt[[#This Row],[Kód]],zostava25[],2,0),"")</f>
        <v/>
      </c>
      <c r="AL359" s="100" t="str">
        <f>IFERROR(VLOOKUP(Výskyt[[#This Row],[Kód]],zostava26[],2,0),"")</f>
        <v/>
      </c>
      <c r="AM359" s="100" t="str">
        <f>IFERROR(VLOOKUP(Výskyt[[#This Row],[Kód]],zostava27[],2,0),"")</f>
        <v/>
      </c>
      <c r="AN359" s="100" t="str">
        <f>IFERROR(VLOOKUP(Výskyt[[#This Row],[Kód]],zostava28[],2,0),"")</f>
        <v/>
      </c>
      <c r="AO359" s="100" t="str">
        <f>IFERROR(VLOOKUP(Výskyt[[#This Row],[Kód]],zostava29[],2,0),"")</f>
        <v/>
      </c>
      <c r="AP359" s="100" t="str">
        <f>IFERROR(VLOOKUP(Výskyt[[#This Row],[Kód]],zostava30[],2,0),"")</f>
        <v/>
      </c>
      <c r="AQ359" s="100" t="str">
        <f>IFERROR(VLOOKUP(Výskyt[[#This Row],[Kód]],zostava31[],2,0),"")</f>
        <v/>
      </c>
      <c r="AR359" s="100" t="str">
        <f>IFERROR(VLOOKUP(Výskyt[[#This Row],[Kód]],zostava32[],2,0),"")</f>
        <v/>
      </c>
      <c r="AS359" s="100" t="str">
        <f>IFERROR(VLOOKUP(Výskyt[[#This Row],[Kód]],zostava33[],2,0),"")</f>
        <v/>
      </c>
      <c r="AT359" s="100" t="str">
        <f>IFERROR(VLOOKUP(Výskyt[[#This Row],[Kód]],zostava34[],2,0),"")</f>
        <v/>
      </c>
      <c r="AU359" s="100" t="str">
        <f>IFERROR(VLOOKUP(Výskyt[[#This Row],[Kód]],zostava35[],2,0),"")</f>
        <v/>
      </c>
      <c r="AV359" s="100" t="str">
        <f>IFERROR(VLOOKUP(Výskyt[[#This Row],[Kód]],zostava36[],2,0),"")</f>
        <v/>
      </c>
      <c r="AW359" s="100" t="str">
        <f>IFERROR(VLOOKUP(Výskyt[[#This Row],[Kód]],zostava37[],2,0),"")</f>
        <v/>
      </c>
      <c r="AX359" s="100" t="str">
        <f>IFERROR(VLOOKUP(Výskyt[[#This Row],[Kód]],zostava38[],2,0),"")</f>
        <v/>
      </c>
      <c r="AY359" s="100" t="str">
        <f>IFERROR(VLOOKUP(Výskyt[[#This Row],[Kód]],zostava39[],2,0),"")</f>
        <v/>
      </c>
      <c r="AZ359" s="100" t="str">
        <f>IFERROR(VLOOKUP(Výskyt[[#This Row],[Kód]],zostava40[],2,0),"")</f>
        <v/>
      </c>
      <c r="BA359" s="100" t="str">
        <f>IFERROR(VLOOKUP(Výskyt[[#This Row],[Kód]],zostava41[],2,0),"")</f>
        <v/>
      </c>
      <c r="BB359" s="100" t="str">
        <f>IFERROR(VLOOKUP(Výskyt[[#This Row],[Kód]],zostava42[],2,0),"")</f>
        <v/>
      </c>
      <c r="BC359" s="100" t="str">
        <f>IFERROR(VLOOKUP(Výskyt[[#This Row],[Kód]],zostava43[],2,0),"")</f>
        <v/>
      </c>
      <c r="BD359" s="100" t="str">
        <f>IFERROR(VLOOKUP(Výskyt[[#This Row],[Kód]],zostava44[],2,0),"")</f>
        <v/>
      </c>
      <c r="BE359" s="84"/>
      <c r="BF359" s="108">
        <f>Zostavy!B402</f>
        <v>0</v>
      </c>
      <c r="BG359" s="108">
        <f>SUMIFS(Zostavy!$D$384:$D$417,Zostavy!$B$384:$B$417,Zostavy!B402)*Zostavy!$E$419</f>
        <v>0</v>
      </c>
      <c r="BI359" s="108">
        <f>Zostavy!H402</f>
        <v>0</v>
      </c>
      <c r="BJ359" s="108">
        <f>SUMIFS(Zostavy!$J$384:$J$417,Zostavy!$H$384:$H$417,Zostavy!H402)*Zostavy!$K$419</f>
        <v>0</v>
      </c>
      <c r="BL359" s="108">
        <f>Zostavy!N402</f>
        <v>0</v>
      </c>
      <c r="BM359" s="108">
        <f>SUMIFS(Zostavy!$P$384:$P$417,Zostavy!$N$384:$N$417,Zostavy!N402)*Zostavy!$Q$419</f>
        <v>0</v>
      </c>
      <c r="BO359" s="108">
        <f>Zostavy!T402</f>
        <v>0</v>
      </c>
      <c r="BP359" s="108">
        <f>SUMIFS(Zostavy!$V$384:$V$417,Zostavy!$T$384:$T$417,Zostavy!T402)*Zostavy!$W$419</f>
        <v>0</v>
      </c>
    </row>
    <row r="360" spans="1:68" ht="14.15" x14ac:dyDescent="0.35">
      <c r="A360" s="84"/>
      <c r="B360" s="98">
        <v>4924</v>
      </c>
      <c r="C360" s="84" t="s">
        <v>456</v>
      </c>
      <c r="D360" s="84">
        <f>Cenník[[#This Row],[Kód]]</f>
        <v>4924</v>
      </c>
      <c r="E360" s="93">
        <v>4.12</v>
      </c>
      <c r="F360" s="84"/>
      <c r="G360" s="84" t="s">
        <v>696</v>
      </c>
      <c r="H360" s="84"/>
      <c r="I360" s="99">
        <f>Cenník[[#This Row],[Kód]]</f>
        <v>4924</v>
      </c>
      <c r="J360" s="100">
        <f>SUM(Výskyt[[#This Row],[1]:[44]])</f>
        <v>0</v>
      </c>
      <c r="K360" s="100" t="str">
        <f>IFERROR(RANK(Výskyt[[#This Row],[kód-P]],Výskyt[kód-P],1),"")</f>
        <v/>
      </c>
      <c r="L360" s="100" t="str">
        <f>IF(Výskyt[[#This Row],[ks]]&gt;0,Výskyt[[#This Row],[Kód]],"")</f>
        <v/>
      </c>
      <c r="M360" s="100" t="str">
        <f>IFERROR(VLOOKUP(Výskyt[[#This Row],[Kód]],zostava1[],2,0),"")</f>
        <v/>
      </c>
      <c r="N360" s="100" t="str">
        <f>IFERROR(VLOOKUP(Výskyt[[#This Row],[Kód]],zostava2[],2,0),"")</f>
        <v/>
      </c>
      <c r="O360" s="100" t="str">
        <f>IFERROR(VLOOKUP(Výskyt[[#This Row],[Kód]],zostava3[],2,0),"")</f>
        <v/>
      </c>
      <c r="P360" s="100" t="str">
        <f>IFERROR(VLOOKUP(Výskyt[[#This Row],[Kód]],zostava4[],2,0),"")</f>
        <v/>
      </c>
      <c r="Q360" s="100" t="str">
        <f>IFERROR(VLOOKUP(Výskyt[[#This Row],[Kód]],zostava5[],2,0),"")</f>
        <v/>
      </c>
      <c r="R360" s="100" t="str">
        <f>IFERROR(VLOOKUP(Výskyt[[#This Row],[Kód]],zostava6[],2,0),"")</f>
        <v/>
      </c>
      <c r="S360" s="100" t="str">
        <f>IFERROR(VLOOKUP(Výskyt[[#This Row],[Kód]],zostava7[],2,0),"")</f>
        <v/>
      </c>
      <c r="T360" s="100" t="str">
        <f>IFERROR(VLOOKUP(Výskyt[[#This Row],[Kód]],zostava8[],2,0),"")</f>
        <v/>
      </c>
      <c r="U360" s="100" t="str">
        <f>IFERROR(VLOOKUP(Výskyt[[#This Row],[Kód]],zostava9[],2,0),"")</f>
        <v/>
      </c>
      <c r="V360" s="102" t="str">
        <f>IFERROR(VLOOKUP(Výskyt[[#This Row],[Kód]],zostava10[],2,0),"")</f>
        <v/>
      </c>
      <c r="W360" s="100" t="str">
        <f>IFERROR(VLOOKUP(Výskyt[[#This Row],[Kód]],zostava11[],2,0),"")</f>
        <v/>
      </c>
      <c r="X360" s="100" t="str">
        <f>IFERROR(VLOOKUP(Výskyt[[#This Row],[Kód]],zostava12[],2,0),"")</f>
        <v/>
      </c>
      <c r="Y360" s="100" t="str">
        <f>IFERROR(VLOOKUP(Výskyt[[#This Row],[Kód]],zostava13[],2,0),"")</f>
        <v/>
      </c>
      <c r="Z360" s="100" t="str">
        <f>IFERROR(VLOOKUP(Výskyt[[#This Row],[Kód]],zostava14[],2,0),"")</f>
        <v/>
      </c>
      <c r="AA360" s="100" t="str">
        <f>IFERROR(VLOOKUP(Výskyt[[#This Row],[Kód]],zostava15[],2,0),"")</f>
        <v/>
      </c>
      <c r="AB360" s="100" t="str">
        <f>IFERROR(VLOOKUP(Výskyt[[#This Row],[Kód]],zostava16[],2,0),"")</f>
        <v/>
      </c>
      <c r="AC360" s="100" t="str">
        <f>IFERROR(VLOOKUP(Výskyt[[#This Row],[Kód]],zostava17[],2,0),"")</f>
        <v/>
      </c>
      <c r="AD360" s="100" t="str">
        <f>IFERROR(VLOOKUP(Výskyt[[#This Row],[Kód]],zostava18[],2,0),"")</f>
        <v/>
      </c>
      <c r="AE360" s="100" t="str">
        <f>IFERROR(VLOOKUP(Výskyt[[#This Row],[Kód]],zostava19[],2,0),"")</f>
        <v/>
      </c>
      <c r="AF360" s="100" t="str">
        <f>IFERROR(VLOOKUP(Výskyt[[#This Row],[Kód]],zostava20[],2,0),"")</f>
        <v/>
      </c>
      <c r="AG360" s="100" t="str">
        <f>IFERROR(VLOOKUP(Výskyt[[#This Row],[Kód]],zostava21[],2,0),"")</f>
        <v/>
      </c>
      <c r="AH360" s="100" t="str">
        <f>IFERROR(VLOOKUP(Výskyt[[#This Row],[Kód]],zostava22[],2,0),"")</f>
        <v/>
      </c>
      <c r="AI360" s="100" t="str">
        <f>IFERROR(VLOOKUP(Výskyt[[#This Row],[Kód]],zostava23[],2,0),"")</f>
        <v/>
      </c>
      <c r="AJ360" s="100" t="str">
        <f>IFERROR(VLOOKUP(Výskyt[[#This Row],[Kód]],zostava24[],2,0),"")</f>
        <v/>
      </c>
      <c r="AK360" s="100" t="str">
        <f>IFERROR(VLOOKUP(Výskyt[[#This Row],[Kód]],zostava25[],2,0),"")</f>
        <v/>
      </c>
      <c r="AL360" s="100" t="str">
        <f>IFERROR(VLOOKUP(Výskyt[[#This Row],[Kód]],zostava26[],2,0),"")</f>
        <v/>
      </c>
      <c r="AM360" s="100" t="str">
        <f>IFERROR(VLOOKUP(Výskyt[[#This Row],[Kód]],zostava27[],2,0),"")</f>
        <v/>
      </c>
      <c r="AN360" s="100" t="str">
        <f>IFERROR(VLOOKUP(Výskyt[[#This Row],[Kód]],zostava28[],2,0),"")</f>
        <v/>
      </c>
      <c r="AO360" s="100" t="str">
        <f>IFERROR(VLOOKUP(Výskyt[[#This Row],[Kód]],zostava29[],2,0),"")</f>
        <v/>
      </c>
      <c r="AP360" s="100" t="str">
        <f>IFERROR(VLOOKUP(Výskyt[[#This Row],[Kód]],zostava30[],2,0),"")</f>
        <v/>
      </c>
      <c r="AQ360" s="100" t="str">
        <f>IFERROR(VLOOKUP(Výskyt[[#This Row],[Kód]],zostava31[],2,0),"")</f>
        <v/>
      </c>
      <c r="AR360" s="100" t="str">
        <f>IFERROR(VLOOKUP(Výskyt[[#This Row],[Kód]],zostava32[],2,0),"")</f>
        <v/>
      </c>
      <c r="AS360" s="100" t="str">
        <f>IFERROR(VLOOKUP(Výskyt[[#This Row],[Kód]],zostava33[],2,0),"")</f>
        <v/>
      </c>
      <c r="AT360" s="100" t="str">
        <f>IFERROR(VLOOKUP(Výskyt[[#This Row],[Kód]],zostava34[],2,0),"")</f>
        <v/>
      </c>
      <c r="AU360" s="100" t="str">
        <f>IFERROR(VLOOKUP(Výskyt[[#This Row],[Kód]],zostava35[],2,0),"")</f>
        <v/>
      </c>
      <c r="AV360" s="100" t="str">
        <f>IFERROR(VLOOKUP(Výskyt[[#This Row],[Kód]],zostava36[],2,0),"")</f>
        <v/>
      </c>
      <c r="AW360" s="100" t="str">
        <f>IFERROR(VLOOKUP(Výskyt[[#This Row],[Kód]],zostava37[],2,0),"")</f>
        <v/>
      </c>
      <c r="AX360" s="100" t="str">
        <f>IFERROR(VLOOKUP(Výskyt[[#This Row],[Kód]],zostava38[],2,0),"")</f>
        <v/>
      </c>
      <c r="AY360" s="100" t="str">
        <f>IFERROR(VLOOKUP(Výskyt[[#This Row],[Kód]],zostava39[],2,0),"")</f>
        <v/>
      </c>
      <c r="AZ360" s="100" t="str">
        <f>IFERROR(VLOOKUP(Výskyt[[#This Row],[Kód]],zostava40[],2,0),"")</f>
        <v/>
      </c>
      <c r="BA360" s="100" t="str">
        <f>IFERROR(VLOOKUP(Výskyt[[#This Row],[Kód]],zostava41[],2,0),"")</f>
        <v/>
      </c>
      <c r="BB360" s="100" t="str">
        <f>IFERROR(VLOOKUP(Výskyt[[#This Row],[Kód]],zostava42[],2,0),"")</f>
        <v/>
      </c>
      <c r="BC360" s="100" t="str">
        <f>IFERROR(VLOOKUP(Výskyt[[#This Row],[Kód]],zostava43[],2,0),"")</f>
        <v/>
      </c>
      <c r="BD360" s="100" t="str">
        <f>IFERROR(VLOOKUP(Výskyt[[#This Row],[Kód]],zostava44[],2,0),"")</f>
        <v/>
      </c>
      <c r="BE360" s="84"/>
      <c r="BF360" s="108">
        <f>Zostavy!B403</f>
        <v>0</v>
      </c>
      <c r="BG360" s="108">
        <f>SUMIFS(Zostavy!$D$384:$D$417,Zostavy!$B$384:$B$417,Zostavy!B403)*Zostavy!$E$419</f>
        <v>0</v>
      </c>
      <c r="BI360" s="108">
        <f>Zostavy!H403</f>
        <v>0</v>
      </c>
      <c r="BJ360" s="108">
        <f>SUMIFS(Zostavy!$J$384:$J$417,Zostavy!$H$384:$H$417,Zostavy!H403)*Zostavy!$K$419</f>
        <v>0</v>
      </c>
      <c r="BL360" s="108">
        <f>Zostavy!N403</f>
        <v>0</v>
      </c>
      <c r="BM360" s="108">
        <f>SUMIFS(Zostavy!$P$384:$P$417,Zostavy!$N$384:$N$417,Zostavy!N403)*Zostavy!$Q$419</f>
        <v>0</v>
      </c>
      <c r="BO360" s="108">
        <f>Zostavy!T403</f>
        <v>0</v>
      </c>
      <c r="BP360" s="108">
        <f>SUMIFS(Zostavy!$V$384:$V$417,Zostavy!$T$384:$T$417,Zostavy!T403)*Zostavy!$W$419</f>
        <v>0</v>
      </c>
    </row>
    <row r="361" spans="1:68" ht="14.15" x14ac:dyDescent="0.35">
      <c r="A361" s="84"/>
      <c r="B361" s="98">
        <v>4925</v>
      </c>
      <c r="C361" s="84" t="s">
        <v>457</v>
      </c>
      <c r="D361" s="84">
        <f>Cenník[[#This Row],[Kód]]</f>
        <v>4925</v>
      </c>
      <c r="E361" s="93">
        <v>4.12</v>
      </c>
      <c r="F361" s="84"/>
      <c r="G361" s="84" t="s">
        <v>97</v>
      </c>
      <c r="H361" s="84"/>
      <c r="I361" s="99">
        <f>Cenník[[#This Row],[Kód]]</f>
        <v>4925</v>
      </c>
      <c r="J361" s="100">
        <f>SUM(Výskyt[[#This Row],[1]:[44]])</f>
        <v>0</v>
      </c>
      <c r="K361" s="100" t="str">
        <f>IFERROR(RANK(Výskyt[[#This Row],[kód-P]],Výskyt[kód-P],1),"")</f>
        <v/>
      </c>
      <c r="L361" s="100" t="str">
        <f>IF(Výskyt[[#This Row],[ks]]&gt;0,Výskyt[[#This Row],[Kód]],"")</f>
        <v/>
      </c>
      <c r="M361" s="100" t="str">
        <f>IFERROR(VLOOKUP(Výskyt[[#This Row],[Kód]],zostava1[],2,0),"")</f>
        <v/>
      </c>
      <c r="N361" s="100" t="str">
        <f>IFERROR(VLOOKUP(Výskyt[[#This Row],[Kód]],zostava2[],2,0),"")</f>
        <v/>
      </c>
      <c r="O361" s="100" t="str">
        <f>IFERROR(VLOOKUP(Výskyt[[#This Row],[Kód]],zostava3[],2,0),"")</f>
        <v/>
      </c>
      <c r="P361" s="100" t="str">
        <f>IFERROR(VLOOKUP(Výskyt[[#This Row],[Kód]],zostava4[],2,0),"")</f>
        <v/>
      </c>
      <c r="Q361" s="100" t="str">
        <f>IFERROR(VLOOKUP(Výskyt[[#This Row],[Kód]],zostava5[],2,0),"")</f>
        <v/>
      </c>
      <c r="R361" s="100" t="str">
        <f>IFERROR(VLOOKUP(Výskyt[[#This Row],[Kód]],zostava6[],2,0),"")</f>
        <v/>
      </c>
      <c r="S361" s="100" t="str">
        <f>IFERROR(VLOOKUP(Výskyt[[#This Row],[Kód]],zostava7[],2,0),"")</f>
        <v/>
      </c>
      <c r="T361" s="100" t="str">
        <f>IFERROR(VLOOKUP(Výskyt[[#This Row],[Kód]],zostava8[],2,0),"")</f>
        <v/>
      </c>
      <c r="U361" s="100" t="str">
        <f>IFERROR(VLOOKUP(Výskyt[[#This Row],[Kód]],zostava9[],2,0),"")</f>
        <v/>
      </c>
      <c r="V361" s="102" t="str">
        <f>IFERROR(VLOOKUP(Výskyt[[#This Row],[Kód]],zostava10[],2,0),"")</f>
        <v/>
      </c>
      <c r="W361" s="100" t="str">
        <f>IFERROR(VLOOKUP(Výskyt[[#This Row],[Kód]],zostava11[],2,0),"")</f>
        <v/>
      </c>
      <c r="X361" s="100" t="str">
        <f>IFERROR(VLOOKUP(Výskyt[[#This Row],[Kód]],zostava12[],2,0),"")</f>
        <v/>
      </c>
      <c r="Y361" s="100" t="str">
        <f>IFERROR(VLOOKUP(Výskyt[[#This Row],[Kód]],zostava13[],2,0),"")</f>
        <v/>
      </c>
      <c r="Z361" s="100" t="str">
        <f>IFERROR(VLOOKUP(Výskyt[[#This Row],[Kód]],zostava14[],2,0),"")</f>
        <v/>
      </c>
      <c r="AA361" s="100" t="str">
        <f>IFERROR(VLOOKUP(Výskyt[[#This Row],[Kód]],zostava15[],2,0),"")</f>
        <v/>
      </c>
      <c r="AB361" s="100" t="str">
        <f>IFERROR(VLOOKUP(Výskyt[[#This Row],[Kód]],zostava16[],2,0),"")</f>
        <v/>
      </c>
      <c r="AC361" s="100" t="str">
        <f>IFERROR(VLOOKUP(Výskyt[[#This Row],[Kód]],zostava17[],2,0),"")</f>
        <v/>
      </c>
      <c r="AD361" s="100" t="str">
        <f>IFERROR(VLOOKUP(Výskyt[[#This Row],[Kód]],zostava18[],2,0),"")</f>
        <v/>
      </c>
      <c r="AE361" s="100" t="str">
        <f>IFERROR(VLOOKUP(Výskyt[[#This Row],[Kód]],zostava19[],2,0),"")</f>
        <v/>
      </c>
      <c r="AF361" s="100" t="str">
        <f>IFERROR(VLOOKUP(Výskyt[[#This Row],[Kód]],zostava20[],2,0),"")</f>
        <v/>
      </c>
      <c r="AG361" s="100" t="str">
        <f>IFERROR(VLOOKUP(Výskyt[[#This Row],[Kód]],zostava21[],2,0),"")</f>
        <v/>
      </c>
      <c r="AH361" s="100" t="str">
        <f>IFERROR(VLOOKUP(Výskyt[[#This Row],[Kód]],zostava22[],2,0),"")</f>
        <v/>
      </c>
      <c r="AI361" s="100" t="str">
        <f>IFERROR(VLOOKUP(Výskyt[[#This Row],[Kód]],zostava23[],2,0),"")</f>
        <v/>
      </c>
      <c r="AJ361" s="100" t="str">
        <f>IFERROR(VLOOKUP(Výskyt[[#This Row],[Kód]],zostava24[],2,0),"")</f>
        <v/>
      </c>
      <c r="AK361" s="100" t="str">
        <f>IFERROR(VLOOKUP(Výskyt[[#This Row],[Kód]],zostava25[],2,0),"")</f>
        <v/>
      </c>
      <c r="AL361" s="100" t="str">
        <f>IFERROR(VLOOKUP(Výskyt[[#This Row],[Kód]],zostava26[],2,0),"")</f>
        <v/>
      </c>
      <c r="AM361" s="100" t="str">
        <f>IFERROR(VLOOKUP(Výskyt[[#This Row],[Kód]],zostava27[],2,0),"")</f>
        <v/>
      </c>
      <c r="AN361" s="100" t="str">
        <f>IFERROR(VLOOKUP(Výskyt[[#This Row],[Kód]],zostava28[],2,0),"")</f>
        <v/>
      </c>
      <c r="AO361" s="100" t="str">
        <f>IFERROR(VLOOKUP(Výskyt[[#This Row],[Kód]],zostava29[],2,0),"")</f>
        <v/>
      </c>
      <c r="AP361" s="100" t="str">
        <f>IFERROR(VLOOKUP(Výskyt[[#This Row],[Kód]],zostava30[],2,0),"")</f>
        <v/>
      </c>
      <c r="AQ361" s="100" t="str">
        <f>IFERROR(VLOOKUP(Výskyt[[#This Row],[Kód]],zostava31[],2,0),"")</f>
        <v/>
      </c>
      <c r="AR361" s="100" t="str">
        <f>IFERROR(VLOOKUP(Výskyt[[#This Row],[Kód]],zostava32[],2,0),"")</f>
        <v/>
      </c>
      <c r="AS361" s="100" t="str">
        <f>IFERROR(VLOOKUP(Výskyt[[#This Row],[Kód]],zostava33[],2,0),"")</f>
        <v/>
      </c>
      <c r="AT361" s="100" t="str">
        <f>IFERROR(VLOOKUP(Výskyt[[#This Row],[Kód]],zostava34[],2,0),"")</f>
        <v/>
      </c>
      <c r="AU361" s="100" t="str">
        <f>IFERROR(VLOOKUP(Výskyt[[#This Row],[Kód]],zostava35[],2,0),"")</f>
        <v/>
      </c>
      <c r="AV361" s="100" t="str">
        <f>IFERROR(VLOOKUP(Výskyt[[#This Row],[Kód]],zostava36[],2,0),"")</f>
        <v/>
      </c>
      <c r="AW361" s="100" t="str">
        <f>IFERROR(VLOOKUP(Výskyt[[#This Row],[Kód]],zostava37[],2,0),"")</f>
        <v/>
      </c>
      <c r="AX361" s="100" t="str">
        <f>IFERROR(VLOOKUP(Výskyt[[#This Row],[Kód]],zostava38[],2,0),"")</f>
        <v/>
      </c>
      <c r="AY361" s="100" t="str">
        <f>IFERROR(VLOOKUP(Výskyt[[#This Row],[Kód]],zostava39[],2,0),"")</f>
        <v/>
      </c>
      <c r="AZ361" s="100" t="str">
        <f>IFERROR(VLOOKUP(Výskyt[[#This Row],[Kód]],zostava40[],2,0),"")</f>
        <v/>
      </c>
      <c r="BA361" s="100" t="str">
        <f>IFERROR(VLOOKUP(Výskyt[[#This Row],[Kód]],zostava41[],2,0),"")</f>
        <v/>
      </c>
      <c r="BB361" s="100" t="str">
        <f>IFERROR(VLOOKUP(Výskyt[[#This Row],[Kód]],zostava42[],2,0),"")</f>
        <v/>
      </c>
      <c r="BC361" s="100" t="str">
        <f>IFERROR(VLOOKUP(Výskyt[[#This Row],[Kód]],zostava43[],2,0),"")</f>
        <v/>
      </c>
      <c r="BD361" s="100" t="str">
        <f>IFERROR(VLOOKUP(Výskyt[[#This Row],[Kód]],zostava44[],2,0),"")</f>
        <v/>
      </c>
      <c r="BE361" s="84"/>
      <c r="BF361" s="108">
        <f>Zostavy!B404</f>
        <v>0</v>
      </c>
      <c r="BG361" s="108">
        <f>SUMIFS(Zostavy!$D$384:$D$417,Zostavy!$B$384:$B$417,Zostavy!B404)*Zostavy!$E$419</f>
        <v>0</v>
      </c>
      <c r="BI361" s="108">
        <f>Zostavy!H404</f>
        <v>0</v>
      </c>
      <c r="BJ361" s="108">
        <f>SUMIFS(Zostavy!$J$384:$J$417,Zostavy!$H$384:$H$417,Zostavy!H404)*Zostavy!$K$419</f>
        <v>0</v>
      </c>
      <c r="BL361" s="108">
        <f>Zostavy!N404</f>
        <v>0</v>
      </c>
      <c r="BM361" s="108">
        <f>SUMIFS(Zostavy!$P$384:$P$417,Zostavy!$N$384:$N$417,Zostavy!N404)*Zostavy!$Q$419</f>
        <v>0</v>
      </c>
      <c r="BO361" s="108">
        <f>Zostavy!T404</f>
        <v>0</v>
      </c>
      <c r="BP361" s="108">
        <f>SUMIFS(Zostavy!$V$384:$V$417,Zostavy!$T$384:$T$417,Zostavy!T404)*Zostavy!$W$419</f>
        <v>0</v>
      </c>
    </row>
    <row r="362" spans="1:68" ht="14.15" x14ac:dyDescent="0.35">
      <c r="A362" s="84"/>
      <c r="B362" s="98">
        <v>4926</v>
      </c>
      <c r="C362" s="84" t="s">
        <v>458</v>
      </c>
      <c r="D362" s="84">
        <f>Cenník[[#This Row],[Kód]]</f>
        <v>4926</v>
      </c>
      <c r="E362" s="93">
        <v>7.61</v>
      </c>
      <c r="F362" s="84"/>
      <c r="G362" s="84" t="s">
        <v>675</v>
      </c>
      <c r="H362" s="84"/>
      <c r="I362" s="99">
        <f>Cenník[[#This Row],[Kód]]</f>
        <v>4926</v>
      </c>
      <c r="J362" s="100">
        <f>SUM(Výskyt[[#This Row],[1]:[44]])</f>
        <v>0</v>
      </c>
      <c r="K362" s="100" t="str">
        <f>IFERROR(RANK(Výskyt[[#This Row],[kód-P]],Výskyt[kód-P],1),"")</f>
        <v/>
      </c>
      <c r="L362" s="100" t="str">
        <f>IF(Výskyt[[#This Row],[ks]]&gt;0,Výskyt[[#This Row],[Kód]],"")</f>
        <v/>
      </c>
      <c r="M362" s="100" t="str">
        <f>IFERROR(VLOOKUP(Výskyt[[#This Row],[Kód]],zostava1[],2,0),"")</f>
        <v/>
      </c>
      <c r="N362" s="100" t="str">
        <f>IFERROR(VLOOKUP(Výskyt[[#This Row],[Kód]],zostava2[],2,0),"")</f>
        <v/>
      </c>
      <c r="O362" s="100" t="str">
        <f>IFERROR(VLOOKUP(Výskyt[[#This Row],[Kód]],zostava3[],2,0),"")</f>
        <v/>
      </c>
      <c r="P362" s="100" t="str">
        <f>IFERROR(VLOOKUP(Výskyt[[#This Row],[Kód]],zostava4[],2,0),"")</f>
        <v/>
      </c>
      <c r="Q362" s="100" t="str">
        <f>IFERROR(VLOOKUP(Výskyt[[#This Row],[Kód]],zostava5[],2,0),"")</f>
        <v/>
      </c>
      <c r="R362" s="100" t="str">
        <f>IFERROR(VLOOKUP(Výskyt[[#This Row],[Kód]],zostava6[],2,0),"")</f>
        <v/>
      </c>
      <c r="S362" s="100" t="str">
        <f>IFERROR(VLOOKUP(Výskyt[[#This Row],[Kód]],zostava7[],2,0),"")</f>
        <v/>
      </c>
      <c r="T362" s="100" t="str">
        <f>IFERROR(VLOOKUP(Výskyt[[#This Row],[Kód]],zostava8[],2,0),"")</f>
        <v/>
      </c>
      <c r="U362" s="100" t="str">
        <f>IFERROR(VLOOKUP(Výskyt[[#This Row],[Kód]],zostava9[],2,0),"")</f>
        <v/>
      </c>
      <c r="V362" s="102" t="str">
        <f>IFERROR(VLOOKUP(Výskyt[[#This Row],[Kód]],zostava10[],2,0),"")</f>
        <v/>
      </c>
      <c r="W362" s="100" t="str">
        <f>IFERROR(VLOOKUP(Výskyt[[#This Row],[Kód]],zostava11[],2,0),"")</f>
        <v/>
      </c>
      <c r="X362" s="100" t="str">
        <f>IFERROR(VLOOKUP(Výskyt[[#This Row],[Kód]],zostava12[],2,0),"")</f>
        <v/>
      </c>
      <c r="Y362" s="100" t="str">
        <f>IFERROR(VLOOKUP(Výskyt[[#This Row],[Kód]],zostava13[],2,0),"")</f>
        <v/>
      </c>
      <c r="Z362" s="100" t="str">
        <f>IFERROR(VLOOKUP(Výskyt[[#This Row],[Kód]],zostava14[],2,0),"")</f>
        <v/>
      </c>
      <c r="AA362" s="100" t="str">
        <f>IFERROR(VLOOKUP(Výskyt[[#This Row],[Kód]],zostava15[],2,0),"")</f>
        <v/>
      </c>
      <c r="AB362" s="100" t="str">
        <f>IFERROR(VLOOKUP(Výskyt[[#This Row],[Kód]],zostava16[],2,0),"")</f>
        <v/>
      </c>
      <c r="AC362" s="100" t="str">
        <f>IFERROR(VLOOKUP(Výskyt[[#This Row],[Kód]],zostava17[],2,0),"")</f>
        <v/>
      </c>
      <c r="AD362" s="100" t="str">
        <f>IFERROR(VLOOKUP(Výskyt[[#This Row],[Kód]],zostava18[],2,0),"")</f>
        <v/>
      </c>
      <c r="AE362" s="100" t="str">
        <f>IFERROR(VLOOKUP(Výskyt[[#This Row],[Kód]],zostava19[],2,0),"")</f>
        <v/>
      </c>
      <c r="AF362" s="100" t="str">
        <f>IFERROR(VLOOKUP(Výskyt[[#This Row],[Kód]],zostava20[],2,0),"")</f>
        <v/>
      </c>
      <c r="AG362" s="100" t="str">
        <f>IFERROR(VLOOKUP(Výskyt[[#This Row],[Kód]],zostava21[],2,0),"")</f>
        <v/>
      </c>
      <c r="AH362" s="100" t="str">
        <f>IFERROR(VLOOKUP(Výskyt[[#This Row],[Kód]],zostava22[],2,0),"")</f>
        <v/>
      </c>
      <c r="AI362" s="100" t="str">
        <f>IFERROR(VLOOKUP(Výskyt[[#This Row],[Kód]],zostava23[],2,0),"")</f>
        <v/>
      </c>
      <c r="AJ362" s="100" t="str">
        <f>IFERROR(VLOOKUP(Výskyt[[#This Row],[Kód]],zostava24[],2,0),"")</f>
        <v/>
      </c>
      <c r="AK362" s="100" t="str">
        <f>IFERROR(VLOOKUP(Výskyt[[#This Row],[Kód]],zostava25[],2,0),"")</f>
        <v/>
      </c>
      <c r="AL362" s="100" t="str">
        <f>IFERROR(VLOOKUP(Výskyt[[#This Row],[Kód]],zostava26[],2,0),"")</f>
        <v/>
      </c>
      <c r="AM362" s="100" t="str">
        <f>IFERROR(VLOOKUP(Výskyt[[#This Row],[Kód]],zostava27[],2,0),"")</f>
        <v/>
      </c>
      <c r="AN362" s="100" t="str">
        <f>IFERROR(VLOOKUP(Výskyt[[#This Row],[Kód]],zostava28[],2,0),"")</f>
        <v/>
      </c>
      <c r="AO362" s="100" t="str">
        <f>IFERROR(VLOOKUP(Výskyt[[#This Row],[Kód]],zostava29[],2,0),"")</f>
        <v/>
      </c>
      <c r="AP362" s="100" t="str">
        <f>IFERROR(VLOOKUP(Výskyt[[#This Row],[Kód]],zostava30[],2,0),"")</f>
        <v/>
      </c>
      <c r="AQ362" s="100" t="str">
        <f>IFERROR(VLOOKUP(Výskyt[[#This Row],[Kód]],zostava31[],2,0),"")</f>
        <v/>
      </c>
      <c r="AR362" s="100" t="str">
        <f>IFERROR(VLOOKUP(Výskyt[[#This Row],[Kód]],zostava32[],2,0),"")</f>
        <v/>
      </c>
      <c r="AS362" s="100" t="str">
        <f>IFERROR(VLOOKUP(Výskyt[[#This Row],[Kód]],zostava33[],2,0),"")</f>
        <v/>
      </c>
      <c r="AT362" s="100" t="str">
        <f>IFERROR(VLOOKUP(Výskyt[[#This Row],[Kód]],zostava34[],2,0),"")</f>
        <v/>
      </c>
      <c r="AU362" s="100" t="str">
        <f>IFERROR(VLOOKUP(Výskyt[[#This Row],[Kód]],zostava35[],2,0),"")</f>
        <v/>
      </c>
      <c r="AV362" s="100" t="str">
        <f>IFERROR(VLOOKUP(Výskyt[[#This Row],[Kód]],zostava36[],2,0),"")</f>
        <v/>
      </c>
      <c r="AW362" s="100" t="str">
        <f>IFERROR(VLOOKUP(Výskyt[[#This Row],[Kód]],zostava37[],2,0),"")</f>
        <v/>
      </c>
      <c r="AX362" s="100" t="str">
        <f>IFERROR(VLOOKUP(Výskyt[[#This Row],[Kód]],zostava38[],2,0),"")</f>
        <v/>
      </c>
      <c r="AY362" s="100" t="str">
        <f>IFERROR(VLOOKUP(Výskyt[[#This Row],[Kód]],zostava39[],2,0),"")</f>
        <v/>
      </c>
      <c r="AZ362" s="100" t="str">
        <f>IFERROR(VLOOKUP(Výskyt[[#This Row],[Kód]],zostava40[],2,0),"")</f>
        <v/>
      </c>
      <c r="BA362" s="100" t="str">
        <f>IFERROR(VLOOKUP(Výskyt[[#This Row],[Kód]],zostava41[],2,0),"")</f>
        <v/>
      </c>
      <c r="BB362" s="100" t="str">
        <f>IFERROR(VLOOKUP(Výskyt[[#This Row],[Kód]],zostava42[],2,0),"")</f>
        <v/>
      </c>
      <c r="BC362" s="100" t="str">
        <f>IFERROR(VLOOKUP(Výskyt[[#This Row],[Kód]],zostava43[],2,0),"")</f>
        <v/>
      </c>
      <c r="BD362" s="100" t="str">
        <f>IFERROR(VLOOKUP(Výskyt[[#This Row],[Kód]],zostava44[],2,0),"")</f>
        <v/>
      </c>
      <c r="BE362" s="84"/>
      <c r="BF362" s="108">
        <f>Zostavy!B405</f>
        <v>0</v>
      </c>
      <c r="BG362" s="108">
        <f>SUMIFS(Zostavy!$D$384:$D$417,Zostavy!$B$384:$B$417,Zostavy!B405)*Zostavy!$E$419</f>
        <v>0</v>
      </c>
      <c r="BI362" s="108">
        <f>Zostavy!H405</f>
        <v>0</v>
      </c>
      <c r="BJ362" s="108">
        <f>SUMIFS(Zostavy!$J$384:$J$417,Zostavy!$H$384:$H$417,Zostavy!H405)*Zostavy!$K$419</f>
        <v>0</v>
      </c>
      <c r="BL362" s="108">
        <f>Zostavy!N405</f>
        <v>0</v>
      </c>
      <c r="BM362" s="108">
        <f>SUMIFS(Zostavy!$P$384:$P$417,Zostavy!$N$384:$N$417,Zostavy!N405)*Zostavy!$Q$419</f>
        <v>0</v>
      </c>
      <c r="BO362" s="108">
        <f>Zostavy!T405</f>
        <v>0</v>
      </c>
      <c r="BP362" s="108">
        <f>SUMIFS(Zostavy!$V$384:$V$417,Zostavy!$T$384:$T$417,Zostavy!T405)*Zostavy!$W$419</f>
        <v>0</v>
      </c>
    </row>
    <row r="363" spans="1:68" ht="14.15" x14ac:dyDescent="0.35">
      <c r="A363" s="84"/>
      <c r="B363" s="98">
        <v>4928</v>
      </c>
      <c r="C363" s="84" t="s">
        <v>459</v>
      </c>
      <c r="D363" s="84">
        <f>Cenník[[#This Row],[Kód]]</f>
        <v>4928</v>
      </c>
      <c r="E363" s="93">
        <v>15.71</v>
      </c>
      <c r="F363" s="84"/>
      <c r="G363" s="84" t="s">
        <v>677</v>
      </c>
      <c r="H363" s="84"/>
      <c r="I363" s="99">
        <f>Cenník[[#This Row],[Kód]]</f>
        <v>4928</v>
      </c>
      <c r="J363" s="100">
        <f>SUM(Výskyt[[#This Row],[1]:[44]])</f>
        <v>0</v>
      </c>
      <c r="K363" s="100" t="str">
        <f>IFERROR(RANK(Výskyt[[#This Row],[kód-P]],Výskyt[kód-P],1),"")</f>
        <v/>
      </c>
      <c r="L363" s="100" t="str">
        <f>IF(Výskyt[[#This Row],[ks]]&gt;0,Výskyt[[#This Row],[Kód]],"")</f>
        <v/>
      </c>
      <c r="M363" s="100" t="str">
        <f>IFERROR(VLOOKUP(Výskyt[[#This Row],[Kód]],zostava1[],2,0),"")</f>
        <v/>
      </c>
      <c r="N363" s="100" t="str">
        <f>IFERROR(VLOOKUP(Výskyt[[#This Row],[Kód]],zostava2[],2,0),"")</f>
        <v/>
      </c>
      <c r="O363" s="100" t="str">
        <f>IFERROR(VLOOKUP(Výskyt[[#This Row],[Kód]],zostava3[],2,0),"")</f>
        <v/>
      </c>
      <c r="P363" s="100" t="str">
        <f>IFERROR(VLOOKUP(Výskyt[[#This Row],[Kód]],zostava4[],2,0),"")</f>
        <v/>
      </c>
      <c r="Q363" s="100" t="str">
        <f>IFERROR(VLOOKUP(Výskyt[[#This Row],[Kód]],zostava5[],2,0),"")</f>
        <v/>
      </c>
      <c r="R363" s="100" t="str">
        <f>IFERROR(VLOOKUP(Výskyt[[#This Row],[Kód]],zostava6[],2,0),"")</f>
        <v/>
      </c>
      <c r="S363" s="100" t="str">
        <f>IFERROR(VLOOKUP(Výskyt[[#This Row],[Kód]],zostava7[],2,0),"")</f>
        <v/>
      </c>
      <c r="T363" s="100" t="str">
        <f>IFERROR(VLOOKUP(Výskyt[[#This Row],[Kód]],zostava8[],2,0),"")</f>
        <v/>
      </c>
      <c r="U363" s="100" t="str">
        <f>IFERROR(VLOOKUP(Výskyt[[#This Row],[Kód]],zostava9[],2,0),"")</f>
        <v/>
      </c>
      <c r="V363" s="102" t="str">
        <f>IFERROR(VLOOKUP(Výskyt[[#This Row],[Kód]],zostava10[],2,0),"")</f>
        <v/>
      </c>
      <c r="W363" s="100" t="str">
        <f>IFERROR(VLOOKUP(Výskyt[[#This Row],[Kód]],zostava11[],2,0),"")</f>
        <v/>
      </c>
      <c r="X363" s="100" t="str">
        <f>IFERROR(VLOOKUP(Výskyt[[#This Row],[Kód]],zostava12[],2,0),"")</f>
        <v/>
      </c>
      <c r="Y363" s="100" t="str">
        <f>IFERROR(VLOOKUP(Výskyt[[#This Row],[Kód]],zostava13[],2,0),"")</f>
        <v/>
      </c>
      <c r="Z363" s="100" t="str">
        <f>IFERROR(VLOOKUP(Výskyt[[#This Row],[Kód]],zostava14[],2,0),"")</f>
        <v/>
      </c>
      <c r="AA363" s="100" t="str">
        <f>IFERROR(VLOOKUP(Výskyt[[#This Row],[Kód]],zostava15[],2,0),"")</f>
        <v/>
      </c>
      <c r="AB363" s="100" t="str">
        <f>IFERROR(VLOOKUP(Výskyt[[#This Row],[Kód]],zostava16[],2,0),"")</f>
        <v/>
      </c>
      <c r="AC363" s="100" t="str">
        <f>IFERROR(VLOOKUP(Výskyt[[#This Row],[Kód]],zostava17[],2,0),"")</f>
        <v/>
      </c>
      <c r="AD363" s="100" t="str">
        <f>IFERROR(VLOOKUP(Výskyt[[#This Row],[Kód]],zostava18[],2,0),"")</f>
        <v/>
      </c>
      <c r="AE363" s="100" t="str">
        <f>IFERROR(VLOOKUP(Výskyt[[#This Row],[Kód]],zostava19[],2,0),"")</f>
        <v/>
      </c>
      <c r="AF363" s="100" t="str">
        <f>IFERROR(VLOOKUP(Výskyt[[#This Row],[Kód]],zostava20[],2,0),"")</f>
        <v/>
      </c>
      <c r="AG363" s="100" t="str">
        <f>IFERROR(VLOOKUP(Výskyt[[#This Row],[Kód]],zostava21[],2,0),"")</f>
        <v/>
      </c>
      <c r="AH363" s="100" t="str">
        <f>IFERROR(VLOOKUP(Výskyt[[#This Row],[Kód]],zostava22[],2,0),"")</f>
        <v/>
      </c>
      <c r="AI363" s="100" t="str">
        <f>IFERROR(VLOOKUP(Výskyt[[#This Row],[Kód]],zostava23[],2,0),"")</f>
        <v/>
      </c>
      <c r="AJ363" s="100" t="str">
        <f>IFERROR(VLOOKUP(Výskyt[[#This Row],[Kód]],zostava24[],2,0),"")</f>
        <v/>
      </c>
      <c r="AK363" s="100" t="str">
        <f>IFERROR(VLOOKUP(Výskyt[[#This Row],[Kód]],zostava25[],2,0),"")</f>
        <v/>
      </c>
      <c r="AL363" s="100" t="str">
        <f>IFERROR(VLOOKUP(Výskyt[[#This Row],[Kód]],zostava26[],2,0),"")</f>
        <v/>
      </c>
      <c r="AM363" s="100" t="str">
        <f>IFERROR(VLOOKUP(Výskyt[[#This Row],[Kód]],zostava27[],2,0),"")</f>
        <v/>
      </c>
      <c r="AN363" s="100" t="str">
        <f>IFERROR(VLOOKUP(Výskyt[[#This Row],[Kód]],zostava28[],2,0),"")</f>
        <v/>
      </c>
      <c r="AO363" s="100" t="str">
        <f>IFERROR(VLOOKUP(Výskyt[[#This Row],[Kód]],zostava29[],2,0),"")</f>
        <v/>
      </c>
      <c r="AP363" s="100" t="str">
        <f>IFERROR(VLOOKUP(Výskyt[[#This Row],[Kód]],zostava30[],2,0),"")</f>
        <v/>
      </c>
      <c r="AQ363" s="100" t="str">
        <f>IFERROR(VLOOKUP(Výskyt[[#This Row],[Kód]],zostava31[],2,0),"")</f>
        <v/>
      </c>
      <c r="AR363" s="100" t="str">
        <f>IFERROR(VLOOKUP(Výskyt[[#This Row],[Kód]],zostava32[],2,0),"")</f>
        <v/>
      </c>
      <c r="AS363" s="100" t="str">
        <f>IFERROR(VLOOKUP(Výskyt[[#This Row],[Kód]],zostava33[],2,0),"")</f>
        <v/>
      </c>
      <c r="AT363" s="100" t="str">
        <f>IFERROR(VLOOKUP(Výskyt[[#This Row],[Kód]],zostava34[],2,0),"")</f>
        <v/>
      </c>
      <c r="AU363" s="100" t="str">
        <f>IFERROR(VLOOKUP(Výskyt[[#This Row],[Kód]],zostava35[],2,0),"")</f>
        <v/>
      </c>
      <c r="AV363" s="100" t="str">
        <f>IFERROR(VLOOKUP(Výskyt[[#This Row],[Kód]],zostava36[],2,0),"")</f>
        <v/>
      </c>
      <c r="AW363" s="100" t="str">
        <f>IFERROR(VLOOKUP(Výskyt[[#This Row],[Kód]],zostava37[],2,0),"")</f>
        <v/>
      </c>
      <c r="AX363" s="100" t="str">
        <f>IFERROR(VLOOKUP(Výskyt[[#This Row],[Kód]],zostava38[],2,0),"")</f>
        <v/>
      </c>
      <c r="AY363" s="100" t="str">
        <f>IFERROR(VLOOKUP(Výskyt[[#This Row],[Kód]],zostava39[],2,0),"")</f>
        <v/>
      </c>
      <c r="AZ363" s="100" t="str">
        <f>IFERROR(VLOOKUP(Výskyt[[#This Row],[Kód]],zostava40[],2,0),"")</f>
        <v/>
      </c>
      <c r="BA363" s="100" t="str">
        <f>IFERROR(VLOOKUP(Výskyt[[#This Row],[Kód]],zostava41[],2,0),"")</f>
        <v/>
      </c>
      <c r="BB363" s="100" t="str">
        <f>IFERROR(VLOOKUP(Výskyt[[#This Row],[Kód]],zostava42[],2,0),"")</f>
        <v/>
      </c>
      <c r="BC363" s="100" t="str">
        <f>IFERROR(VLOOKUP(Výskyt[[#This Row],[Kód]],zostava43[],2,0),"")</f>
        <v/>
      </c>
      <c r="BD363" s="100" t="str">
        <f>IFERROR(VLOOKUP(Výskyt[[#This Row],[Kód]],zostava44[],2,0),"")</f>
        <v/>
      </c>
      <c r="BE363" s="84"/>
      <c r="BF363" s="108">
        <f>Zostavy!B406</f>
        <v>0</v>
      </c>
      <c r="BG363" s="108">
        <f>SUMIFS(Zostavy!$D$384:$D$417,Zostavy!$B$384:$B$417,Zostavy!B406)*Zostavy!$E$419</f>
        <v>0</v>
      </c>
      <c r="BI363" s="108">
        <f>Zostavy!H406</f>
        <v>0</v>
      </c>
      <c r="BJ363" s="108">
        <f>SUMIFS(Zostavy!$J$384:$J$417,Zostavy!$H$384:$H$417,Zostavy!H406)*Zostavy!$K$419</f>
        <v>0</v>
      </c>
      <c r="BL363" s="108">
        <f>Zostavy!N406</f>
        <v>0</v>
      </c>
      <c r="BM363" s="108">
        <f>SUMIFS(Zostavy!$P$384:$P$417,Zostavy!$N$384:$N$417,Zostavy!N406)*Zostavy!$Q$419</f>
        <v>0</v>
      </c>
      <c r="BO363" s="108">
        <f>Zostavy!T406</f>
        <v>0</v>
      </c>
      <c r="BP363" s="108">
        <f>SUMIFS(Zostavy!$V$384:$V$417,Zostavy!$T$384:$T$417,Zostavy!T406)*Zostavy!$W$419</f>
        <v>0</v>
      </c>
    </row>
    <row r="364" spans="1:68" ht="14.15" x14ac:dyDescent="0.35">
      <c r="A364" s="84"/>
      <c r="B364" s="98">
        <v>4933</v>
      </c>
      <c r="C364" s="84" t="s">
        <v>503</v>
      </c>
      <c r="D364" s="84">
        <f>Cenník[[#This Row],[Kód]]</f>
        <v>4933</v>
      </c>
      <c r="E364" s="93">
        <v>2.88</v>
      </c>
      <c r="F364" s="84"/>
      <c r="G364" s="84" t="s">
        <v>679</v>
      </c>
      <c r="H364" s="84"/>
      <c r="I364" s="99">
        <f>Cenník[[#This Row],[Kód]]</f>
        <v>4933</v>
      </c>
      <c r="J364" s="100">
        <f>SUM(Výskyt[[#This Row],[1]:[44]])</f>
        <v>0</v>
      </c>
      <c r="K364" s="100" t="str">
        <f>IFERROR(RANK(Výskyt[[#This Row],[kód-P]],Výskyt[kód-P],1),"")</f>
        <v/>
      </c>
      <c r="L364" s="100" t="str">
        <f>IF(Výskyt[[#This Row],[ks]]&gt;0,Výskyt[[#This Row],[Kód]],"")</f>
        <v/>
      </c>
      <c r="M364" s="100" t="str">
        <f>IFERROR(VLOOKUP(Výskyt[[#This Row],[Kód]],zostava1[],2,0),"")</f>
        <v/>
      </c>
      <c r="N364" s="100" t="str">
        <f>IFERROR(VLOOKUP(Výskyt[[#This Row],[Kód]],zostava2[],2,0),"")</f>
        <v/>
      </c>
      <c r="O364" s="100" t="str">
        <f>IFERROR(VLOOKUP(Výskyt[[#This Row],[Kód]],zostava3[],2,0),"")</f>
        <v/>
      </c>
      <c r="P364" s="100" t="str">
        <f>IFERROR(VLOOKUP(Výskyt[[#This Row],[Kód]],zostava4[],2,0),"")</f>
        <v/>
      </c>
      <c r="Q364" s="100" t="str">
        <f>IFERROR(VLOOKUP(Výskyt[[#This Row],[Kód]],zostava5[],2,0),"")</f>
        <v/>
      </c>
      <c r="R364" s="100" t="str">
        <f>IFERROR(VLOOKUP(Výskyt[[#This Row],[Kód]],zostava6[],2,0),"")</f>
        <v/>
      </c>
      <c r="S364" s="100" t="str">
        <f>IFERROR(VLOOKUP(Výskyt[[#This Row],[Kód]],zostava7[],2,0),"")</f>
        <v/>
      </c>
      <c r="T364" s="100" t="str">
        <f>IFERROR(VLOOKUP(Výskyt[[#This Row],[Kód]],zostava8[],2,0),"")</f>
        <v/>
      </c>
      <c r="U364" s="100" t="str">
        <f>IFERROR(VLOOKUP(Výskyt[[#This Row],[Kód]],zostava9[],2,0),"")</f>
        <v/>
      </c>
      <c r="V364" s="102" t="str">
        <f>IFERROR(VLOOKUP(Výskyt[[#This Row],[Kód]],zostava10[],2,0),"")</f>
        <v/>
      </c>
      <c r="W364" s="100" t="str">
        <f>IFERROR(VLOOKUP(Výskyt[[#This Row],[Kód]],zostava11[],2,0),"")</f>
        <v/>
      </c>
      <c r="X364" s="100" t="str">
        <f>IFERROR(VLOOKUP(Výskyt[[#This Row],[Kód]],zostava12[],2,0),"")</f>
        <v/>
      </c>
      <c r="Y364" s="100" t="str">
        <f>IFERROR(VLOOKUP(Výskyt[[#This Row],[Kód]],zostava13[],2,0),"")</f>
        <v/>
      </c>
      <c r="Z364" s="100" t="str">
        <f>IFERROR(VLOOKUP(Výskyt[[#This Row],[Kód]],zostava14[],2,0),"")</f>
        <v/>
      </c>
      <c r="AA364" s="100" t="str">
        <f>IFERROR(VLOOKUP(Výskyt[[#This Row],[Kód]],zostava15[],2,0),"")</f>
        <v/>
      </c>
      <c r="AB364" s="100" t="str">
        <f>IFERROR(VLOOKUP(Výskyt[[#This Row],[Kód]],zostava16[],2,0),"")</f>
        <v/>
      </c>
      <c r="AC364" s="100" t="str">
        <f>IFERROR(VLOOKUP(Výskyt[[#This Row],[Kód]],zostava17[],2,0),"")</f>
        <v/>
      </c>
      <c r="AD364" s="100" t="str">
        <f>IFERROR(VLOOKUP(Výskyt[[#This Row],[Kód]],zostava18[],2,0),"")</f>
        <v/>
      </c>
      <c r="AE364" s="100" t="str">
        <f>IFERROR(VLOOKUP(Výskyt[[#This Row],[Kód]],zostava19[],2,0),"")</f>
        <v/>
      </c>
      <c r="AF364" s="100" t="str">
        <f>IFERROR(VLOOKUP(Výskyt[[#This Row],[Kód]],zostava20[],2,0),"")</f>
        <v/>
      </c>
      <c r="AG364" s="100" t="str">
        <f>IFERROR(VLOOKUP(Výskyt[[#This Row],[Kód]],zostava21[],2,0),"")</f>
        <v/>
      </c>
      <c r="AH364" s="100" t="str">
        <f>IFERROR(VLOOKUP(Výskyt[[#This Row],[Kód]],zostava22[],2,0),"")</f>
        <v/>
      </c>
      <c r="AI364" s="100" t="str">
        <f>IFERROR(VLOOKUP(Výskyt[[#This Row],[Kód]],zostava23[],2,0),"")</f>
        <v/>
      </c>
      <c r="AJ364" s="100" t="str">
        <f>IFERROR(VLOOKUP(Výskyt[[#This Row],[Kód]],zostava24[],2,0),"")</f>
        <v/>
      </c>
      <c r="AK364" s="100" t="str">
        <f>IFERROR(VLOOKUP(Výskyt[[#This Row],[Kód]],zostava25[],2,0),"")</f>
        <v/>
      </c>
      <c r="AL364" s="100" t="str">
        <f>IFERROR(VLOOKUP(Výskyt[[#This Row],[Kód]],zostava26[],2,0),"")</f>
        <v/>
      </c>
      <c r="AM364" s="100" t="str">
        <f>IFERROR(VLOOKUP(Výskyt[[#This Row],[Kód]],zostava27[],2,0),"")</f>
        <v/>
      </c>
      <c r="AN364" s="100" t="str">
        <f>IFERROR(VLOOKUP(Výskyt[[#This Row],[Kód]],zostava28[],2,0),"")</f>
        <v/>
      </c>
      <c r="AO364" s="100" t="str">
        <f>IFERROR(VLOOKUP(Výskyt[[#This Row],[Kód]],zostava29[],2,0),"")</f>
        <v/>
      </c>
      <c r="AP364" s="100" t="str">
        <f>IFERROR(VLOOKUP(Výskyt[[#This Row],[Kód]],zostava30[],2,0),"")</f>
        <v/>
      </c>
      <c r="AQ364" s="100" t="str">
        <f>IFERROR(VLOOKUP(Výskyt[[#This Row],[Kód]],zostava31[],2,0),"")</f>
        <v/>
      </c>
      <c r="AR364" s="100" t="str">
        <f>IFERROR(VLOOKUP(Výskyt[[#This Row],[Kód]],zostava32[],2,0),"")</f>
        <v/>
      </c>
      <c r="AS364" s="100" t="str">
        <f>IFERROR(VLOOKUP(Výskyt[[#This Row],[Kód]],zostava33[],2,0),"")</f>
        <v/>
      </c>
      <c r="AT364" s="100" t="str">
        <f>IFERROR(VLOOKUP(Výskyt[[#This Row],[Kód]],zostava34[],2,0),"")</f>
        <v/>
      </c>
      <c r="AU364" s="100" t="str">
        <f>IFERROR(VLOOKUP(Výskyt[[#This Row],[Kód]],zostava35[],2,0),"")</f>
        <v/>
      </c>
      <c r="AV364" s="100" t="str">
        <f>IFERROR(VLOOKUP(Výskyt[[#This Row],[Kód]],zostava36[],2,0),"")</f>
        <v/>
      </c>
      <c r="AW364" s="100" t="str">
        <f>IFERROR(VLOOKUP(Výskyt[[#This Row],[Kód]],zostava37[],2,0),"")</f>
        <v/>
      </c>
      <c r="AX364" s="100" t="str">
        <f>IFERROR(VLOOKUP(Výskyt[[#This Row],[Kód]],zostava38[],2,0),"")</f>
        <v/>
      </c>
      <c r="AY364" s="100" t="str">
        <f>IFERROR(VLOOKUP(Výskyt[[#This Row],[Kód]],zostava39[],2,0),"")</f>
        <v/>
      </c>
      <c r="AZ364" s="100" t="str">
        <f>IFERROR(VLOOKUP(Výskyt[[#This Row],[Kód]],zostava40[],2,0),"")</f>
        <v/>
      </c>
      <c r="BA364" s="100" t="str">
        <f>IFERROR(VLOOKUP(Výskyt[[#This Row],[Kód]],zostava41[],2,0),"")</f>
        <v/>
      </c>
      <c r="BB364" s="100" t="str">
        <f>IFERROR(VLOOKUP(Výskyt[[#This Row],[Kód]],zostava42[],2,0),"")</f>
        <v/>
      </c>
      <c r="BC364" s="100" t="str">
        <f>IFERROR(VLOOKUP(Výskyt[[#This Row],[Kód]],zostava43[],2,0),"")</f>
        <v/>
      </c>
      <c r="BD364" s="100" t="str">
        <f>IFERROR(VLOOKUP(Výskyt[[#This Row],[Kód]],zostava44[],2,0),"")</f>
        <v/>
      </c>
      <c r="BE364" s="84"/>
      <c r="BF364" s="108">
        <f>Zostavy!B407</f>
        <v>0</v>
      </c>
      <c r="BG364" s="108">
        <f>SUMIFS(Zostavy!$D$384:$D$417,Zostavy!$B$384:$B$417,Zostavy!B407)*Zostavy!$E$419</f>
        <v>0</v>
      </c>
      <c r="BI364" s="108">
        <f>Zostavy!H407</f>
        <v>0</v>
      </c>
      <c r="BJ364" s="108">
        <f>SUMIFS(Zostavy!$J$384:$J$417,Zostavy!$H$384:$H$417,Zostavy!H407)*Zostavy!$K$419</f>
        <v>0</v>
      </c>
      <c r="BL364" s="108">
        <f>Zostavy!N407</f>
        <v>0</v>
      </c>
      <c r="BM364" s="108">
        <f>SUMIFS(Zostavy!$P$384:$P$417,Zostavy!$N$384:$N$417,Zostavy!N407)*Zostavy!$Q$419</f>
        <v>0</v>
      </c>
      <c r="BO364" s="108">
        <f>Zostavy!T407</f>
        <v>0</v>
      </c>
      <c r="BP364" s="108">
        <f>SUMIFS(Zostavy!$V$384:$V$417,Zostavy!$T$384:$T$417,Zostavy!T407)*Zostavy!$W$419</f>
        <v>0</v>
      </c>
    </row>
    <row r="365" spans="1:68" ht="14.15" x14ac:dyDescent="0.35">
      <c r="A365" s="84"/>
      <c r="B365" s="98">
        <v>4934</v>
      </c>
      <c r="C365" s="84" t="s">
        <v>197</v>
      </c>
      <c r="D365" s="84">
        <f>Cenník[[#This Row],[Kód]]</f>
        <v>4934</v>
      </c>
      <c r="E365" s="93">
        <v>4.8</v>
      </c>
      <c r="F365" s="84"/>
      <c r="G365" s="84" t="s">
        <v>692</v>
      </c>
      <c r="H365" s="84"/>
      <c r="I365" s="99">
        <f>Cenník[[#This Row],[Kód]]</f>
        <v>4934</v>
      </c>
      <c r="J365" s="100">
        <f>SUM(Výskyt[[#This Row],[1]:[44]])</f>
        <v>0</v>
      </c>
      <c r="K365" s="100" t="str">
        <f>IFERROR(RANK(Výskyt[[#This Row],[kód-P]],Výskyt[kód-P],1),"")</f>
        <v/>
      </c>
      <c r="L365" s="100" t="str">
        <f>IF(Výskyt[[#This Row],[ks]]&gt;0,Výskyt[[#This Row],[Kód]],"")</f>
        <v/>
      </c>
      <c r="M365" s="100" t="str">
        <f>IFERROR(VLOOKUP(Výskyt[[#This Row],[Kód]],zostava1[],2,0),"")</f>
        <v/>
      </c>
      <c r="N365" s="100" t="str">
        <f>IFERROR(VLOOKUP(Výskyt[[#This Row],[Kód]],zostava2[],2,0),"")</f>
        <v/>
      </c>
      <c r="O365" s="100" t="str">
        <f>IFERROR(VLOOKUP(Výskyt[[#This Row],[Kód]],zostava3[],2,0),"")</f>
        <v/>
      </c>
      <c r="P365" s="100" t="str">
        <f>IFERROR(VLOOKUP(Výskyt[[#This Row],[Kód]],zostava4[],2,0),"")</f>
        <v/>
      </c>
      <c r="Q365" s="100" t="str">
        <f>IFERROR(VLOOKUP(Výskyt[[#This Row],[Kód]],zostava5[],2,0),"")</f>
        <v/>
      </c>
      <c r="R365" s="100" t="str">
        <f>IFERROR(VLOOKUP(Výskyt[[#This Row],[Kód]],zostava6[],2,0),"")</f>
        <v/>
      </c>
      <c r="S365" s="100" t="str">
        <f>IFERROR(VLOOKUP(Výskyt[[#This Row],[Kód]],zostava7[],2,0),"")</f>
        <v/>
      </c>
      <c r="T365" s="100" t="str">
        <f>IFERROR(VLOOKUP(Výskyt[[#This Row],[Kód]],zostava8[],2,0),"")</f>
        <v/>
      </c>
      <c r="U365" s="100" t="str">
        <f>IFERROR(VLOOKUP(Výskyt[[#This Row],[Kód]],zostava9[],2,0),"")</f>
        <v/>
      </c>
      <c r="V365" s="102" t="str">
        <f>IFERROR(VLOOKUP(Výskyt[[#This Row],[Kód]],zostava10[],2,0),"")</f>
        <v/>
      </c>
      <c r="W365" s="100" t="str">
        <f>IFERROR(VLOOKUP(Výskyt[[#This Row],[Kód]],zostava11[],2,0),"")</f>
        <v/>
      </c>
      <c r="X365" s="100" t="str">
        <f>IFERROR(VLOOKUP(Výskyt[[#This Row],[Kód]],zostava12[],2,0),"")</f>
        <v/>
      </c>
      <c r="Y365" s="100" t="str">
        <f>IFERROR(VLOOKUP(Výskyt[[#This Row],[Kód]],zostava13[],2,0),"")</f>
        <v/>
      </c>
      <c r="Z365" s="100" t="str">
        <f>IFERROR(VLOOKUP(Výskyt[[#This Row],[Kód]],zostava14[],2,0),"")</f>
        <v/>
      </c>
      <c r="AA365" s="100" t="str">
        <f>IFERROR(VLOOKUP(Výskyt[[#This Row],[Kód]],zostava15[],2,0),"")</f>
        <v/>
      </c>
      <c r="AB365" s="100" t="str">
        <f>IFERROR(VLOOKUP(Výskyt[[#This Row],[Kód]],zostava16[],2,0),"")</f>
        <v/>
      </c>
      <c r="AC365" s="100" t="str">
        <f>IFERROR(VLOOKUP(Výskyt[[#This Row],[Kód]],zostava17[],2,0),"")</f>
        <v/>
      </c>
      <c r="AD365" s="100" t="str">
        <f>IFERROR(VLOOKUP(Výskyt[[#This Row],[Kód]],zostava18[],2,0),"")</f>
        <v/>
      </c>
      <c r="AE365" s="100" t="str">
        <f>IFERROR(VLOOKUP(Výskyt[[#This Row],[Kód]],zostava19[],2,0),"")</f>
        <v/>
      </c>
      <c r="AF365" s="100" t="str">
        <f>IFERROR(VLOOKUP(Výskyt[[#This Row],[Kód]],zostava20[],2,0),"")</f>
        <v/>
      </c>
      <c r="AG365" s="100" t="str">
        <f>IFERROR(VLOOKUP(Výskyt[[#This Row],[Kód]],zostava21[],2,0),"")</f>
        <v/>
      </c>
      <c r="AH365" s="100" t="str">
        <f>IFERROR(VLOOKUP(Výskyt[[#This Row],[Kód]],zostava22[],2,0),"")</f>
        <v/>
      </c>
      <c r="AI365" s="100" t="str">
        <f>IFERROR(VLOOKUP(Výskyt[[#This Row],[Kód]],zostava23[],2,0),"")</f>
        <v/>
      </c>
      <c r="AJ365" s="100" t="str">
        <f>IFERROR(VLOOKUP(Výskyt[[#This Row],[Kód]],zostava24[],2,0),"")</f>
        <v/>
      </c>
      <c r="AK365" s="100" t="str">
        <f>IFERROR(VLOOKUP(Výskyt[[#This Row],[Kód]],zostava25[],2,0),"")</f>
        <v/>
      </c>
      <c r="AL365" s="100" t="str">
        <f>IFERROR(VLOOKUP(Výskyt[[#This Row],[Kód]],zostava26[],2,0),"")</f>
        <v/>
      </c>
      <c r="AM365" s="100" t="str">
        <f>IFERROR(VLOOKUP(Výskyt[[#This Row],[Kód]],zostava27[],2,0),"")</f>
        <v/>
      </c>
      <c r="AN365" s="100" t="str">
        <f>IFERROR(VLOOKUP(Výskyt[[#This Row],[Kód]],zostava28[],2,0),"")</f>
        <v/>
      </c>
      <c r="AO365" s="100" t="str">
        <f>IFERROR(VLOOKUP(Výskyt[[#This Row],[Kód]],zostava29[],2,0),"")</f>
        <v/>
      </c>
      <c r="AP365" s="100" t="str">
        <f>IFERROR(VLOOKUP(Výskyt[[#This Row],[Kód]],zostava30[],2,0),"")</f>
        <v/>
      </c>
      <c r="AQ365" s="100" t="str">
        <f>IFERROR(VLOOKUP(Výskyt[[#This Row],[Kód]],zostava31[],2,0),"")</f>
        <v/>
      </c>
      <c r="AR365" s="100" t="str">
        <f>IFERROR(VLOOKUP(Výskyt[[#This Row],[Kód]],zostava32[],2,0),"")</f>
        <v/>
      </c>
      <c r="AS365" s="100" t="str">
        <f>IFERROR(VLOOKUP(Výskyt[[#This Row],[Kód]],zostava33[],2,0),"")</f>
        <v/>
      </c>
      <c r="AT365" s="100" t="str">
        <f>IFERROR(VLOOKUP(Výskyt[[#This Row],[Kód]],zostava34[],2,0),"")</f>
        <v/>
      </c>
      <c r="AU365" s="100" t="str">
        <f>IFERROR(VLOOKUP(Výskyt[[#This Row],[Kód]],zostava35[],2,0),"")</f>
        <v/>
      </c>
      <c r="AV365" s="100" t="str">
        <f>IFERROR(VLOOKUP(Výskyt[[#This Row],[Kód]],zostava36[],2,0),"")</f>
        <v/>
      </c>
      <c r="AW365" s="100" t="str">
        <f>IFERROR(VLOOKUP(Výskyt[[#This Row],[Kód]],zostava37[],2,0),"")</f>
        <v/>
      </c>
      <c r="AX365" s="100" t="str">
        <f>IFERROR(VLOOKUP(Výskyt[[#This Row],[Kód]],zostava38[],2,0),"")</f>
        <v/>
      </c>
      <c r="AY365" s="100" t="str">
        <f>IFERROR(VLOOKUP(Výskyt[[#This Row],[Kód]],zostava39[],2,0),"")</f>
        <v/>
      </c>
      <c r="AZ365" s="100" t="str">
        <f>IFERROR(VLOOKUP(Výskyt[[#This Row],[Kód]],zostava40[],2,0),"")</f>
        <v/>
      </c>
      <c r="BA365" s="100" t="str">
        <f>IFERROR(VLOOKUP(Výskyt[[#This Row],[Kód]],zostava41[],2,0),"")</f>
        <v/>
      </c>
      <c r="BB365" s="100" t="str">
        <f>IFERROR(VLOOKUP(Výskyt[[#This Row],[Kód]],zostava42[],2,0),"")</f>
        <v/>
      </c>
      <c r="BC365" s="100" t="str">
        <f>IFERROR(VLOOKUP(Výskyt[[#This Row],[Kód]],zostava43[],2,0),"")</f>
        <v/>
      </c>
      <c r="BD365" s="100" t="str">
        <f>IFERROR(VLOOKUP(Výskyt[[#This Row],[Kód]],zostava44[],2,0),"")</f>
        <v/>
      </c>
      <c r="BE365" s="84"/>
      <c r="BF365" s="108">
        <f>Zostavy!B408</f>
        <v>0</v>
      </c>
      <c r="BG365" s="108">
        <f>SUMIFS(Zostavy!$D$384:$D$417,Zostavy!$B$384:$B$417,Zostavy!B408)*Zostavy!$E$419</f>
        <v>0</v>
      </c>
      <c r="BI365" s="108">
        <f>Zostavy!H408</f>
        <v>0</v>
      </c>
      <c r="BJ365" s="108">
        <f>SUMIFS(Zostavy!$J$384:$J$417,Zostavy!$H$384:$H$417,Zostavy!H408)*Zostavy!$K$419</f>
        <v>0</v>
      </c>
      <c r="BL365" s="108">
        <f>Zostavy!N408</f>
        <v>0</v>
      </c>
      <c r="BM365" s="108">
        <f>SUMIFS(Zostavy!$P$384:$P$417,Zostavy!$N$384:$N$417,Zostavy!N408)*Zostavy!$Q$419</f>
        <v>0</v>
      </c>
      <c r="BO365" s="108">
        <f>Zostavy!T408</f>
        <v>0</v>
      </c>
      <c r="BP365" s="108">
        <f>SUMIFS(Zostavy!$V$384:$V$417,Zostavy!$T$384:$T$417,Zostavy!T408)*Zostavy!$W$419</f>
        <v>0</v>
      </c>
    </row>
    <row r="366" spans="1:68" ht="14.15" x14ac:dyDescent="0.35">
      <c r="A366" s="84"/>
      <c r="B366" s="98">
        <v>4935</v>
      </c>
      <c r="C366" s="84" t="s">
        <v>198</v>
      </c>
      <c r="D366" s="84">
        <f>Cenník[[#This Row],[Kód]]</f>
        <v>4935</v>
      </c>
      <c r="E366" s="93">
        <v>0.95</v>
      </c>
      <c r="F366" s="84"/>
      <c r="G366" s="84" t="s">
        <v>691</v>
      </c>
      <c r="H366" s="84"/>
      <c r="I366" s="99">
        <f>Cenník[[#This Row],[Kód]]</f>
        <v>4935</v>
      </c>
      <c r="J366" s="100">
        <f>SUM(Výskyt[[#This Row],[1]:[44]])</f>
        <v>0</v>
      </c>
      <c r="K366" s="100" t="str">
        <f>IFERROR(RANK(Výskyt[[#This Row],[kód-P]],Výskyt[kód-P],1),"")</f>
        <v/>
      </c>
      <c r="L366" s="100" t="str">
        <f>IF(Výskyt[[#This Row],[ks]]&gt;0,Výskyt[[#This Row],[Kód]],"")</f>
        <v/>
      </c>
      <c r="M366" s="100" t="str">
        <f>IFERROR(VLOOKUP(Výskyt[[#This Row],[Kód]],zostava1[],2,0),"")</f>
        <v/>
      </c>
      <c r="N366" s="100" t="str">
        <f>IFERROR(VLOOKUP(Výskyt[[#This Row],[Kód]],zostava2[],2,0),"")</f>
        <v/>
      </c>
      <c r="O366" s="100" t="str">
        <f>IFERROR(VLOOKUP(Výskyt[[#This Row],[Kód]],zostava3[],2,0),"")</f>
        <v/>
      </c>
      <c r="P366" s="100" t="str">
        <f>IFERROR(VLOOKUP(Výskyt[[#This Row],[Kód]],zostava4[],2,0),"")</f>
        <v/>
      </c>
      <c r="Q366" s="100" t="str">
        <f>IFERROR(VLOOKUP(Výskyt[[#This Row],[Kód]],zostava5[],2,0),"")</f>
        <v/>
      </c>
      <c r="R366" s="100" t="str">
        <f>IFERROR(VLOOKUP(Výskyt[[#This Row],[Kód]],zostava6[],2,0),"")</f>
        <v/>
      </c>
      <c r="S366" s="100" t="str">
        <f>IFERROR(VLOOKUP(Výskyt[[#This Row],[Kód]],zostava7[],2,0),"")</f>
        <v/>
      </c>
      <c r="T366" s="100" t="str">
        <f>IFERROR(VLOOKUP(Výskyt[[#This Row],[Kód]],zostava8[],2,0),"")</f>
        <v/>
      </c>
      <c r="U366" s="100" t="str">
        <f>IFERROR(VLOOKUP(Výskyt[[#This Row],[Kód]],zostava9[],2,0),"")</f>
        <v/>
      </c>
      <c r="V366" s="102" t="str">
        <f>IFERROR(VLOOKUP(Výskyt[[#This Row],[Kód]],zostava10[],2,0),"")</f>
        <v/>
      </c>
      <c r="W366" s="100" t="str">
        <f>IFERROR(VLOOKUP(Výskyt[[#This Row],[Kód]],zostava11[],2,0),"")</f>
        <v/>
      </c>
      <c r="X366" s="100" t="str">
        <f>IFERROR(VLOOKUP(Výskyt[[#This Row],[Kód]],zostava12[],2,0),"")</f>
        <v/>
      </c>
      <c r="Y366" s="100" t="str">
        <f>IFERROR(VLOOKUP(Výskyt[[#This Row],[Kód]],zostava13[],2,0),"")</f>
        <v/>
      </c>
      <c r="Z366" s="100" t="str">
        <f>IFERROR(VLOOKUP(Výskyt[[#This Row],[Kód]],zostava14[],2,0),"")</f>
        <v/>
      </c>
      <c r="AA366" s="100" t="str">
        <f>IFERROR(VLOOKUP(Výskyt[[#This Row],[Kód]],zostava15[],2,0),"")</f>
        <v/>
      </c>
      <c r="AB366" s="100" t="str">
        <f>IFERROR(VLOOKUP(Výskyt[[#This Row],[Kód]],zostava16[],2,0),"")</f>
        <v/>
      </c>
      <c r="AC366" s="100" t="str">
        <f>IFERROR(VLOOKUP(Výskyt[[#This Row],[Kód]],zostava17[],2,0),"")</f>
        <v/>
      </c>
      <c r="AD366" s="100" t="str">
        <f>IFERROR(VLOOKUP(Výskyt[[#This Row],[Kód]],zostava18[],2,0),"")</f>
        <v/>
      </c>
      <c r="AE366" s="100" t="str">
        <f>IFERROR(VLOOKUP(Výskyt[[#This Row],[Kód]],zostava19[],2,0),"")</f>
        <v/>
      </c>
      <c r="AF366" s="100" t="str">
        <f>IFERROR(VLOOKUP(Výskyt[[#This Row],[Kód]],zostava20[],2,0),"")</f>
        <v/>
      </c>
      <c r="AG366" s="100" t="str">
        <f>IFERROR(VLOOKUP(Výskyt[[#This Row],[Kód]],zostava21[],2,0),"")</f>
        <v/>
      </c>
      <c r="AH366" s="100" t="str">
        <f>IFERROR(VLOOKUP(Výskyt[[#This Row],[Kód]],zostava22[],2,0),"")</f>
        <v/>
      </c>
      <c r="AI366" s="100" t="str">
        <f>IFERROR(VLOOKUP(Výskyt[[#This Row],[Kód]],zostava23[],2,0),"")</f>
        <v/>
      </c>
      <c r="AJ366" s="100" t="str">
        <f>IFERROR(VLOOKUP(Výskyt[[#This Row],[Kód]],zostava24[],2,0),"")</f>
        <v/>
      </c>
      <c r="AK366" s="100" t="str">
        <f>IFERROR(VLOOKUP(Výskyt[[#This Row],[Kód]],zostava25[],2,0),"")</f>
        <v/>
      </c>
      <c r="AL366" s="100" t="str">
        <f>IFERROR(VLOOKUP(Výskyt[[#This Row],[Kód]],zostava26[],2,0),"")</f>
        <v/>
      </c>
      <c r="AM366" s="100" t="str">
        <f>IFERROR(VLOOKUP(Výskyt[[#This Row],[Kód]],zostava27[],2,0),"")</f>
        <v/>
      </c>
      <c r="AN366" s="100" t="str">
        <f>IFERROR(VLOOKUP(Výskyt[[#This Row],[Kód]],zostava28[],2,0),"")</f>
        <v/>
      </c>
      <c r="AO366" s="100" t="str">
        <f>IFERROR(VLOOKUP(Výskyt[[#This Row],[Kód]],zostava29[],2,0),"")</f>
        <v/>
      </c>
      <c r="AP366" s="100" t="str">
        <f>IFERROR(VLOOKUP(Výskyt[[#This Row],[Kód]],zostava30[],2,0),"")</f>
        <v/>
      </c>
      <c r="AQ366" s="100" t="str">
        <f>IFERROR(VLOOKUP(Výskyt[[#This Row],[Kód]],zostava31[],2,0),"")</f>
        <v/>
      </c>
      <c r="AR366" s="100" t="str">
        <f>IFERROR(VLOOKUP(Výskyt[[#This Row],[Kód]],zostava32[],2,0),"")</f>
        <v/>
      </c>
      <c r="AS366" s="100" t="str">
        <f>IFERROR(VLOOKUP(Výskyt[[#This Row],[Kód]],zostava33[],2,0),"")</f>
        <v/>
      </c>
      <c r="AT366" s="100" t="str">
        <f>IFERROR(VLOOKUP(Výskyt[[#This Row],[Kód]],zostava34[],2,0),"")</f>
        <v/>
      </c>
      <c r="AU366" s="100" t="str">
        <f>IFERROR(VLOOKUP(Výskyt[[#This Row],[Kód]],zostava35[],2,0),"")</f>
        <v/>
      </c>
      <c r="AV366" s="100" t="str">
        <f>IFERROR(VLOOKUP(Výskyt[[#This Row],[Kód]],zostava36[],2,0),"")</f>
        <v/>
      </c>
      <c r="AW366" s="100" t="str">
        <f>IFERROR(VLOOKUP(Výskyt[[#This Row],[Kód]],zostava37[],2,0),"")</f>
        <v/>
      </c>
      <c r="AX366" s="100" t="str">
        <f>IFERROR(VLOOKUP(Výskyt[[#This Row],[Kód]],zostava38[],2,0),"")</f>
        <v/>
      </c>
      <c r="AY366" s="100" t="str">
        <f>IFERROR(VLOOKUP(Výskyt[[#This Row],[Kód]],zostava39[],2,0),"")</f>
        <v/>
      </c>
      <c r="AZ366" s="100" t="str">
        <f>IFERROR(VLOOKUP(Výskyt[[#This Row],[Kód]],zostava40[],2,0),"")</f>
        <v/>
      </c>
      <c r="BA366" s="100" t="str">
        <f>IFERROR(VLOOKUP(Výskyt[[#This Row],[Kód]],zostava41[],2,0),"")</f>
        <v/>
      </c>
      <c r="BB366" s="100" t="str">
        <f>IFERROR(VLOOKUP(Výskyt[[#This Row],[Kód]],zostava42[],2,0),"")</f>
        <v/>
      </c>
      <c r="BC366" s="100" t="str">
        <f>IFERROR(VLOOKUP(Výskyt[[#This Row],[Kód]],zostava43[],2,0),"")</f>
        <v/>
      </c>
      <c r="BD366" s="100" t="str">
        <f>IFERROR(VLOOKUP(Výskyt[[#This Row],[Kód]],zostava44[],2,0),"")</f>
        <v/>
      </c>
      <c r="BE366" s="84"/>
      <c r="BF366" s="108">
        <f>Zostavy!B409</f>
        <v>0</v>
      </c>
      <c r="BG366" s="108">
        <f>SUMIFS(Zostavy!$D$384:$D$417,Zostavy!$B$384:$B$417,Zostavy!B409)*Zostavy!$E$419</f>
        <v>0</v>
      </c>
      <c r="BI366" s="108">
        <f>Zostavy!H409</f>
        <v>0</v>
      </c>
      <c r="BJ366" s="108">
        <f>SUMIFS(Zostavy!$J$384:$J$417,Zostavy!$H$384:$H$417,Zostavy!H409)*Zostavy!$K$419</f>
        <v>0</v>
      </c>
      <c r="BL366" s="108">
        <f>Zostavy!N409</f>
        <v>0</v>
      </c>
      <c r="BM366" s="108">
        <f>SUMIFS(Zostavy!$P$384:$P$417,Zostavy!$N$384:$N$417,Zostavy!N409)*Zostavy!$Q$419</f>
        <v>0</v>
      </c>
      <c r="BO366" s="108">
        <f>Zostavy!T409</f>
        <v>0</v>
      </c>
      <c r="BP366" s="108">
        <f>SUMIFS(Zostavy!$V$384:$V$417,Zostavy!$T$384:$T$417,Zostavy!T409)*Zostavy!$W$419</f>
        <v>0</v>
      </c>
    </row>
    <row r="367" spans="1:68" ht="14.15" x14ac:dyDescent="0.35">
      <c r="A367" s="84"/>
      <c r="B367" s="98">
        <v>4936</v>
      </c>
      <c r="C367" s="84" t="s">
        <v>199</v>
      </c>
      <c r="D367" s="84">
        <f>Cenník[[#This Row],[Kód]]</f>
        <v>4936</v>
      </c>
      <c r="E367" s="93">
        <v>1.66</v>
      </c>
      <c r="F367" s="84"/>
      <c r="G367" s="84" t="s">
        <v>689</v>
      </c>
      <c r="H367" s="84"/>
      <c r="I367" s="99">
        <f>Cenník[[#This Row],[Kód]]</f>
        <v>4936</v>
      </c>
      <c r="J367" s="100">
        <f>SUM(Výskyt[[#This Row],[1]:[44]])</f>
        <v>0</v>
      </c>
      <c r="K367" s="100" t="str">
        <f>IFERROR(RANK(Výskyt[[#This Row],[kód-P]],Výskyt[kód-P],1),"")</f>
        <v/>
      </c>
      <c r="L367" s="100" t="str">
        <f>IF(Výskyt[[#This Row],[ks]]&gt;0,Výskyt[[#This Row],[Kód]],"")</f>
        <v/>
      </c>
      <c r="M367" s="100" t="str">
        <f>IFERROR(VLOOKUP(Výskyt[[#This Row],[Kód]],zostava1[],2,0),"")</f>
        <v/>
      </c>
      <c r="N367" s="100" t="str">
        <f>IFERROR(VLOOKUP(Výskyt[[#This Row],[Kód]],zostava2[],2,0),"")</f>
        <v/>
      </c>
      <c r="O367" s="100" t="str">
        <f>IFERROR(VLOOKUP(Výskyt[[#This Row],[Kód]],zostava3[],2,0),"")</f>
        <v/>
      </c>
      <c r="P367" s="100" t="str">
        <f>IFERROR(VLOOKUP(Výskyt[[#This Row],[Kód]],zostava4[],2,0),"")</f>
        <v/>
      </c>
      <c r="Q367" s="100" t="str">
        <f>IFERROR(VLOOKUP(Výskyt[[#This Row],[Kód]],zostava5[],2,0),"")</f>
        <v/>
      </c>
      <c r="R367" s="100" t="str">
        <f>IFERROR(VLOOKUP(Výskyt[[#This Row],[Kód]],zostava6[],2,0),"")</f>
        <v/>
      </c>
      <c r="S367" s="100" t="str">
        <f>IFERROR(VLOOKUP(Výskyt[[#This Row],[Kód]],zostava7[],2,0),"")</f>
        <v/>
      </c>
      <c r="T367" s="100" t="str">
        <f>IFERROR(VLOOKUP(Výskyt[[#This Row],[Kód]],zostava8[],2,0),"")</f>
        <v/>
      </c>
      <c r="U367" s="100" t="str">
        <f>IFERROR(VLOOKUP(Výskyt[[#This Row],[Kód]],zostava9[],2,0),"")</f>
        <v/>
      </c>
      <c r="V367" s="102" t="str">
        <f>IFERROR(VLOOKUP(Výskyt[[#This Row],[Kód]],zostava10[],2,0),"")</f>
        <v/>
      </c>
      <c r="W367" s="100" t="str">
        <f>IFERROR(VLOOKUP(Výskyt[[#This Row],[Kód]],zostava11[],2,0),"")</f>
        <v/>
      </c>
      <c r="X367" s="100" t="str">
        <f>IFERROR(VLOOKUP(Výskyt[[#This Row],[Kód]],zostava12[],2,0),"")</f>
        <v/>
      </c>
      <c r="Y367" s="100" t="str">
        <f>IFERROR(VLOOKUP(Výskyt[[#This Row],[Kód]],zostava13[],2,0),"")</f>
        <v/>
      </c>
      <c r="Z367" s="100" t="str">
        <f>IFERROR(VLOOKUP(Výskyt[[#This Row],[Kód]],zostava14[],2,0),"")</f>
        <v/>
      </c>
      <c r="AA367" s="100" t="str">
        <f>IFERROR(VLOOKUP(Výskyt[[#This Row],[Kód]],zostava15[],2,0),"")</f>
        <v/>
      </c>
      <c r="AB367" s="100" t="str">
        <f>IFERROR(VLOOKUP(Výskyt[[#This Row],[Kód]],zostava16[],2,0),"")</f>
        <v/>
      </c>
      <c r="AC367" s="100" t="str">
        <f>IFERROR(VLOOKUP(Výskyt[[#This Row],[Kód]],zostava17[],2,0),"")</f>
        <v/>
      </c>
      <c r="AD367" s="100" t="str">
        <f>IFERROR(VLOOKUP(Výskyt[[#This Row],[Kód]],zostava18[],2,0),"")</f>
        <v/>
      </c>
      <c r="AE367" s="100" t="str">
        <f>IFERROR(VLOOKUP(Výskyt[[#This Row],[Kód]],zostava19[],2,0),"")</f>
        <v/>
      </c>
      <c r="AF367" s="100" t="str">
        <f>IFERROR(VLOOKUP(Výskyt[[#This Row],[Kód]],zostava20[],2,0),"")</f>
        <v/>
      </c>
      <c r="AG367" s="100" t="str">
        <f>IFERROR(VLOOKUP(Výskyt[[#This Row],[Kód]],zostava21[],2,0),"")</f>
        <v/>
      </c>
      <c r="AH367" s="100" t="str">
        <f>IFERROR(VLOOKUP(Výskyt[[#This Row],[Kód]],zostava22[],2,0),"")</f>
        <v/>
      </c>
      <c r="AI367" s="100" t="str">
        <f>IFERROR(VLOOKUP(Výskyt[[#This Row],[Kód]],zostava23[],2,0),"")</f>
        <v/>
      </c>
      <c r="AJ367" s="100" t="str">
        <f>IFERROR(VLOOKUP(Výskyt[[#This Row],[Kód]],zostava24[],2,0),"")</f>
        <v/>
      </c>
      <c r="AK367" s="100" t="str">
        <f>IFERROR(VLOOKUP(Výskyt[[#This Row],[Kód]],zostava25[],2,0),"")</f>
        <v/>
      </c>
      <c r="AL367" s="100" t="str">
        <f>IFERROR(VLOOKUP(Výskyt[[#This Row],[Kód]],zostava26[],2,0),"")</f>
        <v/>
      </c>
      <c r="AM367" s="100" t="str">
        <f>IFERROR(VLOOKUP(Výskyt[[#This Row],[Kód]],zostava27[],2,0),"")</f>
        <v/>
      </c>
      <c r="AN367" s="100" t="str">
        <f>IFERROR(VLOOKUP(Výskyt[[#This Row],[Kód]],zostava28[],2,0),"")</f>
        <v/>
      </c>
      <c r="AO367" s="100" t="str">
        <f>IFERROR(VLOOKUP(Výskyt[[#This Row],[Kód]],zostava29[],2,0),"")</f>
        <v/>
      </c>
      <c r="AP367" s="100" t="str">
        <f>IFERROR(VLOOKUP(Výskyt[[#This Row],[Kód]],zostava30[],2,0),"")</f>
        <v/>
      </c>
      <c r="AQ367" s="100" t="str">
        <f>IFERROR(VLOOKUP(Výskyt[[#This Row],[Kód]],zostava31[],2,0),"")</f>
        <v/>
      </c>
      <c r="AR367" s="100" t="str">
        <f>IFERROR(VLOOKUP(Výskyt[[#This Row],[Kód]],zostava32[],2,0),"")</f>
        <v/>
      </c>
      <c r="AS367" s="100" t="str">
        <f>IFERROR(VLOOKUP(Výskyt[[#This Row],[Kód]],zostava33[],2,0),"")</f>
        <v/>
      </c>
      <c r="AT367" s="100" t="str">
        <f>IFERROR(VLOOKUP(Výskyt[[#This Row],[Kód]],zostava34[],2,0),"")</f>
        <v/>
      </c>
      <c r="AU367" s="100" t="str">
        <f>IFERROR(VLOOKUP(Výskyt[[#This Row],[Kód]],zostava35[],2,0),"")</f>
        <v/>
      </c>
      <c r="AV367" s="100" t="str">
        <f>IFERROR(VLOOKUP(Výskyt[[#This Row],[Kód]],zostava36[],2,0),"")</f>
        <v/>
      </c>
      <c r="AW367" s="100" t="str">
        <f>IFERROR(VLOOKUP(Výskyt[[#This Row],[Kód]],zostava37[],2,0),"")</f>
        <v/>
      </c>
      <c r="AX367" s="100" t="str">
        <f>IFERROR(VLOOKUP(Výskyt[[#This Row],[Kód]],zostava38[],2,0),"")</f>
        <v/>
      </c>
      <c r="AY367" s="100" t="str">
        <f>IFERROR(VLOOKUP(Výskyt[[#This Row],[Kód]],zostava39[],2,0),"")</f>
        <v/>
      </c>
      <c r="AZ367" s="100" t="str">
        <f>IFERROR(VLOOKUP(Výskyt[[#This Row],[Kód]],zostava40[],2,0),"")</f>
        <v/>
      </c>
      <c r="BA367" s="100" t="str">
        <f>IFERROR(VLOOKUP(Výskyt[[#This Row],[Kód]],zostava41[],2,0),"")</f>
        <v/>
      </c>
      <c r="BB367" s="100" t="str">
        <f>IFERROR(VLOOKUP(Výskyt[[#This Row],[Kód]],zostava42[],2,0),"")</f>
        <v/>
      </c>
      <c r="BC367" s="100" t="str">
        <f>IFERROR(VLOOKUP(Výskyt[[#This Row],[Kód]],zostava43[],2,0),"")</f>
        <v/>
      </c>
      <c r="BD367" s="100" t="str">
        <f>IFERROR(VLOOKUP(Výskyt[[#This Row],[Kód]],zostava44[],2,0),"")</f>
        <v/>
      </c>
      <c r="BE367" s="84"/>
      <c r="BF367" s="108">
        <f>Zostavy!B410</f>
        <v>0</v>
      </c>
      <c r="BG367" s="108">
        <f>SUMIFS(Zostavy!$D$384:$D$417,Zostavy!$B$384:$B$417,Zostavy!B410)*Zostavy!$E$419</f>
        <v>0</v>
      </c>
      <c r="BI367" s="108">
        <f>Zostavy!H410</f>
        <v>0</v>
      </c>
      <c r="BJ367" s="108">
        <f>SUMIFS(Zostavy!$J$384:$J$417,Zostavy!$H$384:$H$417,Zostavy!H410)*Zostavy!$K$419</f>
        <v>0</v>
      </c>
      <c r="BL367" s="108">
        <f>Zostavy!N410</f>
        <v>0</v>
      </c>
      <c r="BM367" s="108">
        <f>SUMIFS(Zostavy!$P$384:$P$417,Zostavy!$N$384:$N$417,Zostavy!N410)*Zostavy!$Q$419</f>
        <v>0</v>
      </c>
      <c r="BO367" s="108">
        <f>Zostavy!T410</f>
        <v>0</v>
      </c>
      <c r="BP367" s="108">
        <f>SUMIFS(Zostavy!$V$384:$V$417,Zostavy!$T$384:$T$417,Zostavy!T410)*Zostavy!$W$419</f>
        <v>0</v>
      </c>
    </row>
    <row r="368" spans="1:68" ht="14.15" x14ac:dyDescent="0.35">
      <c r="A368" s="84"/>
      <c r="B368" s="98">
        <v>4960</v>
      </c>
      <c r="C368" s="84" t="s">
        <v>163</v>
      </c>
      <c r="D368" s="84">
        <f>Cenník[[#This Row],[Kód]]</f>
        <v>4960</v>
      </c>
      <c r="E368" s="93">
        <v>1.46</v>
      </c>
      <c r="F368" s="84"/>
      <c r="G368" s="84" t="s">
        <v>687</v>
      </c>
      <c r="H368" s="84"/>
      <c r="I368" s="99">
        <f>Cenník[[#This Row],[Kód]]</f>
        <v>4960</v>
      </c>
      <c r="J368" s="100">
        <f>SUM(Výskyt[[#This Row],[1]:[44]])</f>
        <v>0</v>
      </c>
      <c r="K368" s="100" t="str">
        <f>IFERROR(RANK(Výskyt[[#This Row],[kód-P]],Výskyt[kód-P],1),"")</f>
        <v/>
      </c>
      <c r="L368" s="100" t="str">
        <f>IF(Výskyt[[#This Row],[ks]]&gt;0,Výskyt[[#This Row],[Kód]],"")</f>
        <v/>
      </c>
      <c r="M368" s="100" t="str">
        <f>IFERROR(VLOOKUP(Výskyt[[#This Row],[Kód]],zostava1[],2,0),"")</f>
        <v/>
      </c>
      <c r="N368" s="100" t="str">
        <f>IFERROR(VLOOKUP(Výskyt[[#This Row],[Kód]],zostava2[],2,0),"")</f>
        <v/>
      </c>
      <c r="O368" s="100" t="str">
        <f>IFERROR(VLOOKUP(Výskyt[[#This Row],[Kód]],zostava3[],2,0),"")</f>
        <v/>
      </c>
      <c r="P368" s="100" t="str">
        <f>IFERROR(VLOOKUP(Výskyt[[#This Row],[Kód]],zostava4[],2,0),"")</f>
        <v/>
      </c>
      <c r="Q368" s="100" t="str">
        <f>IFERROR(VLOOKUP(Výskyt[[#This Row],[Kód]],zostava5[],2,0),"")</f>
        <v/>
      </c>
      <c r="R368" s="100" t="str">
        <f>IFERROR(VLOOKUP(Výskyt[[#This Row],[Kód]],zostava6[],2,0),"")</f>
        <v/>
      </c>
      <c r="S368" s="100" t="str">
        <f>IFERROR(VLOOKUP(Výskyt[[#This Row],[Kód]],zostava7[],2,0),"")</f>
        <v/>
      </c>
      <c r="T368" s="100" t="str">
        <f>IFERROR(VLOOKUP(Výskyt[[#This Row],[Kód]],zostava8[],2,0),"")</f>
        <v/>
      </c>
      <c r="U368" s="100" t="str">
        <f>IFERROR(VLOOKUP(Výskyt[[#This Row],[Kód]],zostava9[],2,0),"")</f>
        <v/>
      </c>
      <c r="V368" s="102" t="str">
        <f>IFERROR(VLOOKUP(Výskyt[[#This Row],[Kód]],zostava10[],2,0),"")</f>
        <v/>
      </c>
      <c r="W368" s="100" t="str">
        <f>IFERROR(VLOOKUP(Výskyt[[#This Row],[Kód]],zostava11[],2,0),"")</f>
        <v/>
      </c>
      <c r="X368" s="100" t="str">
        <f>IFERROR(VLOOKUP(Výskyt[[#This Row],[Kód]],zostava12[],2,0),"")</f>
        <v/>
      </c>
      <c r="Y368" s="100" t="str">
        <f>IFERROR(VLOOKUP(Výskyt[[#This Row],[Kód]],zostava13[],2,0),"")</f>
        <v/>
      </c>
      <c r="Z368" s="100" t="str">
        <f>IFERROR(VLOOKUP(Výskyt[[#This Row],[Kód]],zostava14[],2,0),"")</f>
        <v/>
      </c>
      <c r="AA368" s="100" t="str">
        <f>IFERROR(VLOOKUP(Výskyt[[#This Row],[Kód]],zostava15[],2,0),"")</f>
        <v/>
      </c>
      <c r="AB368" s="100" t="str">
        <f>IFERROR(VLOOKUP(Výskyt[[#This Row],[Kód]],zostava16[],2,0),"")</f>
        <v/>
      </c>
      <c r="AC368" s="100" t="str">
        <f>IFERROR(VLOOKUP(Výskyt[[#This Row],[Kód]],zostava17[],2,0),"")</f>
        <v/>
      </c>
      <c r="AD368" s="100" t="str">
        <f>IFERROR(VLOOKUP(Výskyt[[#This Row],[Kód]],zostava18[],2,0),"")</f>
        <v/>
      </c>
      <c r="AE368" s="100" t="str">
        <f>IFERROR(VLOOKUP(Výskyt[[#This Row],[Kód]],zostava19[],2,0),"")</f>
        <v/>
      </c>
      <c r="AF368" s="100" t="str">
        <f>IFERROR(VLOOKUP(Výskyt[[#This Row],[Kód]],zostava20[],2,0),"")</f>
        <v/>
      </c>
      <c r="AG368" s="100" t="str">
        <f>IFERROR(VLOOKUP(Výskyt[[#This Row],[Kód]],zostava21[],2,0),"")</f>
        <v/>
      </c>
      <c r="AH368" s="100" t="str">
        <f>IFERROR(VLOOKUP(Výskyt[[#This Row],[Kód]],zostava22[],2,0),"")</f>
        <v/>
      </c>
      <c r="AI368" s="100" t="str">
        <f>IFERROR(VLOOKUP(Výskyt[[#This Row],[Kód]],zostava23[],2,0),"")</f>
        <v/>
      </c>
      <c r="AJ368" s="100" t="str">
        <f>IFERROR(VLOOKUP(Výskyt[[#This Row],[Kód]],zostava24[],2,0),"")</f>
        <v/>
      </c>
      <c r="AK368" s="100" t="str">
        <f>IFERROR(VLOOKUP(Výskyt[[#This Row],[Kód]],zostava25[],2,0),"")</f>
        <v/>
      </c>
      <c r="AL368" s="100" t="str">
        <f>IFERROR(VLOOKUP(Výskyt[[#This Row],[Kód]],zostava26[],2,0),"")</f>
        <v/>
      </c>
      <c r="AM368" s="100" t="str">
        <f>IFERROR(VLOOKUP(Výskyt[[#This Row],[Kód]],zostava27[],2,0),"")</f>
        <v/>
      </c>
      <c r="AN368" s="100" t="str">
        <f>IFERROR(VLOOKUP(Výskyt[[#This Row],[Kód]],zostava28[],2,0),"")</f>
        <v/>
      </c>
      <c r="AO368" s="100" t="str">
        <f>IFERROR(VLOOKUP(Výskyt[[#This Row],[Kód]],zostava29[],2,0),"")</f>
        <v/>
      </c>
      <c r="AP368" s="100" t="str">
        <f>IFERROR(VLOOKUP(Výskyt[[#This Row],[Kód]],zostava30[],2,0),"")</f>
        <v/>
      </c>
      <c r="AQ368" s="100" t="str">
        <f>IFERROR(VLOOKUP(Výskyt[[#This Row],[Kód]],zostava31[],2,0),"")</f>
        <v/>
      </c>
      <c r="AR368" s="100" t="str">
        <f>IFERROR(VLOOKUP(Výskyt[[#This Row],[Kód]],zostava32[],2,0),"")</f>
        <v/>
      </c>
      <c r="AS368" s="100" t="str">
        <f>IFERROR(VLOOKUP(Výskyt[[#This Row],[Kód]],zostava33[],2,0),"")</f>
        <v/>
      </c>
      <c r="AT368" s="100" t="str">
        <f>IFERROR(VLOOKUP(Výskyt[[#This Row],[Kód]],zostava34[],2,0),"")</f>
        <v/>
      </c>
      <c r="AU368" s="100" t="str">
        <f>IFERROR(VLOOKUP(Výskyt[[#This Row],[Kód]],zostava35[],2,0),"")</f>
        <v/>
      </c>
      <c r="AV368" s="100" t="str">
        <f>IFERROR(VLOOKUP(Výskyt[[#This Row],[Kód]],zostava36[],2,0),"")</f>
        <v/>
      </c>
      <c r="AW368" s="100" t="str">
        <f>IFERROR(VLOOKUP(Výskyt[[#This Row],[Kód]],zostava37[],2,0),"")</f>
        <v/>
      </c>
      <c r="AX368" s="100" t="str">
        <f>IFERROR(VLOOKUP(Výskyt[[#This Row],[Kód]],zostava38[],2,0),"")</f>
        <v/>
      </c>
      <c r="AY368" s="100" t="str">
        <f>IFERROR(VLOOKUP(Výskyt[[#This Row],[Kód]],zostava39[],2,0),"")</f>
        <v/>
      </c>
      <c r="AZ368" s="100" t="str">
        <f>IFERROR(VLOOKUP(Výskyt[[#This Row],[Kód]],zostava40[],2,0),"")</f>
        <v/>
      </c>
      <c r="BA368" s="100" t="str">
        <f>IFERROR(VLOOKUP(Výskyt[[#This Row],[Kód]],zostava41[],2,0),"")</f>
        <v/>
      </c>
      <c r="BB368" s="100" t="str">
        <f>IFERROR(VLOOKUP(Výskyt[[#This Row],[Kód]],zostava42[],2,0),"")</f>
        <v/>
      </c>
      <c r="BC368" s="100" t="str">
        <f>IFERROR(VLOOKUP(Výskyt[[#This Row],[Kód]],zostava43[],2,0),"")</f>
        <v/>
      </c>
      <c r="BD368" s="100" t="str">
        <f>IFERROR(VLOOKUP(Výskyt[[#This Row],[Kód]],zostava44[],2,0),"")</f>
        <v/>
      </c>
      <c r="BE368" s="84"/>
      <c r="BF368" s="108">
        <f>Zostavy!B411</f>
        <v>0</v>
      </c>
      <c r="BG368" s="108">
        <f>SUMIFS(Zostavy!$D$384:$D$417,Zostavy!$B$384:$B$417,Zostavy!B411)*Zostavy!$E$419</f>
        <v>0</v>
      </c>
      <c r="BI368" s="108">
        <f>Zostavy!H411</f>
        <v>0</v>
      </c>
      <c r="BJ368" s="108">
        <f>SUMIFS(Zostavy!$J$384:$J$417,Zostavy!$H$384:$H$417,Zostavy!H411)*Zostavy!$K$419</f>
        <v>0</v>
      </c>
      <c r="BL368" s="108">
        <f>Zostavy!N411</f>
        <v>0</v>
      </c>
      <c r="BM368" s="108">
        <f>SUMIFS(Zostavy!$P$384:$P$417,Zostavy!$N$384:$N$417,Zostavy!N411)*Zostavy!$Q$419</f>
        <v>0</v>
      </c>
      <c r="BO368" s="108">
        <f>Zostavy!T411</f>
        <v>0</v>
      </c>
      <c r="BP368" s="108">
        <f>SUMIFS(Zostavy!$V$384:$V$417,Zostavy!$T$384:$T$417,Zostavy!T411)*Zostavy!$W$419</f>
        <v>0</v>
      </c>
    </row>
    <row r="369" spans="1:68" ht="14.15" x14ac:dyDescent="0.35">
      <c r="A369" s="84"/>
      <c r="B369" s="98">
        <v>4961</v>
      </c>
      <c r="C369" s="84" t="s">
        <v>164</v>
      </c>
      <c r="D369" s="84">
        <f>Cenník[[#This Row],[Kód]]</f>
        <v>4961</v>
      </c>
      <c r="E369" s="93">
        <v>2.88</v>
      </c>
      <c r="F369" s="84"/>
      <c r="G369" s="84" t="s">
        <v>685</v>
      </c>
      <c r="H369" s="84"/>
      <c r="I369" s="99">
        <f>Cenník[[#This Row],[Kód]]</f>
        <v>4961</v>
      </c>
      <c r="J369" s="100">
        <f>SUM(Výskyt[[#This Row],[1]:[44]])</f>
        <v>0</v>
      </c>
      <c r="K369" s="100" t="str">
        <f>IFERROR(RANK(Výskyt[[#This Row],[kód-P]],Výskyt[kód-P],1),"")</f>
        <v/>
      </c>
      <c r="L369" s="100" t="str">
        <f>IF(Výskyt[[#This Row],[ks]]&gt;0,Výskyt[[#This Row],[Kód]],"")</f>
        <v/>
      </c>
      <c r="M369" s="100" t="str">
        <f>IFERROR(VLOOKUP(Výskyt[[#This Row],[Kód]],zostava1[],2,0),"")</f>
        <v/>
      </c>
      <c r="N369" s="100" t="str">
        <f>IFERROR(VLOOKUP(Výskyt[[#This Row],[Kód]],zostava2[],2,0),"")</f>
        <v/>
      </c>
      <c r="O369" s="100" t="str">
        <f>IFERROR(VLOOKUP(Výskyt[[#This Row],[Kód]],zostava3[],2,0),"")</f>
        <v/>
      </c>
      <c r="P369" s="100" t="str">
        <f>IFERROR(VLOOKUP(Výskyt[[#This Row],[Kód]],zostava4[],2,0),"")</f>
        <v/>
      </c>
      <c r="Q369" s="100" t="str">
        <f>IFERROR(VLOOKUP(Výskyt[[#This Row],[Kód]],zostava5[],2,0),"")</f>
        <v/>
      </c>
      <c r="R369" s="100" t="str">
        <f>IFERROR(VLOOKUP(Výskyt[[#This Row],[Kód]],zostava6[],2,0),"")</f>
        <v/>
      </c>
      <c r="S369" s="100" t="str">
        <f>IFERROR(VLOOKUP(Výskyt[[#This Row],[Kód]],zostava7[],2,0),"")</f>
        <v/>
      </c>
      <c r="T369" s="100" t="str">
        <f>IFERROR(VLOOKUP(Výskyt[[#This Row],[Kód]],zostava8[],2,0),"")</f>
        <v/>
      </c>
      <c r="U369" s="100" t="str">
        <f>IFERROR(VLOOKUP(Výskyt[[#This Row],[Kód]],zostava9[],2,0),"")</f>
        <v/>
      </c>
      <c r="V369" s="102" t="str">
        <f>IFERROR(VLOOKUP(Výskyt[[#This Row],[Kód]],zostava10[],2,0),"")</f>
        <v/>
      </c>
      <c r="W369" s="100" t="str">
        <f>IFERROR(VLOOKUP(Výskyt[[#This Row],[Kód]],zostava11[],2,0),"")</f>
        <v/>
      </c>
      <c r="X369" s="100" t="str">
        <f>IFERROR(VLOOKUP(Výskyt[[#This Row],[Kód]],zostava12[],2,0),"")</f>
        <v/>
      </c>
      <c r="Y369" s="100" t="str">
        <f>IFERROR(VLOOKUP(Výskyt[[#This Row],[Kód]],zostava13[],2,0),"")</f>
        <v/>
      </c>
      <c r="Z369" s="100" t="str">
        <f>IFERROR(VLOOKUP(Výskyt[[#This Row],[Kód]],zostava14[],2,0),"")</f>
        <v/>
      </c>
      <c r="AA369" s="100" t="str">
        <f>IFERROR(VLOOKUP(Výskyt[[#This Row],[Kód]],zostava15[],2,0),"")</f>
        <v/>
      </c>
      <c r="AB369" s="100" t="str">
        <f>IFERROR(VLOOKUP(Výskyt[[#This Row],[Kód]],zostava16[],2,0),"")</f>
        <v/>
      </c>
      <c r="AC369" s="100" t="str">
        <f>IFERROR(VLOOKUP(Výskyt[[#This Row],[Kód]],zostava17[],2,0),"")</f>
        <v/>
      </c>
      <c r="AD369" s="100" t="str">
        <f>IFERROR(VLOOKUP(Výskyt[[#This Row],[Kód]],zostava18[],2,0),"")</f>
        <v/>
      </c>
      <c r="AE369" s="100" t="str">
        <f>IFERROR(VLOOKUP(Výskyt[[#This Row],[Kód]],zostava19[],2,0),"")</f>
        <v/>
      </c>
      <c r="AF369" s="100" t="str">
        <f>IFERROR(VLOOKUP(Výskyt[[#This Row],[Kód]],zostava20[],2,0),"")</f>
        <v/>
      </c>
      <c r="AG369" s="100" t="str">
        <f>IFERROR(VLOOKUP(Výskyt[[#This Row],[Kód]],zostava21[],2,0),"")</f>
        <v/>
      </c>
      <c r="AH369" s="100" t="str">
        <f>IFERROR(VLOOKUP(Výskyt[[#This Row],[Kód]],zostava22[],2,0),"")</f>
        <v/>
      </c>
      <c r="AI369" s="100" t="str">
        <f>IFERROR(VLOOKUP(Výskyt[[#This Row],[Kód]],zostava23[],2,0),"")</f>
        <v/>
      </c>
      <c r="AJ369" s="100" t="str">
        <f>IFERROR(VLOOKUP(Výskyt[[#This Row],[Kód]],zostava24[],2,0),"")</f>
        <v/>
      </c>
      <c r="AK369" s="100" t="str">
        <f>IFERROR(VLOOKUP(Výskyt[[#This Row],[Kód]],zostava25[],2,0),"")</f>
        <v/>
      </c>
      <c r="AL369" s="100" t="str">
        <f>IFERROR(VLOOKUP(Výskyt[[#This Row],[Kód]],zostava26[],2,0),"")</f>
        <v/>
      </c>
      <c r="AM369" s="100" t="str">
        <f>IFERROR(VLOOKUP(Výskyt[[#This Row],[Kód]],zostava27[],2,0),"")</f>
        <v/>
      </c>
      <c r="AN369" s="100" t="str">
        <f>IFERROR(VLOOKUP(Výskyt[[#This Row],[Kód]],zostava28[],2,0),"")</f>
        <v/>
      </c>
      <c r="AO369" s="100" t="str">
        <f>IFERROR(VLOOKUP(Výskyt[[#This Row],[Kód]],zostava29[],2,0),"")</f>
        <v/>
      </c>
      <c r="AP369" s="100" t="str">
        <f>IFERROR(VLOOKUP(Výskyt[[#This Row],[Kód]],zostava30[],2,0),"")</f>
        <v/>
      </c>
      <c r="AQ369" s="100" t="str">
        <f>IFERROR(VLOOKUP(Výskyt[[#This Row],[Kód]],zostava31[],2,0),"")</f>
        <v/>
      </c>
      <c r="AR369" s="100" t="str">
        <f>IFERROR(VLOOKUP(Výskyt[[#This Row],[Kód]],zostava32[],2,0),"")</f>
        <v/>
      </c>
      <c r="AS369" s="100" t="str">
        <f>IFERROR(VLOOKUP(Výskyt[[#This Row],[Kód]],zostava33[],2,0),"")</f>
        <v/>
      </c>
      <c r="AT369" s="100" t="str">
        <f>IFERROR(VLOOKUP(Výskyt[[#This Row],[Kód]],zostava34[],2,0),"")</f>
        <v/>
      </c>
      <c r="AU369" s="100" t="str">
        <f>IFERROR(VLOOKUP(Výskyt[[#This Row],[Kód]],zostava35[],2,0),"")</f>
        <v/>
      </c>
      <c r="AV369" s="100" t="str">
        <f>IFERROR(VLOOKUP(Výskyt[[#This Row],[Kód]],zostava36[],2,0),"")</f>
        <v/>
      </c>
      <c r="AW369" s="100" t="str">
        <f>IFERROR(VLOOKUP(Výskyt[[#This Row],[Kód]],zostava37[],2,0),"")</f>
        <v/>
      </c>
      <c r="AX369" s="100" t="str">
        <f>IFERROR(VLOOKUP(Výskyt[[#This Row],[Kód]],zostava38[],2,0),"")</f>
        <v/>
      </c>
      <c r="AY369" s="100" t="str">
        <f>IFERROR(VLOOKUP(Výskyt[[#This Row],[Kód]],zostava39[],2,0),"")</f>
        <v/>
      </c>
      <c r="AZ369" s="100" t="str">
        <f>IFERROR(VLOOKUP(Výskyt[[#This Row],[Kód]],zostava40[],2,0),"")</f>
        <v/>
      </c>
      <c r="BA369" s="100" t="str">
        <f>IFERROR(VLOOKUP(Výskyt[[#This Row],[Kód]],zostava41[],2,0),"")</f>
        <v/>
      </c>
      <c r="BB369" s="100" t="str">
        <f>IFERROR(VLOOKUP(Výskyt[[#This Row],[Kód]],zostava42[],2,0),"")</f>
        <v/>
      </c>
      <c r="BC369" s="100" t="str">
        <f>IFERROR(VLOOKUP(Výskyt[[#This Row],[Kód]],zostava43[],2,0),"")</f>
        <v/>
      </c>
      <c r="BD369" s="100" t="str">
        <f>IFERROR(VLOOKUP(Výskyt[[#This Row],[Kód]],zostava44[],2,0),"")</f>
        <v/>
      </c>
      <c r="BE369" s="84"/>
      <c r="BF369" s="108">
        <f>Zostavy!B412</f>
        <v>0</v>
      </c>
      <c r="BG369" s="108">
        <f>SUMIFS(Zostavy!$D$384:$D$417,Zostavy!$B$384:$B$417,Zostavy!B412)*Zostavy!$E$419</f>
        <v>0</v>
      </c>
      <c r="BI369" s="108">
        <f>Zostavy!H412</f>
        <v>0</v>
      </c>
      <c r="BJ369" s="108">
        <f>SUMIFS(Zostavy!$J$384:$J$417,Zostavy!$H$384:$H$417,Zostavy!H412)*Zostavy!$K$419</f>
        <v>0</v>
      </c>
      <c r="BL369" s="108">
        <f>Zostavy!N412</f>
        <v>0</v>
      </c>
      <c r="BM369" s="108">
        <f>SUMIFS(Zostavy!$P$384:$P$417,Zostavy!$N$384:$N$417,Zostavy!N412)*Zostavy!$Q$419</f>
        <v>0</v>
      </c>
      <c r="BO369" s="108">
        <f>Zostavy!T412</f>
        <v>0</v>
      </c>
      <c r="BP369" s="108">
        <f>SUMIFS(Zostavy!$V$384:$V$417,Zostavy!$T$384:$T$417,Zostavy!T412)*Zostavy!$W$419</f>
        <v>0</v>
      </c>
    </row>
    <row r="370" spans="1:68" ht="14.15" x14ac:dyDescent="0.35">
      <c r="A370" s="84"/>
      <c r="B370" s="98">
        <v>4962</v>
      </c>
      <c r="C370" s="84" t="s">
        <v>165</v>
      </c>
      <c r="D370" s="84">
        <f>Cenník[[#This Row],[Kód]]</f>
        <v>4962</v>
      </c>
      <c r="E370" s="93">
        <v>4.3599999999999994</v>
      </c>
      <c r="F370" s="84"/>
      <c r="G370" s="84" t="s">
        <v>683</v>
      </c>
      <c r="H370" s="84"/>
      <c r="I370" s="99">
        <f>Cenník[[#This Row],[Kód]]</f>
        <v>4962</v>
      </c>
      <c r="J370" s="100">
        <f>SUM(Výskyt[[#This Row],[1]:[44]])</f>
        <v>0</v>
      </c>
      <c r="K370" s="100" t="str">
        <f>IFERROR(RANK(Výskyt[[#This Row],[kód-P]],Výskyt[kód-P],1),"")</f>
        <v/>
      </c>
      <c r="L370" s="100" t="str">
        <f>IF(Výskyt[[#This Row],[ks]]&gt;0,Výskyt[[#This Row],[Kód]],"")</f>
        <v/>
      </c>
      <c r="M370" s="100" t="str">
        <f>IFERROR(VLOOKUP(Výskyt[[#This Row],[Kód]],zostava1[],2,0),"")</f>
        <v/>
      </c>
      <c r="N370" s="100" t="str">
        <f>IFERROR(VLOOKUP(Výskyt[[#This Row],[Kód]],zostava2[],2,0),"")</f>
        <v/>
      </c>
      <c r="O370" s="100" t="str">
        <f>IFERROR(VLOOKUP(Výskyt[[#This Row],[Kód]],zostava3[],2,0),"")</f>
        <v/>
      </c>
      <c r="P370" s="100" t="str">
        <f>IFERROR(VLOOKUP(Výskyt[[#This Row],[Kód]],zostava4[],2,0),"")</f>
        <v/>
      </c>
      <c r="Q370" s="100" t="str">
        <f>IFERROR(VLOOKUP(Výskyt[[#This Row],[Kód]],zostava5[],2,0),"")</f>
        <v/>
      </c>
      <c r="R370" s="100" t="str">
        <f>IFERROR(VLOOKUP(Výskyt[[#This Row],[Kód]],zostava6[],2,0),"")</f>
        <v/>
      </c>
      <c r="S370" s="100" t="str">
        <f>IFERROR(VLOOKUP(Výskyt[[#This Row],[Kód]],zostava7[],2,0),"")</f>
        <v/>
      </c>
      <c r="T370" s="100" t="str">
        <f>IFERROR(VLOOKUP(Výskyt[[#This Row],[Kód]],zostava8[],2,0),"")</f>
        <v/>
      </c>
      <c r="U370" s="100" t="str">
        <f>IFERROR(VLOOKUP(Výskyt[[#This Row],[Kód]],zostava9[],2,0),"")</f>
        <v/>
      </c>
      <c r="V370" s="102" t="str">
        <f>IFERROR(VLOOKUP(Výskyt[[#This Row],[Kód]],zostava10[],2,0),"")</f>
        <v/>
      </c>
      <c r="W370" s="100" t="str">
        <f>IFERROR(VLOOKUP(Výskyt[[#This Row],[Kód]],zostava11[],2,0),"")</f>
        <v/>
      </c>
      <c r="X370" s="100" t="str">
        <f>IFERROR(VLOOKUP(Výskyt[[#This Row],[Kód]],zostava12[],2,0),"")</f>
        <v/>
      </c>
      <c r="Y370" s="100" t="str">
        <f>IFERROR(VLOOKUP(Výskyt[[#This Row],[Kód]],zostava13[],2,0),"")</f>
        <v/>
      </c>
      <c r="Z370" s="100" t="str">
        <f>IFERROR(VLOOKUP(Výskyt[[#This Row],[Kód]],zostava14[],2,0),"")</f>
        <v/>
      </c>
      <c r="AA370" s="100" t="str">
        <f>IFERROR(VLOOKUP(Výskyt[[#This Row],[Kód]],zostava15[],2,0),"")</f>
        <v/>
      </c>
      <c r="AB370" s="100" t="str">
        <f>IFERROR(VLOOKUP(Výskyt[[#This Row],[Kód]],zostava16[],2,0),"")</f>
        <v/>
      </c>
      <c r="AC370" s="100" t="str">
        <f>IFERROR(VLOOKUP(Výskyt[[#This Row],[Kód]],zostava17[],2,0),"")</f>
        <v/>
      </c>
      <c r="AD370" s="100" t="str">
        <f>IFERROR(VLOOKUP(Výskyt[[#This Row],[Kód]],zostava18[],2,0),"")</f>
        <v/>
      </c>
      <c r="AE370" s="100" t="str">
        <f>IFERROR(VLOOKUP(Výskyt[[#This Row],[Kód]],zostava19[],2,0),"")</f>
        <v/>
      </c>
      <c r="AF370" s="100" t="str">
        <f>IFERROR(VLOOKUP(Výskyt[[#This Row],[Kód]],zostava20[],2,0),"")</f>
        <v/>
      </c>
      <c r="AG370" s="100" t="str">
        <f>IFERROR(VLOOKUP(Výskyt[[#This Row],[Kód]],zostava21[],2,0),"")</f>
        <v/>
      </c>
      <c r="AH370" s="100" t="str">
        <f>IFERROR(VLOOKUP(Výskyt[[#This Row],[Kód]],zostava22[],2,0),"")</f>
        <v/>
      </c>
      <c r="AI370" s="100" t="str">
        <f>IFERROR(VLOOKUP(Výskyt[[#This Row],[Kód]],zostava23[],2,0),"")</f>
        <v/>
      </c>
      <c r="AJ370" s="100" t="str">
        <f>IFERROR(VLOOKUP(Výskyt[[#This Row],[Kód]],zostava24[],2,0),"")</f>
        <v/>
      </c>
      <c r="AK370" s="100" t="str">
        <f>IFERROR(VLOOKUP(Výskyt[[#This Row],[Kód]],zostava25[],2,0),"")</f>
        <v/>
      </c>
      <c r="AL370" s="100" t="str">
        <f>IFERROR(VLOOKUP(Výskyt[[#This Row],[Kód]],zostava26[],2,0),"")</f>
        <v/>
      </c>
      <c r="AM370" s="100" t="str">
        <f>IFERROR(VLOOKUP(Výskyt[[#This Row],[Kód]],zostava27[],2,0),"")</f>
        <v/>
      </c>
      <c r="AN370" s="100" t="str">
        <f>IFERROR(VLOOKUP(Výskyt[[#This Row],[Kód]],zostava28[],2,0),"")</f>
        <v/>
      </c>
      <c r="AO370" s="100" t="str">
        <f>IFERROR(VLOOKUP(Výskyt[[#This Row],[Kód]],zostava29[],2,0),"")</f>
        <v/>
      </c>
      <c r="AP370" s="100" t="str">
        <f>IFERROR(VLOOKUP(Výskyt[[#This Row],[Kód]],zostava30[],2,0),"")</f>
        <v/>
      </c>
      <c r="AQ370" s="100" t="str">
        <f>IFERROR(VLOOKUP(Výskyt[[#This Row],[Kód]],zostava31[],2,0),"")</f>
        <v/>
      </c>
      <c r="AR370" s="100" t="str">
        <f>IFERROR(VLOOKUP(Výskyt[[#This Row],[Kód]],zostava32[],2,0),"")</f>
        <v/>
      </c>
      <c r="AS370" s="100" t="str">
        <f>IFERROR(VLOOKUP(Výskyt[[#This Row],[Kód]],zostava33[],2,0),"")</f>
        <v/>
      </c>
      <c r="AT370" s="100" t="str">
        <f>IFERROR(VLOOKUP(Výskyt[[#This Row],[Kód]],zostava34[],2,0),"")</f>
        <v/>
      </c>
      <c r="AU370" s="100" t="str">
        <f>IFERROR(VLOOKUP(Výskyt[[#This Row],[Kód]],zostava35[],2,0),"")</f>
        <v/>
      </c>
      <c r="AV370" s="100" t="str">
        <f>IFERROR(VLOOKUP(Výskyt[[#This Row],[Kód]],zostava36[],2,0),"")</f>
        <v/>
      </c>
      <c r="AW370" s="100" t="str">
        <f>IFERROR(VLOOKUP(Výskyt[[#This Row],[Kód]],zostava37[],2,0),"")</f>
        <v/>
      </c>
      <c r="AX370" s="100" t="str">
        <f>IFERROR(VLOOKUP(Výskyt[[#This Row],[Kód]],zostava38[],2,0),"")</f>
        <v/>
      </c>
      <c r="AY370" s="100" t="str">
        <f>IFERROR(VLOOKUP(Výskyt[[#This Row],[Kód]],zostava39[],2,0),"")</f>
        <v/>
      </c>
      <c r="AZ370" s="100" t="str">
        <f>IFERROR(VLOOKUP(Výskyt[[#This Row],[Kód]],zostava40[],2,0),"")</f>
        <v/>
      </c>
      <c r="BA370" s="100" t="str">
        <f>IFERROR(VLOOKUP(Výskyt[[#This Row],[Kód]],zostava41[],2,0),"")</f>
        <v/>
      </c>
      <c r="BB370" s="100" t="str">
        <f>IFERROR(VLOOKUP(Výskyt[[#This Row],[Kód]],zostava42[],2,0),"")</f>
        <v/>
      </c>
      <c r="BC370" s="100" t="str">
        <f>IFERROR(VLOOKUP(Výskyt[[#This Row],[Kód]],zostava43[],2,0),"")</f>
        <v/>
      </c>
      <c r="BD370" s="100" t="str">
        <f>IFERROR(VLOOKUP(Výskyt[[#This Row],[Kód]],zostava44[],2,0),"")</f>
        <v/>
      </c>
      <c r="BE370" s="84"/>
      <c r="BF370" s="108">
        <f>Zostavy!B413</f>
        <v>0</v>
      </c>
      <c r="BG370" s="108">
        <f>SUMIFS(Zostavy!$D$384:$D$417,Zostavy!$B$384:$B$417,Zostavy!B413)*Zostavy!$E$419</f>
        <v>0</v>
      </c>
      <c r="BI370" s="108">
        <f>Zostavy!H413</f>
        <v>0</v>
      </c>
      <c r="BJ370" s="108">
        <f>SUMIFS(Zostavy!$J$384:$J$417,Zostavy!$H$384:$H$417,Zostavy!H413)*Zostavy!$K$419</f>
        <v>0</v>
      </c>
      <c r="BL370" s="108">
        <f>Zostavy!N413</f>
        <v>0</v>
      </c>
      <c r="BM370" s="108">
        <f>SUMIFS(Zostavy!$P$384:$P$417,Zostavy!$N$384:$N$417,Zostavy!N413)*Zostavy!$Q$419</f>
        <v>0</v>
      </c>
      <c r="BO370" s="108">
        <f>Zostavy!T413</f>
        <v>0</v>
      </c>
      <c r="BP370" s="108">
        <f>SUMIFS(Zostavy!$V$384:$V$417,Zostavy!$T$384:$T$417,Zostavy!T413)*Zostavy!$W$419</f>
        <v>0</v>
      </c>
    </row>
    <row r="371" spans="1:68" ht="14.15" x14ac:dyDescent="0.35">
      <c r="A371" s="84"/>
      <c r="B371" s="98">
        <v>4963</v>
      </c>
      <c r="C371" s="84" t="s">
        <v>166</v>
      </c>
      <c r="D371" s="84">
        <f>Cenník[[#This Row],[Kód]]</f>
        <v>4963</v>
      </c>
      <c r="E371" s="93">
        <v>5.76</v>
      </c>
      <c r="F371" s="84"/>
      <c r="G371" s="84" t="s">
        <v>681</v>
      </c>
      <c r="H371" s="84"/>
      <c r="I371" s="99">
        <f>Cenník[[#This Row],[Kód]]</f>
        <v>4963</v>
      </c>
      <c r="J371" s="100">
        <f>SUM(Výskyt[[#This Row],[1]:[44]])</f>
        <v>0</v>
      </c>
      <c r="K371" s="100" t="str">
        <f>IFERROR(RANK(Výskyt[[#This Row],[kód-P]],Výskyt[kód-P],1),"")</f>
        <v/>
      </c>
      <c r="L371" s="100" t="str">
        <f>IF(Výskyt[[#This Row],[ks]]&gt;0,Výskyt[[#This Row],[Kód]],"")</f>
        <v/>
      </c>
      <c r="M371" s="100" t="str">
        <f>IFERROR(VLOOKUP(Výskyt[[#This Row],[Kód]],zostava1[],2,0),"")</f>
        <v/>
      </c>
      <c r="N371" s="100" t="str">
        <f>IFERROR(VLOOKUP(Výskyt[[#This Row],[Kód]],zostava2[],2,0),"")</f>
        <v/>
      </c>
      <c r="O371" s="100" t="str">
        <f>IFERROR(VLOOKUP(Výskyt[[#This Row],[Kód]],zostava3[],2,0),"")</f>
        <v/>
      </c>
      <c r="P371" s="100" t="str">
        <f>IFERROR(VLOOKUP(Výskyt[[#This Row],[Kód]],zostava4[],2,0),"")</f>
        <v/>
      </c>
      <c r="Q371" s="100" t="str">
        <f>IFERROR(VLOOKUP(Výskyt[[#This Row],[Kód]],zostava5[],2,0),"")</f>
        <v/>
      </c>
      <c r="R371" s="100" t="str">
        <f>IFERROR(VLOOKUP(Výskyt[[#This Row],[Kód]],zostava6[],2,0),"")</f>
        <v/>
      </c>
      <c r="S371" s="100" t="str">
        <f>IFERROR(VLOOKUP(Výskyt[[#This Row],[Kód]],zostava7[],2,0),"")</f>
        <v/>
      </c>
      <c r="T371" s="100" t="str">
        <f>IFERROR(VLOOKUP(Výskyt[[#This Row],[Kód]],zostava8[],2,0),"")</f>
        <v/>
      </c>
      <c r="U371" s="100" t="str">
        <f>IFERROR(VLOOKUP(Výskyt[[#This Row],[Kód]],zostava9[],2,0),"")</f>
        <v/>
      </c>
      <c r="V371" s="102" t="str">
        <f>IFERROR(VLOOKUP(Výskyt[[#This Row],[Kód]],zostava10[],2,0),"")</f>
        <v/>
      </c>
      <c r="W371" s="100" t="str">
        <f>IFERROR(VLOOKUP(Výskyt[[#This Row],[Kód]],zostava11[],2,0),"")</f>
        <v/>
      </c>
      <c r="X371" s="100" t="str">
        <f>IFERROR(VLOOKUP(Výskyt[[#This Row],[Kód]],zostava12[],2,0),"")</f>
        <v/>
      </c>
      <c r="Y371" s="100" t="str">
        <f>IFERROR(VLOOKUP(Výskyt[[#This Row],[Kód]],zostava13[],2,0),"")</f>
        <v/>
      </c>
      <c r="Z371" s="100" t="str">
        <f>IFERROR(VLOOKUP(Výskyt[[#This Row],[Kód]],zostava14[],2,0),"")</f>
        <v/>
      </c>
      <c r="AA371" s="100" t="str">
        <f>IFERROR(VLOOKUP(Výskyt[[#This Row],[Kód]],zostava15[],2,0),"")</f>
        <v/>
      </c>
      <c r="AB371" s="100" t="str">
        <f>IFERROR(VLOOKUP(Výskyt[[#This Row],[Kód]],zostava16[],2,0),"")</f>
        <v/>
      </c>
      <c r="AC371" s="100" t="str">
        <f>IFERROR(VLOOKUP(Výskyt[[#This Row],[Kód]],zostava17[],2,0),"")</f>
        <v/>
      </c>
      <c r="AD371" s="100" t="str">
        <f>IFERROR(VLOOKUP(Výskyt[[#This Row],[Kód]],zostava18[],2,0),"")</f>
        <v/>
      </c>
      <c r="AE371" s="100" t="str">
        <f>IFERROR(VLOOKUP(Výskyt[[#This Row],[Kód]],zostava19[],2,0),"")</f>
        <v/>
      </c>
      <c r="AF371" s="100" t="str">
        <f>IFERROR(VLOOKUP(Výskyt[[#This Row],[Kód]],zostava20[],2,0),"")</f>
        <v/>
      </c>
      <c r="AG371" s="100" t="str">
        <f>IFERROR(VLOOKUP(Výskyt[[#This Row],[Kód]],zostava21[],2,0),"")</f>
        <v/>
      </c>
      <c r="AH371" s="100" t="str">
        <f>IFERROR(VLOOKUP(Výskyt[[#This Row],[Kód]],zostava22[],2,0),"")</f>
        <v/>
      </c>
      <c r="AI371" s="100" t="str">
        <f>IFERROR(VLOOKUP(Výskyt[[#This Row],[Kód]],zostava23[],2,0),"")</f>
        <v/>
      </c>
      <c r="AJ371" s="100" t="str">
        <f>IFERROR(VLOOKUP(Výskyt[[#This Row],[Kód]],zostava24[],2,0),"")</f>
        <v/>
      </c>
      <c r="AK371" s="100" t="str">
        <f>IFERROR(VLOOKUP(Výskyt[[#This Row],[Kód]],zostava25[],2,0),"")</f>
        <v/>
      </c>
      <c r="AL371" s="100" t="str">
        <f>IFERROR(VLOOKUP(Výskyt[[#This Row],[Kód]],zostava26[],2,0),"")</f>
        <v/>
      </c>
      <c r="AM371" s="100" t="str">
        <f>IFERROR(VLOOKUP(Výskyt[[#This Row],[Kód]],zostava27[],2,0),"")</f>
        <v/>
      </c>
      <c r="AN371" s="100" t="str">
        <f>IFERROR(VLOOKUP(Výskyt[[#This Row],[Kód]],zostava28[],2,0),"")</f>
        <v/>
      </c>
      <c r="AO371" s="100" t="str">
        <f>IFERROR(VLOOKUP(Výskyt[[#This Row],[Kód]],zostava29[],2,0),"")</f>
        <v/>
      </c>
      <c r="AP371" s="100" t="str">
        <f>IFERROR(VLOOKUP(Výskyt[[#This Row],[Kód]],zostava30[],2,0),"")</f>
        <v/>
      </c>
      <c r="AQ371" s="100" t="str">
        <f>IFERROR(VLOOKUP(Výskyt[[#This Row],[Kód]],zostava31[],2,0),"")</f>
        <v/>
      </c>
      <c r="AR371" s="100" t="str">
        <f>IFERROR(VLOOKUP(Výskyt[[#This Row],[Kód]],zostava32[],2,0),"")</f>
        <v/>
      </c>
      <c r="AS371" s="100" t="str">
        <f>IFERROR(VLOOKUP(Výskyt[[#This Row],[Kód]],zostava33[],2,0),"")</f>
        <v/>
      </c>
      <c r="AT371" s="100" t="str">
        <f>IFERROR(VLOOKUP(Výskyt[[#This Row],[Kód]],zostava34[],2,0),"")</f>
        <v/>
      </c>
      <c r="AU371" s="100" t="str">
        <f>IFERROR(VLOOKUP(Výskyt[[#This Row],[Kód]],zostava35[],2,0),"")</f>
        <v/>
      </c>
      <c r="AV371" s="100" t="str">
        <f>IFERROR(VLOOKUP(Výskyt[[#This Row],[Kód]],zostava36[],2,0),"")</f>
        <v/>
      </c>
      <c r="AW371" s="100" t="str">
        <f>IFERROR(VLOOKUP(Výskyt[[#This Row],[Kód]],zostava37[],2,0),"")</f>
        <v/>
      </c>
      <c r="AX371" s="100" t="str">
        <f>IFERROR(VLOOKUP(Výskyt[[#This Row],[Kód]],zostava38[],2,0),"")</f>
        <v/>
      </c>
      <c r="AY371" s="100" t="str">
        <f>IFERROR(VLOOKUP(Výskyt[[#This Row],[Kód]],zostava39[],2,0),"")</f>
        <v/>
      </c>
      <c r="AZ371" s="100" t="str">
        <f>IFERROR(VLOOKUP(Výskyt[[#This Row],[Kód]],zostava40[],2,0),"")</f>
        <v/>
      </c>
      <c r="BA371" s="100" t="str">
        <f>IFERROR(VLOOKUP(Výskyt[[#This Row],[Kód]],zostava41[],2,0),"")</f>
        <v/>
      </c>
      <c r="BB371" s="100" t="str">
        <f>IFERROR(VLOOKUP(Výskyt[[#This Row],[Kód]],zostava42[],2,0),"")</f>
        <v/>
      </c>
      <c r="BC371" s="100" t="str">
        <f>IFERROR(VLOOKUP(Výskyt[[#This Row],[Kód]],zostava43[],2,0),"")</f>
        <v/>
      </c>
      <c r="BD371" s="100" t="str">
        <f>IFERROR(VLOOKUP(Výskyt[[#This Row],[Kód]],zostava44[],2,0),"")</f>
        <v/>
      </c>
      <c r="BE371" s="84"/>
      <c r="BF371" s="108">
        <f>Zostavy!B414</f>
        <v>0</v>
      </c>
      <c r="BG371" s="108">
        <f>SUMIFS(Zostavy!$D$384:$D$417,Zostavy!$B$384:$B$417,Zostavy!B414)*Zostavy!$E$419</f>
        <v>0</v>
      </c>
      <c r="BI371" s="108">
        <f>Zostavy!H414</f>
        <v>0</v>
      </c>
      <c r="BJ371" s="108">
        <f>SUMIFS(Zostavy!$J$384:$J$417,Zostavy!$H$384:$H$417,Zostavy!H414)*Zostavy!$K$419</f>
        <v>0</v>
      </c>
      <c r="BL371" s="108">
        <f>Zostavy!N414</f>
        <v>0</v>
      </c>
      <c r="BM371" s="108">
        <f>SUMIFS(Zostavy!$P$384:$P$417,Zostavy!$N$384:$N$417,Zostavy!N414)*Zostavy!$Q$419</f>
        <v>0</v>
      </c>
      <c r="BO371" s="108">
        <f>Zostavy!T414</f>
        <v>0</v>
      </c>
      <c r="BP371" s="108">
        <f>SUMIFS(Zostavy!$V$384:$V$417,Zostavy!$T$384:$T$417,Zostavy!T414)*Zostavy!$W$419</f>
        <v>0</v>
      </c>
    </row>
    <row r="372" spans="1:68" ht="14.15" x14ac:dyDescent="0.35">
      <c r="A372" s="84"/>
      <c r="B372" s="98">
        <v>4964</v>
      </c>
      <c r="C372" s="84" t="s">
        <v>167</v>
      </c>
      <c r="D372" s="84">
        <f>Cenník[[#This Row],[Kód]]</f>
        <v>4964</v>
      </c>
      <c r="E372" s="93">
        <v>8.64</v>
      </c>
      <c r="F372" s="84"/>
      <c r="G372" s="84" t="s">
        <v>94</v>
      </c>
      <c r="H372" s="84"/>
      <c r="I372" s="99">
        <f>Cenník[[#This Row],[Kód]]</f>
        <v>4964</v>
      </c>
      <c r="J372" s="100">
        <f>SUM(Výskyt[[#This Row],[1]:[44]])</f>
        <v>0</v>
      </c>
      <c r="K372" s="100" t="str">
        <f>IFERROR(RANK(Výskyt[[#This Row],[kód-P]],Výskyt[kód-P],1),"")</f>
        <v/>
      </c>
      <c r="L372" s="100" t="str">
        <f>IF(Výskyt[[#This Row],[ks]]&gt;0,Výskyt[[#This Row],[Kód]],"")</f>
        <v/>
      </c>
      <c r="M372" s="100" t="str">
        <f>IFERROR(VLOOKUP(Výskyt[[#This Row],[Kód]],zostava1[],2,0),"")</f>
        <v/>
      </c>
      <c r="N372" s="100" t="str">
        <f>IFERROR(VLOOKUP(Výskyt[[#This Row],[Kód]],zostava2[],2,0),"")</f>
        <v/>
      </c>
      <c r="O372" s="100" t="str">
        <f>IFERROR(VLOOKUP(Výskyt[[#This Row],[Kód]],zostava3[],2,0),"")</f>
        <v/>
      </c>
      <c r="P372" s="100" t="str">
        <f>IFERROR(VLOOKUP(Výskyt[[#This Row],[Kód]],zostava4[],2,0),"")</f>
        <v/>
      </c>
      <c r="Q372" s="100" t="str">
        <f>IFERROR(VLOOKUP(Výskyt[[#This Row],[Kód]],zostava5[],2,0),"")</f>
        <v/>
      </c>
      <c r="R372" s="100" t="str">
        <f>IFERROR(VLOOKUP(Výskyt[[#This Row],[Kód]],zostava6[],2,0),"")</f>
        <v/>
      </c>
      <c r="S372" s="100" t="str">
        <f>IFERROR(VLOOKUP(Výskyt[[#This Row],[Kód]],zostava7[],2,0),"")</f>
        <v/>
      </c>
      <c r="T372" s="100" t="str">
        <f>IFERROR(VLOOKUP(Výskyt[[#This Row],[Kód]],zostava8[],2,0),"")</f>
        <v/>
      </c>
      <c r="U372" s="100" t="str">
        <f>IFERROR(VLOOKUP(Výskyt[[#This Row],[Kód]],zostava9[],2,0),"")</f>
        <v/>
      </c>
      <c r="V372" s="102" t="str">
        <f>IFERROR(VLOOKUP(Výskyt[[#This Row],[Kód]],zostava10[],2,0),"")</f>
        <v/>
      </c>
      <c r="W372" s="100" t="str">
        <f>IFERROR(VLOOKUP(Výskyt[[#This Row],[Kód]],zostava11[],2,0),"")</f>
        <v/>
      </c>
      <c r="X372" s="100" t="str">
        <f>IFERROR(VLOOKUP(Výskyt[[#This Row],[Kód]],zostava12[],2,0),"")</f>
        <v/>
      </c>
      <c r="Y372" s="100" t="str">
        <f>IFERROR(VLOOKUP(Výskyt[[#This Row],[Kód]],zostava13[],2,0),"")</f>
        <v/>
      </c>
      <c r="Z372" s="100" t="str">
        <f>IFERROR(VLOOKUP(Výskyt[[#This Row],[Kód]],zostava14[],2,0),"")</f>
        <v/>
      </c>
      <c r="AA372" s="100" t="str">
        <f>IFERROR(VLOOKUP(Výskyt[[#This Row],[Kód]],zostava15[],2,0),"")</f>
        <v/>
      </c>
      <c r="AB372" s="100" t="str">
        <f>IFERROR(VLOOKUP(Výskyt[[#This Row],[Kód]],zostava16[],2,0),"")</f>
        <v/>
      </c>
      <c r="AC372" s="100" t="str">
        <f>IFERROR(VLOOKUP(Výskyt[[#This Row],[Kód]],zostava17[],2,0),"")</f>
        <v/>
      </c>
      <c r="AD372" s="100" t="str">
        <f>IFERROR(VLOOKUP(Výskyt[[#This Row],[Kód]],zostava18[],2,0),"")</f>
        <v/>
      </c>
      <c r="AE372" s="100" t="str">
        <f>IFERROR(VLOOKUP(Výskyt[[#This Row],[Kód]],zostava19[],2,0),"")</f>
        <v/>
      </c>
      <c r="AF372" s="100" t="str">
        <f>IFERROR(VLOOKUP(Výskyt[[#This Row],[Kód]],zostava20[],2,0),"")</f>
        <v/>
      </c>
      <c r="AG372" s="100" t="str">
        <f>IFERROR(VLOOKUP(Výskyt[[#This Row],[Kód]],zostava21[],2,0),"")</f>
        <v/>
      </c>
      <c r="AH372" s="100" t="str">
        <f>IFERROR(VLOOKUP(Výskyt[[#This Row],[Kód]],zostava22[],2,0),"")</f>
        <v/>
      </c>
      <c r="AI372" s="100" t="str">
        <f>IFERROR(VLOOKUP(Výskyt[[#This Row],[Kód]],zostava23[],2,0),"")</f>
        <v/>
      </c>
      <c r="AJ372" s="100" t="str">
        <f>IFERROR(VLOOKUP(Výskyt[[#This Row],[Kód]],zostava24[],2,0),"")</f>
        <v/>
      </c>
      <c r="AK372" s="100" t="str">
        <f>IFERROR(VLOOKUP(Výskyt[[#This Row],[Kód]],zostava25[],2,0),"")</f>
        <v/>
      </c>
      <c r="AL372" s="100" t="str">
        <f>IFERROR(VLOOKUP(Výskyt[[#This Row],[Kód]],zostava26[],2,0),"")</f>
        <v/>
      </c>
      <c r="AM372" s="100" t="str">
        <f>IFERROR(VLOOKUP(Výskyt[[#This Row],[Kód]],zostava27[],2,0),"")</f>
        <v/>
      </c>
      <c r="AN372" s="100" t="str">
        <f>IFERROR(VLOOKUP(Výskyt[[#This Row],[Kód]],zostava28[],2,0),"")</f>
        <v/>
      </c>
      <c r="AO372" s="100" t="str">
        <f>IFERROR(VLOOKUP(Výskyt[[#This Row],[Kód]],zostava29[],2,0),"")</f>
        <v/>
      </c>
      <c r="AP372" s="100" t="str">
        <f>IFERROR(VLOOKUP(Výskyt[[#This Row],[Kód]],zostava30[],2,0),"")</f>
        <v/>
      </c>
      <c r="AQ372" s="100" t="str">
        <f>IFERROR(VLOOKUP(Výskyt[[#This Row],[Kód]],zostava31[],2,0),"")</f>
        <v/>
      </c>
      <c r="AR372" s="100" t="str">
        <f>IFERROR(VLOOKUP(Výskyt[[#This Row],[Kód]],zostava32[],2,0),"")</f>
        <v/>
      </c>
      <c r="AS372" s="100" t="str">
        <f>IFERROR(VLOOKUP(Výskyt[[#This Row],[Kód]],zostava33[],2,0),"")</f>
        <v/>
      </c>
      <c r="AT372" s="100" t="str">
        <f>IFERROR(VLOOKUP(Výskyt[[#This Row],[Kód]],zostava34[],2,0),"")</f>
        <v/>
      </c>
      <c r="AU372" s="100" t="str">
        <f>IFERROR(VLOOKUP(Výskyt[[#This Row],[Kód]],zostava35[],2,0),"")</f>
        <v/>
      </c>
      <c r="AV372" s="100" t="str">
        <f>IFERROR(VLOOKUP(Výskyt[[#This Row],[Kód]],zostava36[],2,0),"")</f>
        <v/>
      </c>
      <c r="AW372" s="100" t="str">
        <f>IFERROR(VLOOKUP(Výskyt[[#This Row],[Kód]],zostava37[],2,0),"")</f>
        <v/>
      </c>
      <c r="AX372" s="100" t="str">
        <f>IFERROR(VLOOKUP(Výskyt[[#This Row],[Kód]],zostava38[],2,0),"")</f>
        <v/>
      </c>
      <c r="AY372" s="100" t="str">
        <f>IFERROR(VLOOKUP(Výskyt[[#This Row],[Kód]],zostava39[],2,0),"")</f>
        <v/>
      </c>
      <c r="AZ372" s="100" t="str">
        <f>IFERROR(VLOOKUP(Výskyt[[#This Row],[Kód]],zostava40[],2,0),"")</f>
        <v/>
      </c>
      <c r="BA372" s="100" t="str">
        <f>IFERROR(VLOOKUP(Výskyt[[#This Row],[Kód]],zostava41[],2,0),"")</f>
        <v/>
      </c>
      <c r="BB372" s="100" t="str">
        <f>IFERROR(VLOOKUP(Výskyt[[#This Row],[Kód]],zostava42[],2,0),"")</f>
        <v/>
      </c>
      <c r="BC372" s="100" t="str">
        <f>IFERROR(VLOOKUP(Výskyt[[#This Row],[Kód]],zostava43[],2,0),"")</f>
        <v/>
      </c>
      <c r="BD372" s="100" t="str">
        <f>IFERROR(VLOOKUP(Výskyt[[#This Row],[Kód]],zostava44[],2,0),"")</f>
        <v/>
      </c>
      <c r="BE372" s="84"/>
      <c r="BF372" s="108">
        <f>Zostavy!B415</f>
        <v>0</v>
      </c>
      <c r="BG372" s="108">
        <f>SUMIFS(Zostavy!$D$384:$D$417,Zostavy!$B$384:$B$417,Zostavy!B415)*Zostavy!$E$419</f>
        <v>0</v>
      </c>
      <c r="BI372" s="108">
        <f>Zostavy!H415</f>
        <v>0</v>
      </c>
      <c r="BJ372" s="108">
        <f>SUMIFS(Zostavy!$J$384:$J$417,Zostavy!$H$384:$H$417,Zostavy!H415)*Zostavy!$K$419</f>
        <v>0</v>
      </c>
      <c r="BL372" s="108">
        <f>Zostavy!N415</f>
        <v>0</v>
      </c>
      <c r="BM372" s="108">
        <f>SUMIFS(Zostavy!$P$384:$P$417,Zostavy!$N$384:$N$417,Zostavy!N415)*Zostavy!$Q$419</f>
        <v>0</v>
      </c>
      <c r="BO372" s="108">
        <f>Zostavy!T415</f>
        <v>0</v>
      </c>
      <c r="BP372" s="108">
        <f>SUMIFS(Zostavy!$V$384:$V$417,Zostavy!$T$384:$T$417,Zostavy!T415)*Zostavy!$W$419</f>
        <v>0</v>
      </c>
    </row>
    <row r="373" spans="1:68" ht="14.15" x14ac:dyDescent="0.35">
      <c r="A373" s="84"/>
      <c r="B373" s="98">
        <v>4965</v>
      </c>
      <c r="C373" s="84" t="s">
        <v>168</v>
      </c>
      <c r="D373" s="84">
        <f>Cenník[[#This Row],[Kód]]</f>
        <v>4965</v>
      </c>
      <c r="E373" s="93">
        <v>11.45</v>
      </c>
      <c r="F373" s="84"/>
      <c r="G373" s="84" t="s">
        <v>253</v>
      </c>
      <c r="H373" s="84"/>
      <c r="I373" s="99">
        <f>Cenník[[#This Row],[Kód]]</f>
        <v>4965</v>
      </c>
      <c r="J373" s="100">
        <f>SUM(Výskyt[[#This Row],[1]:[44]])</f>
        <v>0</v>
      </c>
      <c r="K373" s="100" t="str">
        <f>IFERROR(RANK(Výskyt[[#This Row],[kód-P]],Výskyt[kód-P],1),"")</f>
        <v/>
      </c>
      <c r="L373" s="100" t="str">
        <f>IF(Výskyt[[#This Row],[ks]]&gt;0,Výskyt[[#This Row],[Kód]],"")</f>
        <v/>
      </c>
      <c r="M373" s="100" t="str">
        <f>IFERROR(VLOOKUP(Výskyt[[#This Row],[Kód]],zostava1[],2,0),"")</f>
        <v/>
      </c>
      <c r="N373" s="100" t="str">
        <f>IFERROR(VLOOKUP(Výskyt[[#This Row],[Kód]],zostava2[],2,0),"")</f>
        <v/>
      </c>
      <c r="O373" s="100" t="str">
        <f>IFERROR(VLOOKUP(Výskyt[[#This Row],[Kód]],zostava3[],2,0),"")</f>
        <v/>
      </c>
      <c r="P373" s="100" t="str">
        <f>IFERROR(VLOOKUP(Výskyt[[#This Row],[Kód]],zostava4[],2,0),"")</f>
        <v/>
      </c>
      <c r="Q373" s="100" t="str">
        <f>IFERROR(VLOOKUP(Výskyt[[#This Row],[Kód]],zostava5[],2,0),"")</f>
        <v/>
      </c>
      <c r="R373" s="100" t="str">
        <f>IFERROR(VLOOKUP(Výskyt[[#This Row],[Kód]],zostava6[],2,0),"")</f>
        <v/>
      </c>
      <c r="S373" s="100" t="str">
        <f>IFERROR(VLOOKUP(Výskyt[[#This Row],[Kód]],zostava7[],2,0),"")</f>
        <v/>
      </c>
      <c r="T373" s="100" t="str">
        <f>IFERROR(VLOOKUP(Výskyt[[#This Row],[Kód]],zostava8[],2,0),"")</f>
        <v/>
      </c>
      <c r="U373" s="100" t="str">
        <f>IFERROR(VLOOKUP(Výskyt[[#This Row],[Kód]],zostava9[],2,0),"")</f>
        <v/>
      </c>
      <c r="V373" s="102" t="str">
        <f>IFERROR(VLOOKUP(Výskyt[[#This Row],[Kód]],zostava10[],2,0),"")</f>
        <v/>
      </c>
      <c r="W373" s="100" t="str">
        <f>IFERROR(VLOOKUP(Výskyt[[#This Row],[Kód]],zostava11[],2,0),"")</f>
        <v/>
      </c>
      <c r="X373" s="100" t="str">
        <f>IFERROR(VLOOKUP(Výskyt[[#This Row],[Kód]],zostava12[],2,0),"")</f>
        <v/>
      </c>
      <c r="Y373" s="100" t="str">
        <f>IFERROR(VLOOKUP(Výskyt[[#This Row],[Kód]],zostava13[],2,0),"")</f>
        <v/>
      </c>
      <c r="Z373" s="100" t="str">
        <f>IFERROR(VLOOKUP(Výskyt[[#This Row],[Kód]],zostava14[],2,0),"")</f>
        <v/>
      </c>
      <c r="AA373" s="100" t="str">
        <f>IFERROR(VLOOKUP(Výskyt[[#This Row],[Kód]],zostava15[],2,0),"")</f>
        <v/>
      </c>
      <c r="AB373" s="100" t="str">
        <f>IFERROR(VLOOKUP(Výskyt[[#This Row],[Kód]],zostava16[],2,0),"")</f>
        <v/>
      </c>
      <c r="AC373" s="100" t="str">
        <f>IFERROR(VLOOKUP(Výskyt[[#This Row],[Kód]],zostava17[],2,0),"")</f>
        <v/>
      </c>
      <c r="AD373" s="100" t="str">
        <f>IFERROR(VLOOKUP(Výskyt[[#This Row],[Kód]],zostava18[],2,0),"")</f>
        <v/>
      </c>
      <c r="AE373" s="100" t="str">
        <f>IFERROR(VLOOKUP(Výskyt[[#This Row],[Kód]],zostava19[],2,0),"")</f>
        <v/>
      </c>
      <c r="AF373" s="100" t="str">
        <f>IFERROR(VLOOKUP(Výskyt[[#This Row],[Kód]],zostava20[],2,0),"")</f>
        <v/>
      </c>
      <c r="AG373" s="100" t="str">
        <f>IFERROR(VLOOKUP(Výskyt[[#This Row],[Kód]],zostava21[],2,0),"")</f>
        <v/>
      </c>
      <c r="AH373" s="100" t="str">
        <f>IFERROR(VLOOKUP(Výskyt[[#This Row],[Kód]],zostava22[],2,0),"")</f>
        <v/>
      </c>
      <c r="AI373" s="100" t="str">
        <f>IFERROR(VLOOKUP(Výskyt[[#This Row],[Kód]],zostava23[],2,0),"")</f>
        <v/>
      </c>
      <c r="AJ373" s="100" t="str">
        <f>IFERROR(VLOOKUP(Výskyt[[#This Row],[Kód]],zostava24[],2,0),"")</f>
        <v/>
      </c>
      <c r="AK373" s="100" t="str">
        <f>IFERROR(VLOOKUP(Výskyt[[#This Row],[Kód]],zostava25[],2,0),"")</f>
        <v/>
      </c>
      <c r="AL373" s="100" t="str">
        <f>IFERROR(VLOOKUP(Výskyt[[#This Row],[Kód]],zostava26[],2,0),"")</f>
        <v/>
      </c>
      <c r="AM373" s="100" t="str">
        <f>IFERROR(VLOOKUP(Výskyt[[#This Row],[Kód]],zostava27[],2,0),"")</f>
        <v/>
      </c>
      <c r="AN373" s="100" t="str">
        <f>IFERROR(VLOOKUP(Výskyt[[#This Row],[Kód]],zostava28[],2,0),"")</f>
        <v/>
      </c>
      <c r="AO373" s="100" t="str">
        <f>IFERROR(VLOOKUP(Výskyt[[#This Row],[Kód]],zostava29[],2,0),"")</f>
        <v/>
      </c>
      <c r="AP373" s="100" t="str">
        <f>IFERROR(VLOOKUP(Výskyt[[#This Row],[Kód]],zostava30[],2,0),"")</f>
        <v/>
      </c>
      <c r="AQ373" s="100" t="str">
        <f>IFERROR(VLOOKUP(Výskyt[[#This Row],[Kód]],zostava31[],2,0),"")</f>
        <v/>
      </c>
      <c r="AR373" s="100" t="str">
        <f>IFERROR(VLOOKUP(Výskyt[[#This Row],[Kód]],zostava32[],2,0),"")</f>
        <v/>
      </c>
      <c r="AS373" s="100" t="str">
        <f>IFERROR(VLOOKUP(Výskyt[[#This Row],[Kód]],zostava33[],2,0),"")</f>
        <v/>
      </c>
      <c r="AT373" s="100" t="str">
        <f>IFERROR(VLOOKUP(Výskyt[[#This Row],[Kód]],zostava34[],2,0),"")</f>
        <v/>
      </c>
      <c r="AU373" s="100" t="str">
        <f>IFERROR(VLOOKUP(Výskyt[[#This Row],[Kód]],zostava35[],2,0),"")</f>
        <v/>
      </c>
      <c r="AV373" s="100" t="str">
        <f>IFERROR(VLOOKUP(Výskyt[[#This Row],[Kód]],zostava36[],2,0),"")</f>
        <v/>
      </c>
      <c r="AW373" s="100" t="str">
        <f>IFERROR(VLOOKUP(Výskyt[[#This Row],[Kód]],zostava37[],2,0),"")</f>
        <v/>
      </c>
      <c r="AX373" s="100" t="str">
        <f>IFERROR(VLOOKUP(Výskyt[[#This Row],[Kód]],zostava38[],2,0),"")</f>
        <v/>
      </c>
      <c r="AY373" s="100" t="str">
        <f>IFERROR(VLOOKUP(Výskyt[[#This Row],[Kód]],zostava39[],2,0),"")</f>
        <v/>
      </c>
      <c r="AZ373" s="100" t="str">
        <f>IFERROR(VLOOKUP(Výskyt[[#This Row],[Kód]],zostava40[],2,0),"")</f>
        <v/>
      </c>
      <c r="BA373" s="100" t="str">
        <f>IFERROR(VLOOKUP(Výskyt[[#This Row],[Kód]],zostava41[],2,0),"")</f>
        <v/>
      </c>
      <c r="BB373" s="100" t="str">
        <f>IFERROR(VLOOKUP(Výskyt[[#This Row],[Kód]],zostava42[],2,0),"")</f>
        <v/>
      </c>
      <c r="BC373" s="100" t="str">
        <f>IFERROR(VLOOKUP(Výskyt[[#This Row],[Kód]],zostava43[],2,0),"")</f>
        <v/>
      </c>
      <c r="BD373" s="100" t="str">
        <f>IFERROR(VLOOKUP(Výskyt[[#This Row],[Kód]],zostava44[],2,0),"")</f>
        <v/>
      </c>
      <c r="BE373" s="84"/>
      <c r="BF373" s="108">
        <f>Zostavy!B416</f>
        <v>0</v>
      </c>
      <c r="BG373" s="108">
        <f>SUMIFS(Zostavy!$D$384:$D$417,Zostavy!$B$384:$B$417,Zostavy!B416)*Zostavy!$E$419</f>
        <v>0</v>
      </c>
      <c r="BI373" s="108">
        <f>Zostavy!H416</f>
        <v>0</v>
      </c>
      <c r="BJ373" s="108">
        <f>SUMIFS(Zostavy!$J$384:$J$417,Zostavy!$H$384:$H$417,Zostavy!H416)*Zostavy!$K$419</f>
        <v>0</v>
      </c>
      <c r="BL373" s="108">
        <f>Zostavy!N416</f>
        <v>0</v>
      </c>
      <c r="BM373" s="108">
        <f>SUMIFS(Zostavy!$P$384:$P$417,Zostavy!$N$384:$N$417,Zostavy!N416)*Zostavy!$Q$419</f>
        <v>0</v>
      </c>
      <c r="BO373" s="108">
        <f>Zostavy!T416</f>
        <v>0</v>
      </c>
      <c r="BP373" s="108">
        <f>SUMIFS(Zostavy!$V$384:$V$417,Zostavy!$T$384:$T$417,Zostavy!T416)*Zostavy!$W$419</f>
        <v>0</v>
      </c>
    </row>
    <row r="374" spans="1:68" ht="14.15" x14ac:dyDescent="0.35">
      <c r="A374" s="84"/>
      <c r="B374" s="98">
        <v>4966</v>
      </c>
      <c r="C374" s="84" t="s">
        <v>169</v>
      </c>
      <c r="D374" s="84">
        <f>Cenník[[#This Row],[Kód]]</f>
        <v>4966</v>
      </c>
      <c r="E374" s="93">
        <v>5.26</v>
      </c>
      <c r="F374" s="84"/>
      <c r="G374" s="84" t="s">
        <v>98</v>
      </c>
      <c r="H374" s="84"/>
      <c r="I374" s="99">
        <f>Cenník[[#This Row],[Kód]]</f>
        <v>4966</v>
      </c>
      <c r="J374" s="100">
        <f>SUM(Výskyt[[#This Row],[1]:[44]])</f>
        <v>0</v>
      </c>
      <c r="K374" s="100" t="str">
        <f>IFERROR(RANK(Výskyt[[#This Row],[kód-P]],Výskyt[kód-P],1),"")</f>
        <v/>
      </c>
      <c r="L374" s="100" t="str">
        <f>IF(Výskyt[[#This Row],[ks]]&gt;0,Výskyt[[#This Row],[Kód]],"")</f>
        <v/>
      </c>
      <c r="M374" s="100" t="str">
        <f>IFERROR(VLOOKUP(Výskyt[[#This Row],[Kód]],zostava1[],2,0),"")</f>
        <v/>
      </c>
      <c r="N374" s="100" t="str">
        <f>IFERROR(VLOOKUP(Výskyt[[#This Row],[Kód]],zostava2[],2,0),"")</f>
        <v/>
      </c>
      <c r="O374" s="100" t="str">
        <f>IFERROR(VLOOKUP(Výskyt[[#This Row],[Kód]],zostava3[],2,0),"")</f>
        <v/>
      </c>
      <c r="P374" s="100" t="str">
        <f>IFERROR(VLOOKUP(Výskyt[[#This Row],[Kód]],zostava4[],2,0),"")</f>
        <v/>
      </c>
      <c r="Q374" s="100" t="str">
        <f>IFERROR(VLOOKUP(Výskyt[[#This Row],[Kód]],zostava5[],2,0),"")</f>
        <v/>
      </c>
      <c r="R374" s="100" t="str">
        <f>IFERROR(VLOOKUP(Výskyt[[#This Row],[Kód]],zostava6[],2,0),"")</f>
        <v/>
      </c>
      <c r="S374" s="100" t="str">
        <f>IFERROR(VLOOKUP(Výskyt[[#This Row],[Kód]],zostava7[],2,0),"")</f>
        <v/>
      </c>
      <c r="T374" s="100" t="str">
        <f>IFERROR(VLOOKUP(Výskyt[[#This Row],[Kód]],zostava8[],2,0),"")</f>
        <v/>
      </c>
      <c r="U374" s="100" t="str">
        <f>IFERROR(VLOOKUP(Výskyt[[#This Row],[Kód]],zostava9[],2,0),"")</f>
        <v/>
      </c>
      <c r="V374" s="102" t="str">
        <f>IFERROR(VLOOKUP(Výskyt[[#This Row],[Kód]],zostava10[],2,0),"")</f>
        <v/>
      </c>
      <c r="W374" s="100" t="str">
        <f>IFERROR(VLOOKUP(Výskyt[[#This Row],[Kód]],zostava11[],2,0),"")</f>
        <v/>
      </c>
      <c r="X374" s="100" t="str">
        <f>IFERROR(VLOOKUP(Výskyt[[#This Row],[Kód]],zostava12[],2,0),"")</f>
        <v/>
      </c>
      <c r="Y374" s="100" t="str">
        <f>IFERROR(VLOOKUP(Výskyt[[#This Row],[Kód]],zostava13[],2,0),"")</f>
        <v/>
      </c>
      <c r="Z374" s="100" t="str">
        <f>IFERROR(VLOOKUP(Výskyt[[#This Row],[Kód]],zostava14[],2,0),"")</f>
        <v/>
      </c>
      <c r="AA374" s="100" t="str">
        <f>IFERROR(VLOOKUP(Výskyt[[#This Row],[Kód]],zostava15[],2,0),"")</f>
        <v/>
      </c>
      <c r="AB374" s="100" t="str">
        <f>IFERROR(VLOOKUP(Výskyt[[#This Row],[Kód]],zostava16[],2,0),"")</f>
        <v/>
      </c>
      <c r="AC374" s="100" t="str">
        <f>IFERROR(VLOOKUP(Výskyt[[#This Row],[Kód]],zostava17[],2,0),"")</f>
        <v/>
      </c>
      <c r="AD374" s="100" t="str">
        <f>IFERROR(VLOOKUP(Výskyt[[#This Row],[Kód]],zostava18[],2,0),"")</f>
        <v/>
      </c>
      <c r="AE374" s="100" t="str">
        <f>IFERROR(VLOOKUP(Výskyt[[#This Row],[Kód]],zostava19[],2,0),"")</f>
        <v/>
      </c>
      <c r="AF374" s="100" t="str">
        <f>IFERROR(VLOOKUP(Výskyt[[#This Row],[Kód]],zostava20[],2,0),"")</f>
        <v/>
      </c>
      <c r="AG374" s="100" t="str">
        <f>IFERROR(VLOOKUP(Výskyt[[#This Row],[Kód]],zostava21[],2,0),"")</f>
        <v/>
      </c>
      <c r="AH374" s="100" t="str">
        <f>IFERROR(VLOOKUP(Výskyt[[#This Row],[Kód]],zostava22[],2,0),"")</f>
        <v/>
      </c>
      <c r="AI374" s="100" t="str">
        <f>IFERROR(VLOOKUP(Výskyt[[#This Row],[Kód]],zostava23[],2,0),"")</f>
        <v/>
      </c>
      <c r="AJ374" s="100" t="str">
        <f>IFERROR(VLOOKUP(Výskyt[[#This Row],[Kód]],zostava24[],2,0),"")</f>
        <v/>
      </c>
      <c r="AK374" s="100" t="str">
        <f>IFERROR(VLOOKUP(Výskyt[[#This Row],[Kód]],zostava25[],2,0),"")</f>
        <v/>
      </c>
      <c r="AL374" s="100" t="str">
        <f>IFERROR(VLOOKUP(Výskyt[[#This Row],[Kód]],zostava26[],2,0),"")</f>
        <v/>
      </c>
      <c r="AM374" s="100" t="str">
        <f>IFERROR(VLOOKUP(Výskyt[[#This Row],[Kód]],zostava27[],2,0),"")</f>
        <v/>
      </c>
      <c r="AN374" s="100" t="str">
        <f>IFERROR(VLOOKUP(Výskyt[[#This Row],[Kód]],zostava28[],2,0),"")</f>
        <v/>
      </c>
      <c r="AO374" s="100" t="str">
        <f>IFERROR(VLOOKUP(Výskyt[[#This Row],[Kód]],zostava29[],2,0),"")</f>
        <v/>
      </c>
      <c r="AP374" s="100" t="str">
        <f>IFERROR(VLOOKUP(Výskyt[[#This Row],[Kód]],zostava30[],2,0),"")</f>
        <v/>
      </c>
      <c r="AQ374" s="100" t="str">
        <f>IFERROR(VLOOKUP(Výskyt[[#This Row],[Kód]],zostava31[],2,0),"")</f>
        <v/>
      </c>
      <c r="AR374" s="100" t="str">
        <f>IFERROR(VLOOKUP(Výskyt[[#This Row],[Kód]],zostava32[],2,0),"")</f>
        <v/>
      </c>
      <c r="AS374" s="100" t="str">
        <f>IFERROR(VLOOKUP(Výskyt[[#This Row],[Kód]],zostava33[],2,0),"")</f>
        <v/>
      </c>
      <c r="AT374" s="100" t="str">
        <f>IFERROR(VLOOKUP(Výskyt[[#This Row],[Kód]],zostava34[],2,0),"")</f>
        <v/>
      </c>
      <c r="AU374" s="100" t="str">
        <f>IFERROR(VLOOKUP(Výskyt[[#This Row],[Kód]],zostava35[],2,0),"")</f>
        <v/>
      </c>
      <c r="AV374" s="100" t="str">
        <f>IFERROR(VLOOKUP(Výskyt[[#This Row],[Kód]],zostava36[],2,0),"")</f>
        <v/>
      </c>
      <c r="AW374" s="100" t="str">
        <f>IFERROR(VLOOKUP(Výskyt[[#This Row],[Kód]],zostava37[],2,0),"")</f>
        <v/>
      </c>
      <c r="AX374" s="100" t="str">
        <f>IFERROR(VLOOKUP(Výskyt[[#This Row],[Kód]],zostava38[],2,0),"")</f>
        <v/>
      </c>
      <c r="AY374" s="100" t="str">
        <f>IFERROR(VLOOKUP(Výskyt[[#This Row],[Kód]],zostava39[],2,0),"")</f>
        <v/>
      </c>
      <c r="AZ374" s="100" t="str">
        <f>IFERROR(VLOOKUP(Výskyt[[#This Row],[Kód]],zostava40[],2,0),"")</f>
        <v/>
      </c>
      <c r="BA374" s="100" t="str">
        <f>IFERROR(VLOOKUP(Výskyt[[#This Row],[Kód]],zostava41[],2,0),"")</f>
        <v/>
      </c>
      <c r="BB374" s="100" t="str">
        <f>IFERROR(VLOOKUP(Výskyt[[#This Row],[Kód]],zostava42[],2,0),"")</f>
        <v/>
      </c>
      <c r="BC374" s="100" t="str">
        <f>IFERROR(VLOOKUP(Výskyt[[#This Row],[Kód]],zostava43[],2,0),"")</f>
        <v/>
      </c>
      <c r="BD374" s="100" t="str">
        <f>IFERROR(VLOOKUP(Výskyt[[#This Row],[Kód]],zostava44[],2,0),"")</f>
        <v/>
      </c>
      <c r="BE374" s="84"/>
      <c r="BF374" s="108">
        <f>Zostavy!B417</f>
        <v>0</v>
      </c>
      <c r="BG374" s="108">
        <f>SUMIFS(Zostavy!$D$384:$D$417,Zostavy!$B$384:$B$417,Zostavy!B417)*Zostavy!$E$419</f>
        <v>0</v>
      </c>
      <c r="BI374" s="108">
        <f>Zostavy!H417</f>
        <v>0</v>
      </c>
      <c r="BJ374" s="108">
        <f>SUMIFS(Zostavy!$J$384:$J$417,Zostavy!$H$384:$H$417,Zostavy!H417)*Zostavy!$K$419</f>
        <v>0</v>
      </c>
      <c r="BL374" s="108">
        <f>Zostavy!N417</f>
        <v>0</v>
      </c>
      <c r="BM374" s="108">
        <f>SUMIFS(Zostavy!$P$384:$P$417,Zostavy!$N$384:$N$417,Zostavy!N417)*Zostavy!$Q$419</f>
        <v>0</v>
      </c>
      <c r="BO374" s="108">
        <f>Zostavy!T417</f>
        <v>0</v>
      </c>
      <c r="BP374" s="108">
        <f>SUMIFS(Zostavy!$V$384:$V$417,Zostavy!$T$384:$T$417,Zostavy!T417)*Zostavy!$W$419</f>
        <v>0</v>
      </c>
    </row>
    <row r="375" spans="1:68" x14ac:dyDescent="0.35">
      <c r="A375" s="84"/>
      <c r="B375" s="98">
        <v>4967</v>
      </c>
      <c r="C375" s="84" t="s">
        <v>170</v>
      </c>
      <c r="D375" s="84">
        <f>Cenník[[#This Row],[Kód]]</f>
        <v>4967</v>
      </c>
      <c r="E375" s="93">
        <v>8.36</v>
      </c>
      <c r="F375" s="84"/>
      <c r="G375" s="84" t="s">
        <v>100</v>
      </c>
      <c r="H375" s="84"/>
      <c r="I375" s="99">
        <f>Cenník[[#This Row],[Kód]]</f>
        <v>4967</v>
      </c>
      <c r="J375" s="100">
        <f>SUM(Výskyt[[#This Row],[1]:[44]])</f>
        <v>0</v>
      </c>
      <c r="K375" s="100" t="str">
        <f>IFERROR(RANK(Výskyt[[#This Row],[kód-P]],Výskyt[kód-P],1),"")</f>
        <v/>
      </c>
      <c r="L375" s="100" t="str">
        <f>IF(Výskyt[[#This Row],[ks]]&gt;0,Výskyt[[#This Row],[Kód]],"")</f>
        <v/>
      </c>
      <c r="M375" s="100" t="str">
        <f>IFERROR(VLOOKUP(Výskyt[[#This Row],[Kód]],zostava1[],2,0),"")</f>
        <v/>
      </c>
      <c r="N375" s="100" t="str">
        <f>IFERROR(VLOOKUP(Výskyt[[#This Row],[Kód]],zostava2[],2,0),"")</f>
        <v/>
      </c>
      <c r="O375" s="100" t="str">
        <f>IFERROR(VLOOKUP(Výskyt[[#This Row],[Kód]],zostava3[],2,0),"")</f>
        <v/>
      </c>
      <c r="P375" s="100" t="str">
        <f>IFERROR(VLOOKUP(Výskyt[[#This Row],[Kód]],zostava4[],2,0),"")</f>
        <v/>
      </c>
      <c r="Q375" s="100" t="str">
        <f>IFERROR(VLOOKUP(Výskyt[[#This Row],[Kód]],zostava5[],2,0),"")</f>
        <v/>
      </c>
      <c r="R375" s="100" t="str">
        <f>IFERROR(VLOOKUP(Výskyt[[#This Row],[Kód]],zostava6[],2,0),"")</f>
        <v/>
      </c>
      <c r="S375" s="100" t="str">
        <f>IFERROR(VLOOKUP(Výskyt[[#This Row],[Kód]],zostava7[],2,0),"")</f>
        <v/>
      </c>
      <c r="T375" s="100" t="str">
        <f>IFERROR(VLOOKUP(Výskyt[[#This Row],[Kód]],zostava8[],2,0),"")</f>
        <v/>
      </c>
      <c r="U375" s="100" t="str">
        <f>IFERROR(VLOOKUP(Výskyt[[#This Row],[Kód]],zostava9[],2,0),"")</f>
        <v/>
      </c>
      <c r="V375" s="102" t="str">
        <f>IFERROR(VLOOKUP(Výskyt[[#This Row],[Kód]],zostava10[],2,0),"")</f>
        <v/>
      </c>
      <c r="W375" s="100" t="str">
        <f>IFERROR(VLOOKUP(Výskyt[[#This Row],[Kód]],zostava11[],2,0),"")</f>
        <v/>
      </c>
      <c r="X375" s="100" t="str">
        <f>IFERROR(VLOOKUP(Výskyt[[#This Row],[Kód]],zostava12[],2,0),"")</f>
        <v/>
      </c>
      <c r="Y375" s="100" t="str">
        <f>IFERROR(VLOOKUP(Výskyt[[#This Row],[Kód]],zostava13[],2,0),"")</f>
        <v/>
      </c>
      <c r="Z375" s="100" t="str">
        <f>IFERROR(VLOOKUP(Výskyt[[#This Row],[Kód]],zostava14[],2,0),"")</f>
        <v/>
      </c>
      <c r="AA375" s="100" t="str">
        <f>IFERROR(VLOOKUP(Výskyt[[#This Row],[Kód]],zostava15[],2,0),"")</f>
        <v/>
      </c>
      <c r="AB375" s="100" t="str">
        <f>IFERROR(VLOOKUP(Výskyt[[#This Row],[Kód]],zostava16[],2,0),"")</f>
        <v/>
      </c>
      <c r="AC375" s="100" t="str">
        <f>IFERROR(VLOOKUP(Výskyt[[#This Row],[Kód]],zostava17[],2,0),"")</f>
        <v/>
      </c>
      <c r="AD375" s="100" t="str">
        <f>IFERROR(VLOOKUP(Výskyt[[#This Row],[Kód]],zostava18[],2,0),"")</f>
        <v/>
      </c>
      <c r="AE375" s="100" t="str">
        <f>IFERROR(VLOOKUP(Výskyt[[#This Row],[Kód]],zostava19[],2,0),"")</f>
        <v/>
      </c>
      <c r="AF375" s="100" t="str">
        <f>IFERROR(VLOOKUP(Výskyt[[#This Row],[Kód]],zostava20[],2,0),"")</f>
        <v/>
      </c>
      <c r="AG375" s="100" t="str">
        <f>IFERROR(VLOOKUP(Výskyt[[#This Row],[Kód]],zostava21[],2,0),"")</f>
        <v/>
      </c>
      <c r="AH375" s="100" t="str">
        <f>IFERROR(VLOOKUP(Výskyt[[#This Row],[Kód]],zostava22[],2,0),"")</f>
        <v/>
      </c>
      <c r="AI375" s="100" t="str">
        <f>IFERROR(VLOOKUP(Výskyt[[#This Row],[Kód]],zostava23[],2,0),"")</f>
        <v/>
      </c>
      <c r="AJ375" s="100" t="str">
        <f>IFERROR(VLOOKUP(Výskyt[[#This Row],[Kód]],zostava24[],2,0),"")</f>
        <v/>
      </c>
      <c r="AK375" s="100" t="str">
        <f>IFERROR(VLOOKUP(Výskyt[[#This Row],[Kód]],zostava25[],2,0),"")</f>
        <v/>
      </c>
      <c r="AL375" s="100" t="str">
        <f>IFERROR(VLOOKUP(Výskyt[[#This Row],[Kód]],zostava26[],2,0),"")</f>
        <v/>
      </c>
      <c r="AM375" s="100" t="str">
        <f>IFERROR(VLOOKUP(Výskyt[[#This Row],[Kód]],zostava27[],2,0),"")</f>
        <v/>
      </c>
      <c r="AN375" s="100" t="str">
        <f>IFERROR(VLOOKUP(Výskyt[[#This Row],[Kód]],zostava28[],2,0),"")</f>
        <v/>
      </c>
      <c r="AO375" s="100" t="str">
        <f>IFERROR(VLOOKUP(Výskyt[[#This Row],[Kód]],zostava29[],2,0),"")</f>
        <v/>
      </c>
      <c r="AP375" s="100" t="str">
        <f>IFERROR(VLOOKUP(Výskyt[[#This Row],[Kód]],zostava30[],2,0),"")</f>
        <v/>
      </c>
      <c r="AQ375" s="100" t="str">
        <f>IFERROR(VLOOKUP(Výskyt[[#This Row],[Kód]],zostava31[],2,0),"")</f>
        <v/>
      </c>
      <c r="AR375" s="100" t="str">
        <f>IFERROR(VLOOKUP(Výskyt[[#This Row],[Kód]],zostava32[],2,0),"")</f>
        <v/>
      </c>
      <c r="AS375" s="100" t="str">
        <f>IFERROR(VLOOKUP(Výskyt[[#This Row],[Kód]],zostava33[],2,0),"")</f>
        <v/>
      </c>
      <c r="AT375" s="100" t="str">
        <f>IFERROR(VLOOKUP(Výskyt[[#This Row],[Kód]],zostava34[],2,0),"")</f>
        <v/>
      </c>
      <c r="AU375" s="100" t="str">
        <f>IFERROR(VLOOKUP(Výskyt[[#This Row],[Kód]],zostava35[],2,0),"")</f>
        <v/>
      </c>
      <c r="AV375" s="100" t="str">
        <f>IFERROR(VLOOKUP(Výskyt[[#This Row],[Kód]],zostava36[],2,0),"")</f>
        <v/>
      </c>
      <c r="AW375" s="100" t="str">
        <f>IFERROR(VLOOKUP(Výskyt[[#This Row],[Kód]],zostava37[],2,0),"")</f>
        <v/>
      </c>
      <c r="AX375" s="100" t="str">
        <f>IFERROR(VLOOKUP(Výskyt[[#This Row],[Kód]],zostava38[],2,0),"")</f>
        <v/>
      </c>
      <c r="AY375" s="100" t="str">
        <f>IFERROR(VLOOKUP(Výskyt[[#This Row],[Kód]],zostava39[],2,0),"")</f>
        <v/>
      </c>
      <c r="AZ375" s="100" t="str">
        <f>IFERROR(VLOOKUP(Výskyt[[#This Row],[Kód]],zostava40[],2,0),"")</f>
        <v/>
      </c>
      <c r="BA375" s="100" t="str">
        <f>IFERROR(VLOOKUP(Výskyt[[#This Row],[Kód]],zostava41[],2,0),"")</f>
        <v/>
      </c>
      <c r="BB375" s="100" t="str">
        <f>IFERROR(VLOOKUP(Výskyt[[#This Row],[Kód]],zostava42[],2,0),"")</f>
        <v/>
      </c>
      <c r="BC375" s="100" t="str">
        <f>IFERROR(VLOOKUP(Výskyt[[#This Row],[Kód]],zostava43[],2,0),"")</f>
        <v/>
      </c>
      <c r="BD375" s="100" t="str">
        <f>IFERROR(VLOOKUP(Výskyt[[#This Row],[Kód]],zostava44[],2,0),"")</f>
        <v/>
      </c>
      <c r="BE375" s="84"/>
    </row>
    <row r="376" spans="1:68" x14ac:dyDescent="0.35">
      <c r="A376" s="84"/>
      <c r="B376" s="98">
        <v>4968</v>
      </c>
      <c r="C376" s="84" t="s">
        <v>171</v>
      </c>
      <c r="D376" s="84">
        <f>Cenník[[#This Row],[Kód]]</f>
        <v>4968</v>
      </c>
      <c r="E376" s="93">
        <v>11.24</v>
      </c>
      <c r="F376" s="84"/>
      <c r="G376" s="84" t="s">
        <v>655</v>
      </c>
      <c r="H376" s="84"/>
      <c r="I376" s="99">
        <f>Cenník[[#This Row],[Kód]]</f>
        <v>4968</v>
      </c>
      <c r="J376" s="100">
        <f>SUM(Výskyt[[#This Row],[1]:[44]])</f>
        <v>0</v>
      </c>
      <c r="K376" s="100" t="str">
        <f>IFERROR(RANK(Výskyt[[#This Row],[kód-P]],Výskyt[kód-P],1),"")</f>
        <v/>
      </c>
      <c r="L376" s="100" t="str">
        <f>IF(Výskyt[[#This Row],[ks]]&gt;0,Výskyt[[#This Row],[Kód]],"")</f>
        <v/>
      </c>
      <c r="M376" s="100" t="str">
        <f>IFERROR(VLOOKUP(Výskyt[[#This Row],[Kód]],zostava1[],2,0),"")</f>
        <v/>
      </c>
      <c r="N376" s="100" t="str">
        <f>IFERROR(VLOOKUP(Výskyt[[#This Row],[Kód]],zostava2[],2,0),"")</f>
        <v/>
      </c>
      <c r="O376" s="100" t="str">
        <f>IFERROR(VLOOKUP(Výskyt[[#This Row],[Kód]],zostava3[],2,0),"")</f>
        <v/>
      </c>
      <c r="P376" s="100" t="str">
        <f>IFERROR(VLOOKUP(Výskyt[[#This Row],[Kód]],zostava4[],2,0),"")</f>
        <v/>
      </c>
      <c r="Q376" s="100" t="str">
        <f>IFERROR(VLOOKUP(Výskyt[[#This Row],[Kód]],zostava5[],2,0),"")</f>
        <v/>
      </c>
      <c r="R376" s="100" t="str">
        <f>IFERROR(VLOOKUP(Výskyt[[#This Row],[Kód]],zostava6[],2,0),"")</f>
        <v/>
      </c>
      <c r="S376" s="100" t="str">
        <f>IFERROR(VLOOKUP(Výskyt[[#This Row],[Kód]],zostava7[],2,0),"")</f>
        <v/>
      </c>
      <c r="T376" s="100" t="str">
        <f>IFERROR(VLOOKUP(Výskyt[[#This Row],[Kód]],zostava8[],2,0),"")</f>
        <v/>
      </c>
      <c r="U376" s="100" t="str">
        <f>IFERROR(VLOOKUP(Výskyt[[#This Row],[Kód]],zostava9[],2,0),"")</f>
        <v/>
      </c>
      <c r="V376" s="102" t="str">
        <f>IFERROR(VLOOKUP(Výskyt[[#This Row],[Kód]],zostava10[],2,0),"")</f>
        <v/>
      </c>
      <c r="W376" s="100" t="str">
        <f>IFERROR(VLOOKUP(Výskyt[[#This Row],[Kód]],zostava11[],2,0),"")</f>
        <v/>
      </c>
      <c r="X376" s="100" t="str">
        <f>IFERROR(VLOOKUP(Výskyt[[#This Row],[Kód]],zostava12[],2,0),"")</f>
        <v/>
      </c>
      <c r="Y376" s="100" t="str">
        <f>IFERROR(VLOOKUP(Výskyt[[#This Row],[Kód]],zostava13[],2,0),"")</f>
        <v/>
      </c>
      <c r="Z376" s="100" t="str">
        <f>IFERROR(VLOOKUP(Výskyt[[#This Row],[Kód]],zostava14[],2,0),"")</f>
        <v/>
      </c>
      <c r="AA376" s="100" t="str">
        <f>IFERROR(VLOOKUP(Výskyt[[#This Row],[Kód]],zostava15[],2,0),"")</f>
        <v/>
      </c>
      <c r="AB376" s="100" t="str">
        <f>IFERROR(VLOOKUP(Výskyt[[#This Row],[Kód]],zostava16[],2,0),"")</f>
        <v/>
      </c>
      <c r="AC376" s="100" t="str">
        <f>IFERROR(VLOOKUP(Výskyt[[#This Row],[Kód]],zostava17[],2,0),"")</f>
        <v/>
      </c>
      <c r="AD376" s="100" t="str">
        <f>IFERROR(VLOOKUP(Výskyt[[#This Row],[Kód]],zostava18[],2,0),"")</f>
        <v/>
      </c>
      <c r="AE376" s="100" t="str">
        <f>IFERROR(VLOOKUP(Výskyt[[#This Row],[Kód]],zostava19[],2,0),"")</f>
        <v/>
      </c>
      <c r="AF376" s="100" t="str">
        <f>IFERROR(VLOOKUP(Výskyt[[#This Row],[Kód]],zostava20[],2,0),"")</f>
        <v/>
      </c>
      <c r="AG376" s="100" t="str">
        <f>IFERROR(VLOOKUP(Výskyt[[#This Row],[Kód]],zostava21[],2,0),"")</f>
        <v/>
      </c>
      <c r="AH376" s="100" t="str">
        <f>IFERROR(VLOOKUP(Výskyt[[#This Row],[Kód]],zostava22[],2,0),"")</f>
        <v/>
      </c>
      <c r="AI376" s="100" t="str">
        <f>IFERROR(VLOOKUP(Výskyt[[#This Row],[Kód]],zostava23[],2,0),"")</f>
        <v/>
      </c>
      <c r="AJ376" s="100" t="str">
        <f>IFERROR(VLOOKUP(Výskyt[[#This Row],[Kód]],zostava24[],2,0),"")</f>
        <v/>
      </c>
      <c r="AK376" s="100" t="str">
        <f>IFERROR(VLOOKUP(Výskyt[[#This Row],[Kód]],zostava25[],2,0),"")</f>
        <v/>
      </c>
      <c r="AL376" s="100" t="str">
        <f>IFERROR(VLOOKUP(Výskyt[[#This Row],[Kód]],zostava26[],2,0),"")</f>
        <v/>
      </c>
      <c r="AM376" s="100" t="str">
        <f>IFERROR(VLOOKUP(Výskyt[[#This Row],[Kód]],zostava27[],2,0),"")</f>
        <v/>
      </c>
      <c r="AN376" s="100" t="str">
        <f>IFERROR(VLOOKUP(Výskyt[[#This Row],[Kód]],zostava28[],2,0),"")</f>
        <v/>
      </c>
      <c r="AO376" s="100" t="str">
        <f>IFERROR(VLOOKUP(Výskyt[[#This Row],[Kód]],zostava29[],2,0),"")</f>
        <v/>
      </c>
      <c r="AP376" s="100" t="str">
        <f>IFERROR(VLOOKUP(Výskyt[[#This Row],[Kód]],zostava30[],2,0),"")</f>
        <v/>
      </c>
      <c r="AQ376" s="100" t="str">
        <f>IFERROR(VLOOKUP(Výskyt[[#This Row],[Kód]],zostava31[],2,0),"")</f>
        <v/>
      </c>
      <c r="AR376" s="100" t="str">
        <f>IFERROR(VLOOKUP(Výskyt[[#This Row],[Kód]],zostava32[],2,0),"")</f>
        <v/>
      </c>
      <c r="AS376" s="100" t="str">
        <f>IFERROR(VLOOKUP(Výskyt[[#This Row],[Kód]],zostava33[],2,0),"")</f>
        <v/>
      </c>
      <c r="AT376" s="100" t="str">
        <f>IFERROR(VLOOKUP(Výskyt[[#This Row],[Kód]],zostava34[],2,0),"")</f>
        <v/>
      </c>
      <c r="AU376" s="100" t="str">
        <f>IFERROR(VLOOKUP(Výskyt[[#This Row],[Kód]],zostava35[],2,0),"")</f>
        <v/>
      </c>
      <c r="AV376" s="100" t="str">
        <f>IFERROR(VLOOKUP(Výskyt[[#This Row],[Kód]],zostava36[],2,0),"")</f>
        <v/>
      </c>
      <c r="AW376" s="100" t="str">
        <f>IFERROR(VLOOKUP(Výskyt[[#This Row],[Kód]],zostava37[],2,0),"")</f>
        <v/>
      </c>
      <c r="AX376" s="100" t="str">
        <f>IFERROR(VLOOKUP(Výskyt[[#This Row],[Kód]],zostava38[],2,0),"")</f>
        <v/>
      </c>
      <c r="AY376" s="100" t="str">
        <f>IFERROR(VLOOKUP(Výskyt[[#This Row],[Kód]],zostava39[],2,0),"")</f>
        <v/>
      </c>
      <c r="AZ376" s="100" t="str">
        <f>IFERROR(VLOOKUP(Výskyt[[#This Row],[Kód]],zostava40[],2,0),"")</f>
        <v/>
      </c>
      <c r="BA376" s="100" t="str">
        <f>IFERROR(VLOOKUP(Výskyt[[#This Row],[Kód]],zostava41[],2,0),"")</f>
        <v/>
      </c>
      <c r="BB376" s="100" t="str">
        <f>IFERROR(VLOOKUP(Výskyt[[#This Row],[Kód]],zostava42[],2,0),"")</f>
        <v/>
      </c>
      <c r="BC376" s="100" t="str">
        <f>IFERROR(VLOOKUP(Výskyt[[#This Row],[Kód]],zostava43[],2,0),"")</f>
        <v/>
      </c>
      <c r="BD376" s="100" t="str">
        <f>IFERROR(VLOOKUP(Výskyt[[#This Row],[Kód]],zostava44[],2,0),"")</f>
        <v/>
      </c>
      <c r="BE376" s="84"/>
      <c r="BF376" s="177" t="str">
        <f>Zostavy!$E$423</f>
        <v>SŠ.A</v>
      </c>
      <c r="BG376" s="177"/>
      <c r="BI376" s="177" t="str">
        <f>Zostavy!$K$423</f>
        <v>SŠ.B</v>
      </c>
      <c r="BJ376" s="177"/>
      <c r="BL376" s="177" t="str">
        <f>Zostavy!$Q$423</f>
        <v>SŠ.C</v>
      </c>
      <c r="BM376" s="177"/>
      <c r="BO376" s="177" t="str">
        <f>Zostavy!$W$423</f>
        <v>SŠ.D</v>
      </c>
      <c r="BP376" s="177"/>
    </row>
    <row r="377" spans="1:68" ht="14.15" x14ac:dyDescent="0.35">
      <c r="A377" s="84"/>
      <c r="B377" s="98">
        <v>4969</v>
      </c>
      <c r="C377" s="84" t="s">
        <v>272</v>
      </c>
      <c r="D377" s="84">
        <f>Cenník[[#This Row],[Kód]]</f>
        <v>4969</v>
      </c>
      <c r="E377" s="93">
        <v>0.68</v>
      </c>
      <c r="F377" s="84"/>
      <c r="G377" s="84" t="s">
        <v>657</v>
      </c>
      <c r="H377" s="84"/>
      <c r="I377" s="99">
        <f>Cenník[[#This Row],[Kód]]</f>
        <v>4969</v>
      </c>
      <c r="J377" s="100">
        <f>SUM(Výskyt[[#This Row],[1]:[44]])</f>
        <v>0</v>
      </c>
      <c r="K377" s="100" t="str">
        <f>IFERROR(RANK(Výskyt[[#This Row],[kód-P]],Výskyt[kód-P],1),"")</f>
        <v/>
      </c>
      <c r="L377" s="100" t="str">
        <f>IF(Výskyt[[#This Row],[ks]]&gt;0,Výskyt[[#This Row],[Kód]],"")</f>
        <v/>
      </c>
      <c r="M377" s="100" t="str">
        <f>IFERROR(VLOOKUP(Výskyt[[#This Row],[Kód]],zostava1[],2,0),"")</f>
        <v/>
      </c>
      <c r="N377" s="100" t="str">
        <f>IFERROR(VLOOKUP(Výskyt[[#This Row],[Kód]],zostava2[],2,0),"")</f>
        <v/>
      </c>
      <c r="O377" s="100" t="str">
        <f>IFERROR(VLOOKUP(Výskyt[[#This Row],[Kód]],zostava3[],2,0),"")</f>
        <v/>
      </c>
      <c r="P377" s="100" t="str">
        <f>IFERROR(VLOOKUP(Výskyt[[#This Row],[Kód]],zostava4[],2,0),"")</f>
        <v/>
      </c>
      <c r="Q377" s="100" t="str">
        <f>IFERROR(VLOOKUP(Výskyt[[#This Row],[Kód]],zostava5[],2,0),"")</f>
        <v/>
      </c>
      <c r="R377" s="100" t="str">
        <f>IFERROR(VLOOKUP(Výskyt[[#This Row],[Kód]],zostava6[],2,0),"")</f>
        <v/>
      </c>
      <c r="S377" s="100" t="str">
        <f>IFERROR(VLOOKUP(Výskyt[[#This Row],[Kód]],zostava7[],2,0),"")</f>
        <v/>
      </c>
      <c r="T377" s="100" t="str">
        <f>IFERROR(VLOOKUP(Výskyt[[#This Row],[Kód]],zostava8[],2,0),"")</f>
        <v/>
      </c>
      <c r="U377" s="100" t="str">
        <f>IFERROR(VLOOKUP(Výskyt[[#This Row],[Kód]],zostava9[],2,0),"")</f>
        <v/>
      </c>
      <c r="V377" s="102" t="str">
        <f>IFERROR(VLOOKUP(Výskyt[[#This Row],[Kód]],zostava10[],2,0),"")</f>
        <v/>
      </c>
      <c r="W377" s="100" t="str">
        <f>IFERROR(VLOOKUP(Výskyt[[#This Row],[Kód]],zostava11[],2,0),"")</f>
        <v/>
      </c>
      <c r="X377" s="100" t="str">
        <f>IFERROR(VLOOKUP(Výskyt[[#This Row],[Kód]],zostava12[],2,0),"")</f>
        <v/>
      </c>
      <c r="Y377" s="100" t="str">
        <f>IFERROR(VLOOKUP(Výskyt[[#This Row],[Kód]],zostava13[],2,0),"")</f>
        <v/>
      </c>
      <c r="Z377" s="100" t="str">
        <f>IFERROR(VLOOKUP(Výskyt[[#This Row],[Kód]],zostava14[],2,0),"")</f>
        <v/>
      </c>
      <c r="AA377" s="100" t="str">
        <f>IFERROR(VLOOKUP(Výskyt[[#This Row],[Kód]],zostava15[],2,0),"")</f>
        <v/>
      </c>
      <c r="AB377" s="100" t="str">
        <f>IFERROR(VLOOKUP(Výskyt[[#This Row],[Kód]],zostava16[],2,0),"")</f>
        <v/>
      </c>
      <c r="AC377" s="100" t="str">
        <f>IFERROR(VLOOKUP(Výskyt[[#This Row],[Kód]],zostava17[],2,0),"")</f>
        <v/>
      </c>
      <c r="AD377" s="100" t="str">
        <f>IFERROR(VLOOKUP(Výskyt[[#This Row],[Kód]],zostava18[],2,0),"")</f>
        <v/>
      </c>
      <c r="AE377" s="100" t="str">
        <f>IFERROR(VLOOKUP(Výskyt[[#This Row],[Kód]],zostava19[],2,0),"")</f>
        <v/>
      </c>
      <c r="AF377" s="100" t="str">
        <f>IFERROR(VLOOKUP(Výskyt[[#This Row],[Kód]],zostava20[],2,0),"")</f>
        <v/>
      </c>
      <c r="AG377" s="100" t="str">
        <f>IFERROR(VLOOKUP(Výskyt[[#This Row],[Kód]],zostava21[],2,0),"")</f>
        <v/>
      </c>
      <c r="AH377" s="100" t="str">
        <f>IFERROR(VLOOKUP(Výskyt[[#This Row],[Kód]],zostava22[],2,0),"")</f>
        <v/>
      </c>
      <c r="AI377" s="100" t="str">
        <f>IFERROR(VLOOKUP(Výskyt[[#This Row],[Kód]],zostava23[],2,0),"")</f>
        <v/>
      </c>
      <c r="AJ377" s="100" t="str">
        <f>IFERROR(VLOOKUP(Výskyt[[#This Row],[Kód]],zostava24[],2,0),"")</f>
        <v/>
      </c>
      <c r="AK377" s="100" t="str">
        <f>IFERROR(VLOOKUP(Výskyt[[#This Row],[Kód]],zostava25[],2,0),"")</f>
        <v/>
      </c>
      <c r="AL377" s="100" t="str">
        <f>IFERROR(VLOOKUP(Výskyt[[#This Row],[Kód]],zostava26[],2,0),"")</f>
        <v/>
      </c>
      <c r="AM377" s="100" t="str">
        <f>IFERROR(VLOOKUP(Výskyt[[#This Row],[Kód]],zostava27[],2,0),"")</f>
        <v/>
      </c>
      <c r="AN377" s="100" t="str">
        <f>IFERROR(VLOOKUP(Výskyt[[#This Row],[Kód]],zostava28[],2,0),"")</f>
        <v/>
      </c>
      <c r="AO377" s="100" t="str">
        <f>IFERROR(VLOOKUP(Výskyt[[#This Row],[Kód]],zostava29[],2,0),"")</f>
        <v/>
      </c>
      <c r="AP377" s="100" t="str">
        <f>IFERROR(VLOOKUP(Výskyt[[#This Row],[Kód]],zostava30[],2,0),"")</f>
        <v/>
      </c>
      <c r="AQ377" s="100" t="str">
        <f>IFERROR(VLOOKUP(Výskyt[[#This Row],[Kód]],zostava31[],2,0),"")</f>
        <v/>
      </c>
      <c r="AR377" s="100" t="str">
        <f>IFERROR(VLOOKUP(Výskyt[[#This Row],[Kód]],zostava32[],2,0),"")</f>
        <v/>
      </c>
      <c r="AS377" s="100" t="str">
        <f>IFERROR(VLOOKUP(Výskyt[[#This Row],[Kód]],zostava33[],2,0),"")</f>
        <v/>
      </c>
      <c r="AT377" s="100" t="str">
        <f>IFERROR(VLOOKUP(Výskyt[[#This Row],[Kód]],zostava34[],2,0),"")</f>
        <v/>
      </c>
      <c r="AU377" s="100" t="str">
        <f>IFERROR(VLOOKUP(Výskyt[[#This Row],[Kód]],zostava35[],2,0),"")</f>
        <v/>
      </c>
      <c r="AV377" s="100" t="str">
        <f>IFERROR(VLOOKUP(Výskyt[[#This Row],[Kód]],zostava36[],2,0),"")</f>
        <v/>
      </c>
      <c r="AW377" s="100" t="str">
        <f>IFERROR(VLOOKUP(Výskyt[[#This Row],[Kód]],zostava37[],2,0),"")</f>
        <v/>
      </c>
      <c r="AX377" s="100" t="str">
        <f>IFERROR(VLOOKUP(Výskyt[[#This Row],[Kód]],zostava38[],2,0),"")</f>
        <v/>
      </c>
      <c r="AY377" s="100" t="str">
        <f>IFERROR(VLOOKUP(Výskyt[[#This Row],[Kód]],zostava39[],2,0),"")</f>
        <v/>
      </c>
      <c r="AZ377" s="100" t="str">
        <f>IFERROR(VLOOKUP(Výskyt[[#This Row],[Kód]],zostava40[],2,0),"")</f>
        <v/>
      </c>
      <c r="BA377" s="100" t="str">
        <f>IFERROR(VLOOKUP(Výskyt[[#This Row],[Kód]],zostava41[],2,0),"")</f>
        <v/>
      </c>
      <c r="BB377" s="100" t="str">
        <f>IFERROR(VLOOKUP(Výskyt[[#This Row],[Kód]],zostava42[],2,0),"")</f>
        <v/>
      </c>
      <c r="BC377" s="100" t="str">
        <f>IFERROR(VLOOKUP(Výskyt[[#This Row],[Kód]],zostava43[],2,0),"")</f>
        <v/>
      </c>
      <c r="BD377" s="100" t="str">
        <f>IFERROR(VLOOKUP(Výskyt[[#This Row],[Kód]],zostava44[],2,0),"")</f>
        <v/>
      </c>
      <c r="BE377" s="84"/>
      <c r="BF377" s="108" t="s">
        <v>321</v>
      </c>
      <c r="BG377" s="108" t="s">
        <v>9</v>
      </c>
      <c r="BI377" s="108" t="s">
        <v>321</v>
      </c>
      <c r="BJ377" s="108" t="s">
        <v>9</v>
      </c>
      <c r="BL377" s="108" t="s">
        <v>321</v>
      </c>
      <c r="BM377" s="108" t="s">
        <v>9</v>
      </c>
      <c r="BO377" s="108" t="s">
        <v>321</v>
      </c>
      <c r="BP377" s="108" t="s">
        <v>9</v>
      </c>
    </row>
    <row r="378" spans="1:68" ht="14.15" x14ac:dyDescent="0.35">
      <c r="A378" s="84"/>
      <c r="B378" s="98">
        <v>4970</v>
      </c>
      <c r="C378" s="84" t="s">
        <v>269</v>
      </c>
      <c r="D378" s="84">
        <f>Cenník[[#This Row],[Kód]]</f>
        <v>4970</v>
      </c>
      <c r="E378" s="93">
        <v>0.68</v>
      </c>
      <c r="F378" s="84"/>
      <c r="G378" s="84" t="s">
        <v>659</v>
      </c>
      <c r="H378" s="84"/>
      <c r="I378" s="99">
        <f>Cenník[[#This Row],[Kód]]</f>
        <v>4970</v>
      </c>
      <c r="J378" s="100">
        <f>SUM(Výskyt[[#This Row],[1]:[44]])</f>
        <v>0</v>
      </c>
      <c r="K378" s="100" t="str">
        <f>IFERROR(RANK(Výskyt[[#This Row],[kód-P]],Výskyt[kód-P],1),"")</f>
        <v/>
      </c>
      <c r="L378" s="100" t="str">
        <f>IF(Výskyt[[#This Row],[ks]]&gt;0,Výskyt[[#This Row],[Kód]],"")</f>
        <v/>
      </c>
      <c r="M378" s="100" t="str">
        <f>IFERROR(VLOOKUP(Výskyt[[#This Row],[Kód]],zostava1[],2,0),"")</f>
        <v/>
      </c>
      <c r="N378" s="100" t="str">
        <f>IFERROR(VLOOKUP(Výskyt[[#This Row],[Kód]],zostava2[],2,0),"")</f>
        <v/>
      </c>
      <c r="O378" s="100" t="str">
        <f>IFERROR(VLOOKUP(Výskyt[[#This Row],[Kód]],zostava3[],2,0),"")</f>
        <v/>
      </c>
      <c r="P378" s="100" t="str">
        <f>IFERROR(VLOOKUP(Výskyt[[#This Row],[Kód]],zostava4[],2,0),"")</f>
        <v/>
      </c>
      <c r="Q378" s="100" t="str">
        <f>IFERROR(VLOOKUP(Výskyt[[#This Row],[Kód]],zostava5[],2,0),"")</f>
        <v/>
      </c>
      <c r="R378" s="100" t="str">
        <f>IFERROR(VLOOKUP(Výskyt[[#This Row],[Kód]],zostava6[],2,0),"")</f>
        <v/>
      </c>
      <c r="S378" s="100" t="str">
        <f>IFERROR(VLOOKUP(Výskyt[[#This Row],[Kód]],zostava7[],2,0),"")</f>
        <v/>
      </c>
      <c r="T378" s="100" t="str">
        <f>IFERROR(VLOOKUP(Výskyt[[#This Row],[Kód]],zostava8[],2,0),"")</f>
        <v/>
      </c>
      <c r="U378" s="100" t="str">
        <f>IFERROR(VLOOKUP(Výskyt[[#This Row],[Kód]],zostava9[],2,0),"")</f>
        <v/>
      </c>
      <c r="V378" s="102" t="str">
        <f>IFERROR(VLOOKUP(Výskyt[[#This Row],[Kód]],zostava10[],2,0),"")</f>
        <v/>
      </c>
      <c r="W378" s="100" t="str">
        <f>IFERROR(VLOOKUP(Výskyt[[#This Row],[Kód]],zostava11[],2,0),"")</f>
        <v/>
      </c>
      <c r="X378" s="100" t="str">
        <f>IFERROR(VLOOKUP(Výskyt[[#This Row],[Kód]],zostava12[],2,0),"")</f>
        <v/>
      </c>
      <c r="Y378" s="100" t="str">
        <f>IFERROR(VLOOKUP(Výskyt[[#This Row],[Kód]],zostava13[],2,0),"")</f>
        <v/>
      </c>
      <c r="Z378" s="100" t="str">
        <f>IFERROR(VLOOKUP(Výskyt[[#This Row],[Kód]],zostava14[],2,0),"")</f>
        <v/>
      </c>
      <c r="AA378" s="100" t="str">
        <f>IFERROR(VLOOKUP(Výskyt[[#This Row],[Kód]],zostava15[],2,0),"")</f>
        <v/>
      </c>
      <c r="AB378" s="100" t="str">
        <f>IFERROR(VLOOKUP(Výskyt[[#This Row],[Kód]],zostava16[],2,0),"")</f>
        <v/>
      </c>
      <c r="AC378" s="100" t="str">
        <f>IFERROR(VLOOKUP(Výskyt[[#This Row],[Kód]],zostava17[],2,0),"")</f>
        <v/>
      </c>
      <c r="AD378" s="100" t="str">
        <f>IFERROR(VLOOKUP(Výskyt[[#This Row],[Kód]],zostava18[],2,0),"")</f>
        <v/>
      </c>
      <c r="AE378" s="100" t="str">
        <f>IFERROR(VLOOKUP(Výskyt[[#This Row],[Kód]],zostava19[],2,0),"")</f>
        <v/>
      </c>
      <c r="AF378" s="100" t="str">
        <f>IFERROR(VLOOKUP(Výskyt[[#This Row],[Kód]],zostava20[],2,0),"")</f>
        <v/>
      </c>
      <c r="AG378" s="100" t="str">
        <f>IFERROR(VLOOKUP(Výskyt[[#This Row],[Kód]],zostava21[],2,0),"")</f>
        <v/>
      </c>
      <c r="AH378" s="100" t="str">
        <f>IFERROR(VLOOKUP(Výskyt[[#This Row],[Kód]],zostava22[],2,0),"")</f>
        <v/>
      </c>
      <c r="AI378" s="100" t="str">
        <f>IFERROR(VLOOKUP(Výskyt[[#This Row],[Kód]],zostava23[],2,0),"")</f>
        <v/>
      </c>
      <c r="AJ378" s="100" t="str">
        <f>IFERROR(VLOOKUP(Výskyt[[#This Row],[Kód]],zostava24[],2,0),"")</f>
        <v/>
      </c>
      <c r="AK378" s="100" t="str">
        <f>IFERROR(VLOOKUP(Výskyt[[#This Row],[Kód]],zostava25[],2,0),"")</f>
        <v/>
      </c>
      <c r="AL378" s="100" t="str">
        <f>IFERROR(VLOOKUP(Výskyt[[#This Row],[Kód]],zostava26[],2,0),"")</f>
        <v/>
      </c>
      <c r="AM378" s="100" t="str">
        <f>IFERROR(VLOOKUP(Výskyt[[#This Row],[Kód]],zostava27[],2,0),"")</f>
        <v/>
      </c>
      <c r="AN378" s="100" t="str">
        <f>IFERROR(VLOOKUP(Výskyt[[#This Row],[Kód]],zostava28[],2,0),"")</f>
        <v/>
      </c>
      <c r="AO378" s="100" t="str">
        <f>IFERROR(VLOOKUP(Výskyt[[#This Row],[Kód]],zostava29[],2,0),"")</f>
        <v/>
      </c>
      <c r="AP378" s="100" t="str">
        <f>IFERROR(VLOOKUP(Výskyt[[#This Row],[Kód]],zostava30[],2,0),"")</f>
        <v/>
      </c>
      <c r="AQ378" s="100" t="str">
        <f>IFERROR(VLOOKUP(Výskyt[[#This Row],[Kód]],zostava31[],2,0),"")</f>
        <v/>
      </c>
      <c r="AR378" s="100" t="str">
        <f>IFERROR(VLOOKUP(Výskyt[[#This Row],[Kód]],zostava32[],2,0),"")</f>
        <v/>
      </c>
      <c r="AS378" s="100" t="str">
        <f>IFERROR(VLOOKUP(Výskyt[[#This Row],[Kód]],zostava33[],2,0),"")</f>
        <v/>
      </c>
      <c r="AT378" s="100" t="str">
        <f>IFERROR(VLOOKUP(Výskyt[[#This Row],[Kód]],zostava34[],2,0),"")</f>
        <v/>
      </c>
      <c r="AU378" s="100" t="str">
        <f>IFERROR(VLOOKUP(Výskyt[[#This Row],[Kód]],zostava35[],2,0),"")</f>
        <v/>
      </c>
      <c r="AV378" s="100" t="str">
        <f>IFERROR(VLOOKUP(Výskyt[[#This Row],[Kód]],zostava36[],2,0),"")</f>
        <v/>
      </c>
      <c r="AW378" s="100" t="str">
        <f>IFERROR(VLOOKUP(Výskyt[[#This Row],[Kód]],zostava37[],2,0),"")</f>
        <v/>
      </c>
      <c r="AX378" s="100" t="str">
        <f>IFERROR(VLOOKUP(Výskyt[[#This Row],[Kód]],zostava38[],2,0),"")</f>
        <v/>
      </c>
      <c r="AY378" s="100" t="str">
        <f>IFERROR(VLOOKUP(Výskyt[[#This Row],[Kód]],zostava39[],2,0),"")</f>
        <v/>
      </c>
      <c r="AZ378" s="100" t="str">
        <f>IFERROR(VLOOKUP(Výskyt[[#This Row],[Kód]],zostava40[],2,0),"")</f>
        <v/>
      </c>
      <c r="BA378" s="100" t="str">
        <f>IFERROR(VLOOKUP(Výskyt[[#This Row],[Kód]],zostava41[],2,0),"")</f>
        <v/>
      </c>
      <c r="BB378" s="100" t="str">
        <f>IFERROR(VLOOKUP(Výskyt[[#This Row],[Kód]],zostava42[],2,0),"")</f>
        <v/>
      </c>
      <c r="BC378" s="100" t="str">
        <f>IFERROR(VLOOKUP(Výskyt[[#This Row],[Kód]],zostava43[],2,0),"")</f>
        <v/>
      </c>
      <c r="BD378" s="100" t="str">
        <f>IFERROR(VLOOKUP(Výskyt[[#This Row],[Kód]],zostava44[],2,0),"")</f>
        <v/>
      </c>
      <c r="BE378" s="84"/>
      <c r="BF378" s="108">
        <f>Zostavy!B426</f>
        <v>0</v>
      </c>
      <c r="BG378" s="108">
        <f>SUMIFS(Zostavy!$D$426:$D$459,Zostavy!$B$426:$B$459,Zostavy!B426)*Zostavy!$E$461</f>
        <v>0</v>
      </c>
      <c r="BI378" s="108">
        <f>Zostavy!H426</f>
        <v>0</v>
      </c>
      <c r="BJ378" s="108">
        <f>SUMIFS(Zostavy!$J$426:$J$459,Zostavy!$H$426:$H$459,Zostavy!H426)*Zostavy!$K$461</f>
        <v>0</v>
      </c>
      <c r="BL378" s="108">
        <f>Zostavy!N426</f>
        <v>0</v>
      </c>
      <c r="BM378" s="108">
        <f>SUMIFS(Zostavy!$P$426:$P$459,Zostavy!$N$426:$N$459,Zostavy!N426)*Zostavy!$Q$461</f>
        <v>0</v>
      </c>
      <c r="BO378" s="108">
        <f>Zostavy!T426</f>
        <v>0</v>
      </c>
      <c r="BP378" s="108">
        <f>SUMIFS(Zostavy!$V$426:$V$459,Zostavy!$T$426:$T$459,Zostavy!T426)*Zostavy!$W$461</f>
        <v>0</v>
      </c>
    </row>
    <row r="379" spans="1:68" ht="14.15" x14ac:dyDescent="0.35">
      <c r="A379" s="84"/>
      <c r="B379" s="98">
        <v>4971</v>
      </c>
      <c r="C379" s="84" t="s">
        <v>266</v>
      </c>
      <c r="D379" s="84">
        <f>Cenník[[#This Row],[Kód]]</f>
        <v>4971</v>
      </c>
      <c r="E379" s="93">
        <v>0.68</v>
      </c>
      <c r="F379" s="84"/>
      <c r="G379" s="84" t="s">
        <v>673</v>
      </c>
      <c r="H379" s="84"/>
      <c r="I379" s="99">
        <f>Cenník[[#This Row],[Kód]]</f>
        <v>4971</v>
      </c>
      <c r="J379" s="100">
        <f>SUM(Výskyt[[#This Row],[1]:[44]])</f>
        <v>0</v>
      </c>
      <c r="K379" s="100" t="str">
        <f>IFERROR(RANK(Výskyt[[#This Row],[kód-P]],Výskyt[kód-P],1),"")</f>
        <v/>
      </c>
      <c r="L379" s="100" t="str">
        <f>IF(Výskyt[[#This Row],[ks]]&gt;0,Výskyt[[#This Row],[Kód]],"")</f>
        <v/>
      </c>
      <c r="M379" s="100" t="str">
        <f>IFERROR(VLOOKUP(Výskyt[[#This Row],[Kód]],zostava1[],2,0),"")</f>
        <v/>
      </c>
      <c r="N379" s="100" t="str">
        <f>IFERROR(VLOOKUP(Výskyt[[#This Row],[Kód]],zostava2[],2,0),"")</f>
        <v/>
      </c>
      <c r="O379" s="100" t="str">
        <f>IFERROR(VLOOKUP(Výskyt[[#This Row],[Kód]],zostava3[],2,0),"")</f>
        <v/>
      </c>
      <c r="P379" s="100" t="str">
        <f>IFERROR(VLOOKUP(Výskyt[[#This Row],[Kód]],zostava4[],2,0),"")</f>
        <v/>
      </c>
      <c r="Q379" s="100" t="str">
        <f>IFERROR(VLOOKUP(Výskyt[[#This Row],[Kód]],zostava5[],2,0),"")</f>
        <v/>
      </c>
      <c r="R379" s="100" t="str">
        <f>IFERROR(VLOOKUP(Výskyt[[#This Row],[Kód]],zostava6[],2,0),"")</f>
        <v/>
      </c>
      <c r="S379" s="100" t="str">
        <f>IFERROR(VLOOKUP(Výskyt[[#This Row],[Kód]],zostava7[],2,0),"")</f>
        <v/>
      </c>
      <c r="T379" s="100" t="str">
        <f>IFERROR(VLOOKUP(Výskyt[[#This Row],[Kód]],zostava8[],2,0),"")</f>
        <v/>
      </c>
      <c r="U379" s="100" t="str">
        <f>IFERROR(VLOOKUP(Výskyt[[#This Row],[Kód]],zostava9[],2,0),"")</f>
        <v/>
      </c>
      <c r="V379" s="102" t="str">
        <f>IFERROR(VLOOKUP(Výskyt[[#This Row],[Kód]],zostava10[],2,0),"")</f>
        <v/>
      </c>
      <c r="W379" s="100" t="str">
        <f>IFERROR(VLOOKUP(Výskyt[[#This Row],[Kód]],zostava11[],2,0),"")</f>
        <v/>
      </c>
      <c r="X379" s="100" t="str">
        <f>IFERROR(VLOOKUP(Výskyt[[#This Row],[Kód]],zostava12[],2,0),"")</f>
        <v/>
      </c>
      <c r="Y379" s="100" t="str">
        <f>IFERROR(VLOOKUP(Výskyt[[#This Row],[Kód]],zostava13[],2,0),"")</f>
        <v/>
      </c>
      <c r="Z379" s="100" t="str">
        <f>IFERROR(VLOOKUP(Výskyt[[#This Row],[Kód]],zostava14[],2,0),"")</f>
        <v/>
      </c>
      <c r="AA379" s="100" t="str">
        <f>IFERROR(VLOOKUP(Výskyt[[#This Row],[Kód]],zostava15[],2,0),"")</f>
        <v/>
      </c>
      <c r="AB379" s="100" t="str">
        <f>IFERROR(VLOOKUP(Výskyt[[#This Row],[Kód]],zostava16[],2,0),"")</f>
        <v/>
      </c>
      <c r="AC379" s="100" t="str">
        <f>IFERROR(VLOOKUP(Výskyt[[#This Row],[Kód]],zostava17[],2,0),"")</f>
        <v/>
      </c>
      <c r="AD379" s="100" t="str">
        <f>IFERROR(VLOOKUP(Výskyt[[#This Row],[Kód]],zostava18[],2,0),"")</f>
        <v/>
      </c>
      <c r="AE379" s="100" t="str">
        <f>IFERROR(VLOOKUP(Výskyt[[#This Row],[Kód]],zostava19[],2,0),"")</f>
        <v/>
      </c>
      <c r="AF379" s="100" t="str">
        <f>IFERROR(VLOOKUP(Výskyt[[#This Row],[Kód]],zostava20[],2,0),"")</f>
        <v/>
      </c>
      <c r="AG379" s="100" t="str">
        <f>IFERROR(VLOOKUP(Výskyt[[#This Row],[Kód]],zostava21[],2,0),"")</f>
        <v/>
      </c>
      <c r="AH379" s="100" t="str">
        <f>IFERROR(VLOOKUP(Výskyt[[#This Row],[Kód]],zostava22[],2,0),"")</f>
        <v/>
      </c>
      <c r="AI379" s="100" t="str">
        <f>IFERROR(VLOOKUP(Výskyt[[#This Row],[Kód]],zostava23[],2,0),"")</f>
        <v/>
      </c>
      <c r="AJ379" s="100" t="str">
        <f>IFERROR(VLOOKUP(Výskyt[[#This Row],[Kód]],zostava24[],2,0),"")</f>
        <v/>
      </c>
      <c r="AK379" s="100" t="str">
        <f>IFERROR(VLOOKUP(Výskyt[[#This Row],[Kód]],zostava25[],2,0),"")</f>
        <v/>
      </c>
      <c r="AL379" s="100" t="str">
        <f>IFERROR(VLOOKUP(Výskyt[[#This Row],[Kód]],zostava26[],2,0),"")</f>
        <v/>
      </c>
      <c r="AM379" s="100" t="str">
        <f>IFERROR(VLOOKUP(Výskyt[[#This Row],[Kód]],zostava27[],2,0),"")</f>
        <v/>
      </c>
      <c r="AN379" s="100" t="str">
        <f>IFERROR(VLOOKUP(Výskyt[[#This Row],[Kód]],zostava28[],2,0),"")</f>
        <v/>
      </c>
      <c r="AO379" s="100" t="str">
        <f>IFERROR(VLOOKUP(Výskyt[[#This Row],[Kód]],zostava29[],2,0),"")</f>
        <v/>
      </c>
      <c r="AP379" s="100" t="str">
        <f>IFERROR(VLOOKUP(Výskyt[[#This Row],[Kód]],zostava30[],2,0),"")</f>
        <v/>
      </c>
      <c r="AQ379" s="100" t="str">
        <f>IFERROR(VLOOKUP(Výskyt[[#This Row],[Kód]],zostava31[],2,0),"")</f>
        <v/>
      </c>
      <c r="AR379" s="100" t="str">
        <f>IFERROR(VLOOKUP(Výskyt[[#This Row],[Kód]],zostava32[],2,0),"")</f>
        <v/>
      </c>
      <c r="AS379" s="100" t="str">
        <f>IFERROR(VLOOKUP(Výskyt[[#This Row],[Kód]],zostava33[],2,0),"")</f>
        <v/>
      </c>
      <c r="AT379" s="100" t="str">
        <f>IFERROR(VLOOKUP(Výskyt[[#This Row],[Kód]],zostava34[],2,0),"")</f>
        <v/>
      </c>
      <c r="AU379" s="100" t="str">
        <f>IFERROR(VLOOKUP(Výskyt[[#This Row],[Kód]],zostava35[],2,0),"")</f>
        <v/>
      </c>
      <c r="AV379" s="100" t="str">
        <f>IFERROR(VLOOKUP(Výskyt[[#This Row],[Kód]],zostava36[],2,0),"")</f>
        <v/>
      </c>
      <c r="AW379" s="100" t="str">
        <f>IFERROR(VLOOKUP(Výskyt[[#This Row],[Kód]],zostava37[],2,0),"")</f>
        <v/>
      </c>
      <c r="AX379" s="100" t="str">
        <f>IFERROR(VLOOKUP(Výskyt[[#This Row],[Kód]],zostava38[],2,0),"")</f>
        <v/>
      </c>
      <c r="AY379" s="100" t="str">
        <f>IFERROR(VLOOKUP(Výskyt[[#This Row],[Kód]],zostava39[],2,0),"")</f>
        <v/>
      </c>
      <c r="AZ379" s="100" t="str">
        <f>IFERROR(VLOOKUP(Výskyt[[#This Row],[Kód]],zostava40[],2,0),"")</f>
        <v/>
      </c>
      <c r="BA379" s="100" t="str">
        <f>IFERROR(VLOOKUP(Výskyt[[#This Row],[Kód]],zostava41[],2,0),"")</f>
        <v/>
      </c>
      <c r="BB379" s="100" t="str">
        <f>IFERROR(VLOOKUP(Výskyt[[#This Row],[Kód]],zostava42[],2,0),"")</f>
        <v/>
      </c>
      <c r="BC379" s="100" t="str">
        <f>IFERROR(VLOOKUP(Výskyt[[#This Row],[Kód]],zostava43[],2,0),"")</f>
        <v/>
      </c>
      <c r="BD379" s="100" t="str">
        <f>IFERROR(VLOOKUP(Výskyt[[#This Row],[Kód]],zostava44[],2,0),"")</f>
        <v/>
      </c>
      <c r="BE379" s="84"/>
      <c r="BF379" s="108">
        <f>Zostavy!B427</f>
        <v>0</v>
      </c>
      <c r="BG379" s="108">
        <f>SUMIFS(Zostavy!$D$426:$D$459,Zostavy!$B$426:$B$459,Zostavy!B427)*Zostavy!$E$461</f>
        <v>0</v>
      </c>
      <c r="BI379" s="108">
        <f>Zostavy!H427</f>
        <v>0</v>
      </c>
      <c r="BJ379" s="108">
        <f>SUMIFS(Zostavy!$J$426:$J$459,Zostavy!$H$426:$H$459,Zostavy!H427)*Zostavy!$K$461</f>
        <v>0</v>
      </c>
      <c r="BL379" s="108">
        <f>Zostavy!N427</f>
        <v>0</v>
      </c>
      <c r="BM379" s="108">
        <f>SUMIFS(Zostavy!$P$426:$P$459,Zostavy!$N$426:$N$459,Zostavy!N427)*Zostavy!$Q$461</f>
        <v>0</v>
      </c>
      <c r="BO379" s="108">
        <f>Zostavy!T427</f>
        <v>0</v>
      </c>
      <c r="BP379" s="108">
        <f>SUMIFS(Zostavy!$V$426:$V$459,Zostavy!$T$426:$T$459,Zostavy!T427)*Zostavy!$W$461</f>
        <v>0</v>
      </c>
    </row>
    <row r="380" spans="1:68" ht="14.15" x14ac:dyDescent="0.35">
      <c r="A380" s="84"/>
      <c r="B380" s="98">
        <v>4972</v>
      </c>
      <c r="C380" s="84" t="s">
        <v>267</v>
      </c>
      <c r="D380" s="84">
        <f>Cenník[[#This Row],[Kód]]</f>
        <v>4972</v>
      </c>
      <c r="E380" s="93">
        <v>0.68</v>
      </c>
      <c r="F380" s="84"/>
      <c r="G380" s="84" t="s">
        <v>671</v>
      </c>
      <c r="H380" s="84"/>
      <c r="I380" s="99">
        <f>Cenník[[#This Row],[Kód]]</f>
        <v>4972</v>
      </c>
      <c r="J380" s="100">
        <f>SUM(Výskyt[[#This Row],[1]:[44]])</f>
        <v>0</v>
      </c>
      <c r="K380" s="100" t="str">
        <f>IFERROR(RANK(Výskyt[[#This Row],[kód-P]],Výskyt[kód-P],1),"")</f>
        <v/>
      </c>
      <c r="L380" s="100" t="str">
        <f>IF(Výskyt[[#This Row],[ks]]&gt;0,Výskyt[[#This Row],[Kód]],"")</f>
        <v/>
      </c>
      <c r="M380" s="100" t="str">
        <f>IFERROR(VLOOKUP(Výskyt[[#This Row],[Kód]],zostava1[],2,0),"")</f>
        <v/>
      </c>
      <c r="N380" s="100" t="str">
        <f>IFERROR(VLOOKUP(Výskyt[[#This Row],[Kód]],zostava2[],2,0),"")</f>
        <v/>
      </c>
      <c r="O380" s="100" t="str">
        <f>IFERROR(VLOOKUP(Výskyt[[#This Row],[Kód]],zostava3[],2,0),"")</f>
        <v/>
      </c>
      <c r="P380" s="100" t="str">
        <f>IFERROR(VLOOKUP(Výskyt[[#This Row],[Kód]],zostava4[],2,0),"")</f>
        <v/>
      </c>
      <c r="Q380" s="100" t="str">
        <f>IFERROR(VLOOKUP(Výskyt[[#This Row],[Kód]],zostava5[],2,0),"")</f>
        <v/>
      </c>
      <c r="R380" s="100" t="str">
        <f>IFERROR(VLOOKUP(Výskyt[[#This Row],[Kód]],zostava6[],2,0),"")</f>
        <v/>
      </c>
      <c r="S380" s="100" t="str">
        <f>IFERROR(VLOOKUP(Výskyt[[#This Row],[Kód]],zostava7[],2,0),"")</f>
        <v/>
      </c>
      <c r="T380" s="100" t="str">
        <f>IFERROR(VLOOKUP(Výskyt[[#This Row],[Kód]],zostava8[],2,0),"")</f>
        <v/>
      </c>
      <c r="U380" s="100" t="str">
        <f>IFERROR(VLOOKUP(Výskyt[[#This Row],[Kód]],zostava9[],2,0),"")</f>
        <v/>
      </c>
      <c r="V380" s="102" t="str">
        <f>IFERROR(VLOOKUP(Výskyt[[#This Row],[Kód]],zostava10[],2,0),"")</f>
        <v/>
      </c>
      <c r="W380" s="100" t="str">
        <f>IFERROR(VLOOKUP(Výskyt[[#This Row],[Kód]],zostava11[],2,0),"")</f>
        <v/>
      </c>
      <c r="X380" s="100" t="str">
        <f>IFERROR(VLOOKUP(Výskyt[[#This Row],[Kód]],zostava12[],2,0),"")</f>
        <v/>
      </c>
      <c r="Y380" s="100" t="str">
        <f>IFERROR(VLOOKUP(Výskyt[[#This Row],[Kód]],zostava13[],2,0),"")</f>
        <v/>
      </c>
      <c r="Z380" s="100" t="str">
        <f>IFERROR(VLOOKUP(Výskyt[[#This Row],[Kód]],zostava14[],2,0),"")</f>
        <v/>
      </c>
      <c r="AA380" s="100" t="str">
        <f>IFERROR(VLOOKUP(Výskyt[[#This Row],[Kód]],zostava15[],2,0),"")</f>
        <v/>
      </c>
      <c r="AB380" s="100" t="str">
        <f>IFERROR(VLOOKUP(Výskyt[[#This Row],[Kód]],zostava16[],2,0),"")</f>
        <v/>
      </c>
      <c r="AC380" s="100" t="str">
        <f>IFERROR(VLOOKUP(Výskyt[[#This Row],[Kód]],zostava17[],2,0),"")</f>
        <v/>
      </c>
      <c r="AD380" s="100" t="str">
        <f>IFERROR(VLOOKUP(Výskyt[[#This Row],[Kód]],zostava18[],2,0),"")</f>
        <v/>
      </c>
      <c r="AE380" s="100" t="str">
        <f>IFERROR(VLOOKUP(Výskyt[[#This Row],[Kód]],zostava19[],2,0),"")</f>
        <v/>
      </c>
      <c r="AF380" s="100" t="str">
        <f>IFERROR(VLOOKUP(Výskyt[[#This Row],[Kód]],zostava20[],2,0),"")</f>
        <v/>
      </c>
      <c r="AG380" s="100" t="str">
        <f>IFERROR(VLOOKUP(Výskyt[[#This Row],[Kód]],zostava21[],2,0),"")</f>
        <v/>
      </c>
      <c r="AH380" s="100" t="str">
        <f>IFERROR(VLOOKUP(Výskyt[[#This Row],[Kód]],zostava22[],2,0),"")</f>
        <v/>
      </c>
      <c r="AI380" s="100" t="str">
        <f>IFERROR(VLOOKUP(Výskyt[[#This Row],[Kód]],zostava23[],2,0),"")</f>
        <v/>
      </c>
      <c r="AJ380" s="100" t="str">
        <f>IFERROR(VLOOKUP(Výskyt[[#This Row],[Kód]],zostava24[],2,0),"")</f>
        <v/>
      </c>
      <c r="AK380" s="100" t="str">
        <f>IFERROR(VLOOKUP(Výskyt[[#This Row],[Kód]],zostava25[],2,0),"")</f>
        <v/>
      </c>
      <c r="AL380" s="100" t="str">
        <f>IFERROR(VLOOKUP(Výskyt[[#This Row],[Kód]],zostava26[],2,0),"")</f>
        <v/>
      </c>
      <c r="AM380" s="100" t="str">
        <f>IFERROR(VLOOKUP(Výskyt[[#This Row],[Kód]],zostava27[],2,0),"")</f>
        <v/>
      </c>
      <c r="AN380" s="100" t="str">
        <f>IFERROR(VLOOKUP(Výskyt[[#This Row],[Kód]],zostava28[],2,0),"")</f>
        <v/>
      </c>
      <c r="AO380" s="100" t="str">
        <f>IFERROR(VLOOKUP(Výskyt[[#This Row],[Kód]],zostava29[],2,0),"")</f>
        <v/>
      </c>
      <c r="AP380" s="100" t="str">
        <f>IFERROR(VLOOKUP(Výskyt[[#This Row],[Kód]],zostava30[],2,0),"")</f>
        <v/>
      </c>
      <c r="AQ380" s="100" t="str">
        <f>IFERROR(VLOOKUP(Výskyt[[#This Row],[Kód]],zostava31[],2,0),"")</f>
        <v/>
      </c>
      <c r="AR380" s="100" t="str">
        <f>IFERROR(VLOOKUP(Výskyt[[#This Row],[Kód]],zostava32[],2,0),"")</f>
        <v/>
      </c>
      <c r="AS380" s="100" t="str">
        <f>IFERROR(VLOOKUP(Výskyt[[#This Row],[Kód]],zostava33[],2,0),"")</f>
        <v/>
      </c>
      <c r="AT380" s="100" t="str">
        <f>IFERROR(VLOOKUP(Výskyt[[#This Row],[Kód]],zostava34[],2,0),"")</f>
        <v/>
      </c>
      <c r="AU380" s="100" t="str">
        <f>IFERROR(VLOOKUP(Výskyt[[#This Row],[Kód]],zostava35[],2,0),"")</f>
        <v/>
      </c>
      <c r="AV380" s="100" t="str">
        <f>IFERROR(VLOOKUP(Výskyt[[#This Row],[Kód]],zostava36[],2,0),"")</f>
        <v/>
      </c>
      <c r="AW380" s="100" t="str">
        <f>IFERROR(VLOOKUP(Výskyt[[#This Row],[Kód]],zostava37[],2,0),"")</f>
        <v/>
      </c>
      <c r="AX380" s="100" t="str">
        <f>IFERROR(VLOOKUP(Výskyt[[#This Row],[Kód]],zostava38[],2,0),"")</f>
        <v/>
      </c>
      <c r="AY380" s="100" t="str">
        <f>IFERROR(VLOOKUP(Výskyt[[#This Row],[Kód]],zostava39[],2,0),"")</f>
        <v/>
      </c>
      <c r="AZ380" s="100" t="str">
        <f>IFERROR(VLOOKUP(Výskyt[[#This Row],[Kód]],zostava40[],2,0),"")</f>
        <v/>
      </c>
      <c r="BA380" s="100" t="str">
        <f>IFERROR(VLOOKUP(Výskyt[[#This Row],[Kód]],zostava41[],2,0),"")</f>
        <v/>
      </c>
      <c r="BB380" s="100" t="str">
        <f>IFERROR(VLOOKUP(Výskyt[[#This Row],[Kód]],zostava42[],2,0),"")</f>
        <v/>
      </c>
      <c r="BC380" s="100" t="str">
        <f>IFERROR(VLOOKUP(Výskyt[[#This Row],[Kód]],zostava43[],2,0),"")</f>
        <v/>
      </c>
      <c r="BD380" s="100" t="str">
        <f>IFERROR(VLOOKUP(Výskyt[[#This Row],[Kód]],zostava44[],2,0),"")</f>
        <v/>
      </c>
      <c r="BE380" s="84"/>
      <c r="BF380" s="108">
        <f>Zostavy!B428</f>
        <v>0</v>
      </c>
      <c r="BG380" s="108">
        <f>SUMIFS(Zostavy!$D$426:$D$459,Zostavy!$B$426:$B$459,Zostavy!B428)*Zostavy!$E$461</f>
        <v>0</v>
      </c>
      <c r="BI380" s="108">
        <f>Zostavy!H428</f>
        <v>0</v>
      </c>
      <c r="BJ380" s="108">
        <f>SUMIFS(Zostavy!$J$426:$J$459,Zostavy!$H$426:$H$459,Zostavy!H428)*Zostavy!$K$461</f>
        <v>0</v>
      </c>
      <c r="BL380" s="108">
        <f>Zostavy!N428</f>
        <v>0</v>
      </c>
      <c r="BM380" s="108">
        <f>SUMIFS(Zostavy!$P$426:$P$459,Zostavy!$N$426:$N$459,Zostavy!N428)*Zostavy!$Q$461</f>
        <v>0</v>
      </c>
      <c r="BO380" s="108">
        <f>Zostavy!T428</f>
        <v>0</v>
      </c>
      <c r="BP380" s="108">
        <f>SUMIFS(Zostavy!$V$426:$V$459,Zostavy!$T$426:$T$459,Zostavy!T428)*Zostavy!$W$461</f>
        <v>0</v>
      </c>
    </row>
    <row r="381" spans="1:68" ht="14.15" x14ac:dyDescent="0.35">
      <c r="A381" s="84"/>
      <c r="B381" s="98">
        <v>4973</v>
      </c>
      <c r="C381" s="84" t="s">
        <v>265</v>
      </c>
      <c r="D381" s="84">
        <f>Cenník[[#This Row],[Kód]]</f>
        <v>4973</v>
      </c>
      <c r="E381" s="93">
        <v>0.68</v>
      </c>
      <c r="F381" s="84"/>
      <c r="G381" s="84" t="s">
        <v>669</v>
      </c>
      <c r="H381" s="84"/>
      <c r="I381" s="99">
        <f>Cenník[[#This Row],[Kód]]</f>
        <v>4973</v>
      </c>
      <c r="J381" s="100">
        <f>SUM(Výskyt[[#This Row],[1]:[44]])</f>
        <v>0</v>
      </c>
      <c r="K381" s="100" t="str">
        <f>IFERROR(RANK(Výskyt[[#This Row],[kód-P]],Výskyt[kód-P],1),"")</f>
        <v/>
      </c>
      <c r="L381" s="100" t="str">
        <f>IF(Výskyt[[#This Row],[ks]]&gt;0,Výskyt[[#This Row],[Kód]],"")</f>
        <v/>
      </c>
      <c r="M381" s="100" t="str">
        <f>IFERROR(VLOOKUP(Výskyt[[#This Row],[Kód]],zostava1[],2,0),"")</f>
        <v/>
      </c>
      <c r="N381" s="100" t="str">
        <f>IFERROR(VLOOKUP(Výskyt[[#This Row],[Kód]],zostava2[],2,0),"")</f>
        <v/>
      </c>
      <c r="O381" s="100" t="str">
        <f>IFERROR(VLOOKUP(Výskyt[[#This Row],[Kód]],zostava3[],2,0),"")</f>
        <v/>
      </c>
      <c r="P381" s="100" t="str">
        <f>IFERROR(VLOOKUP(Výskyt[[#This Row],[Kód]],zostava4[],2,0),"")</f>
        <v/>
      </c>
      <c r="Q381" s="100" t="str">
        <f>IFERROR(VLOOKUP(Výskyt[[#This Row],[Kód]],zostava5[],2,0),"")</f>
        <v/>
      </c>
      <c r="R381" s="100" t="str">
        <f>IFERROR(VLOOKUP(Výskyt[[#This Row],[Kód]],zostava6[],2,0),"")</f>
        <v/>
      </c>
      <c r="S381" s="100" t="str">
        <f>IFERROR(VLOOKUP(Výskyt[[#This Row],[Kód]],zostava7[],2,0),"")</f>
        <v/>
      </c>
      <c r="T381" s="100" t="str">
        <f>IFERROR(VLOOKUP(Výskyt[[#This Row],[Kód]],zostava8[],2,0),"")</f>
        <v/>
      </c>
      <c r="U381" s="100" t="str">
        <f>IFERROR(VLOOKUP(Výskyt[[#This Row],[Kód]],zostava9[],2,0),"")</f>
        <v/>
      </c>
      <c r="V381" s="102" t="str">
        <f>IFERROR(VLOOKUP(Výskyt[[#This Row],[Kód]],zostava10[],2,0),"")</f>
        <v/>
      </c>
      <c r="W381" s="100" t="str">
        <f>IFERROR(VLOOKUP(Výskyt[[#This Row],[Kód]],zostava11[],2,0),"")</f>
        <v/>
      </c>
      <c r="X381" s="100" t="str">
        <f>IFERROR(VLOOKUP(Výskyt[[#This Row],[Kód]],zostava12[],2,0),"")</f>
        <v/>
      </c>
      <c r="Y381" s="100" t="str">
        <f>IFERROR(VLOOKUP(Výskyt[[#This Row],[Kód]],zostava13[],2,0),"")</f>
        <v/>
      </c>
      <c r="Z381" s="100" t="str">
        <f>IFERROR(VLOOKUP(Výskyt[[#This Row],[Kód]],zostava14[],2,0),"")</f>
        <v/>
      </c>
      <c r="AA381" s="100" t="str">
        <f>IFERROR(VLOOKUP(Výskyt[[#This Row],[Kód]],zostava15[],2,0),"")</f>
        <v/>
      </c>
      <c r="AB381" s="100" t="str">
        <f>IFERROR(VLOOKUP(Výskyt[[#This Row],[Kód]],zostava16[],2,0),"")</f>
        <v/>
      </c>
      <c r="AC381" s="100" t="str">
        <f>IFERROR(VLOOKUP(Výskyt[[#This Row],[Kód]],zostava17[],2,0),"")</f>
        <v/>
      </c>
      <c r="AD381" s="100" t="str">
        <f>IFERROR(VLOOKUP(Výskyt[[#This Row],[Kód]],zostava18[],2,0),"")</f>
        <v/>
      </c>
      <c r="AE381" s="100" t="str">
        <f>IFERROR(VLOOKUP(Výskyt[[#This Row],[Kód]],zostava19[],2,0),"")</f>
        <v/>
      </c>
      <c r="AF381" s="100" t="str">
        <f>IFERROR(VLOOKUP(Výskyt[[#This Row],[Kód]],zostava20[],2,0),"")</f>
        <v/>
      </c>
      <c r="AG381" s="100" t="str">
        <f>IFERROR(VLOOKUP(Výskyt[[#This Row],[Kód]],zostava21[],2,0),"")</f>
        <v/>
      </c>
      <c r="AH381" s="100" t="str">
        <f>IFERROR(VLOOKUP(Výskyt[[#This Row],[Kód]],zostava22[],2,0),"")</f>
        <v/>
      </c>
      <c r="AI381" s="100" t="str">
        <f>IFERROR(VLOOKUP(Výskyt[[#This Row],[Kód]],zostava23[],2,0),"")</f>
        <v/>
      </c>
      <c r="AJ381" s="100" t="str">
        <f>IFERROR(VLOOKUP(Výskyt[[#This Row],[Kód]],zostava24[],2,0),"")</f>
        <v/>
      </c>
      <c r="AK381" s="100" t="str">
        <f>IFERROR(VLOOKUP(Výskyt[[#This Row],[Kód]],zostava25[],2,0),"")</f>
        <v/>
      </c>
      <c r="AL381" s="100" t="str">
        <f>IFERROR(VLOOKUP(Výskyt[[#This Row],[Kód]],zostava26[],2,0),"")</f>
        <v/>
      </c>
      <c r="AM381" s="100" t="str">
        <f>IFERROR(VLOOKUP(Výskyt[[#This Row],[Kód]],zostava27[],2,0),"")</f>
        <v/>
      </c>
      <c r="AN381" s="100" t="str">
        <f>IFERROR(VLOOKUP(Výskyt[[#This Row],[Kód]],zostava28[],2,0),"")</f>
        <v/>
      </c>
      <c r="AO381" s="100" t="str">
        <f>IFERROR(VLOOKUP(Výskyt[[#This Row],[Kód]],zostava29[],2,0),"")</f>
        <v/>
      </c>
      <c r="AP381" s="100" t="str">
        <f>IFERROR(VLOOKUP(Výskyt[[#This Row],[Kód]],zostava30[],2,0),"")</f>
        <v/>
      </c>
      <c r="AQ381" s="100" t="str">
        <f>IFERROR(VLOOKUP(Výskyt[[#This Row],[Kód]],zostava31[],2,0),"")</f>
        <v/>
      </c>
      <c r="AR381" s="100" t="str">
        <f>IFERROR(VLOOKUP(Výskyt[[#This Row],[Kód]],zostava32[],2,0),"")</f>
        <v/>
      </c>
      <c r="AS381" s="100" t="str">
        <f>IFERROR(VLOOKUP(Výskyt[[#This Row],[Kód]],zostava33[],2,0),"")</f>
        <v/>
      </c>
      <c r="AT381" s="100" t="str">
        <f>IFERROR(VLOOKUP(Výskyt[[#This Row],[Kód]],zostava34[],2,0),"")</f>
        <v/>
      </c>
      <c r="AU381" s="100" t="str">
        <f>IFERROR(VLOOKUP(Výskyt[[#This Row],[Kód]],zostava35[],2,0),"")</f>
        <v/>
      </c>
      <c r="AV381" s="100" t="str">
        <f>IFERROR(VLOOKUP(Výskyt[[#This Row],[Kód]],zostava36[],2,0),"")</f>
        <v/>
      </c>
      <c r="AW381" s="100" t="str">
        <f>IFERROR(VLOOKUP(Výskyt[[#This Row],[Kód]],zostava37[],2,0),"")</f>
        <v/>
      </c>
      <c r="AX381" s="100" t="str">
        <f>IFERROR(VLOOKUP(Výskyt[[#This Row],[Kód]],zostava38[],2,0),"")</f>
        <v/>
      </c>
      <c r="AY381" s="100" t="str">
        <f>IFERROR(VLOOKUP(Výskyt[[#This Row],[Kód]],zostava39[],2,0),"")</f>
        <v/>
      </c>
      <c r="AZ381" s="100" t="str">
        <f>IFERROR(VLOOKUP(Výskyt[[#This Row],[Kód]],zostava40[],2,0),"")</f>
        <v/>
      </c>
      <c r="BA381" s="100" t="str">
        <f>IFERROR(VLOOKUP(Výskyt[[#This Row],[Kód]],zostava41[],2,0),"")</f>
        <v/>
      </c>
      <c r="BB381" s="100" t="str">
        <f>IFERROR(VLOOKUP(Výskyt[[#This Row],[Kód]],zostava42[],2,0),"")</f>
        <v/>
      </c>
      <c r="BC381" s="100" t="str">
        <f>IFERROR(VLOOKUP(Výskyt[[#This Row],[Kód]],zostava43[],2,0),"")</f>
        <v/>
      </c>
      <c r="BD381" s="100" t="str">
        <f>IFERROR(VLOOKUP(Výskyt[[#This Row],[Kód]],zostava44[],2,0),"")</f>
        <v/>
      </c>
      <c r="BE381" s="84"/>
      <c r="BF381" s="108">
        <f>Zostavy!B429</f>
        <v>0</v>
      </c>
      <c r="BG381" s="108">
        <f>SUMIFS(Zostavy!$D$426:$D$459,Zostavy!$B$426:$B$459,Zostavy!B429)*Zostavy!$E$461</f>
        <v>0</v>
      </c>
      <c r="BI381" s="108">
        <f>Zostavy!H429</f>
        <v>0</v>
      </c>
      <c r="BJ381" s="108">
        <f>SUMIFS(Zostavy!$J$426:$J$459,Zostavy!$H$426:$H$459,Zostavy!H429)*Zostavy!$K$461</f>
        <v>0</v>
      </c>
      <c r="BL381" s="108">
        <f>Zostavy!N429</f>
        <v>0</v>
      </c>
      <c r="BM381" s="108">
        <f>SUMIFS(Zostavy!$P$426:$P$459,Zostavy!$N$426:$N$459,Zostavy!N429)*Zostavy!$Q$461</f>
        <v>0</v>
      </c>
      <c r="BO381" s="108">
        <f>Zostavy!T429</f>
        <v>0</v>
      </c>
      <c r="BP381" s="108">
        <f>SUMIFS(Zostavy!$V$426:$V$459,Zostavy!$T$426:$T$459,Zostavy!T429)*Zostavy!$W$461</f>
        <v>0</v>
      </c>
    </row>
    <row r="382" spans="1:68" ht="14.15" x14ac:dyDescent="0.35">
      <c r="A382" s="84"/>
      <c r="B382" s="98">
        <v>4974</v>
      </c>
      <c r="C382" s="84" t="s">
        <v>273</v>
      </c>
      <c r="D382" s="84">
        <f>Cenník[[#This Row],[Kód]]</f>
        <v>4974</v>
      </c>
      <c r="E382" s="93">
        <v>0.68</v>
      </c>
      <c r="F382" s="84"/>
      <c r="G382" s="84" t="s">
        <v>667</v>
      </c>
      <c r="H382" s="84"/>
      <c r="I382" s="99">
        <f>Cenník[[#This Row],[Kód]]</f>
        <v>4974</v>
      </c>
      <c r="J382" s="100">
        <f>SUM(Výskyt[[#This Row],[1]:[44]])</f>
        <v>0</v>
      </c>
      <c r="K382" s="100" t="str">
        <f>IFERROR(RANK(Výskyt[[#This Row],[kód-P]],Výskyt[kód-P],1),"")</f>
        <v/>
      </c>
      <c r="L382" s="100" t="str">
        <f>IF(Výskyt[[#This Row],[ks]]&gt;0,Výskyt[[#This Row],[Kód]],"")</f>
        <v/>
      </c>
      <c r="M382" s="100" t="str">
        <f>IFERROR(VLOOKUP(Výskyt[[#This Row],[Kód]],zostava1[],2,0),"")</f>
        <v/>
      </c>
      <c r="N382" s="100" t="str">
        <f>IFERROR(VLOOKUP(Výskyt[[#This Row],[Kód]],zostava2[],2,0),"")</f>
        <v/>
      </c>
      <c r="O382" s="100" t="str">
        <f>IFERROR(VLOOKUP(Výskyt[[#This Row],[Kód]],zostava3[],2,0),"")</f>
        <v/>
      </c>
      <c r="P382" s="100" t="str">
        <f>IFERROR(VLOOKUP(Výskyt[[#This Row],[Kód]],zostava4[],2,0),"")</f>
        <v/>
      </c>
      <c r="Q382" s="100" t="str">
        <f>IFERROR(VLOOKUP(Výskyt[[#This Row],[Kód]],zostava5[],2,0),"")</f>
        <v/>
      </c>
      <c r="R382" s="100" t="str">
        <f>IFERROR(VLOOKUP(Výskyt[[#This Row],[Kód]],zostava6[],2,0),"")</f>
        <v/>
      </c>
      <c r="S382" s="100" t="str">
        <f>IFERROR(VLOOKUP(Výskyt[[#This Row],[Kód]],zostava7[],2,0),"")</f>
        <v/>
      </c>
      <c r="T382" s="100" t="str">
        <f>IFERROR(VLOOKUP(Výskyt[[#This Row],[Kód]],zostava8[],2,0),"")</f>
        <v/>
      </c>
      <c r="U382" s="100" t="str">
        <f>IFERROR(VLOOKUP(Výskyt[[#This Row],[Kód]],zostava9[],2,0),"")</f>
        <v/>
      </c>
      <c r="V382" s="102" t="str">
        <f>IFERROR(VLOOKUP(Výskyt[[#This Row],[Kód]],zostava10[],2,0),"")</f>
        <v/>
      </c>
      <c r="W382" s="100" t="str">
        <f>IFERROR(VLOOKUP(Výskyt[[#This Row],[Kód]],zostava11[],2,0),"")</f>
        <v/>
      </c>
      <c r="X382" s="100" t="str">
        <f>IFERROR(VLOOKUP(Výskyt[[#This Row],[Kód]],zostava12[],2,0),"")</f>
        <v/>
      </c>
      <c r="Y382" s="100" t="str">
        <f>IFERROR(VLOOKUP(Výskyt[[#This Row],[Kód]],zostava13[],2,0),"")</f>
        <v/>
      </c>
      <c r="Z382" s="100" t="str">
        <f>IFERROR(VLOOKUP(Výskyt[[#This Row],[Kód]],zostava14[],2,0),"")</f>
        <v/>
      </c>
      <c r="AA382" s="100" t="str">
        <f>IFERROR(VLOOKUP(Výskyt[[#This Row],[Kód]],zostava15[],2,0),"")</f>
        <v/>
      </c>
      <c r="AB382" s="100" t="str">
        <f>IFERROR(VLOOKUP(Výskyt[[#This Row],[Kód]],zostava16[],2,0),"")</f>
        <v/>
      </c>
      <c r="AC382" s="100" t="str">
        <f>IFERROR(VLOOKUP(Výskyt[[#This Row],[Kód]],zostava17[],2,0),"")</f>
        <v/>
      </c>
      <c r="AD382" s="100" t="str">
        <f>IFERROR(VLOOKUP(Výskyt[[#This Row],[Kód]],zostava18[],2,0),"")</f>
        <v/>
      </c>
      <c r="AE382" s="100" t="str">
        <f>IFERROR(VLOOKUP(Výskyt[[#This Row],[Kód]],zostava19[],2,0),"")</f>
        <v/>
      </c>
      <c r="AF382" s="100" t="str">
        <f>IFERROR(VLOOKUP(Výskyt[[#This Row],[Kód]],zostava20[],2,0),"")</f>
        <v/>
      </c>
      <c r="AG382" s="100" t="str">
        <f>IFERROR(VLOOKUP(Výskyt[[#This Row],[Kód]],zostava21[],2,0),"")</f>
        <v/>
      </c>
      <c r="AH382" s="100" t="str">
        <f>IFERROR(VLOOKUP(Výskyt[[#This Row],[Kód]],zostava22[],2,0),"")</f>
        <v/>
      </c>
      <c r="AI382" s="100" t="str">
        <f>IFERROR(VLOOKUP(Výskyt[[#This Row],[Kód]],zostava23[],2,0),"")</f>
        <v/>
      </c>
      <c r="AJ382" s="100" t="str">
        <f>IFERROR(VLOOKUP(Výskyt[[#This Row],[Kód]],zostava24[],2,0),"")</f>
        <v/>
      </c>
      <c r="AK382" s="100" t="str">
        <f>IFERROR(VLOOKUP(Výskyt[[#This Row],[Kód]],zostava25[],2,0),"")</f>
        <v/>
      </c>
      <c r="AL382" s="100" t="str">
        <f>IFERROR(VLOOKUP(Výskyt[[#This Row],[Kód]],zostava26[],2,0),"")</f>
        <v/>
      </c>
      <c r="AM382" s="100" t="str">
        <f>IFERROR(VLOOKUP(Výskyt[[#This Row],[Kód]],zostava27[],2,0),"")</f>
        <v/>
      </c>
      <c r="AN382" s="100" t="str">
        <f>IFERROR(VLOOKUP(Výskyt[[#This Row],[Kód]],zostava28[],2,0),"")</f>
        <v/>
      </c>
      <c r="AO382" s="100" t="str">
        <f>IFERROR(VLOOKUP(Výskyt[[#This Row],[Kód]],zostava29[],2,0),"")</f>
        <v/>
      </c>
      <c r="AP382" s="100" t="str">
        <f>IFERROR(VLOOKUP(Výskyt[[#This Row],[Kód]],zostava30[],2,0),"")</f>
        <v/>
      </c>
      <c r="AQ382" s="100" t="str">
        <f>IFERROR(VLOOKUP(Výskyt[[#This Row],[Kód]],zostava31[],2,0),"")</f>
        <v/>
      </c>
      <c r="AR382" s="100" t="str">
        <f>IFERROR(VLOOKUP(Výskyt[[#This Row],[Kód]],zostava32[],2,0),"")</f>
        <v/>
      </c>
      <c r="AS382" s="100" t="str">
        <f>IFERROR(VLOOKUP(Výskyt[[#This Row],[Kód]],zostava33[],2,0),"")</f>
        <v/>
      </c>
      <c r="AT382" s="100" t="str">
        <f>IFERROR(VLOOKUP(Výskyt[[#This Row],[Kód]],zostava34[],2,0),"")</f>
        <v/>
      </c>
      <c r="AU382" s="100" t="str">
        <f>IFERROR(VLOOKUP(Výskyt[[#This Row],[Kód]],zostava35[],2,0),"")</f>
        <v/>
      </c>
      <c r="AV382" s="100" t="str">
        <f>IFERROR(VLOOKUP(Výskyt[[#This Row],[Kód]],zostava36[],2,0),"")</f>
        <v/>
      </c>
      <c r="AW382" s="100" t="str">
        <f>IFERROR(VLOOKUP(Výskyt[[#This Row],[Kód]],zostava37[],2,0),"")</f>
        <v/>
      </c>
      <c r="AX382" s="100" t="str">
        <f>IFERROR(VLOOKUP(Výskyt[[#This Row],[Kód]],zostava38[],2,0),"")</f>
        <v/>
      </c>
      <c r="AY382" s="100" t="str">
        <f>IFERROR(VLOOKUP(Výskyt[[#This Row],[Kód]],zostava39[],2,0),"")</f>
        <v/>
      </c>
      <c r="AZ382" s="100" t="str">
        <f>IFERROR(VLOOKUP(Výskyt[[#This Row],[Kód]],zostava40[],2,0),"")</f>
        <v/>
      </c>
      <c r="BA382" s="100" t="str">
        <f>IFERROR(VLOOKUP(Výskyt[[#This Row],[Kód]],zostava41[],2,0),"")</f>
        <v/>
      </c>
      <c r="BB382" s="100" t="str">
        <f>IFERROR(VLOOKUP(Výskyt[[#This Row],[Kód]],zostava42[],2,0),"")</f>
        <v/>
      </c>
      <c r="BC382" s="100" t="str">
        <f>IFERROR(VLOOKUP(Výskyt[[#This Row],[Kód]],zostava43[],2,0),"")</f>
        <v/>
      </c>
      <c r="BD382" s="100" t="str">
        <f>IFERROR(VLOOKUP(Výskyt[[#This Row],[Kód]],zostava44[],2,0),"")</f>
        <v/>
      </c>
      <c r="BE382" s="84"/>
      <c r="BF382" s="108">
        <f>Zostavy!B430</f>
        <v>0</v>
      </c>
      <c r="BG382" s="108">
        <f>SUMIFS(Zostavy!$D$426:$D$459,Zostavy!$B$426:$B$459,Zostavy!B430)*Zostavy!$E$461</f>
        <v>0</v>
      </c>
      <c r="BI382" s="108">
        <f>Zostavy!H430</f>
        <v>0</v>
      </c>
      <c r="BJ382" s="108">
        <f>SUMIFS(Zostavy!$J$426:$J$459,Zostavy!$H$426:$H$459,Zostavy!H430)*Zostavy!$K$461</f>
        <v>0</v>
      </c>
      <c r="BL382" s="108">
        <f>Zostavy!N430</f>
        <v>0</v>
      </c>
      <c r="BM382" s="108">
        <f>SUMIFS(Zostavy!$P$426:$P$459,Zostavy!$N$426:$N$459,Zostavy!N430)*Zostavy!$Q$461</f>
        <v>0</v>
      </c>
      <c r="BO382" s="108">
        <f>Zostavy!T430</f>
        <v>0</v>
      </c>
      <c r="BP382" s="108">
        <f>SUMIFS(Zostavy!$V$426:$V$459,Zostavy!$T$426:$T$459,Zostavy!T430)*Zostavy!$W$461</f>
        <v>0</v>
      </c>
    </row>
    <row r="383" spans="1:68" ht="14.15" x14ac:dyDescent="0.35">
      <c r="A383" s="84"/>
      <c r="B383" s="98">
        <v>4975</v>
      </c>
      <c r="C383" s="84" t="s">
        <v>268</v>
      </c>
      <c r="D383" s="84">
        <f>Cenník[[#This Row],[Kód]]</f>
        <v>4975</v>
      </c>
      <c r="E383" s="93">
        <v>0.68</v>
      </c>
      <c r="F383" s="84"/>
      <c r="G383" s="84" t="s">
        <v>665</v>
      </c>
      <c r="H383" s="84"/>
      <c r="I383" s="99">
        <f>Cenník[[#This Row],[Kód]]</f>
        <v>4975</v>
      </c>
      <c r="J383" s="100">
        <f>SUM(Výskyt[[#This Row],[1]:[44]])</f>
        <v>0</v>
      </c>
      <c r="K383" s="100" t="str">
        <f>IFERROR(RANK(Výskyt[[#This Row],[kód-P]],Výskyt[kód-P],1),"")</f>
        <v/>
      </c>
      <c r="L383" s="100" t="str">
        <f>IF(Výskyt[[#This Row],[ks]]&gt;0,Výskyt[[#This Row],[Kód]],"")</f>
        <v/>
      </c>
      <c r="M383" s="100" t="str">
        <f>IFERROR(VLOOKUP(Výskyt[[#This Row],[Kód]],zostava1[],2,0),"")</f>
        <v/>
      </c>
      <c r="N383" s="100" t="str">
        <f>IFERROR(VLOOKUP(Výskyt[[#This Row],[Kód]],zostava2[],2,0),"")</f>
        <v/>
      </c>
      <c r="O383" s="100" t="str">
        <f>IFERROR(VLOOKUP(Výskyt[[#This Row],[Kód]],zostava3[],2,0),"")</f>
        <v/>
      </c>
      <c r="P383" s="100" t="str">
        <f>IFERROR(VLOOKUP(Výskyt[[#This Row],[Kód]],zostava4[],2,0),"")</f>
        <v/>
      </c>
      <c r="Q383" s="100" t="str">
        <f>IFERROR(VLOOKUP(Výskyt[[#This Row],[Kód]],zostava5[],2,0),"")</f>
        <v/>
      </c>
      <c r="R383" s="100" t="str">
        <f>IFERROR(VLOOKUP(Výskyt[[#This Row],[Kód]],zostava6[],2,0),"")</f>
        <v/>
      </c>
      <c r="S383" s="100" t="str">
        <f>IFERROR(VLOOKUP(Výskyt[[#This Row],[Kód]],zostava7[],2,0),"")</f>
        <v/>
      </c>
      <c r="T383" s="100" t="str">
        <f>IFERROR(VLOOKUP(Výskyt[[#This Row],[Kód]],zostava8[],2,0),"")</f>
        <v/>
      </c>
      <c r="U383" s="100" t="str">
        <f>IFERROR(VLOOKUP(Výskyt[[#This Row],[Kód]],zostava9[],2,0),"")</f>
        <v/>
      </c>
      <c r="V383" s="102" t="str">
        <f>IFERROR(VLOOKUP(Výskyt[[#This Row],[Kód]],zostava10[],2,0),"")</f>
        <v/>
      </c>
      <c r="W383" s="100" t="str">
        <f>IFERROR(VLOOKUP(Výskyt[[#This Row],[Kód]],zostava11[],2,0),"")</f>
        <v/>
      </c>
      <c r="X383" s="100" t="str">
        <f>IFERROR(VLOOKUP(Výskyt[[#This Row],[Kód]],zostava12[],2,0),"")</f>
        <v/>
      </c>
      <c r="Y383" s="100" t="str">
        <f>IFERROR(VLOOKUP(Výskyt[[#This Row],[Kód]],zostava13[],2,0),"")</f>
        <v/>
      </c>
      <c r="Z383" s="100" t="str">
        <f>IFERROR(VLOOKUP(Výskyt[[#This Row],[Kód]],zostava14[],2,0),"")</f>
        <v/>
      </c>
      <c r="AA383" s="100" t="str">
        <f>IFERROR(VLOOKUP(Výskyt[[#This Row],[Kód]],zostava15[],2,0),"")</f>
        <v/>
      </c>
      <c r="AB383" s="100" t="str">
        <f>IFERROR(VLOOKUP(Výskyt[[#This Row],[Kód]],zostava16[],2,0),"")</f>
        <v/>
      </c>
      <c r="AC383" s="100" t="str">
        <f>IFERROR(VLOOKUP(Výskyt[[#This Row],[Kód]],zostava17[],2,0),"")</f>
        <v/>
      </c>
      <c r="AD383" s="100" t="str">
        <f>IFERROR(VLOOKUP(Výskyt[[#This Row],[Kód]],zostava18[],2,0),"")</f>
        <v/>
      </c>
      <c r="AE383" s="100" t="str">
        <f>IFERROR(VLOOKUP(Výskyt[[#This Row],[Kód]],zostava19[],2,0),"")</f>
        <v/>
      </c>
      <c r="AF383" s="100" t="str">
        <f>IFERROR(VLOOKUP(Výskyt[[#This Row],[Kód]],zostava20[],2,0),"")</f>
        <v/>
      </c>
      <c r="AG383" s="100" t="str">
        <f>IFERROR(VLOOKUP(Výskyt[[#This Row],[Kód]],zostava21[],2,0),"")</f>
        <v/>
      </c>
      <c r="AH383" s="100" t="str">
        <f>IFERROR(VLOOKUP(Výskyt[[#This Row],[Kód]],zostava22[],2,0),"")</f>
        <v/>
      </c>
      <c r="AI383" s="100" t="str">
        <f>IFERROR(VLOOKUP(Výskyt[[#This Row],[Kód]],zostava23[],2,0),"")</f>
        <v/>
      </c>
      <c r="AJ383" s="100" t="str">
        <f>IFERROR(VLOOKUP(Výskyt[[#This Row],[Kód]],zostava24[],2,0),"")</f>
        <v/>
      </c>
      <c r="AK383" s="100" t="str">
        <f>IFERROR(VLOOKUP(Výskyt[[#This Row],[Kód]],zostava25[],2,0),"")</f>
        <v/>
      </c>
      <c r="AL383" s="100" t="str">
        <f>IFERROR(VLOOKUP(Výskyt[[#This Row],[Kód]],zostava26[],2,0),"")</f>
        <v/>
      </c>
      <c r="AM383" s="100" t="str">
        <f>IFERROR(VLOOKUP(Výskyt[[#This Row],[Kód]],zostava27[],2,0),"")</f>
        <v/>
      </c>
      <c r="AN383" s="100" t="str">
        <f>IFERROR(VLOOKUP(Výskyt[[#This Row],[Kód]],zostava28[],2,0),"")</f>
        <v/>
      </c>
      <c r="AO383" s="100" t="str">
        <f>IFERROR(VLOOKUP(Výskyt[[#This Row],[Kód]],zostava29[],2,0),"")</f>
        <v/>
      </c>
      <c r="AP383" s="100" t="str">
        <f>IFERROR(VLOOKUP(Výskyt[[#This Row],[Kód]],zostava30[],2,0),"")</f>
        <v/>
      </c>
      <c r="AQ383" s="100" t="str">
        <f>IFERROR(VLOOKUP(Výskyt[[#This Row],[Kód]],zostava31[],2,0),"")</f>
        <v/>
      </c>
      <c r="AR383" s="100" t="str">
        <f>IFERROR(VLOOKUP(Výskyt[[#This Row],[Kód]],zostava32[],2,0),"")</f>
        <v/>
      </c>
      <c r="AS383" s="100" t="str">
        <f>IFERROR(VLOOKUP(Výskyt[[#This Row],[Kód]],zostava33[],2,0),"")</f>
        <v/>
      </c>
      <c r="AT383" s="100" t="str">
        <f>IFERROR(VLOOKUP(Výskyt[[#This Row],[Kód]],zostava34[],2,0),"")</f>
        <v/>
      </c>
      <c r="AU383" s="100" t="str">
        <f>IFERROR(VLOOKUP(Výskyt[[#This Row],[Kód]],zostava35[],2,0),"")</f>
        <v/>
      </c>
      <c r="AV383" s="100" t="str">
        <f>IFERROR(VLOOKUP(Výskyt[[#This Row],[Kód]],zostava36[],2,0),"")</f>
        <v/>
      </c>
      <c r="AW383" s="100" t="str">
        <f>IFERROR(VLOOKUP(Výskyt[[#This Row],[Kód]],zostava37[],2,0),"")</f>
        <v/>
      </c>
      <c r="AX383" s="100" t="str">
        <f>IFERROR(VLOOKUP(Výskyt[[#This Row],[Kód]],zostava38[],2,0),"")</f>
        <v/>
      </c>
      <c r="AY383" s="100" t="str">
        <f>IFERROR(VLOOKUP(Výskyt[[#This Row],[Kód]],zostava39[],2,0),"")</f>
        <v/>
      </c>
      <c r="AZ383" s="100" t="str">
        <f>IFERROR(VLOOKUP(Výskyt[[#This Row],[Kód]],zostava40[],2,0),"")</f>
        <v/>
      </c>
      <c r="BA383" s="100" t="str">
        <f>IFERROR(VLOOKUP(Výskyt[[#This Row],[Kód]],zostava41[],2,0),"")</f>
        <v/>
      </c>
      <c r="BB383" s="100" t="str">
        <f>IFERROR(VLOOKUP(Výskyt[[#This Row],[Kód]],zostava42[],2,0),"")</f>
        <v/>
      </c>
      <c r="BC383" s="100" t="str">
        <f>IFERROR(VLOOKUP(Výskyt[[#This Row],[Kód]],zostava43[],2,0),"")</f>
        <v/>
      </c>
      <c r="BD383" s="100" t="str">
        <f>IFERROR(VLOOKUP(Výskyt[[#This Row],[Kód]],zostava44[],2,0),"")</f>
        <v/>
      </c>
      <c r="BE383" s="84"/>
      <c r="BF383" s="108">
        <f>Zostavy!B431</f>
        <v>0</v>
      </c>
      <c r="BG383" s="108">
        <f>SUMIFS(Zostavy!$D$426:$D$459,Zostavy!$B$426:$B$459,Zostavy!B431)*Zostavy!$E$461</f>
        <v>0</v>
      </c>
      <c r="BI383" s="108">
        <f>Zostavy!H431</f>
        <v>0</v>
      </c>
      <c r="BJ383" s="108">
        <f>SUMIFS(Zostavy!$J$426:$J$459,Zostavy!$H$426:$H$459,Zostavy!H431)*Zostavy!$K$461</f>
        <v>0</v>
      </c>
      <c r="BL383" s="108">
        <f>Zostavy!N431</f>
        <v>0</v>
      </c>
      <c r="BM383" s="108">
        <f>SUMIFS(Zostavy!$P$426:$P$459,Zostavy!$N$426:$N$459,Zostavy!N431)*Zostavy!$Q$461</f>
        <v>0</v>
      </c>
      <c r="BO383" s="108">
        <f>Zostavy!T431</f>
        <v>0</v>
      </c>
      <c r="BP383" s="108">
        <f>SUMIFS(Zostavy!$V$426:$V$459,Zostavy!$T$426:$T$459,Zostavy!T431)*Zostavy!$W$461</f>
        <v>0</v>
      </c>
    </row>
    <row r="384" spans="1:68" ht="14.15" x14ac:dyDescent="0.35">
      <c r="A384" s="84"/>
      <c r="B384" s="98">
        <v>4976</v>
      </c>
      <c r="C384" s="84" t="s">
        <v>271</v>
      </c>
      <c r="D384" s="84">
        <f>Cenník[[#This Row],[Kód]]</f>
        <v>4976</v>
      </c>
      <c r="E384" s="93">
        <v>0.68</v>
      </c>
      <c r="F384" s="84"/>
      <c r="G384" s="84" t="s">
        <v>663</v>
      </c>
      <c r="H384" s="84"/>
      <c r="I384" s="99">
        <f>Cenník[[#This Row],[Kód]]</f>
        <v>4976</v>
      </c>
      <c r="J384" s="100">
        <f>SUM(Výskyt[[#This Row],[1]:[44]])</f>
        <v>0</v>
      </c>
      <c r="K384" s="100" t="str">
        <f>IFERROR(RANK(Výskyt[[#This Row],[kód-P]],Výskyt[kód-P],1),"")</f>
        <v/>
      </c>
      <c r="L384" s="100" t="str">
        <f>IF(Výskyt[[#This Row],[ks]]&gt;0,Výskyt[[#This Row],[Kód]],"")</f>
        <v/>
      </c>
      <c r="M384" s="100" t="str">
        <f>IFERROR(VLOOKUP(Výskyt[[#This Row],[Kód]],zostava1[],2,0),"")</f>
        <v/>
      </c>
      <c r="N384" s="100" t="str">
        <f>IFERROR(VLOOKUP(Výskyt[[#This Row],[Kód]],zostava2[],2,0),"")</f>
        <v/>
      </c>
      <c r="O384" s="100" t="str">
        <f>IFERROR(VLOOKUP(Výskyt[[#This Row],[Kód]],zostava3[],2,0),"")</f>
        <v/>
      </c>
      <c r="P384" s="100" t="str">
        <f>IFERROR(VLOOKUP(Výskyt[[#This Row],[Kód]],zostava4[],2,0),"")</f>
        <v/>
      </c>
      <c r="Q384" s="100" t="str">
        <f>IFERROR(VLOOKUP(Výskyt[[#This Row],[Kód]],zostava5[],2,0),"")</f>
        <v/>
      </c>
      <c r="R384" s="100" t="str">
        <f>IFERROR(VLOOKUP(Výskyt[[#This Row],[Kód]],zostava6[],2,0),"")</f>
        <v/>
      </c>
      <c r="S384" s="100" t="str">
        <f>IFERROR(VLOOKUP(Výskyt[[#This Row],[Kód]],zostava7[],2,0),"")</f>
        <v/>
      </c>
      <c r="T384" s="100" t="str">
        <f>IFERROR(VLOOKUP(Výskyt[[#This Row],[Kód]],zostava8[],2,0),"")</f>
        <v/>
      </c>
      <c r="U384" s="100" t="str">
        <f>IFERROR(VLOOKUP(Výskyt[[#This Row],[Kód]],zostava9[],2,0),"")</f>
        <v/>
      </c>
      <c r="V384" s="102" t="str">
        <f>IFERROR(VLOOKUP(Výskyt[[#This Row],[Kód]],zostava10[],2,0),"")</f>
        <v/>
      </c>
      <c r="W384" s="100" t="str">
        <f>IFERROR(VLOOKUP(Výskyt[[#This Row],[Kód]],zostava11[],2,0),"")</f>
        <v/>
      </c>
      <c r="X384" s="100" t="str">
        <f>IFERROR(VLOOKUP(Výskyt[[#This Row],[Kód]],zostava12[],2,0),"")</f>
        <v/>
      </c>
      <c r="Y384" s="100" t="str">
        <f>IFERROR(VLOOKUP(Výskyt[[#This Row],[Kód]],zostava13[],2,0),"")</f>
        <v/>
      </c>
      <c r="Z384" s="100" t="str">
        <f>IFERROR(VLOOKUP(Výskyt[[#This Row],[Kód]],zostava14[],2,0),"")</f>
        <v/>
      </c>
      <c r="AA384" s="100" t="str">
        <f>IFERROR(VLOOKUP(Výskyt[[#This Row],[Kód]],zostava15[],2,0),"")</f>
        <v/>
      </c>
      <c r="AB384" s="100" t="str">
        <f>IFERROR(VLOOKUP(Výskyt[[#This Row],[Kód]],zostava16[],2,0),"")</f>
        <v/>
      </c>
      <c r="AC384" s="100" t="str">
        <f>IFERROR(VLOOKUP(Výskyt[[#This Row],[Kód]],zostava17[],2,0),"")</f>
        <v/>
      </c>
      <c r="AD384" s="100" t="str">
        <f>IFERROR(VLOOKUP(Výskyt[[#This Row],[Kód]],zostava18[],2,0),"")</f>
        <v/>
      </c>
      <c r="AE384" s="100" t="str">
        <f>IFERROR(VLOOKUP(Výskyt[[#This Row],[Kód]],zostava19[],2,0),"")</f>
        <v/>
      </c>
      <c r="AF384" s="100" t="str">
        <f>IFERROR(VLOOKUP(Výskyt[[#This Row],[Kód]],zostava20[],2,0),"")</f>
        <v/>
      </c>
      <c r="AG384" s="100" t="str">
        <f>IFERROR(VLOOKUP(Výskyt[[#This Row],[Kód]],zostava21[],2,0),"")</f>
        <v/>
      </c>
      <c r="AH384" s="100" t="str">
        <f>IFERROR(VLOOKUP(Výskyt[[#This Row],[Kód]],zostava22[],2,0),"")</f>
        <v/>
      </c>
      <c r="AI384" s="100" t="str">
        <f>IFERROR(VLOOKUP(Výskyt[[#This Row],[Kód]],zostava23[],2,0),"")</f>
        <v/>
      </c>
      <c r="AJ384" s="100" t="str">
        <f>IFERROR(VLOOKUP(Výskyt[[#This Row],[Kód]],zostava24[],2,0),"")</f>
        <v/>
      </c>
      <c r="AK384" s="100" t="str">
        <f>IFERROR(VLOOKUP(Výskyt[[#This Row],[Kód]],zostava25[],2,0),"")</f>
        <v/>
      </c>
      <c r="AL384" s="100" t="str">
        <f>IFERROR(VLOOKUP(Výskyt[[#This Row],[Kód]],zostava26[],2,0),"")</f>
        <v/>
      </c>
      <c r="AM384" s="100" t="str">
        <f>IFERROR(VLOOKUP(Výskyt[[#This Row],[Kód]],zostava27[],2,0),"")</f>
        <v/>
      </c>
      <c r="AN384" s="100" t="str">
        <f>IFERROR(VLOOKUP(Výskyt[[#This Row],[Kód]],zostava28[],2,0),"")</f>
        <v/>
      </c>
      <c r="AO384" s="100" t="str">
        <f>IFERROR(VLOOKUP(Výskyt[[#This Row],[Kód]],zostava29[],2,0),"")</f>
        <v/>
      </c>
      <c r="AP384" s="100" t="str">
        <f>IFERROR(VLOOKUP(Výskyt[[#This Row],[Kód]],zostava30[],2,0),"")</f>
        <v/>
      </c>
      <c r="AQ384" s="100" t="str">
        <f>IFERROR(VLOOKUP(Výskyt[[#This Row],[Kód]],zostava31[],2,0),"")</f>
        <v/>
      </c>
      <c r="AR384" s="100" t="str">
        <f>IFERROR(VLOOKUP(Výskyt[[#This Row],[Kód]],zostava32[],2,0),"")</f>
        <v/>
      </c>
      <c r="AS384" s="100" t="str">
        <f>IFERROR(VLOOKUP(Výskyt[[#This Row],[Kód]],zostava33[],2,0),"")</f>
        <v/>
      </c>
      <c r="AT384" s="100" t="str">
        <f>IFERROR(VLOOKUP(Výskyt[[#This Row],[Kód]],zostava34[],2,0),"")</f>
        <v/>
      </c>
      <c r="AU384" s="100" t="str">
        <f>IFERROR(VLOOKUP(Výskyt[[#This Row],[Kód]],zostava35[],2,0),"")</f>
        <v/>
      </c>
      <c r="AV384" s="100" t="str">
        <f>IFERROR(VLOOKUP(Výskyt[[#This Row],[Kód]],zostava36[],2,0),"")</f>
        <v/>
      </c>
      <c r="AW384" s="100" t="str">
        <f>IFERROR(VLOOKUP(Výskyt[[#This Row],[Kód]],zostava37[],2,0),"")</f>
        <v/>
      </c>
      <c r="AX384" s="100" t="str">
        <f>IFERROR(VLOOKUP(Výskyt[[#This Row],[Kód]],zostava38[],2,0),"")</f>
        <v/>
      </c>
      <c r="AY384" s="100" t="str">
        <f>IFERROR(VLOOKUP(Výskyt[[#This Row],[Kód]],zostava39[],2,0),"")</f>
        <v/>
      </c>
      <c r="AZ384" s="100" t="str">
        <f>IFERROR(VLOOKUP(Výskyt[[#This Row],[Kód]],zostava40[],2,0),"")</f>
        <v/>
      </c>
      <c r="BA384" s="100" t="str">
        <f>IFERROR(VLOOKUP(Výskyt[[#This Row],[Kód]],zostava41[],2,0),"")</f>
        <v/>
      </c>
      <c r="BB384" s="100" t="str">
        <f>IFERROR(VLOOKUP(Výskyt[[#This Row],[Kód]],zostava42[],2,0),"")</f>
        <v/>
      </c>
      <c r="BC384" s="100" t="str">
        <f>IFERROR(VLOOKUP(Výskyt[[#This Row],[Kód]],zostava43[],2,0),"")</f>
        <v/>
      </c>
      <c r="BD384" s="100" t="str">
        <f>IFERROR(VLOOKUP(Výskyt[[#This Row],[Kód]],zostava44[],2,0),"")</f>
        <v/>
      </c>
      <c r="BE384" s="84"/>
      <c r="BF384" s="108">
        <f>Zostavy!B432</f>
        <v>0</v>
      </c>
      <c r="BG384" s="108">
        <f>SUMIFS(Zostavy!$D$426:$D$459,Zostavy!$B$426:$B$459,Zostavy!B432)*Zostavy!$E$461</f>
        <v>0</v>
      </c>
      <c r="BI384" s="108">
        <f>Zostavy!H432</f>
        <v>0</v>
      </c>
      <c r="BJ384" s="108">
        <f>SUMIFS(Zostavy!$J$426:$J$459,Zostavy!$H$426:$H$459,Zostavy!H432)*Zostavy!$K$461</f>
        <v>0</v>
      </c>
      <c r="BL384" s="108">
        <f>Zostavy!N432</f>
        <v>0</v>
      </c>
      <c r="BM384" s="108">
        <f>SUMIFS(Zostavy!$P$426:$P$459,Zostavy!$N$426:$N$459,Zostavy!N432)*Zostavy!$Q$461</f>
        <v>0</v>
      </c>
      <c r="BO384" s="108">
        <f>Zostavy!T432</f>
        <v>0</v>
      </c>
      <c r="BP384" s="108">
        <f>SUMIFS(Zostavy!$V$426:$V$459,Zostavy!$T$426:$T$459,Zostavy!T432)*Zostavy!$W$461</f>
        <v>0</v>
      </c>
    </row>
    <row r="385" spans="1:68" ht="14.15" x14ac:dyDescent="0.35">
      <c r="A385" s="84"/>
      <c r="B385" s="98">
        <v>4977</v>
      </c>
      <c r="C385" s="84" t="s">
        <v>270</v>
      </c>
      <c r="D385" s="84">
        <f>Cenník[[#This Row],[Kód]]</f>
        <v>4977</v>
      </c>
      <c r="E385" s="93">
        <v>0.68</v>
      </c>
      <c r="F385" s="84"/>
      <c r="G385" s="84" t="s">
        <v>661</v>
      </c>
      <c r="H385" s="84"/>
      <c r="I385" s="99">
        <f>Cenník[[#This Row],[Kód]]</f>
        <v>4977</v>
      </c>
      <c r="J385" s="100">
        <f>SUM(Výskyt[[#This Row],[1]:[44]])</f>
        <v>0</v>
      </c>
      <c r="K385" s="100" t="str">
        <f>IFERROR(RANK(Výskyt[[#This Row],[kód-P]],Výskyt[kód-P],1),"")</f>
        <v/>
      </c>
      <c r="L385" s="100" t="str">
        <f>IF(Výskyt[[#This Row],[ks]]&gt;0,Výskyt[[#This Row],[Kód]],"")</f>
        <v/>
      </c>
      <c r="M385" s="100" t="str">
        <f>IFERROR(VLOOKUP(Výskyt[[#This Row],[Kód]],zostava1[],2,0),"")</f>
        <v/>
      </c>
      <c r="N385" s="100" t="str">
        <f>IFERROR(VLOOKUP(Výskyt[[#This Row],[Kód]],zostava2[],2,0),"")</f>
        <v/>
      </c>
      <c r="O385" s="100" t="str">
        <f>IFERROR(VLOOKUP(Výskyt[[#This Row],[Kód]],zostava3[],2,0),"")</f>
        <v/>
      </c>
      <c r="P385" s="100" t="str">
        <f>IFERROR(VLOOKUP(Výskyt[[#This Row],[Kód]],zostava4[],2,0),"")</f>
        <v/>
      </c>
      <c r="Q385" s="100" t="str">
        <f>IFERROR(VLOOKUP(Výskyt[[#This Row],[Kód]],zostava5[],2,0),"")</f>
        <v/>
      </c>
      <c r="R385" s="100" t="str">
        <f>IFERROR(VLOOKUP(Výskyt[[#This Row],[Kód]],zostava6[],2,0),"")</f>
        <v/>
      </c>
      <c r="S385" s="100" t="str">
        <f>IFERROR(VLOOKUP(Výskyt[[#This Row],[Kód]],zostava7[],2,0),"")</f>
        <v/>
      </c>
      <c r="T385" s="100" t="str">
        <f>IFERROR(VLOOKUP(Výskyt[[#This Row],[Kód]],zostava8[],2,0),"")</f>
        <v/>
      </c>
      <c r="U385" s="100" t="str">
        <f>IFERROR(VLOOKUP(Výskyt[[#This Row],[Kód]],zostava9[],2,0),"")</f>
        <v/>
      </c>
      <c r="V385" s="102" t="str">
        <f>IFERROR(VLOOKUP(Výskyt[[#This Row],[Kód]],zostava10[],2,0),"")</f>
        <v/>
      </c>
      <c r="W385" s="100" t="str">
        <f>IFERROR(VLOOKUP(Výskyt[[#This Row],[Kód]],zostava11[],2,0),"")</f>
        <v/>
      </c>
      <c r="X385" s="100" t="str">
        <f>IFERROR(VLOOKUP(Výskyt[[#This Row],[Kód]],zostava12[],2,0),"")</f>
        <v/>
      </c>
      <c r="Y385" s="100" t="str">
        <f>IFERROR(VLOOKUP(Výskyt[[#This Row],[Kód]],zostava13[],2,0),"")</f>
        <v/>
      </c>
      <c r="Z385" s="100" t="str">
        <f>IFERROR(VLOOKUP(Výskyt[[#This Row],[Kód]],zostava14[],2,0),"")</f>
        <v/>
      </c>
      <c r="AA385" s="100" t="str">
        <f>IFERROR(VLOOKUP(Výskyt[[#This Row],[Kód]],zostava15[],2,0),"")</f>
        <v/>
      </c>
      <c r="AB385" s="100" t="str">
        <f>IFERROR(VLOOKUP(Výskyt[[#This Row],[Kód]],zostava16[],2,0),"")</f>
        <v/>
      </c>
      <c r="AC385" s="100" t="str">
        <f>IFERROR(VLOOKUP(Výskyt[[#This Row],[Kód]],zostava17[],2,0),"")</f>
        <v/>
      </c>
      <c r="AD385" s="100" t="str">
        <f>IFERROR(VLOOKUP(Výskyt[[#This Row],[Kód]],zostava18[],2,0),"")</f>
        <v/>
      </c>
      <c r="AE385" s="100" t="str">
        <f>IFERROR(VLOOKUP(Výskyt[[#This Row],[Kód]],zostava19[],2,0),"")</f>
        <v/>
      </c>
      <c r="AF385" s="100" t="str">
        <f>IFERROR(VLOOKUP(Výskyt[[#This Row],[Kód]],zostava20[],2,0),"")</f>
        <v/>
      </c>
      <c r="AG385" s="100" t="str">
        <f>IFERROR(VLOOKUP(Výskyt[[#This Row],[Kód]],zostava21[],2,0),"")</f>
        <v/>
      </c>
      <c r="AH385" s="100" t="str">
        <f>IFERROR(VLOOKUP(Výskyt[[#This Row],[Kód]],zostava22[],2,0),"")</f>
        <v/>
      </c>
      <c r="AI385" s="100" t="str">
        <f>IFERROR(VLOOKUP(Výskyt[[#This Row],[Kód]],zostava23[],2,0),"")</f>
        <v/>
      </c>
      <c r="AJ385" s="100" t="str">
        <f>IFERROR(VLOOKUP(Výskyt[[#This Row],[Kód]],zostava24[],2,0),"")</f>
        <v/>
      </c>
      <c r="AK385" s="100" t="str">
        <f>IFERROR(VLOOKUP(Výskyt[[#This Row],[Kód]],zostava25[],2,0),"")</f>
        <v/>
      </c>
      <c r="AL385" s="100" t="str">
        <f>IFERROR(VLOOKUP(Výskyt[[#This Row],[Kód]],zostava26[],2,0),"")</f>
        <v/>
      </c>
      <c r="AM385" s="100" t="str">
        <f>IFERROR(VLOOKUP(Výskyt[[#This Row],[Kód]],zostava27[],2,0),"")</f>
        <v/>
      </c>
      <c r="AN385" s="100" t="str">
        <f>IFERROR(VLOOKUP(Výskyt[[#This Row],[Kód]],zostava28[],2,0),"")</f>
        <v/>
      </c>
      <c r="AO385" s="100" t="str">
        <f>IFERROR(VLOOKUP(Výskyt[[#This Row],[Kód]],zostava29[],2,0),"")</f>
        <v/>
      </c>
      <c r="AP385" s="100" t="str">
        <f>IFERROR(VLOOKUP(Výskyt[[#This Row],[Kód]],zostava30[],2,0),"")</f>
        <v/>
      </c>
      <c r="AQ385" s="100" t="str">
        <f>IFERROR(VLOOKUP(Výskyt[[#This Row],[Kód]],zostava31[],2,0),"")</f>
        <v/>
      </c>
      <c r="AR385" s="100" t="str">
        <f>IFERROR(VLOOKUP(Výskyt[[#This Row],[Kód]],zostava32[],2,0),"")</f>
        <v/>
      </c>
      <c r="AS385" s="100" t="str">
        <f>IFERROR(VLOOKUP(Výskyt[[#This Row],[Kód]],zostava33[],2,0),"")</f>
        <v/>
      </c>
      <c r="AT385" s="100" t="str">
        <f>IFERROR(VLOOKUP(Výskyt[[#This Row],[Kód]],zostava34[],2,0),"")</f>
        <v/>
      </c>
      <c r="AU385" s="100" t="str">
        <f>IFERROR(VLOOKUP(Výskyt[[#This Row],[Kód]],zostava35[],2,0),"")</f>
        <v/>
      </c>
      <c r="AV385" s="100" t="str">
        <f>IFERROR(VLOOKUP(Výskyt[[#This Row],[Kód]],zostava36[],2,0),"")</f>
        <v/>
      </c>
      <c r="AW385" s="100" t="str">
        <f>IFERROR(VLOOKUP(Výskyt[[#This Row],[Kód]],zostava37[],2,0),"")</f>
        <v/>
      </c>
      <c r="AX385" s="100" t="str">
        <f>IFERROR(VLOOKUP(Výskyt[[#This Row],[Kód]],zostava38[],2,0),"")</f>
        <v/>
      </c>
      <c r="AY385" s="100" t="str">
        <f>IFERROR(VLOOKUP(Výskyt[[#This Row],[Kód]],zostava39[],2,0),"")</f>
        <v/>
      </c>
      <c r="AZ385" s="100" t="str">
        <f>IFERROR(VLOOKUP(Výskyt[[#This Row],[Kód]],zostava40[],2,0),"")</f>
        <v/>
      </c>
      <c r="BA385" s="100" t="str">
        <f>IFERROR(VLOOKUP(Výskyt[[#This Row],[Kód]],zostava41[],2,0),"")</f>
        <v/>
      </c>
      <c r="BB385" s="100" t="str">
        <f>IFERROR(VLOOKUP(Výskyt[[#This Row],[Kód]],zostava42[],2,0),"")</f>
        <v/>
      </c>
      <c r="BC385" s="100" t="str">
        <f>IFERROR(VLOOKUP(Výskyt[[#This Row],[Kód]],zostava43[],2,0),"")</f>
        <v/>
      </c>
      <c r="BD385" s="100" t="str">
        <f>IFERROR(VLOOKUP(Výskyt[[#This Row],[Kód]],zostava44[],2,0),"")</f>
        <v/>
      </c>
      <c r="BE385" s="84"/>
      <c r="BF385" s="108">
        <f>Zostavy!B433</f>
        <v>0</v>
      </c>
      <c r="BG385" s="108">
        <f>SUMIFS(Zostavy!$D$426:$D$459,Zostavy!$B$426:$B$459,Zostavy!B433)*Zostavy!$E$461</f>
        <v>0</v>
      </c>
      <c r="BI385" s="108">
        <f>Zostavy!H433</f>
        <v>0</v>
      </c>
      <c r="BJ385" s="108">
        <f>SUMIFS(Zostavy!$J$426:$J$459,Zostavy!$H$426:$H$459,Zostavy!H433)*Zostavy!$K$461</f>
        <v>0</v>
      </c>
      <c r="BL385" s="108">
        <f>Zostavy!N433</f>
        <v>0</v>
      </c>
      <c r="BM385" s="108">
        <f>SUMIFS(Zostavy!$P$426:$P$459,Zostavy!$N$426:$N$459,Zostavy!N433)*Zostavy!$Q$461</f>
        <v>0</v>
      </c>
      <c r="BO385" s="108">
        <f>Zostavy!T433</f>
        <v>0</v>
      </c>
      <c r="BP385" s="108">
        <f>SUMIFS(Zostavy!$V$426:$V$459,Zostavy!$T$426:$T$459,Zostavy!T433)*Zostavy!$W$461</f>
        <v>0</v>
      </c>
    </row>
    <row r="386" spans="1:68" ht="14.15" x14ac:dyDescent="0.35">
      <c r="A386" s="84"/>
      <c r="B386" s="98">
        <v>4980</v>
      </c>
      <c r="C386" s="84" t="s">
        <v>172</v>
      </c>
      <c r="D386" s="84">
        <f>Cenník[[#This Row],[Kód]]</f>
        <v>4980</v>
      </c>
      <c r="E386" s="93">
        <v>7</v>
      </c>
      <c r="F386" s="84"/>
      <c r="G386" s="84" t="s">
        <v>263</v>
      </c>
      <c r="H386" s="84"/>
      <c r="I386" s="99">
        <f>Cenník[[#This Row],[Kód]]</f>
        <v>4980</v>
      </c>
      <c r="J386" s="100">
        <f>SUM(Výskyt[[#This Row],[1]:[44]])</f>
        <v>0</v>
      </c>
      <c r="K386" s="100" t="str">
        <f>IFERROR(RANK(Výskyt[[#This Row],[kód-P]],Výskyt[kód-P],1),"")</f>
        <v/>
      </c>
      <c r="L386" s="100" t="str">
        <f>IF(Výskyt[[#This Row],[ks]]&gt;0,Výskyt[[#This Row],[Kód]],"")</f>
        <v/>
      </c>
      <c r="M386" s="100" t="str">
        <f>IFERROR(VLOOKUP(Výskyt[[#This Row],[Kód]],zostava1[],2,0),"")</f>
        <v/>
      </c>
      <c r="N386" s="100" t="str">
        <f>IFERROR(VLOOKUP(Výskyt[[#This Row],[Kód]],zostava2[],2,0),"")</f>
        <v/>
      </c>
      <c r="O386" s="100" t="str">
        <f>IFERROR(VLOOKUP(Výskyt[[#This Row],[Kód]],zostava3[],2,0),"")</f>
        <v/>
      </c>
      <c r="P386" s="100" t="str">
        <f>IFERROR(VLOOKUP(Výskyt[[#This Row],[Kód]],zostava4[],2,0),"")</f>
        <v/>
      </c>
      <c r="Q386" s="100" t="str">
        <f>IFERROR(VLOOKUP(Výskyt[[#This Row],[Kód]],zostava5[],2,0),"")</f>
        <v/>
      </c>
      <c r="R386" s="100" t="str">
        <f>IFERROR(VLOOKUP(Výskyt[[#This Row],[Kód]],zostava6[],2,0),"")</f>
        <v/>
      </c>
      <c r="S386" s="100" t="str">
        <f>IFERROR(VLOOKUP(Výskyt[[#This Row],[Kód]],zostava7[],2,0),"")</f>
        <v/>
      </c>
      <c r="T386" s="100" t="str">
        <f>IFERROR(VLOOKUP(Výskyt[[#This Row],[Kód]],zostava8[],2,0),"")</f>
        <v/>
      </c>
      <c r="U386" s="100" t="str">
        <f>IFERROR(VLOOKUP(Výskyt[[#This Row],[Kód]],zostava9[],2,0),"")</f>
        <v/>
      </c>
      <c r="V386" s="102" t="str">
        <f>IFERROR(VLOOKUP(Výskyt[[#This Row],[Kód]],zostava10[],2,0),"")</f>
        <v/>
      </c>
      <c r="W386" s="100" t="str">
        <f>IFERROR(VLOOKUP(Výskyt[[#This Row],[Kód]],zostava11[],2,0),"")</f>
        <v/>
      </c>
      <c r="X386" s="100" t="str">
        <f>IFERROR(VLOOKUP(Výskyt[[#This Row],[Kód]],zostava12[],2,0),"")</f>
        <v/>
      </c>
      <c r="Y386" s="100" t="str">
        <f>IFERROR(VLOOKUP(Výskyt[[#This Row],[Kód]],zostava13[],2,0),"")</f>
        <v/>
      </c>
      <c r="Z386" s="100" t="str">
        <f>IFERROR(VLOOKUP(Výskyt[[#This Row],[Kód]],zostava14[],2,0),"")</f>
        <v/>
      </c>
      <c r="AA386" s="100" t="str">
        <f>IFERROR(VLOOKUP(Výskyt[[#This Row],[Kód]],zostava15[],2,0),"")</f>
        <v/>
      </c>
      <c r="AB386" s="100" t="str">
        <f>IFERROR(VLOOKUP(Výskyt[[#This Row],[Kód]],zostava16[],2,0),"")</f>
        <v/>
      </c>
      <c r="AC386" s="100" t="str">
        <f>IFERROR(VLOOKUP(Výskyt[[#This Row],[Kód]],zostava17[],2,0),"")</f>
        <v/>
      </c>
      <c r="AD386" s="100" t="str">
        <f>IFERROR(VLOOKUP(Výskyt[[#This Row],[Kód]],zostava18[],2,0),"")</f>
        <v/>
      </c>
      <c r="AE386" s="100" t="str">
        <f>IFERROR(VLOOKUP(Výskyt[[#This Row],[Kód]],zostava19[],2,0),"")</f>
        <v/>
      </c>
      <c r="AF386" s="100" t="str">
        <f>IFERROR(VLOOKUP(Výskyt[[#This Row],[Kód]],zostava20[],2,0),"")</f>
        <v/>
      </c>
      <c r="AG386" s="100" t="str">
        <f>IFERROR(VLOOKUP(Výskyt[[#This Row],[Kód]],zostava21[],2,0),"")</f>
        <v/>
      </c>
      <c r="AH386" s="100" t="str">
        <f>IFERROR(VLOOKUP(Výskyt[[#This Row],[Kód]],zostava22[],2,0),"")</f>
        <v/>
      </c>
      <c r="AI386" s="100" t="str">
        <f>IFERROR(VLOOKUP(Výskyt[[#This Row],[Kód]],zostava23[],2,0),"")</f>
        <v/>
      </c>
      <c r="AJ386" s="100" t="str">
        <f>IFERROR(VLOOKUP(Výskyt[[#This Row],[Kód]],zostava24[],2,0),"")</f>
        <v/>
      </c>
      <c r="AK386" s="100" t="str">
        <f>IFERROR(VLOOKUP(Výskyt[[#This Row],[Kód]],zostava25[],2,0),"")</f>
        <v/>
      </c>
      <c r="AL386" s="100" t="str">
        <f>IFERROR(VLOOKUP(Výskyt[[#This Row],[Kód]],zostava26[],2,0),"")</f>
        <v/>
      </c>
      <c r="AM386" s="100" t="str">
        <f>IFERROR(VLOOKUP(Výskyt[[#This Row],[Kód]],zostava27[],2,0),"")</f>
        <v/>
      </c>
      <c r="AN386" s="100" t="str">
        <f>IFERROR(VLOOKUP(Výskyt[[#This Row],[Kód]],zostava28[],2,0),"")</f>
        <v/>
      </c>
      <c r="AO386" s="100" t="str">
        <f>IFERROR(VLOOKUP(Výskyt[[#This Row],[Kód]],zostava29[],2,0),"")</f>
        <v/>
      </c>
      <c r="AP386" s="100" t="str">
        <f>IFERROR(VLOOKUP(Výskyt[[#This Row],[Kód]],zostava30[],2,0),"")</f>
        <v/>
      </c>
      <c r="AQ386" s="100" t="str">
        <f>IFERROR(VLOOKUP(Výskyt[[#This Row],[Kód]],zostava31[],2,0),"")</f>
        <v/>
      </c>
      <c r="AR386" s="100" t="str">
        <f>IFERROR(VLOOKUP(Výskyt[[#This Row],[Kód]],zostava32[],2,0),"")</f>
        <v/>
      </c>
      <c r="AS386" s="100" t="str">
        <f>IFERROR(VLOOKUP(Výskyt[[#This Row],[Kód]],zostava33[],2,0),"")</f>
        <v/>
      </c>
      <c r="AT386" s="100" t="str">
        <f>IFERROR(VLOOKUP(Výskyt[[#This Row],[Kód]],zostava34[],2,0),"")</f>
        <v/>
      </c>
      <c r="AU386" s="100" t="str">
        <f>IFERROR(VLOOKUP(Výskyt[[#This Row],[Kód]],zostava35[],2,0),"")</f>
        <v/>
      </c>
      <c r="AV386" s="100" t="str">
        <f>IFERROR(VLOOKUP(Výskyt[[#This Row],[Kód]],zostava36[],2,0),"")</f>
        <v/>
      </c>
      <c r="AW386" s="100" t="str">
        <f>IFERROR(VLOOKUP(Výskyt[[#This Row],[Kód]],zostava37[],2,0),"")</f>
        <v/>
      </c>
      <c r="AX386" s="100" t="str">
        <f>IFERROR(VLOOKUP(Výskyt[[#This Row],[Kód]],zostava38[],2,0),"")</f>
        <v/>
      </c>
      <c r="AY386" s="100" t="str">
        <f>IFERROR(VLOOKUP(Výskyt[[#This Row],[Kód]],zostava39[],2,0),"")</f>
        <v/>
      </c>
      <c r="AZ386" s="100" t="str">
        <f>IFERROR(VLOOKUP(Výskyt[[#This Row],[Kód]],zostava40[],2,0),"")</f>
        <v/>
      </c>
      <c r="BA386" s="100" t="str">
        <f>IFERROR(VLOOKUP(Výskyt[[#This Row],[Kód]],zostava41[],2,0),"")</f>
        <v/>
      </c>
      <c r="BB386" s="100" t="str">
        <f>IFERROR(VLOOKUP(Výskyt[[#This Row],[Kód]],zostava42[],2,0),"")</f>
        <v/>
      </c>
      <c r="BC386" s="100" t="str">
        <f>IFERROR(VLOOKUP(Výskyt[[#This Row],[Kód]],zostava43[],2,0),"")</f>
        <v/>
      </c>
      <c r="BD386" s="100" t="str">
        <f>IFERROR(VLOOKUP(Výskyt[[#This Row],[Kód]],zostava44[],2,0),"")</f>
        <v/>
      </c>
      <c r="BE386" s="84"/>
      <c r="BF386" s="108">
        <f>Zostavy!B434</f>
        <v>0</v>
      </c>
      <c r="BG386" s="108">
        <f>SUMIFS(Zostavy!$D$426:$D$459,Zostavy!$B$426:$B$459,Zostavy!B434)*Zostavy!$E$461</f>
        <v>0</v>
      </c>
      <c r="BI386" s="108">
        <f>Zostavy!H434</f>
        <v>0</v>
      </c>
      <c r="BJ386" s="108">
        <f>SUMIFS(Zostavy!$J$426:$J$459,Zostavy!$H$426:$H$459,Zostavy!H434)*Zostavy!$K$461</f>
        <v>0</v>
      </c>
      <c r="BL386" s="108">
        <f>Zostavy!N434</f>
        <v>0</v>
      </c>
      <c r="BM386" s="108">
        <f>SUMIFS(Zostavy!$P$426:$P$459,Zostavy!$N$426:$N$459,Zostavy!N434)*Zostavy!$Q$461</f>
        <v>0</v>
      </c>
      <c r="BO386" s="108">
        <f>Zostavy!T434</f>
        <v>0</v>
      </c>
      <c r="BP386" s="108">
        <f>SUMIFS(Zostavy!$V$426:$V$459,Zostavy!$T$426:$T$459,Zostavy!T434)*Zostavy!$W$461</f>
        <v>0</v>
      </c>
    </row>
    <row r="387" spans="1:68" ht="14.15" x14ac:dyDescent="0.35">
      <c r="A387" s="84"/>
      <c r="B387" s="98">
        <v>6500</v>
      </c>
      <c r="C387" s="84" t="s">
        <v>595</v>
      </c>
      <c r="D387" s="84">
        <f>Cenník[[#This Row],[Kód]]</f>
        <v>6500</v>
      </c>
      <c r="E387" s="93">
        <v>0.1</v>
      </c>
      <c r="F387" s="84"/>
      <c r="G387" s="84" t="s">
        <v>95</v>
      </c>
      <c r="H387" s="84"/>
      <c r="I387" s="99">
        <f>Cenník[[#This Row],[Kód]]</f>
        <v>6500</v>
      </c>
      <c r="J387" s="100">
        <f>SUM(Výskyt[[#This Row],[1]:[44]])</f>
        <v>0</v>
      </c>
      <c r="K387" s="100" t="str">
        <f>IFERROR(RANK(Výskyt[[#This Row],[kód-P]],Výskyt[kód-P],1),"")</f>
        <v/>
      </c>
      <c r="L387" s="100" t="str">
        <f>IF(Výskyt[[#This Row],[ks]]&gt;0,Výskyt[[#This Row],[Kód]],"")</f>
        <v/>
      </c>
      <c r="M387" s="100" t="str">
        <f>IFERROR(VLOOKUP(Výskyt[[#This Row],[Kód]],zostava1[],2,0),"")</f>
        <v/>
      </c>
      <c r="N387" s="100" t="str">
        <f>IFERROR(VLOOKUP(Výskyt[[#This Row],[Kód]],zostava2[],2,0),"")</f>
        <v/>
      </c>
      <c r="O387" s="100" t="str">
        <f>IFERROR(VLOOKUP(Výskyt[[#This Row],[Kód]],zostava3[],2,0),"")</f>
        <v/>
      </c>
      <c r="P387" s="100" t="str">
        <f>IFERROR(VLOOKUP(Výskyt[[#This Row],[Kód]],zostava4[],2,0),"")</f>
        <v/>
      </c>
      <c r="Q387" s="100" t="str">
        <f>IFERROR(VLOOKUP(Výskyt[[#This Row],[Kód]],zostava5[],2,0),"")</f>
        <v/>
      </c>
      <c r="R387" s="100" t="str">
        <f>IFERROR(VLOOKUP(Výskyt[[#This Row],[Kód]],zostava6[],2,0),"")</f>
        <v/>
      </c>
      <c r="S387" s="100" t="str">
        <f>IFERROR(VLOOKUP(Výskyt[[#This Row],[Kód]],zostava7[],2,0),"")</f>
        <v/>
      </c>
      <c r="T387" s="100" t="str">
        <f>IFERROR(VLOOKUP(Výskyt[[#This Row],[Kód]],zostava8[],2,0),"")</f>
        <v/>
      </c>
      <c r="U387" s="100" t="str">
        <f>IFERROR(VLOOKUP(Výskyt[[#This Row],[Kód]],zostava9[],2,0),"")</f>
        <v/>
      </c>
      <c r="V387" s="102" t="str">
        <f>IFERROR(VLOOKUP(Výskyt[[#This Row],[Kód]],zostava10[],2,0),"")</f>
        <v/>
      </c>
      <c r="W387" s="100" t="str">
        <f>IFERROR(VLOOKUP(Výskyt[[#This Row],[Kód]],zostava11[],2,0),"")</f>
        <v/>
      </c>
      <c r="X387" s="100" t="str">
        <f>IFERROR(VLOOKUP(Výskyt[[#This Row],[Kód]],zostava12[],2,0),"")</f>
        <v/>
      </c>
      <c r="Y387" s="100" t="str">
        <f>IFERROR(VLOOKUP(Výskyt[[#This Row],[Kód]],zostava13[],2,0),"")</f>
        <v/>
      </c>
      <c r="Z387" s="100" t="str">
        <f>IFERROR(VLOOKUP(Výskyt[[#This Row],[Kód]],zostava14[],2,0),"")</f>
        <v/>
      </c>
      <c r="AA387" s="100" t="str">
        <f>IFERROR(VLOOKUP(Výskyt[[#This Row],[Kód]],zostava15[],2,0),"")</f>
        <v/>
      </c>
      <c r="AB387" s="100" t="str">
        <f>IFERROR(VLOOKUP(Výskyt[[#This Row],[Kód]],zostava16[],2,0),"")</f>
        <v/>
      </c>
      <c r="AC387" s="100" t="str">
        <f>IFERROR(VLOOKUP(Výskyt[[#This Row],[Kód]],zostava17[],2,0),"")</f>
        <v/>
      </c>
      <c r="AD387" s="100" t="str">
        <f>IFERROR(VLOOKUP(Výskyt[[#This Row],[Kód]],zostava18[],2,0),"")</f>
        <v/>
      </c>
      <c r="AE387" s="100" t="str">
        <f>IFERROR(VLOOKUP(Výskyt[[#This Row],[Kód]],zostava19[],2,0),"")</f>
        <v/>
      </c>
      <c r="AF387" s="100" t="str">
        <f>IFERROR(VLOOKUP(Výskyt[[#This Row],[Kód]],zostava20[],2,0),"")</f>
        <v/>
      </c>
      <c r="AG387" s="100" t="str">
        <f>IFERROR(VLOOKUP(Výskyt[[#This Row],[Kód]],zostava21[],2,0),"")</f>
        <v/>
      </c>
      <c r="AH387" s="100" t="str">
        <f>IFERROR(VLOOKUP(Výskyt[[#This Row],[Kód]],zostava22[],2,0),"")</f>
        <v/>
      </c>
      <c r="AI387" s="100" t="str">
        <f>IFERROR(VLOOKUP(Výskyt[[#This Row],[Kód]],zostava23[],2,0),"")</f>
        <v/>
      </c>
      <c r="AJ387" s="100" t="str">
        <f>IFERROR(VLOOKUP(Výskyt[[#This Row],[Kód]],zostava24[],2,0),"")</f>
        <v/>
      </c>
      <c r="AK387" s="100" t="str">
        <f>IFERROR(VLOOKUP(Výskyt[[#This Row],[Kód]],zostava25[],2,0),"")</f>
        <v/>
      </c>
      <c r="AL387" s="100" t="str">
        <f>IFERROR(VLOOKUP(Výskyt[[#This Row],[Kód]],zostava26[],2,0),"")</f>
        <v/>
      </c>
      <c r="AM387" s="100" t="str">
        <f>IFERROR(VLOOKUP(Výskyt[[#This Row],[Kód]],zostava27[],2,0),"")</f>
        <v/>
      </c>
      <c r="AN387" s="100" t="str">
        <f>IFERROR(VLOOKUP(Výskyt[[#This Row],[Kód]],zostava28[],2,0),"")</f>
        <v/>
      </c>
      <c r="AO387" s="100" t="str">
        <f>IFERROR(VLOOKUP(Výskyt[[#This Row],[Kód]],zostava29[],2,0),"")</f>
        <v/>
      </c>
      <c r="AP387" s="100" t="str">
        <f>IFERROR(VLOOKUP(Výskyt[[#This Row],[Kód]],zostava30[],2,0),"")</f>
        <v/>
      </c>
      <c r="AQ387" s="100" t="str">
        <f>IFERROR(VLOOKUP(Výskyt[[#This Row],[Kód]],zostava31[],2,0),"")</f>
        <v/>
      </c>
      <c r="AR387" s="100" t="str">
        <f>IFERROR(VLOOKUP(Výskyt[[#This Row],[Kód]],zostava32[],2,0),"")</f>
        <v/>
      </c>
      <c r="AS387" s="100" t="str">
        <f>IFERROR(VLOOKUP(Výskyt[[#This Row],[Kód]],zostava33[],2,0),"")</f>
        <v/>
      </c>
      <c r="AT387" s="100" t="str">
        <f>IFERROR(VLOOKUP(Výskyt[[#This Row],[Kód]],zostava34[],2,0),"")</f>
        <v/>
      </c>
      <c r="AU387" s="100" t="str">
        <f>IFERROR(VLOOKUP(Výskyt[[#This Row],[Kód]],zostava35[],2,0),"")</f>
        <v/>
      </c>
      <c r="AV387" s="100" t="str">
        <f>IFERROR(VLOOKUP(Výskyt[[#This Row],[Kód]],zostava36[],2,0),"")</f>
        <v/>
      </c>
      <c r="AW387" s="100" t="str">
        <f>IFERROR(VLOOKUP(Výskyt[[#This Row],[Kód]],zostava37[],2,0),"")</f>
        <v/>
      </c>
      <c r="AX387" s="100" t="str">
        <f>IFERROR(VLOOKUP(Výskyt[[#This Row],[Kód]],zostava38[],2,0),"")</f>
        <v/>
      </c>
      <c r="AY387" s="100" t="str">
        <f>IFERROR(VLOOKUP(Výskyt[[#This Row],[Kód]],zostava39[],2,0),"")</f>
        <v/>
      </c>
      <c r="AZ387" s="100" t="str">
        <f>IFERROR(VLOOKUP(Výskyt[[#This Row],[Kód]],zostava40[],2,0),"")</f>
        <v/>
      </c>
      <c r="BA387" s="100" t="str">
        <f>IFERROR(VLOOKUP(Výskyt[[#This Row],[Kód]],zostava41[],2,0),"")</f>
        <v/>
      </c>
      <c r="BB387" s="100" t="str">
        <f>IFERROR(VLOOKUP(Výskyt[[#This Row],[Kód]],zostava42[],2,0),"")</f>
        <v/>
      </c>
      <c r="BC387" s="100" t="str">
        <f>IFERROR(VLOOKUP(Výskyt[[#This Row],[Kód]],zostava43[],2,0),"")</f>
        <v/>
      </c>
      <c r="BD387" s="100" t="str">
        <f>IFERROR(VLOOKUP(Výskyt[[#This Row],[Kód]],zostava44[],2,0),"")</f>
        <v/>
      </c>
      <c r="BE387" s="84"/>
      <c r="BF387" s="108">
        <f>Zostavy!B435</f>
        <v>0</v>
      </c>
      <c r="BG387" s="108">
        <f>SUMIFS(Zostavy!$D$426:$D$459,Zostavy!$B$426:$B$459,Zostavy!B435)*Zostavy!$E$461</f>
        <v>0</v>
      </c>
      <c r="BI387" s="108">
        <f>Zostavy!H435</f>
        <v>0</v>
      </c>
      <c r="BJ387" s="108">
        <f>SUMIFS(Zostavy!$J$426:$J$459,Zostavy!$H$426:$H$459,Zostavy!H435)*Zostavy!$K$461</f>
        <v>0</v>
      </c>
      <c r="BL387" s="108">
        <f>Zostavy!N435</f>
        <v>0</v>
      </c>
      <c r="BM387" s="108">
        <f>SUMIFS(Zostavy!$P$426:$P$459,Zostavy!$N$426:$N$459,Zostavy!N435)*Zostavy!$Q$461</f>
        <v>0</v>
      </c>
      <c r="BO387" s="108">
        <f>Zostavy!T435</f>
        <v>0</v>
      </c>
      <c r="BP387" s="108">
        <f>SUMIFS(Zostavy!$V$426:$V$459,Zostavy!$T$426:$T$459,Zostavy!T435)*Zostavy!$W$461</f>
        <v>0</v>
      </c>
    </row>
    <row r="388" spans="1:68" ht="14.15" x14ac:dyDescent="0.35">
      <c r="A388" s="84"/>
      <c r="B388" s="98">
        <v>6501</v>
      </c>
      <c r="C388" s="84" t="s">
        <v>596</v>
      </c>
      <c r="D388" s="84">
        <f>Cenník[[#This Row],[Kód]]</f>
        <v>6501</v>
      </c>
      <c r="E388" s="93">
        <v>0.1</v>
      </c>
      <c r="F388" s="84"/>
      <c r="G388" s="84" t="s">
        <v>254</v>
      </c>
      <c r="H388" s="84"/>
      <c r="I388" s="99">
        <f>Cenník[[#This Row],[Kód]]</f>
        <v>6501</v>
      </c>
      <c r="J388" s="100">
        <f>SUM(Výskyt[[#This Row],[1]:[44]])</f>
        <v>0</v>
      </c>
      <c r="K388" s="100" t="str">
        <f>IFERROR(RANK(Výskyt[[#This Row],[kód-P]],Výskyt[kód-P],1),"")</f>
        <v/>
      </c>
      <c r="L388" s="100" t="str">
        <f>IF(Výskyt[[#This Row],[ks]]&gt;0,Výskyt[[#This Row],[Kód]],"")</f>
        <v/>
      </c>
      <c r="M388" s="100" t="str">
        <f>IFERROR(VLOOKUP(Výskyt[[#This Row],[Kód]],zostava1[],2,0),"")</f>
        <v/>
      </c>
      <c r="N388" s="100" t="str">
        <f>IFERROR(VLOOKUP(Výskyt[[#This Row],[Kód]],zostava2[],2,0),"")</f>
        <v/>
      </c>
      <c r="O388" s="100" t="str">
        <f>IFERROR(VLOOKUP(Výskyt[[#This Row],[Kód]],zostava3[],2,0),"")</f>
        <v/>
      </c>
      <c r="P388" s="100" t="str">
        <f>IFERROR(VLOOKUP(Výskyt[[#This Row],[Kód]],zostava4[],2,0),"")</f>
        <v/>
      </c>
      <c r="Q388" s="100" t="str">
        <f>IFERROR(VLOOKUP(Výskyt[[#This Row],[Kód]],zostava5[],2,0),"")</f>
        <v/>
      </c>
      <c r="R388" s="100" t="str">
        <f>IFERROR(VLOOKUP(Výskyt[[#This Row],[Kód]],zostava6[],2,0),"")</f>
        <v/>
      </c>
      <c r="S388" s="100" t="str">
        <f>IFERROR(VLOOKUP(Výskyt[[#This Row],[Kód]],zostava7[],2,0),"")</f>
        <v/>
      </c>
      <c r="T388" s="100" t="str">
        <f>IFERROR(VLOOKUP(Výskyt[[#This Row],[Kód]],zostava8[],2,0),"")</f>
        <v/>
      </c>
      <c r="U388" s="100" t="str">
        <f>IFERROR(VLOOKUP(Výskyt[[#This Row],[Kód]],zostava9[],2,0),"")</f>
        <v/>
      </c>
      <c r="V388" s="102" t="str">
        <f>IFERROR(VLOOKUP(Výskyt[[#This Row],[Kód]],zostava10[],2,0),"")</f>
        <v/>
      </c>
      <c r="W388" s="100" t="str">
        <f>IFERROR(VLOOKUP(Výskyt[[#This Row],[Kód]],zostava11[],2,0),"")</f>
        <v/>
      </c>
      <c r="X388" s="100" t="str">
        <f>IFERROR(VLOOKUP(Výskyt[[#This Row],[Kód]],zostava12[],2,0),"")</f>
        <v/>
      </c>
      <c r="Y388" s="100" t="str">
        <f>IFERROR(VLOOKUP(Výskyt[[#This Row],[Kód]],zostava13[],2,0),"")</f>
        <v/>
      </c>
      <c r="Z388" s="100" t="str">
        <f>IFERROR(VLOOKUP(Výskyt[[#This Row],[Kód]],zostava14[],2,0),"")</f>
        <v/>
      </c>
      <c r="AA388" s="100" t="str">
        <f>IFERROR(VLOOKUP(Výskyt[[#This Row],[Kód]],zostava15[],2,0),"")</f>
        <v/>
      </c>
      <c r="AB388" s="100" t="str">
        <f>IFERROR(VLOOKUP(Výskyt[[#This Row],[Kód]],zostava16[],2,0),"")</f>
        <v/>
      </c>
      <c r="AC388" s="100" t="str">
        <f>IFERROR(VLOOKUP(Výskyt[[#This Row],[Kód]],zostava17[],2,0),"")</f>
        <v/>
      </c>
      <c r="AD388" s="100" t="str">
        <f>IFERROR(VLOOKUP(Výskyt[[#This Row],[Kód]],zostava18[],2,0),"")</f>
        <v/>
      </c>
      <c r="AE388" s="100" t="str">
        <f>IFERROR(VLOOKUP(Výskyt[[#This Row],[Kód]],zostava19[],2,0),"")</f>
        <v/>
      </c>
      <c r="AF388" s="100" t="str">
        <f>IFERROR(VLOOKUP(Výskyt[[#This Row],[Kód]],zostava20[],2,0),"")</f>
        <v/>
      </c>
      <c r="AG388" s="100" t="str">
        <f>IFERROR(VLOOKUP(Výskyt[[#This Row],[Kód]],zostava21[],2,0),"")</f>
        <v/>
      </c>
      <c r="AH388" s="100" t="str">
        <f>IFERROR(VLOOKUP(Výskyt[[#This Row],[Kód]],zostava22[],2,0),"")</f>
        <v/>
      </c>
      <c r="AI388" s="100" t="str">
        <f>IFERROR(VLOOKUP(Výskyt[[#This Row],[Kód]],zostava23[],2,0),"")</f>
        <v/>
      </c>
      <c r="AJ388" s="100" t="str">
        <f>IFERROR(VLOOKUP(Výskyt[[#This Row],[Kód]],zostava24[],2,0),"")</f>
        <v/>
      </c>
      <c r="AK388" s="100" t="str">
        <f>IFERROR(VLOOKUP(Výskyt[[#This Row],[Kód]],zostava25[],2,0),"")</f>
        <v/>
      </c>
      <c r="AL388" s="100" t="str">
        <f>IFERROR(VLOOKUP(Výskyt[[#This Row],[Kód]],zostava26[],2,0),"")</f>
        <v/>
      </c>
      <c r="AM388" s="100" t="str">
        <f>IFERROR(VLOOKUP(Výskyt[[#This Row],[Kód]],zostava27[],2,0),"")</f>
        <v/>
      </c>
      <c r="AN388" s="100" t="str">
        <f>IFERROR(VLOOKUP(Výskyt[[#This Row],[Kód]],zostava28[],2,0),"")</f>
        <v/>
      </c>
      <c r="AO388" s="100" t="str">
        <f>IFERROR(VLOOKUP(Výskyt[[#This Row],[Kód]],zostava29[],2,0),"")</f>
        <v/>
      </c>
      <c r="AP388" s="100" t="str">
        <f>IFERROR(VLOOKUP(Výskyt[[#This Row],[Kód]],zostava30[],2,0),"")</f>
        <v/>
      </c>
      <c r="AQ388" s="100" t="str">
        <f>IFERROR(VLOOKUP(Výskyt[[#This Row],[Kód]],zostava31[],2,0),"")</f>
        <v/>
      </c>
      <c r="AR388" s="100" t="str">
        <f>IFERROR(VLOOKUP(Výskyt[[#This Row],[Kód]],zostava32[],2,0),"")</f>
        <v/>
      </c>
      <c r="AS388" s="100" t="str">
        <f>IFERROR(VLOOKUP(Výskyt[[#This Row],[Kód]],zostava33[],2,0),"")</f>
        <v/>
      </c>
      <c r="AT388" s="100" t="str">
        <f>IFERROR(VLOOKUP(Výskyt[[#This Row],[Kód]],zostava34[],2,0),"")</f>
        <v/>
      </c>
      <c r="AU388" s="100" t="str">
        <f>IFERROR(VLOOKUP(Výskyt[[#This Row],[Kód]],zostava35[],2,0),"")</f>
        <v/>
      </c>
      <c r="AV388" s="100" t="str">
        <f>IFERROR(VLOOKUP(Výskyt[[#This Row],[Kód]],zostava36[],2,0),"")</f>
        <v/>
      </c>
      <c r="AW388" s="100" t="str">
        <f>IFERROR(VLOOKUP(Výskyt[[#This Row],[Kód]],zostava37[],2,0),"")</f>
        <v/>
      </c>
      <c r="AX388" s="100" t="str">
        <f>IFERROR(VLOOKUP(Výskyt[[#This Row],[Kód]],zostava38[],2,0),"")</f>
        <v/>
      </c>
      <c r="AY388" s="100" t="str">
        <f>IFERROR(VLOOKUP(Výskyt[[#This Row],[Kód]],zostava39[],2,0),"")</f>
        <v/>
      </c>
      <c r="AZ388" s="100" t="str">
        <f>IFERROR(VLOOKUP(Výskyt[[#This Row],[Kód]],zostava40[],2,0),"")</f>
        <v/>
      </c>
      <c r="BA388" s="100" t="str">
        <f>IFERROR(VLOOKUP(Výskyt[[#This Row],[Kód]],zostava41[],2,0),"")</f>
        <v/>
      </c>
      <c r="BB388" s="100" t="str">
        <f>IFERROR(VLOOKUP(Výskyt[[#This Row],[Kód]],zostava42[],2,0),"")</f>
        <v/>
      </c>
      <c r="BC388" s="100" t="str">
        <f>IFERROR(VLOOKUP(Výskyt[[#This Row],[Kód]],zostava43[],2,0),"")</f>
        <v/>
      </c>
      <c r="BD388" s="100" t="str">
        <f>IFERROR(VLOOKUP(Výskyt[[#This Row],[Kód]],zostava44[],2,0),"")</f>
        <v/>
      </c>
      <c r="BE388" s="84"/>
      <c r="BF388" s="108">
        <f>Zostavy!B436</f>
        <v>0</v>
      </c>
      <c r="BG388" s="108">
        <f>SUMIFS(Zostavy!$D$426:$D$459,Zostavy!$B$426:$B$459,Zostavy!B436)*Zostavy!$E$461</f>
        <v>0</v>
      </c>
      <c r="BI388" s="108">
        <f>Zostavy!H436</f>
        <v>0</v>
      </c>
      <c r="BJ388" s="108">
        <f>SUMIFS(Zostavy!$J$426:$J$459,Zostavy!$H$426:$H$459,Zostavy!H436)*Zostavy!$K$461</f>
        <v>0</v>
      </c>
      <c r="BL388" s="108">
        <f>Zostavy!N436</f>
        <v>0</v>
      </c>
      <c r="BM388" s="108">
        <f>SUMIFS(Zostavy!$P$426:$P$459,Zostavy!$N$426:$N$459,Zostavy!N436)*Zostavy!$Q$461</f>
        <v>0</v>
      </c>
      <c r="BO388" s="108">
        <f>Zostavy!T436</f>
        <v>0</v>
      </c>
      <c r="BP388" s="108">
        <f>SUMIFS(Zostavy!$V$426:$V$459,Zostavy!$T$426:$T$459,Zostavy!T436)*Zostavy!$W$461</f>
        <v>0</v>
      </c>
    </row>
    <row r="389" spans="1:68" ht="14.15" x14ac:dyDescent="0.35">
      <c r="A389" s="84"/>
      <c r="B389" s="98">
        <v>6502</v>
      </c>
      <c r="C389" s="84" t="s">
        <v>598</v>
      </c>
      <c r="D389" s="84">
        <f>Cenník[[#This Row],[Kód]]</f>
        <v>6502</v>
      </c>
      <c r="E389" s="93">
        <v>0.1</v>
      </c>
      <c r="F389" s="84"/>
      <c r="G389" s="84" t="s">
        <v>99</v>
      </c>
      <c r="H389" s="84"/>
      <c r="I389" s="99">
        <f>Cenník[[#This Row],[Kód]]</f>
        <v>6502</v>
      </c>
      <c r="J389" s="100">
        <f>SUM(Výskyt[[#This Row],[1]:[44]])</f>
        <v>0</v>
      </c>
      <c r="K389" s="100" t="str">
        <f>IFERROR(RANK(Výskyt[[#This Row],[kód-P]],Výskyt[kód-P],1),"")</f>
        <v/>
      </c>
      <c r="L389" s="100" t="str">
        <f>IF(Výskyt[[#This Row],[ks]]&gt;0,Výskyt[[#This Row],[Kód]],"")</f>
        <v/>
      </c>
      <c r="M389" s="100" t="str">
        <f>IFERROR(VLOOKUP(Výskyt[[#This Row],[Kód]],zostava1[],2,0),"")</f>
        <v/>
      </c>
      <c r="N389" s="100" t="str">
        <f>IFERROR(VLOOKUP(Výskyt[[#This Row],[Kód]],zostava2[],2,0),"")</f>
        <v/>
      </c>
      <c r="O389" s="100" t="str">
        <f>IFERROR(VLOOKUP(Výskyt[[#This Row],[Kód]],zostava3[],2,0),"")</f>
        <v/>
      </c>
      <c r="P389" s="100" t="str">
        <f>IFERROR(VLOOKUP(Výskyt[[#This Row],[Kód]],zostava4[],2,0),"")</f>
        <v/>
      </c>
      <c r="Q389" s="100" t="str">
        <f>IFERROR(VLOOKUP(Výskyt[[#This Row],[Kód]],zostava5[],2,0),"")</f>
        <v/>
      </c>
      <c r="R389" s="100" t="str">
        <f>IFERROR(VLOOKUP(Výskyt[[#This Row],[Kód]],zostava6[],2,0),"")</f>
        <v/>
      </c>
      <c r="S389" s="100" t="str">
        <f>IFERROR(VLOOKUP(Výskyt[[#This Row],[Kód]],zostava7[],2,0),"")</f>
        <v/>
      </c>
      <c r="T389" s="100" t="str">
        <f>IFERROR(VLOOKUP(Výskyt[[#This Row],[Kód]],zostava8[],2,0),"")</f>
        <v/>
      </c>
      <c r="U389" s="100" t="str">
        <f>IFERROR(VLOOKUP(Výskyt[[#This Row],[Kód]],zostava9[],2,0),"")</f>
        <v/>
      </c>
      <c r="V389" s="102" t="str">
        <f>IFERROR(VLOOKUP(Výskyt[[#This Row],[Kód]],zostava10[],2,0),"")</f>
        <v/>
      </c>
      <c r="W389" s="100" t="str">
        <f>IFERROR(VLOOKUP(Výskyt[[#This Row],[Kód]],zostava11[],2,0),"")</f>
        <v/>
      </c>
      <c r="X389" s="100" t="str">
        <f>IFERROR(VLOOKUP(Výskyt[[#This Row],[Kód]],zostava12[],2,0),"")</f>
        <v/>
      </c>
      <c r="Y389" s="100" t="str">
        <f>IFERROR(VLOOKUP(Výskyt[[#This Row],[Kód]],zostava13[],2,0),"")</f>
        <v/>
      </c>
      <c r="Z389" s="100" t="str">
        <f>IFERROR(VLOOKUP(Výskyt[[#This Row],[Kód]],zostava14[],2,0),"")</f>
        <v/>
      </c>
      <c r="AA389" s="100" t="str">
        <f>IFERROR(VLOOKUP(Výskyt[[#This Row],[Kód]],zostava15[],2,0),"")</f>
        <v/>
      </c>
      <c r="AB389" s="100" t="str">
        <f>IFERROR(VLOOKUP(Výskyt[[#This Row],[Kód]],zostava16[],2,0),"")</f>
        <v/>
      </c>
      <c r="AC389" s="100" t="str">
        <f>IFERROR(VLOOKUP(Výskyt[[#This Row],[Kód]],zostava17[],2,0),"")</f>
        <v/>
      </c>
      <c r="AD389" s="100" t="str">
        <f>IFERROR(VLOOKUP(Výskyt[[#This Row],[Kód]],zostava18[],2,0),"")</f>
        <v/>
      </c>
      <c r="AE389" s="100" t="str">
        <f>IFERROR(VLOOKUP(Výskyt[[#This Row],[Kód]],zostava19[],2,0),"")</f>
        <v/>
      </c>
      <c r="AF389" s="100" t="str">
        <f>IFERROR(VLOOKUP(Výskyt[[#This Row],[Kód]],zostava20[],2,0),"")</f>
        <v/>
      </c>
      <c r="AG389" s="100" t="str">
        <f>IFERROR(VLOOKUP(Výskyt[[#This Row],[Kód]],zostava21[],2,0),"")</f>
        <v/>
      </c>
      <c r="AH389" s="100" t="str">
        <f>IFERROR(VLOOKUP(Výskyt[[#This Row],[Kód]],zostava22[],2,0),"")</f>
        <v/>
      </c>
      <c r="AI389" s="100" t="str">
        <f>IFERROR(VLOOKUP(Výskyt[[#This Row],[Kód]],zostava23[],2,0),"")</f>
        <v/>
      </c>
      <c r="AJ389" s="100" t="str">
        <f>IFERROR(VLOOKUP(Výskyt[[#This Row],[Kód]],zostava24[],2,0),"")</f>
        <v/>
      </c>
      <c r="AK389" s="100" t="str">
        <f>IFERROR(VLOOKUP(Výskyt[[#This Row],[Kód]],zostava25[],2,0),"")</f>
        <v/>
      </c>
      <c r="AL389" s="100" t="str">
        <f>IFERROR(VLOOKUP(Výskyt[[#This Row],[Kód]],zostava26[],2,0),"")</f>
        <v/>
      </c>
      <c r="AM389" s="100" t="str">
        <f>IFERROR(VLOOKUP(Výskyt[[#This Row],[Kód]],zostava27[],2,0),"")</f>
        <v/>
      </c>
      <c r="AN389" s="100" t="str">
        <f>IFERROR(VLOOKUP(Výskyt[[#This Row],[Kód]],zostava28[],2,0),"")</f>
        <v/>
      </c>
      <c r="AO389" s="100" t="str">
        <f>IFERROR(VLOOKUP(Výskyt[[#This Row],[Kód]],zostava29[],2,0),"")</f>
        <v/>
      </c>
      <c r="AP389" s="100" t="str">
        <f>IFERROR(VLOOKUP(Výskyt[[#This Row],[Kód]],zostava30[],2,0),"")</f>
        <v/>
      </c>
      <c r="AQ389" s="100" t="str">
        <f>IFERROR(VLOOKUP(Výskyt[[#This Row],[Kód]],zostava31[],2,0),"")</f>
        <v/>
      </c>
      <c r="AR389" s="100" t="str">
        <f>IFERROR(VLOOKUP(Výskyt[[#This Row],[Kód]],zostava32[],2,0),"")</f>
        <v/>
      </c>
      <c r="AS389" s="100" t="str">
        <f>IFERROR(VLOOKUP(Výskyt[[#This Row],[Kód]],zostava33[],2,0),"")</f>
        <v/>
      </c>
      <c r="AT389" s="100" t="str">
        <f>IFERROR(VLOOKUP(Výskyt[[#This Row],[Kód]],zostava34[],2,0),"")</f>
        <v/>
      </c>
      <c r="AU389" s="100" t="str">
        <f>IFERROR(VLOOKUP(Výskyt[[#This Row],[Kód]],zostava35[],2,0),"")</f>
        <v/>
      </c>
      <c r="AV389" s="100" t="str">
        <f>IFERROR(VLOOKUP(Výskyt[[#This Row],[Kód]],zostava36[],2,0),"")</f>
        <v/>
      </c>
      <c r="AW389" s="100" t="str">
        <f>IFERROR(VLOOKUP(Výskyt[[#This Row],[Kód]],zostava37[],2,0),"")</f>
        <v/>
      </c>
      <c r="AX389" s="100" t="str">
        <f>IFERROR(VLOOKUP(Výskyt[[#This Row],[Kód]],zostava38[],2,0),"")</f>
        <v/>
      </c>
      <c r="AY389" s="100" t="str">
        <f>IFERROR(VLOOKUP(Výskyt[[#This Row],[Kód]],zostava39[],2,0),"")</f>
        <v/>
      </c>
      <c r="AZ389" s="100" t="str">
        <f>IFERROR(VLOOKUP(Výskyt[[#This Row],[Kód]],zostava40[],2,0),"")</f>
        <v/>
      </c>
      <c r="BA389" s="100" t="str">
        <f>IFERROR(VLOOKUP(Výskyt[[#This Row],[Kód]],zostava41[],2,0),"")</f>
        <v/>
      </c>
      <c r="BB389" s="100" t="str">
        <f>IFERROR(VLOOKUP(Výskyt[[#This Row],[Kód]],zostava42[],2,0),"")</f>
        <v/>
      </c>
      <c r="BC389" s="100" t="str">
        <f>IFERROR(VLOOKUP(Výskyt[[#This Row],[Kód]],zostava43[],2,0),"")</f>
        <v/>
      </c>
      <c r="BD389" s="100" t="str">
        <f>IFERROR(VLOOKUP(Výskyt[[#This Row],[Kód]],zostava44[],2,0),"")</f>
        <v/>
      </c>
      <c r="BE389" s="84"/>
      <c r="BF389" s="108">
        <f>Zostavy!B437</f>
        <v>0</v>
      </c>
      <c r="BG389" s="108">
        <f>SUMIFS(Zostavy!$D$426:$D$459,Zostavy!$B$426:$B$459,Zostavy!B437)*Zostavy!$E$461</f>
        <v>0</v>
      </c>
      <c r="BI389" s="108">
        <f>Zostavy!H437</f>
        <v>0</v>
      </c>
      <c r="BJ389" s="108">
        <f>SUMIFS(Zostavy!$J$426:$J$459,Zostavy!$H$426:$H$459,Zostavy!H437)*Zostavy!$K$461</f>
        <v>0</v>
      </c>
      <c r="BL389" s="108">
        <f>Zostavy!N437</f>
        <v>0</v>
      </c>
      <c r="BM389" s="108">
        <f>SUMIFS(Zostavy!$P$426:$P$459,Zostavy!$N$426:$N$459,Zostavy!N437)*Zostavy!$Q$461</f>
        <v>0</v>
      </c>
      <c r="BO389" s="108">
        <f>Zostavy!T437</f>
        <v>0</v>
      </c>
      <c r="BP389" s="108">
        <f>SUMIFS(Zostavy!$V$426:$V$459,Zostavy!$T$426:$T$459,Zostavy!T437)*Zostavy!$W$461</f>
        <v>0</v>
      </c>
    </row>
    <row r="390" spans="1:68" ht="14.15" x14ac:dyDescent="0.35">
      <c r="A390" s="84"/>
      <c r="B390" s="98">
        <v>6503</v>
      </c>
      <c r="C390" s="84" t="s">
        <v>599</v>
      </c>
      <c r="D390" s="84">
        <f>Cenník[[#This Row],[Kód]]</f>
        <v>6503</v>
      </c>
      <c r="E390" s="93">
        <v>0.1</v>
      </c>
      <c r="F390" s="84"/>
      <c r="G390" s="84" t="s">
        <v>101</v>
      </c>
      <c r="H390" s="84"/>
      <c r="I390" s="99">
        <f>Cenník[[#This Row],[Kód]]</f>
        <v>6503</v>
      </c>
      <c r="J390" s="100">
        <f>SUM(Výskyt[[#This Row],[1]:[44]])</f>
        <v>0</v>
      </c>
      <c r="K390" s="100" t="str">
        <f>IFERROR(RANK(Výskyt[[#This Row],[kód-P]],Výskyt[kód-P],1),"")</f>
        <v/>
      </c>
      <c r="L390" s="100" t="str">
        <f>IF(Výskyt[[#This Row],[ks]]&gt;0,Výskyt[[#This Row],[Kód]],"")</f>
        <v/>
      </c>
      <c r="M390" s="100" t="str">
        <f>IFERROR(VLOOKUP(Výskyt[[#This Row],[Kód]],zostava1[],2,0),"")</f>
        <v/>
      </c>
      <c r="N390" s="100" t="str">
        <f>IFERROR(VLOOKUP(Výskyt[[#This Row],[Kód]],zostava2[],2,0),"")</f>
        <v/>
      </c>
      <c r="O390" s="100" t="str">
        <f>IFERROR(VLOOKUP(Výskyt[[#This Row],[Kód]],zostava3[],2,0),"")</f>
        <v/>
      </c>
      <c r="P390" s="100" t="str">
        <f>IFERROR(VLOOKUP(Výskyt[[#This Row],[Kód]],zostava4[],2,0),"")</f>
        <v/>
      </c>
      <c r="Q390" s="100" t="str">
        <f>IFERROR(VLOOKUP(Výskyt[[#This Row],[Kód]],zostava5[],2,0),"")</f>
        <v/>
      </c>
      <c r="R390" s="100" t="str">
        <f>IFERROR(VLOOKUP(Výskyt[[#This Row],[Kód]],zostava6[],2,0),"")</f>
        <v/>
      </c>
      <c r="S390" s="100" t="str">
        <f>IFERROR(VLOOKUP(Výskyt[[#This Row],[Kód]],zostava7[],2,0),"")</f>
        <v/>
      </c>
      <c r="T390" s="100" t="str">
        <f>IFERROR(VLOOKUP(Výskyt[[#This Row],[Kód]],zostava8[],2,0),"")</f>
        <v/>
      </c>
      <c r="U390" s="100" t="str">
        <f>IFERROR(VLOOKUP(Výskyt[[#This Row],[Kód]],zostava9[],2,0),"")</f>
        <v/>
      </c>
      <c r="V390" s="102" t="str">
        <f>IFERROR(VLOOKUP(Výskyt[[#This Row],[Kód]],zostava10[],2,0),"")</f>
        <v/>
      </c>
      <c r="W390" s="100" t="str">
        <f>IFERROR(VLOOKUP(Výskyt[[#This Row],[Kód]],zostava11[],2,0),"")</f>
        <v/>
      </c>
      <c r="X390" s="100" t="str">
        <f>IFERROR(VLOOKUP(Výskyt[[#This Row],[Kód]],zostava12[],2,0),"")</f>
        <v/>
      </c>
      <c r="Y390" s="100" t="str">
        <f>IFERROR(VLOOKUP(Výskyt[[#This Row],[Kód]],zostava13[],2,0),"")</f>
        <v/>
      </c>
      <c r="Z390" s="100" t="str">
        <f>IFERROR(VLOOKUP(Výskyt[[#This Row],[Kód]],zostava14[],2,0),"")</f>
        <v/>
      </c>
      <c r="AA390" s="100" t="str">
        <f>IFERROR(VLOOKUP(Výskyt[[#This Row],[Kód]],zostava15[],2,0),"")</f>
        <v/>
      </c>
      <c r="AB390" s="100" t="str">
        <f>IFERROR(VLOOKUP(Výskyt[[#This Row],[Kód]],zostava16[],2,0),"")</f>
        <v/>
      </c>
      <c r="AC390" s="100" t="str">
        <f>IFERROR(VLOOKUP(Výskyt[[#This Row],[Kód]],zostava17[],2,0),"")</f>
        <v/>
      </c>
      <c r="AD390" s="100" t="str">
        <f>IFERROR(VLOOKUP(Výskyt[[#This Row],[Kód]],zostava18[],2,0),"")</f>
        <v/>
      </c>
      <c r="AE390" s="100" t="str">
        <f>IFERROR(VLOOKUP(Výskyt[[#This Row],[Kód]],zostava19[],2,0),"")</f>
        <v/>
      </c>
      <c r="AF390" s="100" t="str">
        <f>IFERROR(VLOOKUP(Výskyt[[#This Row],[Kód]],zostava20[],2,0),"")</f>
        <v/>
      </c>
      <c r="AG390" s="100" t="str">
        <f>IFERROR(VLOOKUP(Výskyt[[#This Row],[Kód]],zostava21[],2,0),"")</f>
        <v/>
      </c>
      <c r="AH390" s="100" t="str">
        <f>IFERROR(VLOOKUP(Výskyt[[#This Row],[Kód]],zostava22[],2,0),"")</f>
        <v/>
      </c>
      <c r="AI390" s="100" t="str">
        <f>IFERROR(VLOOKUP(Výskyt[[#This Row],[Kód]],zostava23[],2,0),"")</f>
        <v/>
      </c>
      <c r="AJ390" s="100" t="str">
        <f>IFERROR(VLOOKUP(Výskyt[[#This Row],[Kód]],zostava24[],2,0),"")</f>
        <v/>
      </c>
      <c r="AK390" s="100" t="str">
        <f>IFERROR(VLOOKUP(Výskyt[[#This Row],[Kód]],zostava25[],2,0),"")</f>
        <v/>
      </c>
      <c r="AL390" s="100" t="str">
        <f>IFERROR(VLOOKUP(Výskyt[[#This Row],[Kód]],zostava26[],2,0),"")</f>
        <v/>
      </c>
      <c r="AM390" s="100" t="str">
        <f>IFERROR(VLOOKUP(Výskyt[[#This Row],[Kód]],zostava27[],2,0),"")</f>
        <v/>
      </c>
      <c r="AN390" s="100" t="str">
        <f>IFERROR(VLOOKUP(Výskyt[[#This Row],[Kód]],zostava28[],2,0),"")</f>
        <v/>
      </c>
      <c r="AO390" s="100" t="str">
        <f>IFERROR(VLOOKUP(Výskyt[[#This Row],[Kód]],zostava29[],2,0),"")</f>
        <v/>
      </c>
      <c r="AP390" s="100" t="str">
        <f>IFERROR(VLOOKUP(Výskyt[[#This Row],[Kód]],zostava30[],2,0),"")</f>
        <v/>
      </c>
      <c r="AQ390" s="100" t="str">
        <f>IFERROR(VLOOKUP(Výskyt[[#This Row],[Kód]],zostava31[],2,0),"")</f>
        <v/>
      </c>
      <c r="AR390" s="100" t="str">
        <f>IFERROR(VLOOKUP(Výskyt[[#This Row],[Kód]],zostava32[],2,0),"")</f>
        <v/>
      </c>
      <c r="AS390" s="100" t="str">
        <f>IFERROR(VLOOKUP(Výskyt[[#This Row],[Kód]],zostava33[],2,0),"")</f>
        <v/>
      </c>
      <c r="AT390" s="100" t="str">
        <f>IFERROR(VLOOKUP(Výskyt[[#This Row],[Kód]],zostava34[],2,0),"")</f>
        <v/>
      </c>
      <c r="AU390" s="100" t="str">
        <f>IFERROR(VLOOKUP(Výskyt[[#This Row],[Kód]],zostava35[],2,0),"")</f>
        <v/>
      </c>
      <c r="AV390" s="100" t="str">
        <f>IFERROR(VLOOKUP(Výskyt[[#This Row],[Kód]],zostava36[],2,0),"")</f>
        <v/>
      </c>
      <c r="AW390" s="100" t="str">
        <f>IFERROR(VLOOKUP(Výskyt[[#This Row],[Kód]],zostava37[],2,0),"")</f>
        <v/>
      </c>
      <c r="AX390" s="100" t="str">
        <f>IFERROR(VLOOKUP(Výskyt[[#This Row],[Kód]],zostava38[],2,0),"")</f>
        <v/>
      </c>
      <c r="AY390" s="100" t="str">
        <f>IFERROR(VLOOKUP(Výskyt[[#This Row],[Kód]],zostava39[],2,0),"")</f>
        <v/>
      </c>
      <c r="AZ390" s="100" t="str">
        <f>IFERROR(VLOOKUP(Výskyt[[#This Row],[Kód]],zostava40[],2,0),"")</f>
        <v/>
      </c>
      <c r="BA390" s="100" t="str">
        <f>IFERROR(VLOOKUP(Výskyt[[#This Row],[Kód]],zostava41[],2,0),"")</f>
        <v/>
      </c>
      <c r="BB390" s="100" t="str">
        <f>IFERROR(VLOOKUP(Výskyt[[#This Row],[Kód]],zostava42[],2,0),"")</f>
        <v/>
      </c>
      <c r="BC390" s="100" t="str">
        <f>IFERROR(VLOOKUP(Výskyt[[#This Row],[Kód]],zostava43[],2,0),"")</f>
        <v/>
      </c>
      <c r="BD390" s="100" t="str">
        <f>IFERROR(VLOOKUP(Výskyt[[#This Row],[Kód]],zostava44[],2,0),"")</f>
        <v/>
      </c>
      <c r="BE390" s="84"/>
      <c r="BF390" s="108">
        <f>Zostavy!B438</f>
        <v>0</v>
      </c>
      <c r="BG390" s="108">
        <f>SUMIFS(Zostavy!$D$426:$D$459,Zostavy!$B$426:$B$459,Zostavy!B438)*Zostavy!$E$461</f>
        <v>0</v>
      </c>
      <c r="BI390" s="108">
        <f>Zostavy!H438</f>
        <v>0</v>
      </c>
      <c r="BJ390" s="108">
        <f>SUMIFS(Zostavy!$J$426:$J$459,Zostavy!$H$426:$H$459,Zostavy!H438)*Zostavy!$K$461</f>
        <v>0</v>
      </c>
      <c r="BL390" s="108">
        <f>Zostavy!N438</f>
        <v>0</v>
      </c>
      <c r="BM390" s="108">
        <f>SUMIFS(Zostavy!$P$426:$P$459,Zostavy!$N$426:$N$459,Zostavy!N438)*Zostavy!$Q$461</f>
        <v>0</v>
      </c>
      <c r="BO390" s="108">
        <f>Zostavy!T438</f>
        <v>0</v>
      </c>
      <c r="BP390" s="108">
        <f>SUMIFS(Zostavy!$V$426:$V$459,Zostavy!$T$426:$T$459,Zostavy!T438)*Zostavy!$W$461</f>
        <v>0</v>
      </c>
    </row>
    <row r="391" spans="1:68" ht="14.15" x14ac:dyDescent="0.35">
      <c r="A391" s="84"/>
      <c r="B391" s="98">
        <v>6504</v>
      </c>
      <c r="C391" s="84" t="s">
        <v>600</v>
      </c>
      <c r="D391" s="84">
        <f>Cenník[[#This Row],[Kód]]</f>
        <v>6504</v>
      </c>
      <c r="E391" s="93">
        <v>0.1</v>
      </c>
      <c r="F391" s="84"/>
      <c r="G391" s="84" t="s">
        <v>636</v>
      </c>
      <c r="H391" s="84"/>
      <c r="I391" s="99">
        <f>Cenník[[#This Row],[Kód]]</f>
        <v>6504</v>
      </c>
      <c r="J391" s="100">
        <f>SUM(Výskyt[[#This Row],[1]:[44]])</f>
        <v>0</v>
      </c>
      <c r="K391" s="100" t="str">
        <f>IFERROR(RANK(Výskyt[[#This Row],[kód-P]],Výskyt[kód-P],1),"")</f>
        <v/>
      </c>
      <c r="L391" s="100" t="str">
        <f>IF(Výskyt[[#This Row],[ks]]&gt;0,Výskyt[[#This Row],[Kód]],"")</f>
        <v/>
      </c>
      <c r="M391" s="100" t="str">
        <f>IFERROR(VLOOKUP(Výskyt[[#This Row],[Kód]],zostava1[],2,0),"")</f>
        <v/>
      </c>
      <c r="N391" s="100" t="str">
        <f>IFERROR(VLOOKUP(Výskyt[[#This Row],[Kód]],zostava2[],2,0),"")</f>
        <v/>
      </c>
      <c r="O391" s="100" t="str">
        <f>IFERROR(VLOOKUP(Výskyt[[#This Row],[Kód]],zostava3[],2,0),"")</f>
        <v/>
      </c>
      <c r="P391" s="100" t="str">
        <f>IFERROR(VLOOKUP(Výskyt[[#This Row],[Kód]],zostava4[],2,0),"")</f>
        <v/>
      </c>
      <c r="Q391" s="100" t="str">
        <f>IFERROR(VLOOKUP(Výskyt[[#This Row],[Kód]],zostava5[],2,0),"")</f>
        <v/>
      </c>
      <c r="R391" s="100" t="str">
        <f>IFERROR(VLOOKUP(Výskyt[[#This Row],[Kód]],zostava6[],2,0),"")</f>
        <v/>
      </c>
      <c r="S391" s="100" t="str">
        <f>IFERROR(VLOOKUP(Výskyt[[#This Row],[Kód]],zostava7[],2,0),"")</f>
        <v/>
      </c>
      <c r="T391" s="100" t="str">
        <f>IFERROR(VLOOKUP(Výskyt[[#This Row],[Kód]],zostava8[],2,0),"")</f>
        <v/>
      </c>
      <c r="U391" s="100" t="str">
        <f>IFERROR(VLOOKUP(Výskyt[[#This Row],[Kód]],zostava9[],2,0),"")</f>
        <v/>
      </c>
      <c r="V391" s="102" t="str">
        <f>IFERROR(VLOOKUP(Výskyt[[#This Row],[Kód]],zostava10[],2,0),"")</f>
        <v/>
      </c>
      <c r="W391" s="100" t="str">
        <f>IFERROR(VLOOKUP(Výskyt[[#This Row],[Kód]],zostava11[],2,0),"")</f>
        <v/>
      </c>
      <c r="X391" s="100" t="str">
        <f>IFERROR(VLOOKUP(Výskyt[[#This Row],[Kód]],zostava12[],2,0),"")</f>
        <v/>
      </c>
      <c r="Y391" s="100" t="str">
        <f>IFERROR(VLOOKUP(Výskyt[[#This Row],[Kód]],zostava13[],2,0),"")</f>
        <v/>
      </c>
      <c r="Z391" s="100" t="str">
        <f>IFERROR(VLOOKUP(Výskyt[[#This Row],[Kód]],zostava14[],2,0),"")</f>
        <v/>
      </c>
      <c r="AA391" s="100" t="str">
        <f>IFERROR(VLOOKUP(Výskyt[[#This Row],[Kód]],zostava15[],2,0),"")</f>
        <v/>
      </c>
      <c r="AB391" s="100" t="str">
        <f>IFERROR(VLOOKUP(Výskyt[[#This Row],[Kód]],zostava16[],2,0),"")</f>
        <v/>
      </c>
      <c r="AC391" s="100" t="str">
        <f>IFERROR(VLOOKUP(Výskyt[[#This Row],[Kód]],zostava17[],2,0),"")</f>
        <v/>
      </c>
      <c r="AD391" s="100" t="str">
        <f>IFERROR(VLOOKUP(Výskyt[[#This Row],[Kód]],zostava18[],2,0),"")</f>
        <v/>
      </c>
      <c r="AE391" s="100" t="str">
        <f>IFERROR(VLOOKUP(Výskyt[[#This Row],[Kód]],zostava19[],2,0),"")</f>
        <v/>
      </c>
      <c r="AF391" s="100" t="str">
        <f>IFERROR(VLOOKUP(Výskyt[[#This Row],[Kód]],zostava20[],2,0),"")</f>
        <v/>
      </c>
      <c r="AG391" s="100" t="str">
        <f>IFERROR(VLOOKUP(Výskyt[[#This Row],[Kód]],zostava21[],2,0),"")</f>
        <v/>
      </c>
      <c r="AH391" s="100" t="str">
        <f>IFERROR(VLOOKUP(Výskyt[[#This Row],[Kód]],zostava22[],2,0),"")</f>
        <v/>
      </c>
      <c r="AI391" s="100" t="str">
        <f>IFERROR(VLOOKUP(Výskyt[[#This Row],[Kód]],zostava23[],2,0),"")</f>
        <v/>
      </c>
      <c r="AJ391" s="100" t="str">
        <f>IFERROR(VLOOKUP(Výskyt[[#This Row],[Kód]],zostava24[],2,0),"")</f>
        <v/>
      </c>
      <c r="AK391" s="100" t="str">
        <f>IFERROR(VLOOKUP(Výskyt[[#This Row],[Kód]],zostava25[],2,0),"")</f>
        <v/>
      </c>
      <c r="AL391" s="100" t="str">
        <f>IFERROR(VLOOKUP(Výskyt[[#This Row],[Kód]],zostava26[],2,0),"")</f>
        <v/>
      </c>
      <c r="AM391" s="100" t="str">
        <f>IFERROR(VLOOKUP(Výskyt[[#This Row],[Kód]],zostava27[],2,0),"")</f>
        <v/>
      </c>
      <c r="AN391" s="100" t="str">
        <f>IFERROR(VLOOKUP(Výskyt[[#This Row],[Kód]],zostava28[],2,0),"")</f>
        <v/>
      </c>
      <c r="AO391" s="100" t="str">
        <f>IFERROR(VLOOKUP(Výskyt[[#This Row],[Kód]],zostava29[],2,0),"")</f>
        <v/>
      </c>
      <c r="AP391" s="100" t="str">
        <f>IFERROR(VLOOKUP(Výskyt[[#This Row],[Kód]],zostava30[],2,0),"")</f>
        <v/>
      </c>
      <c r="AQ391" s="100" t="str">
        <f>IFERROR(VLOOKUP(Výskyt[[#This Row],[Kód]],zostava31[],2,0),"")</f>
        <v/>
      </c>
      <c r="AR391" s="100" t="str">
        <f>IFERROR(VLOOKUP(Výskyt[[#This Row],[Kód]],zostava32[],2,0),"")</f>
        <v/>
      </c>
      <c r="AS391" s="100" t="str">
        <f>IFERROR(VLOOKUP(Výskyt[[#This Row],[Kód]],zostava33[],2,0),"")</f>
        <v/>
      </c>
      <c r="AT391" s="100" t="str">
        <f>IFERROR(VLOOKUP(Výskyt[[#This Row],[Kód]],zostava34[],2,0),"")</f>
        <v/>
      </c>
      <c r="AU391" s="100" t="str">
        <f>IFERROR(VLOOKUP(Výskyt[[#This Row],[Kód]],zostava35[],2,0),"")</f>
        <v/>
      </c>
      <c r="AV391" s="100" t="str">
        <f>IFERROR(VLOOKUP(Výskyt[[#This Row],[Kód]],zostava36[],2,0),"")</f>
        <v/>
      </c>
      <c r="AW391" s="100" t="str">
        <f>IFERROR(VLOOKUP(Výskyt[[#This Row],[Kód]],zostava37[],2,0),"")</f>
        <v/>
      </c>
      <c r="AX391" s="100" t="str">
        <f>IFERROR(VLOOKUP(Výskyt[[#This Row],[Kód]],zostava38[],2,0),"")</f>
        <v/>
      </c>
      <c r="AY391" s="100" t="str">
        <f>IFERROR(VLOOKUP(Výskyt[[#This Row],[Kód]],zostava39[],2,0),"")</f>
        <v/>
      </c>
      <c r="AZ391" s="100" t="str">
        <f>IFERROR(VLOOKUP(Výskyt[[#This Row],[Kód]],zostava40[],2,0),"")</f>
        <v/>
      </c>
      <c r="BA391" s="100" t="str">
        <f>IFERROR(VLOOKUP(Výskyt[[#This Row],[Kód]],zostava41[],2,0),"")</f>
        <v/>
      </c>
      <c r="BB391" s="100" t="str">
        <f>IFERROR(VLOOKUP(Výskyt[[#This Row],[Kód]],zostava42[],2,0),"")</f>
        <v/>
      </c>
      <c r="BC391" s="100" t="str">
        <f>IFERROR(VLOOKUP(Výskyt[[#This Row],[Kód]],zostava43[],2,0),"")</f>
        <v/>
      </c>
      <c r="BD391" s="100" t="str">
        <f>IFERROR(VLOOKUP(Výskyt[[#This Row],[Kód]],zostava44[],2,0),"")</f>
        <v/>
      </c>
      <c r="BE391" s="84"/>
      <c r="BF391" s="108">
        <f>Zostavy!B439</f>
        <v>0</v>
      </c>
      <c r="BG391" s="108">
        <f>SUMIFS(Zostavy!$D$426:$D$459,Zostavy!$B$426:$B$459,Zostavy!B439)*Zostavy!$E$461</f>
        <v>0</v>
      </c>
      <c r="BI391" s="108">
        <f>Zostavy!H439</f>
        <v>0</v>
      </c>
      <c r="BJ391" s="108">
        <f>SUMIFS(Zostavy!$J$426:$J$459,Zostavy!$H$426:$H$459,Zostavy!H439)*Zostavy!$K$461</f>
        <v>0</v>
      </c>
      <c r="BL391" s="108">
        <f>Zostavy!N439</f>
        <v>0</v>
      </c>
      <c r="BM391" s="108">
        <f>SUMIFS(Zostavy!$P$426:$P$459,Zostavy!$N$426:$N$459,Zostavy!N439)*Zostavy!$Q$461</f>
        <v>0</v>
      </c>
      <c r="BO391" s="108">
        <f>Zostavy!T439</f>
        <v>0</v>
      </c>
      <c r="BP391" s="108">
        <f>SUMIFS(Zostavy!$V$426:$V$459,Zostavy!$T$426:$T$459,Zostavy!T439)*Zostavy!$W$461</f>
        <v>0</v>
      </c>
    </row>
    <row r="392" spans="1:68" ht="14.15" x14ac:dyDescent="0.35">
      <c r="A392" s="84"/>
      <c r="B392" s="98">
        <v>6505</v>
      </c>
      <c r="C392" s="84" t="s">
        <v>601</v>
      </c>
      <c r="D392" s="84">
        <f>Cenník[[#This Row],[Kód]]</f>
        <v>6505</v>
      </c>
      <c r="E392" s="93">
        <v>0.1</v>
      </c>
      <c r="F392" s="84"/>
      <c r="G392" s="84" t="s">
        <v>637</v>
      </c>
      <c r="H392" s="84"/>
      <c r="I392" s="99">
        <f>Cenník[[#This Row],[Kód]]</f>
        <v>6505</v>
      </c>
      <c r="J392" s="100">
        <f>SUM(Výskyt[[#This Row],[1]:[44]])</f>
        <v>0</v>
      </c>
      <c r="K392" s="100" t="str">
        <f>IFERROR(RANK(Výskyt[[#This Row],[kód-P]],Výskyt[kód-P],1),"")</f>
        <v/>
      </c>
      <c r="L392" s="100" t="str">
        <f>IF(Výskyt[[#This Row],[ks]]&gt;0,Výskyt[[#This Row],[Kód]],"")</f>
        <v/>
      </c>
      <c r="M392" s="100" t="str">
        <f>IFERROR(VLOOKUP(Výskyt[[#This Row],[Kód]],zostava1[],2,0),"")</f>
        <v/>
      </c>
      <c r="N392" s="100" t="str">
        <f>IFERROR(VLOOKUP(Výskyt[[#This Row],[Kód]],zostava2[],2,0),"")</f>
        <v/>
      </c>
      <c r="O392" s="100" t="str">
        <f>IFERROR(VLOOKUP(Výskyt[[#This Row],[Kód]],zostava3[],2,0),"")</f>
        <v/>
      </c>
      <c r="P392" s="100" t="str">
        <f>IFERROR(VLOOKUP(Výskyt[[#This Row],[Kód]],zostava4[],2,0),"")</f>
        <v/>
      </c>
      <c r="Q392" s="100" t="str">
        <f>IFERROR(VLOOKUP(Výskyt[[#This Row],[Kód]],zostava5[],2,0),"")</f>
        <v/>
      </c>
      <c r="R392" s="100" t="str">
        <f>IFERROR(VLOOKUP(Výskyt[[#This Row],[Kód]],zostava6[],2,0),"")</f>
        <v/>
      </c>
      <c r="S392" s="100" t="str">
        <f>IFERROR(VLOOKUP(Výskyt[[#This Row],[Kód]],zostava7[],2,0),"")</f>
        <v/>
      </c>
      <c r="T392" s="100" t="str">
        <f>IFERROR(VLOOKUP(Výskyt[[#This Row],[Kód]],zostava8[],2,0),"")</f>
        <v/>
      </c>
      <c r="U392" s="100" t="str">
        <f>IFERROR(VLOOKUP(Výskyt[[#This Row],[Kód]],zostava9[],2,0),"")</f>
        <v/>
      </c>
      <c r="V392" s="102" t="str">
        <f>IFERROR(VLOOKUP(Výskyt[[#This Row],[Kód]],zostava10[],2,0),"")</f>
        <v/>
      </c>
      <c r="W392" s="100" t="str">
        <f>IFERROR(VLOOKUP(Výskyt[[#This Row],[Kód]],zostava11[],2,0),"")</f>
        <v/>
      </c>
      <c r="X392" s="100" t="str">
        <f>IFERROR(VLOOKUP(Výskyt[[#This Row],[Kód]],zostava12[],2,0),"")</f>
        <v/>
      </c>
      <c r="Y392" s="100" t="str">
        <f>IFERROR(VLOOKUP(Výskyt[[#This Row],[Kód]],zostava13[],2,0),"")</f>
        <v/>
      </c>
      <c r="Z392" s="100" t="str">
        <f>IFERROR(VLOOKUP(Výskyt[[#This Row],[Kód]],zostava14[],2,0),"")</f>
        <v/>
      </c>
      <c r="AA392" s="100" t="str">
        <f>IFERROR(VLOOKUP(Výskyt[[#This Row],[Kód]],zostava15[],2,0),"")</f>
        <v/>
      </c>
      <c r="AB392" s="100" t="str">
        <f>IFERROR(VLOOKUP(Výskyt[[#This Row],[Kód]],zostava16[],2,0),"")</f>
        <v/>
      </c>
      <c r="AC392" s="100" t="str">
        <f>IFERROR(VLOOKUP(Výskyt[[#This Row],[Kód]],zostava17[],2,0),"")</f>
        <v/>
      </c>
      <c r="AD392" s="100" t="str">
        <f>IFERROR(VLOOKUP(Výskyt[[#This Row],[Kód]],zostava18[],2,0),"")</f>
        <v/>
      </c>
      <c r="AE392" s="100" t="str">
        <f>IFERROR(VLOOKUP(Výskyt[[#This Row],[Kód]],zostava19[],2,0),"")</f>
        <v/>
      </c>
      <c r="AF392" s="100" t="str">
        <f>IFERROR(VLOOKUP(Výskyt[[#This Row],[Kód]],zostava20[],2,0),"")</f>
        <v/>
      </c>
      <c r="AG392" s="100" t="str">
        <f>IFERROR(VLOOKUP(Výskyt[[#This Row],[Kód]],zostava21[],2,0),"")</f>
        <v/>
      </c>
      <c r="AH392" s="100" t="str">
        <f>IFERROR(VLOOKUP(Výskyt[[#This Row],[Kód]],zostava22[],2,0),"")</f>
        <v/>
      </c>
      <c r="AI392" s="100" t="str">
        <f>IFERROR(VLOOKUP(Výskyt[[#This Row],[Kód]],zostava23[],2,0),"")</f>
        <v/>
      </c>
      <c r="AJ392" s="100" t="str">
        <f>IFERROR(VLOOKUP(Výskyt[[#This Row],[Kód]],zostava24[],2,0),"")</f>
        <v/>
      </c>
      <c r="AK392" s="100" t="str">
        <f>IFERROR(VLOOKUP(Výskyt[[#This Row],[Kód]],zostava25[],2,0),"")</f>
        <v/>
      </c>
      <c r="AL392" s="100" t="str">
        <f>IFERROR(VLOOKUP(Výskyt[[#This Row],[Kód]],zostava26[],2,0),"")</f>
        <v/>
      </c>
      <c r="AM392" s="100" t="str">
        <f>IFERROR(VLOOKUP(Výskyt[[#This Row],[Kód]],zostava27[],2,0),"")</f>
        <v/>
      </c>
      <c r="AN392" s="100" t="str">
        <f>IFERROR(VLOOKUP(Výskyt[[#This Row],[Kód]],zostava28[],2,0),"")</f>
        <v/>
      </c>
      <c r="AO392" s="100" t="str">
        <f>IFERROR(VLOOKUP(Výskyt[[#This Row],[Kód]],zostava29[],2,0),"")</f>
        <v/>
      </c>
      <c r="AP392" s="100" t="str">
        <f>IFERROR(VLOOKUP(Výskyt[[#This Row],[Kód]],zostava30[],2,0),"")</f>
        <v/>
      </c>
      <c r="AQ392" s="100" t="str">
        <f>IFERROR(VLOOKUP(Výskyt[[#This Row],[Kód]],zostava31[],2,0),"")</f>
        <v/>
      </c>
      <c r="AR392" s="100" t="str">
        <f>IFERROR(VLOOKUP(Výskyt[[#This Row],[Kód]],zostava32[],2,0),"")</f>
        <v/>
      </c>
      <c r="AS392" s="100" t="str">
        <f>IFERROR(VLOOKUP(Výskyt[[#This Row],[Kód]],zostava33[],2,0),"")</f>
        <v/>
      </c>
      <c r="AT392" s="100" t="str">
        <f>IFERROR(VLOOKUP(Výskyt[[#This Row],[Kód]],zostava34[],2,0),"")</f>
        <v/>
      </c>
      <c r="AU392" s="100" t="str">
        <f>IFERROR(VLOOKUP(Výskyt[[#This Row],[Kód]],zostava35[],2,0),"")</f>
        <v/>
      </c>
      <c r="AV392" s="100" t="str">
        <f>IFERROR(VLOOKUP(Výskyt[[#This Row],[Kód]],zostava36[],2,0),"")</f>
        <v/>
      </c>
      <c r="AW392" s="100" t="str">
        <f>IFERROR(VLOOKUP(Výskyt[[#This Row],[Kód]],zostava37[],2,0),"")</f>
        <v/>
      </c>
      <c r="AX392" s="100" t="str">
        <f>IFERROR(VLOOKUP(Výskyt[[#This Row],[Kód]],zostava38[],2,0),"")</f>
        <v/>
      </c>
      <c r="AY392" s="100" t="str">
        <f>IFERROR(VLOOKUP(Výskyt[[#This Row],[Kód]],zostava39[],2,0),"")</f>
        <v/>
      </c>
      <c r="AZ392" s="100" t="str">
        <f>IFERROR(VLOOKUP(Výskyt[[#This Row],[Kód]],zostava40[],2,0),"")</f>
        <v/>
      </c>
      <c r="BA392" s="100" t="str">
        <f>IFERROR(VLOOKUP(Výskyt[[#This Row],[Kód]],zostava41[],2,0),"")</f>
        <v/>
      </c>
      <c r="BB392" s="100" t="str">
        <f>IFERROR(VLOOKUP(Výskyt[[#This Row],[Kód]],zostava42[],2,0),"")</f>
        <v/>
      </c>
      <c r="BC392" s="100" t="str">
        <f>IFERROR(VLOOKUP(Výskyt[[#This Row],[Kód]],zostava43[],2,0),"")</f>
        <v/>
      </c>
      <c r="BD392" s="100" t="str">
        <f>IFERROR(VLOOKUP(Výskyt[[#This Row],[Kód]],zostava44[],2,0),"")</f>
        <v/>
      </c>
      <c r="BE392" s="84"/>
      <c r="BF392" s="108">
        <f>Zostavy!B440</f>
        <v>0</v>
      </c>
      <c r="BG392" s="108">
        <f>SUMIFS(Zostavy!$D$426:$D$459,Zostavy!$B$426:$B$459,Zostavy!B440)*Zostavy!$E$461</f>
        <v>0</v>
      </c>
      <c r="BI392" s="108">
        <f>Zostavy!H440</f>
        <v>0</v>
      </c>
      <c r="BJ392" s="108">
        <f>SUMIFS(Zostavy!$J$426:$J$459,Zostavy!$H$426:$H$459,Zostavy!H440)*Zostavy!$K$461</f>
        <v>0</v>
      </c>
      <c r="BL392" s="108">
        <f>Zostavy!N440</f>
        <v>0</v>
      </c>
      <c r="BM392" s="108">
        <f>SUMIFS(Zostavy!$P$426:$P$459,Zostavy!$N$426:$N$459,Zostavy!N440)*Zostavy!$Q$461</f>
        <v>0</v>
      </c>
      <c r="BO392" s="108">
        <f>Zostavy!T440</f>
        <v>0</v>
      </c>
      <c r="BP392" s="108">
        <f>SUMIFS(Zostavy!$V$426:$V$459,Zostavy!$T$426:$T$459,Zostavy!T440)*Zostavy!$W$461</f>
        <v>0</v>
      </c>
    </row>
    <row r="393" spans="1:68" ht="14.15" x14ac:dyDescent="0.35">
      <c r="A393" s="84"/>
      <c r="B393" s="98">
        <v>6506</v>
      </c>
      <c r="C393" s="84" t="s">
        <v>602</v>
      </c>
      <c r="D393" s="84">
        <f>Cenník[[#This Row],[Kód]]</f>
        <v>6506</v>
      </c>
      <c r="E393" s="93">
        <v>0.1</v>
      </c>
      <c r="F393" s="84"/>
      <c r="G393" s="84" t="s">
        <v>638</v>
      </c>
      <c r="H393" s="84"/>
      <c r="I393" s="99">
        <f>Cenník[[#This Row],[Kód]]</f>
        <v>6506</v>
      </c>
      <c r="J393" s="100">
        <f>SUM(Výskyt[[#This Row],[1]:[44]])</f>
        <v>0</v>
      </c>
      <c r="K393" s="100" t="str">
        <f>IFERROR(RANK(Výskyt[[#This Row],[kód-P]],Výskyt[kód-P],1),"")</f>
        <v/>
      </c>
      <c r="L393" s="100" t="str">
        <f>IF(Výskyt[[#This Row],[ks]]&gt;0,Výskyt[[#This Row],[Kód]],"")</f>
        <v/>
      </c>
      <c r="M393" s="100" t="str">
        <f>IFERROR(VLOOKUP(Výskyt[[#This Row],[Kód]],zostava1[],2,0),"")</f>
        <v/>
      </c>
      <c r="N393" s="100" t="str">
        <f>IFERROR(VLOOKUP(Výskyt[[#This Row],[Kód]],zostava2[],2,0),"")</f>
        <v/>
      </c>
      <c r="O393" s="100" t="str">
        <f>IFERROR(VLOOKUP(Výskyt[[#This Row],[Kód]],zostava3[],2,0),"")</f>
        <v/>
      </c>
      <c r="P393" s="100" t="str">
        <f>IFERROR(VLOOKUP(Výskyt[[#This Row],[Kód]],zostava4[],2,0),"")</f>
        <v/>
      </c>
      <c r="Q393" s="100" t="str">
        <f>IFERROR(VLOOKUP(Výskyt[[#This Row],[Kód]],zostava5[],2,0),"")</f>
        <v/>
      </c>
      <c r="R393" s="100" t="str">
        <f>IFERROR(VLOOKUP(Výskyt[[#This Row],[Kód]],zostava6[],2,0),"")</f>
        <v/>
      </c>
      <c r="S393" s="100" t="str">
        <f>IFERROR(VLOOKUP(Výskyt[[#This Row],[Kód]],zostava7[],2,0),"")</f>
        <v/>
      </c>
      <c r="T393" s="100" t="str">
        <f>IFERROR(VLOOKUP(Výskyt[[#This Row],[Kód]],zostava8[],2,0),"")</f>
        <v/>
      </c>
      <c r="U393" s="100" t="str">
        <f>IFERROR(VLOOKUP(Výskyt[[#This Row],[Kód]],zostava9[],2,0),"")</f>
        <v/>
      </c>
      <c r="V393" s="102" t="str">
        <f>IFERROR(VLOOKUP(Výskyt[[#This Row],[Kód]],zostava10[],2,0),"")</f>
        <v/>
      </c>
      <c r="W393" s="100" t="str">
        <f>IFERROR(VLOOKUP(Výskyt[[#This Row],[Kód]],zostava11[],2,0),"")</f>
        <v/>
      </c>
      <c r="X393" s="100" t="str">
        <f>IFERROR(VLOOKUP(Výskyt[[#This Row],[Kód]],zostava12[],2,0),"")</f>
        <v/>
      </c>
      <c r="Y393" s="100" t="str">
        <f>IFERROR(VLOOKUP(Výskyt[[#This Row],[Kód]],zostava13[],2,0),"")</f>
        <v/>
      </c>
      <c r="Z393" s="100" t="str">
        <f>IFERROR(VLOOKUP(Výskyt[[#This Row],[Kód]],zostava14[],2,0),"")</f>
        <v/>
      </c>
      <c r="AA393" s="100" t="str">
        <f>IFERROR(VLOOKUP(Výskyt[[#This Row],[Kód]],zostava15[],2,0),"")</f>
        <v/>
      </c>
      <c r="AB393" s="100" t="str">
        <f>IFERROR(VLOOKUP(Výskyt[[#This Row],[Kód]],zostava16[],2,0),"")</f>
        <v/>
      </c>
      <c r="AC393" s="100" t="str">
        <f>IFERROR(VLOOKUP(Výskyt[[#This Row],[Kód]],zostava17[],2,0),"")</f>
        <v/>
      </c>
      <c r="AD393" s="100" t="str">
        <f>IFERROR(VLOOKUP(Výskyt[[#This Row],[Kód]],zostava18[],2,0),"")</f>
        <v/>
      </c>
      <c r="AE393" s="100" t="str">
        <f>IFERROR(VLOOKUP(Výskyt[[#This Row],[Kód]],zostava19[],2,0),"")</f>
        <v/>
      </c>
      <c r="AF393" s="100" t="str">
        <f>IFERROR(VLOOKUP(Výskyt[[#This Row],[Kód]],zostava20[],2,0),"")</f>
        <v/>
      </c>
      <c r="AG393" s="100" t="str">
        <f>IFERROR(VLOOKUP(Výskyt[[#This Row],[Kód]],zostava21[],2,0),"")</f>
        <v/>
      </c>
      <c r="AH393" s="100" t="str">
        <f>IFERROR(VLOOKUP(Výskyt[[#This Row],[Kód]],zostava22[],2,0),"")</f>
        <v/>
      </c>
      <c r="AI393" s="100" t="str">
        <f>IFERROR(VLOOKUP(Výskyt[[#This Row],[Kód]],zostava23[],2,0),"")</f>
        <v/>
      </c>
      <c r="AJ393" s="100" t="str">
        <f>IFERROR(VLOOKUP(Výskyt[[#This Row],[Kód]],zostava24[],2,0),"")</f>
        <v/>
      </c>
      <c r="AK393" s="100" t="str">
        <f>IFERROR(VLOOKUP(Výskyt[[#This Row],[Kód]],zostava25[],2,0),"")</f>
        <v/>
      </c>
      <c r="AL393" s="100" t="str">
        <f>IFERROR(VLOOKUP(Výskyt[[#This Row],[Kód]],zostava26[],2,0),"")</f>
        <v/>
      </c>
      <c r="AM393" s="100" t="str">
        <f>IFERROR(VLOOKUP(Výskyt[[#This Row],[Kód]],zostava27[],2,0),"")</f>
        <v/>
      </c>
      <c r="AN393" s="100" t="str">
        <f>IFERROR(VLOOKUP(Výskyt[[#This Row],[Kód]],zostava28[],2,0),"")</f>
        <v/>
      </c>
      <c r="AO393" s="100" t="str">
        <f>IFERROR(VLOOKUP(Výskyt[[#This Row],[Kód]],zostava29[],2,0),"")</f>
        <v/>
      </c>
      <c r="AP393" s="100" t="str">
        <f>IFERROR(VLOOKUP(Výskyt[[#This Row],[Kód]],zostava30[],2,0),"")</f>
        <v/>
      </c>
      <c r="AQ393" s="100" t="str">
        <f>IFERROR(VLOOKUP(Výskyt[[#This Row],[Kód]],zostava31[],2,0),"")</f>
        <v/>
      </c>
      <c r="AR393" s="100" t="str">
        <f>IFERROR(VLOOKUP(Výskyt[[#This Row],[Kód]],zostava32[],2,0),"")</f>
        <v/>
      </c>
      <c r="AS393" s="100" t="str">
        <f>IFERROR(VLOOKUP(Výskyt[[#This Row],[Kód]],zostava33[],2,0),"")</f>
        <v/>
      </c>
      <c r="AT393" s="100" t="str">
        <f>IFERROR(VLOOKUP(Výskyt[[#This Row],[Kód]],zostava34[],2,0),"")</f>
        <v/>
      </c>
      <c r="AU393" s="100" t="str">
        <f>IFERROR(VLOOKUP(Výskyt[[#This Row],[Kód]],zostava35[],2,0),"")</f>
        <v/>
      </c>
      <c r="AV393" s="100" t="str">
        <f>IFERROR(VLOOKUP(Výskyt[[#This Row],[Kód]],zostava36[],2,0),"")</f>
        <v/>
      </c>
      <c r="AW393" s="100" t="str">
        <f>IFERROR(VLOOKUP(Výskyt[[#This Row],[Kód]],zostava37[],2,0),"")</f>
        <v/>
      </c>
      <c r="AX393" s="100" t="str">
        <f>IFERROR(VLOOKUP(Výskyt[[#This Row],[Kód]],zostava38[],2,0),"")</f>
        <v/>
      </c>
      <c r="AY393" s="100" t="str">
        <f>IFERROR(VLOOKUP(Výskyt[[#This Row],[Kód]],zostava39[],2,0),"")</f>
        <v/>
      </c>
      <c r="AZ393" s="100" t="str">
        <f>IFERROR(VLOOKUP(Výskyt[[#This Row],[Kód]],zostava40[],2,0),"")</f>
        <v/>
      </c>
      <c r="BA393" s="100" t="str">
        <f>IFERROR(VLOOKUP(Výskyt[[#This Row],[Kód]],zostava41[],2,0),"")</f>
        <v/>
      </c>
      <c r="BB393" s="100" t="str">
        <f>IFERROR(VLOOKUP(Výskyt[[#This Row],[Kód]],zostava42[],2,0),"")</f>
        <v/>
      </c>
      <c r="BC393" s="100" t="str">
        <f>IFERROR(VLOOKUP(Výskyt[[#This Row],[Kód]],zostava43[],2,0),"")</f>
        <v/>
      </c>
      <c r="BD393" s="100" t="str">
        <f>IFERROR(VLOOKUP(Výskyt[[#This Row],[Kód]],zostava44[],2,0),"")</f>
        <v/>
      </c>
      <c r="BE393" s="84"/>
      <c r="BF393" s="108">
        <f>Zostavy!B441</f>
        <v>0</v>
      </c>
      <c r="BG393" s="108">
        <f>SUMIFS(Zostavy!$D$426:$D$459,Zostavy!$B$426:$B$459,Zostavy!B441)*Zostavy!$E$461</f>
        <v>0</v>
      </c>
      <c r="BI393" s="108">
        <f>Zostavy!H441</f>
        <v>0</v>
      </c>
      <c r="BJ393" s="108">
        <f>SUMIFS(Zostavy!$J$426:$J$459,Zostavy!$H$426:$H$459,Zostavy!H441)*Zostavy!$K$461</f>
        <v>0</v>
      </c>
      <c r="BL393" s="108">
        <f>Zostavy!N441</f>
        <v>0</v>
      </c>
      <c r="BM393" s="108">
        <f>SUMIFS(Zostavy!$P$426:$P$459,Zostavy!$N$426:$N$459,Zostavy!N441)*Zostavy!$Q$461</f>
        <v>0</v>
      </c>
      <c r="BO393" s="108">
        <f>Zostavy!T441</f>
        <v>0</v>
      </c>
      <c r="BP393" s="108">
        <f>SUMIFS(Zostavy!$V$426:$V$459,Zostavy!$T$426:$T$459,Zostavy!T441)*Zostavy!$W$461</f>
        <v>0</v>
      </c>
    </row>
    <row r="394" spans="1:68" ht="14.15" x14ac:dyDescent="0.35">
      <c r="A394" s="84"/>
      <c r="B394" s="98">
        <v>6507</v>
      </c>
      <c r="C394" s="84" t="s">
        <v>603</v>
      </c>
      <c r="D394" s="84">
        <f>Cenník[[#This Row],[Kód]]</f>
        <v>6507</v>
      </c>
      <c r="E394" s="93">
        <v>0.1</v>
      </c>
      <c r="F394" s="84"/>
      <c r="G394" s="84" t="s">
        <v>653</v>
      </c>
      <c r="H394" s="84"/>
      <c r="I394" s="99">
        <f>Cenník[[#This Row],[Kód]]</f>
        <v>6507</v>
      </c>
      <c r="J394" s="100">
        <f>SUM(Výskyt[[#This Row],[1]:[44]])</f>
        <v>0</v>
      </c>
      <c r="K394" s="100" t="str">
        <f>IFERROR(RANK(Výskyt[[#This Row],[kód-P]],Výskyt[kód-P],1),"")</f>
        <v/>
      </c>
      <c r="L394" s="100" t="str">
        <f>IF(Výskyt[[#This Row],[ks]]&gt;0,Výskyt[[#This Row],[Kód]],"")</f>
        <v/>
      </c>
      <c r="M394" s="100" t="str">
        <f>IFERROR(VLOOKUP(Výskyt[[#This Row],[Kód]],zostava1[],2,0),"")</f>
        <v/>
      </c>
      <c r="N394" s="100" t="str">
        <f>IFERROR(VLOOKUP(Výskyt[[#This Row],[Kód]],zostava2[],2,0),"")</f>
        <v/>
      </c>
      <c r="O394" s="100" t="str">
        <f>IFERROR(VLOOKUP(Výskyt[[#This Row],[Kód]],zostava3[],2,0),"")</f>
        <v/>
      </c>
      <c r="P394" s="100" t="str">
        <f>IFERROR(VLOOKUP(Výskyt[[#This Row],[Kód]],zostava4[],2,0),"")</f>
        <v/>
      </c>
      <c r="Q394" s="100" t="str">
        <f>IFERROR(VLOOKUP(Výskyt[[#This Row],[Kód]],zostava5[],2,0),"")</f>
        <v/>
      </c>
      <c r="R394" s="100" t="str">
        <f>IFERROR(VLOOKUP(Výskyt[[#This Row],[Kód]],zostava6[],2,0),"")</f>
        <v/>
      </c>
      <c r="S394" s="100" t="str">
        <f>IFERROR(VLOOKUP(Výskyt[[#This Row],[Kód]],zostava7[],2,0),"")</f>
        <v/>
      </c>
      <c r="T394" s="100" t="str">
        <f>IFERROR(VLOOKUP(Výskyt[[#This Row],[Kód]],zostava8[],2,0),"")</f>
        <v/>
      </c>
      <c r="U394" s="100" t="str">
        <f>IFERROR(VLOOKUP(Výskyt[[#This Row],[Kód]],zostava9[],2,0),"")</f>
        <v/>
      </c>
      <c r="V394" s="102" t="str">
        <f>IFERROR(VLOOKUP(Výskyt[[#This Row],[Kód]],zostava10[],2,0),"")</f>
        <v/>
      </c>
      <c r="W394" s="100" t="str">
        <f>IFERROR(VLOOKUP(Výskyt[[#This Row],[Kód]],zostava11[],2,0),"")</f>
        <v/>
      </c>
      <c r="X394" s="100" t="str">
        <f>IFERROR(VLOOKUP(Výskyt[[#This Row],[Kód]],zostava12[],2,0),"")</f>
        <v/>
      </c>
      <c r="Y394" s="100" t="str">
        <f>IFERROR(VLOOKUP(Výskyt[[#This Row],[Kód]],zostava13[],2,0),"")</f>
        <v/>
      </c>
      <c r="Z394" s="100" t="str">
        <f>IFERROR(VLOOKUP(Výskyt[[#This Row],[Kód]],zostava14[],2,0),"")</f>
        <v/>
      </c>
      <c r="AA394" s="100" t="str">
        <f>IFERROR(VLOOKUP(Výskyt[[#This Row],[Kód]],zostava15[],2,0),"")</f>
        <v/>
      </c>
      <c r="AB394" s="100" t="str">
        <f>IFERROR(VLOOKUP(Výskyt[[#This Row],[Kód]],zostava16[],2,0),"")</f>
        <v/>
      </c>
      <c r="AC394" s="100" t="str">
        <f>IFERROR(VLOOKUP(Výskyt[[#This Row],[Kód]],zostava17[],2,0),"")</f>
        <v/>
      </c>
      <c r="AD394" s="100" t="str">
        <f>IFERROR(VLOOKUP(Výskyt[[#This Row],[Kód]],zostava18[],2,0),"")</f>
        <v/>
      </c>
      <c r="AE394" s="100" t="str">
        <f>IFERROR(VLOOKUP(Výskyt[[#This Row],[Kód]],zostava19[],2,0),"")</f>
        <v/>
      </c>
      <c r="AF394" s="100" t="str">
        <f>IFERROR(VLOOKUP(Výskyt[[#This Row],[Kód]],zostava20[],2,0),"")</f>
        <v/>
      </c>
      <c r="AG394" s="100" t="str">
        <f>IFERROR(VLOOKUP(Výskyt[[#This Row],[Kód]],zostava21[],2,0),"")</f>
        <v/>
      </c>
      <c r="AH394" s="100" t="str">
        <f>IFERROR(VLOOKUP(Výskyt[[#This Row],[Kód]],zostava22[],2,0),"")</f>
        <v/>
      </c>
      <c r="AI394" s="100" t="str">
        <f>IFERROR(VLOOKUP(Výskyt[[#This Row],[Kód]],zostava23[],2,0),"")</f>
        <v/>
      </c>
      <c r="AJ394" s="100" t="str">
        <f>IFERROR(VLOOKUP(Výskyt[[#This Row],[Kód]],zostava24[],2,0),"")</f>
        <v/>
      </c>
      <c r="AK394" s="100" t="str">
        <f>IFERROR(VLOOKUP(Výskyt[[#This Row],[Kód]],zostava25[],2,0),"")</f>
        <v/>
      </c>
      <c r="AL394" s="100" t="str">
        <f>IFERROR(VLOOKUP(Výskyt[[#This Row],[Kód]],zostava26[],2,0),"")</f>
        <v/>
      </c>
      <c r="AM394" s="100" t="str">
        <f>IFERROR(VLOOKUP(Výskyt[[#This Row],[Kód]],zostava27[],2,0),"")</f>
        <v/>
      </c>
      <c r="AN394" s="100" t="str">
        <f>IFERROR(VLOOKUP(Výskyt[[#This Row],[Kód]],zostava28[],2,0),"")</f>
        <v/>
      </c>
      <c r="AO394" s="100" t="str">
        <f>IFERROR(VLOOKUP(Výskyt[[#This Row],[Kód]],zostava29[],2,0),"")</f>
        <v/>
      </c>
      <c r="AP394" s="100" t="str">
        <f>IFERROR(VLOOKUP(Výskyt[[#This Row],[Kód]],zostava30[],2,0),"")</f>
        <v/>
      </c>
      <c r="AQ394" s="100" t="str">
        <f>IFERROR(VLOOKUP(Výskyt[[#This Row],[Kód]],zostava31[],2,0),"")</f>
        <v/>
      </c>
      <c r="AR394" s="100" t="str">
        <f>IFERROR(VLOOKUP(Výskyt[[#This Row],[Kód]],zostava32[],2,0),"")</f>
        <v/>
      </c>
      <c r="AS394" s="100" t="str">
        <f>IFERROR(VLOOKUP(Výskyt[[#This Row],[Kód]],zostava33[],2,0),"")</f>
        <v/>
      </c>
      <c r="AT394" s="100" t="str">
        <f>IFERROR(VLOOKUP(Výskyt[[#This Row],[Kód]],zostava34[],2,0),"")</f>
        <v/>
      </c>
      <c r="AU394" s="100" t="str">
        <f>IFERROR(VLOOKUP(Výskyt[[#This Row],[Kód]],zostava35[],2,0),"")</f>
        <v/>
      </c>
      <c r="AV394" s="100" t="str">
        <f>IFERROR(VLOOKUP(Výskyt[[#This Row],[Kód]],zostava36[],2,0),"")</f>
        <v/>
      </c>
      <c r="AW394" s="100" t="str">
        <f>IFERROR(VLOOKUP(Výskyt[[#This Row],[Kód]],zostava37[],2,0),"")</f>
        <v/>
      </c>
      <c r="AX394" s="100" t="str">
        <f>IFERROR(VLOOKUP(Výskyt[[#This Row],[Kód]],zostava38[],2,0),"")</f>
        <v/>
      </c>
      <c r="AY394" s="100" t="str">
        <f>IFERROR(VLOOKUP(Výskyt[[#This Row],[Kód]],zostava39[],2,0),"")</f>
        <v/>
      </c>
      <c r="AZ394" s="100" t="str">
        <f>IFERROR(VLOOKUP(Výskyt[[#This Row],[Kód]],zostava40[],2,0),"")</f>
        <v/>
      </c>
      <c r="BA394" s="100" t="str">
        <f>IFERROR(VLOOKUP(Výskyt[[#This Row],[Kód]],zostava41[],2,0),"")</f>
        <v/>
      </c>
      <c r="BB394" s="100" t="str">
        <f>IFERROR(VLOOKUP(Výskyt[[#This Row],[Kód]],zostava42[],2,0),"")</f>
        <v/>
      </c>
      <c r="BC394" s="100" t="str">
        <f>IFERROR(VLOOKUP(Výskyt[[#This Row],[Kód]],zostava43[],2,0),"")</f>
        <v/>
      </c>
      <c r="BD394" s="100" t="str">
        <f>IFERROR(VLOOKUP(Výskyt[[#This Row],[Kód]],zostava44[],2,0),"")</f>
        <v/>
      </c>
      <c r="BE394" s="84"/>
      <c r="BF394" s="108">
        <f>Zostavy!B442</f>
        <v>0</v>
      </c>
      <c r="BG394" s="108">
        <f>SUMIFS(Zostavy!$D$426:$D$459,Zostavy!$B$426:$B$459,Zostavy!B442)*Zostavy!$E$461</f>
        <v>0</v>
      </c>
      <c r="BI394" s="108">
        <f>Zostavy!H442</f>
        <v>0</v>
      </c>
      <c r="BJ394" s="108">
        <f>SUMIFS(Zostavy!$J$426:$J$459,Zostavy!$H$426:$H$459,Zostavy!H442)*Zostavy!$K$461</f>
        <v>0</v>
      </c>
      <c r="BL394" s="108">
        <f>Zostavy!N442</f>
        <v>0</v>
      </c>
      <c r="BM394" s="108">
        <f>SUMIFS(Zostavy!$P$426:$P$459,Zostavy!$N$426:$N$459,Zostavy!N442)*Zostavy!$Q$461</f>
        <v>0</v>
      </c>
      <c r="BO394" s="108">
        <f>Zostavy!T442</f>
        <v>0</v>
      </c>
      <c r="BP394" s="108">
        <f>SUMIFS(Zostavy!$V$426:$V$459,Zostavy!$T$426:$T$459,Zostavy!T442)*Zostavy!$W$461</f>
        <v>0</v>
      </c>
    </row>
    <row r="395" spans="1:68" ht="14.15" x14ac:dyDescent="0.35">
      <c r="A395" s="84"/>
      <c r="B395" s="98">
        <v>6508</v>
      </c>
      <c r="C395" s="84" t="s">
        <v>604</v>
      </c>
      <c r="D395" s="84">
        <f>Cenník[[#This Row],[Kód]]</f>
        <v>6508</v>
      </c>
      <c r="E395" s="93">
        <v>0.1</v>
      </c>
      <c r="F395" s="84"/>
      <c r="G395" s="84" t="s">
        <v>651</v>
      </c>
      <c r="H395" s="84"/>
      <c r="I395" s="99">
        <f>Cenník[[#This Row],[Kód]]</f>
        <v>6508</v>
      </c>
      <c r="J395" s="100">
        <f>SUM(Výskyt[[#This Row],[1]:[44]])</f>
        <v>0</v>
      </c>
      <c r="K395" s="100" t="str">
        <f>IFERROR(RANK(Výskyt[[#This Row],[kód-P]],Výskyt[kód-P],1),"")</f>
        <v/>
      </c>
      <c r="L395" s="100" t="str">
        <f>IF(Výskyt[[#This Row],[ks]]&gt;0,Výskyt[[#This Row],[Kód]],"")</f>
        <v/>
      </c>
      <c r="M395" s="100" t="str">
        <f>IFERROR(VLOOKUP(Výskyt[[#This Row],[Kód]],zostava1[],2,0),"")</f>
        <v/>
      </c>
      <c r="N395" s="100" t="str">
        <f>IFERROR(VLOOKUP(Výskyt[[#This Row],[Kód]],zostava2[],2,0),"")</f>
        <v/>
      </c>
      <c r="O395" s="100" t="str">
        <f>IFERROR(VLOOKUP(Výskyt[[#This Row],[Kód]],zostava3[],2,0),"")</f>
        <v/>
      </c>
      <c r="P395" s="100" t="str">
        <f>IFERROR(VLOOKUP(Výskyt[[#This Row],[Kód]],zostava4[],2,0),"")</f>
        <v/>
      </c>
      <c r="Q395" s="100" t="str">
        <f>IFERROR(VLOOKUP(Výskyt[[#This Row],[Kód]],zostava5[],2,0),"")</f>
        <v/>
      </c>
      <c r="R395" s="100" t="str">
        <f>IFERROR(VLOOKUP(Výskyt[[#This Row],[Kód]],zostava6[],2,0),"")</f>
        <v/>
      </c>
      <c r="S395" s="100" t="str">
        <f>IFERROR(VLOOKUP(Výskyt[[#This Row],[Kód]],zostava7[],2,0),"")</f>
        <v/>
      </c>
      <c r="T395" s="100" t="str">
        <f>IFERROR(VLOOKUP(Výskyt[[#This Row],[Kód]],zostava8[],2,0),"")</f>
        <v/>
      </c>
      <c r="U395" s="100" t="str">
        <f>IFERROR(VLOOKUP(Výskyt[[#This Row],[Kód]],zostava9[],2,0),"")</f>
        <v/>
      </c>
      <c r="V395" s="102" t="str">
        <f>IFERROR(VLOOKUP(Výskyt[[#This Row],[Kód]],zostava10[],2,0),"")</f>
        <v/>
      </c>
      <c r="W395" s="100" t="str">
        <f>IFERROR(VLOOKUP(Výskyt[[#This Row],[Kód]],zostava11[],2,0),"")</f>
        <v/>
      </c>
      <c r="X395" s="100" t="str">
        <f>IFERROR(VLOOKUP(Výskyt[[#This Row],[Kód]],zostava12[],2,0),"")</f>
        <v/>
      </c>
      <c r="Y395" s="100" t="str">
        <f>IFERROR(VLOOKUP(Výskyt[[#This Row],[Kód]],zostava13[],2,0),"")</f>
        <v/>
      </c>
      <c r="Z395" s="100" t="str">
        <f>IFERROR(VLOOKUP(Výskyt[[#This Row],[Kód]],zostava14[],2,0),"")</f>
        <v/>
      </c>
      <c r="AA395" s="100" t="str">
        <f>IFERROR(VLOOKUP(Výskyt[[#This Row],[Kód]],zostava15[],2,0),"")</f>
        <v/>
      </c>
      <c r="AB395" s="100" t="str">
        <f>IFERROR(VLOOKUP(Výskyt[[#This Row],[Kód]],zostava16[],2,0),"")</f>
        <v/>
      </c>
      <c r="AC395" s="100" t="str">
        <f>IFERROR(VLOOKUP(Výskyt[[#This Row],[Kód]],zostava17[],2,0),"")</f>
        <v/>
      </c>
      <c r="AD395" s="100" t="str">
        <f>IFERROR(VLOOKUP(Výskyt[[#This Row],[Kód]],zostava18[],2,0),"")</f>
        <v/>
      </c>
      <c r="AE395" s="100" t="str">
        <f>IFERROR(VLOOKUP(Výskyt[[#This Row],[Kód]],zostava19[],2,0),"")</f>
        <v/>
      </c>
      <c r="AF395" s="100" t="str">
        <f>IFERROR(VLOOKUP(Výskyt[[#This Row],[Kód]],zostava20[],2,0),"")</f>
        <v/>
      </c>
      <c r="AG395" s="100" t="str">
        <f>IFERROR(VLOOKUP(Výskyt[[#This Row],[Kód]],zostava21[],2,0),"")</f>
        <v/>
      </c>
      <c r="AH395" s="100" t="str">
        <f>IFERROR(VLOOKUP(Výskyt[[#This Row],[Kód]],zostava22[],2,0),"")</f>
        <v/>
      </c>
      <c r="AI395" s="100" t="str">
        <f>IFERROR(VLOOKUP(Výskyt[[#This Row],[Kód]],zostava23[],2,0),"")</f>
        <v/>
      </c>
      <c r="AJ395" s="100" t="str">
        <f>IFERROR(VLOOKUP(Výskyt[[#This Row],[Kód]],zostava24[],2,0),"")</f>
        <v/>
      </c>
      <c r="AK395" s="100" t="str">
        <f>IFERROR(VLOOKUP(Výskyt[[#This Row],[Kód]],zostava25[],2,0),"")</f>
        <v/>
      </c>
      <c r="AL395" s="100" t="str">
        <f>IFERROR(VLOOKUP(Výskyt[[#This Row],[Kód]],zostava26[],2,0),"")</f>
        <v/>
      </c>
      <c r="AM395" s="100" t="str">
        <f>IFERROR(VLOOKUP(Výskyt[[#This Row],[Kód]],zostava27[],2,0),"")</f>
        <v/>
      </c>
      <c r="AN395" s="100" t="str">
        <f>IFERROR(VLOOKUP(Výskyt[[#This Row],[Kód]],zostava28[],2,0),"")</f>
        <v/>
      </c>
      <c r="AO395" s="100" t="str">
        <f>IFERROR(VLOOKUP(Výskyt[[#This Row],[Kód]],zostava29[],2,0),"")</f>
        <v/>
      </c>
      <c r="AP395" s="100" t="str">
        <f>IFERROR(VLOOKUP(Výskyt[[#This Row],[Kód]],zostava30[],2,0),"")</f>
        <v/>
      </c>
      <c r="AQ395" s="100" t="str">
        <f>IFERROR(VLOOKUP(Výskyt[[#This Row],[Kód]],zostava31[],2,0),"")</f>
        <v/>
      </c>
      <c r="AR395" s="100" t="str">
        <f>IFERROR(VLOOKUP(Výskyt[[#This Row],[Kód]],zostava32[],2,0),"")</f>
        <v/>
      </c>
      <c r="AS395" s="100" t="str">
        <f>IFERROR(VLOOKUP(Výskyt[[#This Row],[Kód]],zostava33[],2,0),"")</f>
        <v/>
      </c>
      <c r="AT395" s="100" t="str">
        <f>IFERROR(VLOOKUP(Výskyt[[#This Row],[Kód]],zostava34[],2,0),"")</f>
        <v/>
      </c>
      <c r="AU395" s="100" t="str">
        <f>IFERROR(VLOOKUP(Výskyt[[#This Row],[Kód]],zostava35[],2,0),"")</f>
        <v/>
      </c>
      <c r="AV395" s="100" t="str">
        <f>IFERROR(VLOOKUP(Výskyt[[#This Row],[Kód]],zostava36[],2,0),"")</f>
        <v/>
      </c>
      <c r="AW395" s="100" t="str">
        <f>IFERROR(VLOOKUP(Výskyt[[#This Row],[Kód]],zostava37[],2,0),"")</f>
        <v/>
      </c>
      <c r="AX395" s="100" t="str">
        <f>IFERROR(VLOOKUP(Výskyt[[#This Row],[Kód]],zostava38[],2,0),"")</f>
        <v/>
      </c>
      <c r="AY395" s="100" t="str">
        <f>IFERROR(VLOOKUP(Výskyt[[#This Row],[Kód]],zostava39[],2,0),"")</f>
        <v/>
      </c>
      <c r="AZ395" s="100" t="str">
        <f>IFERROR(VLOOKUP(Výskyt[[#This Row],[Kód]],zostava40[],2,0),"")</f>
        <v/>
      </c>
      <c r="BA395" s="100" t="str">
        <f>IFERROR(VLOOKUP(Výskyt[[#This Row],[Kód]],zostava41[],2,0),"")</f>
        <v/>
      </c>
      <c r="BB395" s="100" t="str">
        <f>IFERROR(VLOOKUP(Výskyt[[#This Row],[Kód]],zostava42[],2,0),"")</f>
        <v/>
      </c>
      <c r="BC395" s="100" t="str">
        <f>IFERROR(VLOOKUP(Výskyt[[#This Row],[Kód]],zostava43[],2,0),"")</f>
        <v/>
      </c>
      <c r="BD395" s="100" t="str">
        <f>IFERROR(VLOOKUP(Výskyt[[#This Row],[Kód]],zostava44[],2,0),"")</f>
        <v/>
      </c>
      <c r="BE395" s="84"/>
      <c r="BF395" s="108">
        <f>Zostavy!B443</f>
        <v>0</v>
      </c>
      <c r="BG395" s="108">
        <f>SUMIFS(Zostavy!$D$426:$D$459,Zostavy!$B$426:$B$459,Zostavy!B443)*Zostavy!$E$461</f>
        <v>0</v>
      </c>
      <c r="BI395" s="108">
        <f>Zostavy!H443</f>
        <v>0</v>
      </c>
      <c r="BJ395" s="108">
        <f>SUMIFS(Zostavy!$J$426:$J$459,Zostavy!$H$426:$H$459,Zostavy!H443)*Zostavy!$K$461</f>
        <v>0</v>
      </c>
      <c r="BL395" s="108">
        <f>Zostavy!N443</f>
        <v>0</v>
      </c>
      <c r="BM395" s="108">
        <f>SUMIFS(Zostavy!$P$426:$P$459,Zostavy!$N$426:$N$459,Zostavy!N443)*Zostavy!$Q$461</f>
        <v>0</v>
      </c>
      <c r="BO395" s="108">
        <f>Zostavy!T443</f>
        <v>0</v>
      </c>
      <c r="BP395" s="108">
        <f>SUMIFS(Zostavy!$V$426:$V$459,Zostavy!$T$426:$T$459,Zostavy!T443)*Zostavy!$W$461</f>
        <v>0</v>
      </c>
    </row>
    <row r="396" spans="1:68" ht="14.15" x14ac:dyDescent="0.35">
      <c r="A396" s="84"/>
      <c r="B396" s="98">
        <v>6509</v>
      </c>
      <c r="C396" s="84" t="s">
        <v>605</v>
      </c>
      <c r="D396" s="84">
        <f>Cenník[[#This Row],[Kód]]</f>
        <v>6509</v>
      </c>
      <c r="E396" s="93">
        <v>0.1</v>
      </c>
      <c r="F396" s="84"/>
      <c r="G396" s="84" t="s">
        <v>649</v>
      </c>
      <c r="H396" s="84"/>
      <c r="I396" s="99">
        <f>Cenník[[#This Row],[Kód]]</f>
        <v>6509</v>
      </c>
      <c r="J396" s="100">
        <f>SUM(Výskyt[[#This Row],[1]:[44]])</f>
        <v>0</v>
      </c>
      <c r="K396" s="100" t="str">
        <f>IFERROR(RANK(Výskyt[[#This Row],[kód-P]],Výskyt[kód-P],1),"")</f>
        <v/>
      </c>
      <c r="L396" s="100" t="str">
        <f>IF(Výskyt[[#This Row],[ks]]&gt;0,Výskyt[[#This Row],[Kód]],"")</f>
        <v/>
      </c>
      <c r="M396" s="100" t="str">
        <f>IFERROR(VLOOKUP(Výskyt[[#This Row],[Kód]],zostava1[],2,0),"")</f>
        <v/>
      </c>
      <c r="N396" s="100" t="str">
        <f>IFERROR(VLOOKUP(Výskyt[[#This Row],[Kód]],zostava2[],2,0),"")</f>
        <v/>
      </c>
      <c r="O396" s="100" t="str">
        <f>IFERROR(VLOOKUP(Výskyt[[#This Row],[Kód]],zostava3[],2,0),"")</f>
        <v/>
      </c>
      <c r="P396" s="100" t="str">
        <f>IFERROR(VLOOKUP(Výskyt[[#This Row],[Kód]],zostava4[],2,0),"")</f>
        <v/>
      </c>
      <c r="Q396" s="100" t="str">
        <f>IFERROR(VLOOKUP(Výskyt[[#This Row],[Kód]],zostava5[],2,0),"")</f>
        <v/>
      </c>
      <c r="R396" s="100" t="str">
        <f>IFERROR(VLOOKUP(Výskyt[[#This Row],[Kód]],zostava6[],2,0),"")</f>
        <v/>
      </c>
      <c r="S396" s="100" t="str">
        <f>IFERROR(VLOOKUP(Výskyt[[#This Row],[Kód]],zostava7[],2,0),"")</f>
        <v/>
      </c>
      <c r="T396" s="100" t="str">
        <f>IFERROR(VLOOKUP(Výskyt[[#This Row],[Kód]],zostava8[],2,0),"")</f>
        <v/>
      </c>
      <c r="U396" s="100" t="str">
        <f>IFERROR(VLOOKUP(Výskyt[[#This Row],[Kód]],zostava9[],2,0),"")</f>
        <v/>
      </c>
      <c r="V396" s="102" t="str">
        <f>IFERROR(VLOOKUP(Výskyt[[#This Row],[Kód]],zostava10[],2,0),"")</f>
        <v/>
      </c>
      <c r="W396" s="100" t="str">
        <f>IFERROR(VLOOKUP(Výskyt[[#This Row],[Kód]],zostava11[],2,0),"")</f>
        <v/>
      </c>
      <c r="X396" s="100" t="str">
        <f>IFERROR(VLOOKUP(Výskyt[[#This Row],[Kód]],zostava12[],2,0),"")</f>
        <v/>
      </c>
      <c r="Y396" s="100" t="str">
        <f>IFERROR(VLOOKUP(Výskyt[[#This Row],[Kód]],zostava13[],2,0),"")</f>
        <v/>
      </c>
      <c r="Z396" s="100" t="str">
        <f>IFERROR(VLOOKUP(Výskyt[[#This Row],[Kód]],zostava14[],2,0),"")</f>
        <v/>
      </c>
      <c r="AA396" s="100" t="str">
        <f>IFERROR(VLOOKUP(Výskyt[[#This Row],[Kód]],zostava15[],2,0),"")</f>
        <v/>
      </c>
      <c r="AB396" s="100" t="str">
        <f>IFERROR(VLOOKUP(Výskyt[[#This Row],[Kód]],zostava16[],2,0),"")</f>
        <v/>
      </c>
      <c r="AC396" s="100" t="str">
        <f>IFERROR(VLOOKUP(Výskyt[[#This Row],[Kód]],zostava17[],2,0),"")</f>
        <v/>
      </c>
      <c r="AD396" s="100" t="str">
        <f>IFERROR(VLOOKUP(Výskyt[[#This Row],[Kód]],zostava18[],2,0),"")</f>
        <v/>
      </c>
      <c r="AE396" s="100" t="str">
        <f>IFERROR(VLOOKUP(Výskyt[[#This Row],[Kód]],zostava19[],2,0),"")</f>
        <v/>
      </c>
      <c r="AF396" s="100" t="str">
        <f>IFERROR(VLOOKUP(Výskyt[[#This Row],[Kód]],zostava20[],2,0),"")</f>
        <v/>
      </c>
      <c r="AG396" s="100" t="str">
        <f>IFERROR(VLOOKUP(Výskyt[[#This Row],[Kód]],zostava21[],2,0),"")</f>
        <v/>
      </c>
      <c r="AH396" s="100" t="str">
        <f>IFERROR(VLOOKUP(Výskyt[[#This Row],[Kód]],zostava22[],2,0),"")</f>
        <v/>
      </c>
      <c r="AI396" s="100" t="str">
        <f>IFERROR(VLOOKUP(Výskyt[[#This Row],[Kód]],zostava23[],2,0),"")</f>
        <v/>
      </c>
      <c r="AJ396" s="100" t="str">
        <f>IFERROR(VLOOKUP(Výskyt[[#This Row],[Kód]],zostava24[],2,0),"")</f>
        <v/>
      </c>
      <c r="AK396" s="100" t="str">
        <f>IFERROR(VLOOKUP(Výskyt[[#This Row],[Kód]],zostava25[],2,0),"")</f>
        <v/>
      </c>
      <c r="AL396" s="100" t="str">
        <f>IFERROR(VLOOKUP(Výskyt[[#This Row],[Kód]],zostava26[],2,0),"")</f>
        <v/>
      </c>
      <c r="AM396" s="100" t="str">
        <f>IFERROR(VLOOKUP(Výskyt[[#This Row],[Kód]],zostava27[],2,0),"")</f>
        <v/>
      </c>
      <c r="AN396" s="100" t="str">
        <f>IFERROR(VLOOKUP(Výskyt[[#This Row],[Kód]],zostava28[],2,0),"")</f>
        <v/>
      </c>
      <c r="AO396" s="100" t="str">
        <f>IFERROR(VLOOKUP(Výskyt[[#This Row],[Kód]],zostava29[],2,0),"")</f>
        <v/>
      </c>
      <c r="AP396" s="100" t="str">
        <f>IFERROR(VLOOKUP(Výskyt[[#This Row],[Kód]],zostava30[],2,0),"")</f>
        <v/>
      </c>
      <c r="AQ396" s="100" t="str">
        <f>IFERROR(VLOOKUP(Výskyt[[#This Row],[Kód]],zostava31[],2,0),"")</f>
        <v/>
      </c>
      <c r="AR396" s="100" t="str">
        <f>IFERROR(VLOOKUP(Výskyt[[#This Row],[Kód]],zostava32[],2,0),"")</f>
        <v/>
      </c>
      <c r="AS396" s="100" t="str">
        <f>IFERROR(VLOOKUP(Výskyt[[#This Row],[Kód]],zostava33[],2,0),"")</f>
        <v/>
      </c>
      <c r="AT396" s="100" t="str">
        <f>IFERROR(VLOOKUP(Výskyt[[#This Row],[Kód]],zostava34[],2,0),"")</f>
        <v/>
      </c>
      <c r="AU396" s="100" t="str">
        <f>IFERROR(VLOOKUP(Výskyt[[#This Row],[Kód]],zostava35[],2,0),"")</f>
        <v/>
      </c>
      <c r="AV396" s="100" t="str">
        <f>IFERROR(VLOOKUP(Výskyt[[#This Row],[Kód]],zostava36[],2,0),"")</f>
        <v/>
      </c>
      <c r="AW396" s="100" t="str">
        <f>IFERROR(VLOOKUP(Výskyt[[#This Row],[Kód]],zostava37[],2,0),"")</f>
        <v/>
      </c>
      <c r="AX396" s="100" t="str">
        <f>IFERROR(VLOOKUP(Výskyt[[#This Row],[Kód]],zostava38[],2,0),"")</f>
        <v/>
      </c>
      <c r="AY396" s="100" t="str">
        <f>IFERROR(VLOOKUP(Výskyt[[#This Row],[Kód]],zostava39[],2,0),"")</f>
        <v/>
      </c>
      <c r="AZ396" s="100" t="str">
        <f>IFERROR(VLOOKUP(Výskyt[[#This Row],[Kód]],zostava40[],2,0),"")</f>
        <v/>
      </c>
      <c r="BA396" s="100" t="str">
        <f>IFERROR(VLOOKUP(Výskyt[[#This Row],[Kód]],zostava41[],2,0),"")</f>
        <v/>
      </c>
      <c r="BB396" s="100" t="str">
        <f>IFERROR(VLOOKUP(Výskyt[[#This Row],[Kód]],zostava42[],2,0),"")</f>
        <v/>
      </c>
      <c r="BC396" s="100" t="str">
        <f>IFERROR(VLOOKUP(Výskyt[[#This Row],[Kód]],zostava43[],2,0),"")</f>
        <v/>
      </c>
      <c r="BD396" s="100" t="str">
        <f>IFERROR(VLOOKUP(Výskyt[[#This Row],[Kód]],zostava44[],2,0),"")</f>
        <v/>
      </c>
      <c r="BE396" s="84"/>
      <c r="BF396" s="108">
        <f>Zostavy!B444</f>
        <v>0</v>
      </c>
      <c r="BG396" s="108">
        <f>SUMIFS(Zostavy!$D$426:$D$459,Zostavy!$B$426:$B$459,Zostavy!B444)*Zostavy!$E$461</f>
        <v>0</v>
      </c>
      <c r="BI396" s="108">
        <f>Zostavy!H444</f>
        <v>0</v>
      </c>
      <c r="BJ396" s="108">
        <f>SUMIFS(Zostavy!$J$426:$J$459,Zostavy!$H$426:$H$459,Zostavy!H444)*Zostavy!$K$461</f>
        <v>0</v>
      </c>
      <c r="BL396" s="108">
        <f>Zostavy!N444</f>
        <v>0</v>
      </c>
      <c r="BM396" s="108">
        <f>SUMIFS(Zostavy!$P$426:$P$459,Zostavy!$N$426:$N$459,Zostavy!N444)*Zostavy!$Q$461</f>
        <v>0</v>
      </c>
      <c r="BO396" s="108">
        <f>Zostavy!T444</f>
        <v>0</v>
      </c>
      <c r="BP396" s="108">
        <f>SUMIFS(Zostavy!$V$426:$V$459,Zostavy!$T$426:$T$459,Zostavy!T444)*Zostavy!$W$461</f>
        <v>0</v>
      </c>
    </row>
    <row r="397" spans="1:68" ht="14.15" x14ac:dyDescent="0.35">
      <c r="A397" s="84"/>
      <c r="B397" s="98">
        <v>6510</v>
      </c>
      <c r="C397" s="84" t="s">
        <v>606</v>
      </c>
      <c r="D397" s="84">
        <f>Cenník[[#This Row],[Kód]]</f>
        <v>6510</v>
      </c>
      <c r="E397" s="93">
        <v>0.42</v>
      </c>
      <c r="F397" s="84"/>
      <c r="G397" s="84" t="s">
        <v>647</v>
      </c>
      <c r="H397" s="84"/>
      <c r="I397" s="99">
        <f>Cenník[[#This Row],[Kód]]</f>
        <v>6510</v>
      </c>
      <c r="J397" s="100">
        <f>SUM(Výskyt[[#This Row],[1]:[44]])</f>
        <v>0</v>
      </c>
      <c r="K397" s="100" t="str">
        <f>IFERROR(RANK(Výskyt[[#This Row],[kód-P]],Výskyt[kód-P],1),"")</f>
        <v/>
      </c>
      <c r="L397" s="100" t="str">
        <f>IF(Výskyt[[#This Row],[ks]]&gt;0,Výskyt[[#This Row],[Kód]],"")</f>
        <v/>
      </c>
      <c r="M397" s="100" t="str">
        <f>IFERROR(VLOOKUP(Výskyt[[#This Row],[Kód]],zostava1[],2,0),"")</f>
        <v/>
      </c>
      <c r="N397" s="100" t="str">
        <f>IFERROR(VLOOKUP(Výskyt[[#This Row],[Kód]],zostava2[],2,0),"")</f>
        <v/>
      </c>
      <c r="O397" s="100" t="str">
        <f>IFERROR(VLOOKUP(Výskyt[[#This Row],[Kód]],zostava3[],2,0),"")</f>
        <v/>
      </c>
      <c r="P397" s="100" t="str">
        <f>IFERROR(VLOOKUP(Výskyt[[#This Row],[Kód]],zostava4[],2,0),"")</f>
        <v/>
      </c>
      <c r="Q397" s="100" t="str">
        <f>IFERROR(VLOOKUP(Výskyt[[#This Row],[Kód]],zostava5[],2,0),"")</f>
        <v/>
      </c>
      <c r="R397" s="100" t="str">
        <f>IFERROR(VLOOKUP(Výskyt[[#This Row],[Kód]],zostava6[],2,0),"")</f>
        <v/>
      </c>
      <c r="S397" s="100" t="str">
        <f>IFERROR(VLOOKUP(Výskyt[[#This Row],[Kód]],zostava7[],2,0),"")</f>
        <v/>
      </c>
      <c r="T397" s="100" t="str">
        <f>IFERROR(VLOOKUP(Výskyt[[#This Row],[Kód]],zostava8[],2,0),"")</f>
        <v/>
      </c>
      <c r="U397" s="100" t="str">
        <f>IFERROR(VLOOKUP(Výskyt[[#This Row],[Kód]],zostava9[],2,0),"")</f>
        <v/>
      </c>
      <c r="V397" s="102" t="str">
        <f>IFERROR(VLOOKUP(Výskyt[[#This Row],[Kód]],zostava10[],2,0),"")</f>
        <v/>
      </c>
      <c r="W397" s="100" t="str">
        <f>IFERROR(VLOOKUP(Výskyt[[#This Row],[Kód]],zostava11[],2,0),"")</f>
        <v/>
      </c>
      <c r="X397" s="100" t="str">
        <f>IFERROR(VLOOKUP(Výskyt[[#This Row],[Kód]],zostava12[],2,0),"")</f>
        <v/>
      </c>
      <c r="Y397" s="100" t="str">
        <f>IFERROR(VLOOKUP(Výskyt[[#This Row],[Kód]],zostava13[],2,0),"")</f>
        <v/>
      </c>
      <c r="Z397" s="100" t="str">
        <f>IFERROR(VLOOKUP(Výskyt[[#This Row],[Kód]],zostava14[],2,0),"")</f>
        <v/>
      </c>
      <c r="AA397" s="100" t="str">
        <f>IFERROR(VLOOKUP(Výskyt[[#This Row],[Kód]],zostava15[],2,0),"")</f>
        <v/>
      </c>
      <c r="AB397" s="100" t="str">
        <f>IFERROR(VLOOKUP(Výskyt[[#This Row],[Kód]],zostava16[],2,0),"")</f>
        <v/>
      </c>
      <c r="AC397" s="100" t="str">
        <f>IFERROR(VLOOKUP(Výskyt[[#This Row],[Kód]],zostava17[],2,0),"")</f>
        <v/>
      </c>
      <c r="AD397" s="100" t="str">
        <f>IFERROR(VLOOKUP(Výskyt[[#This Row],[Kód]],zostava18[],2,0),"")</f>
        <v/>
      </c>
      <c r="AE397" s="100" t="str">
        <f>IFERROR(VLOOKUP(Výskyt[[#This Row],[Kód]],zostava19[],2,0),"")</f>
        <v/>
      </c>
      <c r="AF397" s="100" t="str">
        <f>IFERROR(VLOOKUP(Výskyt[[#This Row],[Kód]],zostava20[],2,0),"")</f>
        <v/>
      </c>
      <c r="AG397" s="100" t="str">
        <f>IFERROR(VLOOKUP(Výskyt[[#This Row],[Kód]],zostava21[],2,0),"")</f>
        <v/>
      </c>
      <c r="AH397" s="100" t="str">
        <f>IFERROR(VLOOKUP(Výskyt[[#This Row],[Kód]],zostava22[],2,0),"")</f>
        <v/>
      </c>
      <c r="AI397" s="100" t="str">
        <f>IFERROR(VLOOKUP(Výskyt[[#This Row],[Kód]],zostava23[],2,0),"")</f>
        <v/>
      </c>
      <c r="AJ397" s="100" t="str">
        <f>IFERROR(VLOOKUP(Výskyt[[#This Row],[Kód]],zostava24[],2,0),"")</f>
        <v/>
      </c>
      <c r="AK397" s="100" t="str">
        <f>IFERROR(VLOOKUP(Výskyt[[#This Row],[Kód]],zostava25[],2,0),"")</f>
        <v/>
      </c>
      <c r="AL397" s="100" t="str">
        <f>IFERROR(VLOOKUP(Výskyt[[#This Row],[Kód]],zostava26[],2,0),"")</f>
        <v/>
      </c>
      <c r="AM397" s="100" t="str">
        <f>IFERROR(VLOOKUP(Výskyt[[#This Row],[Kód]],zostava27[],2,0),"")</f>
        <v/>
      </c>
      <c r="AN397" s="100" t="str">
        <f>IFERROR(VLOOKUP(Výskyt[[#This Row],[Kód]],zostava28[],2,0),"")</f>
        <v/>
      </c>
      <c r="AO397" s="100" t="str">
        <f>IFERROR(VLOOKUP(Výskyt[[#This Row],[Kód]],zostava29[],2,0),"")</f>
        <v/>
      </c>
      <c r="AP397" s="100" t="str">
        <f>IFERROR(VLOOKUP(Výskyt[[#This Row],[Kód]],zostava30[],2,0),"")</f>
        <v/>
      </c>
      <c r="AQ397" s="100" t="str">
        <f>IFERROR(VLOOKUP(Výskyt[[#This Row],[Kód]],zostava31[],2,0),"")</f>
        <v/>
      </c>
      <c r="AR397" s="100" t="str">
        <f>IFERROR(VLOOKUP(Výskyt[[#This Row],[Kód]],zostava32[],2,0),"")</f>
        <v/>
      </c>
      <c r="AS397" s="100" t="str">
        <f>IFERROR(VLOOKUP(Výskyt[[#This Row],[Kód]],zostava33[],2,0),"")</f>
        <v/>
      </c>
      <c r="AT397" s="100" t="str">
        <f>IFERROR(VLOOKUP(Výskyt[[#This Row],[Kód]],zostava34[],2,0),"")</f>
        <v/>
      </c>
      <c r="AU397" s="100" t="str">
        <f>IFERROR(VLOOKUP(Výskyt[[#This Row],[Kód]],zostava35[],2,0),"")</f>
        <v/>
      </c>
      <c r="AV397" s="100" t="str">
        <f>IFERROR(VLOOKUP(Výskyt[[#This Row],[Kód]],zostava36[],2,0),"")</f>
        <v/>
      </c>
      <c r="AW397" s="100" t="str">
        <f>IFERROR(VLOOKUP(Výskyt[[#This Row],[Kód]],zostava37[],2,0),"")</f>
        <v/>
      </c>
      <c r="AX397" s="100" t="str">
        <f>IFERROR(VLOOKUP(Výskyt[[#This Row],[Kód]],zostava38[],2,0),"")</f>
        <v/>
      </c>
      <c r="AY397" s="100" t="str">
        <f>IFERROR(VLOOKUP(Výskyt[[#This Row],[Kód]],zostava39[],2,0),"")</f>
        <v/>
      </c>
      <c r="AZ397" s="100" t="str">
        <f>IFERROR(VLOOKUP(Výskyt[[#This Row],[Kód]],zostava40[],2,0),"")</f>
        <v/>
      </c>
      <c r="BA397" s="100" t="str">
        <f>IFERROR(VLOOKUP(Výskyt[[#This Row],[Kód]],zostava41[],2,0),"")</f>
        <v/>
      </c>
      <c r="BB397" s="100" t="str">
        <f>IFERROR(VLOOKUP(Výskyt[[#This Row],[Kód]],zostava42[],2,0),"")</f>
        <v/>
      </c>
      <c r="BC397" s="100" t="str">
        <f>IFERROR(VLOOKUP(Výskyt[[#This Row],[Kód]],zostava43[],2,0),"")</f>
        <v/>
      </c>
      <c r="BD397" s="100" t="str">
        <f>IFERROR(VLOOKUP(Výskyt[[#This Row],[Kód]],zostava44[],2,0),"")</f>
        <v/>
      </c>
      <c r="BE397" s="84"/>
      <c r="BF397" s="108">
        <f>Zostavy!B445</f>
        <v>0</v>
      </c>
      <c r="BG397" s="108">
        <f>SUMIFS(Zostavy!$D$426:$D$459,Zostavy!$B$426:$B$459,Zostavy!B445)*Zostavy!$E$461</f>
        <v>0</v>
      </c>
      <c r="BI397" s="108">
        <f>Zostavy!H445</f>
        <v>0</v>
      </c>
      <c r="BJ397" s="108">
        <f>SUMIFS(Zostavy!$J$426:$J$459,Zostavy!$H$426:$H$459,Zostavy!H445)*Zostavy!$K$461</f>
        <v>0</v>
      </c>
      <c r="BL397" s="108">
        <f>Zostavy!N445</f>
        <v>0</v>
      </c>
      <c r="BM397" s="108">
        <f>SUMIFS(Zostavy!$P$426:$P$459,Zostavy!$N$426:$N$459,Zostavy!N445)*Zostavy!$Q$461</f>
        <v>0</v>
      </c>
      <c r="BO397" s="108">
        <f>Zostavy!T445</f>
        <v>0</v>
      </c>
      <c r="BP397" s="108">
        <f>SUMIFS(Zostavy!$V$426:$V$459,Zostavy!$T$426:$T$459,Zostavy!T445)*Zostavy!$W$461</f>
        <v>0</v>
      </c>
    </row>
    <row r="398" spans="1:68" ht="14.15" x14ac:dyDescent="0.35">
      <c r="A398" s="84"/>
      <c r="B398" s="98">
        <v>6511</v>
      </c>
      <c r="C398" s="84" t="s">
        <v>607</v>
      </c>
      <c r="D398" s="84">
        <f>Cenník[[#This Row],[Kód]]</f>
        <v>6511</v>
      </c>
      <c r="E398" s="93">
        <v>0.42</v>
      </c>
      <c r="F398" s="84"/>
      <c r="G398" s="84" t="s">
        <v>644</v>
      </c>
      <c r="H398" s="84"/>
      <c r="I398" s="99">
        <f>Cenník[[#This Row],[Kód]]</f>
        <v>6511</v>
      </c>
      <c r="J398" s="100">
        <f>SUM(Výskyt[[#This Row],[1]:[44]])</f>
        <v>0</v>
      </c>
      <c r="K398" s="100" t="str">
        <f>IFERROR(RANK(Výskyt[[#This Row],[kód-P]],Výskyt[kód-P],1),"")</f>
        <v/>
      </c>
      <c r="L398" s="100" t="str">
        <f>IF(Výskyt[[#This Row],[ks]]&gt;0,Výskyt[[#This Row],[Kód]],"")</f>
        <v/>
      </c>
      <c r="M398" s="100" t="str">
        <f>IFERROR(VLOOKUP(Výskyt[[#This Row],[Kód]],zostava1[],2,0),"")</f>
        <v/>
      </c>
      <c r="N398" s="100" t="str">
        <f>IFERROR(VLOOKUP(Výskyt[[#This Row],[Kód]],zostava2[],2,0),"")</f>
        <v/>
      </c>
      <c r="O398" s="100" t="str">
        <f>IFERROR(VLOOKUP(Výskyt[[#This Row],[Kód]],zostava3[],2,0),"")</f>
        <v/>
      </c>
      <c r="P398" s="100" t="str">
        <f>IFERROR(VLOOKUP(Výskyt[[#This Row],[Kód]],zostava4[],2,0),"")</f>
        <v/>
      </c>
      <c r="Q398" s="100" t="str">
        <f>IFERROR(VLOOKUP(Výskyt[[#This Row],[Kód]],zostava5[],2,0),"")</f>
        <v/>
      </c>
      <c r="R398" s="100" t="str">
        <f>IFERROR(VLOOKUP(Výskyt[[#This Row],[Kód]],zostava6[],2,0),"")</f>
        <v/>
      </c>
      <c r="S398" s="100" t="str">
        <f>IFERROR(VLOOKUP(Výskyt[[#This Row],[Kód]],zostava7[],2,0),"")</f>
        <v/>
      </c>
      <c r="T398" s="100" t="str">
        <f>IFERROR(VLOOKUP(Výskyt[[#This Row],[Kód]],zostava8[],2,0),"")</f>
        <v/>
      </c>
      <c r="U398" s="100" t="str">
        <f>IFERROR(VLOOKUP(Výskyt[[#This Row],[Kód]],zostava9[],2,0),"")</f>
        <v/>
      </c>
      <c r="V398" s="102" t="str">
        <f>IFERROR(VLOOKUP(Výskyt[[#This Row],[Kód]],zostava10[],2,0),"")</f>
        <v/>
      </c>
      <c r="W398" s="100" t="str">
        <f>IFERROR(VLOOKUP(Výskyt[[#This Row],[Kód]],zostava11[],2,0),"")</f>
        <v/>
      </c>
      <c r="X398" s="100" t="str">
        <f>IFERROR(VLOOKUP(Výskyt[[#This Row],[Kód]],zostava12[],2,0),"")</f>
        <v/>
      </c>
      <c r="Y398" s="100" t="str">
        <f>IFERROR(VLOOKUP(Výskyt[[#This Row],[Kód]],zostava13[],2,0),"")</f>
        <v/>
      </c>
      <c r="Z398" s="100" t="str">
        <f>IFERROR(VLOOKUP(Výskyt[[#This Row],[Kód]],zostava14[],2,0),"")</f>
        <v/>
      </c>
      <c r="AA398" s="100" t="str">
        <f>IFERROR(VLOOKUP(Výskyt[[#This Row],[Kód]],zostava15[],2,0),"")</f>
        <v/>
      </c>
      <c r="AB398" s="100" t="str">
        <f>IFERROR(VLOOKUP(Výskyt[[#This Row],[Kód]],zostava16[],2,0),"")</f>
        <v/>
      </c>
      <c r="AC398" s="100" t="str">
        <f>IFERROR(VLOOKUP(Výskyt[[#This Row],[Kód]],zostava17[],2,0),"")</f>
        <v/>
      </c>
      <c r="AD398" s="100" t="str">
        <f>IFERROR(VLOOKUP(Výskyt[[#This Row],[Kód]],zostava18[],2,0),"")</f>
        <v/>
      </c>
      <c r="AE398" s="100" t="str">
        <f>IFERROR(VLOOKUP(Výskyt[[#This Row],[Kód]],zostava19[],2,0),"")</f>
        <v/>
      </c>
      <c r="AF398" s="100" t="str">
        <f>IFERROR(VLOOKUP(Výskyt[[#This Row],[Kód]],zostava20[],2,0),"")</f>
        <v/>
      </c>
      <c r="AG398" s="100" t="str">
        <f>IFERROR(VLOOKUP(Výskyt[[#This Row],[Kód]],zostava21[],2,0),"")</f>
        <v/>
      </c>
      <c r="AH398" s="100" t="str">
        <f>IFERROR(VLOOKUP(Výskyt[[#This Row],[Kód]],zostava22[],2,0),"")</f>
        <v/>
      </c>
      <c r="AI398" s="100" t="str">
        <f>IFERROR(VLOOKUP(Výskyt[[#This Row],[Kód]],zostava23[],2,0),"")</f>
        <v/>
      </c>
      <c r="AJ398" s="100" t="str">
        <f>IFERROR(VLOOKUP(Výskyt[[#This Row],[Kód]],zostava24[],2,0),"")</f>
        <v/>
      </c>
      <c r="AK398" s="100" t="str">
        <f>IFERROR(VLOOKUP(Výskyt[[#This Row],[Kód]],zostava25[],2,0),"")</f>
        <v/>
      </c>
      <c r="AL398" s="100" t="str">
        <f>IFERROR(VLOOKUP(Výskyt[[#This Row],[Kód]],zostava26[],2,0),"")</f>
        <v/>
      </c>
      <c r="AM398" s="100" t="str">
        <f>IFERROR(VLOOKUP(Výskyt[[#This Row],[Kód]],zostava27[],2,0),"")</f>
        <v/>
      </c>
      <c r="AN398" s="100" t="str">
        <f>IFERROR(VLOOKUP(Výskyt[[#This Row],[Kód]],zostava28[],2,0),"")</f>
        <v/>
      </c>
      <c r="AO398" s="100" t="str">
        <f>IFERROR(VLOOKUP(Výskyt[[#This Row],[Kód]],zostava29[],2,0),"")</f>
        <v/>
      </c>
      <c r="AP398" s="100" t="str">
        <f>IFERROR(VLOOKUP(Výskyt[[#This Row],[Kód]],zostava30[],2,0),"")</f>
        <v/>
      </c>
      <c r="AQ398" s="100" t="str">
        <f>IFERROR(VLOOKUP(Výskyt[[#This Row],[Kód]],zostava31[],2,0),"")</f>
        <v/>
      </c>
      <c r="AR398" s="100" t="str">
        <f>IFERROR(VLOOKUP(Výskyt[[#This Row],[Kód]],zostava32[],2,0),"")</f>
        <v/>
      </c>
      <c r="AS398" s="100" t="str">
        <f>IFERROR(VLOOKUP(Výskyt[[#This Row],[Kód]],zostava33[],2,0),"")</f>
        <v/>
      </c>
      <c r="AT398" s="100" t="str">
        <f>IFERROR(VLOOKUP(Výskyt[[#This Row],[Kód]],zostava34[],2,0),"")</f>
        <v/>
      </c>
      <c r="AU398" s="100" t="str">
        <f>IFERROR(VLOOKUP(Výskyt[[#This Row],[Kód]],zostava35[],2,0),"")</f>
        <v/>
      </c>
      <c r="AV398" s="100" t="str">
        <f>IFERROR(VLOOKUP(Výskyt[[#This Row],[Kód]],zostava36[],2,0),"")</f>
        <v/>
      </c>
      <c r="AW398" s="100" t="str">
        <f>IFERROR(VLOOKUP(Výskyt[[#This Row],[Kód]],zostava37[],2,0),"")</f>
        <v/>
      </c>
      <c r="AX398" s="100" t="str">
        <f>IFERROR(VLOOKUP(Výskyt[[#This Row],[Kód]],zostava38[],2,0),"")</f>
        <v/>
      </c>
      <c r="AY398" s="100" t="str">
        <f>IFERROR(VLOOKUP(Výskyt[[#This Row],[Kód]],zostava39[],2,0),"")</f>
        <v/>
      </c>
      <c r="AZ398" s="100" t="str">
        <f>IFERROR(VLOOKUP(Výskyt[[#This Row],[Kód]],zostava40[],2,0),"")</f>
        <v/>
      </c>
      <c r="BA398" s="100" t="str">
        <f>IFERROR(VLOOKUP(Výskyt[[#This Row],[Kód]],zostava41[],2,0),"")</f>
        <v/>
      </c>
      <c r="BB398" s="100" t="str">
        <f>IFERROR(VLOOKUP(Výskyt[[#This Row],[Kód]],zostava42[],2,0),"")</f>
        <v/>
      </c>
      <c r="BC398" s="100" t="str">
        <f>IFERROR(VLOOKUP(Výskyt[[#This Row],[Kód]],zostava43[],2,0),"")</f>
        <v/>
      </c>
      <c r="BD398" s="100" t="str">
        <f>IFERROR(VLOOKUP(Výskyt[[#This Row],[Kód]],zostava44[],2,0),"")</f>
        <v/>
      </c>
      <c r="BE398" s="84"/>
      <c r="BF398" s="108">
        <f>Zostavy!B446</f>
        <v>0</v>
      </c>
      <c r="BG398" s="108">
        <f>SUMIFS(Zostavy!$D$426:$D$459,Zostavy!$B$426:$B$459,Zostavy!B446)*Zostavy!$E$461</f>
        <v>0</v>
      </c>
      <c r="BI398" s="108">
        <f>Zostavy!H446</f>
        <v>0</v>
      </c>
      <c r="BJ398" s="108">
        <f>SUMIFS(Zostavy!$J$426:$J$459,Zostavy!$H$426:$H$459,Zostavy!H446)*Zostavy!$K$461</f>
        <v>0</v>
      </c>
      <c r="BL398" s="108">
        <f>Zostavy!N446</f>
        <v>0</v>
      </c>
      <c r="BM398" s="108">
        <f>SUMIFS(Zostavy!$P$426:$P$459,Zostavy!$N$426:$N$459,Zostavy!N446)*Zostavy!$Q$461</f>
        <v>0</v>
      </c>
      <c r="BO398" s="108">
        <f>Zostavy!T446</f>
        <v>0</v>
      </c>
      <c r="BP398" s="108">
        <f>SUMIFS(Zostavy!$V$426:$V$459,Zostavy!$T$426:$T$459,Zostavy!T446)*Zostavy!$W$461</f>
        <v>0</v>
      </c>
    </row>
    <row r="399" spans="1:68" ht="14.15" x14ac:dyDescent="0.35">
      <c r="A399" s="84"/>
      <c r="B399" s="98">
        <v>6512</v>
      </c>
      <c r="C399" s="84" t="s">
        <v>608</v>
      </c>
      <c r="D399" s="84">
        <f>Cenník[[#This Row],[Kód]]</f>
        <v>6512</v>
      </c>
      <c r="E399" s="93">
        <v>0.42</v>
      </c>
      <c r="F399" s="84"/>
      <c r="G399" s="84" t="s">
        <v>642</v>
      </c>
      <c r="H399" s="84"/>
      <c r="I399" s="99">
        <f>Cenník[[#This Row],[Kód]]</f>
        <v>6512</v>
      </c>
      <c r="J399" s="100">
        <f>SUM(Výskyt[[#This Row],[1]:[44]])</f>
        <v>0</v>
      </c>
      <c r="K399" s="100" t="str">
        <f>IFERROR(RANK(Výskyt[[#This Row],[kód-P]],Výskyt[kód-P],1),"")</f>
        <v/>
      </c>
      <c r="L399" s="100" t="str">
        <f>IF(Výskyt[[#This Row],[ks]]&gt;0,Výskyt[[#This Row],[Kód]],"")</f>
        <v/>
      </c>
      <c r="M399" s="100" t="str">
        <f>IFERROR(VLOOKUP(Výskyt[[#This Row],[Kód]],zostava1[],2,0),"")</f>
        <v/>
      </c>
      <c r="N399" s="100" t="str">
        <f>IFERROR(VLOOKUP(Výskyt[[#This Row],[Kód]],zostava2[],2,0),"")</f>
        <v/>
      </c>
      <c r="O399" s="100" t="str">
        <f>IFERROR(VLOOKUP(Výskyt[[#This Row],[Kód]],zostava3[],2,0),"")</f>
        <v/>
      </c>
      <c r="P399" s="100" t="str">
        <f>IFERROR(VLOOKUP(Výskyt[[#This Row],[Kód]],zostava4[],2,0),"")</f>
        <v/>
      </c>
      <c r="Q399" s="100" t="str">
        <f>IFERROR(VLOOKUP(Výskyt[[#This Row],[Kód]],zostava5[],2,0),"")</f>
        <v/>
      </c>
      <c r="R399" s="100" t="str">
        <f>IFERROR(VLOOKUP(Výskyt[[#This Row],[Kód]],zostava6[],2,0),"")</f>
        <v/>
      </c>
      <c r="S399" s="100" t="str">
        <f>IFERROR(VLOOKUP(Výskyt[[#This Row],[Kód]],zostava7[],2,0),"")</f>
        <v/>
      </c>
      <c r="T399" s="100" t="str">
        <f>IFERROR(VLOOKUP(Výskyt[[#This Row],[Kód]],zostava8[],2,0),"")</f>
        <v/>
      </c>
      <c r="U399" s="100" t="str">
        <f>IFERROR(VLOOKUP(Výskyt[[#This Row],[Kód]],zostava9[],2,0),"")</f>
        <v/>
      </c>
      <c r="V399" s="102" t="str">
        <f>IFERROR(VLOOKUP(Výskyt[[#This Row],[Kód]],zostava10[],2,0),"")</f>
        <v/>
      </c>
      <c r="W399" s="100" t="str">
        <f>IFERROR(VLOOKUP(Výskyt[[#This Row],[Kód]],zostava11[],2,0),"")</f>
        <v/>
      </c>
      <c r="X399" s="100" t="str">
        <f>IFERROR(VLOOKUP(Výskyt[[#This Row],[Kód]],zostava12[],2,0),"")</f>
        <v/>
      </c>
      <c r="Y399" s="100" t="str">
        <f>IFERROR(VLOOKUP(Výskyt[[#This Row],[Kód]],zostava13[],2,0),"")</f>
        <v/>
      </c>
      <c r="Z399" s="100" t="str">
        <f>IFERROR(VLOOKUP(Výskyt[[#This Row],[Kód]],zostava14[],2,0),"")</f>
        <v/>
      </c>
      <c r="AA399" s="100" t="str">
        <f>IFERROR(VLOOKUP(Výskyt[[#This Row],[Kód]],zostava15[],2,0),"")</f>
        <v/>
      </c>
      <c r="AB399" s="100" t="str">
        <f>IFERROR(VLOOKUP(Výskyt[[#This Row],[Kód]],zostava16[],2,0),"")</f>
        <v/>
      </c>
      <c r="AC399" s="100" t="str">
        <f>IFERROR(VLOOKUP(Výskyt[[#This Row],[Kód]],zostava17[],2,0),"")</f>
        <v/>
      </c>
      <c r="AD399" s="100" t="str">
        <f>IFERROR(VLOOKUP(Výskyt[[#This Row],[Kód]],zostava18[],2,0),"")</f>
        <v/>
      </c>
      <c r="AE399" s="100" t="str">
        <f>IFERROR(VLOOKUP(Výskyt[[#This Row],[Kód]],zostava19[],2,0),"")</f>
        <v/>
      </c>
      <c r="AF399" s="100" t="str">
        <f>IFERROR(VLOOKUP(Výskyt[[#This Row],[Kód]],zostava20[],2,0),"")</f>
        <v/>
      </c>
      <c r="AG399" s="100" t="str">
        <f>IFERROR(VLOOKUP(Výskyt[[#This Row],[Kód]],zostava21[],2,0),"")</f>
        <v/>
      </c>
      <c r="AH399" s="100" t="str">
        <f>IFERROR(VLOOKUP(Výskyt[[#This Row],[Kód]],zostava22[],2,0),"")</f>
        <v/>
      </c>
      <c r="AI399" s="100" t="str">
        <f>IFERROR(VLOOKUP(Výskyt[[#This Row],[Kód]],zostava23[],2,0),"")</f>
        <v/>
      </c>
      <c r="AJ399" s="100" t="str">
        <f>IFERROR(VLOOKUP(Výskyt[[#This Row],[Kód]],zostava24[],2,0),"")</f>
        <v/>
      </c>
      <c r="AK399" s="100" t="str">
        <f>IFERROR(VLOOKUP(Výskyt[[#This Row],[Kód]],zostava25[],2,0),"")</f>
        <v/>
      </c>
      <c r="AL399" s="100" t="str">
        <f>IFERROR(VLOOKUP(Výskyt[[#This Row],[Kód]],zostava26[],2,0),"")</f>
        <v/>
      </c>
      <c r="AM399" s="100" t="str">
        <f>IFERROR(VLOOKUP(Výskyt[[#This Row],[Kód]],zostava27[],2,0),"")</f>
        <v/>
      </c>
      <c r="AN399" s="100" t="str">
        <f>IFERROR(VLOOKUP(Výskyt[[#This Row],[Kód]],zostava28[],2,0),"")</f>
        <v/>
      </c>
      <c r="AO399" s="100" t="str">
        <f>IFERROR(VLOOKUP(Výskyt[[#This Row],[Kód]],zostava29[],2,0),"")</f>
        <v/>
      </c>
      <c r="AP399" s="100" t="str">
        <f>IFERROR(VLOOKUP(Výskyt[[#This Row],[Kód]],zostava30[],2,0),"")</f>
        <v/>
      </c>
      <c r="AQ399" s="100" t="str">
        <f>IFERROR(VLOOKUP(Výskyt[[#This Row],[Kód]],zostava31[],2,0),"")</f>
        <v/>
      </c>
      <c r="AR399" s="100" t="str">
        <f>IFERROR(VLOOKUP(Výskyt[[#This Row],[Kód]],zostava32[],2,0),"")</f>
        <v/>
      </c>
      <c r="AS399" s="100" t="str">
        <f>IFERROR(VLOOKUP(Výskyt[[#This Row],[Kód]],zostava33[],2,0),"")</f>
        <v/>
      </c>
      <c r="AT399" s="100" t="str">
        <f>IFERROR(VLOOKUP(Výskyt[[#This Row],[Kód]],zostava34[],2,0),"")</f>
        <v/>
      </c>
      <c r="AU399" s="100" t="str">
        <f>IFERROR(VLOOKUP(Výskyt[[#This Row],[Kód]],zostava35[],2,0),"")</f>
        <v/>
      </c>
      <c r="AV399" s="100" t="str">
        <f>IFERROR(VLOOKUP(Výskyt[[#This Row],[Kód]],zostava36[],2,0),"")</f>
        <v/>
      </c>
      <c r="AW399" s="100" t="str">
        <f>IFERROR(VLOOKUP(Výskyt[[#This Row],[Kód]],zostava37[],2,0),"")</f>
        <v/>
      </c>
      <c r="AX399" s="100" t="str">
        <f>IFERROR(VLOOKUP(Výskyt[[#This Row],[Kód]],zostava38[],2,0),"")</f>
        <v/>
      </c>
      <c r="AY399" s="100" t="str">
        <f>IFERROR(VLOOKUP(Výskyt[[#This Row],[Kód]],zostava39[],2,0),"")</f>
        <v/>
      </c>
      <c r="AZ399" s="100" t="str">
        <f>IFERROR(VLOOKUP(Výskyt[[#This Row],[Kód]],zostava40[],2,0),"")</f>
        <v/>
      </c>
      <c r="BA399" s="100" t="str">
        <f>IFERROR(VLOOKUP(Výskyt[[#This Row],[Kód]],zostava41[],2,0),"")</f>
        <v/>
      </c>
      <c r="BB399" s="100" t="str">
        <f>IFERROR(VLOOKUP(Výskyt[[#This Row],[Kód]],zostava42[],2,0),"")</f>
        <v/>
      </c>
      <c r="BC399" s="100" t="str">
        <f>IFERROR(VLOOKUP(Výskyt[[#This Row],[Kód]],zostava43[],2,0),"")</f>
        <v/>
      </c>
      <c r="BD399" s="100" t="str">
        <f>IFERROR(VLOOKUP(Výskyt[[#This Row],[Kód]],zostava44[],2,0),"")</f>
        <v/>
      </c>
      <c r="BE399" s="84"/>
      <c r="BF399" s="108">
        <f>Zostavy!B447</f>
        <v>0</v>
      </c>
      <c r="BG399" s="108">
        <f>SUMIFS(Zostavy!$D$426:$D$459,Zostavy!$B$426:$B$459,Zostavy!B447)*Zostavy!$E$461</f>
        <v>0</v>
      </c>
      <c r="BI399" s="108">
        <f>Zostavy!H447</f>
        <v>0</v>
      </c>
      <c r="BJ399" s="108">
        <f>SUMIFS(Zostavy!$J$426:$J$459,Zostavy!$H$426:$H$459,Zostavy!H447)*Zostavy!$K$461</f>
        <v>0</v>
      </c>
      <c r="BL399" s="108">
        <f>Zostavy!N447</f>
        <v>0</v>
      </c>
      <c r="BM399" s="108">
        <f>SUMIFS(Zostavy!$P$426:$P$459,Zostavy!$N$426:$N$459,Zostavy!N447)*Zostavy!$Q$461</f>
        <v>0</v>
      </c>
      <c r="BO399" s="108">
        <f>Zostavy!T447</f>
        <v>0</v>
      </c>
      <c r="BP399" s="108">
        <f>SUMIFS(Zostavy!$V$426:$V$459,Zostavy!$T$426:$T$459,Zostavy!T447)*Zostavy!$W$461</f>
        <v>0</v>
      </c>
    </row>
    <row r="400" spans="1:68" ht="14.15" x14ac:dyDescent="0.35">
      <c r="A400" s="84"/>
      <c r="B400" s="98">
        <v>6513</v>
      </c>
      <c r="C400" s="84" t="s">
        <v>609</v>
      </c>
      <c r="D400" s="84">
        <f>Cenník[[#This Row],[Kód]]</f>
        <v>6513</v>
      </c>
      <c r="E400" s="93">
        <v>0.42</v>
      </c>
      <c r="F400" s="84"/>
      <c r="G400" s="84" t="s">
        <v>640</v>
      </c>
      <c r="H400" s="84"/>
      <c r="I400" s="99">
        <f>Cenník[[#This Row],[Kód]]</f>
        <v>6513</v>
      </c>
      <c r="J400" s="100">
        <f>SUM(Výskyt[[#This Row],[1]:[44]])</f>
        <v>0</v>
      </c>
      <c r="K400" s="100" t="str">
        <f>IFERROR(RANK(Výskyt[[#This Row],[kód-P]],Výskyt[kód-P],1),"")</f>
        <v/>
      </c>
      <c r="L400" s="100" t="str">
        <f>IF(Výskyt[[#This Row],[ks]]&gt;0,Výskyt[[#This Row],[Kód]],"")</f>
        <v/>
      </c>
      <c r="M400" s="100" t="str">
        <f>IFERROR(VLOOKUP(Výskyt[[#This Row],[Kód]],zostava1[],2,0),"")</f>
        <v/>
      </c>
      <c r="N400" s="100" t="str">
        <f>IFERROR(VLOOKUP(Výskyt[[#This Row],[Kód]],zostava2[],2,0),"")</f>
        <v/>
      </c>
      <c r="O400" s="100" t="str">
        <f>IFERROR(VLOOKUP(Výskyt[[#This Row],[Kód]],zostava3[],2,0),"")</f>
        <v/>
      </c>
      <c r="P400" s="100" t="str">
        <f>IFERROR(VLOOKUP(Výskyt[[#This Row],[Kód]],zostava4[],2,0),"")</f>
        <v/>
      </c>
      <c r="Q400" s="100" t="str">
        <f>IFERROR(VLOOKUP(Výskyt[[#This Row],[Kód]],zostava5[],2,0),"")</f>
        <v/>
      </c>
      <c r="R400" s="100" t="str">
        <f>IFERROR(VLOOKUP(Výskyt[[#This Row],[Kód]],zostava6[],2,0),"")</f>
        <v/>
      </c>
      <c r="S400" s="100" t="str">
        <f>IFERROR(VLOOKUP(Výskyt[[#This Row],[Kód]],zostava7[],2,0),"")</f>
        <v/>
      </c>
      <c r="T400" s="100" t="str">
        <f>IFERROR(VLOOKUP(Výskyt[[#This Row],[Kód]],zostava8[],2,0),"")</f>
        <v/>
      </c>
      <c r="U400" s="100" t="str">
        <f>IFERROR(VLOOKUP(Výskyt[[#This Row],[Kód]],zostava9[],2,0),"")</f>
        <v/>
      </c>
      <c r="V400" s="102" t="str">
        <f>IFERROR(VLOOKUP(Výskyt[[#This Row],[Kód]],zostava10[],2,0),"")</f>
        <v/>
      </c>
      <c r="W400" s="100" t="str">
        <f>IFERROR(VLOOKUP(Výskyt[[#This Row],[Kód]],zostava11[],2,0),"")</f>
        <v/>
      </c>
      <c r="X400" s="100" t="str">
        <f>IFERROR(VLOOKUP(Výskyt[[#This Row],[Kód]],zostava12[],2,0),"")</f>
        <v/>
      </c>
      <c r="Y400" s="100" t="str">
        <f>IFERROR(VLOOKUP(Výskyt[[#This Row],[Kód]],zostava13[],2,0),"")</f>
        <v/>
      </c>
      <c r="Z400" s="100" t="str">
        <f>IFERROR(VLOOKUP(Výskyt[[#This Row],[Kód]],zostava14[],2,0),"")</f>
        <v/>
      </c>
      <c r="AA400" s="100" t="str">
        <f>IFERROR(VLOOKUP(Výskyt[[#This Row],[Kód]],zostava15[],2,0),"")</f>
        <v/>
      </c>
      <c r="AB400" s="100" t="str">
        <f>IFERROR(VLOOKUP(Výskyt[[#This Row],[Kód]],zostava16[],2,0),"")</f>
        <v/>
      </c>
      <c r="AC400" s="100" t="str">
        <f>IFERROR(VLOOKUP(Výskyt[[#This Row],[Kód]],zostava17[],2,0),"")</f>
        <v/>
      </c>
      <c r="AD400" s="100" t="str">
        <f>IFERROR(VLOOKUP(Výskyt[[#This Row],[Kód]],zostava18[],2,0),"")</f>
        <v/>
      </c>
      <c r="AE400" s="100" t="str">
        <f>IFERROR(VLOOKUP(Výskyt[[#This Row],[Kód]],zostava19[],2,0),"")</f>
        <v/>
      </c>
      <c r="AF400" s="100" t="str">
        <f>IFERROR(VLOOKUP(Výskyt[[#This Row],[Kód]],zostava20[],2,0),"")</f>
        <v/>
      </c>
      <c r="AG400" s="100" t="str">
        <f>IFERROR(VLOOKUP(Výskyt[[#This Row],[Kód]],zostava21[],2,0),"")</f>
        <v/>
      </c>
      <c r="AH400" s="100" t="str">
        <f>IFERROR(VLOOKUP(Výskyt[[#This Row],[Kód]],zostava22[],2,0),"")</f>
        <v/>
      </c>
      <c r="AI400" s="100" t="str">
        <f>IFERROR(VLOOKUP(Výskyt[[#This Row],[Kód]],zostava23[],2,0),"")</f>
        <v/>
      </c>
      <c r="AJ400" s="100" t="str">
        <f>IFERROR(VLOOKUP(Výskyt[[#This Row],[Kód]],zostava24[],2,0),"")</f>
        <v/>
      </c>
      <c r="AK400" s="100" t="str">
        <f>IFERROR(VLOOKUP(Výskyt[[#This Row],[Kód]],zostava25[],2,0),"")</f>
        <v/>
      </c>
      <c r="AL400" s="100" t="str">
        <f>IFERROR(VLOOKUP(Výskyt[[#This Row],[Kód]],zostava26[],2,0),"")</f>
        <v/>
      </c>
      <c r="AM400" s="100" t="str">
        <f>IFERROR(VLOOKUP(Výskyt[[#This Row],[Kód]],zostava27[],2,0),"")</f>
        <v/>
      </c>
      <c r="AN400" s="100" t="str">
        <f>IFERROR(VLOOKUP(Výskyt[[#This Row],[Kód]],zostava28[],2,0),"")</f>
        <v/>
      </c>
      <c r="AO400" s="100" t="str">
        <f>IFERROR(VLOOKUP(Výskyt[[#This Row],[Kód]],zostava29[],2,0),"")</f>
        <v/>
      </c>
      <c r="AP400" s="100" t="str">
        <f>IFERROR(VLOOKUP(Výskyt[[#This Row],[Kód]],zostava30[],2,0),"")</f>
        <v/>
      </c>
      <c r="AQ400" s="100" t="str">
        <f>IFERROR(VLOOKUP(Výskyt[[#This Row],[Kód]],zostava31[],2,0),"")</f>
        <v/>
      </c>
      <c r="AR400" s="100" t="str">
        <f>IFERROR(VLOOKUP(Výskyt[[#This Row],[Kód]],zostava32[],2,0),"")</f>
        <v/>
      </c>
      <c r="AS400" s="100" t="str">
        <f>IFERROR(VLOOKUP(Výskyt[[#This Row],[Kód]],zostava33[],2,0),"")</f>
        <v/>
      </c>
      <c r="AT400" s="100" t="str">
        <f>IFERROR(VLOOKUP(Výskyt[[#This Row],[Kód]],zostava34[],2,0),"")</f>
        <v/>
      </c>
      <c r="AU400" s="100" t="str">
        <f>IFERROR(VLOOKUP(Výskyt[[#This Row],[Kód]],zostava35[],2,0),"")</f>
        <v/>
      </c>
      <c r="AV400" s="100" t="str">
        <f>IFERROR(VLOOKUP(Výskyt[[#This Row],[Kód]],zostava36[],2,0),"")</f>
        <v/>
      </c>
      <c r="AW400" s="100" t="str">
        <f>IFERROR(VLOOKUP(Výskyt[[#This Row],[Kód]],zostava37[],2,0),"")</f>
        <v/>
      </c>
      <c r="AX400" s="100" t="str">
        <f>IFERROR(VLOOKUP(Výskyt[[#This Row],[Kód]],zostava38[],2,0),"")</f>
        <v/>
      </c>
      <c r="AY400" s="100" t="str">
        <f>IFERROR(VLOOKUP(Výskyt[[#This Row],[Kód]],zostava39[],2,0),"")</f>
        <v/>
      </c>
      <c r="AZ400" s="100" t="str">
        <f>IFERROR(VLOOKUP(Výskyt[[#This Row],[Kód]],zostava40[],2,0),"")</f>
        <v/>
      </c>
      <c r="BA400" s="100" t="str">
        <f>IFERROR(VLOOKUP(Výskyt[[#This Row],[Kód]],zostava41[],2,0),"")</f>
        <v/>
      </c>
      <c r="BB400" s="100" t="str">
        <f>IFERROR(VLOOKUP(Výskyt[[#This Row],[Kód]],zostava42[],2,0),"")</f>
        <v/>
      </c>
      <c r="BC400" s="100" t="str">
        <f>IFERROR(VLOOKUP(Výskyt[[#This Row],[Kód]],zostava43[],2,0),"")</f>
        <v/>
      </c>
      <c r="BD400" s="100" t="str">
        <f>IFERROR(VLOOKUP(Výskyt[[#This Row],[Kód]],zostava44[],2,0),"")</f>
        <v/>
      </c>
      <c r="BE400" s="84"/>
      <c r="BF400" s="108">
        <f>Zostavy!B448</f>
        <v>0</v>
      </c>
      <c r="BG400" s="108">
        <f>SUMIFS(Zostavy!$D$426:$D$459,Zostavy!$B$426:$B$459,Zostavy!B448)*Zostavy!$E$461</f>
        <v>0</v>
      </c>
      <c r="BI400" s="108">
        <f>Zostavy!H448</f>
        <v>0</v>
      </c>
      <c r="BJ400" s="108">
        <f>SUMIFS(Zostavy!$J$426:$J$459,Zostavy!$H$426:$H$459,Zostavy!H448)*Zostavy!$K$461</f>
        <v>0</v>
      </c>
      <c r="BL400" s="108">
        <f>Zostavy!N448</f>
        <v>0</v>
      </c>
      <c r="BM400" s="108">
        <f>SUMIFS(Zostavy!$P$426:$P$459,Zostavy!$N$426:$N$459,Zostavy!N448)*Zostavy!$Q$461</f>
        <v>0</v>
      </c>
      <c r="BO400" s="108">
        <f>Zostavy!T448</f>
        <v>0</v>
      </c>
      <c r="BP400" s="108">
        <f>SUMIFS(Zostavy!$V$426:$V$459,Zostavy!$T$426:$T$459,Zostavy!T448)*Zostavy!$W$461</f>
        <v>0</v>
      </c>
    </row>
    <row r="401" spans="1:68" ht="14.15" x14ac:dyDescent="0.35">
      <c r="A401" s="84"/>
      <c r="B401" s="98">
        <v>6514</v>
      </c>
      <c r="C401" s="84" t="s">
        <v>610</v>
      </c>
      <c r="D401" s="84">
        <f>Cenník[[#This Row],[Kód]]</f>
        <v>6514</v>
      </c>
      <c r="E401" s="93">
        <v>0.42</v>
      </c>
      <c r="F401" s="84"/>
      <c r="G401" s="84" t="s">
        <v>262</v>
      </c>
      <c r="H401" s="84"/>
      <c r="I401" s="99">
        <f>Cenník[[#This Row],[Kód]]</f>
        <v>6514</v>
      </c>
      <c r="J401" s="100">
        <f>SUM(Výskyt[[#This Row],[1]:[44]])</f>
        <v>0</v>
      </c>
      <c r="K401" s="100" t="str">
        <f>IFERROR(RANK(Výskyt[[#This Row],[kód-P]],Výskyt[kód-P],1),"")</f>
        <v/>
      </c>
      <c r="L401" s="100" t="str">
        <f>IF(Výskyt[[#This Row],[ks]]&gt;0,Výskyt[[#This Row],[Kód]],"")</f>
        <v/>
      </c>
      <c r="M401" s="100" t="str">
        <f>IFERROR(VLOOKUP(Výskyt[[#This Row],[Kód]],zostava1[],2,0),"")</f>
        <v/>
      </c>
      <c r="N401" s="100" t="str">
        <f>IFERROR(VLOOKUP(Výskyt[[#This Row],[Kód]],zostava2[],2,0),"")</f>
        <v/>
      </c>
      <c r="O401" s="100" t="str">
        <f>IFERROR(VLOOKUP(Výskyt[[#This Row],[Kód]],zostava3[],2,0),"")</f>
        <v/>
      </c>
      <c r="P401" s="100" t="str">
        <f>IFERROR(VLOOKUP(Výskyt[[#This Row],[Kód]],zostava4[],2,0),"")</f>
        <v/>
      </c>
      <c r="Q401" s="100" t="str">
        <f>IFERROR(VLOOKUP(Výskyt[[#This Row],[Kód]],zostava5[],2,0),"")</f>
        <v/>
      </c>
      <c r="R401" s="100" t="str">
        <f>IFERROR(VLOOKUP(Výskyt[[#This Row],[Kód]],zostava6[],2,0),"")</f>
        <v/>
      </c>
      <c r="S401" s="100" t="str">
        <f>IFERROR(VLOOKUP(Výskyt[[#This Row],[Kód]],zostava7[],2,0),"")</f>
        <v/>
      </c>
      <c r="T401" s="100" t="str">
        <f>IFERROR(VLOOKUP(Výskyt[[#This Row],[Kód]],zostava8[],2,0),"")</f>
        <v/>
      </c>
      <c r="U401" s="100" t="str">
        <f>IFERROR(VLOOKUP(Výskyt[[#This Row],[Kód]],zostava9[],2,0),"")</f>
        <v/>
      </c>
      <c r="V401" s="102" t="str">
        <f>IFERROR(VLOOKUP(Výskyt[[#This Row],[Kód]],zostava10[],2,0),"")</f>
        <v/>
      </c>
      <c r="W401" s="100" t="str">
        <f>IFERROR(VLOOKUP(Výskyt[[#This Row],[Kód]],zostava11[],2,0),"")</f>
        <v/>
      </c>
      <c r="X401" s="100" t="str">
        <f>IFERROR(VLOOKUP(Výskyt[[#This Row],[Kód]],zostava12[],2,0),"")</f>
        <v/>
      </c>
      <c r="Y401" s="100" t="str">
        <f>IFERROR(VLOOKUP(Výskyt[[#This Row],[Kód]],zostava13[],2,0),"")</f>
        <v/>
      </c>
      <c r="Z401" s="100" t="str">
        <f>IFERROR(VLOOKUP(Výskyt[[#This Row],[Kód]],zostava14[],2,0),"")</f>
        <v/>
      </c>
      <c r="AA401" s="100" t="str">
        <f>IFERROR(VLOOKUP(Výskyt[[#This Row],[Kód]],zostava15[],2,0),"")</f>
        <v/>
      </c>
      <c r="AB401" s="100" t="str">
        <f>IFERROR(VLOOKUP(Výskyt[[#This Row],[Kód]],zostava16[],2,0),"")</f>
        <v/>
      </c>
      <c r="AC401" s="100" t="str">
        <f>IFERROR(VLOOKUP(Výskyt[[#This Row],[Kód]],zostava17[],2,0),"")</f>
        <v/>
      </c>
      <c r="AD401" s="100" t="str">
        <f>IFERROR(VLOOKUP(Výskyt[[#This Row],[Kód]],zostava18[],2,0),"")</f>
        <v/>
      </c>
      <c r="AE401" s="100" t="str">
        <f>IFERROR(VLOOKUP(Výskyt[[#This Row],[Kód]],zostava19[],2,0),"")</f>
        <v/>
      </c>
      <c r="AF401" s="100" t="str">
        <f>IFERROR(VLOOKUP(Výskyt[[#This Row],[Kód]],zostava20[],2,0),"")</f>
        <v/>
      </c>
      <c r="AG401" s="100" t="str">
        <f>IFERROR(VLOOKUP(Výskyt[[#This Row],[Kód]],zostava21[],2,0),"")</f>
        <v/>
      </c>
      <c r="AH401" s="100" t="str">
        <f>IFERROR(VLOOKUP(Výskyt[[#This Row],[Kód]],zostava22[],2,0),"")</f>
        <v/>
      </c>
      <c r="AI401" s="100" t="str">
        <f>IFERROR(VLOOKUP(Výskyt[[#This Row],[Kód]],zostava23[],2,0),"")</f>
        <v/>
      </c>
      <c r="AJ401" s="100" t="str">
        <f>IFERROR(VLOOKUP(Výskyt[[#This Row],[Kód]],zostava24[],2,0),"")</f>
        <v/>
      </c>
      <c r="AK401" s="100" t="str">
        <f>IFERROR(VLOOKUP(Výskyt[[#This Row],[Kód]],zostava25[],2,0),"")</f>
        <v/>
      </c>
      <c r="AL401" s="100" t="str">
        <f>IFERROR(VLOOKUP(Výskyt[[#This Row],[Kód]],zostava26[],2,0),"")</f>
        <v/>
      </c>
      <c r="AM401" s="100" t="str">
        <f>IFERROR(VLOOKUP(Výskyt[[#This Row],[Kód]],zostava27[],2,0),"")</f>
        <v/>
      </c>
      <c r="AN401" s="100" t="str">
        <f>IFERROR(VLOOKUP(Výskyt[[#This Row],[Kód]],zostava28[],2,0),"")</f>
        <v/>
      </c>
      <c r="AO401" s="100" t="str">
        <f>IFERROR(VLOOKUP(Výskyt[[#This Row],[Kód]],zostava29[],2,0),"")</f>
        <v/>
      </c>
      <c r="AP401" s="100" t="str">
        <f>IFERROR(VLOOKUP(Výskyt[[#This Row],[Kód]],zostava30[],2,0),"")</f>
        <v/>
      </c>
      <c r="AQ401" s="100" t="str">
        <f>IFERROR(VLOOKUP(Výskyt[[#This Row],[Kód]],zostava31[],2,0),"")</f>
        <v/>
      </c>
      <c r="AR401" s="100" t="str">
        <f>IFERROR(VLOOKUP(Výskyt[[#This Row],[Kód]],zostava32[],2,0),"")</f>
        <v/>
      </c>
      <c r="AS401" s="100" t="str">
        <f>IFERROR(VLOOKUP(Výskyt[[#This Row],[Kód]],zostava33[],2,0),"")</f>
        <v/>
      </c>
      <c r="AT401" s="100" t="str">
        <f>IFERROR(VLOOKUP(Výskyt[[#This Row],[Kód]],zostava34[],2,0),"")</f>
        <v/>
      </c>
      <c r="AU401" s="100" t="str">
        <f>IFERROR(VLOOKUP(Výskyt[[#This Row],[Kód]],zostava35[],2,0),"")</f>
        <v/>
      </c>
      <c r="AV401" s="100" t="str">
        <f>IFERROR(VLOOKUP(Výskyt[[#This Row],[Kód]],zostava36[],2,0),"")</f>
        <v/>
      </c>
      <c r="AW401" s="100" t="str">
        <f>IFERROR(VLOOKUP(Výskyt[[#This Row],[Kód]],zostava37[],2,0),"")</f>
        <v/>
      </c>
      <c r="AX401" s="100" t="str">
        <f>IFERROR(VLOOKUP(Výskyt[[#This Row],[Kód]],zostava38[],2,0),"")</f>
        <v/>
      </c>
      <c r="AY401" s="100" t="str">
        <f>IFERROR(VLOOKUP(Výskyt[[#This Row],[Kód]],zostava39[],2,0),"")</f>
        <v/>
      </c>
      <c r="AZ401" s="100" t="str">
        <f>IFERROR(VLOOKUP(Výskyt[[#This Row],[Kód]],zostava40[],2,0),"")</f>
        <v/>
      </c>
      <c r="BA401" s="100" t="str">
        <f>IFERROR(VLOOKUP(Výskyt[[#This Row],[Kód]],zostava41[],2,0),"")</f>
        <v/>
      </c>
      <c r="BB401" s="100" t="str">
        <f>IFERROR(VLOOKUP(Výskyt[[#This Row],[Kód]],zostava42[],2,0),"")</f>
        <v/>
      </c>
      <c r="BC401" s="100" t="str">
        <f>IFERROR(VLOOKUP(Výskyt[[#This Row],[Kód]],zostava43[],2,0),"")</f>
        <v/>
      </c>
      <c r="BD401" s="100" t="str">
        <f>IFERROR(VLOOKUP(Výskyt[[#This Row],[Kód]],zostava44[],2,0),"")</f>
        <v/>
      </c>
      <c r="BE401" s="84"/>
      <c r="BF401" s="108">
        <f>Zostavy!B449</f>
        <v>0</v>
      </c>
      <c r="BG401" s="108">
        <f>SUMIFS(Zostavy!$D$426:$D$459,Zostavy!$B$426:$B$459,Zostavy!B449)*Zostavy!$E$461</f>
        <v>0</v>
      </c>
      <c r="BI401" s="108">
        <f>Zostavy!H449</f>
        <v>0</v>
      </c>
      <c r="BJ401" s="108">
        <f>SUMIFS(Zostavy!$J$426:$J$459,Zostavy!$H$426:$H$459,Zostavy!H449)*Zostavy!$K$461</f>
        <v>0</v>
      </c>
      <c r="BL401" s="108">
        <f>Zostavy!N449</f>
        <v>0</v>
      </c>
      <c r="BM401" s="108">
        <f>SUMIFS(Zostavy!$P$426:$P$459,Zostavy!$N$426:$N$459,Zostavy!N449)*Zostavy!$Q$461</f>
        <v>0</v>
      </c>
      <c r="BO401" s="108">
        <f>Zostavy!T449</f>
        <v>0</v>
      </c>
      <c r="BP401" s="108">
        <f>SUMIFS(Zostavy!$V$426:$V$459,Zostavy!$T$426:$T$459,Zostavy!T449)*Zostavy!$W$461</f>
        <v>0</v>
      </c>
    </row>
    <row r="402" spans="1:68" ht="14.15" x14ac:dyDescent="0.35">
      <c r="A402" s="84"/>
      <c r="B402" s="98">
        <v>6515</v>
      </c>
      <c r="C402" s="84" t="s">
        <v>611</v>
      </c>
      <c r="D402" s="84">
        <f>Cenník[[#This Row],[Kód]]</f>
        <v>6515</v>
      </c>
      <c r="E402" s="93">
        <v>0.42</v>
      </c>
      <c r="F402" s="84"/>
      <c r="G402" s="84" t="s">
        <v>531</v>
      </c>
      <c r="H402" s="84"/>
      <c r="I402" s="99">
        <f>Cenník[[#This Row],[Kód]]</f>
        <v>6515</v>
      </c>
      <c r="J402" s="100">
        <f>SUM(Výskyt[[#This Row],[1]:[44]])</f>
        <v>0</v>
      </c>
      <c r="K402" s="100" t="str">
        <f>IFERROR(RANK(Výskyt[[#This Row],[kód-P]],Výskyt[kód-P],1),"")</f>
        <v/>
      </c>
      <c r="L402" s="100" t="str">
        <f>IF(Výskyt[[#This Row],[ks]]&gt;0,Výskyt[[#This Row],[Kód]],"")</f>
        <v/>
      </c>
      <c r="M402" s="100" t="str">
        <f>IFERROR(VLOOKUP(Výskyt[[#This Row],[Kód]],zostava1[],2,0),"")</f>
        <v/>
      </c>
      <c r="N402" s="100" t="str">
        <f>IFERROR(VLOOKUP(Výskyt[[#This Row],[Kód]],zostava2[],2,0),"")</f>
        <v/>
      </c>
      <c r="O402" s="100" t="str">
        <f>IFERROR(VLOOKUP(Výskyt[[#This Row],[Kód]],zostava3[],2,0),"")</f>
        <v/>
      </c>
      <c r="P402" s="100" t="str">
        <f>IFERROR(VLOOKUP(Výskyt[[#This Row],[Kód]],zostava4[],2,0),"")</f>
        <v/>
      </c>
      <c r="Q402" s="100" t="str">
        <f>IFERROR(VLOOKUP(Výskyt[[#This Row],[Kód]],zostava5[],2,0),"")</f>
        <v/>
      </c>
      <c r="R402" s="100" t="str">
        <f>IFERROR(VLOOKUP(Výskyt[[#This Row],[Kód]],zostava6[],2,0),"")</f>
        <v/>
      </c>
      <c r="S402" s="100" t="str">
        <f>IFERROR(VLOOKUP(Výskyt[[#This Row],[Kód]],zostava7[],2,0),"")</f>
        <v/>
      </c>
      <c r="T402" s="100" t="str">
        <f>IFERROR(VLOOKUP(Výskyt[[#This Row],[Kód]],zostava8[],2,0),"")</f>
        <v/>
      </c>
      <c r="U402" s="100" t="str">
        <f>IFERROR(VLOOKUP(Výskyt[[#This Row],[Kód]],zostava9[],2,0),"")</f>
        <v/>
      </c>
      <c r="V402" s="102" t="str">
        <f>IFERROR(VLOOKUP(Výskyt[[#This Row],[Kód]],zostava10[],2,0),"")</f>
        <v/>
      </c>
      <c r="W402" s="100" t="str">
        <f>IFERROR(VLOOKUP(Výskyt[[#This Row],[Kód]],zostava11[],2,0),"")</f>
        <v/>
      </c>
      <c r="X402" s="100" t="str">
        <f>IFERROR(VLOOKUP(Výskyt[[#This Row],[Kód]],zostava12[],2,0),"")</f>
        <v/>
      </c>
      <c r="Y402" s="100" t="str">
        <f>IFERROR(VLOOKUP(Výskyt[[#This Row],[Kód]],zostava13[],2,0),"")</f>
        <v/>
      </c>
      <c r="Z402" s="100" t="str">
        <f>IFERROR(VLOOKUP(Výskyt[[#This Row],[Kód]],zostava14[],2,0),"")</f>
        <v/>
      </c>
      <c r="AA402" s="100" t="str">
        <f>IFERROR(VLOOKUP(Výskyt[[#This Row],[Kód]],zostava15[],2,0),"")</f>
        <v/>
      </c>
      <c r="AB402" s="100" t="str">
        <f>IFERROR(VLOOKUP(Výskyt[[#This Row],[Kód]],zostava16[],2,0),"")</f>
        <v/>
      </c>
      <c r="AC402" s="100" t="str">
        <f>IFERROR(VLOOKUP(Výskyt[[#This Row],[Kód]],zostava17[],2,0),"")</f>
        <v/>
      </c>
      <c r="AD402" s="100" t="str">
        <f>IFERROR(VLOOKUP(Výskyt[[#This Row],[Kód]],zostava18[],2,0),"")</f>
        <v/>
      </c>
      <c r="AE402" s="100" t="str">
        <f>IFERROR(VLOOKUP(Výskyt[[#This Row],[Kód]],zostava19[],2,0),"")</f>
        <v/>
      </c>
      <c r="AF402" s="100" t="str">
        <f>IFERROR(VLOOKUP(Výskyt[[#This Row],[Kód]],zostava20[],2,0),"")</f>
        <v/>
      </c>
      <c r="AG402" s="100" t="str">
        <f>IFERROR(VLOOKUP(Výskyt[[#This Row],[Kód]],zostava21[],2,0),"")</f>
        <v/>
      </c>
      <c r="AH402" s="100" t="str">
        <f>IFERROR(VLOOKUP(Výskyt[[#This Row],[Kód]],zostava22[],2,0),"")</f>
        <v/>
      </c>
      <c r="AI402" s="100" t="str">
        <f>IFERROR(VLOOKUP(Výskyt[[#This Row],[Kód]],zostava23[],2,0),"")</f>
        <v/>
      </c>
      <c r="AJ402" s="100" t="str">
        <f>IFERROR(VLOOKUP(Výskyt[[#This Row],[Kód]],zostava24[],2,0),"")</f>
        <v/>
      </c>
      <c r="AK402" s="100" t="str">
        <f>IFERROR(VLOOKUP(Výskyt[[#This Row],[Kód]],zostava25[],2,0),"")</f>
        <v/>
      </c>
      <c r="AL402" s="100" t="str">
        <f>IFERROR(VLOOKUP(Výskyt[[#This Row],[Kód]],zostava26[],2,0),"")</f>
        <v/>
      </c>
      <c r="AM402" s="100" t="str">
        <f>IFERROR(VLOOKUP(Výskyt[[#This Row],[Kód]],zostava27[],2,0),"")</f>
        <v/>
      </c>
      <c r="AN402" s="100" t="str">
        <f>IFERROR(VLOOKUP(Výskyt[[#This Row],[Kód]],zostava28[],2,0),"")</f>
        <v/>
      </c>
      <c r="AO402" s="100" t="str">
        <f>IFERROR(VLOOKUP(Výskyt[[#This Row],[Kód]],zostava29[],2,0),"")</f>
        <v/>
      </c>
      <c r="AP402" s="100" t="str">
        <f>IFERROR(VLOOKUP(Výskyt[[#This Row],[Kód]],zostava30[],2,0),"")</f>
        <v/>
      </c>
      <c r="AQ402" s="100" t="str">
        <f>IFERROR(VLOOKUP(Výskyt[[#This Row],[Kód]],zostava31[],2,0),"")</f>
        <v/>
      </c>
      <c r="AR402" s="100" t="str">
        <f>IFERROR(VLOOKUP(Výskyt[[#This Row],[Kód]],zostava32[],2,0),"")</f>
        <v/>
      </c>
      <c r="AS402" s="100" t="str">
        <f>IFERROR(VLOOKUP(Výskyt[[#This Row],[Kód]],zostava33[],2,0),"")</f>
        <v/>
      </c>
      <c r="AT402" s="100" t="str">
        <f>IFERROR(VLOOKUP(Výskyt[[#This Row],[Kód]],zostava34[],2,0),"")</f>
        <v/>
      </c>
      <c r="AU402" s="100" t="str">
        <f>IFERROR(VLOOKUP(Výskyt[[#This Row],[Kód]],zostava35[],2,0),"")</f>
        <v/>
      </c>
      <c r="AV402" s="100" t="str">
        <f>IFERROR(VLOOKUP(Výskyt[[#This Row],[Kód]],zostava36[],2,0),"")</f>
        <v/>
      </c>
      <c r="AW402" s="100" t="str">
        <f>IFERROR(VLOOKUP(Výskyt[[#This Row],[Kód]],zostava37[],2,0),"")</f>
        <v/>
      </c>
      <c r="AX402" s="100" t="str">
        <f>IFERROR(VLOOKUP(Výskyt[[#This Row],[Kód]],zostava38[],2,0),"")</f>
        <v/>
      </c>
      <c r="AY402" s="100" t="str">
        <f>IFERROR(VLOOKUP(Výskyt[[#This Row],[Kód]],zostava39[],2,0),"")</f>
        <v/>
      </c>
      <c r="AZ402" s="100" t="str">
        <f>IFERROR(VLOOKUP(Výskyt[[#This Row],[Kód]],zostava40[],2,0),"")</f>
        <v/>
      </c>
      <c r="BA402" s="100" t="str">
        <f>IFERROR(VLOOKUP(Výskyt[[#This Row],[Kód]],zostava41[],2,0),"")</f>
        <v/>
      </c>
      <c r="BB402" s="100" t="str">
        <f>IFERROR(VLOOKUP(Výskyt[[#This Row],[Kód]],zostava42[],2,0),"")</f>
        <v/>
      </c>
      <c r="BC402" s="100" t="str">
        <f>IFERROR(VLOOKUP(Výskyt[[#This Row],[Kód]],zostava43[],2,0),"")</f>
        <v/>
      </c>
      <c r="BD402" s="100" t="str">
        <f>IFERROR(VLOOKUP(Výskyt[[#This Row],[Kód]],zostava44[],2,0),"")</f>
        <v/>
      </c>
      <c r="BE402" s="84"/>
      <c r="BF402" s="108">
        <f>Zostavy!B450</f>
        <v>0</v>
      </c>
      <c r="BG402" s="108">
        <f>SUMIFS(Zostavy!$D$426:$D$459,Zostavy!$B$426:$B$459,Zostavy!B450)*Zostavy!$E$461</f>
        <v>0</v>
      </c>
      <c r="BI402" s="108">
        <f>Zostavy!H450</f>
        <v>0</v>
      </c>
      <c r="BJ402" s="108">
        <f>SUMIFS(Zostavy!$J$426:$J$459,Zostavy!$H$426:$H$459,Zostavy!H450)*Zostavy!$K$461</f>
        <v>0</v>
      </c>
      <c r="BL402" s="108">
        <f>Zostavy!N450</f>
        <v>0</v>
      </c>
      <c r="BM402" s="108">
        <f>SUMIFS(Zostavy!$P$426:$P$459,Zostavy!$N$426:$N$459,Zostavy!N450)*Zostavy!$Q$461</f>
        <v>0</v>
      </c>
      <c r="BO402" s="108">
        <f>Zostavy!T450</f>
        <v>0</v>
      </c>
      <c r="BP402" s="108">
        <f>SUMIFS(Zostavy!$V$426:$V$459,Zostavy!$T$426:$T$459,Zostavy!T450)*Zostavy!$W$461</f>
        <v>0</v>
      </c>
    </row>
    <row r="403" spans="1:68" ht="14.15" x14ac:dyDescent="0.35">
      <c r="A403" s="84"/>
      <c r="B403" s="98">
        <v>6516</v>
      </c>
      <c r="C403" s="84" t="s">
        <v>612</v>
      </c>
      <c r="D403" s="84">
        <f>Cenník[[#This Row],[Kód]]</f>
        <v>6516</v>
      </c>
      <c r="E403" s="93">
        <v>0.42</v>
      </c>
      <c r="F403" s="84"/>
      <c r="G403" s="84" t="s">
        <v>157</v>
      </c>
      <c r="H403" s="84"/>
      <c r="I403" s="99">
        <f>Cenník[[#This Row],[Kód]]</f>
        <v>6516</v>
      </c>
      <c r="J403" s="100">
        <f>SUM(Výskyt[[#This Row],[1]:[44]])</f>
        <v>0</v>
      </c>
      <c r="K403" s="100" t="str">
        <f>IFERROR(RANK(Výskyt[[#This Row],[kód-P]],Výskyt[kód-P],1),"")</f>
        <v/>
      </c>
      <c r="L403" s="100" t="str">
        <f>IF(Výskyt[[#This Row],[ks]]&gt;0,Výskyt[[#This Row],[Kód]],"")</f>
        <v/>
      </c>
      <c r="M403" s="100" t="str">
        <f>IFERROR(VLOOKUP(Výskyt[[#This Row],[Kód]],zostava1[],2,0),"")</f>
        <v/>
      </c>
      <c r="N403" s="100" t="str">
        <f>IFERROR(VLOOKUP(Výskyt[[#This Row],[Kód]],zostava2[],2,0),"")</f>
        <v/>
      </c>
      <c r="O403" s="100" t="str">
        <f>IFERROR(VLOOKUP(Výskyt[[#This Row],[Kód]],zostava3[],2,0),"")</f>
        <v/>
      </c>
      <c r="P403" s="100" t="str">
        <f>IFERROR(VLOOKUP(Výskyt[[#This Row],[Kód]],zostava4[],2,0),"")</f>
        <v/>
      </c>
      <c r="Q403" s="100" t="str">
        <f>IFERROR(VLOOKUP(Výskyt[[#This Row],[Kód]],zostava5[],2,0),"")</f>
        <v/>
      </c>
      <c r="R403" s="100" t="str">
        <f>IFERROR(VLOOKUP(Výskyt[[#This Row],[Kód]],zostava6[],2,0),"")</f>
        <v/>
      </c>
      <c r="S403" s="100" t="str">
        <f>IFERROR(VLOOKUP(Výskyt[[#This Row],[Kód]],zostava7[],2,0),"")</f>
        <v/>
      </c>
      <c r="T403" s="100" t="str">
        <f>IFERROR(VLOOKUP(Výskyt[[#This Row],[Kód]],zostava8[],2,0),"")</f>
        <v/>
      </c>
      <c r="U403" s="100" t="str">
        <f>IFERROR(VLOOKUP(Výskyt[[#This Row],[Kód]],zostava9[],2,0),"")</f>
        <v/>
      </c>
      <c r="V403" s="102" t="str">
        <f>IFERROR(VLOOKUP(Výskyt[[#This Row],[Kód]],zostava10[],2,0),"")</f>
        <v/>
      </c>
      <c r="W403" s="100" t="str">
        <f>IFERROR(VLOOKUP(Výskyt[[#This Row],[Kód]],zostava11[],2,0),"")</f>
        <v/>
      </c>
      <c r="X403" s="100" t="str">
        <f>IFERROR(VLOOKUP(Výskyt[[#This Row],[Kód]],zostava12[],2,0),"")</f>
        <v/>
      </c>
      <c r="Y403" s="100" t="str">
        <f>IFERROR(VLOOKUP(Výskyt[[#This Row],[Kód]],zostava13[],2,0),"")</f>
        <v/>
      </c>
      <c r="Z403" s="100" t="str">
        <f>IFERROR(VLOOKUP(Výskyt[[#This Row],[Kód]],zostava14[],2,0),"")</f>
        <v/>
      </c>
      <c r="AA403" s="100" t="str">
        <f>IFERROR(VLOOKUP(Výskyt[[#This Row],[Kód]],zostava15[],2,0),"")</f>
        <v/>
      </c>
      <c r="AB403" s="100" t="str">
        <f>IFERROR(VLOOKUP(Výskyt[[#This Row],[Kód]],zostava16[],2,0),"")</f>
        <v/>
      </c>
      <c r="AC403" s="100" t="str">
        <f>IFERROR(VLOOKUP(Výskyt[[#This Row],[Kód]],zostava17[],2,0),"")</f>
        <v/>
      </c>
      <c r="AD403" s="100" t="str">
        <f>IFERROR(VLOOKUP(Výskyt[[#This Row],[Kód]],zostava18[],2,0),"")</f>
        <v/>
      </c>
      <c r="AE403" s="100" t="str">
        <f>IFERROR(VLOOKUP(Výskyt[[#This Row],[Kód]],zostava19[],2,0),"")</f>
        <v/>
      </c>
      <c r="AF403" s="100" t="str">
        <f>IFERROR(VLOOKUP(Výskyt[[#This Row],[Kód]],zostava20[],2,0),"")</f>
        <v/>
      </c>
      <c r="AG403" s="100" t="str">
        <f>IFERROR(VLOOKUP(Výskyt[[#This Row],[Kód]],zostava21[],2,0),"")</f>
        <v/>
      </c>
      <c r="AH403" s="100" t="str">
        <f>IFERROR(VLOOKUP(Výskyt[[#This Row],[Kód]],zostava22[],2,0),"")</f>
        <v/>
      </c>
      <c r="AI403" s="100" t="str">
        <f>IFERROR(VLOOKUP(Výskyt[[#This Row],[Kód]],zostava23[],2,0),"")</f>
        <v/>
      </c>
      <c r="AJ403" s="100" t="str">
        <f>IFERROR(VLOOKUP(Výskyt[[#This Row],[Kód]],zostava24[],2,0),"")</f>
        <v/>
      </c>
      <c r="AK403" s="100" t="str">
        <f>IFERROR(VLOOKUP(Výskyt[[#This Row],[Kód]],zostava25[],2,0),"")</f>
        <v/>
      </c>
      <c r="AL403" s="100" t="str">
        <f>IFERROR(VLOOKUP(Výskyt[[#This Row],[Kód]],zostava26[],2,0),"")</f>
        <v/>
      </c>
      <c r="AM403" s="100" t="str">
        <f>IFERROR(VLOOKUP(Výskyt[[#This Row],[Kód]],zostava27[],2,0),"")</f>
        <v/>
      </c>
      <c r="AN403" s="100" t="str">
        <f>IFERROR(VLOOKUP(Výskyt[[#This Row],[Kód]],zostava28[],2,0),"")</f>
        <v/>
      </c>
      <c r="AO403" s="100" t="str">
        <f>IFERROR(VLOOKUP(Výskyt[[#This Row],[Kód]],zostava29[],2,0),"")</f>
        <v/>
      </c>
      <c r="AP403" s="100" t="str">
        <f>IFERROR(VLOOKUP(Výskyt[[#This Row],[Kód]],zostava30[],2,0),"")</f>
        <v/>
      </c>
      <c r="AQ403" s="100" t="str">
        <f>IFERROR(VLOOKUP(Výskyt[[#This Row],[Kód]],zostava31[],2,0),"")</f>
        <v/>
      </c>
      <c r="AR403" s="100" t="str">
        <f>IFERROR(VLOOKUP(Výskyt[[#This Row],[Kód]],zostava32[],2,0),"")</f>
        <v/>
      </c>
      <c r="AS403" s="100" t="str">
        <f>IFERROR(VLOOKUP(Výskyt[[#This Row],[Kód]],zostava33[],2,0),"")</f>
        <v/>
      </c>
      <c r="AT403" s="100" t="str">
        <f>IFERROR(VLOOKUP(Výskyt[[#This Row],[Kód]],zostava34[],2,0),"")</f>
        <v/>
      </c>
      <c r="AU403" s="100" t="str">
        <f>IFERROR(VLOOKUP(Výskyt[[#This Row],[Kód]],zostava35[],2,0),"")</f>
        <v/>
      </c>
      <c r="AV403" s="100" t="str">
        <f>IFERROR(VLOOKUP(Výskyt[[#This Row],[Kód]],zostava36[],2,0),"")</f>
        <v/>
      </c>
      <c r="AW403" s="100" t="str">
        <f>IFERROR(VLOOKUP(Výskyt[[#This Row],[Kód]],zostava37[],2,0),"")</f>
        <v/>
      </c>
      <c r="AX403" s="100" t="str">
        <f>IFERROR(VLOOKUP(Výskyt[[#This Row],[Kód]],zostava38[],2,0),"")</f>
        <v/>
      </c>
      <c r="AY403" s="100" t="str">
        <f>IFERROR(VLOOKUP(Výskyt[[#This Row],[Kód]],zostava39[],2,0),"")</f>
        <v/>
      </c>
      <c r="AZ403" s="100" t="str">
        <f>IFERROR(VLOOKUP(Výskyt[[#This Row],[Kód]],zostava40[],2,0),"")</f>
        <v/>
      </c>
      <c r="BA403" s="100" t="str">
        <f>IFERROR(VLOOKUP(Výskyt[[#This Row],[Kód]],zostava41[],2,0),"")</f>
        <v/>
      </c>
      <c r="BB403" s="100" t="str">
        <f>IFERROR(VLOOKUP(Výskyt[[#This Row],[Kód]],zostava42[],2,0),"")</f>
        <v/>
      </c>
      <c r="BC403" s="100" t="str">
        <f>IFERROR(VLOOKUP(Výskyt[[#This Row],[Kód]],zostava43[],2,0),"")</f>
        <v/>
      </c>
      <c r="BD403" s="100" t="str">
        <f>IFERROR(VLOOKUP(Výskyt[[#This Row],[Kód]],zostava44[],2,0),"")</f>
        <v/>
      </c>
      <c r="BE403" s="84"/>
      <c r="BF403" s="108">
        <f>Zostavy!B451</f>
        <v>0</v>
      </c>
      <c r="BG403" s="108">
        <f>SUMIFS(Zostavy!$D$426:$D$459,Zostavy!$B$426:$B$459,Zostavy!B451)*Zostavy!$E$461</f>
        <v>0</v>
      </c>
      <c r="BI403" s="108">
        <f>Zostavy!H451</f>
        <v>0</v>
      </c>
      <c r="BJ403" s="108">
        <f>SUMIFS(Zostavy!$J$426:$J$459,Zostavy!$H$426:$H$459,Zostavy!H451)*Zostavy!$K$461</f>
        <v>0</v>
      </c>
      <c r="BL403" s="108">
        <f>Zostavy!N451</f>
        <v>0</v>
      </c>
      <c r="BM403" s="108">
        <f>SUMIFS(Zostavy!$P$426:$P$459,Zostavy!$N$426:$N$459,Zostavy!N451)*Zostavy!$Q$461</f>
        <v>0</v>
      </c>
      <c r="BO403" s="108">
        <f>Zostavy!T451</f>
        <v>0</v>
      </c>
      <c r="BP403" s="108">
        <f>SUMIFS(Zostavy!$V$426:$V$459,Zostavy!$T$426:$T$459,Zostavy!T451)*Zostavy!$W$461</f>
        <v>0</v>
      </c>
    </row>
    <row r="404" spans="1:68" ht="14.15" x14ac:dyDescent="0.35">
      <c r="A404" s="84"/>
      <c r="B404" s="98">
        <v>6517</v>
      </c>
      <c r="C404" s="84" t="s">
        <v>613</v>
      </c>
      <c r="D404" s="84">
        <f>Cenník[[#This Row],[Kód]]</f>
        <v>6517</v>
      </c>
      <c r="E404" s="93">
        <v>0.42</v>
      </c>
      <c r="F404" s="84"/>
      <c r="G404" s="84" t="s">
        <v>45</v>
      </c>
      <c r="H404" s="84"/>
      <c r="I404" s="99">
        <f>Cenník[[#This Row],[Kód]]</f>
        <v>6517</v>
      </c>
      <c r="J404" s="100">
        <f>SUM(Výskyt[[#This Row],[1]:[44]])</f>
        <v>0</v>
      </c>
      <c r="K404" s="100" t="str">
        <f>IFERROR(RANK(Výskyt[[#This Row],[kód-P]],Výskyt[kód-P],1),"")</f>
        <v/>
      </c>
      <c r="L404" s="100" t="str">
        <f>IF(Výskyt[[#This Row],[ks]]&gt;0,Výskyt[[#This Row],[Kód]],"")</f>
        <v/>
      </c>
      <c r="M404" s="100" t="str">
        <f>IFERROR(VLOOKUP(Výskyt[[#This Row],[Kód]],zostava1[],2,0),"")</f>
        <v/>
      </c>
      <c r="N404" s="100" t="str">
        <f>IFERROR(VLOOKUP(Výskyt[[#This Row],[Kód]],zostava2[],2,0),"")</f>
        <v/>
      </c>
      <c r="O404" s="100" t="str">
        <f>IFERROR(VLOOKUP(Výskyt[[#This Row],[Kód]],zostava3[],2,0),"")</f>
        <v/>
      </c>
      <c r="P404" s="100" t="str">
        <f>IFERROR(VLOOKUP(Výskyt[[#This Row],[Kód]],zostava4[],2,0),"")</f>
        <v/>
      </c>
      <c r="Q404" s="100" t="str">
        <f>IFERROR(VLOOKUP(Výskyt[[#This Row],[Kód]],zostava5[],2,0),"")</f>
        <v/>
      </c>
      <c r="R404" s="100" t="str">
        <f>IFERROR(VLOOKUP(Výskyt[[#This Row],[Kód]],zostava6[],2,0),"")</f>
        <v/>
      </c>
      <c r="S404" s="100" t="str">
        <f>IFERROR(VLOOKUP(Výskyt[[#This Row],[Kód]],zostava7[],2,0),"")</f>
        <v/>
      </c>
      <c r="T404" s="100" t="str">
        <f>IFERROR(VLOOKUP(Výskyt[[#This Row],[Kód]],zostava8[],2,0),"")</f>
        <v/>
      </c>
      <c r="U404" s="100" t="str">
        <f>IFERROR(VLOOKUP(Výskyt[[#This Row],[Kód]],zostava9[],2,0),"")</f>
        <v/>
      </c>
      <c r="V404" s="102" t="str">
        <f>IFERROR(VLOOKUP(Výskyt[[#This Row],[Kód]],zostava10[],2,0),"")</f>
        <v/>
      </c>
      <c r="W404" s="100" t="str">
        <f>IFERROR(VLOOKUP(Výskyt[[#This Row],[Kód]],zostava11[],2,0),"")</f>
        <v/>
      </c>
      <c r="X404" s="100" t="str">
        <f>IFERROR(VLOOKUP(Výskyt[[#This Row],[Kód]],zostava12[],2,0),"")</f>
        <v/>
      </c>
      <c r="Y404" s="100" t="str">
        <f>IFERROR(VLOOKUP(Výskyt[[#This Row],[Kód]],zostava13[],2,0),"")</f>
        <v/>
      </c>
      <c r="Z404" s="100" t="str">
        <f>IFERROR(VLOOKUP(Výskyt[[#This Row],[Kód]],zostava14[],2,0),"")</f>
        <v/>
      </c>
      <c r="AA404" s="100" t="str">
        <f>IFERROR(VLOOKUP(Výskyt[[#This Row],[Kód]],zostava15[],2,0),"")</f>
        <v/>
      </c>
      <c r="AB404" s="100" t="str">
        <f>IFERROR(VLOOKUP(Výskyt[[#This Row],[Kód]],zostava16[],2,0),"")</f>
        <v/>
      </c>
      <c r="AC404" s="100" t="str">
        <f>IFERROR(VLOOKUP(Výskyt[[#This Row],[Kód]],zostava17[],2,0),"")</f>
        <v/>
      </c>
      <c r="AD404" s="100" t="str">
        <f>IFERROR(VLOOKUP(Výskyt[[#This Row],[Kód]],zostava18[],2,0),"")</f>
        <v/>
      </c>
      <c r="AE404" s="100" t="str">
        <f>IFERROR(VLOOKUP(Výskyt[[#This Row],[Kód]],zostava19[],2,0),"")</f>
        <v/>
      </c>
      <c r="AF404" s="100" t="str">
        <f>IFERROR(VLOOKUP(Výskyt[[#This Row],[Kód]],zostava20[],2,0),"")</f>
        <v/>
      </c>
      <c r="AG404" s="100" t="str">
        <f>IFERROR(VLOOKUP(Výskyt[[#This Row],[Kód]],zostava21[],2,0),"")</f>
        <v/>
      </c>
      <c r="AH404" s="100" t="str">
        <f>IFERROR(VLOOKUP(Výskyt[[#This Row],[Kód]],zostava22[],2,0),"")</f>
        <v/>
      </c>
      <c r="AI404" s="100" t="str">
        <f>IFERROR(VLOOKUP(Výskyt[[#This Row],[Kód]],zostava23[],2,0),"")</f>
        <v/>
      </c>
      <c r="AJ404" s="100" t="str">
        <f>IFERROR(VLOOKUP(Výskyt[[#This Row],[Kód]],zostava24[],2,0),"")</f>
        <v/>
      </c>
      <c r="AK404" s="100" t="str">
        <f>IFERROR(VLOOKUP(Výskyt[[#This Row],[Kód]],zostava25[],2,0),"")</f>
        <v/>
      </c>
      <c r="AL404" s="100" t="str">
        <f>IFERROR(VLOOKUP(Výskyt[[#This Row],[Kód]],zostava26[],2,0),"")</f>
        <v/>
      </c>
      <c r="AM404" s="100" t="str">
        <f>IFERROR(VLOOKUP(Výskyt[[#This Row],[Kód]],zostava27[],2,0),"")</f>
        <v/>
      </c>
      <c r="AN404" s="100" t="str">
        <f>IFERROR(VLOOKUP(Výskyt[[#This Row],[Kód]],zostava28[],2,0),"")</f>
        <v/>
      </c>
      <c r="AO404" s="100" t="str">
        <f>IFERROR(VLOOKUP(Výskyt[[#This Row],[Kód]],zostava29[],2,0),"")</f>
        <v/>
      </c>
      <c r="AP404" s="100" t="str">
        <f>IFERROR(VLOOKUP(Výskyt[[#This Row],[Kód]],zostava30[],2,0),"")</f>
        <v/>
      </c>
      <c r="AQ404" s="100" t="str">
        <f>IFERROR(VLOOKUP(Výskyt[[#This Row],[Kód]],zostava31[],2,0),"")</f>
        <v/>
      </c>
      <c r="AR404" s="100" t="str">
        <f>IFERROR(VLOOKUP(Výskyt[[#This Row],[Kód]],zostava32[],2,0),"")</f>
        <v/>
      </c>
      <c r="AS404" s="100" t="str">
        <f>IFERROR(VLOOKUP(Výskyt[[#This Row],[Kód]],zostava33[],2,0),"")</f>
        <v/>
      </c>
      <c r="AT404" s="100" t="str">
        <f>IFERROR(VLOOKUP(Výskyt[[#This Row],[Kód]],zostava34[],2,0),"")</f>
        <v/>
      </c>
      <c r="AU404" s="100" t="str">
        <f>IFERROR(VLOOKUP(Výskyt[[#This Row],[Kód]],zostava35[],2,0),"")</f>
        <v/>
      </c>
      <c r="AV404" s="100" t="str">
        <f>IFERROR(VLOOKUP(Výskyt[[#This Row],[Kód]],zostava36[],2,0),"")</f>
        <v/>
      </c>
      <c r="AW404" s="100" t="str">
        <f>IFERROR(VLOOKUP(Výskyt[[#This Row],[Kód]],zostava37[],2,0),"")</f>
        <v/>
      </c>
      <c r="AX404" s="100" t="str">
        <f>IFERROR(VLOOKUP(Výskyt[[#This Row],[Kód]],zostava38[],2,0),"")</f>
        <v/>
      </c>
      <c r="AY404" s="100" t="str">
        <f>IFERROR(VLOOKUP(Výskyt[[#This Row],[Kód]],zostava39[],2,0),"")</f>
        <v/>
      </c>
      <c r="AZ404" s="100" t="str">
        <f>IFERROR(VLOOKUP(Výskyt[[#This Row],[Kód]],zostava40[],2,0),"")</f>
        <v/>
      </c>
      <c r="BA404" s="100" t="str">
        <f>IFERROR(VLOOKUP(Výskyt[[#This Row],[Kód]],zostava41[],2,0),"")</f>
        <v/>
      </c>
      <c r="BB404" s="100" t="str">
        <f>IFERROR(VLOOKUP(Výskyt[[#This Row],[Kód]],zostava42[],2,0),"")</f>
        <v/>
      </c>
      <c r="BC404" s="100" t="str">
        <f>IFERROR(VLOOKUP(Výskyt[[#This Row],[Kód]],zostava43[],2,0),"")</f>
        <v/>
      </c>
      <c r="BD404" s="100" t="str">
        <f>IFERROR(VLOOKUP(Výskyt[[#This Row],[Kód]],zostava44[],2,0),"")</f>
        <v/>
      </c>
      <c r="BE404" s="84"/>
      <c r="BF404" s="108">
        <f>Zostavy!B452</f>
        <v>0</v>
      </c>
      <c r="BG404" s="108">
        <f>SUMIFS(Zostavy!$D$426:$D$459,Zostavy!$B$426:$B$459,Zostavy!B452)*Zostavy!$E$461</f>
        <v>0</v>
      </c>
      <c r="BI404" s="108">
        <f>Zostavy!H452</f>
        <v>0</v>
      </c>
      <c r="BJ404" s="108">
        <f>SUMIFS(Zostavy!$J$426:$J$459,Zostavy!$H$426:$H$459,Zostavy!H452)*Zostavy!$K$461</f>
        <v>0</v>
      </c>
      <c r="BL404" s="108">
        <f>Zostavy!N452</f>
        <v>0</v>
      </c>
      <c r="BM404" s="108">
        <f>SUMIFS(Zostavy!$P$426:$P$459,Zostavy!$N$426:$N$459,Zostavy!N452)*Zostavy!$Q$461</f>
        <v>0</v>
      </c>
      <c r="BO404" s="108">
        <f>Zostavy!T452</f>
        <v>0</v>
      </c>
      <c r="BP404" s="108">
        <f>SUMIFS(Zostavy!$V$426:$V$459,Zostavy!$T$426:$T$459,Zostavy!T452)*Zostavy!$W$461</f>
        <v>0</v>
      </c>
    </row>
    <row r="405" spans="1:68" ht="14.15" x14ac:dyDescent="0.35">
      <c r="A405" s="84"/>
      <c r="B405" s="98">
        <v>6518</v>
      </c>
      <c r="C405" s="84" t="s">
        <v>614</v>
      </c>
      <c r="D405" s="84">
        <f>Cenník[[#This Row],[Kód]]</f>
        <v>6518</v>
      </c>
      <c r="E405" s="93">
        <v>0.42</v>
      </c>
      <c r="F405" s="84"/>
      <c r="G405" s="84" t="s">
        <v>13</v>
      </c>
      <c r="H405" s="84"/>
      <c r="I405" s="99">
        <f>Cenník[[#This Row],[Kód]]</f>
        <v>6518</v>
      </c>
      <c r="J405" s="100">
        <f>SUM(Výskyt[[#This Row],[1]:[44]])</f>
        <v>0</v>
      </c>
      <c r="K405" s="100" t="str">
        <f>IFERROR(RANK(Výskyt[[#This Row],[kód-P]],Výskyt[kód-P],1),"")</f>
        <v/>
      </c>
      <c r="L405" s="100" t="str">
        <f>IF(Výskyt[[#This Row],[ks]]&gt;0,Výskyt[[#This Row],[Kód]],"")</f>
        <v/>
      </c>
      <c r="M405" s="100" t="str">
        <f>IFERROR(VLOOKUP(Výskyt[[#This Row],[Kód]],zostava1[],2,0),"")</f>
        <v/>
      </c>
      <c r="N405" s="100" t="str">
        <f>IFERROR(VLOOKUP(Výskyt[[#This Row],[Kód]],zostava2[],2,0),"")</f>
        <v/>
      </c>
      <c r="O405" s="100" t="str">
        <f>IFERROR(VLOOKUP(Výskyt[[#This Row],[Kód]],zostava3[],2,0),"")</f>
        <v/>
      </c>
      <c r="P405" s="100" t="str">
        <f>IFERROR(VLOOKUP(Výskyt[[#This Row],[Kód]],zostava4[],2,0),"")</f>
        <v/>
      </c>
      <c r="Q405" s="100" t="str">
        <f>IFERROR(VLOOKUP(Výskyt[[#This Row],[Kód]],zostava5[],2,0),"")</f>
        <v/>
      </c>
      <c r="R405" s="100" t="str">
        <f>IFERROR(VLOOKUP(Výskyt[[#This Row],[Kód]],zostava6[],2,0),"")</f>
        <v/>
      </c>
      <c r="S405" s="100" t="str">
        <f>IFERROR(VLOOKUP(Výskyt[[#This Row],[Kód]],zostava7[],2,0),"")</f>
        <v/>
      </c>
      <c r="T405" s="100" t="str">
        <f>IFERROR(VLOOKUP(Výskyt[[#This Row],[Kód]],zostava8[],2,0),"")</f>
        <v/>
      </c>
      <c r="U405" s="100" t="str">
        <f>IFERROR(VLOOKUP(Výskyt[[#This Row],[Kód]],zostava9[],2,0),"")</f>
        <v/>
      </c>
      <c r="V405" s="102" t="str">
        <f>IFERROR(VLOOKUP(Výskyt[[#This Row],[Kód]],zostava10[],2,0),"")</f>
        <v/>
      </c>
      <c r="W405" s="100" t="str">
        <f>IFERROR(VLOOKUP(Výskyt[[#This Row],[Kód]],zostava11[],2,0),"")</f>
        <v/>
      </c>
      <c r="X405" s="100" t="str">
        <f>IFERROR(VLOOKUP(Výskyt[[#This Row],[Kód]],zostava12[],2,0),"")</f>
        <v/>
      </c>
      <c r="Y405" s="100" t="str">
        <f>IFERROR(VLOOKUP(Výskyt[[#This Row],[Kód]],zostava13[],2,0),"")</f>
        <v/>
      </c>
      <c r="Z405" s="100" t="str">
        <f>IFERROR(VLOOKUP(Výskyt[[#This Row],[Kód]],zostava14[],2,0),"")</f>
        <v/>
      </c>
      <c r="AA405" s="100" t="str">
        <f>IFERROR(VLOOKUP(Výskyt[[#This Row],[Kód]],zostava15[],2,0),"")</f>
        <v/>
      </c>
      <c r="AB405" s="100" t="str">
        <f>IFERROR(VLOOKUP(Výskyt[[#This Row],[Kód]],zostava16[],2,0),"")</f>
        <v/>
      </c>
      <c r="AC405" s="100" t="str">
        <f>IFERROR(VLOOKUP(Výskyt[[#This Row],[Kód]],zostava17[],2,0),"")</f>
        <v/>
      </c>
      <c r="AD405" s="100" t="str">
        <f>IFERROR(VLOOKUP(Výskyt[[#This Row],[Kód]],zostava18[],2,0),"")</f>
        <v/>
      </c>
      <c r="AE405" s="100" t="str">
        <f>IFERROR(VLOOKUP(Výskyt[[#This Row],[Kód]],zostava19[],2,0),"")</f>
        <v/>
      </c>
      <c r="AF405" s="100" t="str">
        <f>IFERROR(VLOOKUP(Výskyt[[#This Row],[Kód]],zostava20[],2,0),"")</f>
        <v/>
      </c>
      <c r="AG405" s="100" t="str">
        <f>IFERROR(VLOOKUP(Výskyt[[#This Row],[Kód]],zostava21[],2,0),"")</f>
        <v/>
      </c>
      <c r="AH405" s="100" t="str">
        <f>IFERROR(VLOOKUP(Výskyt[[#This Row],[Kód]],zostava22[],2,0),"")</f>
        <v/>
      </c>
      <c r="AI405" s="100" t="str">
        <f>IFERROR(VLOOKUP(Výskyt[[#This Row],[Kód]],zostava23[],2,0),"")</f>
        <v/>
      </c>
      <c r="AJ405" s="100" t="str">
        <f>IFERROR(VLOOKUP(Výskyt[[#This Row],[Kód]],zostava24[],2,0),"")</f>
        <v/>
      </c>
      <c r="AK405" s="100" t="str">
        <f>IFERROR(VLOOKUP(Výskyt[[#This Row],[Kód]],zostava25[],2,0),"")</f>
        <v/>
      </c>
      <c r="AL405" s="100" t="str">
        <f>IFERROR(VLOOKUP(Výskyt[[#This Row],[Kód]],zostava26[],2,0),"")</f>
        <v/>
      </c>
      <c r="AM405" s="100" t="str">
        <f>IFERROR(VLOOKUP(Výskyt[[#This Row],[Kód]],zostava27[],2,0),"")</f>
        <v/>
      </c>
      <c r="AN405" s="100" t="str">
        <f>IFERROR(VLOOKUP(Výskyt[[#This Row],[Kód]],zostava28[],2,0),"")</f>
        <v/>
      </c>
      <c r="AO405" s="100" t="str">
        <f>IFERROR(VLOOKUP(Výskyt[[#This Row],[Kód]],zostava29[],2,0),"")</f>
        <v/>
      </c>
      <c r="AP405" s="100" t="str">
        <f>IFERROR(VLOOKUP(Výskyt[[#This Row],[Kód]],zostava30[],2,0),"")</f>
        <v/>
      </c>
      <c r="AQ405" s="100" t="str">
        <f>IFERROR(VLOOKUP(Výskyt[[#This Row],[Kód]],zostava31[],2,0),"")</f>
        <v/>
      </c>
      <c r="AR405" s="100" t="str">
        <f>IFERROR(VLOOKUP(Výskyt[[#This Row],[Kód]],zostava32[],2,0),"")</f>
        <v/>
      </c>
      <c r="AS405" s="100" t="str">
        <f>IFERROR(VLOOKUP(Výskyt[[#This Row],[Kód]],zostava33[],2,0),"")</f>
        <v/>
      </c>
      <c r="AT405" s="100" t="str">
        <f>IFERROR(VLOOKUP(Výskyt[[#This Row],[Kód]],zostava34[],2,0),"")</f>
        <v/>
      </c>
      <c r="AU405" s="100" t="str">
        <f>IFERROR(VLOOKUP(Výskyt[[#This Row],[Kód]],zostava35[],2,0),"")</f>
        <v/>
      </c>
      <c r="AV405" s="100" t="str">
        <f>IFERROR(VLOOKUP(Výskyt[[#This Row],[Kód]],zostava36[],2,0),"")</f>
        <v/>
      </c>
      <c r="AW405" s="100" t="str">
        <f>IFERROR(VLOOKUP(Výskyt[[#This Row],[Kód]],zostava37[],2,0),"")</f>
        <v/>
      </c>
      <c r="AX405" s="100" t="str">
        <f>IFERROR(VLOOKUP(Výskyt[[#This Row],[Kód]],zostava38[],2,0),"")</f>
        <v/>
      </c>
      <c r="AY405" s="100" t="str">
        <f>IFERROR(VLOOKUP(Výskyt[[#This Row],[Kód]],zostava39[],2,0),"")</f>
        <v/>
      </c>
      <c r="AZ405" s="100" t="str">
        <f>IFERROR(VLOOKUP(Výskyt[[#This Row],[Kód]],zostava40[],2,0),"")</f>
        <v/>
      </c>
      <c r="BA405" s="100" t="str">
        <f>IFERROR(VLOOKUP(Výskyt[[#This Row],[Kód]],zostava41[],2,0),"")</f>
        <v/>
      </c>
      <c r="BB405" s="100" t="str">
        <f>IFERROR(VLOOKUP(Výskyt[[#This Row],[Kód]],zostava42[],2,0),"")</f>
        <v/>
      </c>
      <c r="BC405" s="100" t="str">
        <f>IFERROR(VLOOKUP(Výskyt[[#This Row],[Kód]],zostava43[],2,0),"")</f>
        <v/>
      </c>
      <c r="BD405" s="100" t="str">
        <f>IFERROR(VLOOKUP(Výskyt[[#This Row],[Kód]],zostava44[],2,0),"")</f>
        <v/>
      </c>
      <c r="BE405" s="84"/>
      <c r="BF405" s="108">
        <f>Zostavy!B453</f>
        <v>0</v>
      </c>
      <c r="BG405" s="108">
        <f>SUMIFS(Zostavy!$D$426:$D$459,Zostavy!$B$426:$B$459,Zostavy!B453)*Zostavy!$E$461</f>
        <v>0</v>
      </c>
      <c r="BI405" s="108">
        <f>Zostavy!H453</f>
        <v>0</v>
      </c>
      <c r="BJ405" s="108">
        <f>SUMIFS(Zostavy!$J$426:$J$459,Zostavy!$H$426:$H$459,Zostavy!H453)*Zostavy!$K$461</f>
        <v>0</v>
      </c>
      <c r="BL405" s="108">
        <f>Zostavy!N453</f>
        <v>0</v>
      </c>
      <c r="BM405" s="108">
        <f>SUMIFS(Zostavy!$P$426:$P$459,Zostavy!$N$426:$N$459,Zostavy!N453)*Zostavy!$Q$461</f>
        <v>0</v>
      </c>
      <c r="BO405" s="108">
        <f>Zostavy!T453</f>
        <v>0</v>
      </c>
      <c r="BP405" s="108">
        <f>SUMIFS(Zostavy!$V$426:$V$459,Zostavy!$T$426:$T$459,Zostavy!T453)*Zostavy!$W$461</f>
        <v>0</v>
      </c>
    </row>
    <row r="406" spans="1:68" ht="14.15" x14ac:dyDescent="0.35">
      <c r="A406" s="84"/>
      <c r="B406" s="98">
        <v>6519</v>
      </c>
      <c r="C406" s="84" t="s">
        <v>615</v>
      </c>
      <c r="D406" s="84">
        <f>Cenník[[#This Row],[Kód]]</f>
        <v>6519</v>
      </c>
      <c r="E406" s="93">
        <v>0.42</v>
      </c>
      <c r="F406" s="84"/>
      <c r="G406" s="84" t="s">
        <v>563</v>
      </c>
      <c r="H406" s="84"/>
      <c r="I406" s="99">
        <f>Cenník[[#This Row],[Kód]]</f>
        <v>6519</v>
      </c>
      <c r="J406" s="100">
        <f>SUM(Výskyt[[#This Row],[1]:[44]])</f>
        <v>0</v>
      </c>
      <c r="K406" s="100" t="str">
        <f>IFERROR(RANK(Výskyt[[#This Row],[kód-P]],Výskyt[kód-P],1),"")</f>
        <v/>
      </c>
      <c r="L406" s="100" t="str">
        <f>IF(Výskyt[[#This Row],[ks]]&gt;0,Výskyt[[#This Row],[Kód]],"")</f>
        <v/>
      </c>
      <c r="M406" s="100" t="str">
        <f>IFERROR(VLOOKUP(Výskyt[[#This Row],[Kód]],zostava1[],2,0),"")</f>
        <v/>
      </c>
      <c r="N406" s="100" t="str">
        <f>IFERROR(VLOOKUP(Výskyt[[#This Row],[Kód]],zostava2[],2,0),"")</f>
        <v/>
      </c>
      <c r="O406" s="100" t="str">
        <f>IFERROR(VLOOKUP(Výskyt[[#This Row],[Kód]],zostava3[],2,0),"")</f>
        <v/>
      </c>
      <c r="P406" s="100" t="str">
        <f>IFERROR(VLOOKUP(Výskyt[[#This Row],[Kód]],zostava4[],2,0),"")</f>
        <v/>
      </c>
      <c r="Q406" s="100" t="str">
        <f>IFERROR(VLOOKUP(Výskyt[[#This Row],[Kód]],zostava5[],2,0),"")</f>
        <v/>
      </c>
      <c r="R406" s="100" t="str">
        <f>IFERROR(VLOOKUP(Výskyt[[#This Row],[Kód]],zostava6[],2,0),"")</f>
        <v/>
      </c>
      <c r="S406" s="100" t="str">
        <f>IFERROR(VLOOKUP(Výskyt[[#This Row],[Kód]],zostava7[],2,0),"")</f>
        <v/>
      </c>
      <c r="T406" s="100" t="str">
        <f>IFERROR(VLOOKUP(Výskyt[[#This Row],[Kód]],zostava8[],2,0),"")</f>
        <v/>
      </c>
      <c r="U406" s="100" t="str">
        <f>IFERROR(VLOOKUP(Výskyt[[#This Row],[Kód]],zostava9[],2,0),"")</f>
        <v/>
      </c>
      <c r="V406" s="102" t="str">
        <f>IFERROR(VLOOKUP(Výskyt[[#This Row],[Kód]],zostava10[],2,0),"")</f>
        <v/>
      </c>
      <c r="W406" s="100" t="str">
        <f>IFERROR(VLOOKUP(Výskyt[[#This Row],[Kód]],zostava11[],2,0),"")</f>
        <v/>
      </c>
      <c r="X406" s="100" t="str">
        <f>IFERROR(VLOOKUP(Výskyt[[#This Row],[Kód]],zostava12[],2,0),"")</f>
        <v/>
      </c>
      <c r="Y406" s="100" t="str">
        <f>IFERROR(VLOOKUP(Výskyt[[#This Row],[Kód]],zostava13[],2,0),"")</f>
        <v/>
      </c>
      <c r="Z406" s="100" t="str">
        <f>IFERROR(VLOOKUP(Výskyt[[#This Row],[Kód]],zostava14[],2,0),"")</f>
        <v/>
      </c>
      <c r="AA406" s="100" t="str">
        <f>IFERROR(VLOOKUP(Výskyt[[#This Row],[Kód]],zostava15[],2,0),"")</f>
        <v/>
      </c>
      <c r="AB406" s="100" t="str">
        <f>IFERROR(VLOOKUP(Výskyt[[#This Row],[Kód]],zostava16[],2,0),"")</f>
        <v/>
      </c>
      <c r="AC406" s="100" t="str">
        <f>IFERROR(VLOOKUP(Výskyt[[#This Row],[Kód]],zostava17[],2,0),"")</f>
        <v/>
      </c>
      <c r="AD406" s="100" t="str">
        <f>IFERROR(VLOOKUP(Výskyt[[#This Row],[Kód]],zostava18[],2,0),"")</f>
        <v/>
      </c>
      <c r="AE406" s="100" t="str">
        <f>IFERROR(VLOOKUP(Výskyt[[#This Row],[Kód]],zostava19[],2,0),"")</f>
        <v/>
      </c>
      <c r="AF406" s="100" t="str">
        <f>IFERROR(VLOOKUP(Výskyt[[#This Row],[Kód]],zostava20[],2,0),"")</f>
        <v/>
      </c>
      <c r="AG406" s="100" t="str">
        <f>IFERROR(VLOOKUP(Výskyt[[#This Row],[Kód]],zostava21[],2,0),"")</f>
        <v/>
      </c>
      <c r="AH406" s="100" t="str">
        <f>IFERROR(VLOOKUP(Výskyt[[#This Row],[Kód]],zostava22[],2,0),"")</f>
        <v/>
      </c>
      <c r="AI406" s="100" t="str">
        <f>IFERROR(VLOOKUP(Výskyt[[#This Row],[Kód]],zostava23[],2,0),"")</f>
        <v/>
      </c>
      <c r="AJ406" s="100" t="str">
        <f>IFERROR(VLOOKUP(Výskyt[[#This Row],[Kód]],zostava24[],2,0),"")</f>
        <v/>
      </c>
      <c r="AK406" s="100" t="str">
        <f>IFERROR(VLOOKUP(Výskyt[[#This Row],[Kód]],zostava25[],2,0),"")</f>
        <v/>
      </c>
      <c r="AL406" s="100" t="str">
        <f>IFERROR(VLOOKUP(Výskyt[[#This Row],[Kód]],zostava26[],2,0),"")</f>
        <v/>
      </c>
      <c r="AM406" s="100" t="str">
        <f>IFERROR(VLOOKUP(Výskyt[[#This Row],[Kód]],zostava27[],2,0),"")</f>
        <v/>
      </c>
      <c r="AN406" s="100" t="str">
        <f>IFERROR(VLOOKUP(Výskyt[[#This Row],[Kód]],zostava28[],2,0),"")</f>
        <v/>
      </c>
      <c r="AO406" s="100" t="str">
        <f>IFERROR(VLOOKUP(Výskyt[[#This Row],[Kód]],zostava29[],2,0),"")</f>
        <v/>
      </c>
      <c r="AP406" s="100" t="str">
        <f>IFERROR(VLOOKUP(Výskyt[[#This Row],[Kód]],zostava30[],2,0),"")</f>
        <v/>
      </c>
      <c r="AQ406" s="100" t="str">
        <f>IFERROR(VLOOKUP(Výskyt[[#This Row],[Kód]],zostava31[],2,0),"")</f>
        <v/>
      </c>
      <c r="AR406" s="100" t="str">
        <f>IFERROR(VLOOKUP(Výskyt[[#This Row],[Kód]],zostava32[],2,0),"")</f>
        <v/>
      </c>
      <c r="AS406" s="100" t="str">
        <f>IFERROR(VLOOKUP(Výskyt[[#This Row],[Kód]],zostava33[],2,0),"")</f>
        <v/>
      </c>
      <c r="AT406" s="100" t="str">
        <f>IFERROR(VLOOKUP(Výskyt[[#This Row],[Kód]],zostava34[],2,0),"")</f>
        <v/>
      </c>
      <c r="AU406" s="100" t="str">
        <f>IFERROR(VLOOKUP(Výskyt[[#This Row],[Kód]],zostava35[],2,0),"")</f>
        <v/>
      </c>
      <c r="AV406" s="100" t="str">
        <f>IFERROR(VLOOKUP(Výskyt[[#This Row],[Kód]],zostava36[],2,0),"")</f>
        <v/>
      </c>
      <c r="AW406" s="100" t="str">
        <f>IFERROR(VLOOKUP(Výskyt[[#This Row],[Kód]],zostava37[],2,0),"")</f>
        <v/>
      </c>
      <c r="AX406" s="100" t="str">
        <f>IFERROR(VLOOKUP(Výskyt[[#This Row],[Kód]],zostava38[],2,0),"")</f>
        <v/>
      </c>
      <c r="AY406" s="100" t="str">
        <f>IFERROR(VLOOKUP(Výskyt[[#This Row],[Kód]],zostava39[],2,0),"")</f>
        <v/>
      </c>
      <c r="AZ406" s="100" t="str">
        <f>IFERROR(VLOOKUP(Výskyt[[#This Row],[Kód]],zostava40[],2,0),"")</f>
        <v/>
      </c>
      <c r="BA406" s="100" t="str">
        <f>IFERROR(VLOOKUP(Výskyt[[#This Row],[Kód]],zostava41[],2,0),"")</f>
        <v/>
      </c>
      <c r="BB406" s="100" t="str">
        <f>IFERROR(VLOOKUP(Výskyt[[#This Row],[Kód]],zostava42[],2,0),"")</f>
        <v/>
      </c>
      <c r="BC406" s="100" t="str">
        <f>IFERROR(VLOOKUP(Výskyt[[#This Row],[Kód]],zostava43[],2,0),"")</f>
        <v/>
      </c>
      <c r="BD406" s="100" t="str">
        <f>IFERROR(VLOOKUP(Výskyt[[#This Row],[Kód]],zostava44[],2,0),"")</f>
        <v/>
      </c>
      <c r="BE406" s="84"/>
      <c r="BF406" s="108">
        <f>Zostavy!B454</f>
        <v>0</v>
      </c>
      <c r="BG406" s="108">
        <f>SUMIFS(Zostavy!$D$426:$D$459,Zostavy!$B$426:$B$459,Zostavy!B454)*Zostavy!$E$461</f>
        <v>0</v>
      </c>
      <c r="BI406" s="108">
        <f>Zostavy!H454</f>
        <v>0</v>
      </c>
      <c r="BJ406" s="108">
        <f>SUMIFS(Zostavy!$J$426:$J$459,Zostavy!$H$426:$H$459,Zostavy!H454)*Zostavy!$K$461</f>
        <v>0</v>
      </c>
      <c r="BL406" s="108">
        <f>Zostavy!N454</f>
        <v>0</v>
      </c>
      <c r="BM406" s="108">
        <f>SUMIFS(Zostavy!$P$426:$P$459,Zostavy!$N$426:$N$459,Zostavy!N454)*Zostavy!$Q$461</f>
        <v>0</v>
      </c>
      <c r="BO406" s="108">
        <f>Zostavy!T454</f>
        <v>0</v>
      </c>
      <c r="BP406" s="108">
        <f>SUMIFS(Zostavy!$V$426:$V$459,Zostavy!$T$426:$T$459,Zostavy!T454)*Zostavy!$W$461</f>
        <v>0</v>
      </c>
    </row>
    <row r="407" spans="1:68" ht="14.15" x14ac:dyDescent="0.35">
      <c r="A407" s="84"/>
      <c r="B407" s="98">
        <v>6520</v>
      </c>
      <c r="C407" s="84" t="s">
        <v>616</v>
      </c>
      <c r="D407" s="84">
        <f>Cenník[[#This Row],[Kód]]</f>
        <v>6520</v>
      </c>
      <c r="E407" s="93">
        <v>0.06</v>
      </c>
      <c r="F407" s="84"/>
      <c r="G407" s="84" t="s">
        <v>50</v>
      </c>
      <c r="H407" s="84"/>
      <c r="I407" s="99">
        <f>Cenník[[#This Row],[Kód]]</f>
        <v>6520</v>
      </c>
      <c r="J407" s="100">
        <f>SUM(Výskyt[[#This Row],[1]:[44]])</f>
        <v>0</v>
      </c>
      <c r="K407" s="100" t="str">
        <f>IFERROR(RANK(Výskyt[[#This Row],[kód-P]],Výskyt[kód-P],1),"")</f>
        <v/>
      </c>
      <c r="L407" s="100" t="str">
        <f>IF(Výskyt[[#This Row],[ks]]&gt;0,Výskyt[[#This Row],[Kód]],"")</f>
        <v/>
      </c>
      <c r="M407" s="100" t="str">
        <f>IFERROR(VLOOKUP(Výskyt[[#This Row],[Kód]],zostava1[],2,0),"")</f>
        <v/>
      </c>
      <c r="N407" s="100" t="str">
        <f>IFERROR(VLOOKUP(Výskyt[[#This Row],[Kód]],zostava2[],2,0),"")</f>
        <v/>
      </c>
      <c r="O407" s="100" t="str">
        <f>IFERROR(VLOOKUP(Výskyt[[#This Row],[Kód]],zostava3[],2,0),"")</f>
        <v/>
      </c>
      <c r="P407" s="100" t="str">
        <f>IFERROR(VLOOKUP(Výskyt[[#This Row],[Kód]],zostava4[],2,0),"")</f>
        <v/>
      </c>
      <c r="Q407" s="100" t="str">
        <f>IFERROR(VLOOKUP(Výskyt[[#This Row],[Kód]],zostava5[],2,0),"")</f>
        <v/>
      </c>
      <c r="R407" s="100" t="str">
        <f>IFERROR(VLOOKUP(Výskyt[[#This Row],[Kód]],zostava6[],2,0),"")</f>
        <v/>
      </c>
      <c r="S407" s="100" t="str">
        <f>IFERROR(VLOOKUP(Výskyt[[#This Row],[Kód]],zostava7[],2,0),"")</f>
        <v/>
      </c>
      <c r="T407" s="100" t="str">
        <f>IFERROR(VLOOKUP(Výskyt[[#This Row],[Kód]],zostava8[],2,0),"")</f>
        <v/>
      </c>
      <c r="U407" s="100" t="str">
        <f>IFERROR(VLOOKUP(Výskyt[[#This Row],[Kód]],zostava9[],2,0),"")</f>
        <v/>
      </c>
      <c r="V407" s="102" t="str">
        <f>IFERROR(VLOOKUP(Výskyt[[#This Row],[Kód]],zostava10[],2,0),"")</f>
        <v/>
      </c>
      <c r="W407" s="100" t="str">
        <f>IFERROR(VLOOKUP(Výskyt[[#This Row],[Kód]],zostava11[],2,0),"")</f>
        <v/>
      </c>
      <c r="X407" s="100" t="str">
        <f>IFERROR(VLOOKUP(Výskyt[[#This Row],[Kód]],zostava12[],2,0),"")</f>
        <v/>
      </c>
      <c r="Y407" s="100" t="str">
        <f>IFERROR(VLOOKUP(Výskyt[[#This Row],[Kód]],zostava13[],2,0),"")</f>
        <v/>
      </c>
      <c r="Z407" s="100" t="str">
        <f>IFERROR(VLOOKUP(Výskyt[[#This Row],[Kód]],zostava14[],2,0),"")</f>
        <v/>
      </c>
      <c r="AA407" s="100" t="str">
        <f>IFERROR(VLOOKUP(Výskyt[[#This Row],[Kód]],zostava15[],2,0),"")</f>
        <v/>
      </c>
      <c r="AB407" s="100" t="str">
        <f>IFERROR(VLOOKUP(Výskyt[[#This Row],[Kód]],zostava16[],2,0),"")</f>
        <v/>
      </c>
      <c r="AC407" s="100" t="str">
        <f>IFERROR(VLOOKUP(Výskyt[[#This Row],[Kód]],zostava17[],2,0),"")</f>
        <v/>
      </c>
      <c r="AD407" s="100" t="str">
        <f>IFERROR(VLOOKUP(Výskyt[[#This Row],[Kód]],zostava18[],2,0),"")</f>
        <v/>
      </c>
      <c r="AE407" s="100" t="str">
        <f>IFERROR(VLOOKUP(Výskyt[[#This Row],[Kód]],zostava19[],2,0),"")</f>
        <v/>
      </c>
      <c r="AF407" s="100" t="str">
        <f>IFERROR(VLOOKUP(Výskyt[[#This Row],[Kód]],zostava20[],2,0),"")</f>
        <v/>
      </c>
      <c r="AG407" s="100" t="str">
        <f>IFERROR(VLOOKUP(Výskyt[[#This Row],[Kód]],zostava21[],2,0),"")</f>
        <v/>
      </c>
      <c r="AH407" s="100" t="str">
        <f>IFERROR(VLOOKUP(Výskyt[[#This Row],[Kód]],zostava22[],2,0),"")</f>
        <v/>
      </c>
      <c r="AI407" s="100" t="str">
        <f>IFERROR(VLOOKUP(Výskyt[[#This Row],[Kód]],zostava23[],2,0),"")</f>
        <v/>
      </c>
      <c r="AJ407" s="100" t="str">
        <f>IFERROR(VLOOKUP(Výskyt[[#This Row],[Kód]],zostava24[],2,0),"")</f>
        <v/>
      </c>
      <c r="AK407" s="100" t="str">
        <f>IFERROR(VLOOKUP(Výskyt[[#This Row],[Kód]],zostava25[],2,0),"")</f>
        <v/>
      </c>
      <c r="AL407" s="100" t="str">
        <f>IFERROR(VLOOKUP(Výskyt[[#This Row],[Kód]],zostava26[],2,0),"")</f>
        <v/>
      </c>
      <c r="AM407" s="100" t="str">
        <f>IFERROR(VLOOKUP(Výskyt[[#This Row],[Kód]],zostava27[],2,0),"")</f>
        <v/>
      </c>
      <c r="AN407" s="100" t="str">
        <f>IFERROR(VLOOKUP(Výskyt[[#This Row],[Kód]],zostava28[],2,0),"")</f>
        <v/>
      </c>
      <c r="AO407" s="100" t="str">
        <f>IFERROR(VLOOKUP(Výskyt[[#This Row],[Kód]],zostava29[],2,0),"")</f>
        <v/>
      </c>
      <c r="AP407" s="100" t="str">
        <f>IFERROR(VLOOKUP(Výskyt[[#This Row],[Kód]],zostava30[],2,0),"")</f>
        <v/>
      </c>
      <c r="AQ407" s="100" t="str">
        <f>IFERROR(VLOOKUP(Výskyt[[#This Row],[Kód]],zostava31[],2,0),"")</f>
        <v/>
      </c>
      <c r="AR407" s="100" t="str">
        <f>IFERROR(VLOOKUP(Výskyt[[#This Row],[Kód]],zostava32[],2,0),"")</f>
        <v/>
      </c>
      <c r="AS407" s="100" t="str">
        <f>IFERROR(VLOOKUP(Výskyt[[#This Row],[Kód]],zostava33[],2,0),"")</f>
        <v/>
      </c>
      <c r="AT407" s="100" t="str">
        <f>IFERROR(VLOOKUP(Výskyt[[#This Row],[Kód]],zostava34[],2,0),"")</f>
        <v/>
      </c>
      <c r="AU407" s="100" t="str">
        <f>IFERROR(VLOOKUP(Výskyt[[#This Row],[Kód]],zostava35[],2,0),"")</f>
        <v/>
      </c>
      <c r="AV407" s="100" t="str">
        <f>IFERROR(VLOOKUP(Výskyt[[#This Row],[Kód]],zostava36[],2,0),"")</f>
        <v/>
      </c>
      <c r="AW407" s="100" t="str">
        <f>IFERROR(VLOOKUP(Výskyt[[#This Row],[Kód]],zostava37[],2,0),"")</f>
        <v/>
      </c>
      <c r="AX407" s="100" t="str">
        <f>IFERROR(VLOOKUP(Výskyt[[#This Row],[Kód]],zostava38[],2,0),"")</f>
        <v/>
      </c>
      <c r="AY407" s="100" t="str">
        <f>IFERROR(VLOOKUP(Výskyt[[#This Row],[Kód]],zostava39[],2,0),"")</f>
        <v/>
      </c>
      <c r="AZ407" s="100" t="str">
        <f>IFERROR(VLOOKUP(Výskyt[[#This Row],[Kód]],zostava40[],2,0),"")</f>
        <v/>
      </c>
      <c r="BA407" s="100" t="str">
        <f>IFERROR(VLOOKUP(Výskyt[[#This Row],[Kód]],zostava41[],2,0),"")</f>
        <v/>
      </c>
      <c r="BB407" s="100" t="str">
        <f>IFERROR(VLOOKUP(Výskyt[[#This Row],[Kód]],zostava42[],2,0),"")</f>
        <v/>
      </c>
      <c r="BC407" s="100" t="str">
        <f>IFERROR(VLOOKUP(Výskyt[[#This Row],[Kód]],zostava43[],2,0),"")</f>
        <v/>
      </c>
      <c r="BD407" s="100" t="str">
        <f>IFERROR(VLOOKUP(Výskyt[[#This Row],[Kód]],zostava44[],2,0),"")</f>
        <v/>
      </c>
      <c r="BE407" s="84"/>
      <c r="BF407" s="108">
        <f>Zostavy!B455</f>
        <v>0</v>
      </c>
      <c r="BG407" s="108">
        <f>SUMIFS(Zostavy!$D$426:$D$459,Zostavy!$B$426:$B$459,Zostavy!B455)*Zostavy!$E$461</f>
        <v>0</v>
      </c>
      <c r="BI407" s="108">
        <f>Zostavy!H455</f>
        <v>0</v>
      </c>
      <c r="BJ407" s="108">
        <f>SUMIFS(Zostavy!$J$426:$J$459,Zostavy!$H$426:$H$459,Zostavy!H455)*Zostavy!$K$461</f>
        <v>0</v>
      </c>
      <c r="BL407" s="108">
        <f>Zostavy!N455</f>
        <v>0</v>
      </c>
      <c r="BM407" s="108">
        <f>SUMIFS(Zostavy!$P$426:$P$459,Zostavy!$N$426:$N$459,Zostavy!N455)*Zostavy!$Q$461</f>
        <v>0</v>
      </c>
      <c r="BO407" s="108">
        <f>Zostavy!T455</f>
        <v>0</v>
      </c>
      <c r="BP407" s="108">
        <f>SUMIFS(Zostavy!$V$426:$V$459,Zostavy!$T$426:$T$459,Zostavy!T455)*Zostavy!$W$461</f>
        <v>0</v>
      </c>
    </row>
    <row r="408" spans="1:68" ht="14.15" x14ac:dyDescent="0.35">
      <c r="A408" s="84"/>
      <c r="B408" s="98">
        <v>6521</v>
      </c>
      <c r="C408" s="84" t="s">
        <v>617</v>
      </c>
      <c r="D408" s="84">
        <f>Cenník[[#This Row],[Kód]]</f>
        <v>6521</v>
      </c>
      <c r="E408" s="93">
        <v>0.06</v>
      </c>
      <c r="F408" s="84"/>
      <c r="G408" s="84" t="s">
        <v>46</v>
      </c>
      <c r="H408" s="84"/>
      <c r="I408" s="99">
        <f>Cenník[[#This Row],[Kód]]</f>
        <v>6521</v>
      </c>
      <c r="J408" s="100">
        <f>SUM(Výskyt[[#This Row],[1]:[44]])</f>
        <v>0</v>
      </c>
      <c r="K408" s="100" t="str">
        <f>IFERROR(RANK(Výskyt[[#This Row],[kód-P]],Výskyt[kód-P],1),"")</f>
        <v/>
      </c>
      <c r="L408" s="100" t="str">
        <f>IF(Výskyt[[#This Row],[ks]]&gt;0,Výskyt[[#This Row],[Kód]],"")</f>
        <v/>
      </c>
      <c r="M408" s="100" t="str">
        <f>IFERROR(VLOOKUP(Výskyt[[#This Row],[Kód]],zostava1[],2,0),"")</f>
        <v/>
      </c>
      <c r="N408" s="100" t="str">
        <f>IFERROR(VLOOKUP(Výskyt[[#This Row],[Kód]],zostava2[],2,0),"")</f>
        <v/>
      </c>
      <c r="O408" s="100" t="str">
        <f>IFERROR(VLOOKUP(Výskyt[[#This Row],[Kód]],zostava3[],2,0),"")</f>
        <v/>
      </c>
      <c r="P408" s="100" t="str">
        <f>IFERROR(VLOOKUP(Výskyt[[#This Row],[Kód]],zostava4[],2,0),"")</f>
        <v/>
      </c>
      <c r="Q408" s="100" t="str">
        <f>IFERROR(VLOOKUP(Výskyt[[#This Row],[Kód]],zostava5[],2,0),"")</f>
        <v/>
      </c>
      <c r="R408" s="100" t="str">
        <f>IFERROR(VLOOKUP(Výskyt[[#This Row],[Kód]],zostava6[],2,0),"")</f>
        <v/>
      </c>
      <c r="S408" s="100" t="str">
        <f>IFERROR(VLOOKUP(Výskyt[[#This Row],[Kód]],zostava7[],2,0),"")</f>
        <v/>
      </c>
      <c r="T408" s="100" t="str">
        <f>IFERROR(VLOOKUP(Výskyt[[#This Row],[Kód]],zostava8[],2,0),"")</f>
        <v/>
      </c>
      <c r="U408" s="100" t="str">
        <f>IFERROR(VLOOKUP(Výskyt[[#This Row],[Kód]],zostava9[],2,0),"")</f>
        <v/>
      </c>
      <c r="V408" s="102" t="str">
        <f>IFERROR(VLOOKUP(Výskyt[[#This Row],[Kód]],zostava10[],2,0),"")</f>
        <v/>
      </c>
      <c r="W408" s="100" t="str">
        <f>IFERROR(VLOOKUP(Výskyt[[#This Row],[Kód]],zostava11[],2,0),"")</f>
        <v/>
      </c>
      <c r="X408" s="100" t="str">
        <f>IFERROR(VLOOKUP(Výskyt[[#This Row],[Kód]],zostava12[],2,0),"")</f>
        <v/>
      </c>
      <c r="Y408" s="100" t="str">
        <f>IFERROR(VLOOKUP(Výskyt[[#This Row],[Kód]],zostava13[],2,0),"")</f>
        <v/>
      </c>
      <c r="Z408" s="100" t="str">
        <f>IFERROR(VLOOKUP(Výskyt[[#This Row],[Kód]],zostava14[],2,0),"")</f>
        <v/>
      </c>
      <c r="AA408" s="100" t="str">
        <f>IFERROR(VLOOKUP(Výskyt[[#This Row],[Kód]],zostava15[],2,0),"")</f>
        <v/>
      </c>
      <c r="AB408" s="100" t="str">
        <f>IFERROR(VLOOKUP(Výskyt[[#This Row],[Kód]],zostava16[],2,0),"")</f>
        <v/>
      </c>
      <c r="AC408" s="100" t="str">
        <f>IFERROR(VLOOKUP(Výskyt[[#This Row],[Kód]],zostava17[],2,0),"")</f>
        <v/>
      </c>
      <c r="AD408" s="100" t="str">
        <f>IFERROR(VLOOKUP(Výskyt[[#This Row],[Kód]],zostava18[],2,0),"")</f>
        <v/>
      </c>
      <c r="AE408" s="100" t="str">
        <f>IFERROR(VLOOKUP(Výskyt[[#This Row],[Kód]],zostava19[],2,0),"")</f>
        <v/>
      </c>
      <c r="AF408" s="100" t="str">
        <f>IFERROR(VLOOKUP(Výskyt[[#This Row],[Kód]],zostava20[],2,0),"")</f>
        <v/>
      </c>
      <c r="AG408" s="100" t="str">
        <f>IFERROR(VLOOKUP(Výskyt[[#This Row],[Kód]],zostava21[],2,0),"")</f>
        <v/>
      </c>
      <c r="AH408" s="100" t="str">
        <f>IFERROR(VLOOKUP(Výskyt[[#This Row],[Kód]],zostava22[],2,0),"")</f>
        <v/>
      </c>
      <c r="AI408" s="100" t="str">
        <f>IFERROR(VLOOKUP(Výskyt[[#This Row],[Kód]],zostava23[],2,0),"")</f>
        <v/>
      </c>
      <c r="AJ408" s="100" t="str">
        <f>IFERROR(VLOOKUP(Výskyt[[#This Row],[Kód]],zostava24[],2,0),"")</f>
        <v/>
      </c>
      <c r="AK408" s="100" t="str">
        <f>IFERROR(VLOOKUP(Výskyt[[#This Row],[Kód]],zostava25[],2,0),"")</f>
        <v/>
      </c>
      <c r="AL408" s="100" t="str">
        <f>IFERROR(VLOOKUP(Výskyt[[#This Row],[Kód]],zostava26[],2,0),"")</f>
        <v/>
      </c>
      <c r="AM408" s="100" t="str">
        <f>IFERROR(VLOOKUP(Výskyt[[#This Row],[Kód]],zostava27[],2,0),"")</f>
        <v/>
      </c>
      <c r="AN408" s="100" t="str">
        <f>IFERROR(VLOOKUP(Výskyt[[#This Row],[Kód]],zostava28[],2,0),"")</f>
        <v/>
      </c>
      <c r="AO408" s="100" t="str">
        <f>IFERROR(VLOOKUP(Výskyt[[#This Row],[Kód]],zostava29[],2,0),"")</f>
        <v/>
      </c>
      <c r="AP408" s="100" t="str">
        <f>IFERROR(VLOOKUP(Výskyt[[#This Row],[Kód]],zostava30[],2,0),"")</f>
        <v/>
      </c>
      <c r="AQ408" s="100" t="str">
        <f>IFERROR(VLOOKUP(Výskyt[[#This Row],[Kód]],zostava31[],2,0),"")</f>
        <v/>
      </c>
      <c r="AR408" s="100" t="str">
        <f>IFERROR(VLOOKUP(Výskyt[[#This Row],[Kód]],zostava32[],2,0),"")</f>
        <v/>
      </c>
      <c r="AS408" s="100" t="str">
        <f>IFERROR(VLOOKUP(Výskyt[[#This Row],[Kód]],zostava33[],2,0),"")</f>
        <v/>
      </c>
      <c r="AT408" s="100" t="str">
        <f>IFERROR(VLOOKUP(Výskyt[[#This Row],[Kód]],zostava34[],2,0),"")</f>
        <v/>
      </c>
      <c r="AU408" s="100" t="str">
        <f>IFERROR(VLOOKUP(Výskyt[[#This Row],[Kód]],zostava35[],2,0),"")</f>
        <v/>
      </c>
      <c r="AV408" s="100" t="str">
        <f>IFERROR(VLOOKUP(Výskyt[[#This Row],[Kód]],zostava36[],2,0),"")</f>
        <v/>
      </c>
      <c r="AW408" s="100" t="str">
        <f>IFERROR(VLOOKUP(Výskyt[[#This Row],[Kód]],zostava37[],2,0),"")</f>
        <v/>
      </c>
      <c r="AX408" s="100" t="str">
        <f>IFERROR(VLOOKUP(Výskyt[[#This Row],[Kód]],zostava38[],2,0),"")</f>
        <v/>
      </c>
      <c r="AY408" s="100" t="str">
        <f>IFERROR(VLOOKUP(Výskyt[[#This Row],[Kód]],zostava39[],2,0),"")</f>
        <v/>
      </c>
      <c r="AZ408" s="100" t="str">
        <f>IFERROR(VLOOKUP(Výskyt[[#This Row],[Kód]],zostava40[],2,0),"")</f>
        <v/>
      </c>
      <c r="BA408" s="100" t="str">
        <f>IFERROR(VLOOKUP(Výskyt[[#This Row],[Kód]],zostava41[],2,0),"")</f>
        <v/>
      </c>
      <c r="BB408" s="100" t="str">
        <f>IFERROR(VLOOKUP(Výskyt[[#This Row],[Kód]],zostava42[],2,0),"")</f>
        <v/>
      </c>
      <c r="BC408" s="100" t="str">
        <f>IFERROR(VLOOKUP(Výskyt[[#This Row],[Kód]],zostava43[],2,0),"")</f>
        <v/>
      </c>
      <c r="BD408" s="100" t="str">
        <f>IFERROR(VLOOKUP(Výskyt[[#This Row],[Kód]],zostava44[],2,0),"")</f>
        <v/>
      </c>
      <c r="BE408" s="84"/>
      <c r="BF408" s="108">
        <f>Zostavy!B456</f>
        <v>0</v>
      </c>
      <c r="BG408" s="108">
        <f>SUMIFS(Zostavy!$D$426:$D$459,Zostavy!$B$426:$B$459,Zostavy!B456)*Zostavy!$E$461</f>
        <v>0</v>
      </c>
      <c r="BI408" s="108">
        <f>Zostavy!H456</f>
        <v>0</v>
      </c>
      <c r="BJ408" s="108">
        <f>SUMIFS(Zostavy!$J$426:$J$459,Zostavy!$H$426:$H$459,Zostavy!H456)*Zostavy!$K$461</f>
        <v>0</v>
      </c>
      <c r="BL408" s="108">
        <f>Zostavy!N456</f>
        <v>0</v>
      </c>
      <c r="BM408" s="108">
        <f>SUMIFS(Zostavy!$P$426:$P$459,Zostavy!$N$426:$N$459,Zostavy!N456)*Zostavy!$Q$461</f>
        <v>0</v>
      </c>
      <c r="BO408" s="108">
        <f>Zostavy!T456</f>
        <v>0</v>
      </c>
      <c r="BP408" s="108">
        <f>SUMIFS(Zostavy!$V$426:$V$459,Zostavy!$T$426:$T$459,Zostavy!T456)*Zostavy!$W$461</f>
        <v>0</v>
      </c>
    </row>
    <row r="409" spans="1:68" ht="14.15" x14ac:dyDescent="0.35">
      <c r="A409" s="84"/>
      <c r="B409" s="98">
        <v>6522</v>
      </c>
      <c r="C409" s="84" t="s">
        <v>618</v>
      </c>
      <c r="D409" s="84">
        <f>Cenník[[#This Row],[Kód]]</f>
        <v>6522</v>
      </c>
      <c r="E409" s="93">
        <v>0.06</v>
      </c>
      <c r="F409" s="84"/>
      <c r="G409" s="84" t="s">
        <v>61</v>
      </c>
      <c r="H409" s="84"/>
      <c r="I409" s="99">
        <f>Cenník[[#This Row],[Kód]]</f>
        <v>6522</v>
      </c>
      <c r="J409" s="100">
        <f>SUM(Výskyt[[#This Row],[1]:[44]])</f>
        <v>0</v>
      </c>
      <c r="K409" s="100" t="str">
        <f>IFERROR(RANK(Výskyt[[#This Row],[kód-P]],Výskyt[kód-P],1),"")</f>
        <v/>
      </c>
      <c r="L409" s="100" t="str">
        <f>IF(Výskyt[[#This Row],[ks]]&gt;0,Výskyt[[#This Row],[Kód]],"")</f>
        <v/>
      </c>
      <c r="M409" s="100" t="str">
        <f>IFERROR(VLOOKUP(Výskyt[[#This Row],[Kód]],zostava1[],2,0),"")</f>
        <v/>
      </c>
      <c r="N409" s="100" t="str">
        <f>IFERROR(VLOOKUP(Výskyt[[#This Row],[Kód]],zostava2[],2,0),"")</f>
        <v/>
      </c>
      <c r="O409" s="100" t="str">
        <f>IFERROR(VLOOKUP(Výskyt[[#This Row],[Kód]],zostava3[],2,0),"")</f>
        <v/>
      </c>
      <c r="P409" s="100" t="str">
        <f>IFERROR(VLOOKUP(Výskyt[[#This Row],[Kód]],zostava4[],2,0),"")</f>
        <v/>
      </c>
      <c r="Q409" s="100" t="str">
        <f>IFERROR(VLOOKUP(Výskyt[[#This Row],[Kód]],zostava5[],2,0),"")</f>
        <v/>
      </c>
      <c r="R409" s="100" t="str">
        <f>IFERROR(VLOOKUP(Výskyt[[#This Row],[Kód]],zostava6[],2,0),"")</f>
        <v/>
      </c>
      <c r="S409" s="100" t="str">
        <f>IFERROR(VLOOKUP(Výskyt[[#This Row],[Kód]],zostava7[],2,0),"")</f>
        <v/>
      </c>
      <c r="T409" s="100" t="str">
        <f>IFERROR(VLOOKUP(Výskyt[[#This Row],[Kód]],zostava8[],2,0),"")</f>
        <v/>
      </c>
      <c r="U409" s="100" t="str">
        <f>IFERROR(VLOOKUP(Výskyt[[#This Row],[Kód]],zostava9[],2,0),"")</f>
        <v/>
      </c>
      <c r="V409" s="102" t="str">
        <f>IFERROR(VLOOKUP(Výskyt[[#This Row],[Kód]],zostava10[],2,0),"")</f>
        <v/>
      </c>
      <c r="W409" s="100" t="str">
        <f>IFERROR(VLOOKUP(Výskyt[[#This Row],[Kód]],zostava11[],2,0),"")</f>
        <v/>
      </c>
      <c r="X409" s="100" t="str">
        <f>IFERROR(VLOOKUP(Výskyt[[#This Row],[Kód]],zostava12[],2,0),"")</f>
        <v/>
      </c>
      <c r="Y409" s="100" t="str">
        <f>IFERROR(VLOOKUP(Výskyt[[#This Row],[Kód]],zostava13[],2,0),"")</f>
        <v/>
      </c>
      <c r="Z409" s="100" t="str">
        <f>IFERROR(VLOOKUP(Výskyt[[#This Row],[Kód]],zostava14[],2,0),"")</f>
        <v/>
      </c>
      <c r="AA409" s="100" t="str">
        <f>IFERROR(VLOOKUP(Výskyt[[#This Row],[Kód]],zostava15[],2,0),"")</f>
        <v/>
      </c>
      <c r="AB409" s="100" t="str">
        <f>IFERROR(VLOOKUP(Výskyt[[#This Row],[Kód]],zostava16[],2,0),"")</f>
        <v/>
      </c>
      <c r="AC409" s="100" t="str">
        <f>IFERROR(VLOOKUP(Výskyt[[#This Row],[Kód]],zostava17[],2,0),"")</f>
        <v/>
      </c>
      <c r="AD409" s="100" t="str">
        <f>IFERROR(VLOOKUP(Výskyt[[#This Row],[Kód]],zostava18[],2,0),"")</f>
        <v/>
      </c>
      <c r="AE409" s="100" t="str">
        <f>IFERROR(VLOOKUP(Výskyt[[#This Row],[Kód]],zostava19[],2,0),"")</f>
        <v/>
      </c>
      <c r="AF409" s="100" t="str">
        <f>IFERROR(VLOOKUP(Výskyt[[#This Row],[Kód]],zostava20[],2,0),"")</f>
        <v/>
      </c>
      <c r="AG409" s="100" t="str">
        <f>IFERROR(VLOOKUP(Výskyt[[#This Row],[Kód]],zostava21[],2,0),"")</f>
        <v/>
      </c>
      <c r="AH409" s="100" t="str">
        <f>IFERROR(VLOOKUP(Výskyt[[#This Row],[Kód]],zostava22[],2,0),"")</f>
        <v/>
      </c>
      <c r="AI409" s="100" t="str">
        <f>IFERROR(VLOOKUP(Výskyt[[#This Row],[Kód]],zostava23[],2,0),"")</f>
        <v/>
      </c>
      <c r="AJ409" s="100" t="str">
        <f>IFERROR(VLOOKUP(Výskyt[[#This Row],[Kód]],zostava24[],2,0),"")</f>
        <v/>
      </c>
      <c r="AK409" s="100" t="str">
        <f>IFERROR(VLOOKUP(Výskyt[[#This Row],[Kód]],zostava25[],2,0),"")</f>
        <v/>
      </c>
      <c r="AL409" s="100" t="str">
        <f>IFERROR(VLOOKUP(Výskyt[[#This Row],[Kód]],zostava26[],2,0),"")</f>
        <v/>
      </c>
      <c r="AM409" s="100" t="str">
        <f>IFERROR(VLOOKUP(Výskyt[[#This Row],[Kód]],zostava27[],2,0),"")</f>
        <v/>
      </c>
      <c r="AN409" s="100" t="str">
        <f>IFERROR(VLOOKUP(Výskyt[[#This Row],[Kód]],zostava28[],2,0),"")</f>
        <v/>
      </c>
      <c r="AO409" s="100" t="str">
        <f>IFERROR(VLOOKUP(Výskyt[[#This Row],[Kód]],zostava29[],2,0),"")</f>
        <v/>
      </c>
      <c r="AP409" s="100" t="str">
        <f>IFERROR(VLOOKUP(Výskyt[[#This Row],[Kód]],zostava30[],2,0),"")</f>
        <v/>
      </c>
      <c r="AQ409" s="100" t="str">
        <f>IFERROR(VLOOKUP(Výskyt[[#This Row],[Kód]],zostava31[],2,0),"")</f>
        <v/>
      </c>
      <c r="AR409" s="100" t="str">
        <f>IFERROR(VLOOKUP(Výskyt[[#This Row],[Kód]],zostava32[],2,0),"")</f>
        <v/>
      </c>
      <c r="AS409" s="100" t="str">
        <f>IFERROR(VLOOKUP(Výskyt[[#This Row],[Kód]],zostava33[],2,0),"")</f>
        <v/>
      </c>
      <c r="AT409" s="100" t="str">
        <f>IFERROR(VLOOKUP(Výskyt[[#This Row],[Kód]],zostava34[],2,0),"")</f>
        <v/>
      </c>
      <c r="AU409" s="100" t="str">
        <f>IFERROR(VLOOKUP(Výskyt[[#This Row],[Kód]],zostava35[],2,0),"")</f>
        <v/>
      </c>
      <c r="AV409" s="100" t="str">
        <f>IFERROR(VLOOKUP(Výskyt[[#This Row],[Kód]],zostava36[],2,0),"")</f>
        <v/>
      </c>
      <c r="AW409" s="100" t="str">
        <f>IFERROR(VLOOKUP(Výskyt[[#This Row],[Kód]],zostava37[],2,0),"")</f>
        <v/>
      </c>
      <c r="AX409" s="100" t="str">
        <f>IFERROR(VLOOKUP(Výskyt[[#This Row],[Kód]],zostava38[],2,0),"")</f>
        <v/>
      </c>
      <c r="AY409" s="100" t="str">
        <f>IFERROR(VLOOKUP(Výskyt[[#This Row],[Kód]],zostava39[],2,0),"")</f>
        <v/>
      </c>
      <c r="AZ409" s="100" t="str">
        <f>IFERROR(VLOOKUP(Výskyt[[#This Row],[Kód]],zostava40[],2,0),"")</f>
        <v/>
      </c>
      <c r="BA409" s="100" t="str">
        <f>IFERROR(VLOOKUP(Výskyt[[#This Row],[Kód]],zostava41[],2,0),"")</f>
        <v/>
      </c>
      <c r="BB409" s="100" t="str">
        <f>IFERROR(VLOOKUP(Výskyt[[#This Row],[Kód]],zostava42[],2,0),"")</f>
        <v/>
      </c>
      <c r="BC409" s="100" t="str">
        <f>IFERROR(VLOOKUP(Výskyt[[#This Row],[Kód]],zostava43[],2,0),"")</f>
        <v/>
      </c>
      <c r="BD409" s="100" t="str">
        <f>IFERROR(VLOOKUP(Výskyt[[#This Row],[Kód]],zostava44[],2,0),"")</f>
        <v/>
      </c>
      <c r="BE409" s="84"/>
      <c r="BF409" s="108">
        <f>Zostavy!B457</f>
        <v>0</v>
      </c>
      <c r="BG409" s="108">
        <f>SUMIFS(Zostavy!$D$426:$D$459,Zostavy!$B$426:$B$459,Zostavy!B457)*Zostavy!$E$461</f>
        <v>0</v>
      </c>
      <c r="BI409" s="108">
        <f>Zostavy!H457</f>
        <v>0</v>
      </c>
      <c r="BJ409" s="108">
        <f>SUMIFS(Zostavy!$J$426:$J$459,Zostavy!$H$426:$H$459,Zostavy!H457)*Zostavy!$K$461</f>
        <v>0</v>
      </c>
      <c r="BL409" s="108">
        <f>Zostavy!N457</f>
        <v>0</v>
      </c>
      <c r="BM409" s="108">
        <f>SUMIFS(Zostavy!$P$426:$P$459,Zostavy!$N$426:$N$459,Zostavy!N457)*Zostavy!$Q$461</f>
        <v>0</v>
      </c>
      <c r="BO409" s="108">
        <f>Zostavy!T457</f>
        <v>0</v>
      </c>
      <c r="BP409" s="108">
        <f>SUMIFS(Zostavy!$V$426:$V$459,Zostavy!$T$426:$T$459,Zostavy!T457)*Zostavy!$W$461</f>
        <v>0</v>
      </c>
    </row>
    <row r="410" spans="1:68" ht="14.15" x14ac:dyDescent="0.35">
      <c r="A410" s="84"/>
      <c r="B410" s="98">
        <v>6523</v>
      </c>
      <c r="C410" s="84" t="s">
        <v>619</v>
      </c>
      <c r="D410" s="84">
        <f>Cenník[[#This Row],[Kód]]</f>
        <v>6523</v>
      </c>
      <c r="E410" s="93">
        <v>0.06</v>
      </c>
      <c r="F410" s="84"/>
      <c r="G410" s="84" t="s">
        <v>47</v>
      </c>
      <c r="H410" s="84"/>
      <c r="I410" s="99">
        <f>Cenník[[#This Row],[Kód]]</f>
        <v>6523</v>
      </c>
      <c r="J410" s="100">
        <f>SUM(Výskyt[[#This Row],[1]:[44]])</f>
        <v>0</v>
      </c>
      <c r="K410" s="100" t="str">
        <f>IFERROR(RANK(Výskyt[[#This Row],[kód-P]],Výskyt[kód-P],1),"")</f>
        <v/>
      </c>
      <c r="L410" s="100" t="str">
        <f>IF(Výskyt[[#This Row],[ks]]&gt;0,Výskyt[[#This Row],[Kód]],"")</f>
        <v/>
      </c>
      <c r="M410" s="100" t="str">
        <f>IFERROR(VLOOKUP(Výskyt[[#This Row],[Kód]],zostava1[],2,0),"")</f>
        <v/>
      </c>
      <c r="N410" s="100" t="str">
        <f>IFERROR(VLOOKUP(Výskyt[[#This Row],[Kód]],zostava2[],2,0),"")</f>
        <v/>
      </c>
      <c r="O410" s="100" t="str">
        <f>IFERROR(VLOOKUP(Výskyt[[#This Row],[Kód]],zostava3[],2,0),"")</f>
        <v/>
      </c>
      <c r="P410" s="100" t="str">
        <f>IFERROR(VLOOKUP(Výskyt[[#This Row],[Kód]],zostava4[],2,0),"")</f>
        <v/>
      </c>
      <c r="Q410" s="100" t="str">
        <f>IFERROR(VLOOKUP(Výskyt[[#This Row],[Kód]],zostava5[],2,0),"")</f>
        <v/>
      </c>
      <c r="R410" s="100" t="str">
        <f>IFERROR(VLOOKUP(Výskyt[[#This Row],[Kód]],zostava6[],2,0),"")</f>
        <v/>
      </c>
      <c r="S410" s="100" t="str">
        <f>IFERROR(VLOOKUP(Výskyt[[#This Row],[Kód]],zostava7[],2,0),"")</f>
        <v/>
      </c>
      <c r="T410" s="100" t="str">
        <f>IFERROR(VLOOKUP(Výskyt[[#This Row],[Kód]],zostava8[],2,0),"")</f>
        <v/>
      </c>
      <c r="U410" s="100" t="str">
        <f>IFERROR(VLOOKUP(Výskyt[[#This Row],[Kód]],zostava9[],2,0),"")</f>
        <v/>
      </c>
      <c r="V410" s="102" t="str">
        <f>IFERROR(VLOOKUP(Výskyt[[#This Row],[Kód]],zostava10[],2,0),"")</f>
        <v/>
      </c>
      <c r="W410" s="100" t="str">
        <f>IFERROR(VLOOKUP(Výskyt[[#This Row],[Kód]],zostava11[],2,0),"")</f>
        <v/>
      </c>
      <c r="X410" s="100" t="str">
        <f>IFERROR(VLOOKUP(Výskyt[[#This Row],[Kód]],zostava12[],2,0),"")</f>
        <v/>
      </c>
      <c r="Y410" s="100" t="str">
        <f>IFERROR(VLOOKUP(Výskyt[[#This Row],[Kód]],zostava13[],2,0),"")</f>
        <v/>
      </c>
      <c r="Z410" s="100" t="str">
        <f>IFERROR(VLOOKUP(Výskyt[[#This Row],[Kód]],zostava14[],2,0),"")</f>
        <v/>
      </c>
      <c r="AA410" s="100" t="str">
        <f>IFERROR(VLOOKUP(Výskyt[[#This Row],[Kód]],zostava15[],2,0),"")</f>
        <v/>
      </c>
      <c r="AB410" s="100" t="str">
        <f>IFERROR(VLOOKUP(Výskyt[[#This Row],[Kód]],zostava16[],2,0),"")</f>
        <v/>
      </c>
      <c r="AC410" s="100" t="str">
        <f>IFERROR(VLOOKUP(Výskyt[[#This Row],[Kód]],zostava17[],2,0),"")</f>
        <v/>
      </c>
      <c r="AD410" s="100" t="str">
        <f>IFERROR(VLOOKUP(Výskyt[[#This Row],[Kód]],zostava18[],2,0),"")</f>
        <v/>
      </c>
      <c r="AE410" s="100" t="str">
        <f>IFERROR(VLOOKUP(Výskyt[[#This Row],[Kód]],zostava19[],2,0),"")</f>
        <v/>
      </c>
      <c r="AF410" s="100" t="str">
        <f>IFERROR(VLOOKUP(Výskyt[[#This Row],[Kód]],zostava20[],2,0),"")</f>
        <v/>
      </c>
      <c r="AG410" s="100" t="str">
        <f>IFERROR(VLOOKUP(Výskyt[[#This Row],[Kód]],zostava21[],2,0),"")</f>
        <v/>
      </c>
      <c r="AH410" s="100" t="str">
        <f>IFERROR(VLOOKUP(Výskyt[[#This Row],[Kód]],zostava22[],2,0),"")</f>
        <v/>
      </c>
      <c r="AI410" s="100" t="str">
        <f>IFERROR(VLOOKUP(Výskyt[[#This Row],[Kód]],zostava23[],2,0),"")</f>
        <v/>
      </c>
      <c r="AJ410" s="100" t="str">
        <f>IFERROR(VLOOKUP(Výskyt[[#This Row],[Kód]],zostava24[],2,0),"")</f>
        <v/>
      </c>
      <c r="AK410" s="100" t="str">
        <f>IFERROR(VLOOKUP(Výskyt[[#This Row],[Kód]],zostava25[],2,0),"")</f>
        <v/>
      </c>
      <c r="AL410" s="100" t="str">
        <f>IFERROR(VLOOKUP(Výskyt[[#This Row],[Kód]],zostava26[],2,0),"")</f>
        <v/>
      </c>
      <c r="AM410" s="100" t="str">
        <f>IFERROR(VLOOKUP(Výskyt[[#This Row],[Kód]],zostava27[],2,0),"")</f>
        <v/>
      </c>
      <c r="AN410" s="100" t="str">
        <f>IFERROR(VLOOKUP(Výskyt[[#This Row],[Kód]],zostava28[],2,0),"")</f>
        <v/>
      </c>
      <c r="AO410" s="100" t="str">
        <f>IFERROR(VLOOKUP(Výskyt[[#This Row],[Kód]],zostava29[],2,0),"")</f>
        <v/>
      </c>
      <c r="AP410" s="100" t="str">
        <f>IFERROR(VLOOKUP(Výskyt[[#This Row],[Kód]],zostava30[],2,0),"")</f>
        <v/>
      </c>
      <c r="AQ410" s="100" t="str">
        <f>IFERROR(VLOOKUP(Výskyt[[#This Row],[Kód]],zostava31[],2,0),"")</f>
        <v/>
      </c>
      <c r="AR410" s="100" t="str">
        <f>IFERROR(VLOOKUP(Výskyt[[#This Row],[Kód]],zostava32[],2,0),"")</f>
        <v/>
      </c>
      <c r="AS410" s="100" t="str">
        <f>IFERROR(VLOOKUP(Výskyt[[#This Row],[Kód]],zostava33[],2,0),"")</f>
        <v/>
      </c>
      <c r="AT410" s="100" t="str">
        <f>IFERROR(VLOOKUP(Výskyt[[#This Row],[Kód]],zostava34[],2,0),"")</f>
        <v/>
      </c>
      <c r="AU410" s="100" t="str">
        <f>IFERROR(VLOOKUP(Výskyt[[#This Row],[Kód]],zostava35[],2,0),"")</f>
        <v/>
      </c>
      <c r="AV410" s="100" t="str">
        <f>IFERROR(VLOOKUP(Výskyt[[#This Row],[Kód]],zostava36[],2,0),"")</f>
        <v/>
      </c>
      <c r="AW410" s="100" t="str">
        <f>IFERROR(VLOOKUP(Výskyt[[#This Row],[Kód]],zostava37[],2,0),"")</f>
        <v/>
      </c>
      <c r="AX410" s="100" t="str">
        <f>IFERROR(VLOOKUP(Výskyt[[#This Row],[Kód]],zostava38[],2,0),"")</f>
        <v/>
      </c>
      <c r="AY410" s="100" t="str">
        <f>IFERROR(VLOOKUP(Výskyt[[#This Row],[Kód]],zostava39[],2,0),"")</f>
        <v/>
      </c>
      <c r="AZ410" s="100" t="str">
        <f>IFERROR(VLOOKUP(Výskyt[[#This Row],[Kód]],zostava40[],2,0),"")</f>
        <v/>
      </c>
      <c r="BA410" s="100" t="str">
        <f>IFERROR(VLOOKUP(Výskyt[[#This Row],[Kód]],zostava41[],2,0),"")</f>
        <v/>
      </c>
      <c r="BB410" s="100" t="str">
        <f>IFERROR(VLOOKUP(Výskyt[[#This Row],[Kód]],zostava42[],2,0),"")</f>
        <v/>
      </c>
      <c r="BC410" s="100" t="str">
        <f>IFERROR(VLOOKUP(Výskyt[[#This Row],[Kód]],zostava43[],2,0),"")</f>
        <v/>
      </c>
      <c r="BD410" s="100" t="str">
        <f>IFERROR(VLOOKUP(Výskyt[[#This Row],[Kód]],zostava44[],2,0),"")</f>
        <v/>
      </c>
      <c r="BE410" s="84"/>
      <c r="BF410" s="108">
        <f>Zostavy!B458</f>
        <v>0</v>
      </c>
      <c r="BG410" s="108">
        <f>SUMIFS(Zostavy!$D$426:$D$459,Zostavy!$B$426:$B$459,Zostavy!B458)*Zostavy!$E$461</f>
        <v>0</v>
      </c>
      <c r="BI410" s="108">
        <f>Zostavy!H458</f>
        <v>0</v>
      </c>
      <c r="BJ410" s="108">
        <f>SUMIFS(Zostavy!$J$426:$J$459,Zostavy!$H$426:$H$459,Zostavy!H458)*Zostavy!$K$461</f>
        <v>0</v>
      </c>
      <c r="BL410" s="108">
        <f>Zostavy!N458</f>
        <v>0</v>
      </c>
      <c r="BM410" s="108">
        <f>SUMIFS(Zostavy!$P$426:$P$459,Zostavy!$N$426:$N$459,Zostavy!N458)*Zostavy!$Q$461</f>
        <v>0</v>
      </c>
      <c r="BO410" s="108">
        <f>Zostavy!T458</f>
        <v>0</v>
      </c>
      <c r="BP410" s="108">
        <f>SUMIFS(Zostavy!$V$426:$V$459,Zostavy!$T$426:$T$459,Zostavy!T458)*Zostavy!$W$461</f>
        <v>0</v>
      </c>
    </row>
    <row r="411" spans="1:68" ht="14.15" x14ac:dyDescent="0.35">
      <c r="A411" s="84"/>
      <c r="B411" s="98">
        <v>6524</v>
      </c>
      <c r="C411" s="84" t="s">
        <v>620</v>
      </c>
      <c r="D411" s="84">
        <f>Cenník[[#This Row],[Kód]]</f>
        <v>6524</v>
      </c>
      <c r="E411" s="93">
        <v>0.06</v>
      </c>
      <c r="F411" s="84"/>
      <c r="G411" s="84" t="s">
        <v>82</v>
      </c>
      <c r="H411" s="84"/>
      <c r="I411" s="99">
        <f>Cenník[[#This Row],[Kód]]</f>
        <v>6524</v>
      </c>
      <c r="J411" s="100">
        <f>SUM(Výskyt[[#This Row],[1]:[44]])</f>
        <v>0</v>
      </c>
      <c r="K411" s="100" t="str">
        <f>IFERROR(RANK(Výskyt[[#This Row],[kód-P]],Výskyt[kód-P],1),"")</f>
        <v/>
      </c>
      <c r="L411" s="100" t="str">
        <f>IF(Výskyt[[#This Row],[ks]]&gt;0,Výskyt[[#This Row],[Kód]],"")</f>
        <v/>
      </c>
      <c r="M411" s="100" t="str">
        <f>IFERROR(VLOOKUP(Výskyt[[#This Row],[Kód]],zostava1[],2,0),"")</f>
        <v/>
      </c>
      <c r="N411" s="100" t="str">
        <f>IFERROR(VLOOKUP(Výskyt[[#This Row],[Kód]],zostava2[],2,0),"")</f>
        <v/>
      </c>
      <c r="O411" s="100" t="str">
        <f>IFERROR(VLOOKUP(Výskyt[[#This Row],[Kód]],zostava3[],2,0),"")</f>
        <v/>
      </c>
      <c r="P411" s="100" t="str">
        <f>IFERROR(VLOOKUP(Výskyt[[#This Row],[Kód]],zostava4[],2,0),"")</f>
        <v/>
      </c>
      <c r="Q411" s="100" t="str">
        <f>IFERROR(VLOOKUP(Výskyt[[#This Row],[Kód]],zostava5[],2,0),"")</f>
        <v/>
      </c>
      <c r="R411" s="100" t="str">
        <f>IFERROR(VLOOKUP(Výskyt[[#This Row],[Kód]],zostava6[],2,0),"")</f>
        <v/>
      </c>
      <c r="S411" s="100" t="str">
        <f>IFERROR(VLOOKUP(Výskyt[[#This Row],[Kód]],zostava7[],2,0),"")</f>
        <v/>
      </c>
      <c r="T411" s="100" t="str">
        <f>IFERROR(VLOOKUP(Výskyt[[#This Row],[Kód]],zostava8[],2,0),"")</f>
        <v/>
      </c>
      <c r="U411" s="100" t="str">
        <f>IFERROR(VLOOKUP(Výskyt[[#This Row],[Kód]],zostava9[],2,0),"")</f>
        <v/>
      </c>
      <c r="V411" s="102" t="str">
        <f>IFERROR(VLOOKUP(Výskyt[[#This Row],[Kód]],zostava10[],2,0),"")</f>
        <v/>
      </c>
      <c r="W411" s="100" t="str">
        <f>IFERROR(VLOOKUP(Výskyt[[#This Row],[Kód]],zostava11[],2,0),"")</f>
        <v/>
      </c>
      <c r="X411" s="100" t="str">
        <f>IFERROR(VLOOKUP(Výskyt[[#This Row],[Kód]],zostava12[],2,0),"")</f>
        <v/>
      </c>
      <c r="Y411" s="100" t="str">
        <f>IFERROR(VLOOKUP(Výskyt[[#This Row],[Kód]],zostava13[],2,0),"")</f>
        <v/>
      </c>
      <c r="Z411" s="100" t="str">
        <f>IFERROR(VLOOKUP(Výskyt[[#This Row],[Kód]],zostava14[],2,0),"")</f>
        <v/>
      </c>
      <c r="AA411" s="100" t="str">
        <f>IFERROR(VLOOKUP(Výskyt[[#This Row],[Kód]],zostava15[],2,0),"")</f>
        <v/>
      </c>
      <c r="AB411" s="100" t="str">
        <f>IFERROR(VLOOKUP(Výskyt[[#This Row],[Kód]],zostava16[],2,0),"")</f>
        <v/>
      </c>
      <c r="AC411" s="100" t="str">
        <f>IFERROR(VLOOKUP(Výskyt[[#This Row],[Kód]],zostava17[],2,0),"")</f>
        <v/>
      </c>
      <c r="AD411" s="100" t="str">
        <f>IFERROR(VLOOKUP(Výskyt[[#This Row],[Kód]],zostava18[],2,0),"")</f>
        <v/>
      </c>
      <c r="AE411" s="100" t="str">
        <f>IFERROR(VLOOKUP(Výskyt[[#This Row],[Kód]],zostava19[],2,0),"")</f>
        <v/>
      </c>
      <c r="AF411" s="100" t="str">
        <f>IFERROR(VLOOKUP(Výskyt[[#This Row],[Kód]],zostava20[],2,0),"")</f>
        <v/>
      </c>
      <c r="AG411" s="100" t="str">
        <f>IFERROR(VLOOKUP(Výskyt[[#This Row],[Kód]],zostava21[],2,0),"")</f>
        <v/>
      </c>
      <c r="AH411" s="100" t="str">
        <f>IFERROR(VLOOKUP(Výskyt[[#This Row],[Kód]],zostava22[],2,0),"")</f>
        <v/>
      </c>
      <c r="AI411" s="100" t="str">
        <f>IFERROR(VLOOKUP(Výskyt[[#This Row],[Kód]],zostava23[],2,0),"")</f>
        <v/>
      </c>
      <c r="AJ411" s="100" t="str">
        <f>IFERROR(VLOOKUP(Výskyt[[#This Row],[Kód]],zostava24[],2,0),"")</f>
        <v/>
      </c>
      <c r="AK411" s="100" t="str">
        <f>IFERROR(VLOOKUP(Výskyt[[#This Row],[Kód]],zostava25[],2,0),"")</f>
        <v/>
      </c>
      <c r="AL411" s="100" t="str">
        <f>IFERROR(VLOOKUP(Výskyt[[#This Row],[Kód]],zostava26[],2,0),"")</f>
        <v/>
      </c>
      <c r="AM411" s="100" t="str">
        <f>IFERROR(VLOOKUP(Výskyt[[#This Row],[Kód]],zostava27[],2,0),"")</f>
        <v/>
      </c>
      <c r="AN411" s="100" t="str">
        <f>IFERROR(VLOOKUP(Výskyt[[#This Row],[Kód]],zostava28[],2,0),"")</f>
        <v/>
      </c>
      <c r="AO411" s="100" t="str">
        <f>IFERROR(VLOOKUP(Výskyt[[#This Row],[Kód]],zostava29[],2,0),"")</f>
        <v/>
      </c>
      <c r="AP411" s="100" t="str">
        <f>IFERROR(VLOOKUP(Výskyt[[#This Row],[Kód]],zostava30[],2,0),"")</f>
        <v/>
      </c>
      <c r="AQ411" s="100" t="str">
        <f>IFERROR(VLOOKUP(Výskyt[[#This Row],[Kód]],zostava31[],2,0),"")</f>
        <v/>
      </c>
      <c r="AR411" s="100" t="str">
        <f>IFERROR(VLOOKUP(Výskyt[[#This Row],[Kód]],zostava32[],2,0),"")</f>
        <v/>
      </c>
      <c r="AS411" s="100" t="str">
        <f>IFERROR(VLOOKUP(Výskyt[[#This Row],[Kód]],zostava33[],2,0),"")</f>
        <v/>
      </c>
      <c r="AT411" s="100" t="str">
        <f>IFERROR(VLOOKUP(Výskyt[[#This Row],[Kód]],zostava34[],2,0),"")</f>
        <v/>
      </c>
      <c r="AU411" s="100" t="str">
        <f>IFERROR(VLOOKUP(Výskyt[[#This Row],[Kód]],zostava35[],2,0),"")</f>
        <v/>
      </c>
      <c r="AV411" s="100" t="str">
        <f>IFERROR(VLOOKUP(Výskyt[[#This Row],[Kód]],zostava36[],2,0),"")</f>
        <v/>
      </c>
      <c r="AW411" s="100" t="str">
        <f>IFERROR(VLOOKUP(Výskyt[[#This Row],[Kód]],zostava37[],2,0),"")</f>
        <v/>
      </c>
      <c r="AX411" s="100" t="str">
        <f>IFERROR(VLOOKUP(Výskyt[[#This Row],[Kód]],zostava38[],2,0),"")</f>
        <v/>
      </c>
      <c r="AY411" s="100" t="str">
        <f>IFERROR(VLOOKUP(Výskyt[[#This Row],[Kód]],zostava39[],2,0),"")</f>
        <v/>
      </c>
      <c r="AZ411" s="100" t="str">
        <f>IFERROR(VLOOKUP(Výskyt[[#This Row],[Kód]],zostava40[],2,0),"")</f>
        <v/>
      </c>
      <c r="BA411" s="100" t="str">
        <f>IFERROR(VLOOKUP(Výskyt[[#This Row],[Kód]],zostava41[],2,0),"")</f>
        <v/>
      </c>
      <c r="BB411" s="100" t="str">
        <f>IFERROR(VLOOKUP(Výskyt[[#This Row],[Kód]],zostava42[],2,0),"")</f>
        <v/>
      </c>
      <c r="BC411" s="100" t="str">
        <f>IFERROR(VLOOKUP(Výskyt[[#This Row],[Kód]],zostava43[],2,0),"")</f>
        <v/>
      </c>
      <c r="BD411" s="100" t="str">
        <f>IFERROR(VLOOKUP(Výskyt[[#This Row],[Kód]],zostava44[],2,0),"")</f>
        <v/>
      </c>
      <c r="BE411" s="84"/>
      <c r="BF411" s="108">
        <f>Zostavy!B459</f>
        <v>0</v>
      </c>
      <c r="BG411" s="108">
        <f>SUMIFS(Zostavy!$D$426:$D$459,Zostavy!$B$426:$B$459,Zostavy!B459)*Zostavy!$E$461</f>
        <v>0</v>
      </c>
      <c r="BI411" s="108">
        <f>Zostavy!H459</f>
        <v>0</v>
      </c>
      <c r="BJ411" s="108">
        <f>SUMIFS(Zostavy!$J$426:$J$459,Zostavy!$H$426:$H$459,Zostavy!H459)*Zostavy!$K$461</f>
        <v>0</v>
      </c>
      <c r="BL411" s="108">
        <f>Zostavy!N459</f>
        <v>0</v>
      </c>
      <c r="BM411" s="108">
        <f>SUMIFS(Zostavy!$P$426:$P$459,Zostavy!$N$426:$N$459,Zostavy!N459)*Zostavy!$Q$461</f>
        <v>0</v>
      </c>
      <c r="BO411" s="108">
        <f>Zostavy!T459</f>
        <v>0</v>
      </c>
      <c r="BP411" s="108">
        <f>SUMIFS(Zostavy!$V$426:$V$459,Zostavy!$T$426:$T$459,Zostavy!T459)*Zostavy!$W$461</f>
        <v>0</v>
      </c>
    </row>
    <row r="412" spans="1:68" x14ac:dyDescent="0.35">
      <c r="A412" s="84"/>
      <c r="B412" s="98">
        <v>6525</v>
      </c>
      <c r="C412" s="84" t="s">
        <v>621</v>
      </c>
      <c r="D412" s="84">
        <f>Cenník[[#This Row],[Kód]]</f>
        <v>6525</v>
      </c>
      <c r="E412" s="93">
        <v>0.06</v>
      </c>
      <c r="F412" s="84"/>
      <c r="G412" s="84" t="s">
        <v>52</v>
      </c>
      <c r="H412" s="84"/>
      <c r="I412" s="99">
        <f>Cenník[[#This Row],[Kód]]</f>
        <v>6525</v>
      </c>
      <c r="J412" s="100">
        <f>SUM(Výskyt[[#This Row],[1]:[44]])</f>
        <v>0</v>
      </c>
      <c r="K412" s="100" t="str">
        <f>IFERROR(RANK(Výskyt[[#This Row],[kód-P]],Výskyt[kód-P],1),"")</f>
        <v/>
      </c>
      <c r="L412" s="100" t="str">
        <f>IF(Výskyt[[#This Row],[ks]]&gt;0,Výskyt[[#This Row],[Kód]],"")</f>
        <v/>
      </c>
      <c r="M412" s="100" t="str">
        <f>IFERROR(VLOOKUP(Výskyt[[#This Row],[Kód]],zostava1[],2,0),"")</f>
        <v/>
      </c>
      <c r="N412" s="100" t="str">
        <f>IFERROR(VLOOKUP(Výskyt[[#This Row],[Kód]],zostava2[],2,0),"")</f>
        <v/>
      </c>
      <c r="O412" s="100" t="str">
        <f>IFERROR(VLOOKUP(Výskyt[[#This Row],[Kód]],zostava3[],2,0),"")</f>
        <v/>
      </c>
      <c r="P412" s="100" t="str">
        <f>IFERROR(VLOOKUP(Výskyt[[#This Row],[Kód]],zostava4[],2,0),"")</f>
        <v/>
      </c>
      <c r="Q412" s="100" t="str">
        <f>IFERROR(VLOOKUP(Výskyt[[#This Row],[Kód]],zostava5[],2,0),"")</f>
        <v/>
      </c>
      <c r="R412" s="100" t="str">
        <f>IFERROR(VLOOKUP(Výskyt[[#This Row],[Kód]],zostava6[],2,0),"")</f>
        <v/>
      </c>
      <c r="S412" s="100" t="str">
        <f>IFERROR(VLOOKUP(Výskyt[[#This Row],[Kód]],zostava7[],2,0),"")</f>
        <v/>
      </c>
      <c r="T412" s="100" t="str">
        <f>IFERROR(VLOOKUP(Výskyt[[#This Row],[Kód]],zostava8[],2,0),"")</f>
        <v/>
      </c>
      <c r="U412" s="100" t="str">
        <f>IFERROR(VLOOKUP(Výskyt[[#This Row],[Kód]],zostava9[],2,0),"")</f>
        <v/>
      </c>
      <c r="V412" s="102" t="str">
        <f>IFERROR(VLOOKUP(Výskyt[[#This Row],[Kód]],zostava10[],2,0),"")</f>
        <v/>
      </c>
      <c r="W412" s="100" t="str">
        <f>IFERROR(VLOOKUP(Výskyt[[#This Row],[Kód]],zostava11[],2,0),"")</f>
        <v/>
      </c>
      <c r="X412" s="100" t="str">
        <f>IFERROR(VLOOKUP(Výskyt[[#This Row],[Kód]],zostava12[],2,0),"")</f>
        <v/>
      </c>
      <c r="Y412" s="100" t="str">
        <f>IFERROR(VLOOKUP(Výskyt[[#This Row],[Kód]],zostava13[],2,0),"")</f>
        <v/>
      </c>
      <c r="Z412" s="100" t="str">
        <f>IFERROR(VLOOKUP(Výskyt[[#This Row],[Kód]],zostava14[],2,0),"")</f>
        <v/>
      </c>
      <c r="AA412" s="100" t="str">
        <f>IFERROR(VLOOKUP(Výskyt[[#This Row],[Kód]],zostava15[],2,0),"")</f>
        <v/>
      </c>
      <c r="AB412" s="100" t="str">
        <f>IFERROR(VLOOKUP(Výskyt[[#This Row],[Kód]],zostava16[],2,0),"")</f>
        <v/>
      </c>
      <c r="AC412" s="100" t="str">
        <f>IFERROR(VLOOKUP(Výskyt[[#This Row],[Kód]],zostava17[],2,0),"")</f>
        <v/>
      </c>
      <c r="AD412" s="100" t="str">
        <f>IFERROR(VLOOKUP(Výskyt[[#This Row],[Kód]],zostava18[],2,0),"")</f>
        <v/>
      </c>
      <c r="AE412" s="100" t="str">
        <f>IFERROR(VLOOKUP(Výskyt[[#This Row],[Kód]],zostava19[],2,0),"")</f>
        <v/>
      </c>
      <c r="AF412" s="100" t="str">
        <f>IFERROR(VLOOKUP(Výskyt[[#This Row],[Kód]],zostava20[],2,0),"")</f>
        <v/>
      </c>
      <c r="AG412" s="100" t="str">
        <f>IFERROR(VLOOKUP(Výskyt[[#This Row],[Kód]],zostava21[],2,0),"")</f>
        <v/>
      </c>
      <c r="AH412" s="100" t="str">
        <f>IFERROR(VLOOKUP(Výskyt[[#This Row],[Kód]],zostava22[],2,0),"")</f>
        <v/>
      </c>
      <c r="AI412" s="100" t="str">
        <f>IFERROR(VLOOKUP(Výskyt[[#This Row],[Kód]],zostava23[],2,0),"")</f>
        <v/>
      </c>
      <c r="AJ412" s="100" t="str">
        <f>IFERROR(VLOOKUP(Výskyt[[#This Row],[Kód]],zostava24[],2,0),"")</f>
        <v/>
      </c>
      <c r="AK412" s="100" t="str">
        <f>IFERROR(VLOOKUP(Výskyt[[#This Row],[Kód]],zostava25[],2,0),"")</f>
        <v/>
      </c>
      <c r="AL412" s="100" t="str">
        <f>IFERROR(VLOOKUP(Výskyt[[#This Row],[Kód]],zostava26[],2,0),"")</f>
        <v/>
      </c>
      <c r="AM412" s="100" t="str">
        <f>IFERROR(VLOOKUP(Výskyt[[#This Row],[Kód]],zostava27[],2,0),"")</f>
        <v/>
      </c>
      <c r="AN412" s="100" t="str">
        <f>IFERROR(VLOOKUP(Výskyt[[#This Row],[Kód]],zostava28[],2,0),"")</f>
        <v/>
      </c>
      <c r="AO412" s="100" t="str">
        <f>IFERROR(VLOOKUP(Výskyt[[#This Row],[Kód]],zostava29[],2,0),"")</f>
        <v/>
      </c>
      <c r="AP412" s="100" t="str">
        <f>IFERROR(VLOOKUP(Výskyt[[#This Row],[Kód]],zostava30[],2,0),"")</f>
        <v/>
      </c>
      <c r="AQ412" s="100" t="str">
        <f>IFERROR(VLOOKUP(Výskyt[[#This Row],[Kód]],zostava31[],2,0),"")</f>
        <v/>
      </c>
      <c r="AR412" s="100" t="str">
        <f>IFERROR(VLOOKUP(Výskyt[[#This Row],[Kód]],zostava32[],2,0),"")</f>
        <v/>
      </c>
      <c r="AS412" s="100" t="str">
        <f>IFERROR(VLOOKUP(Výskyt[[#This Row],[Kód]],zostava33[],2,0),"")</f>
        <v/>
      </c>
      <c r="AT412" s="100" t="str">
        <f>IFERROR(VLOOKUP(Výskyt[[#This Row],[Kód]],zostava34[],2,0),"")</f>
        <v/>
      </c>
      <c r="AU412" s="100" t="str">
        <f>IFERROR(VLOOKUP(Výskyt[[#This Row],[Kód]],zostava35[],2,0),"")</f>
        <v/>
      </c>
      <c r="AV412" s="100" t="str">
        <f>IFERROR(VLOOKUP(Výskyt[[#This Row],[Kód]],zostava36[],2,0),"")</f>
        <v/>
      </c>
      <c r="AW412" s="100" t="str">
        <f>IFERROR(VLOOKUP(Výskyt[[#This Row],[Kód]],zostava37[],2,0),"")</f>
        <v/>
      </c>
      <c r="AX412" s="100" t="str">
        <f>IFERROR(VLOOKUP(Výskyt[[#This Row],[Kód]],zostava38[],2,0),"")</f>
        <v/>
      </c>
      <c r="AY412" s="100" t="str">
        <f>IFERROR(VLOOKUP(Výskyt[[#This Row],[Kód]],zostava39[],2,0),"")</f>
        <v/>
      </c>
      <c r="AZ412" s="100" t="str">
        <f>IFERROR(VLOOKUP(Výskyt[[#This Row],[Kód]],zostava40[],2,0),"")</f>
        <v/>
      </c>
      <c r="BA412" s="100" t="str">
        <f>IFERROR(VLOOKUP(Výskyt[[#This Row],[Kód]],zostava41[],2,0),"")</f>
        <v/>
      </c>
      <c r="BB412" s="100" t="str">
        <f>IFERROR(VLOOKUP(Výskyt[[#This Row],[Kód]],zostava42[],2,0),"")</f>
        <v/>
      </c>
      <c r="BC412" s="100" t="str">
        <f>IFERROR(VLOOKUP(Výskyt[[#This Row],[Kód]],zostava43[],2,0),"")</f>
        <v/>
      </c>
      <c r="BD412" s="100" t="str">
        <f>IFERROR(VLOOKUP(Výskyt[[#This Row],[Kód]],zostava44[],2,0),"")</f>
        <v/>
      </c>
      <c r="BE412" s="84"/>
    </row>
    <row r="413" spans="1:68" x14ac:dyDescent="0.35">
      <c r="A413" s="84"/>
      <c r="B413" s="98">
        <v>6526</v>
      </c>
      <c r="C413" s="84" t="s">
        <v>622</v>
      </c>
      <c r="D413" s="84">
        <f>Cenník[[#This Row],[Kód]]</f>
        <v>6526</v>
      </c>
      <c r="E413" s="93">
        <v>0.06</v>
      </c>
      <c r="F413" s="84"/>
      <c r="G413" s="84" t="s">
        <v>53</v>
      </c>
      <c r="H413" s="84"/>
      <c r="I413" s="99">
        <f>Cenník[[#This Row],[Kód]]</f>
        <v>6526</v>
      </c>
      <c r="J413" s="100">
        <f>SUM(Výskyt[[#This Row],[1]:[44]])</f>
        <v>0</v>
      </c>
      <c r="K413" s="100" t="str">
        <f>IFERROR(RANK(Výskyt[[#This Row],[kód-P]],Výskyt[kód-P],1),"")</f>
        <v/>
      </c>
      <c r="L413" s="100" t="str">
        <f>IF(Výskyt[[#This Row],[ks]]&gt;0,Výskyt[[#This Row],[Kód]],"")</f>
        <v/>
      </c>
      <c r="M413" s="100" t="str">
        <f>IFERROR(VLOOKUP(Výskyt[[#This Row],[Kód]],zostava1[],2,0),"")</f>
        <v/>
      </c>
      <c r="N413" s="100" t="str">
        <f>IFERROR(VLOOKUP(Výskyt[[#This Row],[Kód]],zostava2[],2,0),"")</f>
        <v/>
      </c>
      <c r="O413" s="100" t="str">
        <f>IFERROR(VLOOKUP(Výskyt[[#This Row],[Kód]],zostava3[],2,0),"")</f>
        <v/>
      </c>
      <c r="P413" s="100" t="str">
        <f>IFERROR(VLOOKUP(Výskyt[[#This Row],[Kód]],zostava4[],2,0),"")</f>
        <v/>
      </c>
      <c r="Q413" s="100" t="str">
        <f>IFERROR(VLOOKUP(Výskyt[[#This Row],[Kód]],zostava5[],2,0),"")</f>
        <v/>
      </c>
      <c r="R413" s="100" t="str">
        <f>IFERROR(VLOOKUP(Výskyt[[#This Row],[Kód]],zostava6[],2,0),"")</f>
        <v/>
      </c>
      <c r="S413" s="100" t="str">
        <f>IFERROR(VLOOKUP(Výskyt[[#This Row],[Kód]],zostava7[],2,0),"")</f>
        <v/>
      </c>
      <c r="T413" s="100" t="str">
        <f>IFERROR(VLOOKUP(Výskyt[[#This Row],[Kód]],zostava8[],2,0),"")</f>
        <v/>
      </c>
      <c r="U413" s="100" t="str">
        <f>IFERROR(VLOOKUP(Výskyt[[#This Row],[Kód]],zostava9[],2,0),"")</f>
        <v/>
      </c>
      <c r="V413" s="102" t="str">
        <f>IFERROR(VLOOKUP(Výskyt[[#This Row],[Kód]],zostava10[],2,0),"")</f>
        <v/>
      </c>
      <c r="W413" s="100" t="str">
        <f>IFERROR(VLOOKUP(Výskyt[[#This Row],[Kód]],zostava11[],2,0),"")</f>
        <v/>
      </c>
      <c r="X413" s="100" t="str">
        <f>IFERROR(VLOOKUP(Výskyt[[#This Row],[Kód]],zostava12[],2,0),"")</f>
        <v/>
      </c>
      <c r="Y413" s="100" t="str">
        <f>IFERROR(VLOOKUP(Výskyt[[#This Row],[Kód]],zostava13[],2,0),"")</f>
        <v/>
      </c>
      <c r="Z413" s="100" t="str">
        <f>IFERROR(VLOOKUP(Výskyt[[#This Row],[Kód]],zostava14[],2,0),"")</f>
        <v/>
      </c>
      <c r="AA413" s="100" t="str">
        <f>IFERROR(VLOOKUP(Výskyt[[#This Row],[Kód]],zostava15[],2,0),"")</f>
        <v/>
      </c>
      <c r="AB413" s="100" t="str">
        <f>IFERROR(VLOOKUP(Výskyt[[#This Row],[Kód]],zostava16[],2,0),"")</f>
        <v/>
      </c>
      <c r="AC413" s="100" t="str">
        <f>IFERROR(VLOOKUP(Výskyt[[#This Row],[Kód]],zostava17[],2,0),"")</f>
        <v/>
      </c>
      <c r="AD413" s="100" t="str">
        <f>IFERROR(VLOOKUP(Výskyt[[#This Row],[Kód]],zostava18[],2,0),"")</f>
        <v/>
      </c>
      <c r="AE413" s="100" t="str">
        <f>IFERROR(VLOOKUP(Výskyt[[#This Row],[Kód]],zostava19[],2,0),"")</f>
        <v/>
      </c>
      <c r="AF413" s="100" t="str">
        <f>IFERROR(VLOOKUP(Výskyt[[#This Row],[Kód]],zostava20[],2,0),"")</f>
        <v/>
      </c>
      <c r="AG413" s="100" t="str">
        <f>IFERROR(VLOOKUP(Výskyt[[#This Row],[Kód]],zostava21[],2,0),"")</f>
        <v/>
      </c>
      <c r="AH413" s="100" t="str">
        <f>IFERROR(VLOOKUP(Výskyt[[#This Row],[Kód]],zostava22[],2,0),"")</f>
        <v/>
      </c>
      <c r="AI413" s="100" t="str">
        <f>IFERROR(VLOOKUP(Výskyt[[#This Row],[Kód]],zostava23[],2,0),"")</f>
        <v/>
      </c>
      <c r="AJ413" s="100" t="str">
        <f>IFERROR(VLOOKUP(Výskyt[[#This Row],[Kód]],zostava24[],2,0),"")</f>
        <v/>
      </c>
      <c r="AK413" s="100" t="str">
        <f>IFERROR(VLOOKUP(Výskyt[[#This Row],[Kód]],zostava25[],2,0),"")</f>
        <v/>
      </c>
      <c r="AL413" s="100" t="str">
        <f>IFERROR(VLOOKUP(Výskyt[[#This Row],[Kód]],zostava26[],2,0),"")</f>
        <v/>
      </c>
      <c r="AM413" s="100" t="str">
        <f>IFERROR(VLOOKUP(Výskyt[[#This Row],[Kód]],zostava27[],2,0),"")</f>
        <v/>
      </c>
      <c r="AN413" s="100" t="str">
        <f>IFERROR(VLOOKUP(Výskyt[[#This Row],[Kód]],zostava28[],2,0),"")</f>
        <v/>
      </c>
      <c r="AO413" s="100" t="str">
        <f>IFERROR(VLOOKUP(Výskyt[[#This Row],[Kód]],zostava29[],2,0),"")</f>
        <v/>
      </c>
      <c r="AP413" s="100" t="str">
        <f>IFERROR(VLOOKUP(Výskyt[[#This Row],[Kód]],zostava30[],2,0),"")</f>
        <v/>
      </c>
      <c r="AQ413" s="100" t="str">
        <f>IFERROR(VLOOKUP(Výskyt[[#This Row],[Kód]],zostava31[],2,0),"")</f>
        <v/>
      </c>
      <c r="AR413" s="100" t="str">
        <f>IFERROR(VLOOKUP(Výskyt[[#This Row],[Kód]],zostava32[],2,0),"")</f>
        <v/>
      </c>
      <c r="AS413" s="100" t="str">
        <f>IFERROR(VLOOKUP(Výskyt[[#This Row],[Kód]],zostava33[],2,0),"")</f>
        <v/>
      </c>
      <c r="AT413" s="100" t="str">
        <f>IFERROR(VLOOKUP(Výskyt[[#This Row],[Kód]],zostava34[],2,0),"")</f>
        <v/>
      </c>
      <c r="AU413" s="100" t="str">
        <f>IFERROR(VLOOKUP(Výskyt[[#This Row],[Kód]],zostava35[],2,0),"")</f>
        <v/>
      </c>
      <c r="AV413" s="100" t="str">
        <f>IFERROR(VLOOKUP(Výskyt[[#This Row],[Kód]],zostava36[],2,0),"")</f>
        <v/>
      </c>
      <c r="AW413" s="100" t="str">
        <f>IFERROR(VLOOKUP(Výskyt[[#This Row],[Kód]],zostava37[],2,0),"")</f>
        <v/>
      </c>
      <c r="AX413" s="100" t="str">
        <f>IFERROR(VLOOKUP(Výskyt[[#This Row],[Kód]],zostava38[],2,0),"")</f>
        <v/>
      </c>
      <c r="AY413" s="100" t="str">
        <f>IFERROR(VLOOKUP(Výskyt[[#This Row],[Kód]],zostava39[],2,0),"")</f>
        <v/>
      </c>
      <c r="AZ413" s="100" t="str">
        <f>IFERROR(VLOOKUP(Výskyt[[#This Row],[Kód]],zostava40[],2,0),"")</f>
        <v/>
      </c>
      <c r="BA413" s="100" t="str">
        <f>IFERROR(VLOOKUP(Výskyt[[#This Row],[Kód]],zostava41[],2,0),"")</f>
        <v/>
      </c>
      <c r="BB413" s="100" t="str">
        <f>IFERROR(VLOOKUP(Výskyt[[#This Row],[Kód]],zostava42[],2,0),"")</f>
        <v/>
      </c>
      <c r="BC413" s="100" t="str">
        <f>IFERROR(VLOOKUP(Výskyt[[#This Row],[Kód]],zostava43[],2,0),"")</f>
        <v/>
      </c>
      <c r="BD413" s="100" t="str">
        <f>IFERROR(VLOOKUP(Výskyt[[#This Row],[Kód]],zostava44[],2,0),"")</f>
        <v/>
      </c>
      <c r="BE413" s="84"/>
    </row>
    <row r="414" spans="1:68" x14ac:dyDescent="0.35">
      <c r="A414" s="84"/>
      <c r="B414" s="98">
        <v>6527</v>
      </c>
      <c r="C414" s="84" t="s">
        <v>623</v>
      </c>
      <c r="D414" s="84">
        <f>Cenník[[#This Row],[Kód]]</f>
        <v>6527</v>
      </c>
      <c r="E414" s="93">
        <v>0.06</v>
      </c>
      <c r="F414" s="84"/>
      <c r="G414" s="84" t="s">
        <v>63</v>
      </c>
      <c r="H414" s="84"/>
      <c r="I414" s="99">
        <f>Cenník[[#This Row],[Kód]]</f>
        <v>6527</v>
      </c>
      <c r="J414" s="100">
        <f>SUM(Výskyt[[#This Row],[1]:[44]])</f>
        <v>0</v>
      </c>
      <c r="K414" s="100" t="str">
        <f>IFERROR(RANK(Výskyt[[#This Row],[kód-P]],Výskyt[kód-P],1),"")</f>
        <v/>
      </c>
      <c r="L414" s="100" t="str">
        <f>IF(Výskyt[[#This Row],[ks]]&gt;0,Výskyt[[#This Row],[Kód]],"")</f>
        <v/>
      </c>
      <c r="M414" s="100" t="str">
        <f>IFERROR(VLOOKUP(Výskyt[[#This Row],[Kód]],zostava1[],2,0),"")</f>
        <v/>
      </c>
      <c r="N414" s="100" t="str">
        <f>IFERROR(VLOOKUP(Výskyt[[#This Row],[Kód]],zostava2[],2,0),"")</f>
        <v/>
      </c>
      <c r="O414" s="100" t="str">
        <f>IFERROR(VLOOKUP(Výskyt[[#This Row],[Kód]],zostava3[],2,0),"")</f>
        <v/>
      </c>
      <c r="P414" s="100" t="str">
        <f>IFERROR(VLOOKUP(Výskyt[[#This Row],[Kód]],zostava4[],2,0),"")</f>
        <v/>
      </c>
      <c r="Q414" s="100" t="str">
        <f>IFERROR(VLOOKUP(Výskyt[[#This Row],[Kód]],zostava5[],2,0),"")</f>
        <v/>
      </c>
      <c r="R414" s="100" t="str">
        <f>IFERROR(VLOOKUP(Výskyt[[#This Row],[Kód]],zostava6[],2,0),"")</f>
        <v/>
      </c>
      <c r="S414" s="100" t="str">
        <f>IFERROR(VLOOKUP(Výskyt[[#This Row],[Kód]],zostava7[],2,0),"")</f>
        <v/>
      </c>
      <c r="T414" s="100" t="str">
        <f>IFERROR(VLOOKUP(Výskyt[[#This Row],[Kód]],zostava8[],2,0),"")</f>
        <v/>
      </c>
      <c r="U414" s="100" t="str">
        <f>IFERROR(VLOOKUP(Výskyt[[#This Row],[Kód]],zostava9[],2,0),"")</f>
        <v/>
      </c>
      <c r="V414" s="102" t="str">
        <f>IFERROR(VLOOKUP(Výskyt[[#This Row],[Kód]],zostava10[],2,0),"")</f>
        <v/>
      </c>
      <c r="W414" s="100" t="str">
        <f>IFERROR(VLOOKUP(Výskyt[[#This Row],[Kód]],zostava11[],2,0),"")</f>
        <v/>
      </c>
      <c r="X414" s="100" t="str">
        <f>IFERROR(VLOOKUP(Výskyt[[#This Row],[Kód]],zostava12[],2,0),"")</f>
        <v/>
      </c>
      <c r="Y414" s="100" t="str">
        <f>IFERROR(VLOOKUP(Výskyt[[#This Row],[Kód]],zostava13[],2,0),"")</f>
        <v/>
      </c>
      <c r="Z414" s="100" t="str">
        <f>IFERROR(VLOOKUP(Výskyt[[#This Row],[Kód]],zostava14[],2,0),"")</f>
        <v/>
      </c>
      <c r="AA414" s="100" t="str">
        <f>IFERROR(VLOOKUP(Výskyt[[#This Row],[Kód]],zostava15[],2,0),"")</f>
        <v/>
      </c>
      <c r="AB414" s="100" t="str">
        <f>IFERROR(VLOOKUP(Výskyt[[#This Row],[Kód]],zostava16[],2,0),"")</f>
        <v/>
      </c>
      <c r="AC414" s="100" t="str">
        <f>IFERROR(VLOOKUP(Výskyt[[#This Row],[Kód]],zostava17[],2,0),"")</f>
        <v/>
      </c>
      <c r="AD414" s="100" t="str">
        <f>IFERROR(VLOOKUP(Výskyt[[#This Row],[Kód]],zostava18[],2,0),"")</f>
        <v/>
      </c>
      <c r="AE414" s="100" t="str">
        <f>IFERROR(VLOOKUP(Výskyt[[#This Row],[Kód]],zostava19[],2,0),"")</f>
        <v/>
      </c>
      <c r="AF414" s="100" t="str">
        <f>IFERROR(VLOOKUP(Výskyt[[#This Row],[Kód]],zostava20[],2,0),"")</f>
        <v/>
      </c>
      <c r="AG414" s="100" t="str">
        <f>IFERROR(VLOOKUP(Výskyt[[#This Row],[Kód]],zostava21[],2,0),"")</f>
        <v/>
      </c>
      <c r="AH414" s="100" t="str">
        <f>IFERROR(VLOOKUP(Výskyt[[#This Row],[Kód]],zostava22[],2,0),"")</f>
        <v/>
      </c>
      <c r="AI414" s="100" t="str">
        <f>IFERROR(VLOOKUP(Výskyt[[#This Row],[Kód]],zostava23[],2,0),"")</f>
        <v/>
      </c>
      <c r="AJ414" s="100" t="str">
        <f>IFERROR(VLOOKUP(Výskyt[[#This Row],[Kód]],zostava24[],2,0),"")</f>
        <v/>
      </c>
      <c r="AK414" s="100" t="str">
        <f>IFERROR(VLOOKUP(Výskyt[[#This Row],[Kód]],zostava25[],2,0),"")</f>
        <v/>
      </c>
      <c r="AL414" s="100" t="str">
        <f>IFERROR(VLOOKUP(Výskyt[[#This Row],[Kód]],zostava26[],2,0),"")</f>
        <v/>
      </c>
      <c r="AM414" s="100" t="str">
        <f>IFERROR(VLOOKUP(Výskyt[[#This Row],[Kód]],zostava27[],2,0),"")</f>
        <v/>
      </c>
      <c r="AN414" s="100" t="str">
        <f>IFERROR(VLOOKUP(Výskyt[[#This Row],[Kód]],zostava28[],2,0),"")</f>
        <v/>
      </c>
      <c r="AO414" s="100" t="str">
        <f>IFERROR(VLOOKUP(Výskyt[[#This Row],[Kód]],zostava29[],2,0),"")</f>
        <v/>
      </c>
      <c r="AP414" s="100" t="str">
        <f>IFERROR(VLOOKUP(Výskyt[[#This Row],[Kód]],zostava30[],2,0),"")</f>
        <v/>
      </c>
      <c r="AQ414" s="100" t="str">
        <f>IFERROR(VLOOKUP(Výskyt[[#This Row],[Kód]],zostava31[],2,0),"")</f>
        <v/>
      </c>
      <c r="AR414" s="100" t="str">
        <f>IFERROR(VLOOKUP(Výskyt[[#This Row],[Kód]],zostava32[],2,0),"")</f>
        <v/>
      </c>
      <c r="AS414" s="100" t="str">
        <f>IFERROR(VLOOKUP(Výskyt[[#This Row],[Kód]],zostava33[],2,0),"")</f>
        <v/>
      </c>
      <c r="AT414" s="100" t="str">
        <f>IFERROR(VLOOKUP(Výskyt[[#This Row],[Kód]],zostava34[],2,0),"")</f>
        <v/>
      </c>
      <c r="AU414" s="100" t="str">
        <f>IFERROR(VLOOKUP(Výskyt[[#This Row],[Kód]],zostava35[],2,0),"")</f>
        <v/>
      </c>
      <c r="AV414" s="100" t="str">
        <f>IFERROR(VLOOKUP(Výskyt[[#This Row],[Kód]],zostava36[],2,0),"")</f>
        <v/>
      </c>
      <c r="AW414" s="100" t="str">
        <f>IFERROR(VLOOKUP(Výskyt[[#This Row],[Kód]],zostava37[],2,0),"")</f>
        <v/>
      </c>
      <c r="AX414" s="100" t="str">
        <f>IFERROR(VLOOKUP(Výskyt[[#This Row],[Kód]],zostava38[],2,0),"")</f>
        <v/>
      </c>
      <c r="AY414" s="100" t="str">
        <f>IFERROR(VLOOKUP(Výskyt[[#This Row],[Kód]],zostava39[],2,0),"")</f>
        <v/>
      </c>
      <c r="AZ414" s="100" t="str">
        <f>IFERROR(VLOOKUP(Výskyt[[#This Row],[Kód]],zostava40[],2,0),"")</f>
        <v/>
      </c>
      <c r="BA414" s="100" t="str">
        <f>IFERROR(VLOOKUP(Výskyt[[#This Row],[Kód]],zostava41[],2,0),"")</f>
        <v/>
      </c>
      <c r="BB414" s="100" t="str">
        <f>IFERROR(VLOOKUP(Výskyt[[#This Row],[Kód]],zostava42[],2,0),"")</f>
        <v/>
      </c>
      <c r="BC414" s="100" t="str">
        <f>IFERROR(VLOOKUP(Výskyt[[#This Row],[Kód]],zostava43[],2,0),"")</f>
        <v/>
      </c>
      <c r="BD414" s="100" t="str">
        <f>IFERROR(VLOOKUP(Výskyt[[#This Row],[Kód]],zostava44[],2,0),"")</f>
        <v/>
      </c>
      <c r="BE414" s="84"/>
    </row>
    <row r="415" spans="1:68" x14ac:dyDescent="0.35">
      <c r="A415" s="84"/>
      <c r="B415" s="98">
        <v>6528</v>
      </c>
      <c r="C415" s="84" t="s">
        <v>624</v>
      </c>
      <c r="D415" s="84">
        <f>Cenník[[#This Row],[Kód]]</f>
        <v>6528</v>
      </c>
      <c r="E415" s="93">
        <v>0.06</v>
      </c>
      <c r="F415" s="84"/>
      <c r="G415" s="84" t="s">
        <v>597</v>
      </c>
      <c r="H415" s="84"/>
      <c r="I415" s="99">
        <f>Cenník[[#This Row],[Kód]]</f>
        <v>6528</v>
      </c>
      <c r="J415" s="100">
        <f>SUM(Výskyt[[#This Row],[1]:[44]])</f>
        <v>0</v>
      </c>
      <c r="K415" s="100" t="str">
        <f>IFERROR(RANK(Výskyt[[#This Row],[kód-P]],Výskyt[kód-P],1),"")</f>
        <v/>
      </c>
      <c r="L415" s="100" t="str">
        <f>IF(Výskyt[[#This Row],[ks]]&gt;0,Výskyt[[#This Row],[Kód]],"")</f>
        <v/>
      </c>
      <c r="M415" s="100" t="str">
        <f>IFERROR(VLOOKUP(Výskyt[[#This Row],[Kód]],zostava1[],2,0),"")</f>
        <v/>
      </c>
      <c r="N415" s="100" t="str">
        <f>IFERROR(VLOOKUP(Výskyt[[#This Row],[Kód]],zostava2[],2,0),"")</f>
        <v/>
      </c>
      <c r="O415" s="100" t="str">
        <f>IFERROR(VLOOKUP(Výskyt[[#This Row],[Kód]],zostava3[],2,0),"")</f>
        <v/>
      </c>
      <c r="P415" s="100" t="str">
        <f>IFERROR(VLOOKUP(Výskyt[[#This Row],[Kód]],zostava4[],2,0),"")</f>
        <v/>
      </c>
      <c r="Q415" s="100" t="str">
        <f>IFERROR(VLOOKUP(Výskyt[[#This Row],[Kód]],zostava5[],2,0),"")</f>
        <v/>
      </c>
      <c r="R415" s="100" t="str">
        <f>IFERROR(VLOOKUP(Výskyt[[#This Row],[Kód]],zostava6[],2,0),"")</f>
        <v/>
      </c>
      <c r="S415" s="100" t="str">
        <f>IFERROR(VLOOKUP(Výskyt[[#This Row],[Kód]],zostava7[],2,0),"")</f>
        <v/>
      </c>
      <c r="T415" s="100" t="str">
        <f>IFERROR(VLOOKUP(Výskyt[[#This Row],[Kód]],zostava8[],2,0),"")</f>
        <v/>
      </c>
      <c r="U415" s="100" t="str">
        <f>IFERROR(VLOOKUP(Výskyt[[#This Row],[Kód]],zostava9[],2,0),"")</f>
        <v/>
      </c>
      <c r="V415" s="102" t="str">
        <f>IFERROR(VLOOKUP(Výskyt[[#This Row],[Kód]],zostava10[],2,0),"")</f>
        <v/>
      </c>
      <c r="W415" s="100" t="str">
        <f>IFERROR(VLOOKUP(Výskyt[[#This Row],[Kód]],zostava11[],2,0),"")</f>
        <v/>
      </c>
      <c r="X415" s="100" t="str">
        <f>IFERROR(VLOOKUP(Výskyt[[#This Row],[Kód]],zostava12[],2,0),"")</f>
        <v/>
      </c>
      <c r="Y415" s="100" t="str">
        <f>IFERROR(VLOOKUP(Výskyt[[#This Row],[Kód]],zostava13[],2,0),"")</f>
        <v/>
      </c>
      <c r="Z415" s="100" t="str">
        <f>IFERROR(VLOOKUP(Výskyt[[#This Row],[Kód]],zostava14[],2,0),"")</f>
        <v/>
      </c>
      <c r="AA415" s="100" t="str">
        <f>IFERROR(VLOOKUP(Výskyt[[#This Row],[Kód]],zostava15[],2,0),"")</f>
        <v/>
      </c>
      <c r="AB415" s="100" t="str">
        <f>IFERROR(VLOOKUP(Výskyt[[#This Row],[Kód]],zostava16[],2,0),"")</f>
        <v/>
      </c>
      <c r="AC415" s="100" t="str">
        <f>IFERROR(VLOOKUP(Výskyt[[#This Row],[Kód]],zostava17[],2,0),"")</f>
        <v/>
      </c>
      <c r="AD415" s="100" t="str">
        <f>IFERROR(VLOOKUP(Výskyt[[#This Row],[Kód]],zostava18[],2,0),"")</f>
        <v/>
      </c>
      <c r="AE415" s="100" t="str">
        <f>IFERROR(VLOOKUP(Výskyt[[#This Row],[Kód]],zostava19[],2,0),"")</f>
        <v/>
      </c>
      <c r="AF415" s="100" t="str">
        <f>IFERROR(VLOOKUP(Výskyt[[#This Row],[Kód]],zostava20[],2,0),"")</f>
        <v/>
      </c>
      <c r="AG415" s="100" t="str">
        <f>IFERROR(VLOOKUP(Výskyt[[#This Row],[Kód]],zostava21[],2,0),"")</f>
        <v/>
      </c>
      <c r="AH415" s="100" t="str">
        <f>IFERROR(VLOOKUP(Výskyt[[#This Row],[Kód]],zostava22[],2,0),"")</f>
        <v/>
      </c>
      <c r="AI415" s="100" t="str">
        <f>IFERROR(VLOOKUP(Výskyt[[#This Row],[Kód]],zostava23[],2,0),"")</f>
        <v/>
      </c>
      <c r="AJ415" s="100" t="str">
        <f>IFERROR(VLOOKUP(Výskyt[[#This Row],[Kód]],zostava24[],2,0),"")</f>
        <v/>
      </c>
      <c r="AK415" s="100" t="str">
        <f>IFERROR(VLOOKUP(Výskyt[[#This Row],[Kód]],zostava25[],2,0),"")</f>
        <v/>
      </c>
      <c r="AL415" s="100" t="str">
        <f>IFERROR(VLOOKUP(Výskyt[[#This Row],[Kód]],zostava26[],2,0),"")</f>
        <v/>
      </c>
      <c r="AM415" s="100" t="str">
        <f>IFERROR(VLOOKUP(Výskyt[[#This Row],[Kód]],zostava27[],2,0),"")</f>
        <v/>
      </c>
      <c r="AN415" s="100" t="str">
        <f>IFERROR(VLOOKUP(Výskyt[[#This Row],[Kód]],zostava28[],2,0),"")</f>
        <v/>
      </c>
      <c r="AO415" s="100" t="str">
        <f>IFERROR(VLOOKUP(Výskyt[[#This Row],[Kód]],zostava29[],2,0),"")</f>
        <v/>
      </c>
      <c r="AP415" s="100" t="str">
        <f>IFERROR(VLOOKUP(Výskyt[[#This Row],[Kód]],zostava30[],2,0),"")</f>
        <v/>
      </c>
      <c r="AQ415" s="100" t="str">
        <f>IFERROR(VLOOKUP(Výskyt[[#This Row],[Kód]],zostava31[],2,0),"")</f>
        <v/>
      </c>
      <c r="AR415" s="100" t="str">
        <f>IFERROR(VLOOKUP(Výskyt[[#This Row],[Kód]],zostava32[],2,0),"")</f>
        <v/>
      </c>
      <c r="AS415" s="100" t="str">
        <f>IFERROR(VLOOKUP(Výskyt[[#This Row],[Kód]],zostava33[],2,0),"")</f>
        <v/>
      </c>
      <c r="AT415" s="100" t="str">
        <f>IFERROR(VLOOKUP(Výskyt[[#This Row],[Kód]],zostava34[],2,0),"")</f>
        <v/>
      </c>
      <c r="AU415" s="100" t="str">
        <f>IFERROR(VLOOKUP(Výskyt[[#This Row],[Kód]],zostava35[],2,0),"")</f>
        <v/>
      </c>
      <c r="AV415" s="100" t="str">
        <f>IFERROR(VLOOKUP(Výskyt[[#This Row],[Kód]],zostava36[],2,0),"")</f>
        <v/>
      </c>
      <c r="AW415" s="100" t="str">
        <f>IFERROR(VLOOKUP(Výskyt[[#This Row],[Kód]],zostava37[],2,0),"")</f>
        <v/>
      </c>
      <c r="AX415" s="100" t="str">
        <f>IFERROR(VLOOKUP(Výskyt[[#This Row],[Kód]],zostava38[],2,0),"")</f>
        <v/>
      </c>
      <c r="AY415" s="100" t="str">
        <f>IFERROR(VLOOKUP(Výskyt[[#This Row],[Kód]],zostava39[],2,0),"")</f>
        <v/>
      </c>
      <c r="AZ415" s="100" t="str">
        <f>IFERROR(VLOOKUP(Výskyt[[#This Row],[Kód]],zostava40[],2,0),"")</f>
        <v/>
      </c>
      <c r="BA415" s="100" t="str">
        <f>IFERROR(VLOOKUP(Výskyt[[#This Row],[Kód]],zostava41[],2,0),"")</f>
        <v/>
      </c>
      <c r="BB415" s="100" t="str">
        <f>IFERROR(VLOOKUP(Výskyt[[#This Row],[Kód]],zostava42[],2,0),"")</f>
        <v/>
      </c>
      <c r="BC415" s="100" t="str">
        <f>IFERROR(VLOOKUP(Výskyt[[#This Row],[Kód]],zostava43[],2,0),"")</f>
        <v/>
      </c>
      <c r="BD415" s="100" t="str">
        <f>IFERROR(VLOOKUP(Výskyt[[#This Row],[Kód]],zostava44[],2,0),"")</f>
        <v/>
      </c>
      <c r="BE415" s="84"/>
    </row>
    <row r="416" spans="1:68" x14ac:dyDescent="0.35">
      <c r="A416" s="84"/>
      <c r="B416" s="98">
        <v>6529</v>
      </c>
      <c r="C416" s="84" t="s">
        <v>625</v>
      </c>
      <c r="D416" s="84">
        <f>Cenník[[#This Row],[Kód]]</f>
        <v>6529</v>
      </c>
      <c r="E416" s="93">
        <v>0.06</v>
      </c>
      <c r="F416" s="84"/>
      <c r="G416" s="84" t="s">
        <v>55</v>
      </c>
      <c r="H416" s="84"/>
      <c r="I416" s="99">
        <f>Cenník[[#This Row],[Kód]]</f>
        <v>6529</v>
      </c>
      <c r="J416" s="100">
        <f>SUM(Výskyt[[#This Row],[1]:[44]])</f>
        <v>0</v>
      </c>
      <c r="K416" s="100" t="str">
        <f>IFERROR(RANK(Výskyt[[#This Row],[kód-P]],Výskyt[kód-P],1),"")</f>
        <v/>
      </c>
      <c r="L416" s="100" t="str">
        <f>IF(Výskyt[[#This Row],[ks]]&gt;0,Výskyt[[#This Row],[Kód]],"")</f>
        <v/>
      </c>
      <c r="M416" s="100" t="str">
        <f>IFERROR(VLOOKUP(Výskyt[[#This Row],[Kód]],zostava1[],2,0),"")</f>
        <v/>
      </c>
      <c r="N416" s="100" t="str">
        <f>IFERROR(VLOOKUP(Výskyt[[#This Row],[Kód]],zostava2[],2,0),"")</f>
        <v/>
      </c>
      <c r="O416" s="100" t="str">
        <f>IFERROR(VLOOKUP(Výskyt[[#This Row],[Kód]],zostava3[],2,0),"")</f>
        <v/>
      </c>
      <c r="P416" s="100" t="str">
        <f>IFERROR(VLOOKUP(Výskyt[[#This Row],[Kód]],zostava4[],2,0),"")</f>
        <v/>
      </c>
      <c r="Q416" s="100" t="str">
        <f>IFERROR(VLOOKUP(Výskyt[[#This Row],[Kód]],zostava5[],2,0),"")</f>
        <v/>
      </c>
      <c r="R416" s="100" t="str">
        <f>IFERROR(VLOOKUP(Výskyt[[#This Row],[Kód]],zostava6[],2,0),"")</f>
        <v/>
      </c>
      <c r="S416" s="100" t="str">
        <f>IFERROR(VLOOKUP(Výskyt[[#This Row],[Kód]],zostava7[],2,0),"")</f>
        <v/>
      </c>
      <c r="T416" s="100" t="str">
        <f>IFERROR(VLOOKUP(Výskyt[[#This Row],[Kód]],zostava8[],2,0),"")</f>
        <v/>
      </c>
      <c r="U416" s="100" t="str">
        <f>IFERROR(VLOOKUP(Výskyt[[#This Row],[Kód]],zostava9[],2,0),"")</f>
        <v/>
      </c>
      <c r="V416" s="102" t="str">
        <f>IFERROR(VLOOKUP(Výskyt[[#This Row],[Kód]],zostava10[],2,0),"")</f>
        <v/>
      </c>
      <c r="W416" s="100" t="str">
        <f>IFERROR(VLOOKUP(Výskyt[[#This Row],[Kód]],zostava11[],2,0),"")</f>
        <v/>
      </c>
      <c r="X416" s="100" t="str">
        <f>IFERROR(VLOOKUP(Výskyt[[#This Row],[Kód]],zostava12[],2,0),"")</f>
        <v/>
      </c>
      <c r="Y416" s="100" t="str">
        <f>IFERROR(VLOOKUP(Výskyt[[#This Row],[Kód]],zostava13[],2,0),"")</f>
        <v/>
      </c>
      <c r="Z416" s="100" t="str">
        <f>IFERROR(VLOOKUP(Výskyt[[#This Row],[Kód]],zostava14[],2,0),"")</f>
        <v/>
      </c>
      <c r="AA416" s="100" t="str">
        <f>IFERROR(VLOOKUP(Výskyt[[#This Row],[Kód]],zostava15[],2,0),"")</f>
        <v/>
      </c>
      <c r="AB416" s="100" t="str">
        <f>IFERROR(VLOOKUP(Výskyt[[#This Row],[Kód]],zostava16[],2,0),"")</f>
        <v/>
      </c>
      <c r="AC416" s="100" t="str">
        <f>IFERROR(VLOOKUP(Výskyt[[#This Row],[Kód]],zostava17[],2,0),"")</f>
        <v/>
      </c>
      <c r="AD416" s="100" t="str">
        <f>IFERROR(VLOOKUP(Výskyt[[#This Row],[Kód]],zostava18[],2,0),"")</f>
        <v/>
      </c>
      <c r="AE416" s="100" t="str">
        <f>IFERROR(VLOOKUP(Výskyt[[#This Row],[Kód]],zostava19[],2,0),"")</f>
        <v/>
      </c>
      <c r="AF416" s="100" t="str">
        <f>IFERROR(VLOOKUP(Výskyt[[#This Row],[Kód]],zostava20[],2,0),"")</f>
        <v/>
      </c>
      <c r="AG416" s="100" t="str">
        <f>IFERROR(VLOOKUP(Výskyt[[#This Row],[Kód]],zostava21[],2,0),"")</f>
        <v/>
      </c>
      <c r="AH416" s="100" t="str">
        <f>IFERROR(VLOOKUP(Výskyt[[#This Row],[Kód]],zostava22[],2,0),"")</f>
        <v/>
      </c>
      <c r="AI416" s="100" t="str">
        <f>IFERROR(VLOOKUP(Výskyt[[#This Row],[Kód]],zostava23[],2,0),"")</f>
        <v/>
      </c>
      <c r="AJ416" s="100" t="str">
        <f>IFERROR(VLOOKUP(Výskyt[[#This Row],[Kód]],zostava24[],2,0),"")</f>
        <v/>
      </c>
      <c r="AK416" s="100" t="str">
        <f>IFERROR(VLOOKUP(Výskyt[[#This Row],[Kód]],zostava25[],2,0),"")</f>
        <v/>
      </c>
      <c r="AL416" s="100" t="str">
        <f>IFERROR(VLOOKUP(Výskyt[[#This Row],[Kód]],zostava26[],2,0),"")</f>
        <v/>
      </c>
      <c r="AM416" s="100" t="str">
        <f>IFERROR(VLOOKUP(Výskyt[[#This Row],[Kód]],zostava27[],2,0),"")</f>
        <v/>
      </c>
      <c r="AN416" s="100" t="str">
        <f>IFERROR(VLOOKUP(Výskyt[[#This Row],[Kód]],zostava28[],2,0),"")</f>
        <v/>
      </c>
      <c r="AO416" s="100" t="str">
        <f>IFERROR(VLOOKUP(Výskyt[[#This Row],[Kód]],zostava29[],2,0),"")</f>
        <v/>
      </c>
      <c r="AP416" s="100" t="str">
        <f>IFERROR(VLOOKUP(Výskyt[[#This Row],[Kód]],zostava30[],2,0),"")</f>
        <v/>
      </c>
      <c r="AQ416" s="100" t="str">
        <f>IFERROR(VLOOKUP(Výskyt[[#This Row],[Kód]],zostava31[],2,0),"")</f>
        <v/>
      </c>
      <c r="AR416" s="100" t="str">
        <f>IFERROR(VLOOKUP(Výskyt[[#This Row],[Kód]],zostava32[],2,0),"")</f>
        <v/>
      </c>
      <c r="AS416" s="100" t="str">
        <f>IFERROR(VLOOKUP(Výskyt[[#This Row],[Kód]],zostava33[],2,0),"")</f>
        <v/>
      </c>
      <c r="AT416" s="100" t="str">
        <f>IFERROR(VLOOKUP(Výskyt[[#This Row],[Kód]],zostava34[],2,0),"")</f>
        <v/>
      </c>
      <c r="AU416" s="100" t="str">
        <f>IFERROR(VLOOKUP(Výskyt[[#This Row],[Kód]],zostava35[],2,0),"")</f>
        <v/>
      </c>
      <c r="AV416" s="100" t="str">
        <f>IFERROR(VLOOKUP(Výskyt[[#This Row],[Kód]],zostava36[],2,0),"")</f>
        <v/>
      </c>
      <c r="AW416" s="100" t="str">
        <f>IFERROR(VLOOKUP(Výskyt[[#This Row],[Kód]],zostava37[],2,0),"")</f>
        <v/>
      </c>
      <c r="AX416" s="100" t="str">
        <f>IFERROR(VLOOKUP(Výskyt[[#This Row],[Kód]],zostava38[],2,0),"")</f>
        <v/>
      </c>
      <c r="AY416" s="100" t="str">
        <f>IFERROR(VLOOKUP(Výskyt[[#This Row],[Kód]],zostava39[],2,0),"")</f>
        <v/>
      </c>
      <c r="AZ416" s="100" t="str">
        <f>IFERROR(VLOOKUP(Výskyt[[#This Row],[Kód]],zostava40[],2,0),"")</f>
        <v/>
      </c>
      <c r="BA416" s="100" t="str">
        <f>IFERROR(VLOOKUP(Výskyt[[#This Row],[Kód]],zostava41[],2,0),"")</f>
        <v/>
      </c>
      <c r="BB416" s="100" t="str">
        <f>IFERROR(VLOOKUP(Výskyt[[#This Row],[Kód]],zostava42[],2,0),"")</f>
        <v/>
      </c>
      <c r="BC416" s="100" t="str">
        <f>IFERROR(VLOOKUP(Výskyt[[#This Row],[Kód]],zostava43[],2,0),"")</f>
        <v/>
      </c>
      <c r="BD416" s="100" t="str">
        <f>IFERROR(VLOOKUP(Výskyt[[#This Row],[Kód]],zostava44[],2,0),"")</f>
        <v/>
      </c>
      <c r="BE416" s="84"/>
    </row>
    <row r="417" spans="1:57" x14ac:dyDescent="0.35">
      <c r="A417" s="84"/>
      <c r="B417" s="98">
        <v>6530</v>
      </c>
      <c r="C417" s="84" t="s">
        <v>626</v>
      </c>
      <c r="D417" s="84">
        <f>Cenník[[#This Row],[Kód]]</f>
        <v>6530</v>
      </c>
      <c r="E417" s="93">
        <v>0.12</v>
      </c>
      <c r="F417" s="84"/>
      <c r="G417" s="84" t="s">
        <v>66</v>
      </c>
      <c r="H417" s="84"/>
      <c r="I417" s="99">
        <f>Cenník[[#This Row],[Kód]]</f>
        <v>6530</v>
      </c>
      <c r="J417" s="100">
        <f>SUM(Výskyt[[#This Row],[1]:[44]])</f>
        <v>0</v>
      </c>
      <c r="K417" s="100" t="str">
        <f>IFERROR(RANK(Výskyt[[#This Row],[kód-P]],Výskyt[kód-P],1),"")</f>
        <v/>
      </c>
      <c r="L417" s="100" t="str">
        <f>IF(Výskyt[[#This Row],[ks]]&gt;0,Výskyt[[#This Row],[Kód]],"")</f>
        <v/>
      </c>
      <c r="M417" s="100" t="str">
        <f>IFERROR(VLOOKUP(Výskyt[[#This Row],[Kód]],zostava1[],2,0),"")</f>
        <v/>
      </c>
      <c r="N417" s="100" t="str">
        <f>IFERROR(VLOOKUP(Výskyt[[#This Row],[Kód]],zostava2[],2,0),"")</f>
        <v/>
      </c>
      <c r="O417" s="100" t="str">
        <f>IFERROR(VLOOKUP(Výskyt[[#This Row],[Kód]],zostava3[],2,0),"")</f>
        <v/>
      </c>
      <c r="P417" s="100" t="str">
        <f>IFERROR(VLOOKUP(Výskyt[[#This Row],[Kód]],zostava4[],2,0),"")</f>
        <v/>
      </c>
      <c r="Q417" s="100" t="str">
        <f>IFERROR(VLOOKUP(Výskyt[[#This Row],[Kód]],zostava5[],2,0),"")</f>
        <v/>
      </c>
      <c r="R417" s="100" t="str">
        <f>IFERROR(VLOOKUP(Výskyt[[#This Row],[Kód]],zostava6[],2,0),"")</f>
        <v/>
      </c>
      <c r="S417" s="100" t="str">
        <f>IFERROR(VLOOKUP(Výskyt[[#This Row],[Kód]],zostava7[],2,0),"")</f>
        <v/>
      </c>
      <c r="T417" s="100" t="str">
        <f>IFERROR(VLOOKUP(Výskyt[[#This Row],[Kód]],zostava8[],2,0),"")</f>
        <v/>
      </c>
      <c r="U417" s="100" t="str">
        <f>IFERROR(VLOOKUP(Výskyt[[#This Row],[Kód]],zostava9[],2,0),"")</f>
        <v/>
      </c>
      <c r="V417" s="102" t="str">
        <f>IFERROR(VLOOKUP(Výskyt[[#This Row],[Kód]],zostava10[],2,0),"")</f>
        <v/>
      </c>
      <c r="W417" s="100" t="str">
        <f>IFERROR(VLOOKUP(Výskyt[[#This Row],[Kód]],zostava11[],2,0),"")</f>
        <v/>
      </c>
      <c r="X417" s="100" t="str">
        <f>IFERROR(VLOOKUP(Výskyt[[#This Row],[Kód]],zostava12[],2,0),"")</f>
        <v/>
      </c>
      <c r="Y417" s="100" t="str">
        <f>IFERROR(VLOOKUP(Výskyt[[#This Row],[Kód]],zostava13[],2,0),"")</f>
        <v/>
      </c>
      <c r="Z417" s="100" t="str">
        <f>IFERROR(VLOOKUP(Výskyt[[#This Row],[Kód]],zostava14[],2,0),"")</f>
        <v/>
      </c>
      <c r="AA417" s="100" t="str">
        <f>IFERROR(VLOOKUP(Výskyt[[#This Row],[Kód]],zostava15[],2,0),"")</f>
        <v/>
      </c>
      <c r="AB417" s="100" t="str">
        <f>IFERROR(VLOOKUP(Výskyt[[#This Row],[Kód]],zostava16[],2,0),"")</f>
        <v/>
      </c>
      <c r="AC417" s="100" t="str">
        <f>IFERROR(VLOOKUP(Výskyt[[#This Row],[Kód]],zostava17[],2,0),"")</f>
        <v/>
      </c>
      <c r="AD417" s="100" t="str">
        <f>IFERROR(VLOOKUP(Výskyt[[#This Row],[Kód]],zostava18[],2,0),"")</f>
        <v/>
      </c>
      <c r="AE417" s="100" t="str">
        <f>IFERROR(VLOOKUP(Výskyt[[#This Row],[Kód]],zostava19[],2,0),"")</f>
        <v/>
      </c>
      <c r="AF417" s="100" t="str">
        <f>IFERROR(VLOOKUP(Výskyt[[#This Row],[Kód]],zostava20[],2,0),"")</f>
        <v/>
      </c>
      <c r="AG417" s="100" t="str">
        <f>IFERROR(VLOOKUP(Výskyt[[#This Row],[Kód]],zostava21[],2,0),"")</f>
        <v/>
      </c>
      <c r="AH417" s="100" t="str">
        <f>IFERROR(VLOOKUP(Výskyt[[#This Row],[Kód]],zostava22[],2,0),"")</f>
        <v/>
      </c>
      <c r="AI417" s="100" t="str">
        <f>IFERROR(VLOOKUP(Výskyt[[#This Row],[Kód]],zostava23[],2,0),"")</f>
        <v/>
      </c>
      <c r="AJ417" s="100" t="str">
        <f>IFERROR(VLOOKUP(Výskyt[[#This Row],[Kód]],zostava24[],2,0),"")</f>
        <v/>
      </c>
      <c r="AK417" s="100" t="str">
        <f>IFERROR(VLOOKUP(Výskyt[[#This Row],[Kód]],zostava25[],2,0),"")</f>
        <v/>
      </c>
      <c r="AL417" s="100" t="str">
        <f>IFERROR(VLOOKUP(Výskyt[[#This Row],[Kód]],zostava26[],2,0),"")</f>
        <v/>
      </c>
      <c r="AM417" s="100" t="str">
        <f>IFERROR(VLOOKUP(Výskyt[[#This Row],[Kód]],zostava27[],2,0),"")</f>
        <v/>
      </c>
      <c r="AN417" s="100" t="str">
        <f>IFERROR(VLOOKUP(Výskyt[[#This Row],[Kód]],zostava28[],2,0),"")</f>
        <v/>
      </c>
      <c r="AO417" s="100" t="str">
        <f>IFERROR(VLOOKUP(Výskyt[[#This Row],[Kód]],zostava29[],2,0),"")</f>
        <v/>
      </c>
      <c r="AP417" s="100" t="str">
        <f>IFERROR(VLOOKUP(Výskyt[[#This Row],[Kód]],zostava30[],2,0),"")</f>
        <v/>
      </c>
      <c r="AQ417" s="100" t="str">
        <f>IFERROR(VLOOKUP(Výskyt[[#This Row],[Kód]],zostava31[],2,0),"")</f>
        <v/>
      </c>
      <c r="AR417" s="100" t="str">
        <f>IFERROR(VLOOKUP(Výskyt[[#This Row],[Kód]],zostava32[],2,0),"")</f>
        <v/>
      </c>
      <c r="AS417" s="100" t="str">
        <f>IFERROR(VLOOKUP(Výskyt[[#This Row],[Kód]],zostava33[],2,0),"")</f>
        <v/>
      </c>
      <c r="AT417" s="100" t="str">
        <f>IFERROR(VLOOKUP(Výskyt[[#This Row],[Kód]],zostava34[],2,0),"")</f>
        <v/>
      </c>
      <c r="AU417" s="100" t="str">
        <f>IFERROR(VLOOKUP(Výskyt[[#This Row],[Kód]],zostava35[],2,0),"")</f>
        <v/>
      </c>
      <c r="AV417" s="100" t="str">
        <f>IFERROR(VLOOKUP(Výskyt[[#This Row],[Kód]],zostava36[],2,0),"")</f>
        <v/>
      </c>
      <c r="AW417" s="100" t="str">
        <f>IFERROR(VLOOKUP(Výskyt[[#This Row],[Kód]],zostava37[],2,0),"")</f>
        <v/>
      </c>
      <c r="AX417" s="100" t="str">
        <f>IFERROR(VLOOKUP(Výskyt[[#This Row],[Kód]],zostava38[],2,0),"")</f>
        <v/>
      </c>
      <c r="AY417" s="100" t="str">
        <f>IFERROR(VLOOKUP(Výskyt[[#This Row],[Kód]],zostava39[],2,0),"")</f>
        <v/>
      </c>
      <c r="AZ417" s="100" t="str">
        <f>IFERROR(VLOOKUP(Výskyt[[#This Row],[Kód]],zostava40[],2,0),"")</f>
        <v/>
      </c>
      <c r="BA417" s="100" t="str">
        <f>IFERROR(VLOOKUP(Výskyt[[#This Row],[Kód]],zostava41[],2,0),"")</f>
        <v/>
      </c>
      <c r="BB417" s="100" t="str">
        <f>IFERROR(VLOOKUP(Výskyt[[#This Row],[Kód]],zostava42[],2,0),"")</f>
        <v/>
      </c>
      <c r="BC417" s="100" t="str">
        <f>IFERROR(VLOOKUP(Výskyt[[#This Row],[Kód]],zostava43[],2,0),"")</f>
        <v/>
      </c>
      <c r="BD417" s="100" t="str">
        <f>IFERROR(VLOOKUP(Výskyt[[#This Row],[Kód]],zostava44[],2,0),"")</f>
        <v/>
      </c>
      <c r="BE417" s="84"/>
    </row>
    <row r="418" spans="1:57" x14ac:dyDescent="0.35">
      <c r="A418" s="84"/>
      <c r="B418" s="98">
        <v>6531</v>
      </c>
      <c r="C418" s="84" t="s">
        <v>627</v>
      </c>
      <c r="D418" s="84">
        <f>Cenník[[#This Row],[Kód]]</f>
        <v>6531</v>
      </c>
      <c r="E418" s="93">
        <v>0.12</v>
      </c>
      <c r="F418" s="84"/>
      <c r="G418" s="84" t="s">
        <v>56</v>
      </c>
      <c r="H418" s="84"/>
      <c r="I418" s="99">
        <f>Cenník[[#This Row],[Kód]]</f>
        <v>6531</v>
      </c>
      <c r="J418" s="100">
        <f>SUM(Výskyt[[#This Row],[1]:[44]])</f>
        <v>0</v>
      </c>
      <c r="K418" s="100" t="str">
        <f>IFERROR(RANK(Výskyt[[#This Row],[kód-P]],Výskyt[kód-P],1),"")</f>
        <v/>
      </c>
      <c r="L418" s="100" t="str">
        <f>IF(Výskyt[[#This Row],[ks]]&gt;0,Výskyt[[#This Row],[Kód]],"")</f>
        <v/>
      </c>
      <c r="M418" s="100" t="str">
        <f>IFERROR(VLOOKUP(Výskyt[[#This Row],[Kód]],zostava1[],2,0),"")</f>
        <v/>
      </c>
      <c r="N418" s="100" t="str">
        <f>IFERROR(VLOOKUP(Výskyt[[#This Row],[Kód]],zostava2[],2,0),"")</f>
        <v/>
      </c>
      <c r="O418" s="100" t="str">
        <f>IFERROR(VLOOKUP(Výskyt[[#This Row],[Kód]],zostava3[],2,0),"")</f>
        <v/>
      </c>
      <c r="P418" s="100" t="str">
        <f>IFERROR(VLOOKUP(Výskyt[[#This Row],[Kód]],zostava4[],2,0),"")</f>
        <v/>
      </c>
      <c r="Q418" s="100" t="str">
        <f>IFERROR(VLOOKUP(Výskyt[[#This Row],[Kód]],zostava5[],2,0),"")</f>
        <v/>
      </c>
      <c r="R418" s="100" t="str">
        <f>IFERROR(VLOOKUP(Výskyt[[#This Row],[Kód]],zostava6[],2,0),"")</f>
        <v/>
      </c>
      <c r="S418" s="100" t="str">
        <f>IFERROR(VLOOKUP(Výskyt[[#This Row],[Kód]],zostava7[],2,0),"")</f>
        <v/>
      </c>
      <c r="T418" s="100" t="str">
        <f>IFERROR(VLOOKUP(Výskyt[[#This Row],[Kód]],zostava8[],2,0),"")</f>
        <v/>
      </c>
      <c r="U418" s="100" t="str">
        <f>IFERROR(VLOOKUP(Výskyt[[#This Row],[Kód]],zostava9[],2,0),"")</f>
        <v/>
      </c>
      <c r="V418" s="102" t="str">
        <f>IFERROR(VLOOKUP(Výskyt[[#This Row],[Kód]],zostava10[],2,0),"")</f>
        <v/>
      </c>
      <c r="W418" s="100" t="str">
        <f>IFERROR(VLOOKUP(Výskyt[[#This Row],[Kód]],zostava11[],2,0),"")</f>
        <v/>
      </c>
      <c r="X418" s="100" t="str">
        <f>IFERROR(VLOOKUP(Výskyt[[#This Row],[Kód]],zostava12[],2,0),"")</f>
        <v/>
      </c>
      <c r="Y418" s="100" t="str">
        <f>IFERROR(VLOOKUP(Výskyt[[#This Row],[Kód]],zostava13[],2,0),"")</f>
        <v/>
      </c>
      <c r="Z418" s="100" t="str">
        <f>IFERROR(VLOOKUP(Výskyt[[#This Row],[Kód]],zostava14[],2,0),"")</f>
        <v/>
      </c>
      <c r="AA418" s="100" t="str">
        <f>IFERROR(VLOOKUP(Výskyt[[#This Row],[Kód]],zostava15[],2,0),"")</f>
        <v/>
      </c>
      <c r="AB418" s="100" t="str">
        <f>IFERROR(VLOOKUP(Výskyt[[#This Row],[Kód]],zostava16[],2,0),"")</f>
        <v/>
      </c>
      <c r="AC418" s="100" t="str">
        <f>IFERROR(VLOOKUP(Výskyt[[#This Row],[Kód]],zostava17[],2,0),"")</f>
        <v/>
      </c>
      <c r="AD418" s="100" t="str">
        <f>IFERROR(VLOOKUP(Výskyt[[#This Row],[Kód]],zostava18[],2,0),"")</f>
        <v/>
      </c>
      <c r="AE418" s="100" t="str">
        <f>IFERROR(VLOOKUP(Výskyt[[#This Row],[Kód]],zostava19[],2,0),"")</f>
        <v/>
      </c>
      <c r="AF418" s="100" t="str">
        <f>IFERROR(VLOOKUP(Výskyt[[#This Row],[Kód]],zostava20[],2,0),"")</f>
        <v/>
      </c>
      <c r="AG418" s="100" t="str">
        <f>IFERROR(VLOOKUP(Výskyt[[#This Row],[Kód]],zostava21[],2,0),"")</f>
        <v/>
      </c>
      <c r="AH418" s="100" t="str">
        <f>IFERROR(VLOOKUP(Výskyt[[#This Row],[Kód]],zostava22[],2,0),"")</f>
        <v/>
      </c>
      <c r="AI418" s="100" t="str">
        <f>IFERROR(VLOOKUP(Výskyt[[#This Row],[Kód]],zostava23[],2,0),"")</f>
        <v/>
      </c>
      <c r="AJ418" s="100" t="str">
        <f>IFERROR(VLOOKUP(Výskyt[[#This Row],[Kód]],zostava24[],2,0),"")</f>
        <v/>
      </c>
      <c r="AK418" s="100" t="str">
        <f>IFERROR(VLOOKUP(Výskyt[[#This Row],[Kód]],zostava25[],2,0),"")</f>
        <v/>
      </c>
      <c r="AL418" s="100" t="str">
        <f>IFERROR(VLOOKUP(Výskyt[[#This Row],[Kód]],zostava26[],2,0),"")</f>
        <v/>
      </c>
      <c r="AM418" s="100" t="str">
        <f>IFERROR(VLOOKUP(Výskyt[[#This Row],[Kód]],zostava27[],2,0),"")</f>
        <v/>
      </c>
      <c r="AN418" s="100" t="str">
        <f>IFERROR(VLOOKUP(Výskyt[[#This Row],[Kód]],zostava28[],2,0),"")</f>
        <v/>
      </c>
      <c r="AO418" s="100" t="str">
        <f>IFERROR(VLOOKUP(Výskyt[[#This Row],[Kód]],zostava29[],2,0),"")</f>
        <v/>
      </c>
      <c r="AP418" s="100" t="str">
        <f>IFERROR(VLOOKUP(Výskyt[[#This Row],[Kód]],zostava30[],2,0),"")</f>
        <v/>
      </c>
      <c r="AQ418" s="100" t="str">
        <f>IFERROR(VLOOKUP(Výskyt[[#This Row],[Kód]],zostava31[],2,0),"")</f>
        <v/>
      </c>
      <c r="AR418" s="100" t="str">
        <f>IFERROR(VLOOKUP(Výskyt[[#This Row],[Kód]],zostava32[],2,0),"")</f>
        <v/>
      </c>
      <c r="AS418" s="100" t="str">
        <f>IFERROR(VLOOKUP(Výskyt[[#This Row],[Kód]],zostava33[],2,0),"")</f>
        <v/>
      </c>
      <c r="AT418" s="100" t="str">
        <f>IFERROR(VLOOKUP(Výskyt[[#This Row],[Kód]],zostava34[],2,0),"")</f>
        <v/>
      </c>
      <c r="AU418" s="100" t="str">
        <f>IFERROR(VLOOKUP(Výskyt[[#This Row],[Kód]],zostava35[],2,0),"")</f>
        <v/>
      </c>
      <c r="AV418" s="100" t="str">
        <f>IFERROR(VLOOKUP(Výskyt[[#This Row],[Kód]],zostava36[],2,0),"")</f>
        <v/>
      </c>
      <c r="AW418" s="100" t="str">
        <f>IFERROR(VLOOKUP(Výskyt[[#This Row],[Kód]],zostava37[],2,0),"")</f>
        <v/>
      </c>
      <c r="AX418" s="100" t="str">
        <f>IFERROR(VLOOKUP(Výskyt[[#This Row],[Kód]],zostava38[],2,0),"")</f>
        <v/>
      </c>
      <c r="AY418" s="100" t="str">
        <f>IFERROR(VLOOKUP(Výskyt[[#This Row],[Kód]],zostava39[],2,0),"")</f>
        <v/>
      </c>
      <c r="AZ418" s="100" t="str">
        <f>IFERROR(VLOOKUP(Výskyt[[#This Row],[Kód]],zostava40[],2,0),"")</f>
        <v/>
      </c>
      <c r="BA418" s="100" t="str">
        <f>IFERROR(VLOOKUP(Výskyt[[#This Row],[Kód]],zostava41[],2,0),"")</f>
        <v/>
      </c>
      <c r="BB418" s="100" t="str">
        <f>IFERROR(VLOOKUP(Výskyt[[#This Row],[Kód]],zostava42[],2,0),"")</f>
        <v/>
      </c>
      <c r="BC418" s="100" t="str">
        <f>IFERROR(VLOOKUP(Výskyt[[#This Row],[Kód]],zostava43[],2,0),"")</f>
        <v/>
      </c>
      <c r="BD418" s="100" t="str">
        <f>IFERROR(VLOOKUP(Výskyt[[#This Row],[Kód]],zostava44[],2,0),"")</f>
        <v/>
      </c>
      <c r="BE418" s="84"/>
    </row>
    <row r="419" spans="1:57" x14ac:dyDescent="0.35">
      <c r="A419" s="84"/>
      <c r="B419" s="98">
        <v>6532</v>
      </c>
      <c r="C419" s="84" t="s">
        <v>628</v>
      </c>
      <c r="D419" s="84">
        <f>Cenník[[#This Row],[Kód]]</f>
        <v>6532</v>
      </c>
      <c r="E419" s="93">
        <v>0.12</v>
      </c>
      <c r="F419" s="84"/>
      <c r="G419" s="84" t="s">
        <v>85</v>
      </c>
      <c r="H419" s="84"/>
      <c r="I419" s="99">
        <f>Cenník[[#This Row],[Kód]]</f>
        <v>6532</v>
      </c>
      <c r="J419" s="100">
        <f>SUM(Výskyt[[#This Row],[1]:[44]])</f>
        <v>0</v>
      </c>
      <c r="K419" s="100" t="str">
        <f>IFERROR(RANK(Výskyt[[#This Row],[kód-P]],Výskyt[kód-P],1),"")</f>
        <v/>
      </c>
      <c r="L419" s="100" t="str">
        <f>IF(Výskyt[[#This Row],[ks]]&gt;0,Výskyt[[#This Row],[Kód]],"")</f>
        <v/>
      </c>
      <c r="M419" s="100" t="str">
        <f>IFERROR(VLOOKUP(Výskyt[[#This Row],[Kód]],zostava1[],2,0),"")</f>
        <v/>
      </c>
      <c r="N419" s="100" t="str">
        <f>IFERROR(VLOOKUP(Výskyt[[#This Row],[Kód]],zostava2[],2,0),"")</f>
        <v/>
      </c>
      <c r="O419" s="100" t="str">
        <f>IFERROR(VLOOKUP(Výskyt[[#This Row],[Kód]],zostava3[],2,0),"")</f>
        <v/>
      </c>
      <c r="P419" s="100" t="str">
        <f>IFERROR(VLOOKUP(Výskyt[[#This Row],[Kód]],zostava4[],2,0),"")</f>
        <v/>
      </c>
      <c r="Q419" s="100" t="str">
        <f>IFERROR(VLOOKUP(Výskyt[[#This Row],[Kód]],zostava5[],2,0),"")</f>
        <v/>
      </c>
      <c r="R419" s="100" t="str">
        <f>IFERROR(VLOOKUP(Výskyt[[#This Row],[Kód]],zostava6[],2,0),"")</f>
        <v/>
      </c>
      <c r="S419" s="100" t="str">
        <f>IFERROR(VLOOKUP(Výskyt[[#This Row],[Kód]],zostava7[],2,0),"")</f>
        <v/>
      </c>
      <c r="T419" s="100" t="str">
        <f>IFERROR(VLOOKUP(Výskyt[[#This Row],[Kód]],zostava8[],2,0),"")</f>
        <v/>
      </c>
      <c r="U419" s="100" t="str">
        <f>IFERROR(VLOOKUP(Výskyt[[#This Row],[Kód]],zostava9[],2,0),"")</f>
        <v/>
      </c>
      <c r="V419" s="102" t="str">
        <f>IFERROR(VLOOKUP(Výskyt[[#This Row],[Kód]],zostava10[],2,0),"")</f>
        <v/>
      </c>
      <c r="W419" s="100" t="str">
        <f>IFERROR(VLOOKUP(Výskyt[[#This Row],[Kód]],zostava11[],2,0),"")</f>
        <v/>
      </c>
      <c r="X419" s="100" t="str">
        <f>IFERROR(VLOOKUP(Výskyt[[#This Row],[Kód]],zostava12[],2,0),"")</f>
        <v/>
      </c>
      <c r="Y419" s="100" t="str">
        <f>IFERROR(VLOOKUP(Výskyt[[#This Row],[Kód]],zostava13[],2,0),"")</f>
        <v/>
      </c>
      <c r="Z419" s="100" t="str">
        <f>IFERROR(VLOOKUP(Výskyt[[#This Row],[Kód]],zostava14[],2,0),"")</f>
        <v/>
      </c>
      <c r="AA419" s="100" t="str">
        <f>IFERROR(VLOOKUP(Výskyt[[#This Row],[Kód]],zostava15[],2,0),"")</f>
        <v/>
      </c>
      <c r="AB419" s="100" t="str">
        <f>IFERROR(VLOOKUP(Výskyt[[#This Row],[Kód]],zostava16[],2,0),"")</f>
        <v/>
      </c>
      <c r="AC419" s="100" t="str">
        <f>IFERROR(VLOOKUP(Výskyt[[#This Row],[Kód]],zostava17[],2,0),"")</f>
        <v/>
      </c>
      <c r="AD419" s="100" t="str">
        <f>IFERROR(VLOOKUP(Výskyt[[#This Row],[Kód]],zostava18[],2,0),"")</f>
        <v/>
      </c>
      <c r="AE419" s="100" t="str">
        <f>IFERROR(VLOOKUP(Výskyt[[#This Row],[Kód]],zostava19[],2,0),"")</f>
        <v/>
      </c>
      <c r="AF419" s="100" t="str">
        <f>IFERROR(VLOOKUP(Výskyt[[#This Row],[Kód]],zostava20[],2,0),"")</f>
        <v/>
      </c>
      <c r="AG419" s="100" t="str">
        <f>IFERROR(VLOOKUP(Výskyt[[#This Row],[Kód]],zostava21[],2,0),"")</f>
        <v/>
      </c>
      <c r="AH419" s="100" t="str">
        <f>IFERROR(VLOOKUP(Výskyt[[#This Row],[Kód]],zostava22[],2,0),"")</f>
        <v/>
      </c>
      <c r="AI419" s="100" t="str">
        <f>IFERROR(VLOOKUP(Výskyt[[#This Row],[Kód]],zostava23[],2,0),"")</f>
        <v/>
      </c>
      <c r="AJ419" s="100" t="str">
        <f>IFERROR(VLOOKUP(Výskyt[[#This Row],[Kód]],zostava24[],2,0),"")</f>
        <v/>
      </c>
      <c r="AK419" s="100" t="str">
        <f>IFERROR(VLOOKUP(Výskyt[[#This Row],[Kód]],zostava25[],2,0),"")</f>
        <v/>
      </c>
      <c r="AL419" s="100" t="str">
        <f>IFERROR(VLOOKUP(Výskyt[[#This Row],[Kód]],zostava26[],2,0),"")</f>
        <v/>
      </c>
      <c r="AM419" s="100" t="str">
        <f>IFERROR(VLOOKUP(Výskyt[[#This Row],[Kód]],zostava27[],2,0),"")</f>
        <v/>
      </c>
      <c r="AN419" s="100" t="str">
        <f>IFERROR(VLOOKUP(Výskyt[[#This Row],[Kód]],zostava28[],2,0),"")</f>
        <v/>
      </c>
      <c r="AO419" s="100" t="str">
        <f>IFERROR(VLOOKUP(Výskyt[[#This Row],[Kód]],zostava29[],2,0),"")</f>
        <v/>
      </c>
      <c r="AP419" s="100" t="str">
        <f>IFERROR(VLOOKUP(Výskyt[[#This Row],[Kód]],zostava30[],2,0),"")</f>
        <v/>
      </c>
      <c r="AQ419" s="100" t="str">
        <f>IFERROR(VLOOKUP(Výskyt[[#This Row],[Kód]],zostava31[],2,0),"")</f>
        <v/>
      </c>
      <c r="AR419" s="100" t="str">
        <f>IFERROR(VLOOKUP(Výskyt[[#This Row],[Kód]],zostava32[],2,0),"")</f>
        <v/>
      </c>
      <c r="AS419" s="100" t="str">
        <f>IFERROR(VLOOKUP(Výskyt[[#This Row],[Kód]],zostava33[],2,0),"")</f>
        <v/>
      </c>
      <c r="AT419" s="100" t="str">
        <f>IFERROR(VLOOKUP(Výskyt[[#This Row],[Kód]],zostava34[],2,0),"")</f>
        <v/>
      </c>
      <c r="AU419" s="100" t="str">
        <f>IFERROR(VLOOKUP(Výskyt[[#This Row],[Kód]],zostava35[],2,0),"")</f>
        <v/>
      </c>
      <c r="AV419" s="100" t="str">
        <f>IFERROR(VLOOKUP(Výskyt[[#This Row],[Kód]],zostava36[],2,0),"")</f>
        <v/>
      </c>
      <c r="AW419" s="100" t="str">
        <f>IFERROR(VLOOKUP(Výskyt[[#This Row],[Kód]],zostava37[],2,0),"")</f>
        <v/>
      </c>
      <c r="AX419" s="100" t="str">
        <f>IFERROR(VLOOKUP(Výskyt[[#This Row],[Kód]],zostava38[],2,0),"")</f>
        <v/>
      </c>
      <c r="AY419" s="100" t="str">
        <f>IFERROR(VLOOKUP(Výskyt[[#This Row],[Kód]],zostava39[],2,0),"")</f>
        <v/>
      </c>
      <c r="AZ419" s="100" t="str">
        <f>IFERROR(VLOOKUP(Výskyt[[#This Row],[Kód]],zostava40[],2,0),"")</f>
        <v/>
      </c>
      <c r="BA419" s="100" t="str">
        <f>IFERROR(VLOOKUP(Výskyt[[#This Row],[Kód]],zostava41[],2,0),"")</f>
        <v/>
      </c>
      <c r="BB419" s="100" t="str">
        <f>IFERROR(VLOOKUP(Výskyt[[#This Row],[Kód]],zostava42[],2,0),"")</f>
        <v/>
      </c>
      <c r="BC419" s="100" t="str">
        <f>IFERROR(VLOOKUP(Výskyt[[#This Row],[Kód]],zostava43[],2,0),"")</f>
        <v/>
      </c>
      <c r="BD419" s="100" t="str">
        <f>IFERROR(VLOOKUP(Výskyt[[#This Row],[Kód]],zostava44[],2,0),"")</f>
        <v/>
      </c>
      <c r="BE419" s="84"/>
    </row>
    <row r="420" spans="1:57" x14ac:dyDescent="0.35">
      <c r="A420" s="84"/>
      <c r="B420" s="98">
        <v>6533</v>
      </c>
      <c r="C420" s="84" t="s">
        <v>629</v>
      </c>
      <c r="D420" s="84">
        <f>Cenník[[#This Row],[Kód]]</f>
        <v>6533</v>
      </c>
      <c r="E420" s="93">
        <v>0.12</v>
      </c>
      <c r="F420" s="84"/>
      <c r="G420" s="84" t="s">
        <v>57</v>
      </c>
      <c r="H420" s="84"/>
      <c r="I420" s="99">
        <f>Cenník[[#This Row],[Kód]]</f>
        <v>6533</v>
      </c>
      <c r="J420" s="100">
        <f>SUM(Výskyt[[#This Row],[1]:[44]])</f>
        <v>0</v>
      </c>
      <c r="K420" s="100" t="str">
        <f>IFERROR(RANK(Výskyt[[#This Row],[kód-P]],Výskyt[kód-P],1),"")</f>
        <v/>
      </c>
      <c r="L420" s="100" t="str">
        <f>IF(Výskyt[[#This Row],[ks]]&gt;0,Výskyt[[#This Row],[Kód]],"")</f>
        <v/>
      </c>
      <c r="M420" s="100" t="str">
        <f>IFERROR(VLOOKUP(Výskyt[[#This Row],[Kód]],zostava1[],2,0),"")</f>
        <v/>
      </c>
      <c r="N420" s="100" t="str">
        <f>IFERROR(VLOOKUP(Výskyt[[#This Row],[Kód]],zostava2[],2,0),"")</f>
        <v/>
      </c>
      <c r="O420" s="100" t="str">
        <f>IFERROR(VLOOKUP(Výskyt[[#This Row],[Kód]],zostava3[],2,0),"")</f>
        <v/>
      </c>
      <c r="P420" s="100" t="str">
        <f>IFERROR(VLOOKUP(Výskyt[[#This Row],[Kód]],zostava4[],2,0),"")</f>
        <v/>
      </c>
      <c r="Q420" s="100" t="str">
        <f>IFERROR(VLOOKUP(Výskyt[[#This Row],[Kód]],zostava5[],2,0),"")</f>
        <v/>
      </c>
      <c r="R420" s="100" t="str">
        <f>IFERROR(VLOOKUP(Výskyt[[#This Row],[Kód]],zostava6[],2,0),"")</f>
        <v/>
      </c>
      <c r="S420" s="100" t="str">
        <f>IFERROR(VLOOKUP(Výskyt[[#This Row],[Kód]],zostava7[],2,0),"")</f>
        <v/>
      </c>
      <c r="T420" s="100" t="str">
        <f>IFERROR(VLOOKUP(Výskyt[[#This Row],[Kód]],zostava8[],2,0),"")</f>
        <v/>
      </c>
      <c r="U420" s="100" t="str">
        <f>IFERROR(VLOOKUP(Výskyt[[#This Row],[Kód]],zostava9[],2,0),"")</f>
        <v/>
      </c>
      <c r="V420" s="102" t="str">
        <f>IFERROR(VLOOKUP(Výskyt[[#This Row],[Kód]],zostava10[],2,0),"")</f>
        <v/>
      </c>
      <c r="W420" s="100" t="str">
        <f>IFERROR(VLOOKUP(Výskyt[[#This Row],[Kód]],zostava11[],2,0),"")</f>
        <v/>
      </c>
      <c r="X420" s="100" t="str">
        <f>IFERROR(VLOOKUP(Výskyt[[#This Row],[Kód]],zostava12[],2,0),"")</f>
        <v/>
      </c>
      <c r="Y420" s="100" t="str">
        <f>IFERROR(VLOOKUP(Výskyt[[#This Row],[Kód]],zostava13[],2,0),"")</f>
        <v/>
      </c>
      <c r="Z420" s="100" t="str">
        <f>IFERROR(VLOOKUP(Výskyt[[#This Row],[Kód]],zostava14[],2,0),"")</f>
        <v/>
      </c>
      <c r="AA420" s="100" t="str">
        <f>IFERROR(VLOOKUP(Výskyt[[#This Row],[Kód]],zostava15[],2,0),"")</f>
        <v/>
      </c>
      <c r="AB420" s="100" t="str">
        <f>IFERROR(VLOOKUP(Výskyt[[#This Row],[Kód]],zostava16[],2,0),"")</f>
        <v/>
      </c>
      <c r="AC420" s="100" t="str">
        <f>IFERROR(VLOOKUP(Výskyt[[#This Row],[Kód]],zostava17[],2,0),"")</f>
        <v/>
      </c>
      <c r="AD420" s="100" t="str">
        <f>IFERROR(VLOOKUP(Výskyt[[#This Row],[Kód]],zostava18[],2,0),"")</f>
        <v/>
      </c>
      <c r="AE420" s="100" t="str">
        <f>IFERROR(VLOOKUP(Výskyt[[#This Row],[Kód]],zostava19[],2,0),"")</f>
        <v/>
      </c>
      <c r="AF420" s="100" t="str">
        <f>IFERROR(VLOOKUP(Výskyt[[#This Row],[Kód]],zostava20[],2,0),"")</f>
        <v/>
      </c>
      <c r="AG420" s="100" t="str">
        <f>IFERROR(VLOOKUP(Výskyt[[#This Row],[Kód]],zostava21[],2,0),"")</f>
        <v/>
      </c>
      <c r="AH420" s="100" t="str">
        <f>IFERROR(VLOOKUP(Výskyt[[#This Row],[Kód]],zostava22[],2,0),"")</f>
        <v/>
      </c>
      <c r="AI420" s="100" t="str">
        <f>IFERROR(VLOOKUP(Výskyt[[#This Row],[Kód]],zostava23[],2,0),"")</f>
        <v/>
      </c>
      <c r="AJ420" s="100" t="str">
        <f>IFERROR(VLOOKUP(Výskyt[[#This Row],[Kód]],zostava24[],2,0),"")</f>
        <v/>
      </c>
      <c r="AK420" s="100" t="str">
        <f>IFERROR(VLOOKUP(Výskyt[[#This Row],[Kód]],zostava25[],2,0),"")</f>
        <v/>
      </c>
      <c r="AL420" s="100" t="str">
        <f>IFERROR(VLOOKUP(Výskyt[[#This Row],[Kód]],zostava26[],2,0),"")</f>
        <v/>
      </c>
      <c r="AM420" s="100" t="str">
        <f>IFERROR(VLOOKUP(Výskyt[[#This Row],[Kód]],zostava27[],2,0),"")</f>
        <v/>
      </c>
      <c r="AN420" s="100" t="str">
        <f>IFERROR(VLOOKUP(Výskyt[[#This Row],[Kód]],zostava28[],2,0),"")</f>
        <v/>
      </c>
      <c r="AO420" s="100" t="str">
        <f>IFERROR(VLOOKUP(Výskyt[[#This Row],[Kód]],zostava29[],2,0),"")</f>
        <v/>
      </c>
      <c r="AP420" s="100" t="str">
        <f>IFERROR(VLOOKUP(Výskyt[[#This Row],[Kód]],zostava30[],2,0),"")</f>
        <v/>
      </c>
      <c r="AQ420" s="100" t="str">
        <f>IFERROR(VLOOKUP(Výskyt[[#This Row],[Kód]],zostava31[],2,0),"")</f>
        <v/>
      </c>
      <c r="AR420" s="100" t="str">
        <f>IFERROR(VLOOKUP(Výskyt[[#This Row],[Kód]],zostava32[],2,0),"")</f>
        <v/>
      </c>
      <c r="AS420" s="100" t="str">
        <f>IFERROR(VLOOKUP(Výskyt[[#This Row],[Kód]],zostava33[],2,0),"")</f>
        <v/>
      </c>
      <c r="AT420" s="100" t="str">
        <f>IFERROR(VLOOKUP(Výskyt[[#This Row],[Kód]],zostava34[],2,0),"")</f>
        <v/>
      </c>
      <c r="AU420" s="100" t="str">
        <f>IFERROR(VLOOKUP(Výskyt[[#This Row],[Kód]],zostava35[],2,0),"")</f>
        <v/>
      </c>
      <c r="AV420" s="100" t="str">
        <f>IFERROR(VLOOKUP(Výskyt[[#This Row],[Kód]],zostava36[],2,0),"")</f>
        <v/>
      </c>
      <c r="AW420" s="100" t="str">
        <f>IFERROR(VLOOKUP(Výskyt[[#This Row],[Kód]],zostava37[],2,0),"")</f>
        <v/>
      </c>
      <c r="AX420" s="100" t="str">
        <f>IFERROR(VLOOKUP(Výskyt[[#This Row],[Kód]],zostava38[],2,0),"")</f>
        <v/>
      </c>
      <c r="AY420" s="100" t="str">
        <f>IFERROR(VLOOKUP(Výskyt[[#This Row],[Kód]],zostava39[],2,0),"")</f>
        <v/>
      </c>
      <c r="AZ420" s="100" t="str">
        <f>IFERROR(VLOOKUP(Výskyt[[#This Row],[Kód]],zostava40[],2,0),"")</f>
        <v/>
      </c>
      <c r="BA420" s="100" t="str">
        <f>IFERROR(VLOOKUP(Výskyt[[#This Row],[Kód]],zostava41[],2,0),"")</f>
        <v/>
      </c>
      <c r="BB420" s="100" t="str">
        <f>IFERROR(VLOOKUP(Výskyt[[#This Row],[Kód]],zostava42[],2,0),"")</f>
        <v/>
      </c>
      <c r="BC420" s="100" t="str">
        <f>IFERROR(VLOOKUP(Výskyt[[#This Row],[Kód]],zostava43[],2,0),"")</f>
        <v/>
      </c>
      <c r="BD420" s="100" t="str">
        <f>IFERROR(VLOOKUP(Výskyt[[#This Row],[Kód]],zostava44[],2,0),"")</f>
        <v/>
      </c>
      <c r="BE420" s="84"/>
    </row>
    <row r="421" spans="1:57" x14ac:dyDescent="0.35">
      <c r="A421" s="84"/>
      <c r="B421" s="98">
        <v>6534</v>
      </c>
      <c r="C421" s="84" t="s">
        <v>630</v>
      </c>
      <c r="D421" s="84">
        <f>Cenník[[#This Row],[Kód]]</f>
        <v>6534</v>
      </c>
      <c r="E421" s="93">
        <v>0.12</v>
      </c>
      <c r="F421" s="84"/>
      <c r="G421" s="84" t="s">
        <v>86</v>
      </c>
      <c r="H421" s="84"/>
      <c r="I421" s="99">
        <f>Cenník[[#This Row],[Kód]]</f>
        <v>6534</v>
      </c>
      <c r="J421" s="100">
        <f>SUM(Výskyt[[#This Row],[1]:[44]])</f>
        <v>0</v>
      </c>
      <c r="K421" s="100" t="str">
        <f>IFERROR(RANK(Výskyt[[#This Row],[kód-P]],Výskyt[kód-P],1),"")</f>
        <v/>
      </c>
      <c r="L421" s="100" t="str">
        <f>IF(Výskyt[[#This Row],[ks]]&gt;0,Výskyt[[#This Row],[Kód]],"")</f>
        <v/>
      </c>
      <c r="M421" s="100" t="str">
        <f>IFERROR(VLOOKUP(Výskyt[[#This Row],[Kód]],zostava1[],2,0),"")</f>
        <v/>
      </c>
      <c r="N421" s="100" t="str">
        <f>IFERROR(VLOOKUP(Výskyt[[#This Row],[Kód]],zostava2[],2,0),"")</f>
        <v/>
      </c>
      <c r="O421" s="100" t="str">
        <f>IFERROR(VLOOKUP(Výskyt[[#This Row],[Kód]],zostava3[],2,0),"")</f>
        <v/>
      </c>
      <c r="P421" s="100" t="str">
        <f>IFERROR(VLOOKUP(Výskyt[[#This Row],[Kód]],zostava4[],2,0),"")</f>
        <v/>
      </c>
      <c r="Q421" s="100" t="str">
        <f>IFERROR(VLOOKUP(Výskyt[[#This Row],[Kód]],zostava5[],2,0),"")</f>
        <v/>
      </c>
      <c r="R421" s="100" t="str">
        <f>IFERROR(VLOOKUP(Výskyt[[#This Row],[Kód]],zostava6[],2,0),"")</f>
        <v/>
      </c>
      <c r="S421" s="100" t="str">
        <f>IFERROR(VLOOKUP(Výskyt[[#This Row],[Kód]],zostava7[],2,0),"")</f>
        <v/>
      </c>
      <c r="T421" s="100" t="str">
        <f>IFERROR(VLOOKUP(Výskyt[[#This Row],[Kód]],zostava8[],2,0),"")</f>
        <v/>
      </c>
      <c r="U421" s="100" t="str">
        <f>IFERROR(VLOOKUP(Výskyt[[#This Row],[Kód]],zostava9[],2,0),"")</f>
        <v/>
      </c>
      <c r="V421" s="102" t="str">
        <f>IFERROR(VLOOKUP(Výskyt[[#This Row],[Kód]],zostava10[],2,0),"")</f>
        <v/>
      </c>
      <c r="W421" s="100" t="str">
        <f>IFERROR(VLOOKUP(Výskyt[[#This Row],[Kód]],zostava11[],2,0),"")</f>
        <v/>
      </c>
      <c r="X421" s="100" t="str">
        <f>IFERROR(VLOOKUP(Výskyt[[#This Row],[Kód]],zostava12[],2,0),"")</f>
        <v/>
      </c>
      <c r="Y421" s="100" t="str">
        <f>IFERROR(VLOOKUP(Výskyt[[#This Row],[Kód]],zostava13[],2,0),"")</f>
        <v/>
      </c>
      <c r="Z421" s="100" t="str">
        <f>IFERROR(VLOOKUP(Výskyt[[#This Row],[Kód]],zostava14[],2,0),"")</f>
        <v/>
      </c>
      <c r="AA421" s="100" t="str">
        <f>IFERROR(VLOOKUP(Výskyt[[#This Row],[Kód]],zostava15[],2,0),"")</f>
        <v/>
      </c>
      <c r="AB421" s="100" t="str">
        <f>IFERROR(VLOOKUP(Výskyt[[#This Row],[Kód]],zostava16[],2,0),"")</f>
        <v/>
      </c>
      <c r="AC421" s="100" t="str">
        <f>IFERROR(VLOOKUP(Výskyt[[#This Row],[Kód]],zostava17[],2,0),"")</f>
        <v/>
      </c>
      <c r="AD421" s="100" t="str">
        <f>IFERROR(VLOOKUP(Výskyt[[#This Row],[Kód]],zostava18[],2,0),"")</f>
        <v/>
      </c>
      <c r="AE421" s="100" t="str">
        <f>IFERROR(VLOOKUP(Výskyt[[#This Row],[Kód]],zostava19[],2,0),"")</f>
        <v/>
      </c>
      <c r="AF421" s="100" t="str">
        <f>IFERROR(VLOOKUP(Výskyt[[#This Row],[Kód]],zostava20[],2,0),"")</f>
        <v/>
      </c>
      <c r="AG421" s="100" t="str">
        <f>IFERROR(VLOOKUP(Výskyt[[#This Row],[Kód]],zostava21[],2,0),"")</f>
        <v/>
      </c>
      <c r="AH421" s="100" t="str">
        <f>IFERROR(VLOOKUP(Výskyt[[#This Row],[Kód]],zostava22[],2,0),"")</f>
        <v/>
      </c>
      <c r="AI421" s="100" t="str">
        <f>IFERROR(VLOOKUP(Výskyt[[#This Row],[Kód]],zostava23[],2,0),"")</f>
        <v/>
      </c>
      <c r="AJ421" s="100" t="str">
        <f>IFERROR(VLOOKUP(Výskyt[[#This Row],[Kód]],zostava24[],2,0),"")</f>
        <v/>
      </c>
      <c r="AK421" s="100" t="str">
        <f>IFERROR(VLOOKUP(Výskyt[[#This Row],[Kód]],zostava25[],2,0),"")</f>
        <v/>
      </c>
      <c r="AL421" s="100" t="str">
        <f>IFERROR(VLOOKUP(Výskyt[[#This Row],[Kód]],zostava26[],2,0),"")</f>
        <v/>
      </c>
      <c r="AM421" s="100" t="str">
        <f>IFERROR(VLOOKUP(Výskyt[[#This Row],[Kód]],zostava27[],2,0),"")</f>
        <v/>
      </c>
      <c r="AN421" s="100" t="str">
        <f>IFERROR(VLOOKUP(Výskyt[[#This Row],[Kód]],zostava28[],2,0),"")</f>
        <v/>
      </c>
      <c r="AO421" s="100" t="str">
        <f>IFERROR(VLOOKUP(Výskyt[[#This Row],[Kód]],zostava29[],2,0),"")</f>
        <v/>
      </c>
      <c r="AP421" s="100" t="str">
        <f>IFERROR(VLOOKUP(Výskyt[[#This Row],[Kód]],zostava30[],2,0),"")</f>
        <v/>
      </c>
      <c r="AQ421" s="100" t="str">
        <f>IFERROR(VLOOKUP(Výskyt[[#This Row],[Kód]],zostava31[],2,0),"")</f>
        <v/>
      </c>
      <c r="AR421" s="100" t="str">
        <f>IFERROR(VLOOKUP(Výskyt[[#This Row],[Kód]],zostava32[],2,0),"")</f>
        <v/>
      </c>
      <c r="AS421" s="100" t="str">
        <f>IFERROR(VLOOKUP(Výskyt[[#This Row],[Kód]],zostava33[],2,0),"")</f>
        <v/>
      </c>
      <c r="AT421" s="100" t="str">
        <f>IFERROR(VLOOKUP(Výskyt[[#This Row],[Kód]],zostava34[],2,0),"")</f>
        <v/>
      </c>
      <c r="AU421" s="100" t="str">
        <f>IFERROR(VLOOKUP(Výskyt[[#This Row],[Kód]],zostava35[],2,0),"")</f>
        <v/>
      </c>
      <c r="AV421" s="100" t="str">
        <f>IFERROR(VLOOKUP(Výskyt[[#This Row],[Kód]],zostava36[],2,0),"")</f>
        <v/>
      </c>
      <c r="AW421" s="100" t="str">
        <f>IFERROR(VLOOKUP(Výskyt[[#This Row],[Kód]],zostava37[],2,0),"")</f>
        <v/>
      </c>
      <c r="AX421" s="100" t="str">
        <f>IFERROR(VLOOKUP(Výskyt[[#This Row],[Kód]],zostava38[],2,0),"")</f>
        <v/>
      </c>
      <c r="AY421" s="100" t="str">
        <f>IFERROR(VLOOKUP(Výskyt[[#This Row],[Kód]],zostava39[],2,0),"")</f>
        <v/>
      </c>
      <c r="AZ421" s="100" t="str">
        <f>IFERROR(VLOOKUP(Výskyt[[#This Row],[Kód]],zostava40[],2,0),"")</f>
        <v/>
      </c>
      <c r="BA421" s="100" t="str">
        <f>IFERROR(VLOOKUP(Výskyt[[#This Row],[Kód]],zostava41[],2,0),"")</f>
        <v/>
      </c>
      <c r="BB421" s="100" t="str">
        <f>IFERROR(VLOOKUP(Výskyt[[#This Row],[Kód]],zostava42[],2,0),"")</f>
        <v/>
      </c>
      <c r="BC421" s="100" t="str">
        <f>IFERROR(VLOOKUP(Výskyt[[#This Row],[Kód]],zostava43[],2,0),"")</f>
        <v/>
      </c>
      <c r="BD421" s="100" t="str">
        <f>IFERROR(VLOOKUP(Výskyt[[#This Row],[Kód]],zostava44[],2,0),"")</f>
        <v/>
      </c>
      <c r="BE421" s="84"/>
    </row>
    <row r="422" spans="1:57" x14ac:dyDescent="0.35">
      <c r="B422" s="98">
        <v>6535</v>
      </c>
      <c r="C422" s="84" t="s">
        <v>631</v>
      </c>
      <c r="D422" s="84">
        <f>Cenník[[#This Row],[Kód]]</f>
        <v>6535</v>
      </c>
      <c r="E422" s="93">
        <v>0.12</v>
      </c>
      <c r="G422" s="84" t="s">
        <v>58</v>
      </c>
      <c r="I422" s="99">
        <f>Cenník[[#This Row],[Kód]]</f>
        <v>6535</v>
      </c>
      <c r="J422" s="100">
        <f>SUM(Výskyt[[#This Row],[1]:[44]])</f>
        <v>0</v>
      </c>
      <c r="K422" s="100" t="str">
        <f>IFERROR(RANK(Výskyt[[#This Row],[kód-P]],Výskyt[kód-P],1),"")</f>
        <v/>
      </c>
      <c r="L422" s="100" t="str">
        <f>IF(Výskyt[[#This Row],[ks]]&gt;0,Výskyt[[#This Row],[Kód]],"")</f>
        <v/>
      </c>
      <c r="M422" s="100" t="str">
        <f>IFERROR(VLOOKUP(Výskyt[[#This Row],[Kód]],zostava1[],2,0),"")</f>
        <v/>
      </c>
      <c r="N422" s="100" t="str">
        <f>IFERROR(VLOOKUP(Výskyt[[#This Row],[Kód]],zostava2[],2,0),"")</f>
        <v/>
      </c>
      <c r="O422" s="100" t="str">
        <f>IFERROR(VLOOKUP(Výskyt[[#This Row],[Kód]],zostava3[],2,0),"")</f>
        <v/>
      </c>
      <c r="P422" s="100" t="str">
        <f>IFERROR(VLOOKUP(Výskyt[[#This Row],[Kód]],zostava4[],2,0),"")</f>
        <v/>
      </c>
      <c r="Q422" s="100" t="str">
        <f>IFERROR(VLOOKUP(Výskyt[[#This Row],[Kód]],zostava5[],2,0),"")</f>
        <v/>
      </c>
      <c r="R422" s="100" t="str">
        <f>IFERROR(VLOOKUP(Výskyt[[#This Row],[Kód]],zostava6[],2,0),"")</f>
        <v/>
      </c>
      <c r="S422" s="100" t="str">
        <f>IFERROR(VLOOKUP(Výskyt[[#This Row],[Kód]],zostava7[],2,0),"")</f>
        <v/>
      </c>
      <c r="T422" s="100" t="str">
        <f>IFERROR(VLOOKUP(Výskyt[[#This Row],[Kód]],zostava8[],2,0),"")</f>
        <v/>
      </c>
      <c r="U422" s="100" t="str">
        <f>IFERROR(VLOOKUP(Výskyt[[#This Row],[Kód]],zostava9[],2,0),"")</f>
        <v/>
      </c>
      <c r="V422" s="102" t="str">
        <f>IFERROR(VLOOKUP(Výskyt[[#This Row],[Kód]],zostava10[],2,0),"")</f>
        <v/>
      </c>
      <c r="W422" s="100" t="str">
        <f>IFERROR(VLOOKUP(Výskyt[[#This Row],[Kód]],zostava11[],2,0),"")</f>
        <v/>
      </c>
      <c r="X422" s="100" t="str">
        <f>IFERROR(VLOOKUP(Výskyt[[#This Row],[Kód]],zostava12[],2,0),"")</f>
        <v/>
      </c>
      <c r="Y422" s="100" t="str">
        <f>IFERROR(VLOOKUP(Výskyt[[#This Row],[Kód]],zostava13[],2,0),"")</f>
        <v/>
      </c>
      <c r="Z422" s="100" t="str">
        <f>IFERROR(VLOOKUP(Výskyt[[#This Row],[Kód]],zostava14[],2,0),"")</f>
        <v/>
      </c>
      <c r="AA422" s="100" t="str">
        <f>IFERROR(VLOOKUP(Výskyt[[#This Row],[Kód]],zostava15[],2,0),"")</f>
        <v/>
      </c>
      <c r="AB422" s="100" t="str">
        <f>IFERROR(VLOOKUP(Výskyt[[#This Row],[Kód]],zostava16[],2,0),"")</f>
        <v/>
      </c>
      <c r="AC422" s="100" t="str">
        <f>IFERROR(VLOOKUP(Výskyt[[#This Row],[Kód]],zostava17[],2,0),"")</f>
        <v/>
      </c>
      <c r="AD422" s="100" t="str">
        <f>IFERROR(VLOOKUP(Výskyt[[#This Row],[Kód]],zostava18[],2,0),"")</f>
        <v/>
      </c>
      <c r="AE422" s="100" t="str">
        <f>IFERROR(VLOOKUP(Výskyt[[#This Row],[Kód]],zostava19[],2,0),"")</f>
        <v/>
      </c>
      <c r="AF422" s="100" t="str">
        <f>IFERROR(VLOOKUP(Výskyt[[#This Row],[Kód]],zostava20[],2,0),"")</f>
        <v/>
      </c>
      <c r="AG422" s="100" t="str">
        <f>IFERROR(VLOOKUP(Výskyt[[#This Row],[Kód]],zostava21[],2,0),"")</f>
        <v/>
      </c>
      <c r="AH422" s="100" t="str">
        <f>IFERROR(VLOOKUP(Výskyt[[#This Row],[Kód]],zostava22[],2,0),"")</f>
        <v/>
      </c>
      <c r="AI422" s="100" t="str">
        <f>IFERROR(VLOOKUP(Výskyt[[#This Row],[Kód]],zostava23[],2,0),"")</f>
        <v/>
      </c>
      <c r="AJ422" s="100" t="str">
        <f>IFERROR(VLOOKUP(Výskyt[[#This Row],[Kód]],zostava24[],2,0),"")</f>
        <v/>
      </c>
      <c r="AK422" s="100" t="str">
        <f>IFERROR(VLOOKUP(Výskyt[[#This Row],[Kód]],zostava25[],2,0),"")</f>
        <v/>
      </c>
      <c r="AL422" s="100" t="str">
        <f>IFERROR(VLOOKUP(Výskyt[[#This Row],[Kód]],zostava26[],2,0),"")</f>
        <v/>
      </c>
      <c r="AM422" s="100" t="str">
        <f>IFERROR(VLOOKUP(Výskyt[[#This Row],[Kód]],zostava27[],2,0),"")</f>
        <v/>
      </c>
      <c r="AN422" s="100" t="str">
        <f>IFERROR(VLOOKUP(Výskyt[[#This Row],[Kód]],zostava28[],2,0),"")</f>
        <v/>
      </c>
      <c r="AO422" s="100" t="str">
        <f>IFERROR(VLOOKUP(Výskyt[[#This Row],[Kód]],zostava29[],2,0),"")</f>
        <v/>
      </c>
      <c r="AP422" s="100" t="str">
        <f>IFERROR(VLOOKUP(Výskyt[[#This Row],[Kód]],zostava30[],2,0),"")</f>
        <v/>
      </c>
      <c r="AQ422" s="100" t="str">
        <f>IFERROR(VLOOKUP(Výskyt[[#This Row],[Kód]],zostava31[],2,0),"")</f>
        <v/>
      </c>
      <c r="AR422" s="100" t="str">
        <f>IFERROR(VLOOKUP(Výskyt[[#This Row],[Kód]],zostava32[],2,0),"")</f>
        <v/>
      </c>
      <c r="AS422" s="100" t="str">
        <f>IFERROR(VLOOKUP(Výskyt[[#This Row],[Kód]],zostava33[],2,0),"")</f>
        <v/>
      </c>
      <c r="AT422" s="100" t="str">
        <f>IFERROR(VLOOKUP(Výskyt[[#This Row],[Kód]],zostava34[],2,0),"")</f>
        <v/>
      </c>
      <c r="AU422" s="100" t="str">
        <f>IFERROR(VLOOKUP(Výskyt[[#This Row],[Kód]],zostava35[],2,0),"")</f>
        <v/>
      </c>
      <c r="AV422" s="100" t="str">
        <f>IFERROR(VLOOKUP(Výskyt[[#This Row],[Kód]],zostava36[],2,0),"")</f>
        <v/>
      </c>
      <c r="AW422" s="100" t="str">
        <f>IFERROR(VLOOKUP(Výskyt[[#This Row],[Kód]],zostava37[],2,0),"")</f>
        <v/>
      </c>
      <c r="AX422" s="100" t="str">
        <f>IFERROR(VLOOKUP(Výskyt[[#This Row],[Kód]],zostava38[],2,0),"")</f>
        <v/>
      </c>
      <c r="AY422" s="100" t="str">
        <f>IFERROR(VLOOKUP(Výskyt[[#This Row],[Kód]],zostava39[],2,0),"")</f>
        <v/>
      </c>
      <c r="AZ422" s="100" t="str">
        <f>IFERROR(VLOOKUP(Výskyt[[#This Row],[Kód]],zostava40[],2,0),"")</f>
        <v/>
      </c>
      <c r="BA422" s="100" t="str">
        <f>IFERROR(VLOOKUP(Výskyt[[#This Row],[Kód]],zostava41[],2,0),"")</f>
        <v/>
      </c>
      <c r="BB422" s="100" t="str">
        <f>IFERROR(VLOOKUP(Výskyt[[#This Row],[Kód]],zostava42[],2,0),"")</f>
        <v/>
      </c>
      <c r="BC422" s="100" t="str">
        <f>IFERROR(VLOOKUP(Výskyt[[#This Row],[Kód]],zostava43[],2,0),"")</f>
        <v/>
      </c>
      <c r="BD422" s="100" t="str">
        <f>IFERROR(VLOOKUP(Výskyt[[#This Row],[Kód]],zostava44[],2,0),"")</f>
        <v/>
      </c>
    </row>
    <row r="423" spans="1:57" x14ac:dyDescent="0.35">
      <c r="B423" s="98">
        <v>6536</v>
      </c>
      <c r="C423" s="84" t="s">
        <v>632</v>
      </c>
      <c r="D423" s="84">
        <f>Cenník[[#This Row],[Kód]]</f>
        <v>6536</v>
      </c>
      <c r="E423" s="93">
        <v>0.12</v>
      </c>
      <c r="G423" s="84" t="s">
        <v>87</v>
      </c>
      <c r="I423" s="99">
        <f>Cenník[[#This Row],[Kód]]</f>
        <v>6536</v>
      </c>
      <c r="J423" s="100">
        <f>SUM(Výskyt[[#This Row],[1]:[44]])</f>
        <v>0</v>
      </c>
      <c r="K423" s="100" t="str">
        <f>IFERROR(RANK(Výskyt[[#This Row],[kód-P]],Výskyt[kód-P],1),"")</f>
        <v/>
      </c>
      <c r="L423" s="100" t="str">
        <f>IF(Výskyt[[#This Row],[ks]]&gt;0,Výskyt[[#This Row],[Kód]],"")</f>
        <v/>
      </c>
      <c r="M423" s="100" t="str">
        <f>IFERROR(VLOOKUP(Výskyt[[#This Row],[Kód]],zostava1[],2,0),"")</f>
        <v/>
      </c>
      <c r="N423" s="100" t="str">
        <f>IFERROR(VLOOKUP(Výskyt[[#This Row],[Kód]],zostava2[],2,0),"")</f>
        <v/>
      </c>
      <c r="O423" s="100" t="str">
        <f>IFERROR(VLOOKUP(Výskyt[[#This Row],[Kód]],zostava3[],2,0),"")</f>
        <v/>
      </c>
      <c r="P423" s="100" t="str">
        <f>IFERROR(VLOOKUP(Výskyt[[#This Row],[Kód]],zostava4[],2,0),"")</f>
        <v/>
      </c>
      <c r="Q423" s="100" t="str">
        <f>IFERROR(VLOOKUP(Výskyt[[#This Row],[Kód]],zostava5[],2,0),"")</f>
        <v/>
      </c>
      <c r="R423" s="100" t="str">
        <f>IFERROR(VLOOKUP(Výskyt[[#This Row],[Kód]],zostava6[],2,0),"")</f>
        <v/>
      </c>
      <c r="S423" s="100" t="str">
        <f>IFERROR(VLOOKUP(Výskyt[[#This Row],[Kód]],zostava7[],2,0),"")</f>
        <v/>
      </c>
      <c r="T423" s="100" t="str">
        <f>IFERROR(VLOOKUP(Výskyt[[#This Row],[Kód]],zostava8[],2,0),"")</f>
        <v/>
      </c>
      <c r="U423" s="100" t="str">
        <f>IFERROR(VLOOKUP(Výskyt[[#This Row],[Kód]],zostava9[],2,0),"")</f>
        <v/>
      </c>
      <c r="V423" s="102" t="str">
        <f>IFERROR(VLOOKUP(Výskyt[[#This Row],[Kód]],zostava10[],2,0),"")</f>
        <v/>
      </c>
      <c r="W423" s="100" t="str">
        <f>IFERROR(VLOOKUP(Výskyt[[#This Row],[Kód]],zostava11[],2,0),"")</f>
        <v/>
      </c>
      <c r="X423" s="100" t="str">
        <f>IFERROR(VLOOKUP(Výskyt[[#This Row],[Kód]],zostava12[],2,0),"")</f>
        <v/>
      </c>
      <c r="Y423" s="100" t="str">
        <f>IFERROR(VLOOKUP(Výskyt[[#This Row],[Kód]],zostava13[],2,0),"")</f>
        <v/>
      </c>
      <c r="Z423" s="100" t="str">
        <f>IFERROR(VLOOKUP(Výskyt[[#This Row],[Kód]],zostava14[],2,0),"")</f>
        <v/>
      </c>
      <c r="AA423" s="100" t="str">
        <f>IFERROR(VLOOKUP(Výskyt[[#This Row],[Kód]],zostava15[],2,0),"")</f>
        <v/>
      </c>
      <c r="AB423" s="100" t="str">
        <f>IFERROR(VLOOKUP(Výskyt[[#This Row],[Kód]],zostava16[],2,0),"")</f>
        <v/>
      </c>
      <c r="AC423" s="100" t="str">
        <f>IFERROR(VLOOKUP(Výskyt[[#This Row],[Kód]],zostava17[],2,0),"")</f>
        <v/>
      </c>
      <c r="AD423" s="100" t="str">
        <f>IFERROR(VLOOKUP(Výskyt[[#This Row],[Kód]],zostava18[],2,0),"")</f>
        <v/>
      </c>
      <c r="AE423" s="100" t="str">
        <f>IFERROR(VLOOKUP(Výskyt[[#This Row],[Kód]],zostava19[],2,0),"")</f>
        <v/>
      </c>
      <c r="AF423" s="100" t="str">
        <f>IFERROR(VLOOKUP(Výskyt[[#This Row],[Kód]],zostava20[],2,0),"")</f>
        <v/>
      </c>
      <c r="AG423" s="100" t="str">
        <f>IFERROR(VLOOKUP(Výskyt[[#This Row],[Kód]],zostava21[],2,0),"")</f>
        <v/>
      </c>
      <c r="AH423" s="100" t="str">
        <f>IFERROR(VLOOKUP(Výskyt[[#This Row],[Kód]],zostava22[],2,0),"")</f>
        <v/>
      </c>
      <c r="AI423" s="100" t="str">
        <f>IFERROR(VLOOKUP(Výskyt[[#This Row],[Kód]],zostava23[],2,0),"")</f>
        <v/>
      </c>
      <c r="AJ423" s="100" t="str">
        <f>IFERROR(VLOOKUP(Výskyt[[#This Row],[Kód]],zostava24[],2,0),"")</f>
        <v/>
      </c>
      <c r="AK423" s="100" t="str">
        <f>IFERROR(VLOOKUP(Výskyt[[#This Row],[Kód]],zostava25[],2,0),"")</f>
        <v/>
      </c>
      <c r="AL423" s="100" t="str">
        <f>IFERROR(VLOOKUP(Výskyt[[#This Row],[Kód]],zostava26[],2,0),"")</f>
        <v/>
      </c>
      <c r="AM423" s="100" t="str">
        <f>IFERROR(VLOOKUP(Výskyt[[#This Row],[Kód]],zostava27[],2,0),"")</f>
        <v/>
      </c>
      <c r="AN423" s="100" t="str">
        <f>IFERROR(VLOOKUP(Výskyt[[#This Row],[Kód]],zostava28[],2,0),"")</f>
        <v/>
      </c>
      <c r="AO423" s="100" t="str">
        <f>IFERROR(VLOOKUP(Výskyt[[#This Row],[Kód]],zostava29[],2,0),"")</f>
        <v/>
      </c>
      <c r="AP423" s="100" t="str">
        <f>IFERROR(VLOOKUP(Výskyt[[#This Row],[Kód]],zostava30[],2,0),"")</f>
        <v/>
      </c>
      <c r="AQ423" s="100" t="str">
        <f>IFERROR(VLOOKUP(Výskyt[[#This Row],[Kód]],zostava31[],2,0),"")</f>
        <v/>
      </c>
      <c r="AR423" s="100" t="str">
        <f>IFERROR(VLOOKUP(Výskyt[[#This Row],[Kód]],zostava32[],2,0),"")</f>
        <v/>
      </c>
      <c r="AS423" s="100" t="str">
        <f>IFERROR(VLOOKUP(Výskyt[[#This Row],[Kód]],zostava33[],2,0),"")</f>
        <v/>
      </c>
      <c r="AT423" s="100" t="str">
        <f>IFERROR(VLOOKUP(Výskyt[[#This Row],[Kód]],zostava34[],2,0),"")</f>
        <v/>
      </c>
      <c r="AU423" s="100" t="str">
        <f>IFERROR(VLOOKUP(Výskyt[[#This Row],[Kód]],zostava35[],2,0),"")</f>
        <v/>
      </c>
      <c r="AV423" s="100" t="str">
        <f>IFERROR(VLOOKUP(Výskyt[[#This Row],[Kód]],zostava36[],2,0),"")</f>
        <v/>
      </c>
      <c r="AW423" s="100" t="str">
        <f>IFERROR(VLOOKUP(Výskyt[[#This Row],[Kód]],zostava37[],2,0),"")</f>
        <v/>
      </c>
      <c r="AX423" s="100" t="str">
        <f>IFERROR(VLOOKUP(Výskyt[[#This Row],[Kód]],zostava38[],2,0),"")</f>
        <v/>
      </c>
      <c r="AY423" s="100" t="str">
        <f>IFERROR(VLOOKUP(Výskyt[[#This Row],[Kód]],zostava39[],2,0),"")</f>
        <v/>
      </c>
      <c r="AZ423" s="100" t="str">
        <f>IFERROR(VLOOKUP(Výskyt[[#This Row],[Kód]],zostava40[],2,0),"")</f>
        <v/>
      </c>
      <c r="BA423" s="100" t="str">
        <f>IFERROR(VLOOKUP(Výskyt[[#This Row],[Kód]],zostava41[],2,0),"")</f>
        <v/>
      </c>
      <c r="BB423" s="100" t="str">
        <f>IFERROR(VLOOKUP(Výskyt[[#This Row],[Kód]],zostava42[],2,0),"")</f>
        <v/>
      </c>
      <c r="BC423" s="100" t="str">
        <f>IFERROR(VLOOKUP(Výskyt[[#This Row],[Kód]],zostava43[],2,0),"")</f>
        <v/>
      </c>
      <c r="BD423" s="100" t="str">
        <f>IFERROR(VLOOKUP(Výskyt[[#This Row],[Kód]],zostava44[],2,0),"")</f>
        <v/>
      </c>
    </row>
    <row r="424" spans="1:57" x14ac:dyDescent="0.35">
      <c r="B424" s="98">
        <v>6537</v>
      </c>
      <c r="C424" s="84" t="s">
        <v>633</v>
      </c>
      <c r="D424" s="84">
        <f>Cenník[[#This Row],[Kód]]</f>
        <v>6537</v>
      </c>
      <c r="E424" s="93">
        <v>0.12</v>
      </c>
      <c r="G424" s="84" t="s">
        <v>59</v>
      </c>
      <c r="I424" s="99">
        <f>Cenník[[#This Row],[Kód]]</f>
        <v>6537</v>
      </c>
      <c r="J424" s="100">
        <f>SUM(Výskyt[[#This Row],[1]:[44]])</f>
        <v>0</v>
      </c>
      <c r="K424" s="100" t="str">
        <f>IFERROR(RANK(Výskyt[[#This Row],[kód-P]],Výskyt[kód-P],1),"")</f>
        <v/>
      </c>
      <c r="L424" s="100" t="str">
        <f>IF(Výskyt[[#This Row],[ks]]&gt;0,Výskyt[[#This Row],[Kód]],"")</f>
        <v/>
      </c>
      <c r="M424" s="100" t="str">
        <f>IFERROR(VLOOKUP(Výskyt[[#This Row],[Kód]],zostava1[],2,0),"")</f>
        <v/>
      </c>
      <c r="N424" s="100" t="str">
        <f>IFERROR(VLOOKUP(Výskyt[[#This Row],[Kód]],zostava2[],2,0),"")</f>
        <v/>
      </c>
      <c r="O424" s="100" t="str">
        <f>IFERROR(VLOOKUP(Výskyt[[#This Row],[Kód]],zostava3[],2,0),"")</f>
        <v/>
      </c>
      <c r="P424" s="100" t="str">
        <f>IFERROR(VLOOKUP(Výskyt[[#This Row],[Kód]],zostava4[],2,0),"")</f>
        <v/>
      </c>
      <c r="Q424" s="100" t="str">
        <f>IFERROR(VLOOKUP(Výskyt[[#This Row],[Kód]],zostava5[],2,0),"")</f>
        <v/>
      </c>
      <c r="R424" s="100" t="str">
        <f>IFERROR(VLOOKUP(Výskyt[[#This Row],[Kód]],zostava6[],2,0),"")</f>
        <v/>
      </c>
      <c r="S424" s="100" t="str">
        <f>IFERROR(VLOOKUP(Výskyt[[#This Row],[Kód]],zostava7[],2,0),"")</f>
        <v/>
      </c>
      <c r="T424" s="100" t="str">
        <f>IFERROR(VLOOKUP(Výskyt[[#This Row],[Kód]],zostava8[],2,0),"")</f>
        <v/>
      </c>
      <c r="U424" s="100" t="str">
        <f>IFERROR(VLOOKUP(Výskyt[[#This Row],[Kód]],zostava9[],2,0),"")</f>
        <v/>
      </c>
      <c r="V424" s="102" t="str">
        <f>IFERROR(VLOOKUP(Výskyt[[#This Row],[Kód]],zostava10[],2,0),"")</f>
        <v/>
      </c>
      <c r="W424" s="100" t="str">
        <f>IFERROR(VLOOKUP(Výskyt[[#This Row],[Kód]],zostava11[],2,0),"")</f>
        <v/>
      </c>
      <c r="X424" s="100" t="str">
        <f>IFERROR(VLOOKUP(Výskyt[[#This Row],[Kód]],zostava12[],2,0),"")</f>
        <v/>
      </c>
      <c r="Y424" s="100" t="str">
        <f>IFERROR(VLOOKUP(Výskyt[[#This Row],[Kód]],zostava13[],2,0),"")</f>
        <v/>
      </c>
      <c r="Z424" s="100" t="str">
        <f>IFERROR(VLOOKUP(Výskyt[[#This Row],[Kód]],zostava14[],2,0),"")</f>
        <v/>
      </c>
      <c r="AA424" s="100" t="str">
        <f>IFERROR(VLOOKUP(Výskyt[[#This Row],[Kód]],zostava15[],2,0),"")</f>
        <v/>
      </c>
      <c r="AB424" s="100" t="str">
        <f>IFERROR(VLOOKUP(Výskyt[[#This Row],[Kód]],zostava16[],2,0),"")</f>
        <v/>
      </c>
      <c r="AC424" s="100" t="str">
        <f>IFERROR(VLOOKUP(Výskyt[[#This Row],[Kód]],zostava17[],2,0),"")</f>
        <v/>
      </c>
      <c r="AD424" s="100" t="str">
        <f>IFERROR(VLOOKUP(Výskyt[[#This Row],[Kód]],zostava18[],2,0),"")</f>
        <v/>
      </c>
      <c r="AE424" s="100" t="str">
        <f>IFERROR(VLOOKUP(Výskyt[[#This Row],[Kód]],zostava19[],2,0),"")</f>
        <v/>
      </c>
      <c r="AF424" s="100" t="str">
        <f>IFERROR(VLOOKUP(Výskyt[[#This Row],[Kód]],zostava20[],2,0),"")</f>
        <v/>
      </c>
      <c r="AG424" s="100" t="str">
        <f>IFERROR(VLOOKUP(Výskyt[[#This Row],[Kód]],zostava21[],2,0),"")</f>
        <v/>
      </c>
      <c r="AH424" s="100" t="str">
        <f>IFERROR(VLOOKUP(Výskyt[[#This Row],[Kód]],zostava22[],2,0),"")</f>
        <v/>
      </c>
      <c r="AI424" s="100" t="str">
        <f>IFERROR(VLOOKUP(Výskyt[[#This Row],[Kód]],zostava23[],2,0),"")</f>
        <v/>
      </c>
      <c r="AJ424" s="100" t="str">
        <f>IFERROR(VLOOKUP(Výskyt[[#This Row],[Kód]],zostava24[],2,0),"")</f>
        <v/>
      </c>
      <c r="AK424" s="100" t="str">
        <f>IFERROR(VLOOKUP(Výskyt[[#This Row],[Kód]],zostava25[],2,0),"")</f>
        <v/>
      </c>
      <c r="AL424" s="100" t="str">
        <f>IFERROR(VLOOKUP(Výskyt[[#This Row],[Kód]],zostava26[],2,0),"")</f>
        <v/>
      </c>
      <c r="AM424" s="100" t="str">
        <f>IFERROR(VLOOKUP(Výskyt[[#This Row],[Kód]],zostava27[],2,0),"")</f>
        <v/>
      </c>
      <c r="AN424" s="100" t="str">
        <f>IFERROR(VLOOKUP(Výskyt[[#This Row],[Kód]],zostava28[],2,0),"")</f>
        <v/>
      </c>
      <c r="AO424" s="100" t="str">
        <f>IFERROR(VLOOKUP(Výskyt[[#This Row],[Kód]],zostava29[],2,0),"")</f>
        <v/>
      </c>
      <c r="AP424" s="100" t="str">
        <f>IFERROR(VLOOKUP(Výskyt[[#This Row],[Kód]],zostava30[],2,0),"")</f>
        <v/>
      </c>
      <c r="AQ424" s="100" t="str">
        <f>IFERROR(VLOOKUP(Výskyt[[#This Row],[Kód]],zostava31[],2,0),"")</f>
        <v/>
      </c>
      <c r="AR424" s="100" t="str">
        <f>IFERROR(VLOOKUP(Výskyt[[#This Row],[Kód]],zostava32[],2,0),"")</f>
        <v/>
      </c>
      <c r="AS424" s="100" t="str">
        <f>IFERROR(VLOOKUP(Výskyt[[#This Row],[Kód]],zostava33[],2,0),"")</f>
        <v/>
      </c>
      <c r="AT424" s="100" t="str">
        <f>IFERROR(VLOOKUP(Výskyt[[#This Row],[Kód]],zostava34[],2,0),"")</f>
        <v/>
      </c>
      <c r="AU424" s="100" t="str">
        <f>IFERROR(VLOOKUP(Výskyt[[#This Row],[Kód]],zostava35[],2,0),"")</f>
        <v/>
      </c>
      <c r="AV424" s="100" t="str">
        <f>IFERROR(VLOOKUP(Výskyt[[#This Row],[Kód]],zostava36[],2,0),"")</f>
        <v/>
      </c>
      <c r="AW424" s="100" t="str">
        <f>IFERROR(VLOOKUP(Výskyt[[#This Row],[Kód]],zostava37[],2,0),"")</f>
        <v/>
      </c>
      <c r="AX424" s="100" t="str">
        <f>IFERROR(VLOOKUP(Výskyt[[#This Row],[Kód]],zostava38[],2,0),"")</f>
        <v/>
      </c>
      <c r="AY424" s="100" t="str">
        <f>IFERROR(VLOOKUP(Výskyt[[#This Row],[Kód]],zostava39[],2,0),"")</f>
        <v/>
      </c>
      <c r="AZ424" s="100" t="str">
        <f>IFERROR(VLOOKUP(Výskyt[[#This Row],[Kód]],zostava40[],2,0),"")</f>
        <v/>
      </c>
      <c r="BA424" s="100" t="str">
        <f>IFERROR(VLOOKUP(Výskyt[[#This Row],[Kód]],zostava41[],2,0),"")</f>
        <v/>
      </c>
      <c r="BB424" s="100" t="str">
        <f>IFERROR(VLOOKUP(Výskyt[[#This Row],[Kód]],zostava42[],2,0),"")</f>
        <v/>
      </c>
      <c r="BC424" s="100" t="str">
        <f>IFERROR(VLOOKUP(Výskyt[[#This Row],[Kód]],zostava43[],2,0),"")</f>
        <v/>
      </c>
      <c r="BD424" s="100" t="str">
        <f>IFERROR(VLOOKUP(Výskyt[[#This Row],[Kód]],zostava44[],2,0),"")</f>
        <v/>
      </c>
    </row>
    <row r="425" spans="1:57" x14ac:dyDescent="0.35">
      <c r="B425" s="98">
        <v>6538</v>
      </c>
      <c r="C425" s="84" t="s">
        <v>634</v>
      </c>
      <c r="D425" s="84">
        <f>Cenník[[#This Row],[Kód]]</f>
        <v>6538</v>
      </c>
      <c r="E425" s="93">
        <v>0.12</v>
      </c>
      <c r="G425" s="84" t="s">
        <v>88</v>
      </c>
      <c r="I425" s="99">
        <f>Cenník[[#This Row],[Kód]]</f>
        <v>6538</v>
      </c>
      <c r="J425" s="100">
        <f>SUM(Výskyt[[#This Row],[1]:[44]])</f>
        <v>0</v>
      </c>
      <c r="K425" s="100" t="str">
        <f>IFERROR(RANK(Výskyt[[#This Row],[kód-P]],Výskyt[kód-P],1),"")</f>
        <v/>
      </c>
      <c r="L425" s="100" t="str">
        <f>IF(Výskyt[[#This Row],[ks]]&gt;0,Výskyt[[#This Row],[Kód]],"")</f>
        <v/>
      </c>
      <c r="M425" s="100" t="str">
        <f>IFERROR(VLOOKUP(Výskyt[[#This Row],[Kód]],zostava1[],2,0),"")</f>
        <v/>
      </c>
      <c r="N425" s="100" t="str">
        <f>IFERROR(VLOOKUP(Výskyt[[#This Row],[Kód]],zostava2[],2,0),"")</f>
        <v/>
      </c>
      <c r="O425" s="100" t="str">
        <f>IFERROR(VLOOKUP(Výskyt[[#This Row],[Kód]],zostava3[],2,0),"")</f>
        <v/>
      </c>
      <c r="P425" s="100" t="str">
        <f>IFERROR(VLOOKUP(Výskyt[[#This Row],[Kód]],zostava4[],2,0),"")</f>
        <v/>
      </c>
      <c r="Q425" s="100" t="str">
        <f>IFERROR(VLOOKUP(Výskyt[[#This Row],[Kód]],zostava5[],2,0),"")</f>
        <v/>
      </c>
      <c r="R425" s="100" t="str">
        <f>IFERROR(VLOOKUP(Výskyt[[#This Row],[Kód]],zostava6[],2,0),"")</f>
        <v/>
      </c>
      <c r="S425" s="100" t="str">
        <f>IFERROR(VLOOKUP(Výskyt[[#This Row],[Kód]],zostava7[],2,0),"")</f>
        <v/>
      </c>
      <c r="T425" s="100" t="str">
        <f>IFERROR(VLOOKUP(Výskyt[[#This Row],[Kód]],zostava8[],2,0),"")</f>
        <v/>
      </c>
      <c r="U425" s="100" t="str">
        <f>IFERROR(VLOOKUP(Výskyt[[#This Row],[Kód]],zostava9[],2,0),"")</f>
        <v/>
      </c>
      <c r="V425" s="102" t="str">
        <f>IFERROR(VLOOKUP(Výskyt[[#This Row],[Kód]],zostava10[],2,0),"")</f>
        <v/>
      </c>
      <c r="W425" s="100" t="str">
        <f>IFERROR(VLOOKUP(Výskyt[[#This Row],[Kód]],zostava11[],2,0),"")</f>
        <v/>
      </c>
      <c r="X425" s="100" t="str">
        <f>IFERROR(VLOOKUP(Výskyt[[#This Row],[Kód]],zostava12[],2,0),"")</f>
        <v/>
      </c>
      <c r="Y425" s="100" t="str">
        <f>IFERROR(VLOOKUP(Výskyt[[#This Row],[Kód]],zostava13[],2,0),"")</f>
        <v/>
      </c>
      <c r="Z425" s="100" t="str">
        <f>IFERROR(VLOOKUP(Výskyt[[#This Row],[Kód]],zostava14[],2,0),"")</f>
        <v/>
      </c>
      <c r="AA425" s="100" t="str">
        <f>IFERROR(VLOOKUP(Výskyt[[#This Row],[Kód]],zostava15[],2,0),"")</f>
        <v/>
      </c>
      <c r="AB425" s="100" t="str">
        <f>IFERROR(VLOOKUP(Výskyt[[#This Row],[Kód]],zostava16[],2,0),"")</f>
        <v/>
      </c>
      <c r="AC425" s="100" t="str">
        <f>IFERROR(VLOOKUP(Výskyt[[#This Row],[Kód]],zostava17[],2,0),"")</f>
        <v/>
      </c>
      <c r="AD425" s="100" t="str">
        <f>IFERROR(VLOOKUP(Výskyt[[#This Row],[Kód]],zostava18[],2,0),"")</f>
        <v/>
      </c>
      <c r="AE425" s="100" t="str">
        <f>IFERROR(VLOOKUP(Výskyt[[#This Row],[Kód]],zostava19[],2,0),"")</f>
        <v/>
      </c>
      <c r="AF425" s="100" t="str">
        <f>IFERROR(VLOOKUP(Výskyt[[#This Row],[Kód]],zostava20[],2,0),"")</f>
        <v/>
      </c>
      <c r="AG425" s="100" t="str">
        <f>IFERROR(VLOOKUP(Výskyt[[#This Row],[Kód]],zostava21[],2,0),"")</f>
        <v/>
      </c>
      <c r="AH425" s="100" t="str">
        <f>IFERROR(VLOOKUP(Výskyt[[#This Row],[Kód]],zostava22[],2,0),"")</f>
        <v/>
      </c>
      <c r="AI425" s="100" t="str">
        <f>IFERROR(VLOOKUP(Výskyt[[#This Row],[Kód]],zostava23[],2,0),"")</f>
        <v/>
      </c>
      <c r="AJ425" s="100" t="str">
        <f>IFERROR(VLOOKUP(Výskyt[[#This Row],[Kód]],zostava24[],2,0),"")</f>
        <v/>
      </c>
      <c r="AK425" s="100" t="str">
        <f>IFERROR(VLOOKUP(Výskyt[[#This Row],[Kód]],zostava25[],2,0),"")</f>
        <v/>
      </c>
      <c r="AL425" s="100" t="str">
        <f>IFERROR(VLOOKUP(Výskyt[[#This Row],[Kód]],zostava26[],2,0),"")</f>
        <v/>
      </c>
      <c r="AM425" s="100" t="str">
        <f>IFERROR(VLOOKUP(Výskyt[[#This Row],[Kód]],zostava27[],2,0),"")</f>
        <v/>
      </c>
      <c r="AN425" s="100" t="str">
        <f>IFERROR(VLOOKUP(Výskyt[[#This Row],[Kód]],zostava28[],2,0),"")</f>
        <v/>
      </c>
      <c r="AO425" s="100" t="str">
        <f>IFERROR(VLOOKUP(Výskyt[[#This Row],[Kód]],zostava29[],2,0),"")</f>
        <v/>
      </c>
      <c r="AP425" s="100" t="str">
        <f>IFERROR(VLOOKUP(Výskyt[[#This Row],[Kód]],zostava30[],2,0),"")</f>
        <v/>
      </c>
      <c r="AQ425" s="100" t="str">
        <f>IFERROR(VLOOKUP(Výskyt[[#This Row],[Kód]],zostava31[],2,0),"")</f>
        <v/>
      </c>
      <c r="AR425" s="100" t="str">
        <f>IFERROR(VLOOKUP(Výskyt[[#This Row],[Kód]],zostava32[],2,0),"")</f>
        <v/>
      </c>
      <c r="AS425" s="100" t="str">
        <f>IFERROR(VLOOKUP(Výskyt[[#This Row],[Kód]],zostava33[],2,0),"")</f>
        <v/>
      </c>
      <c r="AT425" s="100" t="str">
        <f>IFERROR(VLOOKUP(Výskyt[[#This Row],[Kód]],zostava34[],2,0),"")</f>
        <v/>
      </c>
      <c r="AU425" s="100" t="str">
        <f>IFERROR(VLOOKUP(Výskyt[[#This Row],[Kód]],zostava35[],2,0),"")</f>
        <v/>
      </c>
      <c r="AV425" s="100" t="str">
        <f>IFERROR(VLOOKUP(Výskyt[[#This Row],[Kód]],zostava36[],2,0),"")</f>
        <v/>
      </c>
      <c r="AW425" s="100" t="str">
        <f>IFERROR(VLOOKUP(Výskyt[[#This Row],[Kód]],zostava37[],2,0),"")</f>
        <v/>
      </c>
      <c r="AX425" s="100" t="str">
        <f>IFERROR(VLOOKUP(Výskyt[[#This Row],[Kód]],zostava38[],2,0),"")</f>
        <v/>
      </c>
      <c r="AY425" s="100" t="str">
        <f>IFERROR(VLOOKUP(Výskyt[[#This Row],[Kód]],zostava39[],2,0),"")</f>
        <v/>
      </c>
      <c r="AZ425" s="100" t="str">
        <f>IFERROR(VLOOKUP(Výskyt[[#This Row],[Kód]],zostava40[],2,0),"")</f>
        <v/>
      </c>
      <c r="BA425" s="100" t="str">
        <f>IFERROR(VLOOKUP(Výskyt[[#This Row],[Kód]],zostava41[],2,0),"")</f>
        <v/>
      </c>
      <c r="BB425" s="100" t="str">
        <f>IFERROR(VLOOKUP(Výskyt[[#This Row],[Kód]],zostava42[],2,0),"")</f>
        <v/>
      </c>
      <c r="BC425" s="100" t="str">
        <f>IFERROR(VLOOKUP(Výskyt[[#This Row],[Kód]],zostava43[],2,0),"")</f>
        <v/>
      </c>
      <c r="BD425" s="100" t="str">
        <f>IFERROR(VLOOKUP(Výskyt[[#This Row],[Kód]],zostava44[],2,0),"")</f>
        <v/>
      </c>
    </row>
    <row r="426" spans="1:57" x14ac:dyDescent="0.35">
      <c r="B426" s="98">
        <v>6539</v>
      </c>
      <c r="C426" s="84" t="s">
        <v>635</v>
      </c>
      <c r="D426" s="84">
        <f>Cenník[[#This Row],[Kód]]</f>
        <v>6539</v>
      </c>
      <c r="E426" s="93">
        <v>0.12</v>
      </c>
      <c r="G426" s="84" t="s">
        <v>60</v>
      </c>
      <c r="I426" s="99">
        <f>Cenník[[#This Row],[Kód]]</f>
        <v>6539</v>
      </c>
      <c r="J426" s="100">
        <f>SUM(Výskyt[[#This Row],[1]:[44]])</f>
        <v>0</v>
      </c>
      <c r="K426" s="100" t="str">
        <f>IFERROR(RANK(Výskyt[[#This Row],[kód-P]],Výskyt[kód-P],1),"")</f>
        <v/>
      </c>
      <c r="L426" s="100" t="str">
        <f>IF(Výskyt[[#This Row],[ks]]&gt;0,Výskyt[[#This Row],[Kód]],"")</f>
        <v/>
      </c>
      <c r="M426" s="100" t="str">
        <f>IFERROR(VLOOKUP(Výskyt[[#This Row],[Kód]],zostava1[],2,0),"")</f>
        <v/>
      </c>
      <c r="N426" s="100" t="str">
        <f>IFERROR(VLOOKUP(Výskyt[[#This Row],[Kód]],zostava2[],2,0),"")</f>
        <v/>
      </c>
      <c r="O426" s="100" t="str">
        <f>IFERROR(VLOOKUP(Výskyt[[#This Row],[Kód]],zostava3[],2,0),"")</f>
        <v/>
      </c>
      <c r="P426" s="100" t="str">
        <f>IFERROR(VLOOKUP(Výskyt[[#This Row],[Kód]],zostava4[],2,0),"")</f>
        <v/>
      </c>
      <c r="Q426" s="100" t="str">
        <f>IFERROR(VLOOKUP(Výskyt[[#This Row],[Kód]],zostava5[],2,0),"")</f>
        <v/>
      </c>
      <c r="R426" s="100" t="str">
        <f>IFERROR(VLOOKUP(Výskyt[[#This Row],[Kód]],zostava6[],2,0),"")</f>
        <v/>
      </c>
      <c r="S426" s="100" t="str">
        <f>IFERROR(VLOOKUP(Výskyt[[#This Row],[Kód]],zostava7[],2,0),"")</f>
        <v/>
      </c>
      <c r="T426" s="100" t="str">
        <f>IFERROR(VLOOKUP(Výskyt[[#This Row],[Kód]],zostava8[],2,0),"")</f>
        <v/>
      </c>
      <c r="U426" s="100" t="str">
        <f>IFERROR(VLOOKUP(Výskyt[[#This Row],[Kód]],zostava9[],2,0),"")</f>
        <v/>
      </c>
      <c r="V426" s="102" t="str">
        <f>IFERROR(VLOOKUP(Výskyt[[#This Row],[Kód]],zostava10[],2,0),"")</f>
        <v/>
      </c>
      <c r="W426" s="100" t="str">
        <f>IFERROR(VLOOKUP(Výskyt[[#This Row],[Kód]],zostava11[],2,0),"")</f>
        <v/>
      </c>
      <c r="X426" s="100" t="str">
        <f>IFERROR(VLOOKUP(Výskyt[[#This Row],[Kód]],zostava12[],2,0),"")</f>
        <v/>
      </c>
      <c r="Y426" s="100" t="str">
        <f>IFERROR(VLOOKUP(Výskyt[[#This Row],[Kód]],zostava13[],2,0),"")</f>
        <v/>
      </c>
      <c r="Z426" s="100" t="str">
        <f>IFERROR(VLOOKUP(Výskyt[[#This Row],[Kód]],zostava14[],2,0),"")</f>
        <v/>
      </c>
      <c r="AA426" s="100" t="str">
        <f>IFERROR(VLOOKUP(Výskyt[[#This Row],[Kód]],zostava15[],2,0),"")</f>
        <v/>
      </c>
      <c r="AB426" s="100" t="str">
        <f>IFERROR(VLOOKUP(Výskyt[[#This Row],[Kód]],zostava16[],2,0),"")</f>
        <v/>
      </c>
      <c r="AC426" s="100" t="str">
        <f>IFERROR(VLOOKUP(Výskyt[[#This Row],[Kód]],zostava17[],2,0),"")</f>
        <v/>
      </c>
      <c r="AD426" s="100" t="str">
        <f>IFERROR(VLOOKUP(Výskyt[[#This Row],[Kód]],zostava18[],2,0),"")</f>
        <v/>
      </c>
      <c r="AE426" s="100" t="str">
        <f>IFERROR(VLOOKUP(Výskyt[[#This Row],[Kód]],zostava19[],2,0),"")</f>
        <v/>
      </c>
      <c r="AF426" s="100" t="str">
        <f>IFERROR(VLOOKUP(Výskyt[[#This Row],[Kód]],zostava20[],2,0),"")</f>
        <v/>
      </c>
      <c r="AG426" s="100" t="str">
        <f>IFERROR(VLOOKUP(Výskyt[[#This Row],[Kód]],zostava21[],2,0),"")</f>
        <v/>
      </c>
      <c r="AH426" s="100" t="str">
        <f>IFERROR(VLOOKUP(Výskyt[[#This Row],[Kód]],zostava22[],2,0),"")</f>
        <v/>
      </c>
      <c r="AI426" s="100" t="str">
        <f>IFERROR(VLOOKUP(Výskyt[[#This Row],[Kód]],zostava23[],2,0),"")</f>
        <v/>
      </c>
      <c r="AJ426" s="100" t="str">
        <f>IFERROR(VLOOKUP(Výskyt[[#This Row],[Kód]],zostava24[],2,0),"")</f>
        <v/>
      </c>
      <c r="AK426" s="100" t="str">
        <f>IFERROR(VLOOKUP(Výskyt[[#This Row],[Kód]],zostava25[],2,0),"")</f>
        <v/>
      </c>
      <c r="AL426" s="100" t="str">
        <f>IFERROR(VLOOKUP(Výskyt[[#This Row],[Kód]],zostava26[],2,0),"")</f>
        <v/>
      </c>
      <c r="AM426" s="100" t="str">
        <f>IFERROR(VLOOKUP(Výskyt[[#This Row],[Kód]],zostava27[],2,0),"")</f>
        <v/>
      </c>
      <c r="AN426" s="100" t="str">
        <f>IFERROR(VLOOKUP(Výskyt[[#This Row],[Kód]],zostava28[],2,0),"")</f>
        <v/>
      </c>
      <c r="AO426" s="100" t="str">
        <f>IFERROR(VLOOKUP(Výskyt[[#This Row],[Kód]],zostava29[],2,0),"")</f>
        <v/>
      </c>
      <c r="AP426" s="100" t="str">
        <f>IFERROR(VLOOKUP(Výskyt[[#This Row],[Kód]],zostava30[],2,0),"")</f>
        <v/>
      </c>
      <c r="AQ426" s="100" t="str">
        <f>IFERROR(VLOOKUP(Výskyt[[#This Row],[Kód]],zostava31[],2,0),"")</f>
        <v/>
      </c>
      <c r="AR426" s="100" t="str">
        <f>IFERROR(VLOOKUP(Výskyt[[#This Row],[Kód]],zostava32[],2,0),"")</f>
        <v/>
      </c>
      <c r="AS426" s="100" t="str">
        <f>IFERROR(VLOOKUP(Výskyt[[#This Row],[Kód]],zostava33[],2,0),"")</f>
        <v/>
      </c>
      <c r="AT426" s="100" t="str">
        <f>IFERROR(VLOOKUP(Výskyt[[#This Row],[Kód]],zostava34[],2,0),"")</f>
        <v/>
      </c>
      <c r="AU426" s="100" t="str">
        <f>IFERROR(VLOOKUP(Výskyt[[#This Row],[Kód]],zostava35[],2,0),"")</f>
        <v/>
      </c>
      <c r="AV426" s="100" t="str">
        <f>IFERROR(VLOOKUP(Výskyt[[#This Row],[Kód]],zostava36[],2,0),"")</f>
        <v/>
      </c>
      <c r="AW426" s="100" t="str">
        <f>IFERROR(VLOOKUP(Výskyt[[#This Row],[Kód]],zostava37[],2,0),"")</f>
        <v/>
      </c>
      <c r="AX426" s="100" t="str">
        <f>IFERROR(VLOOKUP(Výskyt[[#This Row],[Kód]],zostava38[],2,0),"")</f>
        <v/>
      </c>
      <c r="AY426" s="100" t="str">
        <f>IFERROR(VLOOKUP(Výskyt[[#This Row],[Kód]],zostava39[],2,0),"")</f>
        <v/>
      </c>
      <c r="AZ426" s="100" t="str">
        <f>IFERROR(VLOOKUP(Výskyt[[#This Row],[Kód]],zostava40[],2,0),"")</f>
        <v/>
      </c>
      <c r="BA426" s="100" t="str">
        <f>IFERROR(VLOOKUP(Výskyt[[#This Row],[Kód]],zostava41[],2,0),"")</f>
        <v/>
      </c>
      <c r="BB426" s="100" t="str">
        <f>IFERROR(VLOOKUP(Výskyt[[#This Row],[Kód]],zostava42[],2,0),"")</f>
        <v/>
      </c>
      <c r="BC426" s="100" t="str">
        <f>IFERROR(VLOOKUP(Výskyt[[#This Row],[Kód]],zostava43[],2,0),"")</f>
        <v/>
      </c>
      <c r="BD426" s="100" t="str">
        <f>IFERROR(VLOOKUP(Výskyt[[#This Row],[Kód]],zostava44[],2,0),"")</f>
        <v/>
      </c>
    </row>
    <row r="427" spans="1:57" x14ac:dyDescent="0.35">
      <c r="B427" s="98">
        <v>6550</v>
      </c>
      <c r="C427" s="84" t="s">
        <v>636</v>
      </c>
      <c r="D427" s="84">
        <f>Cenník[[#This Row],[Kód]]</f>
        <v>6550</v>
      </c>
      <c r="E427" s="93">
        <v>0.14000000000000001</v>
      </c>
      <c r="G427" s="84" t="s">
        <v>62</v>
      </c>
      <c r="I427" s="99">
        <f>Cenník[[#This Row],[Kód]]</f>
        <v>6550</v>
      </c>
      <c r="J427" s="100">
        <f>SUM(Výskyt[[#This Row],[1]:[44]])</f>
        <v>0</v>
      </c>
      <c r="K427" s="100" t="str">
        <f>IFERROR(RANK(Výskyt[[#This Row],[kód-P]],Výskyt[kód-P],1),"")</f>
        <v/>
      </c>
      <c r="L427" s="100" t="str">
        <f>IF(Výskyt[[#This Row],[ks]]&gt;0,Výskyt[[#This Row],[Kód]],"")</f>
        <v/>
      </c>
      <c r="M427" s="100" t="str">
        <f>IFERROR(VLOOKUP(Výskyt[[#This Row],[Kód]],zostava1[],2,0),"")</f>
        <v/>
      </c>
      <c r="N427" s="100" t="str">
        <f>IFERROR(VLOOKUP(Výskyt[[#This Row],[Kód]],zostava2[],2,0),"")</f>
        <v/>
      </c>
      <c r="O427" s="100" t="str">
        <f>IFERROR(VLOOKUP(Výskyt[[#This Row],[Kód]],zostava3[],2,0),"")</f>
        <v/>
      </c>
      <c r="P427" s="100" t="str">
        <f>IFERROR(VLOOKUP(Výskyt[[#This Row],[Kód]],zostava4[],2,0),"")</f>
        <v/>
      </c>
      <c r="Q427" s="100" t="str">
        <f>IFERROR(VLOOKUP(Výskyt[[#This Row],[Kód]],zostava5[],2,0),"")</f>
        <v/>
      </c>
      <c r="R427" s="100" t="str">
        <f>IFERROR(VLOOKUP(Výskyt[[#This Row],[Kód]],zostava6[],2,0),"")</f>
        <v/>
      </c>
      <c r="S427" s="100" t="str">
        <f>IFERROR(VLOOKUP(Výskyt[[#This Row],[Kód]],zostava7[],2,0),"")</f>
        <v/>
      </c>
      <c r="T427" s="100" t="str">
        <f>IFERROR(VLOOKUP(Výskyt[[#This Row],[Kód]],zostava8[],2,0),"")</f>
        <v/>
      </c>
      <c r="U427" s="100" t="str">
        <f>IFERROR(VLOOKUP(Výskyt[[#This Row],[Kód]],zostava9[],2,0),"")</f>
        <v/>
      </c>
      <c r="V427" s="102" t="str">
        <f>IFERROR(VLOOKUP(Výskyt[[#This Row],[Kód]],zostava10[],2,0),"")</f>
        <v/>
      </c>
      <c r="W427" s="100" t="str">
        <f>IFERROR(VLOOKUP(Výskyt[[#This Row],[Kód]],zostava11[],2,0),"")</f>
        <v/>
      </c>
      <c r="X427" s="100" t="str">
        <f>IFERROR(VLOOKUP(Výskyt[[#This Row],[Kód]],zostava12[],2,0),"")</f>
        <v/>
      </c>
      <c r="Y427" s="100" t="str">
        <f>IFERROR(VLOOKUP(Výskyt[[#This Row],[Kód]],zostava13[],2,0),"")</f>
        <v/>
      </c>
      <c r="Z427" s="100" t="str">
        <f>IFERROR(VLOOKUP(Výskyt[[#This Row],[Kód]],zostava14[],2,0),"")</f>
        <v/>
      </c>
      <c r="AA427" s="100" t="str">
        <f>IFERROR(VLOOKUP(Výskyt[[#This Row],[Kód]],zostava15[],2,0),"")</f>
        <v/>
      </c>
      <c r="AB427" s="100" t="str">
        <f>IFERROR(VLOOKUP(Výskyt[[#This Row],[Kód]],zostava16[],2,0),"")</f>
        <v/>
      </c>
      <c r="AC427" s="100" t="str">
        <f>IFERROR(VLOOKUP(Výskyt[[#This Row],[Kód]],zostava17[],2,0),"")</f>
        <v/>
      </c>
      <c r="AD427" s="100" t="str">
        <f>IFERROR(VLOOKUP(Výskyt[[#This Row],[Kód]],zostava18[],2,0),"")</f>
        <v/>
      </c>
      <c r="AE427" s="100" t="str">
        <f>IFERROR(VLOOKUP(Výskyt[[#This Row],[Kód]],zostava19[],2,0),"")</f>
        <v/>
      </c>
      <c r="AF427" s="100" t="str">
        <f>IFERROR(VLOOKUP(Výskyt[[#This Row],[Kód]],zostava20[],2,0),"")</f>
        <v/>
      </c>
      <c r="AG427" s="100" t="str">
        <f>IFERROR(VLOOKUP(Výskyt[[#This Row],[Kód]],zostava21[],2,0),"")</f>
        <v/>
      </c>
      <c r="AH427" s="100" t="str">
        <f>IFERROR(VLOOKUP(Výskyt[[#This Row],[Kód]],zostava22[],2,0),"")</f>
        <v/>
      </c>
      <c r="AI427" s="100" t="str">
        <f>IFERROR(VLOOKUP(Výskyt[[#This Row],[Kód]],zostava23[],2,0),"")</f>
        <v/>
      </c>
      <c r="AJ427" s="100" t="str">
        <f>IFERROR(VLOOKUP(Výskyt[[#This Row],[Kód]],zostava24[],2,0),"")</f>
        <v/>
      </c>
      <c r="AK427" s="100" t="str">
        <f>IFERROR(VLOOKUP(Výskyt[[#This Row],[Kód]],zostava25[],2,0),"")</f>
        <v/>
      </c>
      <c r="AL427" s="100" t="str">
        <f>IFERROR(VLOOKUP(Výskyt[[#This Row],[Kód]],zostava26[],2,0),"")</f>
        <v/>
      </c>
      <c r="AM427" s="100" t="str">
        <f>IFERROR(VLOOKUP(Výskyt[[#This Row],[Kód]],zostava27[],2,0),"")</f>
        <v/>
      </c>
      <c r="AN427" s="100" t="str">
        <f>IFERROR(VLOOKUP(Výskyt[[#This Row],[Kód]],zostava28[],2,0),"")</f>
        <v/>
      </c>
      <c r="AO427" s="100" t="str">
        <f>IFERROR(VLOOKUP(Výskyt[[#This Row],[Kód]],zostava29[],2,0),"")</f>
        <v/>
      </c>
      <c r="AP427" s="100" t="str">
        <f>IFERROR(VLOOKUP(Výskyt[[#This Row],[Kód]],zostava30[],2,0),"")</f>
        <v/>
      </c>
      <c r="AQ427" s="100" t="str">
        <f>IFERROR(VLOOKUP(Výskyt[[#This Row],[Kód]],zostava31[],2,0),"")</f>
        <v/>
      </c>
      <c r="AR427" s="100" t="str">
        <f>IFERROR(VLOOKUP(Výskyt[[#This Row],[Kód]],zostava32[],2,0),"")</f>
        <v/>
      </c>
      <c r="AS427" s="100" t="str">
        <f>IFERROR(VLOOKUP(Výskyt[[#This Row],[Kód]],zostava33[],2,0),"")</f>
        <v/>
      </c>
      <c r="AT427" s="100" t="str">
        <f>IFERROR(VLOOKUP(Výskyt[[#This Row],[Kód]],zostava34[],2,0),"")</f>
        <v/>
      </c>
      <c r="AU427" s="100" t="str">
        <f>IFERROR(VLOOKUP(Výskyt[[#This Row],[Kód]],zostava35[],2,0),"")</f>
        <v/>
      </c>
      <c r="AV427" s="100" t="str">
        <f>IFERROR(VLOOKUP(Výskyt[[#This Row],[Kód]],zostava36[],2,0),"")</f>
        <v/>
      </c>
      <c r="AW427" s="100" t="str">
        <f>IFERROR(VLOOKUP(Výskyt[[#This Row],[Kód]],zostava37[],2,0),"")</f>
        <v/>
      </c>
      <c r="AX427" s="100" t="str">
        <f>IFERROR(VLOOKUP(Výskyt[[#This Row],[Kód]],zostava38[],2,0),"")</f>
        <v/>
      </c>
      <c r="AY427" s="100" t="str">
        <f>IFERROR(VLOOKUP(Výskyt[[#This Row],[Kód]],zostava39[],2,0),"")</f>
        <v/>
      </c>
      <c r="AZ427" s="100" t="str">
        <f>IFERROR(VLOOKUP(Výskyt[[#This Row],[Kód]],zostava40[],2,0),"")</f>
        <v/>
      </c>
      <c r="BA427" s="100" t="str">
        <f>IFERROR(VLOOKUP(Výskyt[[#This Row],[Kód]],zostava41[],2,0),"")</f>
        <v/>
      </c>
      <c r="BB427" s="100" t="str">
        <f>IFERROR(VLOOKUP(Výskyt[[#This Row],[Kód]],zostava42[],2,0),"")</f>
        <v/>
      </c>
      <c r="BC427" s="100" t="str">
        <f>IFERROR(VLOOKUP(Výskyt[[#This Row],[Kód]],zostava43[],2,0),"")</f>
        <v/>
      </c>
      <c r="BD427" s="100" t="str">
        <f>IFERROR(VLOOKUP(Výskyt[[#This Row],[Kód]],zostava44[],2,0),"")</f>
        <v/>
      </c>
    </row>
    <row r="428" spans="1:57" x14ac:dyDescent="0.35">
      <c r="B428" s="98">
        <v>6551</v>
      </c>
      <c r="C428" s="84" t="s">
        <v>637</v>
      </c>
      <c r="D428" s="84">
        <f>Cenník[[#This Row],[Kód]]</f>
        <v>6551</v>
      </c>
      <c r="E428" s="93">
        <v>0.14000000000000001</v>
      </c>
      <c r="G428" s="84" t="s">
        <v>64</v>
      </c>
      <c r="I428" s="99">
        <f>Cenník[[#This Row],[Kód]]</f>
        <v>6551</v>
      </c>
      <c r="J428" s="100">
        <f>SUM(Výskyt[[#This Row],[1]:[44]])</f>
        <v>0</v>
      </c>
      <c r="K428" s="100" t="str">
        <f>IFERROR(RANK(Výskyt[[#This Row],[kód-P]],Výskyt[kód-P],1),"")</f>
        <v/>
      </c>
      <c r="L428" s="100" t="str">
        <f>IF(Výskyt[[#This Row],[ks]]&gt;0,Výskyt[[#This Row],[Kód]],"")</f>
        <v/>
      </c>
      <c r="M428" s="100" t="str">
        <f>IFERROR(VLOOKUP(Výskyt[[#This Row],[Kód]],zostava1[],2,0),"")</f>
        <v/>
      </c>
      <c r="N428" s="100" t="str">
        <f>IFERROR(VLOOKUP(Výskyt[[#This Row],[Kód]],zostava2[],2,0),"")</f>
        <v/>
      </c>
      <c r="O428" s="100" t="str">
        <f>IFERROR(VLOOKUP(Výskyt[[#This Row],[Kód]],zostava3[],2,0),"")</f>
        <v/>
      </c>
      <c r="P428" s="100" t="str">
        <f>IFERROR(VLOOKUP(Výskyt[[#This Row],[Kód]],zostava4[],2,0),"")</f>
        <v/>
      </c>
      <c r="Q428" s="100" t="str">
        <f>IFERROR(VLOOKUP(Výskyt[[#This Row],[Kód]],zostava5[],2,0),"")</f>
        <v/>
      </c>
      <c r="R428" s="100" t="str">
        <f>IFERROR(VLOOKUP(Výskyt[[#This Row],[Kód]],zostava6[],2,0),"")</f>
        <v/>
      </c>
      <c r="S428" s="100" t="str">
        <f>IFERROR(VLOOKUP(Výskyt[[#This Row],[Kód]],zostava7[],2,0),"")</f>
        <v/>
      </c>
      <c r="T428" s="100" t="str">
        <f>IFERROR(VLOOKUP(Výskyt[[#This Row],[Kód]],zostava8[],2,0),"")</f>
        <v/>
      </c>
      <c r="U428" s="100" t="str">
        <f>IFERROR(VLOOKUP(Výskyt[[#This Row],[Kód]],zostava9[],2,0),"")</f>
        <v/>
      </c>
      <c r="V428" s="102" t="str">
        <f>IFERROR(VLOOKUP(Výskyt[[#This Row],[Kód]],zostava10[],2,0),"")</f>
        <v/>
      </c>
      <c r="W428" s="100" t="str">
        <f>IFERROR(VLOOKUP(Výskyt[[#This Row],[Kód]],zostava11[],2,0),"")</f>
        <v/>
      </c>
      <c r="X428" s="100" t="str">
        <f>IFERROR(VLOOKUP(Výskyt[[#This Row],[Kód]],zostava12[],2,0),"")</f>
        <v/>
      </c>
      <c r="Y428" s="100" t="str">
        <f>IFERROR(VLOOKUP(Výskyt[[#This Row],[Kód]],zostava13[],2,0),"")</f>
        <v/>
      </c>
      <c r="Z428" s="100" t="str">
        <f>IFERROR(VLOOKUP(Výskyt[[#This Row],[Kód]],zostava14[],2,0),"")</f>
        <v/>
      </c>
      <c r="AA428" s="100" t="str">
        <f>IFERROR(VLOOKUP(Výskyt[[#This Row],[Kód]],zostava15[],2,0),"")</f>
        <v/>
      </c>
      <c r="AB428" s="100" t="str">
        <f>IFERROR(VLOOKUP(Výskyt[[#This Row],[Kód]],zostava16[],2,0),"")</f>
        <v/>
      </c>
      <c r="AC428" s="100" t="str">
        <f>IFERROR(VLOOKUP(Výskyt[[#This Row],[Kód]],zostava17[],2,0),"")</f>
        <v/>
      </c>
      <c r="AD428" s="100" t="str">
        <f>IFERROR(VLOOKUP(Výskyt[[#This Row],[Kód]],zostava18[],2,0),"")</f>
        <v/>
      </c>
      <c r="AE428" s="100" t="str">
        <f>IFERROR(VLOOKUP(Výskyt[[#This Row],[Kód]],zostava19[],2,0),"")</f>
        <v/>
      </c>
      <c r="AF428" s="100" t="str">
        <f>IFERROR(VLOOKUP(Výskyt[[#This Row],[Kód]],zostava20[],2,0),"")</f>
        <v/>
      </c>
      <c r="AG428" s="100" t="str">
        <f>IFERROR(VLOOKUP(Výskyt[[#This Row],[Kód]],zostava21[],2,0),"")</f>
        <v/>
      </c>
      <c r="AH428" s="100" t="str">
        <f>IFERROR(VLOOKUP(Výskyt[[#This Row],[Kód]],zostava22[],2,0),"")</f>
        <v/>
      </c>
      <c r="AI428" s="100" t="str">
        <f>IFERROR(VLOOKUP(Výskyt[[#This Row],[Kód]],zostava23[],2,0),"")</f>
        <v/>
      </c>
      <c r="AJ428" s="100" t="str">
        <f>IFERROR(VLOOKUP(Výskyt[[#This Row],[Kód]],zostava24[],2,0),"")</f>
        <v/>
      </c>
      <c r="AK428" s="100" t="str">
        <f>IFERROR(VLOOKUP(Výskyt[[#This Row],[Kód]],zostava25[],2,0),"")</f>
        <v/>
      </c>
      <c r="AL428" s="100" t="str">
        <f>IFERROR(VLOOKUP(Výskyt[[#This Row],[Kód]],zostava26[],2,0),"")</f>
        <v/>
      </c>
      <c r="AM428" s="100" t="str">
        <f>IFERROR(VLOOKUP(Výskyt[[#This Row],[Kód]],zostava27[],2,0),"")</f>
        <v/>
      </c>
      <c r="AN428" s="100" t="str">
        <f>IFERROR(VLOOKUP(Výskyt[[#This Row],[Kód]],zostava28[],2,0),"")</f>
        <v/>
      </c>
      <c r="AO428" s="100" t="str">
        <f>IFERROR(VLOOKUP(Výskyt[[#This Row],[Kód]],zostava29[],2,0),"")</f>
        <v/>
      </c>
      <c r="AP428" s="100" t="str">
        <f>IFERROR(VLOOKUP(Výskyt[[#This Row],[Kód]],zostava30[],2,0),"")</f>
        <v/>
      </c>
      <c r="AQ428" s="100" t="str">
        <f>IFERROR(VLOOKUP(Výskyt[[#This Row],[Kód]],zostava31[],2,0),"")</f>
        <v/>
      </c>
      <c r="AR428" s="100" t="str">
        <f>IFERROR(VLOOKUP(Výskyt[[#This Row],[Kód]],zostava32[],2,0),"")</f>
        <v/>
      </c>
      <c r="AS428" s="100" t="str">
        <f>IFERROR(VLOOKUP(Výskyt[[#This Row],[Kód]],zostava33[],2,0),"")</f>
        <v/>
      </c>
      <c r="AT428" s="100" t="str">
        <f>IFERROR(VLOOKUP(Výskyt[[#This Row],[Kód]],zostava34[],2,0),"")</f>
        <v/>
      </c>
      <c r="AU428" s="100" t="str">
        <f>IFERROR(VLOOKUP(Výskyt[[#This Row],[Kód]],zostava35[],2,0),"")</f>
        <v/>
      </c>
      <c r="AV428" s="100" t="str">
        <f>IFERROR(VLOOKUP(Výskyt[[#This Row],[Kód]],zostava36[],2,0),"")</f>
        <v/>
      </c>
      <c r="AW428" s="100" t="str">
        <f>IFERROR(VLOOKUP(Výskyt[[#This Row],[Kód]],zostava37[],2,0),"")</f>
        <v/>
      </c>
      <c r="AX428" s="100" t="str">
        <f>IFERROR(VLOOKUP(Výskyt[[#This Row],[Kód]],zostava38[],2,0),"")</f>
        <v/>
      </c>
      <c r="AY428" s="100" t="str">
        <f>IFERROR(VLOOKUP(Výskyt[[#This Row],[Kód]],zostava39[],2,0),"")</f>
        <v/>
      </c>
      <c r="AZ428" s="100" t="str">
        <f>IFERROR(VLOOKUP(Výskyt[[#This Row],[Kód]],zostava40[],2,0),"")</f>
        <v/>
      </c>
      <c r="BA428" s="100" t="str">
        <f>IFERROR(VLOOKUP(Výskyt[[#This Row],[Kód]],zostava41[],2,0),"")</f>
        <v/>
      </c>
      <c r="BB428" s="100" t="str">
        <f>IFERROR(VLOOKUP(Výskyt[[#This Row],[Kód]],zostava42[],2,0),"")</f>
        <v/>
      </c>
      <c r="BC428" s="100" t="str">
        <f>IFERROR(VLOOKUP(Výskyt[[#This Row],[Kód]],zostava43[],2,0),"")</f>
        <v/>
      </c>
      <c r="BD428" s="100" t="str">
        <f>IFERROR(VLOOKUP(Výskyt[[#This Row],[Kód]],zostava44[],2,0),"")</f>
        <v/>
      </c>
    </row>
    <row r="429" spans="1:57" x14ac:dyDescent="0.35">
      <c r="B429" s="98">
        <v>6552</v>
      </c>
      <c r="C429" s="84" t="s">
        <v>638</v>
      </c>
      <c r="D429" s="84">
        <f>Cenník[[#This Row],[Kód]]</f>
        <v>6552</v>
      </c>
      <c r="E429" s="93">
        <v>0.14000000000000001</v>
      </c>
      <c r="G429" s="84" t="s">
        <v>7</v>
      </c>
      <c r="I429" s="99">
        <f>Cenník[[#This Row],[Kód]]</f>
        <v>6552</v>
      </c>
      <c r="J429" s="100">
        <f>SUM(Výskyt[[#This Row],[1]:[44]])</f>
        <v>0</v>
      </c>
      <c r="K429" s="100" t="str">
        <f>IFERROR(RANK(Výskyt[[#This Row],[kód-P]],Výskyt[kód-P],1),"")</f>
        <v/>
      </c>
      <c r="L429" s="100" t="str">
        <f>IF(Výskyt[[#This Row],[ks]]&gt;0,Výskyt[[#This Row],[Kód]],"")</f>
        <v/>
      </c>
      <c r="M429" s="100" t="str">
        <f>IFERROR(VLOOKUP(Výskyt[[#This Row],[Kód]],zostava1[],2,0),"")</f>
        <v/>
      </c>
      <c r="N429" s="100" t="str">
        <f>IFERROR(VLOOKUP(Výskyt[[#This Row],[Kód]],zostava2[],2,0),"")</f>
        <v/>
      </c>
      <c r="O429" s="100" t="str">
        <f>IFERROR(VLOOKUP(Výskyt[[#This Row],[Kód]],zostava3[],2,0),"")</f>
        <v/>
      </c>
      <c r="P429" s="100" t="str">
        <f>IFERROR(VLOOKUP(Výskyt[[#This Row],[Kód]],zostava4[],2,0),"")</f>
        <v/>
      </c>
      <c r="Q429" s="100" t="str">
        <f>IFERROR(VLOOKUP(Výskyt[[#This Row],[Kód]],zostava5[],2,0),"")</f>
        <v/>
      </c>
      <c r="R429" s="100" t="str">
        <f>IFERROR(VLOOKUP(Výskyt[[#This Row],[Kód]],zostava6[],2,0),"")</f>
        <v/>
      </c>
      <c r="S429" s="100" t="str">
        <f>IFERROR(VLOOKUP(Výskyt[[#This Row],[Kód]],zostava7[],2,0),"")</f>
        <v/>
      </c>
      <c r="T429" s="100" t="str">
        <f>IFERROR(VLOOKUP(Výskyt[[#This Row],[Kód]],zostava8[],2,0),"")</f>
        <v/>
      </c>
      <c r="U429" s="100" t="str">
        <f>IFERROR(VLOOKUP(Výskyt[[#This Row],[Kód]],zostava9[],2,0),"")</f>
        <v/>
      </c>
      <c r="V429" s="102" t="str">
        <f>IFERROR(VLOOKUP(Výskyt[[#This Row],[Kód]],zostava10[],2,0),"")</f>
        <v/>
      </c>
      <c r="W429" s="100" t="str">
        <f>IFERROR(VLOOKUP(Výskyt[[#This Row],[Kód]],zostava11[],2,0),"")</f>
        <v/>
      </c>
      <c r="X429" s="100" t="str">
        <f>IFERROR(VLOOKUP(Výskyt[[#This Row],[Kód]],zostava12[],2,0),"")</f>
        <v/>
      </c>
      <c r="Y429" s="100" t="str">
        <f>IFERROR(VLOOKUP(Výskyt[[#This Row],[Kód]],zostava13[],2,0),"")</f>
        <v/>
      </c>
      <c r="Z429" s="100" t="str">
        <f>IFERROR(VLOOKUP(Výskyt[[#This Row],[Kód]],zostava14[],2,0),"")</f>
        <v/>
      </c>
      <c r="AA429" s="100" t="str">
        <f>IFERROR(VLOOKUP(Výskyt[[#This Row],[Kód]],zostava15[],2,0),"")</f>
        <v/>
      </c>
      <c r="AB429" s="100" t="str">
        <f>IFERROR(VLOOKUP(Výskyt[[#This Row],[Kód]],zostava16[],2,0),"")</f>
        <v/>
      </c>
      <c r="AC429" s="100" t="str">
        <f>IFERROR(VLOOKUP(Výskyt[[#This Row],[Kód]],zostava17[],2,0),"")</f>
        <v/>
      </c>
      <c r="AD429" s="100" t="str">
        <f>IFERROR(VLOOKUP(Výskyt[[#This Row],[Kód]],zostava18[],2,0),"")</f>
        <v/>
      </c>
      <c r="AE429" s="100" t="str">
        <f>IFERROR(VLOOKUP(Výskyt[[#This Row],[Kód]],zostava19[],2,0),"")</f>
        <v/>
      </c>
      <c r="AF429" s="100" t="str">
        <f>IFERROR(VLOOKUP(Výskyt[[#This Row],[Kód]],zostava20[],2,0),"")</f>
        <v/>
      </c>
      <c r="AG429" s="100" t="str">
        <f>IFERROR(VLOOKUP(Výskyt[[#This Row],[Kód]],zostava21[],2,0),"")</f>
        <v/>
      </c>
      <c r="AH429" s="100" t="str">
        <f>IFERROR(VLOOKUP(Výskyt[[#This Row],[Kód]],zostava22[],2,0),"")</f>
        <v/>
      </c>
      <c r="AI429" s="100" t="str">
        <f>IFERROR(VLOOKUP(Výskyt[[#This Row],[Kód]],zostava23[],2,0),"")</f>
        <v/>
      </c>
      <c r="AJ429" s="100" t="str">
        <f>IFERROR(VLOOKUP(Výskyt[[#This Row],[Kód]],zostava24[],2,0),"")</f>
        <v/>
      </c>
      <c r="AK429" s="100" t="str">
        <f>IFERROR(VLOOKUP(Výskyt[[#This Row],[Kód]],zostava25[],2,0),"")</f>
        <v/>
      </c>
      <c r="AL429" s="100" t="str">
        <f>IFERROR(VLOOKUP(Výskyt[[#This Row],[Kód]],zostava26[],2,0),"")</f>
        <v/>
      </c>
      <c r="AM429" s="100" t="str">
        <f>IFERROR(VLOOKUP(Výskyt[[#This Row],[Kód]],zostava27[],2,0),"")</f>
        <v/>
      </c>
      <c r="AN429" s="100" t="str">
        <f>IFERROR(VLOOKUP(Výskyt[[#This Row],[Kód]],zostava28[],2,0),"")</f>
        <v/>
      </c>
      <c r="AO429" s="100" t="str">
        <f>IFERROR(VLOOKUP(Výskyt[[#This Row],[Kód]],zostava29[],2,0),"")</f>
        <v/>
      </c>
      <c r="AP429" s="100" t="str">
        <f>IFERROR(VLOOKUP(Výskyt[[#This Row],[Kód]],zostava30[],2,0),"")</f>
        <v/>
      </c>
      <c r="AQ429" s="100" t="str">
        <f>IFERROR(VLOOKUP(Výskyt[[#This Row],[Kód]],zostava31[],2,0),"")</f>
        <v/>
      </c>
      <c r="AR429" s="100" t="str">
        <f>IFERROR(VLOOKUP(Výskyt[[#This Row],[Kód]],zostava32[],2,0),"")</f>
        <v/>
      </c>
      <c r="AS429" s="100" t="str">
        <f>IFERROR(VLOOKUP(Výskyt[[#This Row],[Kód]],zostava33[],2,0),"")</f>
        <v/>
      </c>
      <c r="AT429" s="100" t="str">
        <f>IFERROR(VLOOKUP(Výskyt[[#This Row],[Kód]],zostava34[],2,0),"")</f>
        <v/>
      </c>
      <c r="AU429" s="100" t="str">
        <f>IFERROR(VLOOKUP(Výskyt[[#This Row],[Kód]],zostava35[],2,0),"")</f>
        <v/>
      </c>
      <c r="AV429" s="100" t="str">
        <f>IFERROR(VLOOKUP(Výskyt[[#This Row],[Kód]],zostava36[],2,0),"")</f>
        <v/>
      </c>
      <c r="AW429" s="100" t="str">
        <f>IFERROR(VLOOKUP(Výskyt[[#This Row],[Kód]],zostava37[],2,0),"")</f>
        <v/>
      </c>
      <c r="AX429" s="100" t="str">
        <f>IFERROR(VLOOKUP(Výskyt[[#This Row],[Kód]],zostava38[],2,0),"")</f>
        <v/>
      </c>
      <c r="AY429" s="100" t="str">
        <f>IFERROR(VLOOKUP(Výskyt[[#This Row],[Kód]],zostava39[],2,0),"")</f>
        <v/>
      </c>
      <c r="AZ429" s="100" t="str">
        <f>IFERROR(VLOOKUP(Výskyt[[#This Row],[Kód]],zostava40[],2,0),"")</f>
        <v/>
      </c>
      <c r="BA429" s="100" t="str">
        <f>IFERROR(VLOOKUP(Výskyt[[#This Row],[Kód]],zostava41[],2,0),"")</f>
        <v/>
      </c>
      <c r="BB429" s="100" t="str">
        <f>IFERROR(VLOOKUP(Výskyt[[#This Row],[Kód]],zostava42[],2,0),"")</f>
        <v/>
      </c>
      <c r="BC429" s="100" t="str">
        <f>IFERROR(VLOOKUP(Výskyt[[#This Row],[Kód]],zostava43[],2,0),"")</f>
        <v/>
      </c>
      <c r="BD429" s="100" t="str">
        <f>IFERROR(VLOOKUP(Výskyt[[#This Row],[Kód]],zostava44[],2,0),"")</f>
        <v/>
      </c>
    </row>
    <row r="430" spans="1:57" x14ac:dyDescent="0.35">
      <c r="B430" s="98">
        <v>6553</v>
      </c>
      <c r="C430" s="84" t="s">
        <v>640</v>
      </c>
      <c r="D430" s="84">
        <f>Cenník[[#This Row],[Kód]]</f>
        <v>6553</v>
      </c>
      <c r="E430" s="93">
        <v>0.14000000000000001</v>
      </c>
      <c r="G430" s="84" t="s">
        <v>11</v>
      </c>
      <c r="I430" s="99">
        <f>Cenník[[#This Row],[Kód]]</f>
        <v>6553</v>
      </c>
      <c r="J430" s="100">
        <f>SUM(Výskyt[[#This Row],[1]:[44]])</f>
        <v>0</v>
      </c>
      <c r="K430" s="100" t="str">
        <f>IFERROR(RANK(Výskyt[[#This Row],[kód-P]],Výskyt[kód-P],1),"")</f>
        <v/>
      </c>
      <c r="L430" s="100" t="str">
        <f>IF(Výskyt[[#This Row],[ks]]&gt;0,Výskyt[[#This Row],[Kód]],"")</f>
        <v/>
      </c>
      <c r="M430" s="100" t="str">
        <f>IFERROR(VLOOKUP(Výskyt[[#This Row],[Kód]],zostava1[],2,0),"")</f>
        <v/>
      </c>
      <c r="N430" s="100" t="str">
        <f>IFERROR(VLOOKUP(Výskyt[[#This Row],[Kód]],zostava2[],2,0),"")</f>
        <v/>
      </c>
      <c r="O430" s="100" t="str">
        <f>IFERROR(VLOOKUP(Výskyt[[#This Row],[Kód]],zostava3[],2,0),"")</f>
        <v/>
      </c>
      <c r="P430" s="100" t="str">
        <f>IFERROR(VLOOKUP(Výskyt[[#This Row],[Kód]],zostava4[],2,0),"")</f>
        <v/>
      </c>
      <c r="Q430" s="100" t="str">
        <f>IFERROR(VLOOKUP(Výskyt[[#This Row],[Kód]],zostava5[],2,0),"")</f>
        <v/>
      </c>
      <c r="R430" s="100" t="str">
        <f>IFERROR(VLOOKUP(Výskyt[[#This Row],[Kód]],zostava6[],2,0),"")</f>
        <v/>
      </c>
      <c r="S430" s="100" t="str">
        <f>IFERROR(VLOOKUP(Výskyt[[#This Row],[Kód]],zostava7[],2,0),"")</f>
        <v/>
      </c>
      <c r="T430" s="100" t="str">
        <f>IFERROR(VLOOKUP(Výskyt[[#This Row],[Kód]],zostava8[],2,0),"")</f>
        <v/>
      </c>
      <c r="U430" s="100" t="str">
        <f>IFERROR(VLOOKUP(Výskyt[[#This Row],[Kód]],zostava9[],2,0),"")</f>
        <v/>
      </c>
      <c r="V430" s="102" t="str">
        <f>IFERROR(VLOOKUP(Výskyt[[#This Row],[Kód]],zostava10[],2,0),"")</f>
        <v/>
      </c>
      <c r="W430" s="100" t="str">
        <f>IFERROR(VLOOKUP(Výskyt[[#This Row],[Kód]],zostava11[],2,0),"")</f>
        <v/>
      </c>
      <c r="X430" s="100" t="str">
        <f>IFERROR(VLOOKUP(Výskyt[[#This Row],[Kód]],zostava12[],2,0),"")</f>
        <v/>
      </c>
      <c r="Y430" s="100" t="str">
        <f>IFERROR(VLOOKUP(Výskyt[[#This Row],[Kód]],zostava13[],2,0),"")</f>
        <v/>
      </c>
      <c r="Z430" s="100" t="str">
        <f>IFERROR(VLOOKUP(Výskyt[[#This Row],[Kód]],zostava14[],2,0),"")</f>
        <v/>
      </c>
      <c r="AA430" s="100" t="str">
        <f>IFERROR(VLOOKUP(Výskyt[[#This Row],[Kód]],zostava15[],2,0),"")</f>
        <v/>
      </c>
      <c r="AB430" s="100" t="str">
        <f>IFERROR(VLOOKUP(Výskyt[[#This Row],[Kód]],zostava16[],2,0),"")</f>
        <v/>
      </c>
      <c r="AC430" s="100" t="str">
        <f>IFERROR(VLOOKUP(Výskyt[[#This Row],[Kód]],zostava17[],2,0),"")</f>
        <v/>
      </c>
      <c r="AD430" s="100" t="str">
        <f>IFERROR(VLOOKUP(Výskyt[[#This Row],[Kód]],zostava18[],2,0),"")</f>
        <v/>
      </c>
      <c r="AE430" s="100" t="str">
        <f>IFERROR(VLOOKUP(Výskyt[[#This Row],[Kód]],zostava19[],2,0),"")</f>
        <v/>
      </c>
      <c r="AF430" s="100" t="str">
        <f>IFERROR(VLOOKUP(Výskyt[[#This Row],[Kód]],zostava20[],2,0),"")</f>
        <v/>
      </c>
      <c r="AG430" s="100" t="str">
        <f>IFERROR(VLOOKUP(Výskyt[[#This Row],[Kód]],zostava21[],2,0),"")</f>
        <v/>
      </c>
      <c r="AH430" s="100" t="str">
        <f>IFERROR(VLOOKUP(Výskyt[[#This Row],[Kód]],zostava22[],2,0),"")</f>
        <v/>
      </c>
      <c r="AI430" s="100" t="str">
        <f>IFERROR(VLOOKUP(Výskyt[[#This Row],[Kód]],zostava23[],2,0),"")</f>
        <v/>
      </c>
      <c r="AJ430" s="100" t="str">
        <f>IFERROR(VLOOKUP(Výskyt[[#This Row],[Kód]],zostava24[],2,0),"")</f>
        <v/>
      </c>
      <c r="AK430" s="100" t="str">
        <f>IFERROR(VLOOKUP(Výskyt[[#This Row],[Kód]],zostava25[],2,0),"")</f>
        <v/>
      </c>
      <c r="AL430" s="100" t="str">
        <f>IFERROR(VLOOKUP(Výskyt[[#This Row],[Kód]],zostava26[],2,0),"")</f>
        <v/>
      </c>
      <c r="AM430" s="100" t="str">
        <f>IFERROR(VLOOKUP(Výskyt[[#This Row],[Kód]],zostava27[],2,0),"")</f>
        <v/>
      </c>
      <c r="AN430" s="100" t="str">
        <f>IFERROR(VLOOKUP(Výskyt[[#This Row],[Kód]],zostava28[],2,0),"")</f>
        <v/>
      </c>
      <c r="AO430" s="100" t="str">
        <f>IFERROR(VLOOKUP(Výskyt[[#This Row],[Kód]],zostava29[],2,0),"")</f>
        <v/>
      </c>
      <c r="AP430" s="100" t="str">
        <f>IFERROR(VLOOKUP(Výskyt[[#This Row],[Kód]],zostava30[],2,0),"")</f>
        <v/>
      </c>
      <c r="AQ430" s="100" t="str">
        <f>IFERROR(VLOOKUP(Výskyt[[#This Row],[Kód]],zostava31[],2,0),"")</f>
        <v/>
      </c>
      <c r="AR430" s="100" t="str">
        <f>IFERROR(VLOOKUP(Výskyt[[#This Row],[Kód]],zostava32[],2,0),"")</f>
        <v/>
      </c>
      <c r="AS430" s="100" t="str">
        <f>IFERROR(VLOOKUP(Výskyt[[#This Row],[Kód]],zostava33[],2,0),"")</f>
        <v/>
      </c>
      <c r="AT430" s="100" t="str">
        <f>IFERROR(VLOOKUP(Výskyt[[#This Row],[Kód]],zostava34[],2,0),"")</f>
        <v/>
      </c>
      <c r="AU430" s="100" t="str">
        <f>IFERROR(VLOOKUP(Výskyt[[#This Row],[Kód]],zostava35[],2,0),"")</f>
        <v/>
      </c>
      <c r="AV430" s="100" t="str">
        <f>IFERROR(VLOOKUP(Výskyt[[#This Row],[Kód]],zostava36[],2,0),"")</f>
        <v/>
      </c>
      <c r="AW430" s="100" t="str">
        <f>IFERROR(VLOOKUP(Výskyt[[#This Row],[Kód]],zostava37[],2,0),"")</f>
        <v/>
      </c>
      <c r="AX430" s="100" t="str">
        <f>IFERROR(VLOOKUP(Výskyt[[#This Row],[Kód]],zostava38[],2,0),"")</f>
        <v/>
      </c>
      <c r="AY430" s="100" t="str">
        <f>IFERROR(VLOOKUP(Výskyt[[#This Row],[Kód]],zostava39[],2,0),"")</f>
        <v/>
      </c>
      <c r="AZ430" s="100" t="str">
        <f>IFERROR(VLOOKUP(Výskyt[[#This Row],[Kód]],zostava40[],2,0),"")</f>
        <v/>
      </c>
      <c r="BA430" s="100" t="str">
        <f>IFERROR(VLOOKUP(Výskyt[[#This Row],[Kód]],zostava41[],2,0),"")</f>
        <v/>
      </c>
      <c r="BB430" s="100" t="str">
        <f>IFERROR(VLOOKUP(Výskyt[[#This Row],[Kód]],zostava42[],2,0),"")</f>
        <v/>
      </c>
      <c r="BC430" s="100" t="str">
        <f>IFERROR(VLOOKUP(Výskyt[[#This Row],[Kód]],zostava43[],2,0),"")</f>
        <v/>
      </c>
      <c r="BD430" s="100" t="str">
        <f>IFERROR(VLOOKUP(Výskyt[[#This Row],[Kód]],zostava44[],2,0),"")</f>
        <v/>
      </c>
    </row>
    <row r="431" spans="1:57" x14ac:dyDescent="0.35">
      <c r="B431" s="98">
        <v>6554</v>
      </c>
      <c r="C431" s="84" t="s">
        <v>642</v>
      </c>
      <c r="D431" s="84">
        <f>Cenník[[#This Row],[Kód]]</f>
        <v>6554</v>
      </c>
      <c r="E431" s="93">
        <v>0.14000000000000001</v>
      </c>
      <c r="G431" s="84" t="s">
        <v>14</v>
      </c>
      <c r="I431" s="99">
        <f>Cenník[[#This Row],[Kód]]</f>
        <v>6554</v>
      </c>
      <c r="J431" s="100">
        <f>SUM(Výskyt[[#This Row],[1]:[44]])</f>
        <v>0</v>
      </c>
      <c r="K431" s="100" t="str">
        <f>IFERROR(RANK(Výskyt[[#This Row],[kód-P]],Výskyt[kód-P],1),"")</f>
        <v/>
      </c>
      <c r="L431" s="100" t="str">
        <f>IF(Výskyt[[#This Row],[ks]]&gt;0,Výskyt[[#This Row],[Kód]],"")</f>
        <v/>
      </c>
      <c r="M431" s="100" t="str">
        <f>IFERROR(VLOOKUP(Výskyt[[#This Row],[Kód]],zostava1[],2,0),"")</f>
        <v/>
      </c>
      <c r="N431" s="100" t="str">
        <f>IFERROR(VLOOKUP(Výskyt[[#This Row],[Kód]],zostava2[],2,0),"")</f>
        <v/>
      </c>
      <c r="O431" s="100" t="str">
        <f>IFERROR(VLOOKUP(Výskyt[[#This Row],[Kód]],zostava3[],2,0),"")</f>
        <v/>
      </c>
      <c r="P431" s="100" t="str">
        <f>IFERROR(VLOOKUP(Výskyt[[#This Row],[Kód]],zostava4[],2,0),"")</f>
        <v/>
      </c>
      <c r="Q431" s="100" t="str">
        <f>IFERROR(VLOOKUP(Výskyt[[#This Row],[Kód]],zostava5[],2,0),"")</f>
        <v/>
      </c>
      <c r="R431" s="100" t="str">
        <f>IFERROR(VLOOKUP(Výskyt[[#This Row],[Kód]],zostava6[],2,0),"")</f>
        <v/>
      </c>
      <c r="S431" s="100" t="str">
        <f>IFERROR(VLOOKUP(Výskyt[[#This Row],[Kód]],zostava7[],2,0),"")</f>
        <v/>
      </c>
      <c r="T431" s="100" t="str">
        <f>IFERROR(VLOOKUP(Výskyt[[#This Row],[Kód]],zostava8[],2,0),"")</f>
        <v/>
      </c>
      <c r="U431" s="100" t="str">
        <f>IFERROR(VLOOKUP(Výskyt[[#This Row],[Kód]],zostava9[],2,0),"")</f>
        <v/>
      </c>
      <c r="V431" s="102" t="str">
        <f>IFERROR(VLOOKUP(Výskyt[[#This Row],[Kód]],zostava10[],2,0),"")</f>
        <v/>
      </c>
      <c r="W431" s="100" t="str">
        <f>IFERROR(VLOOKUP(Výskyt[[#This Row],[Kód]],zostava11[],2,0),"")</f>
        <v/>
      </c>
      <c r="X431" s="100" t="str">
        <f>IFERROR(VLOOKUP(Výskyt[[#This Row],[Kód]],zostava12[],2,0),"")</f>
        <v/>
      </c>
      <c r="Y431" s="100" t="str">
        <f>IFERROR(VLOOKUP(Výskyt[[#This Row],[Kód]],zostava13[],2,0),"")</f>
        <v/>
      </c>
      <c r="Z431" s="100" t="str">
        <f>IFERROR(VLOOKUP(Výskyt[[#This Row],[Kód]],zostava14[],2,0),"")</f>
        <v/>
      </c>
      <c r="AA431" s="100" t="str">
        <f>IFERROR(VLOOKUP(Výskyt[[#This Row],[Kód]],zostava15[],2,0),"")</f>
        <v/>
      </c>
      <c r="AB431" s="100" t="str">
        <f>IFERROR(VLOOKUP(Výskyt[[#This Row],[Kód]],zostava16[],2,0),"")</f>
        <v/>
      </c>
      <c r="AC431" s="100" t="str">
        <f>IFERROR(VLOOKUP(Výskyt[[#This Row],[Kód]],zostava17[],2,0),"")</f>
        <v/>
      </c>
      <c r="AD431" s="100" t="str">
        <f>IFERROR(VLOOKUP(Výskyt[[#This Row],[Kód]],zostava18[],2,0),"")</f>
        <v/>
      </c>
      <c r="AE431" s="100" t="str">
        <f>IFERROR(VLOOKUP(Výskyt[[#This Row],[Kód]],zostava19[],2,0),"")</f>
        <v/>
      </c>
      <c r="AF431" s="100" t="str">
        <f>IFERROR(VLOOKUP(Výskyt[[#This Row],[Kód]],zostava20[],2,0),"")</f>
        <v/>
      </c>
      <c r="AG431" s="100" t="str">
        <f>IFERROR(VLOOKUP(Výskyt[[#This Row],[Kód]],zostava21[],2,0),"")</f>
        <v/>
      </c>
      <c r="AH431" s="100" t="str">
        <f>IFERROR(VLOOKUP(Výskyt[[#This Row],[Kód]],zostava22[],2,0),"")</f>
        <v/>
      </c>
      <c r="AI431" s="100" t="str">
        <f>IFERROR(VLOOKUP(Výskyt[[#This Row],[Kód]],zostava23[],2,0),"")</f>
        <v/>
      </c>
      <c r="AJ431" s="100" t="str">
        <f>IFERROR(VLOOKUP(Výskyt[[#This Row],[Kód]],zostava24[],2,0),"")</f>
        <v/>
      </c>
      <c r="AK431" s="100" t="str">
        <f>IFERROR(VLOOKUP(Výskyt[[#This Row],[Kód]],zostava25[],2,0),"")</f>
        <v/>
      </c>
      <c r="AL431" s="100" t="str">
        <f>IFERROR(VLOOKUP(Výskyt[[#This Row],[Kód]],zostava26[],2,0),"")</f>
        <v/>
      </c>
      <c r="AM431" s="100" t="str">
        <f>IFERROR(VLOOKUP(Výskyt[[#This Row],[Kód]],zostava27[],2,0),"")</f>
        <v/>
      </c>
      <c r="AN431" s="100" t="str">
        <f>IFERROR(VLOOKUP(Výskyt[[#This Row],[Kód]],zostava28[],2,0),"")</f>
        <v/>
      </c>
      <c r="AO431" s="100" t="str">
        <f>IFERROR(VLOOKUP(Výskyt[[#This Row],[Kód]],zostava29[],2,0),"")</f>
        <v/>
      </c>
      <c r="AP431" s="100" t="str">
        <f>IFERROR(VLOOKUP(Výskyt[[#This Row],[Kód]],zostava30[],2,0),"")</f>
        <v/>
      </c>
      <c r="AQ431" s="100" t="str">
        <f>IFERROR(VLOOKUP(Výskyt[[#This Row],[Kód]],zostava31[],2,0),"")</f>
        <v/>
      </c>
      <c r="AR431" s="100" t="str">
        <f>IFERROR(VLOOKUP(Výskyt[[#This Row],[Kód]],zostava32[],2,0),"")</f>
        <v/>
      </c>
      <c r="AS431" s="100" t="str">
        <f>IFERROR(VLOOKUP(Výskyt[[#This Row],[Kód]],zostava33[],2,0),"")</f>
        <v/>
      </c>
      <c r="AT431" s="100" t="str">
        <f>IFERROR(VLOOKUP(Výskyt[[#This Row],[Kód]],zostava34[],2,0),"")</f>
        <v/>
      </c>
      <c r="AU431" s="100" t="str">
        <f>IFERROR(VLOOKUP(Výskyt[[#This Row],[Kód]],zostava35[],2,0),"")</f>
        <v/>
      </c>
      <c r="AV431" s="100" t="str">
        <f>IFERROR(VLOOKUP(Výskyt[[#This Row],[Kód]],zostava36[],2,0),"")</f>
        <v/>
      </c>
      <c r="AW431" s="100" t="str">
        <f>IFERROR(VLOOKUP(Výskyt[[#This Row],[Kód]],zostava37[],2,0),"")</f>
        <v/>
      </c>
      <c r="AX431" s="100" t="str">
        <f>IFERROR(VLOOKUP(Výskyt[[#This Row],[Kód]],zostava38[],2,0),"")</f>
        <v/>
      </c>
      <c r="AY431" s="100" t="str">
        <f>IFERROR(VLOOKUP(Výskyt[[#This Row],[Kód]],zostava39[],2,0),"")</f>
        <v/>
      </c>
      <c r="AZ431" s="100" t="str">
        <f>IFERROR(VLOOKUP(Výskyt[[#This Row],[Kód]],zostava40[],2,0),"")</f>
        <v/>
      </c>
      <c r="BA431" s="100" t="str">
        <f>IFERROR(VLOOKUP(Výskyt[[#This Row],[Kód]],zostava41[],2,0),"")</f>
        <v/>
      </c>
      <c r="BB431" s="100" t="str">
        <f>IFERROR(VLOOKUP(Výskyt[[#This Row],[Kód]],zostava42[],2,0),"")</f>
        <v/>
      </c>
      <c r="BC431" s="100" t="str">
        <f>IFERROR(VLOOKUP(Výskyt[[#This Row],[Kód]],zostava43[],2,0),"")</f>
        <v/>
      </c>
      <c r="BD431" s="100" t="str">
        <f>IFERROR(VLOOKUP(Výskyt[[#This Row],[Kód]],zostava44[],2,0),"")</f>
        <v/>
      </c>
    </row>
    <row r="432" spans="1:57" x14ac:dyDescent="0.35">
      <c r="B432" s="98">
        <v>6555</v>
      </c>
      <c r="C432" s="84" t="s">
        <v>644</v>
      </c>
      <c r="D432" s="84">
        <f>Cenník[[#This Row],[Kód]]</f>
        <v>6555</v>
      </c>
      <c r="E432" s="93">
        <v>0.14000000000000001</v>
      </c>
      <c r="G432" s="84" t="s">
        <v>12</v>
      </c>
      <c r="I432" s="99">
        <f>Cenník[[#This Row],[Kód]]</f>
        <v>6555</v>
      </c>
      <c r="J432" s="100">
        <f>SUM(Výskyt[[#This Row],[1]:[44]])</f>
        <v>0</v>
      </c>
      <c r="K432" s="100" t="str">
        <f>IFERROR(RANK(Výskyt[[#This Row],[kód-P]],Výskyt[kód-P],1),"")</f>
        <v/>
      </c>
      <c r="L432" s="100" t="str">
        <f>IF(Výskyt[[#This Row],[ks]]&gt;0,Výskyt[[#This Row],[Kód]],"")</f>
        <v/>
      </c>
      <c r="M432" s="100" t="str">
        <f>IFERROR(VLOOKUP(Výskyt[[#This Row],[Kód]],zostava1[],2,0),"")</f>
        <v/>
      </c>
      <c r="N432" s="100" t="str">
        <f>IFERROR(VLOOKUP(Výskyt[[#This Row],[Kód]],zostava2[],2,0),"")</f>
        <v/>
      </c>
      <c r="O432" s="100" t="str">
        <f>IFERROR(VLOOKUP(Výskyt[[#This Row],[Kód]],zostava3[],2,0),"")</f>
        <v/>
      </c>
      <c r="P432" s="100" t="str">
        <f>IFERROR(VLOOKUP(Výskyt[[#This Row],[Kód]],zostava4[],2,0),"")</f>
        <v/>
      </c>
      <c r="Q432" s="100" t="str">
        <f>IFERROR(VLOOKUP(Výskyt[[#This Row],[Kód]],zostava5[],2,0),"")</f>
        <v/>
      </c>
      <c r="R432" s="100" t="str">
        <f>IFERROR(VLOOKUP(Výskyt[[#This Row],[Kód]],zostava6[],2,0),"")</f>
        <v/>
      </c>
      <c r="S432" s="100" t="str">
        <f>IFERROR(VLOOKUP(Výskyt[[#This Row],[Kód]],zostava7[],2,0),"")</f>
        <v/>
      </c>
      <c r="T432" s="100" t="str">
        <f>IFERROR(VLOOKUP(Výskyt[[#This Row],[Kód]],zostava8[],2,0),"")</f>
        <v/>
      </c>
      <c r="U432" s="100" t="str">
        <f>IFERROR(VLOOKUP(Výskyt[[#This Row],[Kód]],zostava9[],2,0),"")</f>
        <v/>
      </c>
      <c r="V432" s="102" t="str">
        <f>IFERROR(VLOOKUP(Výskyt[[#This Row],[Kód]],zostava10[],2,0),"")</f>
        <v/>
      </c>
      <c r="W432" s="100" t="str">
        <f>IFERROR(VLOOKUP(Výskyt[[#This Row],[Kód]],zostava11[],2,0),"")</f>
        <v/>
      </c>
      <c r="X432" s="100" t="str">
        <f>IFERROR(VLOOKUP(Výskyt[[#This Row],[Kód]],zostava12[],2,0),"")</f>
        <v/>
      </c>
      <c r="Y432" s="100" t="str">
        <f>IFERROR(VLOOKUP(Výskyt[[#This Row],[Kód]],zostava13[],2,0),"")</f>
        <v/>
      </c>
      <c r="Z432" s="100" t="str">
        <f>IFERROR(VLOOKUP(Výskyt[[#This Row],[Kód]],zostava14[],2,0),"")</f>
        <v/>
      </c>
      <c r="AA432" s="100" t="str">
        <f>IFERROR(VLOOKUP(Výskyt[[#This Row],[Kód]],zostava15[],2,0),"")</f>
        <v/>
      </c>
      <c r="AB432" s="100" t="str">
        <f>IFERROR(VLOOKUP(Výskyt[[#This Row],[Kód]],zostava16[],2,0),"")</f>
        <v/>
      </c>
      <c r="AC432" s="100" t="str">
        <f>IFERROR(VLOOKUP(Výskyt[[#This Row],[Kód]],zostava17[],2,0),"")</f>
        <v/>
      </c>
      <c r="AD432" s="100" t="str">
        <f>IFERROR(VLOOKUP(Výskyt[[#This Row],[Kód]],zostava18[],2,0),"")</f>
        <v/>
      </c>
      <c r="AE432" s="100" t="str">
        <f>IFERROR(VLOOKUP(Výskyt[[#This Row],[Kód]],zostava19[],2,0),"")</f>
        <v/>
      </c>
      <c r="AF432" s="100" t="str">
        <f>IFERROR(VLOOKUP(Výskyt[[#This Row],[Kód]],zostava20[],2,0),"")</f>
        <v/>
      </c>
      <c r="AG432" s="100" t="str">
        <f>IFERROR(VLOOKUP(Výskyt[[#This Row],[Kód]],zostava21[],2,0),"")</f>
        <v/>
      </c>
      <c r="AH432" s="100" t="str">
        <f>IFERROR(VLOOKUP(Výskyt[[#This Row],[Kód]],zostava22[],2,0),"")</f>
        <v/>
      </c>
      <c r="AI432" s="100" t="str">
        <f>IFERROR(VLOOKUP(Výskyt[[#This Row],[Kód]],zostava23[],2,0),"")</f>
        <v/>
      </c>
      <c r="AJ432" s="100" t="str">
        <f>IFERROR(VLOOKUP(Výskyt[[#This Row],[Kód]],zostava24[],2,0),"")</f>
        <v/>
      </c>
      <c r="AK432" s="100" t="str">
        <f>IFERROR(VLOOKUP(Výskyt[[#This Row],[Kód]],zostava25[],2,0),"")</f>
        <v/>
      </c>
      <c r="AL432" s="100" t="str">
        <f>IFERROR(VLOOKUP(Výskyt[[#This Row],[Kód]],zostava26[],2,0),"")</f>
        <v/>
      </c>
      <c r="AM432" s="100" t="str">
        <f>IFERROR(VLOOKUP(Výskyt[[#This Row],[Kód]],zostava27[],2,0),"")</f>
        <v/>
      </c>
      <c r="AN432" s="100" t="str">
        <f>IFERROR(VLOOKUP(Výskyt[[#This Row],[Kód]],zostava28[],2,0),"")</f>
        <v/>
      </c>
      <c r="AO432" s="100" t="str">
        <f>IFERROR(VLOOKUP(Výskyt[[#This Row],[Kód]],zostava29[],2,0),"")</f>
        <v/>
      </c>
      <c r="AP432" s="100" t="str">
        <f>IFERROR(VLOOKUP(Výskyt[[#This Row],[Kód]],zostava30[],2,0),"")</f>
        <v/>
      </c>
      <c r="AQ432" s="100" t="str">
        <f>IFERROR(VLOOKUP(Výskyt[[#This Row],[Kód]],zostava31[],2,0),"")</f>
        <v/>
      </c>
      <c r="AR432" s="100" t="str">
        <f>IFERROR(VLOOKUP(Výskyt[[#This Row],[Kód]],zostava32[],2,0),"")</f>
        <v/>
      </c>
      <c r="AS432" s="100" t="str">
        <f>IFERROR(VLOOKUP(Výskyt[[#This Row],[Kód]],zostava33[],2,0),"")</f>
        <v/>
      </c>
      <c r="AT432" s="100" t="str">
        <f>IFERROR(VLOOKUP(Výskyt[[#This Row],[Kód]],zostava34[],2,0),"")</f>
        <v/>
      </c>
      <c r="AU432" s="100" t="str">
        <f>IFERROR(VLOOKUP(Výskyt[[#This Row],[Kód]],zostava35[],2,0),"")</f>
        <v/>
      </c>
      <c r="AV432" s="100" t="str">
        <f>IFERROR(VLOOKUP(Výskyt[[#This Row],[Kód]],zostava36[],2,0),"")</f>
        <v/>
      </c>
      <c r="AW432" s="100" t="str">
        <f>IFERROR(VLOOKUP(Výskyt[[#This Row],[Kód]],zostava37[],2,0),"")</f>
        <v/>
      </c>
      <c r="AX432" s="100" t="str">
        <f>IFERROR(VLOOKUP(Výskyt[[#This Row],[Kód]],zostava38[],2,0),"")</f>
        <v/>
      </c>
      <c r="AY432" s="100" t="str">
        <f>IFERROR(VLOOKUP(Výskyt[[#This Row],[Kód]],zostava39[],2,0),"")</f>
        <v/>
      </c>
      <c r="AZ432" s="100" t="str">
        <f>IFERROR(VLOOKUP(Výskyt[[#This Row],[Kód]],zostava40[],2,0),"")</f>
        <v/>
      </c>
      <c r="BA432" s="100" t="str">
        <f>IFERROR(VLOOKUP(Výskyt[[#This Row],[Kód]],zostava41[],2,0),"")</f>
        <v/>
      </c>
      <c r="BB432" s="100" t="str">
        <f>IFERROR(VLOOKUP(Výskyt[[#This Row],[Kód]],zostava42[],2,0),"")</f>
        <v/>
      </c>
      <c r="BC432" s="100" t="str">
        <f>IFERROR(VLOOKUP(Výskyt[[#This Row],[Kód]],zostava43[],2,0),"")</f>
        <v/>
      </c>
      <c r="BD432" s="100" t="str">
        <f>IFERROR(VLOOKUP(Výskyt[[#This Row],[Kód]],zostava44[],2,0),"")</f>
        <v/>
      </c>
    </row>
    <row r="433" spans="2:56" x14ac:dyDescent="0.35">
      <c r="B433" s="98">
        <v>6556</v>
      </c>
      <c r="C433" s="84" t="s">
        <v>647</v>
      </c>
      <c r="D433" s="84">
        <f>Cenník[[#This Row],[Kód]]</f>
        <v>6556</v>
      </c>
      <c r="E433" s="93">
        <v>0.14000000000000001</v>
      </c>
      <c r="G433" s="84" t="s">
        <v>15</v>
      </c>
      <c r="I433" s="99">
        <f>Cenník[[#This Row],[Kód]]</f>
        <v>6556</v>
      </c>
      <c r="J433" s="100">
        <f>SUM(Výskyt[[#This Row],[1]:[44]])</f>
        <v>0</v>
      </c>
      <c r="K433" s="100" t="str">
        <f>IFERROR(RANK(Výskyt[[#This Row],[kód-P]],Výskyt[kód-P],1),"")</f>
        <v/>
      </c>
      <c r="L433" s="100" t="str">
        <f>IF(Výskyt[[#This Row],[ks]]&gt;0,Výskyt[[#This Row],[Kód]],"")</f>
        <v/>
      </c>
      <c r="M433" s="100" t="str">
        <f>IFERROR(VLOOKUP(Výskyt[[#This Row],[Kód]],zostava1[],2,0),"")</f>
        <v/>
      </c>
      <c r="N433" s="100" t="str">
        <f>IFERROR(VLOOKUP(Výskyt[[#This Row],[Kód]],zostava2[],2,0),"")</f>
        <v/>
      </c>
      <c r="O433" s="100" t="str">
        <f>IFERROR(VLOOKUP(Výskyt[[#This Row],[Kód]],zostava3[],2,0),"")</f>
        <v/>
      </c>
      <c r="P433" s="100" t="str">
        <f>IFERROR(VLOOKUP(Výskyt[[#This Row],[Kód]],zostava4[],2,0),"")</f>
        <v/>
      </c>
      <c r="Q433" s="100" t="str">
        <f>IFERROR(VLOOKUP(Výskyt[[#This Row],[Kód]],zostava5[],2,0),"")</f>
        <v/>
      </c>
      <c r="R433" s="100" t="str">
        <f>IFERROR(VLOOKUP(Výskyt[[#This Row],[Kód]],zostava6[],2,0),"")</f>
        <v/>
      </c>
      <c r="S433" s="100" t="str">
        <f>IFERROR(VLOOKUP(Výskyt[[#This Row],[Kód]],zostava7[],2,0),"")</f>
        <v/>
      </c>
      <c r="T433" s="100" t="str">
        <f>IFERROR(VLOOKUP(Výskyt[[#This Row],[Kód]],zostava8[],2,0),"")</f>
        <v/>
      </c>
      <c r="U433" s="100" t="str">
        <f>IFERROR(VLOOKUP(Výskyt[[#This Row],[Kód]],zostava9[],2,0),"")</f>
        <v/>
      </c>
      <c r="V433" s="102" t="str">
        <f>IFERROR(VLOOKUP(Výskyt[[#This Row],[Kód]],zostava10[],2,0),"")</f>
        <v/>
      </c>
      <c r="W433" s="100" t="str">
        <f>IFERROR(VLOOKUP(Výskyt[[#This Row],[Kód]],zostava11[],2,0),"")</f>
        <v/>
      </c>
      <c r="X433" s="100" t="str">
        <f>IFERROR(VLOOKUP(Výskyt[[#This Row],[Kód]],zostava12[],2,0),"")</f>
        <v/>
      </c>
      <c r="Y433" s="100" t="str">
        <f>IFERROR(VLOOKUP(Výskyt[[#This Row],[Kód]],zostava13[],2,0),"")</f>
        <v/>
      </c>
      <c r="Z433" s="100" t="str">
        <f>IFERROR(VLOOKUP(Výskyt[[#This Row],[Kód]],zostava14[],2,0),"")</f>
        <v/>
      </c>
      <c r="AA433" s="100" t="str">
        <f>IFERROR(VLOOKUP(Výskyt[[#This Row],[Kód]],zostava15[],2,0),"")</f>
        <v/>
      </c>
      <c r="AB433" s="100" t="str">
        <f>IFERROR(VLOOKUP(Výskyt[[#This Row],[Kód]],zostava16[],2,0),"")</f>
        <v/>
      </c>
      <c r="AC433" s="100" t="str">
        <f>IFERROR(VLOOKUP(Výskyt[[#This Row],[Kód]],zostava17[],2,0),"")</f>
        <v/>
      </c>
      <c r="AD433" s="100" t="str">
        <f>IFERROR(VLOOKUP(Výskyt[[#This Row],[Kód]],zostava18[],2,0),"")</f>
        <v/>
      </c>
      <c r="AE433" s="100" t="str">
        <f>IFERROR(VLOOKUP(Výskyt[[#This Row],[Kód]],zostava19[],2,0),"")</f>
        <v/>
      </c>
      <c r="AF433" s="100" t="str">
        <f>IFERROR(VLOOKUP(Výskyt[[#This Row],[Kód]],zostava20[],2,0),"")</f>
        <v/>
      </c>
      <c r="AG433" s="100" t="str">
        <f>IFERROR(VLOOKUP(Výskyt[[#This Row],[Kód]],zostava21[],2,0),"")</f>
        <v/>
      </c>
      <c r="AH433" s="100" t="str">
        <f>IFERROR(VLOOKUP(Výskyt[[#This Row],[Kód]],zostava22[],2,0),"")</f>
        <v/>
      </c>
      <c r="AI433" s="100" t="str">
        <f>IFERROR(VLOOKUP(Výskyt[[#This Row],[Kód]],zostava23[],2,0),"")</f>
        <v/>
      </c>
      <c r="AJ433" s="100" t="str">
        <f>IFERROR(VLOOKUP(Výskyt[[#This Row],[Kód]],zostava24[],2,0),"")</f>
        <v/>
      </c>
      <c r="AK433" s="100" t="str">
        <f>IFERROR(VLOOKUP(Výskyt[[#This Row],[Kód]],zostava25[],2,0),"")</f>
        <v/>
      </c>
      <c r="AL433" s="100" t="str">
        <f>IFERROR(VLOOKUP(Výskyt[[#This Row],[Kód]],zostava26[],2,0),"")</f>
        <v/>
      </c>
      <c r="AM433" s="100" t="str">
        <f>IFERROR(VLOOKUP(Výskyt[[#This Row],[Kód]],zostava27[],2,0),"")</f>
        <v/>
      </c>
      <c r="AN433" s="100" t="str">
        <f>IFERROR(VLOOKUP(Výskyt[[#This Row],[Kód]],zostava28[],2,0),"")</f>
        <v/>
      </c>
      <c r="AO433" s="100" t="str">
        <f>IFERROR(VLOOKUP(Výskyt[[#This Row],[Kód]],zostava29[],2,0),"")</f>
        <v/>
      </c>
      <c r="AP433" s="100" t="str">
        <f>IFERROR(VLOOKUP(Výskyt[[#This Row],[Kód]],zostava30[],2,0),"")</f>
        <v/>
      </c>
      <c r="AQ433" s="100" t="str">
        <f>IFERROR(VLOOKUP(Výskyt[[#This Row],[Kód]],zostava31[],2,0),"")</f>
        <v/>
      </c>
      <c r="AR433" s="100" t="str">
        <f>IFERROR(VLOOKUP(Výskyt[[#This Row],[Kód]],zostava32[],2,0),"")</f>
        <v/>
      </c>
      <c r="AS433" s="100" t="str">
        <f>IFERROR(VLOOKUP(Výskyt[[#This Row],[Kód]],zostava33[],2,0),"")</f>
        <v/>
      </c>
      <c r="AT433" s="100" t="str">
        <f>IFERROR(VLOOKUP(Výskyt[[#This Row],[Kód]],zostava34[],2,0),"")</f>
        <v/>
      </c>
      <c r="AU433" s="100" t="str">
        <f>IFERROR(VLOOKUP(Výskyt[[#This Row],[Kód]],zostava35[],2,0),"")</f>
        <v/>
      </c>
      <c r="AV433" s="100" t="str">
        <f>IFERROR(VLOOKUP(Výskyt[[#This Row],[Kód]],zostava36[],2,0),"")</f>
        <v/>
      </c>
      <c r="AW433" s="100" t="str">
        <f>IFERROR(VLOOKUP(Výskyt[[#This Row],[Kód]],zostava37[],2,0),"")</f>
        <v/>
      </c>
      <c r="AX433" s="100" t="str">
        <f>IFERROR(VLOOKUP(Výskyt[[#This Row],[Kód]],zostava38[],2,0),"")</f>
        <v/>
      </c>
      <c r="AY433" s="100" t="str">
        <f>IFERROR(VLOOKUP(Výskyt[[#This Row],[Kód]],zostava39[],2,0),"")</f>
        <v/>
      </c>
      <c r="AZ433" s="100" t="str">
        <f>IFERROR(VLOOKUP(Výskyt[[#This Row],[Kód]],zostava40[],2,0),"")</f>
        <v/>
      </c>
      <c r="BA433" s="100" t="str">
        <f>IFERROR(VLOOKUP(Výskyt[[#This Row],[Kód]],zostava41[],2,0),"")</f>
        <v/>
      </c>
      <c r="BB433" s="100" t="str">
        <f>IFERROR(VLOOKUP(Výskyt[[#This Row],[Kód]],zostava42[],2,0),"")</f>
        <v/>
      </c>
      <c r="BC433" s="100" t="str">
        <f>IFERROR(VLOOKUP(Výskyt[[#This Row],[Kód]],zostava43[],2,0),"")</f>
        <v/>
      </c>
      <c r="BD433" s="100" t="str">
        <f>IFERROR(VLOOKUP(Výskyt[[#This Row],[Kód]],zostava44[],2,0),"")</f>
        <v/>
      </c>
    </row>
    <row r="434" spans="2:56" x14ac:dyDescent="0.35">
      <c r="B434" s="98">
        <v>6557</v>
      </c>
      <c r="C434" s="84" t="s">
        <v>649</v>
      </c>
      <c r="D434" s="84">
        <f>Cenník[[#This Row],[Kód]]</f>
        <v>6557</v>
      </c>
      <c r="E434" s="93">
        <v>0.14000000000000001</v>
      </c>
      <c r="G434" s="84" t="s">
        <v>16</v>
      </c>
      <c r="I434" s="99">
        <f>Cenník[[#This Row],[Kód]]</f>
        <v>6557</v>
      </c>
      <c r="J434" s="100">
        <f>SUM(Výskyt[[#This Row],[1]:[44]])</f>
        <v>0</v>
      </c>
      <c r="K434" s="100" t="str">
        <f>IFERROR(RANK(Výskyt[[#This Row],[kód-P]],Výskyt[kód-P],1),"")</f>
        <v/>
      </c>
      <c r="L434" s="100" t="str">
        <f>IF(Výskyt[[#This Row],[ks]]&gt;0,Výskyt[[#This Row],[Kód]],"")</f>
        <v/>
      </c>
      <c r="M434" s="100" t="str">
        <f>IFERROR(VLOOKUP(Výskyt[[#This Row],[Kód]],zostava1[],2,0),"")</f>
        <v/>
      </c>
      <c r="N434" s="100" t="str">
        <f>IFERROR(VLOOKUP(Výskyt[[#This Row],[Kód]],zostava2[],2,0),"")</f>
        <v/>
      </c>
      <c r="O434" s="100" t="str">
        <f>IFERROR(VLOOKUP(Výskyt[[#This Row],[Kód]],zostava3[],2,0),"")</f>
        <v/>
      </c>
      <c r="P434" s="100" t="str">
        <f>IFERROR(VLOOKUP(Výskyt[[#This Row],[Kód]],zostava4[],2,0),"")</f>
        <v/>
      </c>
      <c r="Q434" s="100" t="str">
        <f>IFERROR(VLOOKUP(Výskyt[[#This Row],[Kód]],zostava5[],2,0),"")</f>
        <v/>
      </c>
      <c r="R434" s="100" t="str">
        <f>IFERROR(VLOOKUP(Výskyt[[#This Row],[Kód]],zostava6[],2,0),"")</f>
        <v/>
      </c>
      <c r="S434" s="100" t="str">
        <f>IFERROR(VLOOKUP(Výskyt[[#This Row],[Kód]],zostava7[],2,0),"")</f>
        <v/>
      </c>
      <c r="T434" s="100" t="str">
        <f>IFERROR(VLOOKUP(Výskyt[[#This Row],[Kód]],zostava8[],2,0),"")</f>
        <v/>
      </c>
      <c r="U434" s="100" t="str">
        <f>IFERROR(VLOOKUP(Výskyt[[#This Row],[Kód]],zostava9[],2,0),"")</f>
        <v/>
      </c>
      <c r="V434" s="102" t="str">
        <f>IFERROR(VLOOKUP(Výskyt[[#This Row],[Kód]],zostava10[],2,0),"")</f>
        <v/>
      </c>
      <c r="W434" s="100" t="str">
        <f>IFERROR(VLOOKUP(Výskyt[[#This Row],[Kód]],zostava11[],2,0),"")</f>
        <v/>
      </c>
      <c r="X434" s="100" t="str">
        <f>IFERROR(VLOOKUP(Výskyt[[#This Row],[Kód]],zostava12[],2,0),"")</f>
        <v/>
      </c>
      <c r="Y434" s="100" t="str">
        <f>IFERROR(VLOOKUP(Výskyt[[#This Row],[Kód]],zostava13[],2,0),"")</f>
        <v/>
      </c>
      <c r="Z434" s="100" t="str">
        <f>IFERROR(VLOOKUP(Výskyt[[#This Row],[Kód]],zostava14[],2,0),"")</f>
        <v/>
      </c>
      <c r="AA434" s="100" t="str">
        <f>IFERROR(VLOOKUP(Výskyt[[#This Row],[Kód]],zostava15[],2,0),"")</f>
        <v/>
      </c>
      <c r="AB434" s="100" t="str">
        <f>IFERROR(VLOOKUP(Výskyt[[#This Row],[Kód]],zostava16[],2,0),"")</f>
        <v/>
      </c>
      <c r="AC434" s="100" t="str">
        <f>IFERROR(VLOOKUP(Výskyt[[#This Row],[Kód]],zostava17[],2,0),"")</f>
        <v/>
      </c>
      <c r="AD434" s="100" t="str">
        <f>IFERROR(VLOOKUP(Výskyt[[#This Row],[Kód]],zostava18[],2,0),"")</f>
        <v/>
      </c>
      <c r="AE434" s="100" t="str">
        <f>IFERROR(VLOOKUP(Výskyt[[#This Row],[Kód]],zostava19[],2,0),"")</f>
        <v/>
      </c>
      <c r="AF434" s="100" t="str">
        <f>IFERROR(VLOOKUP(Výskyt[[#This Row],[Kód]],zostava20[],2,0),"")</f>
        <v/>
      </c>
      <c r="AG434" s="100" t="str">
        <f>IFERROR(VLOOKUP(Výskyt[[#This Row],[Kód]],zostava21[],2,0),"")</f>
        <v/>
      </c>
      <c r="AH434" s="100" t="str">
        <f>IFERROR(VLOOKUP(Výskyt[[#This Row],[Kód]],zostava22[],2,0),"")</f>
        <v/>
      </c>
      <c r="AI434" s="100" t="str">
        <f>IFERROR(VLOOKUP(Výskyt[[#This Row],[Kód]],zostava23[],2,0),"")</f>
        <v/>
      </c>
      <c r="AJ434" s="100" t="str">
        <f>IFERROR(VLOOKUP(Výskyt[[#This Row],[Kód]],zostava24[],2,0),"")</f>
        <v/>
      </c>
      <c r="AK434" s="100" t="str">
        <f>IFERROR(VLOOKUP(Výskyt[[#This Row],[Kód]],zostava25[],2,0),"")</f>
        <v/>
      </c>
      <c r="AL434" s="100" t="str">
        <f>IFERROR(VLOOKUP(Výskyt[[#This Row],[Kód]],zostava26[],2,0),"")</f>
        <v/>
      </c>
      <c r="AM434" s="100" t="str">
        <f>IFERROR(VLOOKUP(Výskyt[[#This Row],[Kód]],zostava27[],2,0),"")</f>
        <v/>
      </c>
      <c r="AN434" s="100" t="str">
        <f>IFERROR(VLOOKUP(Výskyt[[#This Row],[Kód]],zostava28[],2,0),"")</f>
        <v/>
      </c>
      <c r="AO434" s="100" t="str">
        <f>IFERROR(VLOOKUP(Výskyt[[#This Row],[Kód]],zostava29[],2,0),"")</f>
        <v/>
      </c>
      <c r="AP434" s="100" t="str">
        <f>IFERROR(VLOOKUP(Výskyt[[#This Row],[Kód]],zostava30[],2,0),"")</f>
        <v/>
      </c>
      <c r="AQ434" s="100" t="str">
        <f>IFERROR(VLOOKUP(Výskyt[[#This Row],[Kód]],zostava31[],2,0),"")</f>
        <v/>
      </c>
      <c r="AR434" s="100" t="str">
        <f>IFERROR(VLOOKUP(Výskyt[[#This Row],[Kód]],zostava32[],2,0),"")</f>
        <v/>
      </c>
      <c r="AS434" s="100" t="str">
        <f>IFERROR(VLOOKUP(Výskyt[[#This Row],[Kód]],zostava33[],2,0),"")</f>
        <v/>
      </c>
      <c r="AT434" s="100" t="str">
        <f>IFERROR(VLOOKUP(Výskyt[[#This Row],[Kód]],zostava34[],2,0),"")</f>
        <v/>
      </c>
      <c r="AU434" s="100" t="str">
        <f>IFERROR(VLOOKUP(Výskyt[[#This Row],[Kód]],zostava35[],2,0),"")</f>
        <v/>
      </c>
      <c r="AV434" s="100" t="str">
        <f>IFERROR(VLOOKUP(Výskyt[[#This Row],[Kód]],zostava36[],2,0),"")</f>
        <v/>
      </c>
      <c r="AW434" s="100" t="str">
        <f>IFERROR(VLOOKUP(Výskyt[[#This Row],[Kód]],zostava37[],2,0),"")</f>
        <v/>
      </c>
      <c r="AX434" s="100" t="str">
        <f>IFERROR(VLOOKUP(Výskyt[[#This Row],[Kód]],zostava38[],2,0),"")</f>
        <v/>
      </c>
      <c r="AY434" s="100" t="str">
        <f>IFERROR(VLOOKUP(Výskyt[[#This Row],[Kód]],zostava39[],2,0),"")</f>
        <v/>
      </c>
      <c r="AZ434" s="100" t="str">
        <f>IFERROR(VLOOKUP(Výskyt[[#This Row],[Kód]],zostava40[],2,0),"")</f>
        <v/>
      </c>
      <c r="BA434" s="100" t="str">
        <f>IFERROR(VLOOKUP(Výskyt[[#This Row],[Kód]],zostava41[],2,0),"")</f>
        <v/>
      </c>
      <c r="BB434" s="100" t="str">
        <f>IFERROR(VLOOKUP(Výskyt[[#This Row],[Kód]],zostava42[],2,0),"")</f>
        <v/>
      </c>
      <c r="BC434" s="100" t="str">
        <f>IFERROR(VLOOKUP(Výskyt[[#This Row],[Kód]],zostava43[],2,0),"")</f>
        <v/>
      </c>
      <c r="BD434" s="100" t="str">
        <f>IFERROR(VLOOKUP(Výskyt[[#This Row],[Kód]],zostava44[],2,0),"")</f>
        <v/>
      </c>
    </row>
    <row r="435" spans="2:56" x14ac:dyDescent="0.35">
      <c r="B435" s="98">
        <v>6558</v>
      </c>
      <c r="C435" s="84" t="s">
        <v>651</v>
      </c>
      <c r="D435" s="84">
        <f>Cenník[[#This Row],[Kód]]</f>
        <v>6558</v>
      </c>
      <c r="E435" s="93">
        <v>0.14000000000000001</v>
      </c>
      <c r="G435" s="84" t="s">
        <v>17</v>
      </c>
      <c r="I435" s="99">
        <f>Cenník[[#This Row],[Kód]]</f>
        <v>6558</v>
      </c>
      <c r="J435" s="100">
        <f>SUM(Výskyt[[#This Row],[1]:[44]])</f>
        <v>0</v>
      </c>
      <c r="K435" s="100" t="str">
        <f>IFERROR(RANK(Výskyt[[#This Row],[kód-P]],Výskyt[kód-P],1),"")</f>
        <v/>
      </c>
      <c r="L435" s="100" t="str">
        <f>IF(Výskyt[[#This Row],[ks]]&gt;0,Výskyt[[#This Row],[Kód]],"")</f>
        <v/>
      </c>
      <c r="M435" s="100" t="str">
        <f>IFERROR(VLOOKUP(Výskyt[[#This Row],[Kód]],zostava1[],2,0),"")</f>
        <v/>
      </c>
      <c r="N435" s="100" t="str">
        <f>IFERROR(VLOOKUP(Výskyt[[#This Row],[Kód]],zostava2[],2,0),"")</f>
        <v/>
      </c>
      <c r="O435" s="100" t="str">
        <f>IFERROR(VLOOKUP(Výskyt[[#This Row],[Kód]],zostava3[],2,0),"")</f>
        <v/>
      </c>
      <c r="P435" s="100" t="str">
        <f>IFERROR(VLOOKUP(Výskyt[[#This Row],[Kód]],zostava4[],2,0),"")</f>
        <v/>
      </c>
      <c r="Q435" s="100" t="str">
        <f>IFERROR(VLOOKUP(Výskyt[[#This Row],[Kód]],zostava5[],2,0),"")</f>
        <v/>
      </c>
      <c r="R435" s="100" t="str">
        <f>IFERROR(VLOOKUP(Výskyt[[#This Row],[Kód]],zostava6[],2,0),"")</f>
        <v/>
      </c>
      <c r="S435" s="100" t="str">
        <f>IFERROR(VLOOKUP(Výskyt[[#This Row],[Kód]],zostava7[],2,0),"")</f>
        <v/>
      </c>
      <c r="T435" s="100" t="str">
        <f>IFERROR(VLOOKUP(Výskyt[[#This Row],[Kód]],zostava8[],2,0),"")</f>
        <v/>
      </c>
      <c r="U435" s="100" t="str">
        <f>IFERROR(VLOOKUP(Výskyt[[#This Row],[Kód]],zostava9[],2,0),"")</f>
        <v/>
      </c>
      <c r="V435" s="102" t="str">
        <f>IFERROR(VLOOKUP(Výskyt[[#This Row],[Kód]],zostava10[],2,0),"")</f>
        <v/>
      </c>
      <c r="W435" s="100" t="str">
        <f>IFERROR(VLOOKUP(Výskyt[[#This Row],[Kód]],zostava11[],2,0),"")</f>
        <v/>
      </c>
      <c r="X435" s="100" t="str">
        <f>IFERROR(VLOOKUP(Výskyt[[#This Row],[Kód]],zostava12[],2,0),"")</f>
        <v/>
      </c>
      <c r="Y435" s="100" t="str">
        <f>IFERROR(VLOOKUP(Výskyt[[#This Row],[Kód]],zostava13[],2,0),"")</f>
        <v/>
      </c>
      <c r="Z435" s="100" t="str">
        <f>IFERROR(VLOOKUP(Výskyt[[#This Row],[Kód]],zostava14[],2,0),"")</f>
        <v/>
      </c>
      <c r="AA435" s="100" t="str">
        <f>IFERROR(VLOOKUP(Výskyt[[#This Row],[Kód]],zostava15[],2,0),"")</f>
        <v/>
      </c>
      <c r="AB435" s="100" t="str">
        <f>IFERROR(VLOOKUP(Výskyt[[#This Row],[Kód]],zostava16[],2,0),"")</f>
        <v/>
      </c>
      <c r="AC435" s="100" t="str">
        <f>IFERROR(VLOOKUP(Výskyt[[#This Row],[Kód]],zostava17[],2,0),"")</f>
        <v/>
      </c>
      <c r="AD435" s="100" t="str">
        <f>IFERROR(VLOOKUP(Výskyt[[#This Row],[Kód]],zostava18[],2,0),"")</f>
        <v/>
      </c>
      <c r="AE435" s="100" t="str">
        <f>IFERROR(VLOOKUP(Výskyt[[#This Row],[Kód]],zostava19[],2,0),"")</f>
        <v/>
      </c>
      <c r="AF435" s="100" t="str">
        <f>IFERROR(VLOOKUP(Výskyt[[#This Row],[Kód]],zostava20[],2,0),"")</f>
        <v/>
      </c>
      <c r="AG435" s="100" t="str">
        <f>IFERROR(VLOOKUP(Výskyt[[#This Row],[Kód]],zostava21[],2,0),"")</f>
        <v/>
      </c>
      <c r="AH435" s="100" t="str">
        <f>IFERROR(VLOOKUP(Výskyt[[#This Row],[Kód]],zostava22[],2,0),"")</f>
        <v/>
      </c>
      <c r="AI435" s="100" t="str">
        <f>IFERROR(VLOOKUP(Výskyt[[#This Row],[Kód]],zostava23[],2,0),"")</f>
        <v/>
      </c>
      <c r="AJ435" s="100" t="str">
        <f>IFERROR(VLOOKUP(Výskyt[[#This Row],[Kód]],zostava24[],2,0),"")</f>
        <v/>
      </c>
      <c r="AK435" s="100" t="str">
        <f>IFERROR(VLOOKUP(Výskyt[[#This Row],[Kód]],zostava25[],2,0),"")</f>
        <v/>
      </c>
      <c r="AL435" s="100" t="str">
        <f>IFERROR(VLOOKUP(Výskyt[[#This Row],[Kód]],zostava26[],2,0),"")</f>
        <v/>
      </c>
      <c r="AM435" s="100" t="str">
        <f>IFERROR(VLOOKUP(Výskyt[[#This Row],[Kód]],zostava27[],2,0),"")</f>
        <v/>
      </c>
      <c r="AN435" s="100" t="str">
        <f>IFERROR(VLOOKUP(Výskyt[[#This Row],[Kód]],zostava28[],2,0),"")</f>
        <v/>
      </c>
      <c r="AO435" s="100" t="str">
        <f>IFERROR(VLOOKUP(Výskyt[[#This Row],[Kód]],zostava29[],2,0),"")</f>
        <v/>
      </c>
      <c r="AP435" s="100" t="str">
        <f>IFERROR(VLOOKUP(Výskyt[[#This Row],[Kód]],zostava30[],2,0),"")</f>
        <v/>
      </c>
      <c r="AQ435" s="100" t="str">
        <f>IFERROR(VLOOKUP(Výskyt[[#This Row],[Kód]],zostava31[],2,0),"")</f>
        <v/>
      </c>
      <c r="AR435" s="100" t="str">
        <f>IFERROR(VLOOKUP(Výskyt[[#This Row],[Kód]],zostava32[],2,0),"")</f>
        <v/>
      </c>
      <c r="AS435" s="100" t="str">
        <f>IFERROR(VLOOKUP(Výskyt[[#This Row],[Kód]],zostava33[],2,0),"")</f>
        <v/>
      </c>
      <c r="AT435" s="100" t="str">
        <f>IFERROR(VLOOKUP(Výskyt[[#This Row],[Kód]],zostava34[],2,0),"")</f>
        <v/>
      </c>
      <c r="AU435" s="100" t="str">
        <f>IFERROR(VLOOKUP(Výskyt[[#This Row],[Kód]],zostava35[],2,0),"")</f>
        <v/>
      </c>
      <c r="AV435" s="100" t="str">
        <f>IFERROR(VLOOKUP(Výskyt[[#This Row],[Kód]],zostava36[],2,0),"")</f>
        <v/>
      </c>
      <c r="AW435" s="100" t="str">
        <f>IFERROR(VLOOKUP(Výskyt[[#This Row],[Kód]],zostava37[],2,0),"")</f>
        <v/>
      </c>
      <c r="AX435" s="100" t="str">
        <f>IFERROR(VLOOKUP(Výskyt[[#This Row],[Kód]],zostava38[],2,0),"")</f>
        <v/>
      </c>
      <c r="AY435" s="100" t="str">
        <f>IFERROR(VLOOKUP(Výskyt[[#This Row],[Kód]],zostava39[],2,0),"")</f>
        <v/>
      </c>
      <c r="AZ435" s="100" t="str">
        <f>IFERROR(VLOOKUP(Výskyt[[#This Row],[Kód]],zostava40[],2,0),"")</f>
        <v/>
      </c>
      <c r="BA435" s="100" t="str">
        <f>IFERROR(VLOOKUP(Výskyt[[#This Row],[Kód]],zostava41[],2,0),"")</f>
        <v/>
      </c>
      <c r="BB435" s="100" t="str">
        <f>IFERROR(VLOOKUP(Výskyt[[#This Row],[Kód]],zostava42[],2,0),"")</f>
        <v/>
      </c>
      <c r="BC435" s="100" t="str">
        <f>IFERROR(VLOOKUP(Výskyt[[#This Row],[Kód]],zostava43[],2,0),"")</f>
        <v/>
      </c>
      <c r="BD435" s="100" t="str">
        <f>IFERROR(VLOOKUP(Výskyt[[#This Row],[Kód]],zostava44[],2,0),"")</f>
        <v/>
      </c>
    </row>
    <row r="436" spans="2:56" x14ac:dyDescent="0.35">
      <c r="B436" s="98">
        <v>6559</v>
      </c>
      <c r="C436" s="84" t="s">
        <v>653</v>
      </c>
      <c r="D436" s="84">
        <f>Cenník[[#This Row],[Kód]]</f>
        <v>6559</v>
      </c>
      <c r="E436" s="93">
        <v>0.14000000000000001</v>
      </c>
      <c r="G436" s="84" t="s">
        <v>19</v>
      </c>
      <c r="I436" s="99">
        <f>Cenník[[#This Row],[Kód]]</f>
        <v>6559</v>
      </c>
      <c r="J436" s="100">
        <f>SUM(Výskyt[[#This Row],[1]:[44]])</f>
        <v>0</v>
      </c>
      <c r="K436" s="100" t="str">
        <f>IFERROR(RANK(Výskyt[[#This Row],[kód-P]],Výskyt[kód-P],1),"")</f>
        <v/>
      </c>
      <c r="L436" s="100" t="str">
        <f>IF(Výskyt[[#This Row],[ks]]&gt;0,Výskyt[[#This Row],[Kód]],"")</f>
        <v/>
      </c>
      <c r="M436" s="100" t="str">
        <f>IFERROR(VLOOKUP(Výskyt[[#This Row],[Kód]],zostava1[],2,0),"")</f>
        <v/>
      </c>
      <c r="N436" s="100" t="str">
        <f>IFERROR(VLOOKUP(Výskyt[[#This Row],[Kód]],zostava2[],2,0),"")</f>
        <v/>
      </c>
      <c r="O436" s="100" t="str">
        <f>IFERROR(VLOOKUP(Výskyt[[#This Row],[Kód]],zostava3[],2,0),"")</f>
        <v/>
      </c>
      <c r="P436" s="100" t="str">
        <f>IFERROR(VLOOKUP(Výskyt[[#This Row],[Kód]],zostava4[],2,0),"")</f>
        <v/>
      </c>
      <c r="Q436" s="100" t="str">
        <f>IFERROR(VLOOKUP(Výskyt[[#This Row],[Kód]],zostava5[],2,0),"")</f>
        <v/>
      </c>
      <c r="R436" s="100" t="str">
        <f>IFERROR(VLOOKUP(Výskyt[[#This Row],[Kód]],zostava6[],2,0),"")</f>
        <v/>
      </c>
      <c r="S436" s="100" t="str">
        <f>IFERROR(VLOOKUP(Výskyt[[#This Row],[Kód]],zostava7[],2,0),"")</f>
        <v/>
      </c>
      <c r="T436" s="100" t="str">
        <f>IFERROR(VLOOKUP(Výskyt[[#This Row],[Kód]],zostava8[],2,0),"")</f>
        <v/>
      </c>
      <c r="U436" s="100" t="str">
        <f>IFERROR(VLOOKUP(Výskyt[[#This Row],[Kód]],zostava9[],2,0),"")</f>
        <v/>
      </c>
      <c r="V436" s="102" t="str">
        <f>IFERROR(VLOOKUP(Výskyt[[#This Row],[Kód]],zostava10[],2,0),"")</f>
        <v/>
      </c>
      <c r="W436" s="100" t="str">
        <f>IFERROR(VLOOKUP(Výskyt[[#This Row],[Kód]],zostava11[],2,0),"")</f>
        <v/>
      </c>
      <c r="X436" s="100" t="str">
        <f>IFERROR(VLOOKUP(Výskyt[[#This Row],[Kód]],zostava12[],2,0),"")</f>
        <v/>
      </c>
      <c r="Y436" s="100" t="str">
        <f>IFERROR(VLOOKUP(Výskyt[[#This Row],[Kód]],zostava13[],2,0),"")</f>
        <v/>
      </c>
      <c r="Z436" s="100" t="str">
        <f>IFERROR(VLOOKUP(Výskyt[[#This Row],[Kód]],zostava14[],2,0),"")</f>
        <v/>
      </c>
      <c r="AA436" s="100" t="str">
        <f>IFERROR(VLOOKUP(Výskyt[[#This Row],[Kód]],zostava15[],2,0),"")</f>
        <v/>
      </c>
      <c r="AB436" s="100" t="str">
        <f>IFERROR(VLOOKUP(Výskyt[[#This Row],[Kód]],zostava16[],2,0),"")</f>
        <v/>
      </c>
      <c r="AC436" s="100" t="str">
        <f>IFERROR(VLOOKUP(Výskyt[[#This Row],[Kód]],zostava17[],2,0),"")</f>
        <v/>
      </c>
      <c r="AD436" s="100" t="str">
        <f>IFERROR(VLOOKUP(Výskyt[[#This Row],[Kód]],zostava18[],2,0),"")</f>
        <v/>
      </c>
      <c r="AE436" s="100" t="str">
        <f>IFERROR(VLOOKUP(Výskyt[[#This Row],[Kód]],zostava19[],2,0),"")</f>
        <v/>
      </c>
      <c r="AF436" s="100" t="str">
        <f>IFERROR(VLOOKUP(Výskyt[[#This Row],[Kód]],zostava20[],2,0),"")</f>
        <v/>
      </c>
      <c r="AG436" s="100" t="str">
        <f>IFERROR(VLOOKUP(Výskyt[[#This Row],[Kód]],zostava21[],2,0),"")</f>
        <v/>
      </c>
      <c r="AH436" s="100" t="str">
        <f>IFERROR(VLOOKUP(Výskyt[[#This Row],[Kód]],zostava22[],2,0),"")</f>
        <v/>
      </c>
      <c r="AI436" s="100" t="str">
        <f>IFERROR(VLOOKUP(Výskyt[[#This Row],[Kód]],zostava23[],2,0),"")</f>
        <v/>
      </c>
      <c r="AJ436" s="100" t="str">
        <f>IFERROR(VLOOKUP(Výskyt[[#This Row],[Kód]],zostava24[],2,0),"")</f>
        <v/>
      </c>
      <c r="AK436" s="100" t="str">
        <f>IFERROR(VLOOKUP(Výskyt[[#This Row],[Kód]],zostava25[],2,0),"")</f>
        <v/>
      </c>
      <c r="AL436" s="100" t="str">
        <f>IFERROR(VLOOKUP(Výskyt[[#This Row],[Kód]],zostava26[],2,0),"")</f>
        <v/>
      </c>
      <c r="AM436" s="100" t="str">
        <f>IFERROR(VLOOKUP(Výskyt[[#This Row],[Kód]],zostava27[],2,0),"")</f>
        <v/>
      </c>
      <c r="AN436" s="100" t="str">
        <f>IFERROR(VLOOKUP(Výskyt[[#This Row],[Kód]],zostava28[],2,0),"")</f>
        <v/>
      </c>
      <c r="AO436" s="100" t="str">
        <f>IFERROR(VLOOKUP(Výskyt[[#This Row],[Kód]],zostava29[],2,0),"")</f>
        <v/>
      </c>
      <c r="AP436" s="100" t="str">
        <f>IFERROR(VLOOKUP(Výskyt[[#This Row],[Kód]],zostava30[],2,0),"")</f>
        <v/>
      </c>
      <c r="AQ436" s="100" t="str">
        <f>IFERROR(VLOOKUP(Výskyt[[#This Row],[Kód]],zostava31[],2,0),"")</f>
        <v/>
      </c>
      <c r="AR436" s="100" t="str">
        <f>IFERROR(VLOOKUP(Výskyt[[#This Row],[Kód]],zostava32[],2,0),"")</f>
        <v/>
      </c>
      <c r="AS436" s="100" t="str">
        <f>IFERROR(VLOOKUP(Výskyt[[#This Row],[Kód]],zostava33[],2,0),"")</f>
        <v/>
      </c>
      <c r="AT436" s="100" t="str">
        <f>IFERROR(VLOOKUP(Výskyt[[#This Row],[Kód]],zostava34[],2,0),"")</f>
        <v/>
      </c>
      <c r="AU436" s="100" t="str">
        <f>IFERROR(VLOOKUP(Výskyt[[#This Row],[Kód]],zostava35[],2,0),"")</f>
        <v/>
      </c>
      <c r="AV436" s="100" t="str">
        <f>IFERROR(VLOOKUP(Výskyt[[#This Row],[Kód]],zostava36[],2,0),"")</f>
        <v/>
      </c>
      <c r="AW436" s="100" t="str">
        <f>IFERROR(VLOOKUP(Výskyt[[#This Row],[Kód]],zostava37[],2,0),"")</f>
        <v/>
      </c>
      <c r="AX436" s="100" t="str">
        <f>IFERROR(VLOOKUP(Výskyt[[#This Row],[Kód]],zostava38[],2,0),"")</f>
        <v/>
      </c>
      <c r="AY436" s="100" t="str">
        <f>IFERROR(VLOOKUP(Výskyt[[#This Row],[Kód]],zostava39[],2,0),"")</f>
        <v/>
      </c>
      <c r="AZ436" s="100" t="str">
        <f>IFERROR(VLOOKUP(Výskyt[[#This Row],[Kód]],zostava40[],2,0),"")</f>
        <v/>
      </c>
      <c r="BA436" s="100" t="str">
        <f>IFERROR(VLOOKUP(Výskyt[[#This Row],[Kód]],zostava41[],2,0),"")</f>
        <v/>
      </c>
      <c r="BB436" s="100" t="str">
        <f>IFERROR(VLOOKUP(Výskyt[[#This Row],[Kód]],zostava42[],2,0),"")</f>
        <v/>
      </c>
      <c r="BC436" s="100" t="str">
        <f>IFERROR(VLOOKUP(Výskyt[[#This Row],[Kód]],zostava43[],2,0),"")</f>
        <v/>
      </c>
      <c r="BD436" s="100" t="str">
        <f>IFERROR(VLOOKUP(Výskyt[[#This Row],[Kód]],zostava44[],2,0),"")</f>
        <v/>
      </c>
    </row>
    <row r="437" spans="2:56" x14ac:dyDescent="0.35">
      <c r="B437" s="98">
        <v>6639</v>
      </c>
      <c r="C437" s="84" t="s">
        <v>437</v>
      </c>
      <c r="D437" s="84">
        <f>Cenník[[#This Row],[Kód]]</f>
        <v>6639</v>
      </c>
      <c r="E437" s="93">
        <v>0.4</v>
      </c>
      <c r="G437" s="84" t="s">
        <v>21</v>
      </c>
      <c r="I437" s="99">
        <f>Cenník[[#This Row],[Kód]]</f>
        <v>6639</v>
      </c>
      <c r="J437" s="100">
        <f>SUM(Výskyt[[#This Row],[1]:[44]])</f>
        <v>0</v>
      </c>
      <c r="K437" s="100" t="str">
        <f>IFERROR(RANK(Výskyt[[#This Row],[kód-P]],Výskyt[kód-P],1),"")</f>
        <v/>
      </c>
      <c r="L437" s="100" t="str">
        <f>IF(Výskyt[[#This Row],[ks]]&gt;0,Výskyt[[#This Row],[Kód]],"")</f>
        <v/>
      </c>
      <c r="M437" s="100" t="str">
        <f>IFERROR(VLOOKUP(Výskyt[[#This Row],[Kód]],zostava1[],2,0),"")</f>
        <v/>
      </c>
      <c r="N437" s="100" t="str">
        <f>IFERROR(VLOOKUP(Výskyt[[#This Row],[Kód]],zostava2[],2,0),"")</f>
        <v/>
      </c>
      <c r="O437" s="100" t="str">
        <f>IFERROR(VLOOKUP(Výskyt[[#This Row],[Kód]],zostava3[],2,0),"")</f>
        <v/>
      </c>
      <c r="P437" s="100" t="str">
        <f>IFERROR(VLOOKUP(Výskyt[[#This Row],[Kód]],zostava4[],2,0),"")</f>
        <v/>
      </c>
      <c r="Q437" s="100" t="str">
        <f>IFERROR(VLOOKUP(Výskyt[[#This Row],[Kód]],zostava5[],2,0),"")</f>
        <v/>
      </c>
      <c r="R437" s="100" t="str">
        <f>IFERROR(VLOOKUP(Výskyt[[#This Row],[Kód]],zostava6[],2,0),"")</f>
        <v/>
      </c>
      <c r="S437" s="100" t="str">
        <f>IFERROR(VLOOKUP(Výskyt[[#This Row],[Kód]],zostava7[],2,0),"")</f>
        <v/>
      </c>
      <c r="T437" s="100" t="str">
        <f>IFERROR(VLOOKUP(Výskyt[[#This Row],[Kód]],zostava8[],2,0),"")</f>
        <v/>
      </c>
      <c r="U437" s="100" t="str">
        <f>IFERROR(VLOOKUP(Výskyt[[#This Row],[Kód]],zostava9[],2,0),"")</f>
        <v/>
      </c>
      <c r="V437" s="102" t="str">
        <f>IFERROR(VLOOKUP(Výskyt[[#This Row],[Kód]],zostava10[],2,0),"")</f>
        <v/>
      </c>
      <c r="W437" s="100" t="str">
        <f>IFERROR(VLOOKUP(Výskyt[[#This Row],[Kód]],zostava11[],2,0),"")</f>
        <v/>
      </c>
      <c r="X437" s="100" t="str">
        <f>IFERROR(VLOOKUP(Výskyt[[#This Row],[Kód]],zostava12[],2,0),"")</f>
        <v/>
      </c>
      <c r="Y437" s="100" t="str">
        <f>IFERROR(VLOOKUP(Výskyt[[#This Row],[Kód]],zostava13[],2,0),"")</f>
        <v/>
      </c>
      <c r="Z437" s="100" t="str">
        <f>IFERROR(VLOOKUP(Výskyt[[#This Row],[Kód]],zostava14[],2,0),"")</f>
        <v/>
      </c>
      <c r="AA437" s="100" t="str">
        <f>IFERROR(VLOOKUP(Výskyt[[#This Row],[Kód]],zostava15[],2,0),"")</f>
        <v/>
      </c>
      <c r="AB437" s="100" t="str">
        <f>IFERROR(VLOOKUP(Výskyt[[#This Row],[Kód]],zostava16[],2,0),"")</f>
        <v/>
      </c>
      <c r="AC437" s="100" t="str">
        <f>IFERROR(VLOOKUP(Výskyt[[#This Row],[Kód]],zostava17[],2,0),"")</f>
        <v/>
      </c>
      <c r="AD437" s="100" t="str">
        <f>IFERROR(VLOOKUP(Výskyt[[#This Row],[Kód]],zostava18[],2,0),"")</f>
        <v/>
      </c>
      <c r="AE437" s="100" t="str">
        <f>IFERROR(VLOOKUP(Výskyt[[#This Row],[Kód]],zostava19[],2,0),"")</f>
        <v/>
      </c>
      <c r="AF437" s="100" t="str">
        <f>IFERROR(VLOOKUP(Výskyt[[#This Row],[Kód]],zostava20[],2,0),"")</f>
        <v/>
      </c>
      <c r="AG437" s="100" t="str">
        <f>IFERROR(VLOOKUP(Výskyt[[#This Row],[Kód]],zostava21[],2,0),"")</f>
        <v/>
      </c>
      <c r="AH437" s="100" t="str">
        <f>IFERROR(VLOOKUP(Výskyt[[#This Row],[Kód]],zostava22[],2,0),"")</f>
        <v/>
      </c>
      <c r="AI437" s="100" t="str">
        <f>IFERROR(VLOOKUP(Výskyt[[#This Row],[Kód]],zostava23[],2,0),"")</f>
        <v/>
      </c>
      <c r="AJ437" s="100" t="str">
        <f>IFERROR(VLOOKUP(Výskyt[[#This Row],[Kód]],zostava24[],2,0),"")</f>
        <v/>
      </c>
      <c r="AK437" s="100" t="str">
        <f>IFERROR(VLOOKUP(Výskyt[[#This Row],[Kód]],zostava25[],2,0),"")</f>
        <v/>
      </c>
      <c r="AL437" s="100" t="str">
        <f>IFERROR(VLOOKUP(Výskyt[[#This Row],[Kód]],zostava26[],2,0),"")</f>
        <v/>
      </c>
      <c r="AM437" s="100" t="str">
        <f>IFERROR(VLOOKUP(Výskyt[[#This Row],[Kód]],zostava27[],2,0),"")</f>
        <v/>
      </c>
      <c r="AN437" s="100" t="str">
        <f>IFERROR(VLOOKUP(Výskyt[[#This Row],[Kód]],zostava28[],2,0),"")</f>
        <v/>
      </c>
      <c r="AO437" s="100" t="str">
        <f>IFERROR(VLOOKUP(Výskyt[[#This Row],[Kód]],zostava29[],2,0),"")</f>
        <v/>
      </c>
      <c r="AP437" s="100" t="str">
        <f>IFERROR(VLOOKUP(Výskyt[[#This Row],[Kód]],zostava30[],2,0),"")</f>
        <v/>
      </c>
      <c r="AQ437" s="100" t="str">
        <f>IFERROR(VLOOKUP(Výskyt[[#This Row],[Kód]],zostava31[],2,0),"")</f>
        <v/>
      </c>
      <c r="AR437" s="100" t="str">
        <f>IFERROR(VLOOKUP(Výskyt[[#This Row],[Kód]],zostava32[],2,0),"")</f>
        <v/>
      </c>
      <c r="AS437" s="100" t="str">
        <f>IFERROR(VLOOKUP(Výskyt[[#This Row],[Kód]],zostava33[],2,0),"")</f>
        <v/>
      </c>
      <c r="AT437" s="100" t="str">
        <f>IFERROR(VLOOKUP(Výskyt[[#This Row],[Kód]],zostava34[],2,0),"")</f>
        <v/>
      </c>
      <c r="AU437" s="100" t="str">
        <f>IFERROR(VLOOKUP(Výskyt[[#This Row],[Kód]],zostava35[],2,0),"")</f>
        <v/>
      </c>
      <c r="AV437" s="100" t="str">
        <f>IFERROR(VLOOKUP(Výskyt[[#This Row],[Kód]],zostava36[],2,0),"")</f>
        <v/>
      </c>
      <c r="AW437" s="100" t="str">
        <f>IFERROR(VLOOKUP(Výskyt[[#This Row],[Kód]],zostava37[],2,0),"")</f>
        <v/>
      </c>
      <c r="AX437" s="100" t="str">
        <f>IFERROR(VLOOKUP(Výskyt[[#This Row],[Kód]],zostava38[],2,0),"")</f>
        <v/>
      </c>
      <c r="AY437" s="100" t="str">
        <f>IFERROR(VLOOKUP(Výskyt[[#This Row],[Kód]],zostava39[],2,0),"")</f>
        <v/>
      </c>
      <c r="AZ437" s="100" t="str">
        <f>IFERROR(VLOOKUP(Výskyt[[#This Row],[Kód]],zostava40[],2,0),"")</f>
        <v/>
      </c>
      <c r="BA437" s="100" t="str">
        <f>IFERROR(VLOOKUP(Výskyt[[#This Row],[Kód]],zostava41[],2,0),"")</f>
        <v/>
      </c>
      <c r="BB437" s="100" t="str">
        <f>IFERROR(VLOOKUP(Výskyt[[#This Row],[Kód]],zostava42[],2,0),"")</f>
        <v/>
      </c>
      <c r="BC437" s="100" t="str">
        <f>IFERROR(VLOOKUP(Výskyt[[#This Row],[Kód]],zostava43[],2,0),"")</f>
        <v/>
      </c>
      <c r="BD437" s="100" t="str">
        <f>IFERROR(VLOOKUP(Výskyt[[#This Row],[Kód]],zostava44[],2,0),"")</f>
        <v/>
      </c>
    </row>
    <row r="438" spans="2:56" x14ac:dyDescent="0.35">
      <c r="B438" s="98">
        <v>6640</v>
      </c>
      <c r="C438" s="84" t="s">
        <v>460</v>
      </c>
      <c r="D438" s="84">
        <f>Cenník[[#This Row],[Kód]]</f>
        <v>6640</v>
      </c>
      <c r="E438" s="93">
        <v>4.55</v>
      </c>
      <c r="G438" s="84" t="s">
        <v>18</v>
      </c>
      <c r="I438" s="99">
        <f>Cenník[[#This Row],[Kód]]</f>
        <v>6640</v>
      </c>
      <c r="J438" s="100">
        <f>SUM(Výskyt[[#This Row],[1]:[44]])</f>
        <v>0</v>
      </c>
      <c r="K438" s="100" t="str">
        <f>IFERROR(RANK(Výskyt[[#This Row],[kód-P]],Výskyt[kód-P],1),"")</f>
        <v/>
      </c>
      <c r="L438" s="100" t="str">
        <f>IF(Výskyt[[#This Row],[ks]]&gt;0,Výskyt[[#This Row],[Kód]],"")</f>
        <v/>
      </c>
      <c r="M438" s="100" t="str">
        <f>IFERROR(VLOOKUP(Výskyt[[#This Row],[Kód]],zostava1[],2,0),"")</f>
        <v/>
      </c>
      <c r="N438" s="100" t="str">
        <f>IFERROR(VLOOKUP(Výskyt[[#This Row],[Kód]],zostava2[],2,0),"")</f>
        <v/>
      </c>
      <c r="O438" s="100" t="str">
        <f>IFERROR(VLOOKUP(Výskyt[[#This Row],[Kód]],zostava3[],2,0),"")</f>
        <v/>
      </c>
      <c r="P438" s="100" t="str">
        <f>IFERROR(VLOOKUP(Výskyt[[#This Row],[Kód]],zostava4[],2,0),"")</f>
        <v/>
      </c>
      <c r="Q438" s="100" t="str">
        <f>IFERROR(VLOOKUP(Výskyt[[#This Row],[Kód]],zostava5[],2,0),"")</f>
        <v/>
      </c>
      <c r="R438" s="100" t="str">
        <f>IFERROR(VLOOKUP(Výskyt[[#This Row],[Kód]],zostava6[],2,0),"")</f>
        <v/>
      </c>
      <c r="S438" s="100" t="str">
        <f>IFERROR(VLOOKUP(Výskyt[[#This Row],[Kód]],zostava7[],2,0),"")</f>
        <v/>
      </c>
      <c r="T438" s="100" t="str">
        <f>IFERROR(VLOOKUP(Výskyt[[#This Row],[Kód]],zostava8[],2,0),"")</f>
        <v/>
      </c>
      <c r="U438" s="100" t="str">
        <f>IFERROR(VLOOKUP(Výskyt[[#This Row],[Kód]],zostava9[],2,0),"")</f>
        <v/>
      </c>
      <c r="V438" s="102" t="str">
        <f>IFERROR(VLOOKUP(Výskyt[[#This Row],[Kód]],zostava10[],2,0),"")</f>
        <v/>
      </c>
      <c r="W438" s="100" t="str">
        <f>IFERROR(VLOOKUP(Výskyt[[#This Row],[Kód]],zostava11[],2,0),"")</f>
        <v/>
      </c>
      <c r="X438" s="100" t="str">
        <f>IFERROR(VLOOKUP(Výskyt[[#This Row],[Kód]],zostava12[],2,0),"")</f>
        <v/>
      </c>
      <c r="Y438" s="100" t="str">
        <f>IFERROR(VLOOKUP(Výskyt[[#This Row],[Kód]],zostava13[],2,0),"")</f>
        <v/>
      </c>
      <c r="Z438" s="100" t="str">
        <f>IFERROR(VLOOKUP(Výskyt[[#This Row],[Kód]],zostava14[],2,0),"")</f>
        <v/>
      </c>
      <c r="AA438" s="100" t="str">
        <f>IFERROR(VLOOKUP(Výskyt[[#This Row],[Kód]],zostava15[],2,0),"")</f>
        <v/>
      </c>
      <c r="AB438" s="100" t="str">
        <f>IFERROR(VLOOKUP(Výskyt[[#This Row],[Kód]],zostava16[],2,0),"")</f>
        <v/>
      </c>
      <c r="AC438" s="100" t="str">
        <f>IFERROR(VLOOKUP(Výskyt[[#This Row],[Kód]],zostava17[],2,0),"")</f>
        <v/>
      </c>
      <c r="AD438" s="100" t="str">
        <f>IFERROR(VLOOKUP(Výskyt[[#This Row],[Kód]],zostava18[],2,0),"")</f>
        <v/>
      </c>
      <c r="AE438" s="100" t="str">
        <f>IFERROR(VLOOKUP(Výskyt[[#This Row],[Kód]],zostava19[],2,0),"")</f>
        <v/>
      </c>
      <c r="AF438" s="100" t="str">
        <f>IFERROR(VLOOKUP(Výskyt[[#This Row],[Kód]],zostava20[],2,0),"")</f>
        <v/>
      </c>
      <c r="AG438" s="100" t="str">
        <f>IFERROR(VLOOKUP(Výskyt[[#This Row],[Kód]],zostava21[],2,0),"")</f>
        <v/>
      </c>
      <c r="AH438" s="100" t="str">
        <f>IFERROR(VLOOKUP(Výskyt[[#This Row],[Kód]],zostava22[],2,0),"")</f>
        <v/>
      </c>
      <c r="AI438" s="100" t="str">
        <f>IFERROR(VLOOKUP(Výskyt[[#This Row],[Kód]],zostava23[],2,0),"")</f>
        <v/>
      </c>
      <c r="AJ438" s="100" t="str">
        <f>IFERROR(VLOOKUP(Výskyt[[#This Row],[Kód]],zostava24[],2,0),"")</f>
        <v/>
      </c>
      <c r="AK438" s="100" t="str">
        <f>IFERROR(VLOOKUP(Výskyt[[#This Row],[Kód]],zostava25[],2,0),"")</f>
        <v/>
      </c>
      <c r="AL438" s="100" t="str">
        <f>IFERROR(VLOOKUP(Výskyt[[#This Row],[Kód]],zostava26[],2,0),"")</f>
        <v/>
      </c>
      <c r="AM438" s="100" t="str">
        <f>IFERROR(VLOOKUP(Výskyt[[#This Row],[Kód]],zostava27[],2,0),"")</f>
        <v/>
      </c>
      <c r="AN438" s="100" t="str">
        <f>IFERROR(VLOOKUP(Výskyt[[#This Row],[Kód]],zostava28[],2,0),"")</f>
        <v/>
      </c>
      <c r="AO438" s="100" t="str">
        <f>IFERROR(VLOOKUP(Výskyt[[#This Row],[Kód]],zostava29[],2,0),"")</f>
        <v/>
      </c>
      <c r="AP438" s="100" t="str">
        <f>IFERROR(VLOOKUP(Výskyt[[#This Row],[Kód]],zostava30[],2,0),"")</f>
        <v/>
      </c>
      <c r="AQ438" s="100" t="str">
        <f>IFERROR(VLOOKUP(Výskyt[[#This Row],[Kód]],zostava31[],2,0),"")</f>
        <v/>
      </c>
      <c r="AR438" s="100" t="str">
        <f>IFERROR(VLOOKUP(Výskyt[[#This Row],[Kód]],zostava32[],2,0),"")</f>
        <v/>
      </c>
      <c r="AS438" s="100" t="str">
        <f>IFERROR(VLOOKUP(Výskyt[[#This Row],[Kód]],zostava33[],2,0),"")</f>
        <v/>
      </c>
      <c r="AT438" s="100" t="str">
        <f>IFERROR(VLOOKUP(Výskyt[[#This Row],[Kód]],zostava34[],2,0),"")</f>
        <v/>
      </c>
      <c r="AU438" s="100" t="str">
        <f>IFERROR(VLOOKUP(Výskyt[[#This Row],[Kód]],zostava35[],2,0),"")</f>
        <v/>
      </c>
      <c r="AV438" s="100" t="str">
        <f>IFERROR(VLOOKUP(Výskyt[[#This Row],[Kód]],zostava36[],2,0),"")</f>
        <v/>
      </c>
      <c r="AW438" s="100" t="str">
        <f>IFERROR(VLOOKUP(Výskyt[[#This Row],[Kód]],zostava37[],2,0),"")</f>
        <v/>
      </c>
      <c r="AX438" s="100" t="str">
        <f>IFERROR(VLOOKUP(Výskyt[[#This Row],[Kód]],zostava38[],2,0),"")</f>
        <v/>
      </c>
      <c r="AY438" s="100" t="str">
        <f>IFERROR(VLOOKUP(Výskyt[[#This Row],[Kód]],zostava39[],2,0),"")</f>
        <v/>
      </c>
      <c r="AZ438" s="100" t="str">
        <f>IFERROR(VLOOKUP(Výskyt[[#This Row],[Kód]],zostava40[],2,0),"")</f>
        <v/>
      </c>
      <c r="BA438" s="100" t="str">
        <f>IFERROR(VLOOKUP(Výskyt[[#This Row],[Kód]],zostava41[],2,0),"")</f>
        <v/>
      </c>
      <c r="BB438" s="100" t="str">
        <f>IFERROR(VLOOKUP(Výskyt[[#This Row],[Kód]],zostava42[],2,0),"")</f>
        <v/>
      </c>
      <c r="BC438" s="100" t="str">
        <f>IFERROR(VLOOKUP(Výskyt[[#This Row],[Kód]],zostava43[],2,0),"")</f>
        <v/>
      </c>
      <c r="BD438" s="100" t="str">
        <f>IFERROR(VLOOKUP(Výskyt[[#This Row],[Kód]],zostava44[],2,0),"")</f>
        <v/>
      </c>
    </row>
    <row r="439" spans="2:56" x14ac:dyDescent="0.35">
      <c r="B439" s="98">
        <v>6641</v>
      </c>
      <c r="C439" s="84" t="s">
        <v>461</v>
      </c>
      <c r="D439" s="84">
        <f>Cenník[[#This Row],[Kód]]</f>
        <v>6641</v>
      </c>
      <c r="E439" s="93">
        <v>9.17</v>
      </c>
      <c r="G439" s="84" t="s">
        <v>23</v>
      </c>
      <c r="I439" s="99">
        <f>Cenník[[#This Row],[Kód]]</f>
        <v>6641</v>
      </c>
      <c r="J439" s="100">
        <f>SUM(Výskyt[[#This Row],[1]:[44]])</f>
        <v>0</v>
      </c>
      <c r="K439" s="100" t="str">
        <f>IFERROR(RANK(Výskyt[[#This Row],[kód-P]],Výskyt[kód-P],1),"")</f>
        <v/>
      </c>
      <c r="L439" s="100" t="str">
        <f>IF(Výskyt[[#This Row],[ks]]&gt;0,Výskyt[[#This Row],[Kód]],"")</f>
        <v/>
      </c>
      <c r="M439" s="100" t="str">
        <f>IFERROR(VLOOKUP(Výskyt[[#This Row],[Kód]],zostava1[],2,0),"")</f>
        <v/>
      </c>
      <c r="N439" s="100" t="str">
        <f>IFERROR(VLOOKUP(Výskyt[[#This Row],[Kód]],zostava2[],2,0),"")</f>
        <v/>
      </c>
      <c r="O439" s="100" t="str">
        <f>IFERROR(VLOOKUP(Výskyt[[#This Row],[Kód]],zostava3[],2,0),"")</f>
        <v/>
      </c>
      <c r="P439" s="100" t="str">
        <f>IFERROR(VLOOKUP(Výskyt[[#This Row],[Kód]],zostava4[],2,0),"")</f>
        <v/>
      </c>
      <c r="Q439" s="100" t="str">
        <f>IFERROR(VLOOKUP(Výskyt[[#This Row],[Kód]],zostava5[],2,0),"")</f>
        <v/>
      </c>
      <c r="R439" s="100" t="str">
        <f>IFERROR(VLOOKUP(Výskyt[[#This Row],[Kód]],zostava6[],2,0),"")</f>
        <v/>
      </c>
      <c r="S439" s="100" t="str">
        <f>IFERROR(VLOOKUP(Výskyt[[#This Row],[Kód]],zostava7[],2,0),"")</f>
        <v/>
      </c>
      <c r="T439" s="100" t="str">
        <f>IFERROR(VLOOKUP(Výskyt[[#This Row],[Kód]],zostava8[],2,0),"")</f>
        <v/>
      </c>
      <c r="U439" s="100" t="str">
        <f>IFERROR(VLOOKUP(Výskyt[[#This Row],[Kód]],zostava9[],2,0),"")</f>
        <v/>
      </c>
      <c r="V439" s="102" t="str">
        <f>IFERROR(VLOOKUP(Výskyt[[#This Row],[Kód]],zostava10[],2,0),"")</f>
        <v/>
      </c>
      <c r="W439" s="100" t="str">
        <f>IFERROR(VLOOKUP(Výskyt[[#This Row],[Kód]],zostava11[],2,0),"")</f>
        <v/>
      </c>
      <c r="X439" s="100" t="str">
        <f>IFERROR(VLOOKUP(Výskyt[[#This Row],[Kód]],zostava12[],2,0),"")</f>
        <v/>
      </c>
      <c r="Y439" s="100" t="str">
        <f>IFERROR(VLOOKUP(Výskyt[[#This Row],[Kód]],zostava13[],2,0),"")</f>
        <v/>
      </c>
      <c r="Z439" s="100" t="str">
        <f>IFERROR(VLOOKUP(Výskyt[[#This Row],[Kód]],zostava14[],2,0),"")</f>
        <v/>
      </c>
      <c r="AA439" s="100" t="str">
        <f>IFERROR(VLOOKUP(Výskyt[[#This Row],[Kód]],zostava15[],2,0),"")</f>
        <v/>
      </c>
      <c r="AB439" s="100" t="str">
        <f>IFERROR(VLOOKUP(Výskyt[[#This Row],[Kód]],zostava16[],2,0),"")</f>
        <v/>
      </c>
      <c r="AC439" s="100" t="str">
        <f>IFERROR(VLOOKUP(Výskyt[[#This Row],[Kód]],zostava17[],2,0),"")</f>
        <v/>
      </c>
      <c r="AD439" s="100" t="str">
        <f>IFERROR(VLOOKUP(Výskyt[[#This Row],[Kód]],zostava18[],2,0),"")</f>
        <v/>
      </c>
      <c r="AE439" s="100" t="str">
        <f>IFERROR(VLOOKUP(Výskyt[[#This Row],[Kód]],zostava19[],2,0),"")</f>
        <v/>
      </c>
      <c r="AF439" s="100" t="str">
        <f>IFERROR(VLOOKUP(Výskyt[[#This Row],[Kód]],zostava20[],2,0),"")</f>
        <v/>
      </c>
      <c r="AG439" s="100" t="str">
        <f>IFERROR(VLOOKUP(Výskyt[[#This Row],[Kód]],zostava21[],2,0),"")</f>
        <v/>
      </c>
      <c r="AH439" s="100" t="str">
        <f>IFERROR(VLOOKUP(Výskyt[[#This Row],[Kód]],zostava22[],2,0),"")</f>
        <v/>
      </c>
      <c r="AI439" s="100" t="str">
        <f>IFERROR(VLOOKUP(Výskyt[[#This Row],[Kód]],zostava23[],2,0),"")</f>
        <v/>
      </c>
      <c r="AJ439" s="100" t="str">
        <f>IFERROR(VLOOKUP(Výskyt[[#This Row],[Kód]],zostava24[],2,0),"")</f>
        <v/>
      </c>
      <c r="AK439" s="100" t="str">
        <f>IFERROR(VLOOKUP(Výskyt[[#This Row],[Kód]],zostava25[],2,0),"")</f>
        <v/>
      </c>
      <c r="AL439" s="100" t="str">
        <f>IFERROR(VLOOKUP(Výskyt[[#This Row],[Kód]],zostava26[],2,0),"")</f>
        <v/>
      </c>
      <c r="AM439" s="100" t="str">
        <f>IFERROR(VLOOKUP(Výskyt[[#This Row],[Kód]],zostava27[],2,0),"")</f>
        <v/>
      </c>
      <c r="AN439" s="100" t="str">
        <f>IFERROR(VLOOKUP(Výskyt[[#This Row],[Kód]],zostava28[],2,0),"")</f>
        <v/>
      </c>
      <c r="AO439" s="100" t="str">
        <f>IFERROR(VLOOKUP(Výskyt[[#This Row],[Kód]],zostava29[],2,0),"")</f>
        <v/>
      </c>
      <c r="AP439" s="100" t="str">
        <f>IFERROR(VLOOKUP(Výskyt[[#This Row],[Kód]],zostava30[],2,0),"")</f>
        <v/>
      </c>
      <c r="AQ439" s="100" t="str">
        <f>IFERROR(VLOOKUP(Výskyt[[#This Row],[Kód]],zostava31[],2,0),"")</f>
        <v/>
      </c>
      <c r="AR439" s="100" t="str">
        <f>IFERROR(VLOOKUP(Výskyt[[#This Row],[Kód]],zostava32[],2,0),"")</f>
        <v/>
      </c>
      <c r="AS439" s="100" t="str">
        <f>IFERROR(VLOOKUP(Výskyt[[#This Row],[Kód]],zostava33[],2,0),"")</f>
        <v/>
      </c>
      <c r="AT439" s="100" t="str">
        <f>IFERROR(VLOOKUP(Výskyt[[#This Row],[Kód]],zostava34[],2,0),"")</f>
        <v/>
      </c>
      <c r="AU439" s="100" t="str">
        <f>IFERROR(VLOOKUP(Výskyt[[#This Row],[Kód]],zostava35[],2,0),"")</f>
        <v/>
      </c>
      <c r="AV439" s="100" t="str">
        <f>IFERROR(VLOOKUP(Výskyt[[#This Row],[Kód]],zostava36[],2,0),"")</f>
        <v/>
      </c>
      <c r="AW439" s="100" t="str">
        <f>IFERROR(VLOOKUP(Výskyt[[#This Row],[Kód]],zostava37[],2,0),"")</f>
        <v/>
      </c>
      <c r="AX439" s="100" t="str">
        <f>IFERROR(VLOOKUP(Výskyt[[#This Row],[Kód]],zostava38[],2,0),"")</f>
        <v/>
      </c>
      <c r="AY439" s="100" t="str">
        <f>IFERROR(VLOOKUP(Výskyt[[#This Row],[Kód]],zostava39[],2,0),"")</f>
        <v/>
      </c>
      <c r="AZ439" s="100" t="str">
        <f>IFERROR(VLOOKUP(Výskyt[[#This Row],[Kód]],zostava40[],2,0),"")</f>
        <v/>
      </c>
      <c r="BA439" s="100" t="str">
        <f>IFERROR(VLOOKUP(Výskyt[[#This Row],[Kód]],zostava41[],2,0),"")</f>
        <v/>
      </c>
      <c r="BB439" s="100" t="str">
        <f>IFERROR(VLOOKUP(Výskyt[[#This Row],[Kód]],zostava42[],2,0),"")</f>
        <v/>
      </c>
      <c r="BC439" s="100" t="str">
        <f>IFERROR(VLOOKUP(Výskyt[[#This Row],[Kód]],zostava43[],2,0),"")</f>
        <v/>
      </c>
      <c r="BD439" s="100" t="str">
        <f>IFERROR(VLOOKUP(Výskyt[[#This Row],[Kód]],zostava44[],2,0),"")</f>
        <v/>
      </c>
    </row>
    <row r="440" spans="2:56" x14ac:dyDescent="0.35">
      <c r="B440" s="98">
        <v>6660</v>
      </c>
      <c r="C440" s="84" t="s">
        <v>655</v>
      </c>
      <c r="D440" s="84">
        <f>Cenník[[#This Row],[Kód]]</f>
        <v>6660</v>
      </c>
      <c r="E440" s="93">
        <v>0.26</v>
      </c>
      <c r="G440" s="84" t="s">
        <v>20</v>
      </c>
      <c r="I440" s="99">
        <f>Cenník[[#This Row],[Kód]]</f>
        <v>6660</v>
      </c>
      <c r="J440" s="100">
        <f>SUM(Výskyt[[#This Row],[1]:[44]])</f>
        <v>0</v>
      </c>
      <c r="K440" s="100" t="str">
        <f>IFERROR(RANK(Výskyt[[#This Row],[kód-P]],Výskyt[kód-P],1),"")</f>
        <v/>
      </c>
      <c r="L440" s="100" t="str">
        <f>IF(Výskyt[[#This Row],[ks]]&gt;0,Výskyt[[#This Row],[Kód]],"")</f>
        <v/>
      </c>
      <c r="M440" s="100" t="str">
        <f>IFERROR(VLOOKUP(Výskyt[[#This Row],[Kód]],zostava1[],2,0),"")</f>
        <v/>
      </c>
      <c r="N440" s="100" t="str">
        <f>IFERROR(VLOOKUP(Výskyt[[#This Row],[Kód]],zostava2[],2,0),"")</f>
        <v/>
      </c>
      <c r="O440" s="100" t="str">
        <f>IFERROR(VLOOKUP(Výskyt[[#This Row],[Kód]],zostava3[],2,0),"")</f>
        <v/>
      </c>
      <c r="P440" s="100" t="str">
        <f>IFERROR(VLOOKUP(Výskyt[[#This Row],[Kód]],zostava4[],2,0),"")</f>
        <v/>
      </c>
      <c r="Q440" s="100" t="str">
        <f>IFERROR(VLOOKUP(Výskyt[[#This Row],[Kód]],zostava5[],2,0),"")</f>
        <v/>
      </c>
      <c r="R440" s="100" t="str">
        <f>IFERROR(VLOOKUP(Výskyt[[#This Row],[Kód]],zostava6[],2,0),"")</f>
        <v/>
      </c>
      <c r="S440" s="100" t="str">
        <f>IFERROR(VLOOKUP(Výskyt[[#This Row],[Kód]],zostava7[],2,0),"")</f>
        <v/>
      </c>
      <c r="T440" s="100" t="str">
        <f>IFERROR(VLOOKUP(Výskyt[[#This Row],[Kód]],zostava8[],2,0),"")</f>
        <v/>
      </c>
      <c r="U440" s="100" t="str">
        <f>IFERROR(VLOOKUP(Výskyt[[#This Row],[Kód]],zostava9[],2,0),"")</f>
        <v/>
      </c>
      <c r="V440" s="102" t="str">
        <f>IFERROR(VLOOKUP(Výskyt[[#This Row],[Kód]],zostava10[],2,0),"")</f>
        <v/>
      </c>
      <c r="W440" s="100" t="str">
        <f>IFERROR(VLOOKUP(Výskyt[[#This Row],[Kód]],zostava11[],2,0),"")</f>
        <v/>
      </c>
      <c r="X440" s="100" t="str">
        <f>IFERROR(VLOOKUP(Výskyt[[#This Row],[Kód]],zostava12[],2,0),"")</f>
        <v/>
      </c>
      <c r="Y440" s="100" t="str">
        <f>IFERROR(VLOOKUP(Výskyt[[#This Row],[Kód]],zostava13[],2,0),"")</f>
        <v/>
      </c>
      <c r="Z440" s="100" t="str">
        <f>IFERROR(VLOOKUP(Výskyt[[#This Row],[Kód]],zostava14[],2,0),"")</f>
        <v/>
      </c>
      <c r="AA440" s="100" t="str">
        <f>IFERROR(VLOOKUP(Výskyt[[#This Row],[Kód]],zostava15[],2,0),"")</f>
        <v/>
      </c>
      <c r="AB440" s="100" t="str">
        <f>IFERROR(VLOOKUP(Výskyt[[#This Row],[Kód]],zostava16[],2,0),"")</f>
        <v/>
      </c>
      <c r="AC440" s="100" t="str">
        <f>IFERROR(VLOOKUP(Výskyt[[#This Row],[Kód]],zostava17[],2,0),"")</f>
        <v/>
      </c>
      <c r="AD440" s="100" t="str">
        <f>IFERROR(VLOOKUP(Výskyt[[#This Row],[Kód]],zostava18[],2,0),"")</f>
        <v/>
      </c>
      <c r="AE440" s="100" t="str">
        <f>IFERROR(VLOOKUP(Výskyt[[#This Row],[Kód]],zostava19[],2,0),"")</f>
        <v/>
      </c>
      <c r="AF440" s="100" t="str">
        <f>IFERROR(VLOOKUP(Výskyt[[#This Row],[Kód]],zostava20[],2,0),"")</f>
        <v/>
      </c>
      <c r="AG440" s="100" t="str">
        <f>IFERROR(VLOOKUP(Výskyt[[#This Row],[Kód]],zostava21[],2,0),"")</f>
        <v/>
      </c>
      <c r="AH440" s="100" t="str">
        <f>IFERROR(VLOOKUP(Výskyt[[#This Row],[Kód]],zostava22[],2,0),"")</f>
        <v/>
      </c>
      <c r="AI440" s="100" t="str">
        <f>IFERROR(VLOOKUP(Výskyt[[#This Row],[Kód]],zostava23[],2,0),"")</f>
        <v/>
      </c>
      <c r="AJ440" s="100" t="str">
        <f>IFERROR(VLOOKUP(Výskyt[[#This Row],[Kód]],zostava24[],2,0),"")</f>
        <v/>
      </c>
      <c r="AK440" s="100" t="str">
        <f>IFERROR(VLOOKUP(Výskyt[[#This Row],[Kód]],zostava25[],2,0),"")</f>
        <v/>
      </c>
      <c r="AL440" s="100" t="str">
        <f>IFERROR(VLOOKUP(Výskyt[[#This Row],[Kód]],zostava26[],2,0),"")</f>
        <v/>
      </c>
      <c r="AM440" s="100" t="str">
        <f>IFERROR(VLOOKUP(Výskyt[[#This Row],[Kód]],zostava27[],2,0),"")</f>
        <v/>
      </c>
      <c r="AN440" s="100" t="str">
        <f>IFERROR(VLOOKUP(Výskyt[[#This Row],[Kód]],zostava28[],2,0),"")</f>
        <v/>
      </c>
      <c r="AO440" s="100" t="str">
        <f>IFERROR(VLOOKUP(Výskyt[[#This Row],[Kód]],zostava29[],2,0),"")</f>
        <v/>
      </c>
      <c r="AP440" s="100" t="str">
        <f>IFERROR(VLOOKUP(Výskyt[[#This Row],[Kód]],zostava30[],2,0),"")</f>
        <v/>
      </c>
      <c r="AQ440" s="100" t="str">
        <f>IFERROR(VLOOKUP(Výskyt[[#This Row],[Kód]],zostava31[],2,0),"")</f>
        <v/>
      </c>
      <c r="AR440" s="100" t="str">
        <f>IFERROR(VLOOKUP(Výskyt[[#This Row],[Kód]],zostava32[],2,0),"")</f>
        <v/>
      </c>
      <c r="AS440" s="100" t="str">
        <f>IFERROR(VLOOKUP(Výskyt[[#This Row],[Kód]],zostava33[],2,0),"")</f>
        <v/>
      </c>
      <c r="AT440" s="100" t="str">
        <f>IFERROR(VLOOKUP(Výskyt[[#This Row],[Kód]],zostava34[],2,0),"")</f>
        <v/>
      </c>
      <c r="AU440" s="100" t="str">
        <f>IFERROR(VLOOKUP(Výskyt[[#This Row],[Kód]],zostava35[],2,0),"")</f>
        <v/>
      </c>
      <c r="AV440" s="100" t="str">
        <f>IFERROR(VLOOKUP(Výskyt[[#This Row],[Kód]],zostava36[],2,0),"")</f>
        <v/>
      </c>
      <c r="AW440" s="100" t="str">
        <f>IFERROR(VLOOKUP(Výskyt[[#This Row],[Kód]],zostava37[],2,0),"")</f>
        <v/>
      </c>
      <c r="AX440" s="100" t="str">
        <f>IFERROR(VLOOKUP(Výskyt[[#This Row],[Kód]],zostava38[],2,0),"")</f>
        <v/>
      </c>
      <c r="AY440" s="100" t="str">
        <f>IFERROR(VLOOKUP(Výskyt[[#This Row],[Kód]],zostava39[],2,0),"")</f>
        <v/>
      </c>
      <c r="AZ440" s="100" t="str">
        <f>IFERROR(VLOOKUP(Výskyt[[#This Row],[Kód]],zostava40[],2,0),"")</f>
        <v/>
      </c>
      <c r="BA440" s="100" t="str">
        <f>IFERROR(VLOOKUP(Výskyt[[#This Row],[Kód]],zostava41[],2,0),"")</f>
        <v/>
      </c>
      <c r="BB440" s="100" t="str">
        <f>IFERROR(VLOOKUP(Výskyt[[#This Row],[Kód]],zostava42[],2,0),"")</f>
        <v/>
      </c>
      <c r="BC440" s="100" t="str">
        <f>IFERROR(VLOOKUP(Výskyt[[#This Row],[Kód]],zostava43[],2,0),"")</f>
        <v/>
      </c>
      <c r="BD440" s="100" t="str">
        <f>IFERROR(VLOOKUP(Výskyt[[#This Row],[Kód]],zostava44[],2,0),"")</f>
        <v/>
      </c>
    </row>
    <row r="441" spans="2:56" x14ac:dyDescent="0.35">
      <c r="B441" s="98">
        <v>6661</v>
      </c>
      <c r="C441" s="84" t="s">
        <v>657</v>
      </c>
      <c r="D441" s="84">
        <f>Cenník[[#This Row],[Kód]]</f>
        <v>6661</v>
      </c>
      <c r="E441" s="93">
        <v>0.26</v>
      </c>
      <c r="G441" s="84" t="s">
        <v>24</v>
      </c>
      <c r="I441" s="99">
        <f>Cenník[[#This Row],[Kód]]</f>
        <v>6661</v>
      </c>
      <c r="J441" s="100">
        <f>SUM(Výskyt[[#This Row],[1]:[44]])</f>
        <v>0</v>
      </c>
      <c r="K441" s="100" t="str">
        <f>IFERROR(RANK(Výskyt[[#This Row],[kód-P]],Výskyt[kód-P],1),"")</f>
        <v/>
      </c>
      <c r="L441" s="100" t="str">
        <f>IF(Výskyt[[#This Row],[ks]]&gt;0,Výskyt[[#This Row],[Kód]],"")</f>
        <v/>
      </c>
      <c r="M441" s="100" t="str">
        <f>IFERROR(VLOOKUP(Výskyt[[#This Row],[Kód]],zostava1[],2,0),"")</f>
        <v/>
      </c>
      <c r="N441" s="100" t="str">
        <f>IFERROR(VLOOKUP(Výskyt[[#This Row],[Kód]],zostava2[],2,0),"")</f>
        <v/>
      </c>
      <c r="O441" s="100" t="str">
        <f>IFERROR(VLOOKUP(Výskyt[[#This Row],[Kód]],zostava3[],2,0),"")</f>
        <v/>
      </c>
      <c r="P441" s="100" t="str">
        <f>IFERROR(VLOOKUP(Výskyt[[#This Row],[Kód]],zostava4[],2,0),"")</f>
        <v/>
      </c>
      <c r="Q441" s="100" t="str">
        <f>IFERROR(VLOOKUP(Výskyt[[#This Row],[Kód]],zostava5[],2,0),"")</f>
        <v/>
      </c>
      <c r="R441" s="100" t="str">
        <f>IFERROR(VLOOKUP(Výskyt[[#This Row],[Kód]],zostava6[],2,0),"")</f>
        <v/>
      </c>
      <c r="S441" s="100" t="str">
        <f>IFERROR(VLOOKUP(Výskyt[[#This Row],[Kód]],zostava7[],2,0),"")</f>
        <v/>
      </c>
      <c r="T441" s="100" t="str">
        <f>IFERROR(VLOOKUP(Výskyt[[#This Row],[Kód]],zostava8[],2,0),"")</f>
        <v/>
      </c>
      <c r="U441" s="100" t="str">
        <f>IFERROR(VLOOKUP(Výskyt[[#This Row],[Kód]],zostava9[],2,0),"")</f>
        <v/>
      </c>
      <c r="V441" s="102" t="str">
        <f>IFERROR(VLOOKUP(Výskyt[[#This Row],[Kód]],zostava10[],2,0),"")</f>
        <v/>
      </c>
      <c r="W441" s="100" t="str">
        <f>IFERROR(VLOOKUP(Výskyt[[#This Row],[Kód]],zostava11[],2,0),"")</f>
        <v/>
      </c>
      <c r="X441" s="100" t="str">
        <f>IFERROR(VLOOKUP(Výskyt[[#This Row],[Kód]],zostava12[],2,0),"")</f>
        <v/>
      </c>
      <c r="Y441" s="100" t="str">
        <f>IFERROR(VLOOKUP(Výskyt[[#This Row],[Kód]],zostava13[],2,0),"")</f>
        <v/>
      </c>
      <c r="Z441" s="100" t="str">
        <f>IFERROR(VLOOKUP(Výskyt[[#This Row],[Kód]],zostava14[],2,0),"")</f>
        <v/>
      </c>
      <c r="AA441" s="100" t="str">
        <f>IFERROR(VLOOKUP(Výskyt[[#This Row],[Kód]],zostava15[],2,0),"")</f>
        <v/>
      </c>
      <c r="AB441" s="100" t="str">
        <f>IFERROR(VLOOKUP(Výskyt[[#This Row],[Kód]],zostava16[],2,0),"")</f>
        <v/>
      </c>
      <c r="AC441" s="100" t="str">
        <f>IFERROR(VLOOKUP(Výskyt[[#This Row],[Kód]],zostava17[],2,0),"")</f>
        <v/>
      </c>
      <c r="AD441" s="100" t="str">
        <f>IFERROR(VLOOKUP(Výskyt[[#This Row],[Kód]],zostava18[],2,0),"")</f>
        <v/>
      </c>
      <c r="AE441" s="100" t="str">
        <f>IFERROR(VLOOKUP(Výskyt[[#This Row],[Kód]],zostava19[],2,0),"")</f>
        <v/>
      </c>
      <c r="AF441" s="100" t="str">
        <f>IFERROR(VLOOKUP(Výskyt[[#This Row],[Kód]],zostava20[],2,0),"")</f>
        <v/>
      </c>
      <c r="AG441" s="100" t="str">
        <f>IFERROR(VLOOKUP(Výskyt[[#This Row],[Kód]],zostava21[],2,0),"")</f>
        <v/>
      </c>
      <c r="AH441" s="100" t="str">
        <f>IFERROR(VLOOKUP(Výskyt[[#This Row],[Kód]],zostava22[],2,0),"")</f>
        <v/>
      </c>
      <c r="AI441" s="100" t="str">
        <f>IFERROR(VLOOKUP(Výskyt[[#This Row],[Kód]],zostava23[],2,0),"")</f>
        <v/>
      </c>
      <c r="AJ441" s="100" t="str">
        <f>IFERROR(VLOOKUP(Výskyt[[#This Row],[Kód]],zostava24[],2,0),"")</f>
        <v/>
      </c>
      <c r="AK441" s="100" t="str">
        <f>IFERROR(VLOOKUP(Výskyt[[#This Row],[Kód]],zostava25[],2,0),"")</f>
        <v/>
      </c>
      <c r="AL441" s="100" t="str">
        <f>IFERROR(VLOOKUP(Výskyt[[#This Row],[Kód]],zostava26[],2,0),"")</f>
        <v/>
      </c>
      <c r="AM441" s="100" t="str">
        <f>IFERROR(VLOOKUP(Výskyt[[#This Row],[Kód]],zostava27[],2,0),"")</f>
        <v/>
      </c>
      <c r="AN441" s="100" t="str">
        <f>IFERROR(VLOOKUP(Výskyt[[#This Row],[Kód]],zostava28[],2,0),"")</f>
        <v/>
      </c>
      <c r="AO441" s="100" t="str">
        <f>IFERROR(VLOOKUP(Výskyt[[#This Row],[Kód]],zostava29[],2,0),"")</f>
        <v/>
      </c>
      <c r="AP441" s="100" t="str">
        <f>IFERROR(VLOOKUP(Výskyt[[#This Row],[Kód]],zostava30[],2,0),"")</f>
        <v/>
      </c>
      <c r="AQ441" s="100" t="str">
        <f>IFERROR(VLOOKUP(Výskyt[[#This Row],[Kód]],zostava31[],2,0),"")</f>
        <v/>
      </c>
      <c r="AR441" s="100" t="str">
        <f>IFERROR(VLOOKUP(Výskyt[[#This Row],[Kód]],zostava32[],2,0),"")</f>
        <v/>
      </c>
      <c r="AS441" s="100" t="str">
        <f>IFERROR(VLOOKUP(Výskyt[[#This Row],[Kód]],zostava33[],2,0),"")</f>
        <v/>
      </c>
      <c r="AT441" s="100" t="str">
        <f>IFERROR(VLOOKUP(Výskyt[[#This Row],[Kód]],zostava34[],2,0),"")</f>
        <v/>
      </c>
      <c r="AU441" s="100" t="str">
        <f>IFERROR(VLOOKUP(Výskyt[[#This Row],[Kód]],zostava35[],2,0),"")</f>
        <v/>
      </c>
      <c r="AV441" s="100" t="str">
        <f>IFERROR(VLOOKUP(Výskyt[[#This Row],[Kód]],zostava36[],2,0),"")</f>
        <v/>
      </c>
      <c r="AW441" s="100" t="str">
        <f>IFERROR(VLOOKUP(Výskyt[[#This Row],[Kód]],zostava37[],2,0),"")</f>
        <v/>
      </c>
      <c r="AX441" s="100" t="str">
        <f>IFERROR(VLOOKUP(Výskyt[[#This Row],[Kód]],zostava38[],2,0),"")</f>
        <v/>
      </c>
      <c r="AY441" s="100" t="str">
        <f>IFERROR(VLOOKUP(Výskyt[[#This Row],[Kód]],zostava39[],2,0),"")</f>
        <v/>
      </c>
      <c r="AZ441" s="100" t="str">
        <f>IFERROR(VLOOKUP(Výskyt[[#This Row],[Kód]],zostava40[],2,0),"")</f>
        <v/>
      </c>
      <c r="BA441" s="100" t="str">
        <f>IFERROR(VLOOKUP(Výskyt[[#This Row],[Kód]],zostava41[],2,0),"")</f>
        <v/>
      </c>
      <c r="BB441" s="100" t="str">
        <f>IFERROR(VLOOKUP(Výskyt[[#This Row],[Kód]],zostava42[],2,0),"")</f>
        <v/>
      </c>
      <c r="BC441" s="100" t="str">
        <f>IFERROR(VLOOKUP(Výskyt[[#This Row],[Kód]],zostava43[],2,0),"")</f>
        <v/>
      </c>
      <c r="BD441" s="100" t="str">
        <f>IFERROR(VLOOKUP(Výskyt[[#This Row],[Kód]],zostava44[],2,0),"")</f>
        <v/>
      </c>
    </row>
    <row r="442" spans="2:56" x14ac:dyDescent="0.35">
      <c r="B442" s="98">
        <v>6662</v>
      </c>
      <c r="C442" s="84" t="s">
        <v>659</v>
      </c>
      <c r="D442" s="84">
        <f>Cenník[[#This Row],[Kód]]</f>
        <v>6662</v>
      </c>
      <c r="E442" s="93">
        <v>0.26</v>
      </c>
      <c r="G442" s="84" t="s">
        <v>65</v>
      </c>
      <c r="I442" s="99">
        <f>Cenník[[#This Row],[Kód]]</f>
        <v>6662</v>
      </c>
      <c r="J442" s="100">
        <f>SUM(Výskyt[[#This Row],[1]:[44]])</f>
        <v>0</v>
      </c>
      <c r="K442" s="100" t="str">
        <f>IFERROR(RANK(Výskyt[[#This Row],[kód-P]],Výskyt[kód-P],1),"")</f>
        <v/>
      </c>
      <c r="L442" s="100" t="str">
        <f>IF(Výskyt[[#This Row],[ks]]&gt;0,Výskyt[[#This Row],[Kód]],"")</f>
        <v/>
      </c>
      <c r="M442" s="100" t="str">
        <f>IFERROR(VLOOKUP(Výskyt[[#This Row],[Kód]],zostava1[],2,0),"")</f>
        <v/>
      </c>
      <c r="N442" s="100" t="str">
        <f>IFERROR(VLOOKUP(Výskyt[[#This Row],[Kód]],zostava2[],2,0),"")</f>
        <v/>
      </c>
      <c r="O442" s="100" t="str">
        <f>IFERROR(VLOOKUP(Výskyt[[#This Row],[Kód]],zostava3[],2,0),"")</f>
        <v/>
      </c>
      <c r="P442" s="100" t="str">
        <f>IFERROR(VLOOKUP(Výskyt[[#This Row],[Kód]],zostava4[],2,0),"")</f>
        <v/>
      </c>
      <c r="Q442" s="100" t="str">
        <f>IFERROR(VLOOKUP(Výskyt[[#This Row],[Kód]],zostava5[],2,0),"")</f>
        <v/>
      </c>
      <c r="R442" s="100" t="str">
        <f>IFERROR(VLOOKUP(Výskyt[[#This Row],[Kód]],zostava6[],2,0),"")</f>
        <v/>
      </c>
      <c r="S442" s="100" t="str">
        <f>IFERROR(VLOOKUP(Výskyt[[#This Row],[Kód]],zostava7[],2,0),"")</f>
        <v/>
      </c>
      <c r="T442" s="100" t="str">
        <f>IFERROR(VLOOKUP(Výskyt[[#This Row],[Kód]],zostava8[],2,0),"")</f>
        <v/>
      </c>
      <c r="U442" s="100" t="str">
        <f>IFERROR(VLOOKUP(Výskyt[[#This Row],[Kód]],zostava9[],2,0),"")</f>
        <v/>
      </c>
      <c r="V442" s="102" t="str">
        <f>IFERROR(VLOOKUP(Výskyt[[#This Row],[Kód]],zostava10[],2,0),"")</f>
        <v/>
      </c>
      <c r="W442" s="100" t="str">
        <f>IFERROR(VLOOKUP(Výskyt[[#This Row],[Kód]],zostava11[],2,0),"")</f>
        <v/>
      </c>
      <c r="X442" s="100" t="str">
        <f>IFERROR(VLOOKUP(Výskyt[[#This Row],[Kód]],zostava12[],2,0),"")</f>
        <v/>
      </c>
      <c r="Y442" s="100" t="str">
        <f>IFERROR(VLOOKUP(Výskyt[[#This Row],[Kód]],zostava13[],2,0),"")</f>
        <v/>
      </c>
      <c r="Z442" s="100" t="str">
        <f>IFERROR(VLOOKUP(Výskyt[[#This Row],[Kód]],zostava14[],2,0),"")</f>
        <v/>
      </c>
      <c r="AA442" s="100" t="str">
        <f>IFERROR(VLOOKUP(Výskyt[[#This Row],[Kód]],zostava15[],2,0),"")</f>
        <v/>
      </c>
      <c r="AB442" s="100" t="str">
        <f>IFERROR(VLOOKUP(Výskyt[[#This Row],[Kód]],zostava16[],2,0),"")</f>
        <v/>
      </c>
      <c r="AC442" s="100" t="str">
        <f>IFERROR(VLOOKUP(Výskyt[[#This Row],[Kód]],zostava17[],2,0),"")</f>
        <v/>
      </c>
      <c r="AD442" s="100" t="str">
        <f>IFERROR(VLOOKUP(Výskyt[[#This Row],[Kód]],zostava18[],2,0),"")</f>
        <v/>
      </c>
      <c r="AE442" s="100" t="str">
        <f>IFERROR(VLOOKUP(Výskyt[[#This Row],[Kód]],zostava19[],2,0),"")</f>
        <v/>
      </c>
      <c r="AF442" s="100" t="str">
        <f>IFERROR(VLOOKUP(Výskyt[[#This Row],[Kód]],zostava20[],2,0),"")</f>
        <v/>
      </c>
      <c r="AG442" s="100" t="str">
        <f>IFERROR(VLOOKUP(Výskyt[[#This Row],[Kód]],zostava21[],2,0),"")</f>
        <v/>
      </c>
      <c r="AH442" s="100" t="str">
        <f>IFERROR(VLOOKUP(Výskyt[[#This Row],[Kód]],zostava22[],2,0),"")</f>
        <v/>
      </c>
      <c r="AI442" s="100" t="str">
        <f>IFERROR(VLOOKUP(Výskyt[[#This Row],[Kód]],zostava23[],2,0),"")</f>
        <v/>
      </c>
      <c r="AJ442" s="100" t="str">
        <f>IFERROR(VLOOKUP(Výskyt[[#This Row],[Kód]],zostava24[],2,0),"")</f>
        <v/>
      </c>
      <c r="AK442" s="100" t="str">
        <f>IFERROR(VLOOKUP(Výskyt[[#This Row],[Kód]],zostava25[],2,0),"")</f>
        <v/>
      </c>
      <c r="AL442" s="100" t="str">
        <f>IFERROR(VLOOKUP(Výskyt[[#This Row],[Kód]],zostava26[],2,0),"")</f>
        <v/>
      </c>
      <c r="AM442" s="100" t="str">
        <f>IFERROR(VLOOKUP(Výskyt[[#This Row],[Kód]],zostava27[],2,0),"")</f>
        <v/>
      </c>
      <c r="AN442" s="100" t="str">
        <f>IFERROR(VLOOKUP(Výskyt[[#This Row],[Kód]],zostava28[],2,0),"")</f>
        <v/>
      </c>
      <c r="AO442" s="100" t="str">
        <f>IFERROR(VLOOKUP(Výskyt[[#This Row],[Kód]],zostava29[],2,0),"")</f>
        <v/>
      </c>
      <c r="AP442" s="100" t="str">
        <f>IFERROR(VLOOKUP(Výskyt[[#This Row],[Kód]],zostava30[],2,0),"")</f>
        <v/>
      </c>
      <c r="AQ442" s="100" t="str">
        <f>IFERROR(VLOOKUP(Výskyt[[#This Row],[Kód]],zostava31[],2,0),"")</f>
        <v/>
      </c>
      <c r="AR442" s="100" t="str">
        <f>IFERROR(VLOOKUP(Výskyt[[#This Row],[Kód]],zostava32[],2,0),"")</f>
        <v/>
      </c>
      <c r="AS442" s="100" t="str">
        <f>IFERROR(VLOOKUP(Výskyt[[#This Row],[Kód]],zostava33[],2,0),"")</f>
        <v/>
      </c>
      <c r="AT442" s="100" t="str">
        <f>IFERROR(VLOOKUP(Výskyt[[#This Row],[Kód]],zostava34[],2,0),"")</f>
        <v/>
      </c>
      <c r="AU442" s="100" t="str">
        <f>IFERROR(VLOOKUP(Výskyt[[#This Row],[Kód]],zostava35[],2,0),"")</f>
        <v/>
      </c>
      <c r="AV442" s="100" t="str">
        <f>IFERROR(VLOOKUP(Výskyt[[#This Row],[Kód]],zostava36[],2,0),"")</f>
        <v/>
      </c>
      <c r="AW442" s="100" t="str">
        <f>IFERROR(VLOOKUP(Výskyt[[#This Row],[Kód]],zostava37[],2,0),"")</f>
        <v/>
      </c>
      <c r="AX442" s="100" t="str">
        <f>IFERROR(VLOOKUP(Výskyt[[#This Row],[Kód]],zostava38[],2,0),"")</f>
        <v/>
      </c>
      <c r="AY442" s="100" t="str">
        <f>IFERROR(VLOOKUP(Výskyt[[#This Row],[Kód]],zostava39[],2,0),"")</f>
        <v/>
      </c>
      <c r="AZ442" s="100" t="str">
        <f>IFERROR(VLOOKUP(Výskyt[[#This Row],[Kód]],zostava40[],2,0),"")</f>
        <v/>
      </c>
      <c r="BA442" s="100" t="str">
        <f>IFERROR(VLOOKUP(Výskyt[[#This Row],[Kód]],zostava41[],2,0),"")</f>
        <v/>
      </c>
      <c r="BB442" s="100" t="str">
        <f>IFERROR(VLOOKUP(Výskyt[[#This Row],[Kód]],zostava42[],2,0),"")</f>
        <v/>
      </c>
      <c r="BC442" s="100" t="str">
        <f>IFERROR(VLOOKUP(Výskyt[[#This Row],[Kód]],zostava43[],2,0),"")</f>
        <v/>
      </c>
      <c r="BD442" s="100" t="str">
        <f>IFERROR(VLOOKUP(Výskyt[[#This Row],[Kód]],zostava44[],2,0),"")</f>
        <v/>
      </c>
    </row>
    <row r="443" spans="2:56" x14ac:dyDescent="0.35">
      <c r="B443" s="98">
        <v>6663</v>
      </c>
      <c r="C443" s="84" t="s">
        <v>661</v>
      </c>
      <c r="D443" s="84">
        <f>Cenník[[#This Row],[Kód]]</f>
        <v>6663</v>
      </c>
      <c r="E443" s="93">
        <v>0.26</v>
      </c>
      <c r="G443" s="84" t="s">
        <v>26</v>
      </c>
      <c r="I443" s="99">
        <f>Cenník[[#This Row],[Kód]]</f>
        <v>6663</v>
      </c>
      <c r="J443" s="100">
        <f>SUM(Výskyt[[#This Row],[1]:[44]])</f>
        <v>0</v>
      </c>
      <c r="K443" s="100" t="str">
        <f>IFERROR(RANK(Výskyt[[#This Row],[kód-P]],Výskyt[kód-P],1),"")</f>
        <v/>
      </c>
      <c r="L443" s="100" t="str">
        <f>IF(Výskyt[[#This Row],[ks]]&gt;0,Výskyt[[#This Row],[Kód]],"")</f>
        <v/>
      </c>
      <c r="M443" s="100" t="str">
        <f>IFERROR(VLOOKUP(Výskyt[[#This Row],[Kód]],zostava1[],2,0),"")</f>
        <v/>
      </c>
      <c r="N443" s="100" t="str">
        <f>IFERROR(VLOOKUP(Výskyt[[#This Row],[Kód]],zostava2[],2,0),"")</f>
        <v/>
      </c>
      <c r="O443" s="100" t="str">
        <f>IFERROR(VLOOKUP(Výskyt[[#This Row],[Kód]],zostava3[],2,0),"")</f>
        <v/>
      </c>
      <c r="P443" s="100" t="str">
        <f>IFERROR(VLOOKUP(Výskyt[[#This Row],[Kód]],zostava4[],2,0),"")</f>
        <v/>
      </c>
      <c r="Q443" s="100" t="str">
        <f>IFERROR(VLOOKUP(Výskyt[[#This Row],[Kód]],zostava5[],2,0),"")</f>
        <v/>
      </c>
      <c r="R443" s="100" t="str">
        <f>IFERROR(VLOOKUP(Výskyt[[#This Row],[Kód]],zostava6[],2,0),"")</f>
        <v/>
      </c>
      <c r="S443" s="100" t="str">
        <f>IFERROR(VLOOKUP(Výskyt[[#This Row],[Kód]],zostava7[],2,0),"")</f>
        <v/>
      </c>
      <c r="T443" s="100" t="str">
        <f>IFERROR(VLOOKUP(Výskyt[[#This Row],[Kód]],zostava8[],2,0),"")</f>
        <v/>
      </c>
      <c r="U443" s="100" t="str">
        <f>IFERROR(VLOOKUP(Výskyt[[#This Row],[Kód]],zostava9[],2,0),"")</f>
        <v/>
      </c>
      <c r="V443" s="102" t="str">
        <f>IFERROR(VLOOKUP(Výskyt[[#This Row],[Kód]],zostava10[],2,0),"")</f>
        <v/>
      </c>
      <c r="W443" s="100" t="str">
        <f>IFERROR(VLOOKUP(Výskyt[[#This Row],[Kód]],zostava11[],2,0),"")</f>
        <v/>
      </c>
      <c r="X443" s="100" t="str">
        <f>IFERROR(VLOOKUP(Výskyt[[#This Row],[Kód]],zostava12[],2,0),"")</f>
        <v/>
      </c>
      <c r="Y443" s="100" t="str">
        <f>IFERROR(VLOOKUP(Výskyt[[#This Row],[Kód]],zostava13[],2,0),"")</f>
        <v/>
      </c>
      <c r="Z443" s="100" t="str">
        <f>IFERROR(VLOOKUP(Výskyt[[#This Row],[Kód]],zostava14[],2,0),"")</f>
        <v/>
      </c>
      <c r="AA443" s="100" t="str">
        <f>IFERROR(VLOOKUP(Výskyt[[#This Row],[Kód]],zostava15[],2,0),"")</f>
        <v/>
      </c>
      <c r="AB443" s="100" t="str">
        <f>IFERROR(VLOOKUP(Výskyt[[#This Row],[Kód]],zostava16[],2,0),"")</f>
        <v/>
      </c>
      <c r="AC443" s="100" t="str">
        <f>IFERROR(VLOOKUP(Výskyt[[#This Row],[Kód]],zostava17[],2,0),"")</f>
        <v/>
      </c>
      <c r="AD443" s="100" t="str">
        <f>IFERROR(VLOOKUP(Výskyt[[#This Row],[Kód]],zostava18[],2,0),"")</f>
        <v/>
      </c>
      <c r="AE443" s="100" t="str">
        <f>IFERROR(VLOOKUP(Výskyt[[#This Row],[Kód]],zostava19[],2,0),"")</f>
        <v/>
      </c>
      <c r="AF443" s="100" t="str">
        <f>IFERROR(VLOOKUP(Výskyt[[#This Row],[Kód]],zostava20[],2,0),"")</f>
        <v/>
      </c>
      <c r="AG443" s="100" t="str">
        <f>IFERROR(VLOOKUP(Výskyt[[#This Row],[Kód]],zostava21[],2,0),"")</f>
        <v/>
      </c>
      <c r="AH443" s="100" t="str">
        <f>IFERROR(VLOOKUP(Výskyt[[#This Row],[Kód]],zostava22[],2,0),"")</f>
        <v/>
      </c>
      <c r="AI443" s="100" t="str">
        <f>IFERROR(VLOOKUP(Výskyt[[#This Row],[Kód]],zostava23[],2,0),"")</f>
        <v/>
      </c>
      <c r="AJ443" s="100" t="str">
        <f>IFERROR(VLOOKUP(Výskyt[[#This Row],[Kód]],zostava24[],2,0),"")</f>
        <v/>
      </c>
      <c r="AK443" s="100" t="str">
        <f>IFERROR(VLOOKUP(Výskyt[[#This Row],[Kód]],zostava25[],2,0),"")</f>
        <v/>
      </c>
      <c r="AL443" s="100" t="str">
        <f>IFERROR(VLOOKUP(Výskyt[[#This Row],[Kód]],zostava26[],2,0),"")</f>
        <v/>
      </c>
      <c r="AM443" s="100" t="str">
        <f>IFERROR(VLOOKUP(Výskyt[[#This Row],[Kód]],zostava27[],2,0),"")</f>
        <v/>
      </c>
      <c r="AN443" s="100" t="str">
        <f>IFERROR(VLOOKUP(Výskyt[[#This Row],[Kód]],zostava28[],2,0),"")</f>
        <v/>
      </c>
      <c r="AO443" s="100" t="str">
        <f>IFERROR(VLOOKUP(Výskyt[[#This Row],[Kód]],zostava29[],2,0),"")</f>
        <v/>
      </c>
      <c r="AP443" s="100" t="str">
        <f>IFERROR(VLOOKUP(Výskyt[[#This Row],[Kód]],zostava30[],2,0),"")</f>
        <v/>
      </c>
      <c r="AQ443" s="100" t="str">
        <f>IFERROR(VLOOKUP(Výskyt[[#This Row],[Kód]],zostava31[],2,0),"")</f>
        <v/>
      </c>
      <c r="AR443" s="100" t="str">
        <f>IFERROR(VLOOKUP(Výskyt[[#This Row],[Kód]],zostava32[],2,0),"")</f>
        <v/>
      </c>
      <c r="AS443" s="100" t="str">
        <f>IFERROR(VLOOKUP(Výskyt[[#This Row],[Kód]],zostava33[],2,0),"")</f>
        <v/>
      </c>
      <c r="AT443" s="100" t="str">
        <f>IFERROR(VLOOKUP(Výskyt[[#This Row],[Kód]],zostava34[],2,0),"")</f>
        <v/>
      </c>
      <c r="AU443" s="100" t="str">
        <f>IFERROR(VLOOKUP(Výskyt[[#This Row],[Kód]],zostava35[],2,0),"")</f>
        <v/>
      </c>
      <c r="AV443" s="100" t="str">
        <f>IFERROR(VLOOKUP(Výskyt[[#This Row],[Kód]],zostava36[],2,0),"")</f>
        <v/>
      </c>
      <c r="AW443" s="100" t="str">
        <f>IFERROR(VLOOKUP(Výskyt[[#This Row],[Kód]],zostava37[],2,0),"")</f>
        <v/>
      </c>
      <c r="AX443" s="100" t="str">
        <f>IFERROR(VLOOKUP(Výskyt[[#This Row],[Kód]],zostava38[],2,0),"")</f>
        <v/>
      </c>
      <c r="AY443" s="100" t="str">
        <f>IFERROR(VLOOKUP(Výskyt[[#This Row],[Kód]],zostava39[],2,0),"")</f>
        <v/>
      </c>
      <c r="AZ443" s="100" t="str">
        <f>IFERROR(VLOOKUP(Výskyt[[#This Row],[Kód]],zostava40[],2,0),"")</f>
        <v/>
      </c>
      <c r="BA443" s="100" t="str">
        <f>IFERROR(VLOOKUP(Výskyt[[#This Row],[Kód]],zostava41[],2,0),"")</f>
        <v/>
      </c>
      <c r="BB443" s="100" t="str">
        <f>IFERROR(VLOOKUP(Výskyt[[#This Row],[Kód]],zostava42[],2,0),"")</f>
        <v/>
      </c>
      <c r="BC443" s="100" t="str">
        <f>IFERROR(VLOOKUP(Výskyt[[#This Row],[Kód]],zostava43[],2,0),"")</f>
        <v/>
      </c>
      <c r="BD443" s="100" t="str">
        <f>IFERROR(VLOOKUP(Výskyt[[#This Row],[Kód]],zostava44[],2,0),"")</f>
        <v/>
      </c>
    </row>
    <row r="444" spans="2:56" x14ac:dyDescent="0.35">
      <c r="B444" s="98">
        <v>6664</v>
      </c>
      <c r="C444" s="84" t="s">
        <v>663</v>
      </c>
      <c r="D444" s="84">
        <f>Cenník[[#This Row],[Kód]]</f>
        <v>6664</v>
      </c>
      <c r="E444" s="93">
        <v>0.26</v>
      </c>
      <c r="G444" s="84" t="s">
        <v>73</v>
      </c>
      <c r="I444" s="99">
        <f>Cenník[[#This Row],[Kód]]</f>
        <v>6664</v>
      </c>
      <c r="J444" s="100">
        <f>SUM(Výskyt[[#This Row],[1]:[44]])</f>
        <v>0</v>
      </c>
      <c r="K444" s="100" t="str">
        <f>IFERROR(RANK(Výskyt[[#This Row],[kód-P]],Výskyt[kód-P],1),"")</f>
        <v/>
      </c>
      <c r="L444" s="100" t="str">
        <f>IF(Výskyt[[#This Row],[ks]]&gt;0,Výskyt[[#This Row],[Kód]],"")</f>
        <v/>
      </c>
      <c r="M444" s="100" t="str">
        <f>IFERROR(VLOOKUP(Výskyt[[#This Row],[Kód]],zostava1[],2,0),"")</f>
        <v/>
      </c>
      <c r="N444" s="100" t="str">
        <f>IFERROR(VLOOKUP(Výskyt[[#This Row],[Kód]],zostava2[],2,0),"")</f>
        <v/>
      </c>
      <c r="O444" s="100" t="str">
        <f>IFERROR(VLOOKUP(Výskyt[[#This Row],[Kód]],zostava3[],2,0),"")</f>
        <v/>
      </c>
      <c r="P444" s="100" t="str">
        <f>IFERROR(VLOOKUP(Výskyt[[#This Row],[Kód]],zostava4[],2,0),"")</f>
        <v/>
      </c>
      <c r="Q444" s="100" t="str">
        <f>IFERROR(VLOOKUP(Výskyt[[#This Row],[Kód]],zostava5[],2,0),"")</f>
        <v/>
      </c>
      <c r="R444" s="100" t="str">
        <f>IFERROR(VLOOKUP(Výskyt[[#This Row],[Kód]],zostava6[],2,0),"")</f>
        <v/>
      </c>
      <c r="S444" s="100" t="str">
        <f>IFERROR(VLOOKUP(Výskyt[[#This Row],[Kód]],zostava7[],2,0),"")</f>
        <v/>
      </c>
      <c r="T444" s="100" t="str">
        <f>IFERROR(VLOOKUP(Výskyt[[#This Row],[Kód]],zostava8[],2,0),"")</f>
        <v/>
      </c>
      <c r="U444" s="100" t="str">
        <f>IFERROR(VLOOKUP(Výskyt[[#This Row],[Kód]],zostava9[],2,0),"")</f>
        <v/>
      </c>
      <c r="V444" s="102" t="str">
        <f>IFERROR(VLOOKUP(Výskyt[[#This Row],[Kód]],zostava10[],2,0),"")</f>
        <v/>
      </c>
      <c r="W444" s="100" t="str">
        <f>IFERROR(VLOOKUP(Výskyt[[#This Row],[Kód]],zostava11[],2,0),"")</f>
        <v/>
      </c>
      <c r="X444" s="100" t="str">
        <f>IFERROR(VLOOKUP(Výskyt[[#This Row],[Kód]],zostava12[],2,0),"")</f>
        <v/>
      </c>
      <c r="Y444" s="100" t="str">
        <f>IFERROR(VLOOKUP(Výskyt[[#This Row],[Kód]],zostava13[],2,0),"")</f>
        <v/>
      </c>
      <c r="Z444" s="100" t="str">
        <f>IFERROR(VLOOKUP(Výskyt[[#This Row],[Kód]],zostava14[],2,0),"")</f>
        <v/>
      </c>
      <c r="AA444" s="100" t="str">
        <f>IFERROR(VLOOKUP(Výskyt[[#This Row],[Kód]],zostava15[],2,0),"")</f>
        <v/>
      </c>
      <c r="AB444" s="100" t="str">
        <f>IFERROR(VLOOKUP(Výskyt[[#This Row],[Kód]],zostava16[],2,0),"")</f>
        <v/>
      </c>
      <c r="AC444" s="100" t="str">
        <f>IFERROR(VLOOKUP(Výskyt[[#This Row],[Kód]],zostava17[],2,0),"")</f>
        <v/>
      </c>
      <c r="AD444" s="100" t="str">
        <f>IFERROR(VLOOKUP(Výskyt[[#This Row],[Kód]],zostava18[],2,0),"")</f>
        <v/>
      </c>
      <c r="AE444" s="100" t="str">
        <f>IFERROR(VLOOKUP(Výskyt[[#This Row],[Kód]],zostava19[],2,0),"")</f>
        <v/>
      </c>
      <c r="AF444" s="100" t="str">
        <f>IFERROR(VLOOKUP(Výskyt[[#This Row],[Kód]],zostava20[],2,0),"")</f>
        <v/>
      </c>
      <c r="AG444" s="100" t="str">
        <f>IFERROR(VLOOKUP(Výskyt[[#This Row],[Kód]],zostava21[],2,0),"")</f>
        <v/>
      </c>
      <c r="AH444" s="100" t="str">
        <f>IFERROR(VLOOKUP(Výskyt[[#This Row],[Kód]],zostava22[],2,0),"")</f>
        <v/>
      </c>
      <c r="AI444" s="100" t="str">
        <f>IFERROR(VLOOKUP(Výskyt[[#This Row],[Kód]],zostava23[],2,0),"")</f>
        <v/>
      </c>
      <c r="AJ444" s="100" t="str">
        <f>IFERROR(VLOOKUP(Výskyt[[#This Row],[Kód]],zostava24[],2,0),"")</f>
        <v/>
      </c>
      <c r="AK444" s="100" t="str">
        <f>IFERROR(VLOOKUP(Výskyt[[#This Row],[Kód]],zostava25[],2,0),"")</f>
        <v/>
      </c>
      <c r="AL444" s="100" t="str">
        <f>IFERROR(VLOOKUP(Výskyt[[#This Row],[Kód]],zostava26[],2,0),"")</f>
        <v/>
      </c>
      <c r="AM444" s="100" t="str">
        <f>IFERROR(VLOOKUP(Výskyt[[#This Row],[Kód]],zostava27[],2,0),"")</f>
        <v/>
      </c>
      <c r="AN444" s="100" t="str">
        <f>IFERROR(VLOOKUP(Výskyt[[#This Row],[Kód]],zostava28[],2,0),"")</f>
        <v/>
      </c>
      <c r="AO444" s="100" t="str">
        <f>IFERROR(VLOOKUP(Výskyt[[#This Row],[Kód]],zostava29[],2,0),"")</f>
        <v/>
      </c>
      <c r="AP444" s="100" t="str">
        <f>IFERROR(VLOOKUP(Výskyt[[#This Row],[Kód]],zostava30[],2,0),"")</f>
        <v/>
      </c>
      <c r="AQ444" s="100" t="str">
        <f>IFERROR(VLOOKUP(Výskyt[[#This Row],[Kód]],zostava31[],2,0),"")</f>
        <v/>
      </c>
      <c r="AR444" s="100" t="str">
        <f>IFERROR(VLOOKUP(Výskyt[[#This Row],[Kód]],zostava32[],2,0),"")</f>
        <v/>
      </c>
      <c r="AS444" s="100" t="str">
        <f>IFERROR(VLOOKUP(Výskyt[[#This Row],[Kód]],zostava33[],2,0),"")</f>
        <v/>
      </c>
      <c r="AT444" s="100" t="str">
        <f>IFERROR(VLOOKUP(Výskyt[[#This Row],[Kód]],zostava34[],2,0),"")</f>
        <v/>
      </c>
      <c r="AU444" s="100" t="str">
        <f>IFERROR(VLOOKUP(Výskyt[[#This Row],[Kód]],zostava35[],2,0),"")</f>
        <v/>
      </c>
      <c r="AV444" s="100" t="str">
        <f>IFERROR(VLOOKUP(Výskyt[[#This Row],[Kód]],zostava36[],2,0),"")</f>
        <v/>
      </c>
      <c r="AW444" s="100" t="str">
        <f>IFERROR(VLOOKUP(Výskyt[[#This Row],[Kód]],zostava37[],2,0),"")</f>
        <v/>
      </c>
      <c r="AX444" s="100" t="str">
        <f>IFERROR(VLOOKUP(Výskyt[[#This Row],[Kód]],zostava38[],2,0),"")</f>
        <v/>
      </c>
      <c r="AY444" s="100" t="str">
        <f>IFERROR(VLOOKUP(Výskyt[[#This Row],[Kód]],zostava39[],2,0),"")</f>
        <v/>
      </c>
      <c r="AZ444" s="100" t="str">
        <f>IFERROR(VLOOKUP(Výskyt[[#This Row],[Kód]],zostava40[],2,0),"")</f>
        <v/>
      </c>
      <c r="BA444" s="100" t="str">
        <f>IFERROR(VLOOKUP(Výskyt[[#This Row],[Kód]],zostava41[],2,0),"")</f>
        <v/>
      </c>
      <c r="BB444" s="100" t="str">
        <f>IFERROR(VLOOKUP(Výskyt[[#This Row],[Kód]],zostava42[],2,0),"")</f>
        <v/>
      </c>
      <c r="BC444" s="100" t="str">
        <f>IFERROR(VLOOKUP(Výskyt[[#This Row],[Kód]],zostava43[],2,0),"")</f>
        <v/>
      </c>
      <c r="BD444" s="100" t="str">
        <f>IFERROR(VLOOKUP(Výskyt[[#This Row],[Kód]],zostava44[],2,0),"")</f>
        <v/>
      </c>
    </row>
    <row r="445" spans="2:56" x14ac:dyDescent="0.35">
      <c r="B445" s="98">
        <v>6665</v>
      </c>
      <c r="C445" s="84" t="s">
        <v>665</v>
      </c>
      <c r="D445" s="84">
        <f>Cenník[[#This Row],[Kód]]</f>
        <v>6665</v>
      </c>
      <c r="E445" s="93">
        <v>0.26</v>
      </c>
      <c r="G445" s="84" t="s">
        <v>27</v>
      </c>
      <c r="I445" s="99">
        <f>Cenník[[#This Row],[Kód]]</f>
        <v>6665</v>
      </c>
      <c r="J445" s="100">
        <f>SUM(Výskyt[[#This Row],[1]:[44]])</f>
        <v>0</v>
      </c>
      <c r="K445" s="100" t="str">
        <f>IFERROR(RANK(Výskyt[[#This Row],[kód-P]],Výskyt[kód-P],1),"")</f>
        <v/>
      </c>
      <c r="L445" s="100" t="str">
        <f>IF(Výskyt[[#This Row],[ks]]&gt;0,Výskyt[[#This Row],[Kód]],"")</f>
        <v/>
      </c>
      <c r="M445" s="100" t="str">
        <f>IFERROR(VLOOKUP(Výskyt[[#This Row],[Kód]],zostava1[],2,0),"")</f>
        <v/>
      </c>
      <c r="N445" s="100" t="str">
        <f>IFERROR(VLOOKUP(Výskyt[[#This Row],[Kód]],zostava2[],2,0),"")</f>
        <v/>
      </c>
      <c r="O445" s="100" t="str">
        <f>IFERROR(VLOOKUP(Výskyt[[#This Row],[Kód]],zostava3[],2,0),"")</f>
        <v/>
      </c>
      <c r="P445" s="100" t="str">
        <f>IFERROR(VLOOKUP(Výskyt[[#This Row],[Kód]],zostava4[],2,0),"")</f>
        <v/>
      </c>
      <c r="Q445" s="100" t="str">
        <f>IFERROR(VLOOKUP(Výskyt[[#This Row],[Kód]],zostava5[],2,0),"")</f>
        <v/>
      </c>
      <c r="R445" s="100" t="str">
        <f>IFERROR(VLOOKUP(Výskyt[[#This Row],[Kód]],zostava6[],2,0),"")</f>
        <v/>
      </c>
      <c r="S445" s="100" t="str">
        <f>IFERROR(VLOOKUP(Výskyt[[#This Row],[Kód]],zostava7[],2,0),"")</f>
        <v/>
      </c>
      <c r="T445" s="100" t="str">
        <f>IFERROR(VLOOKUP(Výskyt[[#This Row],[Kód]],zostava8[],2,0),"")</f>
        <v/>
      </c>
      <c r="U445" s="100" t="str">
        <f>IFERROR(VLOOKUP(Výskyt[[#This Row],[Kód]],zostava9[],2,0),"")</f>
        <v/>
      </c>
      <c r="V445" s="102" t="str">
        <f>IFERROR(VLOOKUP(Výskyt[[#This Row],[Kód]],zostava10[],2,0),"")</f>
        <v/>
      </c>
      <c r="W445" s="100" t="str">
        <f>IFERROR(VLOOKUP(Výskyt[[#This Row],[Kód]],zostava11[],2,0),"")</f>
        <v/>
      </c>
      <c r="X445" s="100" t="str">
        <f>IFERROR(VLOOKUP(Výskyt[[#This Row],[Kód]],zostava12[],2,0),"")</f>
        <v/>
      </c>
      <c r="Y445" s="100" t="str">
        <f>IFERROR(VLOOKUP(Výskyt[[#This Row],[Kód]],zostava13[],2,0),"")</f>
        <v/>
      </c>
      <c r="Z445" s="100" t="str">
        <f>IFERROR(VLOOKUP(Výskyt[[#This Row],[Kód]],zostava14[],2,0),"")</f>
        <v/>
      </c>
      <c r="AA445" s="100" t="str">
        <f>IFERROR(VLOOKUP(Výskyt[[#This Row],[Kód]],zostava15[],2,0),"")</f>
        <v/>
      </c>
      <c r="AB445" s="100" t="str">
        <f>IFERROR(VLOOKUP(Výskyt[[#This Row],[Kód]],zostava16[],2,0),"")</f>
        <v/>
      </c>
      <c r="AC445" s="100" t="str">
        <f>IFERROR(VLOOKUP(Výskyt[[#This Row],[Kód]],zostava17[],2,0),"")</f>
        <v/>
      </c>
      <c r="AD445" s="100" t="str">
        <f>IFERROR(VLOOKUP(Výskyt[[#This Row],[Kód]],zostava18[],2,0),"")</f>
        <v/>
      </c>
      <c r="AE445" s="100" t="str">
        <f>IFERROR(VLOOKUP(Výskyt[[#This Row],[Kód]],zostava19[],2,0),"")</f>
        <v/>
      </c>
      <c r="AF445" s="100" t="str">
        <f>IFERROR(VLOOKUP(Výskyt[[#This Row],[Kód]],zostava20[],2,0),"")</f>
        <v/>
      </c>
      <c r="AG445" s="100" t="str">
        <f>IFERROR(VLOOKUP(Výskyt[[#This Row],[Kód]],zostava21[],2,0),"")</f>
        <v/>
      </c>
      <c r="AH445" s="100" t="str">
        <f>IFERROR(VLOOKUP(Výskyt[[#This Row],[Kód]],zostava22[],2,0),"")</f>
        <v/>
      </c>
      <c r="AI445" s="100" t="str">
        <f>IFERROR(VLOOKUP(Výskyt[[#This Row],[Kód]],zostava23[],2,0),"")</f>
        <v/>
      </c>
      <c r="AJ445" s="100" t="str">
        <f>IFERROR(VLOOKUP(Výskyt[[#This Row],[Kód]],zostava24[],2,0),"")</f>
        <v/>
      </c>
      <c r="AK445" s="100" t="str">
        <f>IFERROR(VLOOKUP(Výskyt[[#This Row],[Kód]],zostava25[],2,0),"")</f>
        <v/>
      </c>
      <c r="AL445" s="100" t="str">
        <f>IFERROR(VLOOKUP(Výskyt[[#This Row],[Kód]],zostava26[],2,0),"")</f>
        <v/>
      </c>
      <c r="AM445" s="100" t="str">
        <f>IFERROR(VLOOKUP(Výskyt[[#This Row],[Kód]],zostava27[],2,0),"")</f>
        <v/>
      </c>
      <c r="AN445" s="100" t="str">
        <f>IFERROR(VLOOKUP(Výskyt[[#This Row],[Kód]],zostava28[],2,0),"")</f>
        <v/>
      </c>
      <c r="AO445" s="100" t="str">
        <f>IFERROR(VLOOKUP(Výskyt[[#This Row],[Kód]],zostava29[],2,0),"")</f>
        <v/>
      </c>
      <c r="AP445" s="100" t="str">
        <f>IFERROR(VLOOKUP(Výskyt[[#This Row],[Kód]],zostava30[],2,0),"")</f>
        <v/>
      </c>
      <c r="AQ445" s="100" t="str">
        <f>IFERROR(VLOOKUP(Výskyt[[#This Row],[Kód]],zostava31[],2,0),"")</f>
        <v/>
      </c>
      <c r="AR445" s="100" t="str">
        <f>IFERROR(VLOOKUP(Výskyt[[#This Row],[Kód]],zostava32[],2,0),"")</f>
        <v/>
      </c>
      <c r="AS445" s="100" t="str">
        <f>IFERROR(VLOOKUP(Výskyt[[#This Row],[Kód]],zostava33[],2,0),"")</f>
        <v/>
      </c>
      <c r="AT445" s="100" t="str">
        <f>IFERROR(VLOOKUP(Výskyt[[#This Row],[Kód]],zostava34[],2,0),"")</f>
        <v/>
      </c>
      <c r="AU445" s="100" t="str">
        <f>IFERROR(VLOOKUP(Výskyt[[#This Row],[Kód]],zostava35[],2,0),"")</f>
        <v/>
      </c>
      <c r="AV445" s="100" t="str">
        <f>IFERROR(VLOOKUP(Výskyt[[#This Row],[Kód]],zostava36[],2,0),"")</f>
        <v/>
      </c>
      <c r="AW445" s="100" t="str">
        <f>IFERROR(VLOOKUP(Výskyt[[#This Row],[Kód]],zostava37[],2,0),"")</f>
        <v/>
      </c>
      <c r="AX445" s="100" t="str">
        <f>IFERROR(VLOOKUP(Výskyt[[#This Row],[Kód]],zostava38[],2,0),"")</f>
        <v/>
      </c>
      <c r="AY445" s="100" t="str">
        <f>IFERROR(VLOOKUP(Výskyt[[#This Row],[Kód]],zostava39[],2,0),"")</f>
        <v/>
      </c>
      <c r="AZ445" s="100" t="str">
        <f>IFERROR(VLOOKUP(Výskyt[[#This Row],[Kód]],zostava40[],2,0),"")</f>
        <v/>
      </c>
      <c r="BA445" s="100" t="str">
        <f>IFERROR(VLOOKUP(Výskyt[[#This Row],[Kód]],zostava41[],2,0),"")</f>
        <v/>
      </c>
      <c r="BB445" s="100" t="str">
        <f>IFERROR(VLOOKUP(Výskyt[[#This Row],[Kód]],zostava42[],2,0),"")</f>
        <v/>
      </c>
      <c r="BC445" s="100" t="str">
        <f>IFERROR(VLOOKUP(Výskyt[[#This Row],[Kód]],zostava43[],2,0),"")</f>
        <v/>
      </c>
      <c r="BD445" s="100" t="str">
        <f>IFERROR(VLOOKUP(Výskyt[[#This Row],[Kód]],zostava44[],2,0),"")</f>
        <v/>
      </c>
    </row>
    <row r="446" spans="2:56" x14ac:dyDescent="0.35">
      <c r="B446" s="98">
        <v>6666</v>
      </c>
      <c r="C446" s="84" t="s">
        <v>667</v>
      </c>
      <c r="D446" s="84">
        <f>Cenník[[#This Row],[Kód]]</f>
        <v>6666</v>
      </c>
      <c r="E446" s="93">
        <v>0.26</v>
      </c>
      <c r="G446" s="84" t="s">
        <v>29</v>
      </c>
      <c r="I446" s="99">
        <f>Cenník[[#This Row],[Kód]]</f>
        <v>6666</v>
      </c>
      <c r="J446" s="100">
        <f>SUM(Výskyt[[#This Row],[1]:[44]])</f>
        <v>0</v>
      </c>
      <c r="K446" s="100" t="str">
        <f>IFERROR(RANK(Výskyt[[#This Row],[kód-P]],Výskyt[kód-P],1),"")</f>
        <v/>
      </c>
      <c r="L446" s="100" t="str">
        <f>IF(Výskyt[[#This Row],[ks]]&gt;0,Výskyt[[#This Row],[Kód]],"")</f>
        <v/>
      </c>
      <c r="M446" s="100" t="str">
        <f>IFERROR(VLOOKUP(Výskyt[[#This Row],[Kód]],zostava1[],2,0),"")</f>
        <v/>
      </c>
      <c r="N446" s="100" t="str">
        <f>IFERROR(VLOOKUP(Výskyt[[#This Row],[Kód]],zostava2[],2,0),"")</f>
        <v/>
      </c>
      <c r="O446" s="100" t="str">
        <f>IFERROR(VLOOKUP(Výskyt[[#This Row],[Kód]],zostava3[],2,0),"")</f>
        <v/>
      </c>
      <c r="P446" s="100" t="str">
        <f>IFERROR(VLOOKUP(Výskyt[[#This Row],[Kód]],zostava4[],2,0),"")</f>
        <v/>
      </c>
      <c r="Q446" s="100" t="str">
        <f>IFERROR(VLOOKUP(Výskyt[[#This Row],[Kód]],zostava5[],2,0),"")</f>
        <v/>
      </c>
      <c r="R446" s="100" t="str">
        <f>IFERROR(VLOOKUP(Výskyt[[#This Row],[Kód]],zostava6[],2,0),"")</f>
        <v/>
      </c>
      <c r="S446" s="100" t="str">
        <f>IFERROR(VLOOKUP(Výskyt[[#This Row],[Kód]],zostava7[],2,0),"")</f>
        <v/>
      </c>
      <c r="T446" s="100" t="str">
        <f>IFERROR(VLOOKUP(Výskyt[[#This Row],[Kód]],zostava8[],2,0),"")</f>
        <v/>
      </c>
      <c r="U446" s="100" t="str">
        <f>IFERROR(VLOOKUP(Výskyt[[#This Row],[Kód]],zostava9[],2,0),"")</f>
        <v/>
      </c>
      <c r="V446" s="102" t="str">
        <f>IFERROR(VLOOKUP(Výskyt[[#This Row],[Kód]],zostava10[],2,0),"")</f>
        <v/>
      </c>
      <c r="W446" s="100" t="str">
        <f>IFERROR(VLOOKUP(Výskyt[[#This Row],[Kód]],zostava11[],2,0),"")</f>
        <v/>
      </c>
      <c r="X446" s="100" t="str">
        <f>IFERROR(VLOOKUP(Výskyt[[#This Row],[Kód]],zostava12[],2,0),"")</f>
        <v/>
      </c>
      <c r="Y446" s="100" t="str">
        <f>IFERROR(VLOOKUP(Výskyt[[#This Row],[Kód]],zostava13[],2,0),"")</f>
        <v/>
      </c>
      <c r="Z446" s="100" t="str">
        <f>IFERROR(VLOOKUP(Výskyt[[#This Row],[Kód]],zostava14[],2,0),"")</f>
        <v/>
      </c>
      <c r="AA446" s="100" t="str">
        <f>IFERROR(VLOOKUP(Výskyt[[#This Row],[Kód]],zostava15[],2,0),"")</f>
        <v/>
      </c>
      <c r="AB446" s="100" t="str">
        <f>IFERROR(VLOOKUP(Výskyt[[#This Row],[Kód]],zostava16[],2,0),"")</f>
        <v/>
      </c>
      <c r="AC446" s="100" t="str">
        <f>IFERROR(VLOOKUP(Výskyt[[#This Row],[Kód]],zostava17[],2,0),"")</f>
        <v/>
      </c>
      <c r="AD446" s="100" t="str">
        <f>IFERROR(VLOOKUP(Výskyt[[#This Row],[Kód]],zostava18[],2,0),"")</f>
        <v/>
      </c>
      <c r="AE446" s="100" t="str">
        <f>IFERROR(VLOOKUP(Výskyt[[#This Row],[Kód]],zostava19[],2,0),"")</f>
        <v/>
      </c>
      <c r="AF446" s="100" t="str">
        <f>IFERROR(VLOOKUP(Výskyt[[#This Row],[Kód]],zostava20[],2,0),"")</f>
        <v/>
      </c>
      <c r="AG446" s="100" t="str">
        <f>IFERROR(VLOOKUP(Výskyt[[#This Row],[Kód]],zostava21[],2,0),"")</f>
        <v/>
      </c>
      <c r="AH446" s="100" t="str">
        <f>IFERROR(VLOOKUP(Výskyt[[#This Row],[Kód]],zostava22[],2,0),"")</f>
        <v/>
      </c>
      <c r="AI446" s="100" t="str">
        <f>IFERROR(VLOOKUP(Výskyt[[#This Row],[Kód]],zostava23[],2,0),"")</f>
        <v/>
      </c>
      <c r="AJ446" s="100" t="str">
        <f>IFERROR(VLOOKUP(Výskyt[[#This Row],[Kód]],zostava24[],2,0),"")</f>
        <v/>
      </c>
      <c r="AK446" s="100" t="str">
        <f>IFERROR(VLOOKUP(Výskyt[[#This Row],[Kód]],zostava25[],2,0),"")</f>
        <v/>
      </c>
      <c r="AL446" s="100" t="str">
        <f>IFERROR(VLOOKUP(Výskyt[[#This Row],[Kód]],zostava26[],2,0),"")</f>
        <v/>
      </c>
      <c r="AM446" s="100" t="str">
        <f>IFERROR(VLOOKUP(Výskyt[[#This Row],[Kód]],zostava27[],2,0),"")</f>
        <v/>
      </c>
      <c r="AN446" s="100" t="str">
        <f>IFERROR(VLOOKUP(Výskyt[[#This Row],[Kód]],zostava28[],2,0),"")</f>
        <v/>
      </c>
      <c r="AO446" s="100" t="str">
        <f>IFERROR(VLOOKUP(Výskyt[[#This Row],[Kód]],zostava29[],2,0),"")</f>
        <v/>
      </c>
      <c r="AP446" s="100" t="str">
        <f>IFERROR(VLOOKUP(Výskyt[[#This Row],[Kód]],zostava30[],2,0),"")</f>
        <v/>
      </c>
      <c r="AQ446" s="100" t="str">
        <f>IFERROR(VLOOKUP(Výskyt[[#This Row],[Kód]],zostava31[],2,0),"")</f>
        <v/>
      </c>
      <c r="AR446" s="100" t="str">
        <f>IFERROR(VLOOKUP(Výskyt[[#This Row],[Kód]],zostava32[],2,0),"")</f>
        <v/>
      </c>
      <c r="AS446" s="100" t="str">
        <f>IFERROR(VLOOKUP(Výskyt[[#This Row],[Kód]],zostava33[],2,0),"")</f>
        <v/>
      </c>
      <c r="AT446" s="100" t="str">
        <f>IFERROR(VLOOKUP(Výskyt[[#This Row],[Kód]],zostava34[],2,0),"")</f>
        <v/>
      </c>
      <c r="AU446" s="100" t="str">
        <f>IFERROR(VLOOKUP(Výskyt[[#This Row],[Kód]],zostava35[],2,0),"")</f>
        <v/>
      </c>
      <c r="AV446" s="100" t="str">
        <f>IFERROR(VLOOKUP(Výskyt[[#This Row],[Kód]],zostava36[],2,0),"")</f>
        <v/>
      </c>
      <c r="AW446" s="100" t="str">
        <f>IFERROR(VLOOKUP(Výskyt[[#This Row],[Kód]],zostava37[],2,0),"")</f>
        <v/>
      </c>
      <c r="AX446" s="100" t="str">
        <f>IFERROR(VLOOKUP(Výskyt[[#This Row],[Kód]],zostava38[],2,0),"")</f>
        <v/>
      </c>
      <c r="AY446" s="100" t="str">
        <f>IFERROR(VLOOKUP(Výskyt[[#This Row],[Kód]],zostava39[],2,0),"")</f>
        <v/>
      </c>
      <c r="AZ446" s="100" t="str">
        <f>IFERROR(VLOOKUP(Výskyt[[#This Row],[Kód]],zostava40[],2,0),"")</f>
        <v/>
      </c>
      <c r="BA446" s="100" t="str">
        <f>IFERROR(VLOOKUP(Výskyt[[#This Row],[Kód]],zostava41[],2,0),"")</f>
        <v/>
      </c>
      <c r="BB446" s="100" t="str">
        <f>IFERROR(VLOOKUP(Výskyt[[#This Row],[Kód]],zostava42[],2,0),"")</f>
        <v/>
      </c>
      <c r="BC446" s="100" t="str">
        <f>IFERROR(VLOOKUP(Výskyt[[#This Row],[Kód]],zostava43[],2,0),"")</f>
        <v/>
      </c>
      <c r="BD446" s="100" t="str">
        <f>IFERROR(VLOOKUP(Výskyt[[#This Row],[Kód]],zostava44[],2,0),"")</f>
        <v/>
      </c>
    </row>
    <row r="447" spans="2:56" x14ac:dyDescent="0.35">
      <c r="B447" s="98">
        <v>6667</v>
      </c>
      <c r="C447" s="84" t="s">
        <v>669</v>
      </c>
      <c r="D447" s="84">
        <f>Cenník[[#This Row],[Kód]]</f>
        <v>6667</v>
      </c>
      <c r="E447" s="93">
        <v>0.26</v>
      </c>
      <c r="G447" s="84" t="s">
        <v>30</v>
      </c>
      <c r="I447" s="99">
        <f>Cenník[[#This Row],[Kód]]</f>
        <v>6667</v>
      </c>
      <c r="J447" s="100">
        <f>SUM(Výskyt[[#This Row],[1]:[44]])</f>
        <v>0</v>
      </c>
      <c r="K447" s="100" t="str">
        <f>IFERROR(RANK(Výskyt[[#This Row],[kód-P]],Výskyt[kód-P],1),"")</f>
        <v/>
      </c>
      <c r="L447" s="100" t="str">
        <f>IF(Výskyt[[#This Row],[ks]]&gt;0,Výskyt[[#This Row],[Kód]],"")</f>
        <v/>
      </c>
      <c r="M447" s="100" t="str">
        <f>IFERROR(VLOOKUP(Výskyt[[#This Row],[Kód]],zostava1[],2,0),"")</f>
        <v/>
      </c>
      <c r="N447" s="100" t="str">
        <f>IFERROR(VLOOKUP(Výskyt[[#This Row],[Kód]],zostava2[],2,0),"")</f>
        <v/>
      </c>
      <c r="O447" s="100" t="str">
        <f>IFERROR(VLOOKUP(Výskyt[[#This Row],[Kód]],zostava3[],2,0),"")</f>
        <v/>
      </c>
      <c r="P447" s="100" t="str">
        <f>IFERROR(VLOOKUP(Výskyt[[#This Row],[Kód]],zostava4[],2,0),"")</f>
        <v/>
      </c>
      <c r="Q447" s="100" t="str">
        <f>IFERROR(VLOOKUP(Výskyt[[#This Row],[Kód]],zostava5[],2,0),"")</f>
        <v/>
      </c>
      <c r="R447" s="100" t="str">
        <f>IFERROR(VLOOKUP(Výskyt[[#This Row],[Kód]],zostava6[],2,0),"")</f>
        <v/>
      </c>
      <c r="S447" s="100" t="str">
        <f>IFERROR(VLOOKUP(Výskyt[[#This Row],[Kód]],zostava7[],2,0),"")</f>
        <v/>
      </c>
      <c r="T447" s="100" t="str">
        <f>IFERROR(VLOOKUP(Výskyt[[#This Row],[Kód]],zostava8[],2,0),"")</f>
        <v/>
      </c>
      <c r="U447" s="100" t="str">
        <f>IFERROR(VLOOKUP(Výskyt[[#This Row],[Kód]],zostava9[],2,0),"")</f>
        <v/>
      </c>
      <c r="V447" s="102" t="str">
        <f>IFERROR(VLOOKUP(Výskyt[[#This Row],[Kód]],zostava10[],2,0),"")</f>
        <v/>
      </c>
      <c r="W447" s="100" t="str">
        <f>IFERROR(VLOOKUP(Výskyt[[#This Row],[Kód]],zostava11[],2,0),"")</f>
        <v/>
      </c>
      <c r="X447" s="100" t="str">
        <f>IFERROR(VLOOKUP(Výskyt[[#This Row],[Kód]],zostava12[],2,0),"")</f>
        <v/>
      </c>
      <c r="Y447" s="100" t="str">
        <f>IFERROR(VLOOKUP(Výskyt[[#This Row],[Kód]],zostava13[],2,0),"")</f>
        <v/>
      </c>
      <c r="Z447" s="100" t="str">
        <f>IFERROR(VLOOKUP(Výskyt[[#This Row],[Kód]],zostava14[],2,0),"")</f>
        <v/>
      </c>
      <c r="AA447" s="100" t="str">
        <f>IFERROR(VLOOKUP(Výskyt[[#This Row],[Kód]],zostava15[],2,0),"")</f>
        <v/>
      </c>
      <c r="AB447" s="100" t="str">
        <f>IFERROR(VLOOKUP(Výskyt[[#This Row],[Kód]],zostava16[],2,0),"")</f>
        <v/>
      </c>
      <c r="AC447" s="100" t="str">
        <f>IFERROR(VLOOKUP(Výskyt[[#This Row],[Kód]],zostava17[],2,0),"")</f>
        <v/>
      </c>
      <c r="AD447" s="100" t="str">
        <f>IFERROR(VLOOKUP(Výskyt[[#This Row],[Kód]],zostava18[],2,0),"")</f>
        <v/>
      </c>
      <c r="AE447" s="100" t="str">
        <f>IFERROR(VLOOKUP(Výskyt[[#This Row],[Kód]],zostava19[],2,0),"")</f>
        <v/>
      </c>
      <c r="AF447" s="100" t="str">
        <f>IFERROR(VLOOKUP(Výskyt[[#This Row],[Kód]],zostava20[],2,0),"")</f>
        <v/>
      </c>
      <c r="AG447" s="100" t="str">
        <f>IFERROR(VLOOKUP(Výskyt[[#This Row],[Kód]],zostava21[],2,0),"")</f>
        <v/>
      </c>
      <c r="AH447" s="100" t="str">
        <f>IFERROR(VLOOKUP(Výskyt[[#This Row],[Kód]],zostava22[],2,0),"")</f>
        <v/>
      </c>
      <c r="AI447" s="100" t="str">
        <f>IFERROR(VLOOKUP(Výskyt[[#This Row],[Kód]],zostava23[],2,0),"")</f>
        <v/>
      </c>
      <c r="AJ447" s="100" t="str">
        <f>IFERROR(VLOOKUP(Výskyt[[#This Row],[Kód]],zostava24[],2,0),"")</f>
        <v/>
      </c>
      <c r="AK447" s="100" t="str">
        <f>IFERROR(VLOOKUP(Výskyt[[#This Row],[Kód]],zostava25[],2,0),"")</f>
        <v/>
      </c>
      <c r="AL447" s="100" t="str">
        <f>IFERROR(VLOOKUP(Výskyt[[#This Row],[Kód]],zostava26[],2,0),"")</f>
        <v/>
      </c>
      <c r="AM447" s="100" t="str">
        <f>IFERROR(VLOOKUP(Výskyt[[#This Row],[Kód]],zostava27[],2,0),"")</f>
        <v/>
      </c>
      <c r="AN447" s="100" t="str">
        <f>IFERROR(VLOOKUP(Výskyt[[#This Row],[Kód]],zostava28[],2,0),"")</f>
        <v/>
      </c>
      <c r="AO447" s="100" t="str">
        <f>IFERROR(VLOOKUP(Výskyt[[#This Row],[Kód]],zostava29[],2,0),"")</f>
        <v/>
      </c>
      <c r="AP447" s="100" t="str">
        <f>IFERROR(VLOOKUP(Výskyt[[#This Row],[Kód]],zostava30[],2,0),"")</f>
        <v/>
      </c>
      <c r="AQ447" s="100" t="str">
        <f>IFERROR(VLOOKUP(Výskyt[[#This Row],[Kód]],zostava31[],2,0),"")</f>
        <v/>
      </c>
      <c r="AR447" s="100" t="str">
        <f>IFERROR(VLOOKUP(Výskyt[[#This Row],[Kód]],zostava32[],2,0),"")</f>
        <v/>
      </c>
      <c r="AS447" s="100" t="str">
        <f>IFERROR(VLOOKUP(Výskyt[[#This Row],[Kód]],zostava33[],2,0),"")</f>
        <v/>
      </c>
      <c r="AT447" s="100" t="str">
        <f>IFERROR(VLOOKUP(Výskyt[[#This Row],[Kód]],zostava34[],2,0),"")</f>
        <v/>
      </c>
      <c r="AU447" s="100" t="str">
        <f>IFERROR(VLOOKUP(Výskyt[[#This Row],[Kód]],zostava35[],2,0),"")</f>
        <v/>
      </c>
      <c r="AV447" s="100" t="str">
        <f>IFERROR(VLOOKUP(Výskyt[[#This Row],[Kód]],zostava36[],2,0),"")</f>
        <v/>
      </c>
      <c r="AW447" s="100" t="str">
        <f>IFERROR(VLOOKUP(Výskyt[[#This Row],[Kód]],zostava37[],2,0),"")</f>
        <v/>
      </c>
      <c r="AX447" s="100" t="str">
        <f>IFERROR(VLOOKUP(Výskyt[[#This Row],[Kód]],zostava38[],2,0),"")</f>
        <v/>
      </c>
      <c r="AY447" s="100" t="str">
        <f>IFERROR(VLOOKUP(Výskyt[[#This Row],[Kód]],zostava39[],2,0),"")</f>
        <v/>
      </c>
      <c r="AZ447" s="100" t="str">
        <f>IFERROR(VLOOKUP(Výskyt[[#This Row],[Kód]],zostava40[],2,0),"")</f>
        <v/>
      </c>
      <c r="BA447" s="100" t="str">
        <f>IFERROR(VLOOKUP(Výskyt[[#This Row],[Kód]],zostava41[],2,0),"")</f>
        <v/>
      </c>
      <c r="BB447" s="100" t="str">
        <f>IFERROR(VLOOKUP(Výskyt[[#This Row],[Kód]],zostava42[],2,0),"")</f>
        <v/>
      </c>
      <c r="BC447" s="100" t="str">
        <f>IFERROR(VLOOKUP(Výskyt[[#This Row],[Kód]],zostava43[],2,0),"")</f>
        <v/>
      </c>
      <c r="BD447" s="100" t="str">
        <f>IFERROR(VLOOKUP(Výskyt[[#This Row],[Kód]],zostava44[],2,0),"")</f>
        <v/>
      </c>
    </row>
    <row r="448" spans="2:56" x14ac:dyDescent="0.35">
      <c r="B448" s="98">
        <v>6668</v>
      </c>
      <c r="C448" s="84" t="s">
        <v>671</v>
      </c>
      <c r="D448" s="84">
        <f>Cenník[[#This Row],[Kód]]</f>
        <v>6668</v>
      </c>
      <c r="E448" s="93">
        <v>0.26</v>
      </c>
      <c r="G448" s="84" t="s">
        <v>69</v>
      </c>
      <c r="I448" s="99">
        <f>Cenník[[#This Row],[Kód]]</f>
        <v>6668</v>
      </c>
      <c r="J448" s="100">
        <f>SUM(Výskyt[[#This Row],[1]:[44]])</f>
        <v>0</v>
      </c>
      <c r="K448" s="100" t="str">
        <f>IFERROR(RANK(Výskyt[[#This Row],[kód-P]],Výskyt[kód-P],1),"")</f>
        <v/>
      </c>
      <c r="L448" s="100" t="str">
        <f>IF(Výskyt[[#This Row],[ks]]&gt;0,Výskyt[[#This Row],[Kód]],"")</f>
        <v/>
      </c>
      <c r="M448" s="100" t="str">
        <f>IFERROR(VLOOKUP(Výskyt[[#This Row],[Kód]],zostava1[],2,0),"")</f>
        <v/>
      </c>
      <c r="N448" s="100" t="str">
        <f>IFERROR(VLOOKUP(Výskyt[[#This Row],[Kód]],zostava2[],2,0),"")</f>
        <v/>
      </c>
      <c r="O448" s="100" t="str">
        <f>IFERROR(VLOOKUP(Výskyt[[#This Row],[Kód]],zostava3[],2,0),"")</f>
        <v/>
      </c>
      <c r="P448" s="100" t="str">
        <f>IFERROR(VLOOKUP(Výskyt[[#This Row],[Kód]],zostava4[],2,0),"")</f>
        <v/>
      </c>
      <c r="Q448" s="100" t="str">
        <f>IFERROR(VLOOKUP(Výskyt[[#This Row],[Kód]],zostava5[],2,0),"")</f>
        <v/>
      </c>
      <c r="R448" s="100" t="str">
        <f>IFERROR(VLOOKUP(Výskyt[[#This Row],[Kód]],zostava6[],2,0),"")</f>
        <v/>
      </c>
      <c r="S448" s="100" t="str">
        <f>IFERROR(VLOOKUP(Výskyt[[#This Row],[Kód]],zostava7[],2,0),"")</f>
        <v/>
      </c>
      <c r="T448" s="100" t="str">
        <f>IFERROR(VLOOKUP(Výskyt[[#This Row],[Kód]],zostava8[],2,0),"")</f>
        <v/>
      </c>
      <c r="U448" s="100" t="str">
        <f>IFERROR(VLOOKUP(Výskyt[[#This Row],[Kód]],zostava9[],2,0),"")</f>
        <v/>
      </c>
      <c r="V448" s="102" t="str">
        <f>IFERROR(VLOOKUP(Výskyt[[#This Row],[Kód]],zostava10[],2,0),"")</f>
        <v/>
      </c>
      <c r="W448" s="100" t="str">
        <f>IFERROR(VLOOKUP(Výskyt[[#This Row],[Kód]],zostava11[],2,0),"")</f>
        <v/>
      </c>
      <c r="X448" s="100" t="str">
        <f>IFERROR(VLOOKUP(Výskyt[[#This Row],[Kód]],zostava12[],2,0),"")</f>
        <v/>
      </c>
      <c r="Y448" s="100" t="str">
        <f>IFERROR(VLOOKUP(Výskyt[[#This Row],[Kód]],zostava13[],2,0),"")</f>
        <v/>
      </c>
      <c r="Z448" s="100" t="str">
        <f>IFERROR(VLOOKUP(Výskyt[[#This Row],[Kód]],zostava14[],2,0),"")</f>
        <v/>
      </c>
      <c r="AA448" s="100" t="str">
        <f>IFERROR(VLOOKUP(Výskyt[[#This Row],[Kód]],zostava15[],2,0),"")</f>
        <v/>
      </c>
      <c r="AB448" s="100" t="str">
        <f>IFERROR(VLOOKUP(Výskyt[[#This Row],[Kód]],zostava16[],2,0),"")</f>
        <v/>
      </c>
      <c r="AC448" s="100" t="str">
        <f>IFERROR(VLOOKUP(Výskyt[[#This Row],[Kód]],zostava17[],2,0),"")</f>
        <v/>
      </c>
      <c r="AD448" s="100" t="str">
        <f>IFERROR(VLOOKUP(Výskyt[[#This Row],[Kód]],zostava18[],2,0),"")</f>
        <v/>
      </c>
      <c r="AE448" s="100" t="str">
        <f>IFERROR(VLOOKUP(Výskyt[[#This Row],[Kód]],zostava19[],2,0),"")</f>
        <v/>
      </c>
      <c r="AF448" s="100" t="str">
        <f>IFERROR(VLOOKUP(Výskyt[[#This Row],[Kód]],zostava20[],2,0),"")</f>
        <v/>
      </c>
      <c r="AG448" s="100" t="str">
        <f>IFERROR(VLOOKUP(Výskyt[[#This Row],[Kód]],zostava21[],2,0),"")</f>
        <v/>
      </c>
      <c r="AH448" s="100" t="str">
        <f>IFERROR(VLOOKUP(Výskyt[[#This Row],[Kód]],zostava22[],2,0),"")</f>
        <v/>
      </c>
      <c r="AI448" s="100" t="str">
        <f>IFERROR(VLOOKUP(Výskyt[[#This Row],[Kód]],zostava23[],2,0),"")</f>
        <v/>
      </c>
      <c r="AJ448" s="100" t="str">
        <f>IFERROR(VLOOKUP(Výskyt[[#This Row],[Kód]],zostava24[],2,0),"")</f>
        <v/>
      </c>
      <c r="AK448" s="100" t="str">
        <f>IFERROR(VLOOKUP(Výskyt[[#This Row],[Kód]],zostava25[],2,0),"")</f>
        <v/>
      </c>
      <c r="AL448" s="100" t="str">
        <f>IFERROR(VLOOKUP(Výskyt[[#This Row],[Kód]],zostava26[],2,0),"")</f>
        <v/>
      </c>
      <c r="AM448" s="100" t="str">
        <f>IFERROR(VLOOKUP(Výskyt[[#This Row],[Kód]],zostava27[],2,0),"")</f>
        <v/>
      </c>
      <c r="AN448" s="100" t="str">
        <f>IFERROR(VLOOKUP(Výskyt[[#This Row],[Kód]],zostava28[],2,0),"")</f>
        <v/>
      </c>
      <c r="AO448" s="100" t="str">
        <f>IFERROR(VLOOKUP(Výskyt[[#This Row],[Kód]],zostava29[],2,0),"")</f>
        <v/>
      </c>
      <c r="AP448" s="100" t="str">
        <f>IFERROR(VLOOKUP(Výskyt[[#This Row],[Kód]],zostava30[],2,0),"")</f>
        <v/>
      </c>
      <c r="AQ448" s="100" t="str">
        <f>IFERROR(VLOOKUP(Výskyt[[#This Row],[Kód]],zostava31[],2,0),"")</f>
        <v/>
      </c>
      <c r="AR448" s="100" t="str">
        <f>IFERROR(VLOOKUP(Výskyt[[#This Row],[Kód]],zostava32[],2,0),"")</f>
        <v/>
      </c>
      <c r="AS448" s="100" t="str">
        <f>IFERROR(VLOOKUP(Výskyt[[#This Row],[Kód]],zostava33[],2,0),"")</f>
        <v/>
      </c>
      <c r="AT448" s="100" t="str">
        <f>IFERROR(VLOOKUP(Výskyt[[#This Row],[Kód]],zostava34[],2,0),"")</f>
        <v/>
      </c>
      <c r="AU448" s="100" t="str">
        <f>IFERROR(VLOOKUP(Výskyt[[#This Row],[Kód]],zostava35[],2,0),"")</f>
        <v/>
      </c>
      <c r="AV448" s="100" t="str">
        <f>IFERROR(VLOOKUP(Výskyt[[#This Row],[Kód]],zostava36[],2,0),"")</f>
        <v/>
      </c>
      <c r="AW448" s="100" t="str">
        <f>IFERROR(VLOOKUP(Výskyt[[#This Row],[Kód]],zostava37[],2,0),"")</f>
        <v/>
      </c>
      <c r="AX448" s="100" t="str">
        <f>IFERROR(VLOOKUP(Výskyt[[#This Row],[Kód]],zostava38[],2,0),"")</f>
        <v/>
      </c>
      <c r="AY448" s="100" t="str">
        <f>IFERROR(VLOOKUP(Výskyt[[#This Row],[Kód]],zostava39[],2,0),"")</f>
        <v/>
      </c>
      <c r="AZ448" s="100" t="str">
        <f>IFERROR(VLOOKUP(Výskyt[[#This Row],[Kód]],zostava40[],2,0),"")</f>
        <v/>
      </c>
      <c r="BA448" s="100" t="str">
        <f>IFERROR(VLOOKUP(Výskyt[[#This Row],[Kód]],zostava41[],2,0),"")</f>
        <v/>
      </c>
      <c r="BB448" s="100" t="str">
        <f>IFERROR(VLOOKUP(Výskyt[[#This Row],[Kód]],zostava42[],2,0),"")</f>
        <v/>
      </c>
      <c r="BC448" s="100" t="str">
        <f>IFERROR(VLOOKUP(Výskyt[[#This Row],[Kód]],zostava43[],2,0),"")</f>
        <v/>
      </c>
      <c r="BD448" s="100" t="str">
        <f>IFERROR(VLOOKUP(Výskyt[[#This Row],[Kód]],zostava44[],2,0),"")</f>
        <v/>
      </c>
    </row>
    <row r="449" spans="2:56" x14ac:dyDescent="0.35">
      <c r="B449" s="98">
        <v>6669</v>
      </c>
      <c r="C449" s="84" t="s">
        <v>673</v>
      </c>
      <c r="D449" s="84">
        <f>Cenník[[#This Row],[Kód]]</f>
        <v>6669</v>
      </c>
      <c r="E449" s="93">
        <v>0.26</v>
      </c>
      <c r="G449" s="84" t="s">
        <v>31</v>
      </c>
      <c r="I449" s="99">
        <f>Cenník[[#This Row],[Kód]]</f>
        <v>6669</v>
      </c>
      <c r="J449" s="100">
        <f>SUM(Výskyt[[#This Row],[1]:[44]])</f>
        <v>0</v>
      </c>
      <c r="K449" s="100" t="str">
        <f>IFERROR(RANK(Výskyt[[#This Row],[kód-P]],Výskyt[kód-P],1),"")</f>
        <v/>
      </c>
      <c r="L449" s="100" t="str">
        <f>IF(Výskyt[[#This Row],[ks]]&gt;0,Výskyt[[#This Row],[Kód]],"")</f>
        <v/>
      </c>
      <c r="M449" s="100" t="str">
        <f>IFERROR(VLOOKUP(Výskyt[[#This Row],[Kód]],zostava1[],2,0),"")</f>
        <v/>
      </c>
      <c r="N449" s="100" t="str">
        <f>IFERROR(VLOOKUP(Výskyt[[#This Row],[Kód]],zostava2[],2,0),"")</f>
        <v/>
      </c>
      <c r="O449" s="100" t="str">
        <f>IFERROR(VLOOKUP(Výskyt[[#This Row],[Kód]],zostava3[],2,0),"")</f>
        <v/>
      </c>
      <c r="P449" s="100" t="str">
        <f>IFERROR(VLOOKUP(Výskyt[[#This Row],[Kód]],zostava4[],2,0),"")</f>
        <v/>
      </c>
      <c r="Q449" s="100" t="str">
        <f>IFERROR(VLOOKUP(Výskyt[[#This Row],[Kód]],zostava5[],2,0),"")</f>
        <v/>
      </c>
      <c r="R449" s="100" t="str">
        <f>IFERROR(VLOOKUP(Výskyt[[#This Row],[Kód]],zostava6[],2,0),"")</f>
        <v/>
      </c>
      <c r="S449" s="100" t="str">
        <f>IFERROR(VLOOKUP(Výskyt[[#This Row],[Kód]],zostava7[],2,0),"")</f>
        <v/>
      </c>
      <c r="T449" s="100" t="str">
        <f>IFERROR(VLOOKUP(Výskyt[[#This Row],[Kód]],zostava8[],2,0),"")</f>
        <v/>
      </c>
      <c r="U449" s="100" t="str">
        <f>IFERROR(VLOOKUP(Výskyt[[#This Row],[Kód]],zostava9[],2,0),"")</f>
        <v/>
      </c>
      <c r="V449" s="102" t="str">
        <f>IFERROR(VLOOKUP(Výskyt[[#This Row],[Kód]],zostava10[],2,0),"")</f>
        <v/>
      </c>
      <c r="W449" s="100" t="str">
        <f>IFERROR(VLOOKUP(Výskyt[[#This Row],[Kód]],zostava11[],2,0),"")</f>
        <v/>
      </c>
      <c r="X449" s="100" t="str">
        <f>IFERROR(VLOOKUP(Výskyt[[#This Row],[Kód]],zostava12[],2,0),"")</f>
        <v/>
      </c>
      <c r="Y449" s="100" t="str">
        <f>IFERROR(VLOOKUP(Výskyt[[#This Row],[Kód]],zostava13[],2,0),"")</f>
        <v/>
      </c>
      <c r="Z449" s="100" t="str">
        <f>IFERROR(VLOOKUP(Výskyt[[#This Row],[Kód]],zostava14[],2,0),"")</f>
        <v/>
      </c>
      <c r="AA449" s="100" t="str">
        <f>IFERROR(VLOOKUP(Výskyt[[#This Row],[Kód]],zostava15[],2,0),"")</f>
        <v/>
      </c>
      <c r="AB449" s="100" t="str">
        <f>IFERROR(VLOOKUP(Výskyt[[#This Row],[Kód]],zostava16[],2,0),"")</f>
        <v/>
      </c>
      <c r="AC449" s="100" t="str">
        <f>IFERROR(VLOOKUP(Výskyt[[#This Row],[Kód]],zostava17[],2,0),"")</f>
        <v/>
      </c>
      <c r="AD449" s="100" t="str">
        <f>IFERROR(VLOOKUP(Výskyt[[#This Row],[Kód]],zostava18[],2,0),"")</f>
        <v/>
      </c>
      <c r="AE449" s="100" t="str">
        <f>IFERROR(VLOOKUP(Výskyt[[#This Row],[Kód]],zostava19[],2,0),"")</f>
        <v/>
      </c>
      <c r="AF449" s="100" t="str">
        <f>IFERROR(VLOOKUP(Výskyt[[#This Row],[Kód]],zostava20[],2,0),"")</f>
        <v/>
      </c>
      <c r="AG449" s="100" t="str">
        <f>IFERROR(VLOOKUP(Výskyt[[#This Row],[Kód]],zostava21[],2,0),"")</f>
        <v/>
      </c>
      <c r="AH449" s="100" t="str">
        <f>IFERROR(VLOOKUP(Výskyt[[#This Row],[Kód]],zostava22[],2,0),"")</f>
        <v/>
      </c>
      <c r="AI449" s="100" t="str">
        <f>IFERROR(VLOOKUP(Výskyt[[#This Row],[Kód]],zostava23[],2,0),"")</f>
        <v/>
      </c>
      <c r="AJ449" s="100" t="str">
        <f>IFERROR(VLOOKUP(Výskyt[[#This Row],[Kód]],zostava24[],2,0),"")</f>
        <v/>
      </c>
      <c r="AK449" s="100" t="str">
        <f>IFERROR(VLOOKUP(Výskyt[[#This Row],[Kód]],zostava25[],2,0),"")</f>
        <v/>
      </c>
      <c r="AL449" s="100" t="str">
        <f>IFERROR(VLOOKUP(Výskyt[[#This Row],[Kód]],zostava26[],2,0),"")</f>
        <v/>
      </c>
      <c r="AM449" s="100" t="str">
        <f>IFERROR(VLOOKUP(Výskyt[[#This Row],[Kód]],zostava27[],2,0),"")</f>
        <v/>
      </c>
      <c r="AN449" s="100" t="str">
        <f>IFERROR(VLOOKUP(Výskyt[[#This Row],[Kód]],zostava28[],2,0),"")</f>
        <v/>
      </c>
      <c r="AO449" s="100" t="str">
        <f>IFERROR(VLOOKUP(Výskyt[[#This Row],[Kód]],zostava29[],2,0),"")</f>
        <v/>
      </c>
      <c r="AP449" s="100" t="str">
        <f>IFERROR(VLOOKUP(Výskyt[[#This Row],[Kód]],zostava30[],2,0),"")</f>
        <v/>
      </c>
      <c r="AQ449" s="100" t="str">
        <f>IFERROR(VLOOKUP(Výskyt[[#This Row],[Kód]],zostava31[],2,0),"")</f>
        <v/>
      </c>
      <c r="AR449" s="100" t="str">
        <f>IFERROR(VLOOKUP(Výskyt[[#This Row],[Kód]],zostava32[],2,0),"")</f>
        <v/>
      </c>
      <c r="AS449" s="100" t="str">
        <f>IFERROR(VLOOKUP(Výskyt[[#This Row],[Kód]],zostava33[],2,0),"")</f>
        <v/>
      </c>
      <c r="AT449" s="100" t="str">
        <f>IFERROR(VLOOKUP(Výskyt[[#This Row],[Kód]],zostava34[],2,0),"")</f>
        <v/>
      </c>
      <c r="AU449" s="100" t="str">
        <f>IFERROR(VLOOKUP(Výskyt[[#This Row],[Kód]],zostava35[],2,0),"")</f>
        <v/>
      </c>
      <c r="AV449" s="100" t="str">
        <f>IFERROR(VLOOKUP(Výskyt[[#This Row],[Kód]],zostava36[],2,0),"")</f>
        <v/>
      </c>
      <c r="AW449" s="100" t="str">
        <f>IFERROR(VLOOKUP(Výskyt[[#This Row],[Kód]],zostava37[],2,0),"")</f>
        <v/>
      </c>
      <c r="AX449" s="100" t="str">
        <f>IFERROR(VLOOKUP(Výskyt[[#This Row],[Kód]],zostava38[],2,0),"")</f>
        <v/>
      </c>
      <c r="AY449" s="100" t="str">
        <f>IFERROR(VLOOKUP(Výskyt[[#This Row],[Kód]],zostava39[],2,0),"")</f>
        <v/>
      </c>
      <c r="AZ449" s="100" t="str">
        <f>IFERROR(VLOOKUP(Výskyt[[#This Row],[Kód]],zostava40[],2,0),"")</f>
        <v/>
      </c>
      <c r="BA449" s="100" t="str">
        <f>IFERROR(VLOOKUP(Výskyt[[#This Row],[Kód]],zostava41[],2,0),"")</f>
        <v/>
      </c>
      <c r="BB449" s="100" t="str">
        <f>IFERROR(VLOOKUP(Výskyt[[#This Row],[Kód]],zostava42[],2,0),"")</f>
        <v/>
      </c>
      <c r="BC449" s="100" t="str">
        <f>IFERROR(VLOOKUP(Výskyt[[#This Row],[Kód]],zostava43[],2,0),"")</f>
        <v/>
      </c>
      <c r="BD449" s="100" t="str">
        <f>IFERROR(VLOOKUP(Výskyt[[#This Row],[Kód]],zostava44[],2,0),"")</f>
        <v/>
      </c>
    </row>
    <row r="450" spans="2:56" x14ac:dyDescent="0.35">
      <c r="B450" s="98">
        <v>6670</v>
      </c>
      <c r="C450" s="84" t="s">
        <v>675</v>
      </c>
      <c r="D450" s="84">
        <f>Cenník[[#This Row],[Kód]]</f>
        <v>6670</v>
      </c>
      <c r="E450" s="93">
        <v>0.68</v>
      </c>
      <c r="G450" s="84" t="s">
        <v>70</v>
      </c>
      <c r="I450" s="99">
        <f>Cenník[[#This Row],[Kód]]</f>
        <v>6670</v>
      </c>
      <c r="J450" s="100">
        <f>SUM(Výskyt[[#This Row],[1]:[44]])</f>
        <v>0</v>
      </c>
      <c r="K450" s="100" t="str">
        <f>IFERROR(RANK(Výskyt[[#This Row],[kód-P]],Výskyt[kód-P],1),"")</f>
        <v/>
      </c>
      <c r="L450" s="100" t="str">
        <f>IF(Výskyt[[#This Row],[ks]]&gt;0,Výskyt[[#This Row],[Kód]],"")</f>
        <v/>
      </c>
      <c r="M450" s="100" t="str">
        <f>IFERROR(VLOOKUP(Výskyt[[#This Row],[Kód]],zostava1[],2,0),"")</f>
        <v/>
      </c>
      <c r="N450" s="100" t="str">
        <f>IFERROR(VLOOKUP(Výskyt[[#This Row],[Kód]],zostava2[],2,0),"")</f>
        <v/>
      </c>
      <c r="O450" s="100" t="str">
        <f>IFERROR(VLOOKUP(Výskyt[[#This Row],[Kód]],zostava3[],2,0),"")</f>
        <v/>
      </c>
      <c r="P450" s="100" t="str">
        <f>IFERROR(VLOOKUP(Výskyt[[#This Row],[Kód]],zostava4[],2,0),"")</f>
        <v/>
      </c>
      <c r="Q450" s="100" t="str">
        <f>IFERROR(VLOOKUP(Výskyt[[#This Row],[Kód]],zostava5[],2,0),"")</f>
        <v/>
      </c>
      <c r="R450" s="100" t="str">
        <f>IFERROR(VLOOKUP(Výskyt[[#This Row],[Kód]],zostava6[],2,0),"")</f>
        <v/>
      </c>
      <c r="S450" s="100" t="str">
        <f>IFERROR(VLOOKUP(Výskyt[[#This Row],[Kód]],zostava7[],2,0),"")</f>
        <v/>
      </c>
      <c r="T450" s="100" t="str">
        <f>IFERROR(VLOOKUP(Výskyt[[#This Row],[Kód]],zostava8[],2,0),"")</f>
        <v/>
      </c>
      <c r="U450" s="100" t="str">
        <f>IFERROR(VLOOKUP(Výskyt[[#This Row],[Kód]],zostava9[],2,0),"")</f>
        <v/>
      </c>
      <c r="V450" s="102" t="str">
        <f>IFERROR(VLOOKUP(Výskyt[[#This Row],[Kód]],zostava10[],2,0),"")</f>
        <v/>
      </c>
      <c r="W450" s="100" t="str">
        <f>IFERROR(VLOOKUP(Výskyt[[#This Row],[Kód]],zostava11[],2,0),"")</f>
        <v/>
      </c>
      <c r="X450" s="100" t="str">
        <f>IFERROR(VLOOKUP(Výskyt[[#This Row],[Kód]],zostava12[],2,0),"")</f>
        <v/>
      </c>
      <c r="Y450" s="100" t="str">
        <f>IFERROR(VLOOKUP(Výskyt[[#This Row],[Kód]],zostava13[],2,0),"")</f>
        <v/>
      </c>
      <c r="Z450" s="100" t="str">
        <f>IFERROR(VLOOKUP(Výskyt[[#This Row],[Kód]],zostava14[],2,0),"")</f>
        <v/>
      </c>
      <c r="AA450" s="100" t="str">
        <f>IFERROR(VLOOKUP(Výskyt[[#This Row],[Kód]],zostava15[],2,0),"")</f>
        <v/>
      </c>
      <c r="AB450" s="100" t="str">
        <f>IFERROR(VLOOKUP(Výskyt[[#This Row],[Kód]],zostava16[],2,0),"")</f>
        <v/>
      </c>
      <c r="AC450" s="100" t="str">
        <f>IFERROR(VLOOKUP(Výskyt[[#This Row],[Kód]],zostava17[],2,0),"")</f>
        <v/>
      </c>
      <c r="AD450" s="100" t="str">
        <f>IFERROR(VLOOKUP(Výskyt[[#This Row],[Kód]],zostava18[],2,0),"")</f>
        <v/>
      </c>
      <c r="AE450" s="100" t="str">
        <f>IFERROR(VLOOKUP(Výskyt[[#This Row],[Kód]],zostava19[],2,0),"")</f>
        <v/>
      </c>
      <c r="AF450" s="100" t="str">
        <f>IFERROR(VLOOKUP(Výskyt[[#This Row],[Kód]],zostava20[],2,0),"")</f>
        <v/>
      </c>
      <c r="AG450" s="100" t="str">
        <f>IFERROR(VLOOKUP(Výskyt[[#This Row],[Kód]],zostava21[],2,0),"")</f>
        <v/>
      </c>
      <c r="AH450" s="100" t="str">
        <f>IFERROR(VLOOKUP(Výskyt[[#This Row],[Kód]],zostava22[],2,0),"")</f>
        <v/>
      </c>
      <c r="AI450" s="100" t="str">
        <f>IFERROR(VLOOKUP(Výskyt[[#This Row],[Kód]],zostava23[],2,0),"")</f>
        <v/>
      </c>
      <c r="AJ450" s="100" t="str">
        <f>IFERROR(VLOOKUP(Výskyt[[#This Row],[Kód]],zostava24[],2,0),"")</f>
        <v/>
      </c>
      <c r="AK450" s="100" t="str">
        <f>IFERROR(VLOOKUP(Výskyt[[#This Row],[Kód]],zostava25[],2,0),"")</f>
        <v/>
      </c>
      <c r="AL450" s="100" t="str">
        <f>IFERROR(VLOOKUP(Výskyt[[#This Row],[Kód]],zostava26[],2,0),"")</f>
        <v/>
      </c>
      <c r="AM450" s="100" t="str">
        <f>IFERROR(VLOOKUP(Výskyt[[#This Row],[Kód]],zostava27[],2,0),"")</f>
        <v/>
      </c>
      <c r="AN450" s="100" t="str">
        <f>IFERROR(VLOOKUP(Výskyt[[#This Row],[Kód]],zostava28[],2,0),"")</f>
        <v/>
      </c>
      <c r="AO450" s="100" t="str">
        <f>IFERROR(VLOOKUP(Výskyt[[#This Row],[Kód]],zostava29[],2,0),"")</f>
        <v/>
      </c>
      <c r="AP450" s="100" t="str">
        <f>IFERROR(VLOOKUP(Výskyt[[#This Row],[Kód]],zostava30[],2,0),"")</f>
        <v/>
      </c>
      <c r="AQ450" s="100" t="str">
        <f>IFERROR(VLOOKUP(Výskyt[[#This Row],[Kód]],zostava31[],2,0),"")</f>
        <v/>
      </c>
      <c r="AR450" s="100" t="str">
        <f>IFERROR(VLOOKUP(Výskyt[[#This Row],[Kód]],zostava32[],2,0),"")</f>
        <v/>
      </c>
      <c r="AS450" s="100" t="str">
        <f>IFERROR(VLOOKUP(Výskyt[[#This Row],[Kód]],zostava33[],2,0),"")</f>
        <v/>
      </c>
      <c r="AT450" s="100" t="str">
        <f>IFERROR(VLOOKUP(Výskyt[[#This Row],[Kód]],zostava34[],2,0),"")</f>
        <v/>
      </c>
      <c r="AU450" s="100" t="str">
        <f>IFERROR(VLOOKUP(Výskyt[[#This Row],[Kód]],zostava35[],2,0),"")</f>
        <v/>
      </c>
      <c r="AV450" s="100" t="str">
        <f>IFERROR(VLOOKUP(Výskyt[[#This Row],[Kód]],zostava36[],2,0),"")</f>
        <v/>
      </c>
      <c r="AW450" s="100" t="str">
        <f>IFERROR(VLOOKUP(Výskyt[[#This Row],[Kód]],zostava37[],2,0),"")</f>
        <v/>
      </c>
      <c r="AX450" s="100" t="str">
        <f>IFERROR(VLOOKUP(Výskyt[[#This Row],[Kód]],zostava38[],2,0),"")</f>
        <v/>
      </c>
      <c r="AY450" s="100" t="str">
        <f>IFERROR(VLOOKUP(Výskyt[[#This Row],[Kód]],zostava39[],2,0),"")</f>
        <v/>
      </c>
      <c r="AZ450" s="100" t="str">
        <f>IFERROR(VLOOKUP(Výskyt[[#This Row],[Kód]],zostava40[],2,0),"")</f>
        <v/>
      </c>
      <c r="BA450" s="100" t="str">
        <f>IFERROR(VLOOKUP(Výskyt[[#This Row],[Kód]],zostava41[],2,0),"")</f>
        <v/>
      </c>
      <c r="BB450" s="100" t="str">
        <f>IFERROR(VLOOKUP(Výskyt[[#This Row],[Kód]],zostava42[],2,0),"")</f>
        <v/>
      </c>
      <c r="BC450" s="100" t="str">
        <f>IFERROR(VLOOKUP(Výskyt[[#This Row],[Kód]],zostava43[],2,0),"")</f>
        <v/>
      </c>
      <c r="BD450" s="100" t="str">
        <f>IFERROR(VLOOKUP(Výskyt[[#This Row],[Kód]],zostava44[],2,0),"")</f>
        <v/>
      </c>
    </row>
    <row r="451" spans="2:56" x14ac:dyDescent="0.35">
      <c r="B451" s="98">
        <v>6671</v>
      </c>
      <c r="C451" s="84" t="s">
        <v>677</v>
      </c>
      <c r="D451" s="84">
        <f>Cenník[[#This Row],[Kód]]</f>
        <v>6671</v>
      </c>
      <c r="E451" s="93">
        <v>0.68</v>
      </c>
      <c r="G451" s="84" t="s">
        <v>32</v>
      </c>
      <c r="I451" s="99">
        <f>Cenník[[#This Row],[Kód]]</f>
        <v>6671</v>
      </c>
      <c r="J451" s="100">
        <f>SUM(Výskyt[[#This Row],[1]:[44]])</f>
        <v>0</v>
      </c>
      <c r="K451" s="100" t="str">
        <f>IFERROR(RANK(Výskyt[[#This Row],[kód-P]],Výskyt[kód-P],1),"")</f>
        <v/>
      </c>
      <c r="L451" s="100" t="str">
        <f>IF(Výskyt[[#This Row],[ks]]&gt;0,Výskyt[[#This Row],[Kód]],"")</f>
        <v/>
      </c>
      <c r="M451" s="100" t="str">
        <f>IFERROR(VLOOKUP(Výskyt[[#This Row],[Kód]],zostava1[],2,0),"")</f>
        <v/>
      </c>
      <c r="N451" s="100" t="str">
        <f>IFERROR(VLOOKUP(Výskyt[[#This Row],[Kód]],zostava2[],2,0),"")</f>
        <v/>
      </c>
      <c r="O451" s="100" t="str">
        <f>IFERROR(VLOOKUP(Výskyt[[#This Row],[Kód]],zostava3[],2,0),"")</f>
        <v/>
      </c>
      <c r="P451" s="100" t="str">
        <f>IFERROR(VLOOKUP(Výskyt[[#This Row],[Kód]],zostava4[],2,0),"")</f>
        <v/>
      </c>
      <c r="Q451" s="100" t="str">
        <f>IFERROR(VLOOKUP(Výskyt[[#This Row],[Kód]],zostava5[],2,0),"")</f>
        <v/>
      </c>
      <c r="R451" s="100" t="str">
        <f>IFERROR(VLOOKUP(Výskyt[[#This Row],[Kód]],zostava6[],2,0),"")</f>
        <v/>
      </c>
      <c r="S451" s="100" t="str">
        <f>IFERROR(VLOOKUP(Výskyt[[#This Row],[Kód]],zostava7[],2,0),"")</f>
        <v/>
      </c>
      <c r="T451" s="100" t="str">
        <f>IFERROR(VLOOKUP(Výskyt[[#This Row],[Kód]],zostava8[],2,0),"")</f>
        <v/>
      </c>
      <c r="U451" s="100" t="str">
        <f>IFERROR(VLOOKUP(Výskyt[[#This Row],[Kód]],zostava9[],2,0),"")</f>
        <v/>
      </c>
      <c r="V451" s="102" t="str">
        <f>IFERROR(VLOOKUP(Výskyt[[#This Row],[Kód]],zostava10[],2,0),"")</f>
        <v/>
      </c>
      <c r="W451" s="100" t="str">
        <f>IFERROR(VLOOKUP(Výskyt[[#This Row],[Kód]],zostava11[],2,0),"")</f>
        <v/>
      </c>
      <c r="X451" s="100" t="str">
        <f>IFERROR(VLOOKUP(Výskyt[[#This Row],[Kód]],zostava12[],2,0),"")</f>
        <v/>
      </c>
      <c r="Y451" s="100" t="str">
        <f>IFERROR(VLOOKUP(Výskyt[[#This Row],[Kód]],zostava13[],2,0),"")</f>
        <v/>
      </c>
      <c r="Z451" s="100" t="str">
        <f>IFERROR(VLOOKUP(Výskyt[[#This Row],[Kód]],zostava14[],2,0),"")</f>
        <v/>
      </c>
      <c r="AA451" s="100" t="str">
        <f>IFERROR(VLOOKUP(Výskyt[[#This Row],[Kód]],zostava15[],2,0),"")</f>
        <v/>
      </c>
      <c r="AB451" s="100" t="str">
        <f>IFERROR(VLOOKUP(Výskyt[[#This Row],[Kód]],zostava16[],2,0),"")</f>
        <v/>
      </c>
      <c r="AC451" s="100" t="str">
        <f>IFERROR(VLOOKUP(Výskyt[[#This Row],[Kód]],zostava17[],2,0),"")</f>
        <v/>
      </c>
      <c r="AD451" s="100" t="str">
        <f>IFERROR(VLOOKUP(Výskyt[[#This Row],[Kód]],zostava18[],2,0),"")</f>
        <v/>
      </c>
      <c r="AE451" s="100" t="str">
        <f>IFERROR(VLOOKUP(Výskyt[[#This Row],[Kód]],zostava19[],2,0),"")</f>
        <v/>
      </c>
      <c r="AF451" s="100" t="str">
        <f>IFERROR(VLOOKUP(Výskyt[[#This Row],[Kód]],zostava20[],2,0),"")</f>
        <v/>
      </c>
      <c r="AG451" s="100" t="str">
        <f>IFERROR(VLOOKUP(Výskyt[[#This Row],[Kód]],zostava21[],2,0),"")</f>
        <v/>
      </c>
      <c r="AH451" s="100" t="str">
        <f>IFERROR(VLOOKUP(Výskyt[[#This Row],[Kód]],zostava22[],2,0),"")</f>
        <v/>
      </c>
      <c r="AI451" s="100" t="str">
        <f>IFERROR(VLOOKUP(Výskyt[[#This Row],[Kód]],zostava23[],2,0),"")</f>
        <v/>
      </c>
      <c r="AJ451" s="100" t="str">
        <f>IFERROR(VLOOKUP(Výskyt[[#This Row],[Kód]],zostava24[],2,0),"")</f>
        <v/>
      </c>
      <c r="AK451" s="100" t="str">
        <f>IFERROR(VLOOKUP(Výskyt[[#This Row],[Kód]],zostava25[],2,0),"")</f>
        <v/>
      </c>
      <c r="AL451" s="100" t="str">
        <f>IFERROR(VLOOKUP(Výskyt[[#This Row],[Kód]],zostava26[],2,0),"")</f>
        <v/>
      </c>
      <c r="AM451" s="100" t="str">
        <f>IFERROR(VLOOKUP(Výskyt[[#This Row],[Kód]],zostava27[],2,0),"")</f>
        <v/>
      </c>
      <c r="AN451" s="100" t="str">
        <f>IFERROR(VLOOKUP(Výskyt[[#This Row],[Kód]],zostava28[],2,0),"")</f>
        <v/>
      </c>
      <c r="AO451" s="100" t="str">
        <f>IFERROR(VLOOKUP(Výskyt[[#This Row],[Kód]],zostava29[],2,0),"")</f>
        <v/>
      </c>
      <c r="AP451" s="100" t="str">
        <f>IFERROR(VLOOKUP(Výskyt[[#This Row],[Kód]],zostava30[],2,0),"")</f>
        <v/>
      </c>
      <c r="AQ451" s="100" t="str">
        <f>IFERROR(VLOOKUP(Výskyt[[#This Row],[Kód]],zostava31[],2,0),"")</f>
        <v/>
      </c>
      <c r="AR451" s="100" t="str">
        <f>IFERROR(VLOOKUP(Výskyt[[#This Row],[Kód]],zostava32[],2,0),"")</f>
        <v/>
      </c>
      <c r="AS451" s="100" t="str">
        <f>IFERROR(VLOOKUP(Výskyt[[#This Row],[Kód]],zostava33[],2,0),"")</f>
        <v/>
      </c>
      <c r="AT451" s="100" t="str">
        <f>IFERROR(VLOOKUP(Výskyt[[#This Row],[Kód]],zostava34[],2,0),"")</f>
        <v/>
      </c>
      <c r="AU451" s="100" t="str">
        <f>IFERROR(VLOOKUP(Výskyt[[#This Row],[Kód]],zostava35[],2,0),"")</f>
        <v/>
      </c>
      <c r="AV451" s="100" t="str">
        <f>IFERROR(VLOOKUP(Výskyt[[#This Row],[Kód]],zostava36[],2,0),"")</f>
        <v/>
      </c>
      <c r="AW451" s="100" t="str">
        <f>IFERROR(VLOOKUP(Výskyt[[#This Row],[Kód]],zostava37[],2,0),"")</f>
        <v/>
      </c>
      <c r="AX451" s="100" t="str">
        <f>IFERROR(VLOOKUP(Výskyt[[#This Row],[Kód]],zostava38[],2,0),"")</f>
        <v/>
      </c>
      <c r="AY451" s="100" t="str">
        <f>IFERROR(VLOOKUP(Výskyt[[#This Row],[Kód]],zostava39[],2,0),"")</f>
        <v/>
      </c>
      <c r="AZ451" s="100" t="str">
        <f>IFERROR(VLOOKUP(Výskyt[[#This Row],[Kód]],zostava40[],2,0),"")</f>
        <v/>
      </c>
      <c r="BA451" s="100" t="str">
        <f>IFERROR(VLOOKUP(Výskyt[[#This Row],[Kód]],zostava41[],2,0),"")</f>
        <v/>
      </c>
      <c r="BB451" s="100" t="str">
        <f>IFERROR(VLOOKUP(Výskyt[[#This Row],[Kód]],zostava42[],2,0),"")</f>
        <v/>
      </c>
      <c r="BC451" s="100" t="str">
        <f>IFERROR(VLOOKUP(Výskyt[[#This Row],[Kód]],zostava43[],2,0),"")</f>
        <v/>
      </c>
      <c r="BD451" s="100" t="str">
        <f>IFERROR(VLOOKUP(Výskyt[[#This Row],[Kód]],zostava44[],2,0),"")</f>
        <v/>
      </c>
    </row>
    <row r="452" spans="2:56" x14ac:dyDescent="0.35">
      <c r="B452" s="98">
        <v>6672</v>
      </c>
      <c r="C452" s="84" t="s">
        <v>679</v>
      </c>
      <c r="D452" s="84">
        <f>Cenník[[#This Row],[Kód]]</f>
        <v>6672</v>
      </c>
      <c r="E452" s="93">
        <v>0.68</v>
      </c>
      <c r="G452" s="84" t="s">
        <v>74</v>
      </c>
      <c r="I452" s="99">
        <f>Cenník[[#This Row],[Kód]]</f>
        <v>6672</v>
      </c>
      <c r="J452" s="100">
        <f>SUM(Výskyt[[#This Row],[1]:[44]])</f>
        <v>0</v>
      </c>
      <c r="K452" s="100" t="str">
        <f>IFERROR(RANK(Výskyt[[#This Row],[kód-P]],Výskyt[kód-P],1),"")</f>
        <v/>
      </c>
      <c r="L452" s="100" t="str">
        <f>IF(Výskyt[[#This Row],[ks]]&gt;0,Výskyt[[#This Row],[Kód]],"")</f>
        <v/>
      </c>
      <c r="M452" s="100" t="str">
        <f>IFERROR(VLOOKUP(Výskyt[[#This Row],[Kód]],zostava1[],2,0),"")</f>
        <v/>
      </c>
      <c r="N452" s="100" t="str">
        <f>IFERROR(VLOOKUP(Výskyt[[#This Row],[Kód]],zostava2[],2,0),"")</f>
        <v/>
      </c>
      <c r="O452" s="100" t="str">
        <f>IFERROR(VLOOKUP(Výskyt[[#This Row],[Kód]],zostava3[],2,0),"")</f>
        <v/>
      </c>
      <c r="P452" s="100" t="str">
        <f>IFERROR(VLOOKUP(Výskyt[[#This Row],[Kód]],zostava4[],2,0),"")</f>
        <v/>
      </c>
      <c r="Q452" s="100" t="str">
        <f>IFERROR(VLOOKUP(Výskyt[[#This Row],[Kód]],zostava5[],2,0),"")</f>
        <v/>
      </c>
      <c r="R452" s="100" t="str">
        <f>IFERROR(VLOOKUP(Výskyt[[#This Row],[Kód]],zostava6[],2,0),"")</f>
        <v/>
      </c>
      <c r="S452" s="100" t="str">
        <f>IFERROR(VLOOKUP(Výskyt[[#This Row],[Kód]],zostava7[],2,0),"")</f>
        <v/>
      </c>
      <c r="T452" s="100" t="str">
        <f>IFERROR(VLOOKUP(Výskyt[[#This Row],[Kód]],zostava8[],2,0),"")</f>
        <v/>
      </c>
      <c r="U452" s="100" t="str">
        <f>IFERROR(VLOOKUP(Výskyt[[#This Row],[Kód]],zostava9[],2,0),"")</f>
        <v/>
      </c>
      <c r="V452" s="102" t="str">
        <f>IFERROR(VLOOKUP(Výskyt[[#This Row],[Kód]],zostava10[],2,0),"")</f>
        <v/>
      </c>
      <c r="W452" s="100" t="str">
        <f>IFERROR(VLOOKUP(Výskyt[[#This Row],[Kód]],zostava11[],2,0),"")</f>
        <v/>
      </c>
      <c r="X452" s="100" t="str">
        <f>IFERROR(VLOOKUP(Výskyt[[#This Row],[Kód]],zostava12[],2,0),"")</f>
        <v/>
      </c>
      <c r="Y452" s="100" t="str">
        <f>IFERROR(VLOOKUP(Výskyt[[#This Row],[Kód]],zostava13[],2,0),"")</f>
        <v/>
      </c>
      <c r="Z452" s="100" t="str">
        <f>IFERROR(VLOOKUP(Výskyt[[#This Row],[Kód]],zostava14[],2,0),"")</f>
        <v/>
      </c>
      <c r="AA452" s="100" t="str">
        <f>IFERROR(VLOOKUP(Výskyt[[#This Row],[Kód]],zostava15[],2,0),"")</f>
        <v/>
      </c>
      <c r="AB452" s="100" t="str">
        <f>IFERROR(VLOOKUP(Výskyt[[#This Row],[Kód]],zostava16[],2,0),"")</f>
        <v/>
      </c>
      <c r="AC452" s="100" t="str">
        <f>IFERROR(VLOOKUP(Výskyt[[#This Row],[Kód]],zostava17[],2,0),"")</f>
        <v/>
      </c>
      <c r="AD452" s="100" t="str">
        <f>IFERROR(VLOOKUP(Výskyt[[#This Row],[Kód]],zostava18[],2,0),"")</f>
        <v/>
      </c>
      <c r="AE452" s="100" t="str">
        <f>IFERROR(VLOOKUP(Výskyt[[#This Row],[Kód]],zostava19[],2,0),"")</f>
        <v/>
      </c>
      <c r="AF452" s="100" t="str">
        <f>IFERROR(VLOOKUP(Výskyt[[#This Row],[Kód]],zostava20[],2,0),"")</f>
        <v/>
      </c>
      <c r="AG452" s="100" t="str">
        <f>IFERROR(VLOOKUP(Výskyt[[#This Row],[Kód]],zostava21[],2,0),"")</f>
        <v/>
      </c>
      <c r="AH452" s="100" t="str">
        <f>IFERROR(VLOOKUP(Výskyt[[#This Row],[Kód]],zostava22[],2,0),"")</f>
        <v/>
      </c>
      <c r="AI452" s="100" t="str">
        <f>IFERROR(VLOOKUP(Výskyt[[#This Row],[Kód]],zostava23[],2,0),"")</f>
        <v/>
      </c>
      <c r="AJ452" s="100" t="str">
        <f>IFERROR(VLOOKUP(Výskyt[[#This Row],[Kód]],zostava24[],2,0),"")</f>
        <v/>
      </c>
      <c r="AK452" s="100" t="str">
        <f>IFERROR(VLOOKUP(Výskyt[[#This Row],[Kód]],zostava25[],2,0),"")</f>
        <v/>
      </c>
      <c r="AL452" s="100" t="str">
        <f>IFERROR(VLOOKUP(Výskyt[[#This Row],[Kód]],zostava26[],2,0),"")</f>
        <v/>
      </c>
      <c r="AM452" s="100" t="str">
        <f>IFERROR(VLOOKUP(Výskyt[[#This Row],[Kód]],zostava27[],2,0),"")</f>
        <v/>
      </c>
      <c r="AN452" s="100" t="str">
        <f>IFERROR(VLOOKUP(Výskyt[[#This Row],[Kód]],zostava28[],2,0),"")</f>
        <v/>
      </c>
      <c r="AO452" s="100" t="str">
        <f>IFERROR(VLOOKUP(Výskyt[[#This Row],[Kód]],zostava29[],2,0),"")</f>
        <v/>
      </c>
      <c r="AP452" s="100" t="str">
        <f>IFERROR(VLOOKUP(Výskyt[[#This Row],[Kód]],zostava30[],2,0),"")</f>
        <v/>
      </c>
      <c r="AQ452" s="100" t="str">
        <f>IFERROR(VLOOKUP(Výskyt[[#This Row],[Kód]],zostava31[],2,0),"")</f>
        <v/>
      </c>
      <c r="AR452" s="100" t="str">
        <f>IFERROR(VLOOKUP(Výskyt[[#This Row],[Kód]],zostava32[],2,0),"")</f>
        <v/>
      </c>
      <c r="AS452" s="100" t="str">
        <f>IFERROR(VLOOKUP(Výskyt[[#This Row],[Kód]],zostava33[],2,0),"")</f>
        <v/>
      </c>
      <c r="AT452" s="100" t="str">
        <f>IFERROR(VLOOKUP(Výskyt[[#This Row],[Kód]],zostava34[],2,0),"")</f>
        <v/>
      </c>
      <c r="AU452" s="100" t="str">
        <f>IFERROR(VLOOKUP(Výskyt[[#This Row],[Kód]],zostava35[],2,0),"")</f>
        <v/>
      </c>
      <c r="AV452" s="100" t="str">
        <f>IFERROR(VLOOKUP(Výskyt[[#This Row],[Kód]],zostava36[],2,0),"")</f>
        <v/>
      </c>
      <c r="AW452" s="100" t="str">
        <f>IFERROR(VLOOKUP(Výskyt[[#This Row],[Kód]],zostava37[],2,0),"")</f>
        <v/>
      </c>
      <c r="AX452" s="100" t="str">
        <f>IFERROR(VLOOKUP(Výskyt[[#This Row],[Kód]],zostava38[],2,0),"")</f>
        <v/>
      </c>
      <c r="AY452" s="100" t="str">
        <f>IFERROR(VLOOKUP(Výskyt[[#This Row],[Kód]],zostava39[],2,0),"")</f>
        <v/>
      </c>
      <c r="AZ452" s="100" t="str">
        <f>IFERROR(VLOOKUP(Výskyt[[#This Row],[Kód]],zostava40[],2,0),"")</f>
        <v/>
      </c>
      <c r="BA452" s="100" t="str">
        <f>IFERROR(VLOOKUP(Výskyt[[#This Row],[Kód]],zostava41[],2,0),"")</f>
        <v/>
      </c>
      <c r="BB452" s="100" t="str">
        <f>IFERROR(VLOOKUP(Výskyt[[#This Row],[Kód]],zostava42[],2,0),"")</f>
        <v/>
      </c>
      <c r="BC452" s="100" t="str">
        <f>IFERROR(VLOOKUP(Výskyt[[#This Row],[Kód]],zostava43[],2,0),"")</f>
        <v/>
      </c>
      <c r="BD452" s="100" t="str">
        <f>IFERROR(VLOOKUP(Výskyt[[#This Row],[Kód]],zostava44[],2,0),"")</f>
        <v/>
      </c>
    </row>
    <row r="453" spans="2:56" x14ac:dyDescent="0.35">
      <c r="B453" s="98">
        <v>6673</v>
      </c>
      <c r="C453" s="84" t="s">
        <v>681</v>
      </c>
      <c r="D453" s="84">
        <f>Cenník[[#This Row],[Kód]]</f>
        <v>6673</v>
      </c>
      <c r="E453" s="93">
        <v>0.68</v>
      </c>
      <c r="G453" s="84" t="s">
        <v>34</v>
      </c>
      <c r="I453" s="99">
        <f>Cenník[[#This Row],[Kód]]</f>
        <v>6673</v>
      </c>
      <c r="J453" s="100">
        <f>SUM(Výskyt[[#This Row],[1]:[44]])</f>
        <v>0</v>
      </c>
      <c r="K453" s="100" t="str">
        <f>IFERROR(RANK(Výskyt[[#This Row],[kód-P]],Výskyt[kód-P],1),"")</f>
        <v/>
      </c>
      <c r="L453" s="100" t="str">
        <f>IF(Výskyt[[#This Row],[ks]]&gt;0,Výskyt[[#This Row],[Kód]],"")</f>
        <v/>
      </c>
      <c r="M453" s="100" t="str">
        <f>IFERROR(VLOOKUP(Výskyt[[#This Row],[Kód]],zostava1[],2,0),"")</f>
        <v/>
      </c>
      <c r="N453" s="100" t="str">
        <f>IFERROR(VLOOKUP(Výskyt[[#This Row],[Kód]],zostava2[],2,0),"")</f>
        <v/>
      </c>
      <c r="O453" s="100" t="str">
        <f>IFERROR(VLOOKUP(Výskyt[[#This Row],[Kód]],zostava3[],2,0),"")</f>
        <v/>
      </c>
      <c r="P453" s="100" t="str">
        <f>IFERROR(VLOOKUP(Výskyt[[#This Row],[Kód]],zostava4[],2,0),"")</f>
        <v/>
      </c>
      <c r="Q453" s="100" t="str">
        <f>IFERROR(VLOOKUP(Výskyt[[#This Row],[Kód]],zostava5[],2,0),"")</f>
        <v/>
      </c>
      <c r="R453" s="100" t="str">
        <f>IFERROR(VLOOKUP(Výskyt[[#This Row],[Kód]],zostava6[],2,0),"")</f>
        <v/>
      </c>
      <c r="S453" s="100" t="str">
        <f>IFERROR(VLOOKUP(Výskyt[[#This Row],[Kód]],zostava7[],2,0),"")</f>
        <v/>
      </c>
      <c r="T453" s="100" t="str">
        <f>IFERROR(VLOOKUP(Výskyt[[#This Row],[Kód]],zostava8[],2,0),"")</f>
        <v/>
      </c>
      <c r="U453" s="100" t="str">
        <f>IFERROR(VLOOKUP(Výskyt[[#This Row],[Kód]],zostava9[],2,0),"")</f>
        <v/>
      </c>
      <c r="V453" s="102" t="str">
        <f>IFERROR(VLOOKUP(Výskyt[[#This Row],[Kód]],zostava10[],2,0),"")</f>
        <v/>
      </c>
      <c r="W453" s="100" t="str">
        <f>IFERROR(VLOOKUP(Výskyt[[#This Row],[Kód]],zostava11[],2,0),"")</f>
        <v/>
      </c>
      <c r="X453" s="100" t="str">
        <f>IFERROR(VLOOKUP(Výskyt[[#This Row],[Kód]],zostava12[],2,0),"")</f>
        <v/>
      </c>
      <c r="Y453" s="100" t="str">
        <f>IFERROR(VLOOKUP(Výskyt[[#This Row],[Kód]],zostava13[],2,0),"")</f>
        <v/>
      </c>
      <c r="Z453" s="100" t="str">
        <f>IFERROR(VLOOKUP(Výskyt[[#This Row],[Kód]],zostava14[],2,0),"")</f>
        <v/>
      </c>
      <c r="AA453" s="100" t="str">
        <f>IFERROR(VLOOKUP(Výskyt[[#This Row],[Kód]],zostava15[],2,0),"")</f>
        <v/>
      </c>
      <c r="AB453" s="100" t="str">
        <f>IFERROR(VLOOKUP(Výskyt[[#This Row],[Kód]],zostava16[],2,0),"")</f>
        <v/>
      </c>
      <c r="AC453" s="100" t="str">
        <f>IFERROR(VLOOKUP(Výskyt[[#This Row],[Kód]],zostava17[],2,0),"")</f>
        <v/>
      </c>
      <c r="AD453" s="100" t="str">
        <f>IFERROR(VLOOKUP(Výskyt[[#This Row],[Kód]],zostava18[],2,0),"")</f>
        <v/>
      </c>
      <c r="AE453" s="100" t="str">
        <f>IFERROR(VLOOKUP(Výskyt[[#This Row],[Kód]],zostava19[],2,0),"")</f>
        <v/>
      </c>
      <c r="AF453" s="100" t="str">
        <f>IFERROR(VLOOKUP(Výskyt[[#This Row],[Kód]],zostava20[],2,0),"")</f>
        <v/>
      </c>
      <c r="AG453" s="100" t="str">
        <f>IFERROR(VLOOKUP(Výskyt[[#This Row],[Kód]],zostava21[],2,0),"")</f>
        <v/>
      </c>
      <c r="AH453" s="100" t="str">
        <f>IFERROR(VLOOKUP(Výskyt[[#This Row],[Kód]],zostava22[],2,0),"")</f>
        <v/>
      </c>
      <c r="AI453" s="100" t="str">
        <f>IFERROR(VLOOKUP(Výskyt[[#This Row],[Kód]],zostava23[],2,0),"")</f>
        <v/>
      </c>
      <c r="AJ453" s="100" t="str">
        <f>IFERROR(VLOOKUP(Výskyt[[#This Row],[Kód]],zostava24[],2,0),"")</f>
        <v/>
      </c>
      <c r="AK453" s="100" t="str">
        <f>IFERROR(VLOOKUP(Výskyt[[#This Row],[Kód]],zostava25[],2,0),"")</f>
        <v/>
      </c>
      <c r="AL453" s="100" t="str">
        <f>IFERROR(VLOOKUP(Výskyt[[#This Row],[Kód]],zostava26[],2,0),"")</f>
        <v/>
      </c>
      <c r="AM453" s="100" t="str">
        <f>IFERROR(VLOOKUP(Výskyt[[#This Row],[Kód]],zostava27[],2,0),"")</f>
        <v/>
      </c>
      <c r="AN453" s="100" t="str">
        <f>IFERROR(VLOOKUP(Výskyt[[#This Row],[Kód]],zostava28[],2,0),"")</f>
        <v/>
      </c>
      <c r="AO453" s="100" t="str">
        <f>IFERROR(VLOOKUP(Výskyt[[#This Row],[Kód]],zostava29[],2,0),"")</f>
        <v/>
      </c>
      <c r="AP453" s="100" t="str">
        <f>IFERROR(VLOOKUP(Výskyt[[#This Row],[Kód]],zostava30[],2,0),"")</f>
        <v/>
      </c>
      <c r="AQ453" s="100" t="str">
        <f>IFERROR(VLOOKUP(Výskyt[[#This Row],[Kód]],zostava31[],2,0),"")</f>
        <v/>
      </c>
      <c r="AR453" s="100" t="str">
        <f>IFERROR(VLOOKUP(Výskyt[[#This Row],[Kód]],zostava32[],2,0),"")</f>
        <v/>
      </c>
      <c r="AS453" s="100" t="str">
        <f>IFERROR(VLOOKUP(Výskyt[[#This Row],[Kód]],zostava33[],2,0),"")</f>
        <v/>
      </c>
      <c r="AT453" s="100" t="str">
        <f>IFERROR(VLOOKUP(Výskyt[[#This Row],[Kód]],zostava34[],2,0),"")</f>
        <v/>
      </c>
      <c r="AU453" s="100" t="str">
        <f>IFERROR(VLOOKUP(Výskyt[[#This Row],[Kód]],zostava35[],2,0),"")</f>
        <v/>
      </c>
      <c r="AV453" s="100" t="str">
        <f>IFERROR(VLOOKUP(Výskyt[[#This Row],[Kód]],zostava36[],2,0),"")</f>
        <v/>
      </c>
      <c r="AW453" s="100" t="str">
        <f>IFERROR(VLOOKUP(Výskyt[[#This Row],[Kód]],zostava37[],2,0),"")</f>
        <v/>
      </c>
      <c r="AX453" s="100" t="str">
        <f>IFERROR(VLOOKUP(Výskyt[[#This Row],[Kód]],zostava38[],2,0),"")</f>
        <v/>
      </c>
      <c r="AY453" s="100" t="str">
        <f>IFERROR(VLOOKUP(Výskyt[[#This Row],[Kód]],zostava39[],2,0),"")</f>
        <v/>
      </c>
      <c r="AZ453" s="100" t="str">
        <f>IFERROR(VLOOKUP(Výskyt[[#This Row],[Kód]],zostava40[],2,0),"")</f>
        <v/>
      </c>
      <c r="BA453" s="100" t="str">
        <f>IFERROR(VLOOKUP(Výskyt[[#This Row],[Kód]],zostava41[],2,0),"")</f>
        <v/>
      </c>
      <c r="BB453" s="100" t="str">
        <f>IFERROR(VLOOKUP(Výskyt[[#This Row],[Kód]],zostava42[],2,0),"")</f>
        <v/>
      </c>
      <c r="BC453" s="100" t="str">
        <f>IFERROR(VLOOKUP(Výskyt[[#This Row],[Kód]],zostava43[],2,0),"")</f>
        <v/>
      </c>
      <c r="BD453" s="100" t="str">
        <f>IFERROR(VLOOKUP(Výskyt[[#This Row],[Kód]],zostava44[],2,0),"")</f>
        <v/>
      </c>
    </row>
    <row r="454" spans="2:56" x14ac:dyDescent="0.35">
      <c r="B454" s="98">
        <v>6674</v>
      </c>
      <c r="C454" s="84" t="s">
        <v>683</v>
      </c>
      <c r="D454" s="84">
        <f>Cenník[[#This Row],[Kód]]</f>
        <v>6674</v>
      </c>
      <c r="E454" s="93">
        <v>0.68</v>
      </c>
      <c r="G454" s="84" t="s">
        <v>75</v>
      </c>
      <c r="I454" s="99">
        <f>Cenník[[#This Row],[Kód]]</f>
        <v>6674</v>
      </c>
      <c r="J454" s="100">
        <f>SUM(Výskyt[[#This Row],[1]:[44]])</f>
        <v>0</v>
      </c>
      <c r="K454" s="100" t="str">
        <f>IFERROR(RANK(Výskyt[[#This Row],[kód-P]],Výskyt[kód-P],1),"")</f>
        <v/>
      </c>
      <c r="L454" s="100" t="str">
        <f>IF(Výskyt[[#This Row],[ks]]&gt;0,Výskyt[[#This Row],[Kód]],"")</f>
        <v/>
      </c>
      <c r="M454" s="100" t="str">
        <f>IFERROR(VLOOKUP(Výskyt[[#This Row],[Kód]],zostava1[],2,0),"")</f>
        <v/>
      </c>
      <c r="N454" s="100" t="str">
        <f>IFERROR(VLOOKUP(Výskyt[[#This Row],[Kód]],zostava2[],2,0),"")</f>
        <v/>
      </c>
      <c r="O454" s="100" t="str">
        <f>IFERROR(VLOOKUP(Výskyt[[#This Row],[Kód]],zostava3[],2,0),"")</f>
        <v/>
      </c>
      <c r="P454" s="100" t="str">
        <f>IFERROR(VLOOKUP(Výskyt[[#This Row],[Kód]],zostava4[],2,0),"")</f>
        <v/>
      </c>
      <c r="Q454" s="100" t="str">
        <f>IFERROR(VLOOKUP(Výskyt[[#This Row],[Kód]],zostava5[],2,0),"")</f>
        <v/>
      </c>
      <c r="R454" s="100" t="str">
        <f>IFERROR(VLOOKUP(Výskyt[[#This Row],[Kód]],zostava6[],2,0),"")</f>
        <v/>
      </c>
      <c r="S454" s="100" t="str">
        <f>IFERROR(VLOOKUP(Výskyt[[#This Row],[Kód]],zostava7[],2,0),"")</f>
        <v/>
      </c>
      <c r="T454" s="100" t="str">
        <f>IFERROR(VLOOKUP(Výskyt[[#This Row],[Kód]],zostava8[],2,0),"")</f>
        <v/>
      </c>
      <c r="U454" s="100" t="str">
        <f>IFERROR(VLOOKUP(Výskyt[[#This Row],[Kód]],zostava9[],2,0),"")</f>
        <v/>
      </c>
      <c r="V454" s="102" t="str">
        <f>IFERROR(VLOOKUP(Výskyt[[#This Row],[Kód]],zostava10[],2,0),"")</f>
        <v/>
      </c>
      <c r="W454" s="100" t="str">
        <f>IFERROR(VLOOKUP(Výskyt[[#This Row],[Kód]],zostava11[],2,0),"")</f>
        <v/>
      </c>
      <c r="X454" s="100" t="str">
        <f>IFERROR(VLOOKUP(Výskyt[[#This Row],[Kód]],zostava12[],2,0),"")</f>
        <v/>
      </c>
      <c r="Y454" s="100" t="str">
        <f>IFERROR(VLOOKUP(Výskyt[[#This Row],[Kód]],zostava13[],2,0),"")</f>
        <v/>
      </c>
      <c r="Z454" s="100" t="str">
        <f>IFERROR(VLOOKUP(Výskyt[[#This Row],[Kód]],zostava14[],2,0),"")</f>
        <v/>
      </c>
      <c r="AA454" s="100" t="str">
        <f>IFERROR(VLOOKUP(Výskyt[[#This Row],[Kód]],zostava15[],2,0),"")</f>
        <v/>
      </c>
      <c r="AB454" s="100" t="str">
        <f>IFERROR(VLOOKUP(Výskyt[[#This Row],[Kód]],zostava16[],2,0),"")</f>
        <v/>
      </c>
      <c r="AC454" s="100" t="str">
        <f>IFERROR(VLOOKUP(Výskyt[[#This Row],[Kód]],zostava17[],2,0),"")</f>
        <v/>
      </c>
      <c r="AD454" s="100" t="str">
        <f>IFERROR(VLOOKUP(Výskyt[[#This Row],[Kód]],zostava18[],2,0),"")</f>
        <v/>
      </c>
      <c r="AE454" s="100" t="str">
        <f>IFERROR(VLOOKUP(Výskyt[[#This Row],[Kód]],zostava19[],2,0),"")</f>
        <v/>
      </c>
      <c r="AF454" s="100" t="str">
        <f>IFERROR(VLOOKUP(Výskyt[[#This Row],[Kód]],zostava20[],2,0),"")</f>
        <v/>
      </c>
      <c r="AG454" s="100" t="str">
        <f>IFERROR(VLOOKUP(Výskyt[[#This Row],[Kód]],zostava21[],2,0),"")</f>
        <v/>
      </c>
      <c r="AH454" s="100" t="str">
        <f>IFERROR(VLOOKUP(Výskyt[[#This Row],[Kód]],zostava22[],2,0),"")</f>
        <v/>
      </c>
      <c r="AI454" s="100" t="str">
        <f>IFERROR(VLOOKUP(Výskyt[[#This Row],[Kód]],zostava23[],2,0),"")</f>
        <v/>
      </c>
      <c r="AJ454" s="100" t="str">
        <f>IFERROR(VLOOKUP(Výskyt[[#This Row],[Kód]],zostava24[],2,0),"")</f>
        <v/>
      </c>
      <c r="AK454" s="100" t="str">
        <f>IFERROR(VLOOKUP(Výskyt[[#This Row],[Kód]],zostava25[],2,0),"")</f>
        <v/>
      </c>
      <c r="AL454" s="100" t="str">
        <f>IFERROR(VLOOKUP(Výskyt[[#This Row],[Kód]],zostava26[],2,0),"")</f>
        <v/>
      </c>
      <c r="AM454" s="100" t="str">
        <f>IFERROR(VLOOKUP(Výskyt[[#This Row],[Kód]],zostava27[],2,0),"")</f>
        <v/>
      </c>
      <c r="AN454" s="100" t="str">
        <f>IFERROR(VLOOKUP(Výskyt[[#This Row],[Kód]],zostava28[],2,0),"")</f>
        <v/>
      </c>
      <c r="AO454" s="100" t="str">
        <f>IFERROR(VLOOKUP(Výskyt[[#This Row],[Kód]],zostava29[],2,0),"")</f>
        <v/>
      </c>
      <c r="AP454" s="100" t="str">
        <f>IFERROR(VLOOKUP(Výskyt[[#This Row],[Kód]],zostava30[],2,0),"")</f>
        <v/>
      </c>
      <c r="AQ454" s="100" t="str">
        <f>IFERROR(VLOOKUP(Výskyt[[#This Row],[Kód]],zostava31[],2,0),"")</f>
        <v/>
      </c>
      <c r="AR454" s="100" t="str">
        <f>IFERROR(VLOOKUP(Výskyt[[#This Row],[Kód]],zostava32[],2,0),"")</f>
        <v/>
      </c>
      <c r="AS454" s="100" t="str">
        <f>IFERROR(VLOOKUP(Výskyt[[#This Row],[Kód]],zostava33[],2,0),"")</f>
        <v/>
      </c>
      <c r="AT454" s="100" t="str">
        <f>IFERROR(VLOOKUP(Výskyt[[#This Row],[Kód]],zostava34[],2,0),"")</f>
        <v/>
      </c>
      <c r="AU454" s="100" t="str">
        <f>IFERROR(VLOOKUP(Výskyt[[#This Row],[Kód]],zostava35[],2,0),"")</f>
        <v/>
      </c>
      <c r="AV454" s="100" t="str">
        <f>IFERROR(VLOOKUP(Výskyt[[#This Row],[Kód]],zostava36[],2,0),"")</f>
        <v/>
      </c>
      <c r="AW454" s="100" t="str">
        <f>IFERROR(VLOOKUP(Výskyt[[#This Row],[Kód]],zostava37[],2,0),"")</f>
        <v/>
      </c>
      <c r="AX454" s="100" t="str">
        <f>IFERROR(VLOOKUP(Výskyt[[#This Row],[Kód]],zostava38[],2,0),"")</f>
        <v/>
      </c>
      <c r="AY454" s="100" t="str">
        <f>IFERROR(VLOOKUP(Výskyt[[#This Row],[Kód]],zostava39[],2,0),"")</f>
        <v/>
      </c>
      <c r="AZ454" s="100" t="str">
        <f>IFERROR(VLOOKUP(Výskyt[[#This Row],[Kód]],zostava40[],2,0),"")</f>
        <v/>
      </c>
      <c r="BA454" s="100" t="str">
        <f>IFERROR(VLOOKUP(Výskyt[[#This Row],[Kód]],zostava41[],2,0),"")</f>
        <v/>
      </c>
      <c r="BB454" s="100" t="str">
        <f>IFERROR(VLOOKUP(Výskyt[[#This Row],[Kód]],zostava42[],2,0),"")</f>
        <v/>
      </c>
      <c r="BC454" s="100" t="str">
        <f>IFERROR(VLOOKUP(Výskyt[[#This Row],[Kód]],zostava43[],2,0),"")</f>
        <v/>
      </c>
      <c r="BD454" s="100" t="str">
        <f>IFERROR(VLOOKUP(Výskyt[[#This Row],[Kód]],zostava44[],2,0),"")</f>
        <v/>
      </c>
    </row>
    <row r="455" spans="2:56" x14ac:dyDescent="0.35">
      <c r="B455" s="98">
        <v>6675</v>
      </c>
      <c r="C455" s="84" t="s">
        <v>685</v>
      </c>
      <c r="D455" s="84">
        <f>Cenník[[#This Row],[Kód]]</f>
        <v>6675</v>
      </c>
      <c r="E455" s="93">
        <v>0.68</v>
      </c>
      <c r="G455" s="84" t="s">
        <v>36</v>
      </c>
      <c r="I455" s="99">
        <f>Cenník[[#This Row],[Kód]]</f>
        <v>6675</v>
      </c>
      <c r="J455" s="100">
        <f>SUM(Výskyt[[#This Row],[1]:[44]])</f>
        <v>0</v>
      </c>
      <c r="K455" s="100" t="str">
        <f>IFERROR(RANK(Výskyt[[#This Row],[kód-P]],Výskyt[kód-P],1),"")</f>
        <v/>
      </c>
      <c r="L455" s="100" t="str">
        <f>IF(Výskyt[[#This Row],[ks]]&gt;0,Výskyt[[#This Row],[Kód]],"")</f>
        <v/>
      </c>
      <c r="M455" s="100" t="str">
        <f>IFERROR(VLOOKUP(Výskyt[[#This Row],[Kód]],zostava1[],2,0),"")</f>
        <v/>
      </c>
      <c r="N455" s="100" t="str">
        <f>IFERROR(VLOOKUP(Výskyt[[#This Row],[Kód]],zostava2[],2,0),"")</f>
        <v/>
      </c>
      <c r="O455" s="100" t="str">
        <f>IFERROR(VLOOKUP(Výskyt[[#This Row],[Kód]],zostava3[],2,0),"")</f>
        <v/>
      </c>
      <c r="P455" s="100" t="str">
        <f>IFERROR(VLOOKUP(Výskyt[[#This Row],[Kód]],zostava4[],2,0),"")</f>
        <v/>
      </c>
      <c r="Q455" s="100" t="str">
        <f>IFERROR(VLOOKUP(Výskyt[[#This Row],[Kód]],zostava5[],2,0),"")</f>
        <v/>
      </c>
      <c r="R455" s="100" t="str">
        <f>IFERROR(VLOOKUP(Výskyt[[#This Row],[Kód]],zostava6[],2,0),"")</f>
        <v/>
      </c>
      <c r="S455" s="100" t="str">
        <f>IFERROR(VLOOKUP(Výskyt[[#This Row],[Kód]],zostava7[],2,0),"")</f>
        <v/>
      </c>
      <c r="T455" s="100" t="str">
        <f>IFERROR(VLOOKUP(Výskyt[[#This Row],[Kód]],zostava8[],2,0),"")</f>
        <v/>
      </c>
      <c r="U455" s="100" t="str">
        <f>IFERROR(VLOOKUP(Výskyt[[#This Row],[Kód]],zostava9[],2,0),"")</f>
        <v/>
      </c>
      <c r="V455" s="102" t="str">
        <f>IFERROR(VLOOKUP(Výskyt[[#This Row],[Kód]],zostava10[],2,0),"")</f>
        <v/>
      </c>
      <c r="W455" s="100" t="str">
        <f>IFERROR(VLOOKUP(Výskyt[[#This Row],[Kód]],zostava11[],2,0),"")</f>
        <v/>
      </c>
      <c r="X455" s="100" t="str">
        <f>IFERROR(VLOOKUP(Výskyt[[#This Row],[Kód]],zostava12[],2,0),"")</f>
        <v/>
      </c>
      <c r="Y455" s="100" t="str">
        <f>IFERROR(VLOOKUP(Výskyt[[#This Row],[Kód]],zostava13[],2,0),"")</f>
        <v/>
      </c>
      <c r="Z455" s="100" t="str">
        <f>IFERROR(VLOOKUP(Výskyt[[#This Row],[Kód]],zostava14[],2,0),"")</f>
        <v/>
      </c>
      <c r="AA455" s="100" t="str">
        <f>IFERROR(VLOOKUP(Výskyt[[#This Row],[Kód]],zostava15[],2,0),"")</f>
        <v/>
      </c>
      <c r="AB455" s="100" t="str">
        <f>IFERROR(VLOOKUP(Výskyt[[#This Row],[Kód]],zostava16[],2,0),"")</f>
        <v/>
      </c>
      <c r="AC455" s="100" t="str">
        <f>IFERROR(VLOOKUP(Výskyt[[#This Row],[Kód]],zostava17[],2,0),"")</f>
        <v/>
      </c>
      <c r="AD455" s="100" t="str">
        <f>IFERROR(VLOOKUP(Výskyt[[#This Row],[Kód]],zostava18[],2,0),"")</f>
        <v/>
      </c>
      <c r="AE455" s="100" t="str">
        <f>IFERROR(VLOOKUP(Výskyt[[#This Row],[Kód]],zostava19[],2,0),"")</f>
        <v/>
      </c>
      <c r="AF455" s="100" t="str">
        <f>IFERROR(VLOOKUP(Výskyt[[#This Row],[Kód]],zostava20[],2,0),"")</f>
        <v/>
      </c>
      <c r="AG455" s="100" t="str">
        <f>IFERROR(VLOOKUP(Výskyt[[#This Row],[Kód]],zostava21[],2,0),"")</f>
        <v/>
      </c>
      <c r="AH455" s="100" t="str">
        <f>IFERROR(VLOOKUP(Výskyt[[#This Row],[Kód]],zostava22[],2,0),"")</f>
        <v/>
      </c>
      <c r="AI455" s="100" t="str">
        <f>IFERROR(VLOOKUP(Výskyt[[#This Row],[Kód]],zostava23[],2,0),"")</f>
        <v/>
      </c>
      <c r="AJ455" s="100" t="str">
        <f>IFERROR(VLOOKUP(Výskyt[[#This Row],[Kód]],zostava24[],2,0),"")</f>
        <v/>
      </c>
      <c r="AK455" s="100" t="str">
        <f>IFERROR(VLOOKUP(Výskyt[[#This Row],[Kód]],zostava25[],2,0),"")</f>
        <v/>
      </c>
      <c r="AL455" s="100" t="str">
        <f>IFERROR(VLOOKUP(Výskyt[[#This Row],[Kód]],zostava26[],2,0),"")</f>
        <v/>
      </c>
      <c r="AM455" s="100" t="str">
        <f>IFERROR(VLOOKUP(Výskyt[[#This Row],[Kód]],zostava27[],2,0),"")</f>
        <v/>
      </c>
      <c r="AN455" s="100" t="str">
        <f>IFERROR(VLOOKUP(Výskyt[[#This Row],[Kód]],zostava28[],2,0),"")</f>
        <v/>
      </c>
      <c r="AO455" s="100" t="str">
        <f>IFERROR(VLOOKUP(Výskyt[[#This Row],[Kód]],zostava29[],2,0),"")</f>
        <v/>
      </c>
      <c r="AP455" s="100" t="str">
        <f>IFERROR(VLOOKUP(Výskyt[[#This Row],[Kód]],zostava30[],2,0),"")</f>
        <v/>
      </c>
      <c r="AQ455" s="100" t="str">
        <f>IFERROR(VLOOKUP(Výskyt[[#This Row],[Kód]],zostava31[],2,0),"")</f>
        <v/>
      </c>
      <c r="AR455" s="100" t="str">
        <f>IFERROR(VLOOKUP(Výskyt[[#This Row],[Kód]],zostava32[],2,0),"")</f>
        <v/>
      </c>
      <c r="AS455" s="100" t="str">
        <f>IFERROR(VLOOKUP(Výskyt[[#This Row],[Kód]],zostava33[],2,0),"")</f>
        <v/>
      </c>
      <c r="AT455" s="100" t="str">
        <f>IFERROR(VLOOKUP(Výskyt[[#This Row],[Kód]],zostava34[],2,0),"")</f>
        <v/>
      </c>
      <c r="AU455" s="100" t="str">
        <f>IFERROR(VLOOKUP(Výskyt[[#This Row],[Kód]],zostava35[],2,0),"")</f>
        <v/>
      </c>
      <c r="AV455" s="100" t="str">
        <f>IFERROR(VLOOKUP(Výskyt[[#This Row],[Kód]],zostava36[],2,0),"")</f>
        <v/>
      </c>
      <c r="AW455" s="100" t="str">
        <f>IFERROR(VLOOKUP(Výskyt[[#This Row],[Kód]],zostava37[],2,0),"")</f>
        <v/>
      </c>
      <c r="AX455" s="100" t="str">
        <f>IFERROR(VLOOKUP(Výskyt[[#This Row],[Kód]],zostava38[],2,0),"")</f>
        <v/>
      </c>
      <c r="AY455" s="100" t="str">
        <f>IFERROR(VLOOKUP(Výskyt[[#This Row],[Kód]],zostava39[],2,0),"")</f>
        <v/>
      </c>
      <c r="AZ455" s="100" t="str">
        <f>IFERROR(VLOOKUP(Výskyt[[#This Row],[Kód]],zostava40[],2,0),"")</f>
        <v/>
      </c>
      <c r="BA455" s="100" t="str">
        <f>IFERROR(VLOOKUP(Výskyt[[#This Row],[Kód]],zostava41[],2,0),"")</f>
        <v/>
      </c>
      <c r="BB455" s="100" t="str">
        <f>IFERROR(VLOOKUP(Výskyt[[#This Row],[Kód]],zostava42[],2,0),"")</f>
        <v/>
      </c>
      <c r="BC455" s="100" t="str">
        <f>IFERROR(VLOOKUP(Výskyt[[#This Row],[Kód]],zostava43[],2,0),"")</f>
        <v/>
      </c>
      <c r="BD455" s="100" t="str">
        <f>IFERROR(VLOOKUP(Výskyt[[#This Row],[Kód]],zostava44[],2,0),"")</f>
        <v/>
      </c>
    </row>
    <row r="456" spans="2:56" x14ac:dyDescent="0.35">
      <c r="B456" s="98">
        <v>6676</v>
      </c>
      <c r="C456" s="84" t="s">
        <v>687</v>
      </c>
      <c r="D456" s="84">
        <f>Cenník[[#This Row],[Kód]]</f>
        <v>6676</v>
      </c>
      <c r="E456" s="93">
        <v>0.68</v>
      </c>
      <c r="G456" s="84" t="s">
        <v>76</v>
      </c>
      <c r="I456" s="99">
        <f>Cenník[[#This Row],[Kód]]</f>
        <v>6676</v>
      </c>
      <c r="J456" s="100">
        <f>SUM(Výskyt[[#This Row],[1]:[44]])</f>
        <v>0</v>
      </c>
      <c r="K456" s="100" t="str">
        <f>IFERROR(RANK(Výskyt[[#This Row],[kód-P]],Výskyt[kód-P],1),"")</f>
        <v/>
      </c>
      <c r="L456" s="100" t="str">
        <f>IF(Výskyt[[#This Row],[ks]]&gt;0,Výskyt[[#This Row],[Kód]],"")</f>
        <v/>
      </c>
      <c r="M456" s="100" t="str">
        <f>IFERROR(VLOOKUP(Výskyt[[#This Row],[Kód]],zostava1[],2,0),"")</f>
        <v/>
      </c>
      <c r="N456" s="100" t="str">
        <f>IFERROR(VLOOKUP(Výskyt[[#This Row],[Kód]],zostava2[],2,0),"")</f>
        <v/>
      </c>
      <c r="O456" s="100" t="str">
        <f>IFERROR(VLOOKUP(Výskyt[[#This Row],[Kód]],zostava3[],2,0),"")</f>
        <v/>
      </c>
      <c r="P456" s="100" t="str">
        <f>IFERROR(VLOOKUP(Výskyt[[#This Row],[Kód]],zostava4[],2,0),"")</f>
        <v/>
      </c>
      <c r="Q456" s="100" t="str">
        <f>IFERROR(VLOOKUP(Výskyt[[#This Row],[Kód]],zostava5[],2,0),"")</f>
        <v/>
      </c>
      <c r="R456" s="100" t="str">
        <f>IFERROR(VLOOKUP(Výskyt[[#This Row],[Kód]],zostava6[],2,0),"")</f>
        <v/>
      </c>
      <c r="S456" s="100" t="str">
        <f>IFERROR(VLOOKUP(Výskyt[[#This Row],[Kód]],zostava7[],2,0),"")</f>
        <v/>
      </c>
      <c r="T456" s="100" t="str">
        <f>IFERROR(VLOOKUP(Výskyt[[#This Row],[Kód]],zostava8[],2,0),"")</f>
        <v/>
      </c>
      <c r="U456" s="100" t="str">
        <f>IFERROR(VLOOKUP(Výskyt[[#This Row],[Kód]],zostava9[],2,0),"")</f>
        <v/>
      </c>
      <c r="V456" s="102" t="str">
        <f>IFERROR(VLOOKUP(Výskyt[[#This Row],[Kód]],zostava10[],2,0),"")</f>
        <v/>
      </c>
      <c r="W456" s="100" t="str">
        <f>IFERROR(VLOOKUP(Výskyt[[#This Row],[Kód]],zostava11[],2,0),"")</f>
        <v/>
      </c>
      <c r="X456" s="100" t="str">
        <f>IFERROR(VLOOKUP(Výskyt[[#This Row],[Kód]],zostava12[],2,0),"")</f>
        <v/>
      </c>
      <c r="Y456" s="100" t="str">
        <f>IFERROR(VLOOKUP(Výskyt[[#This Row],[Kód]],zostava13[],2,0),"")</f>
        <v/>
      </c>
      <c r="Z456" s="100" t="str">
        <f>IFERROR(VLOOKUP(Výskyt[[#This Row],[Kód]],zostava14[],2,0),"")</f>
        <v/>
      </c>
      <c r="AA456" s="100" t="str">
        <f>IFERROR(VLOOKUP(Výskyt[[#This Row],[Kód]],zostava15[],2,0),"")</f>
        <v/>
      </c>
      <c r="AB456" s="100" t="str">
        <f>IFERROR(VLOOKUP(Výskyt[[#This Row],[Kód]],zostava16[],2,0),"")</f>
        <v/>
      </c>
      <c r="AC456" s="100" t="str">
        <f>IFERROR(VLOOKUP(Výskyt[[#This Row],[Kód]],zostava17[],2,0),"")</f>
        <v/>
      </c>
      <c r="AD456" s="100" t="str">
        <f>IFERROR(VLOOKUP(Výskyt[[#This Row],[Kód]],zostava18[],2,0),"")</f>
        <v/>
      </c>
      <c r="AE456" s="100" t="str">
        <f>IFERROR(VLOOKUP(Výskyt[[#This Row],[Kód]],zostava19[],2,0),"")</f>
        <v/>
      </c>
      <c r="AF456" s="100" t="str">
        <f>IFERROR(VLOOKUP(Výskyt[[#This Row],[Kód]],zostava20[],2,0),"")</f>
        <v/>
      </c>
      <c r="AG456" s="100" t="str">
        <f>IFERROR(VLOOKUP(Výskyt[[#This Row],[Kód]],zostava21[],2,0),"")</f>
        <v/>
      </c>
      <c r="AH456" s="100" t="str">
        <f>IFERROR(VLOOKUP(Výskyt[[#This Row],[Kód]],zostava22[],2,0),"")</f>
        <v/>
      </c>
      <c r="AI456" s="100" t="str">
        <f>IFERROR(VLOOKUP(Výskyt[[#This Row],[Kód]],zostava23[],2,0),"")</f>
        <v/>
      </c>
      <c r="AJ456" s="100" t="str">
        <f>IFERROR(VLOOKUP(Výskyt[[#This Row],[Kód]],zostava24[],2,0),"")</f>
        <v/>
      </c>
      <c r="AK456" s="100" t="str">
        <f>IFERROR(VLOOKUP(Výskyt[[#This Row],[Kód]],zostava25[],2,0),"")</f>
        <v/>
      </c>
      <c r="AL456" s="100" t="str">
        <f>IFERROR(VLOOKUP(Výskyt[[#This Row],[Kód]],zostava26[],2,0),"")</f>
        <v/>
      </c>
      <c r="AM456" s="100" t="str">
        <f>IFERROR(VLOOKUP(Výskyt[[#This Row],[Kód]],zostava27[],2,0),"")</f>
        <v/>
      </c>
      <c r="AN456" s="100" t="str">
        <f>IFERROR(VLOOKUP(Výskyt[[#This Row],[Kód]],zostava28[],2,0),"")</f>
        <v/>
      </c>
      <c r="AO456" s="100" t="str">
        <f>IFERROR(VLOOKUP(Výskyt[[#This Row],[Kód]],zostava29[],2,0),"")</f>
        <v/>
      </c>
      <c r="AP456" s="100" t="str">
        <f>IFERROR(VLOOKUP(Výskyt[[#This Row],[Kód]],zostava30[],2,0),"")</f>
        <v/>
      </c>
      <c r="AQ456" s="100" t="str">
        <f>IFERROR(VLOOKUP(Výskyt[[#This Row],[Kód]],zostava31[],2,0),"")</f>
        <v/>
      </c>
      <c r="AR456" s="100" t="str">
        <f>IFERROR(VLOOKUP(Výskyt[[#This Row],[Kód]],zostava32[],2,0),"")</f>
        <v/>
      </c>
      <c r="AS456" s="100" t="str">
        <f>IFERROR(VLOOKUP(Výskyt[[#This Row],[Kód]],zostava33[],2,0),"")</f>
        <v/>
      </c>
      <c r="AT456" s="100" t="str">
        <f>IFERROR(VLOOKUP(Výskyt[[#This Row],[Kód]],zostava34[],2,0),"")</f>
        <v/>
      </c>
      <c r="AU456" s="100" t="str">
        <f>IFERROR(VLOOKUP(Výskyt[[#This Row],[Kód]],zostava35[],2,0),"")</f>
        <v/>
      </c>
      <c r="AV456" s="100" t="str">
        <f>IFERROR(VLOOKUP(Výskyt[[#This Row],[Kód]],zostava36[],2,0),"")</f>
        <v/>
      </c>
      <c r="AW456" s="100" t="str">
        <f>IFERROR(VLOOKUP(Výskyt[[#This Row],[Kód]],zostava37[],2,0),"")</f>
        <v/>
      </c>
      <c r="AX456" s="100" t="str">
        <f>IFERROR(VLOOKUP(Výskyt[[#This Row],[Kód]],zostava38[],2,0),"")</f>
        <v/>
      </c>
      <c r="AY456" s="100" t="str">
        <f>IFERROR(VLOOKUP(Výskyt[[#This Row],[Kód]],zostava39[],2,0),"")</f>
        <v/>
      </c>
      <c r="AZ456" s="100" t="str">
        <f>IFERROR(VLOOKUP(Výskyt[[#This Row],[Kód]],zostava40[],2,0),"")</f>
        <v/>
      </c>
      <c r="BA456" s="100" t="str">
        <f>IFERROR(VLOOKUP(Výskyt[[#This Row],[Kód]],zostava41[],2,0),"")</f>
        <v/>
      </c>
      <c r="BB456" s="100" t="str">
        <f>IFERROR(VLOOKUP(Výskyt[[#This Row],[Kód]],zostava42[],2,0),"")</f>
        <v/>
      </c>
      <c r="BC456" s="100" t="str">
        <f>IFERROR(VLOOKUP(Výskyt[[#This Row],[Kód]],zostava43[],2,0),"")</f>
        <v/>
      </c>
      <c r="BD456" s="100" t="str">
        <f>IFERROR(VLOOKUP(Výskyt[[#This Row],[Kód]],zostava44[],2,0),"")</f>
        <v/>
      </c>
    </row>
    <row r="457" spans="2:56" x14ac:dyDescent="0.35">
      <c r="B457" s="98">
        <v>6677</v>
      </c>
      <c r="C457" s="84" t="s">
        <v>689</v>
      </c>
      <c r="D457" s="84">
        <f>Cenník[[#This Row],[Kód]]</f>
        <v>6677</v>
      </c>
      <c r="E457" s="93">
        <v>0.68</v>
      </c>
      <c r="G457" s="84" t="s">
        <v>37</v>
      </c>
      <c r="I457" s="99">
        <f>Cenník[[#This Row],[Kód]]</f>
        <v>6677</v>
      </c>
      <c r="J457" s="100">
        <f>SUM(Výskyt[[#This Row],[1]:[44]])</f>
        <v>0</v>
      </c>
      <c r="K457" s="100" t="str">
        <f>IFERROR(RANK(Výskyt[[#This Row],[kód-P]],Výskyt[kód-P],1),"")</f>
        <v/>
      </c>
      <c r="L457" s="100" t="str">
        <f>IF(Výskyt[[#This Row],[ks]]&gt;0,Výskyt[[#This Row],[Kód]],"")</f>
        <v/>
      </c>
      <c r="M457" s="100" t="str">
        <f>IFERROR(VLOOKUP(Výskyt[[#This Row],[Kód]],zostava1[],2,0),"")</f>
        <v/>
      </c>
      <c r="N457" s="100" t="str">
        <f>IFERROR(VLOOKUP(Výskyt[[#This Row],[Kód]],zostava2[],2,0),"")</f>
        <v/>
      </c>
      <c r="O457" s="100" t="str">
        <f>IFERROR(VLOOKUP(Výskyt[[#This Row],[Kód]],zostava3[],2,0),"")</f>
        <v/>
      </c>
      <c r="P457" s="100" t="str">
        <f>IFERROR(VLOOKUP(Výskyt[[#This Row],[Kód]],zostava4[],2,0),"")</f>
        <v/>
      </c>
      <c r="Q457" s="100" t="str">
        <f>IFERROR(VLOOKUP(Výskyt[[#This Row],[Kód]],zostava5[],2,0),"")</f>
        <v/>
      </c>
      <c r="R457" s="100" t="str">
        <f>IFERROR(VLOOKUP(Výskyt[[#This Row],[Kód]],zostava6[],2,0),"")</f>
        <v/>
      </c>
      <c r="S457" s="100" t="str">
        <f>IFERROR(VLOOKUP(Výskyt[[#This Row],[Kód]],zostava7[],2,0),"")</f>
        <v/>
      </c>
      <c r="T457" s="100" t="str">
        <f>IFERROR(VLOOKUP(Výskyt[[#This Row],[Kód]],zostava8[],2,0),"")</f>
        <v/>
      </c>
      <c r="U457" s="100" t="str">
        <f>IFERROR(VLOOKUP(Výskyt[[#This Row],[Kód]],zostava9[],2,0),"")</f>
        <v/>
      </c>
      <c r="V457" s="102" t="str">
        <f>IFERROR(VLOOKUP(Výskyt[[#This Row],[Kód]],zostava10[],2,0),"")</f>
        <v/>
      </c>
      <c r="W457" s="100" t="str">
        <f>IFERROR(VLOOKUP(Výskyt[[#This Row],[Kód]],zostava11[],2,0),"")</f>
        <v/>
      </c>
      <c r="X457" s="100" t="str">
        <f>IFERROR(VLOOKUP(Výskyt[[#This Row],[Kód]],zostava12[],2,0),"")</f>
        <v/>
      </c>
      <c r="Y457" s="100" t="str">
        <f>IFERROR(VLOOKUP(Výskyt[[#This Row],[Kód]],zostava13[],2,0),"")</f>
        <v/>
      </c>
      <c r="Z457" s="100" t="str">
        <f>IFERROR(VLOOKUP(Výskyt[[#This Row],[Kód]],zostava14[],2,0),"")</f>
        <v/>
      </c>
      <c r="AA457" s="100" t="str">
        <f>IFERROR(VLOOKUP(Výskyt[[#This Row],[Kód]],zostava15[],2,0),"")</f>
        <v/>
      </c>
      <c r="AB457" s="100" t="str">
        <f>IFERROR(VLOOKUP(Výskyt[[#This Row],[Kód]],zostava16[],2,0),"")</f>
        <v/>
      </c>
      <c r="AC457" s="100" t="str">
        <f>IFERROR(VLOOKUP(Výskyt[[#This Row],[Kód]],zostava17[],2,0),"")</f>
        <v/>
      </c>
      <c r="AD457" s="100" t="str">
        <f>IFERROR(VLOOKUP(Výskyt[[#This Row],[Kód]],zostava18[],2,0),"")</f>
        <v/>
      </c>
      <c r="AE457" s="100" t="str">
        <f>IFERROR(VLOOKUP(Výskyt[[#This Row],[Kód]],zostava19[],2,0),"")</f>
        <v/>
      </c>
      <c r="AF457" s="100" t="str">
        <f>IFERROR(VLOOKUP(Výskyt[[#This Row],[Kód]],zostava20[],2,0),"")</f>
        <v/>
      </c>
      <c r="AG457" s="100" t="str">
        <f>IFERROR(VLOOKUP(Výskyt[[#This Row],[Kód]],zostava21[],2,0),"")</f>
        <v/>
      </c>
      <c r="AH457" s="100" t="str">
        <f>IFERROR(VLOOKUP(Výskyt[[#This Row],[Kód]],zostava22[],2,0),"")</f>
        <v/>
      </c>
      <c r="AI457" s="100" t="str">
        <f>IFERROR(VLOOKUP(Výskyt[[#This Row],[Kód]],zostava23[],2,0),"")</f>
        <v/>
      </c>
      <c r="AJ457" s="100" t="str">
        <f>IFERROR(VLOOKUP(Výskyt[[#This Row],[Kód]],zostava24[],2,0),"")</f>
        <v/>
      </c>
      <c r="AK457" s="100" t="str">
        <f>IFERROR(VLOOKUP(Výskyt[[#This Row],[Kód]],zostava25[],2,0),"")</f>
        <v/>
      </c>
      <c r="AL457" s="100" t="str">
        <f>IFERROR(VLOOKUP(Výskyt[[#This Row],[Kód]],zostava26[],2,0),"")</f>
        <v/>
      </c>
      <c r="AM457" s="100" t="str">
        <f>IFERROR(VLOOKUP(Výskyt[[#This Row],[Kód]],zostava27[],2,0),"")</f>
        <v/>
      </c>
      <c r="AN457" s="100" t="str">
        <f>IFERROR(VLOOKUP(Výskyt[[#This Row],[Kód]],zostava28[],2,0),"")</f>
        <v/>
      </c>
      <c r="AO457" s="100" t="str">
        <f>IFERROR(VLOOKUP(Výskyt[[#This Row],[Kód]],zostava29[],2,0),"")</f>
        <v/>
      </c>
      <c r="AP457" s="100" t="str">
        <f>IFERROR(VLOOKUP(Výskyt[[#This Row],[Kód]],zostava30[],2,0),"")</f>
        <v/>
      </c>
      <c r="AQ457" s="100" t="str">
        <f>IFERROR(VLOOKUP(Výskyt[[#This Row],[Kód]],zostava31[],2,0),"")</f>
        <v/>
      </c>
      <c r="AR457" s="100" t="str">
        <f>IFERROR(VLOOKUP(Výskyt[[#This Row],[Kód]],zostava32[],2,0),"")</f>
        <v/>
      </c>
      <c r="AS457" s="100" t="str">
        <f>IFERROR(VLOOKUP(Výskyt[[#This Row],[Kód]],zostava33[],2,0),"")</f>
        <v/>
      </c>
      <c r="AT457" s="100" t="str">
        <f>IFERROR(VLOOKUP(Výskyt[[#This Row],[Kód]],zostava34[],2,0),"")</f>
        <v/>
      </c>
      <c r="AU457" s="100" t="str">
        <f>IFERROR(VLOOKUP(Výskyt[[#This Row],[Kód]],zostava35[],2,0),"")</f>
        <v/>
      </c>
      <c r="AV457" s="100" t="str">
        <f>IFERROR(VLOOKUP(Výskyt[[#This Row],[Kód]],zostava36[],2,0),"")</f>
        <v/>
      </c>
      <c r="AW457" s="100" t="str">
        <f>IFERROR(VLOOKUP(Výskyt[[#This Row],[Kód]],zostava37[],2,0),"")</f>
        <v/>
      </c>
      <c r="AX457" s="100" t="str">
        <f>IFERROR(VLOOKUP(Výskyt[[#This Row],[Kód]],zostava38[],2,0),"")</f>
        <v/>
      </c>
      <c r="AY457" s="100" t="str">
        <f>IFERROR(VLOOKUP(Výskyt[[#This Row],[Kód]],zostava39[],2,0),"")</f>
        <v/>
      </c>
      <c r="AZ457" s="100" t="str">
        <f>IFERROR(VLOOKUP(Výskyt[[#This Row],[Kód]],zostava40[],2,0),"")</f>
        <v/>
      </c>
      <c r="BA457" s="100" t="str">
        <f>IFERROR(VLOOKUP(Výskyt[[#This Row],[Kód]],zostava41[],2,0),"")</f>
        <v/>
      </c>
      <c r="BB457" s="100" t="str">
        <f>IFERROR(VLOOKUP(Výskyt[[#This Row],[Kód]],zostava42[],2,0),"")</f>
        <v/>
      </c>
      <c r="BC457" s="100" t="str">
        <f>IFERROR(VLOOKUP(Výskyt[[#This Row],[Kód]],zostava43[],2,0),"")</f>
        <v/>
      </c>
      <c r="BD457" s="100" t="str">
        <f>IFERROR(VLOOKUP(Výskyt[[#This Row],[Kód]],zostava44[],2,0),"")</f>
        <v/>
      </c>
    </row>
    <row r="458" spans="2:56" x14ac:dyDescent="0.35">
      <c r="B458" s="98">
        <v>6678</v>
      </c>
      <c r="C458" s="84" t="s">
        <v>691</v>
      </c>
      <c r="D458" s="84">
        <f>Cenník[[#This Row],[Kód]]</f>
        <v>6678</v>
      </c>
      <c r="E458" s="93">
        <v>0.68</v>
      </c>
      <c r="G458" s="84" t="s">
        <v>78</v>
      </c>
      <c r="I458" s="99">
        <f>Cenník[[#This Row],[Kód]]</f>
        <v>6678</v>
      </c>
      <c r="J458" s="100">
        <f>SUM(Výskyt[[#This Row],[1]:[44]])</f>
        <v>0</v>
      </c>
      <c r="K458" s="100" t="str">
        <f>IFERROR(RANK(Výskyt[[#This Row],[kód-P]],Výskyt[kód-P],1),"")</f>
        <v/>
      </c>
      <c r="L458" s="100" t="str">
        <f>IF(Výskyt[[#This Row],[ks]]&gt;0,Výskyt[[#This Row],[Kód]],"")</f>
        <v/>
      </c>
      <c r="M458" s="100" t="str">
        <f>IFERROR(VLOOKUP(Výskyt[[#This Row],[Kód]],zostava1[],2,0),"")</f>
        <v/>
      </c>
      <c r="N458" s="100" t="str">
        <f>IFERROR(VLOOKUP(Výskyt[[#This Row],[Kód]],zostava2[],2,0),"")</f>
        <v/>
      </c>
      <c r="O458" s="100" t="str">
        <f>IFERROR(VLOOKUP(Výskyt[[#This Row],[Kód]],zostava3[],2,0),"")</f>
        <v/>
      </c>
      <c r="P458" s="100" t="str">
        <f>IFERROR(VLOOKUP(Výskyt[[#This Row],[Kód]],zostava4[],2,0),"")</f>
        <v/>
      </c>
      <c r="Q458" s="100" t="str">
        <f>IFERROR(VLOOKUP(Výskyt[[#This Row],[Kód]],zostava5[],2,0),"")</f>
        <v/>
      </c>
      <c r="R458" s="100" t="str">
        <f>IFERROR(VLOOKUP(Výskyt[[#This Row],[Kód]],zostava6[],2,0),"")</f>
        <v/>
      </c>
      <c r="S458" s="100" t="str">
        <f>IFERROR(VLOOKUP(Výskyt[[#This Row],[Kód]],zostava7[],2,0),"")</f>
        <v/>
      </c>
      <c r="T458" s="100" t="str">
        <f>IFERROR(VLOOKUP(Výskyt[[#This Row],[Kód]],zostava8[],2,0),"")</f>
        <v/>
      </c>
      <c r="U458" s="100" t="str">
        <f>IFERROR(VLOOKUP(Výskyt[[#This Row],[Kód]],zostava9[],2,0),"")</f>
        <v/>
      </c>
      <c r="V458" s="102" t="str">
        <f>IFERROR(VLOOKUP(Výskyt[[#This Row],[Kód]],zostava10[],2,0),"")</f>
        <v/>
      </c>
      <c r="W458" s="100" t="str">
        <f>IFERROR(VLOOKUP(Výskyt[[#This Row],[Kód]],zostava11[],2,0),"")</f>
        <v/>
      </c>
      <c r="X458" s="100" t="str">
        <f>IFERROR(VLOOKUP(Výskyt[[#This Row],[Kód]],zostava12[],2,0),"")</f>
        <v/>
      </c>
      <c r="Y458" s="100" t="str">
        <f>IFERROR(VLOOKUP(Výskyt[[#This Row],[Kód]],zostava13[],2,0),"")</f>
        <v/>
      </c>
      <c r="Z458" s="100" t="str">
        <f>IFERROR(VLOOKUP(Výskyt[[#This Row],[Kód]],zostava14[],2,0),"")</f>
        <v/>
      </c>
      <c r="AA458" s="100" t="str">
        <f>IFERROR(VLOOKUP(Výskyt[[#This Row],[Kód]],zostava15[],2,0),"")</f>
        <v/>
      </c>
      <c r="AB458" s="100" t="str">
        <f>IFERROR(VLOOKUP(Výskyt[[#This Row],[Kód]],zostava16[],2,0),"")</f>
        <v/>
      </c>
      <c r="AC458" s="100" t="str">
        <f>IFERROR(VLOOKUP(Výskyt[[#This Row],[Kód]],zostava17[],2,0),"")</f>
        <v/>
      </c>
      <c r="AD458" s="100" t="str">
        <f>IFERROR(VLOOKUP(Výskyt[[#This Row],[Kód]],zostava18[],2,0),"")</f>
        <v/>
      </c>
      <c r="AE458" s="100" t="str">
        <f>IFERROR(VLOOKUP(Výskyt[[#This Row],[Kód]],zostava19[],2,0),"")</f>
        <v/>
      </c>
      <c r="AF458" s="100" t="str">
        <f>IFERROR(VLOOKUP(Výskyt[[#This Row],[Kód]],zostava20[],2,0),"")</f>
        <v/>
      </c>
      <c r="AG458" s="100" t="str">
        <f>IFERROR(VLOOKUP(Výskyt[[#This Row],[Kód]],zostava21[],2,0),"")</f>
        <v/>
      </c>
      <c r="AH458" s="100" t="str">
        <f>IFERROR(VLOOKUP(Výskyt[[#This Row],[Kód]],zostava22[],2,0),"")</f>
        <v/>
      </c>
      <c r="AI458" s="100" t="str">
        <f>IFERROR(VLOOKUP(Výskyt[[#This Row],[Kód]],zostava23[],2,0),"")</f>
        <v/>
      </c>
      <c r="AJ458" s="100" t="str">
        <f>IFERROR(VLOOKUP(Výskyt[[#This Row],[Kód]],zostava24[],2,0),"")</f>
        <v/>
      </c>
      <c r="AK458" s="100" t="str">
        <f>IFERROR(VLOOKUP(Výskyt[[#This Row],[Kód]],zostava25[],2,0),"")</f>
        <v/>
      </c>
      <c r="AL458" s="100" t="str">
        <f>IFERROR(VLOOKUP(Výskyt[[#This Row],[Kód]],zostava26[],2,0),"")</f>
        <v/>
      </c>
      <c r="AM458" s="100" t="str">
        <f>IFERROR(VLOOKUP(Výskyt[[#This Row],[Kód]],zostava27[],2,0),"")</f>
        <v/>
      </c>
      <c r="AN458" s="100" t="str">
        <f>IFERROR(VLOOKUP(Výskyt[[#This Row],[Kód]],zostava28[],2,0),"")</f>
        <v/>
      </c>
      <c r="AO458" s="100" t="str">
        <f>IFERROR(VLOOKUP(Výskyt[[#This Row],[Kód]],zostava29[],2,0),"")</f>
        <v/>
      </c>
      <c r="AP458" s="100" t="str">
        <f>IFERROR(VLOOKUP(Výskyt[[#This Row],[Kód]],zostava30[],2,0),"")</f>
        <v/>
      </c>
      <c r="AQ458" s="100" t="str">
        <f>IFERROR(VLOOKUP(Výskyt[[#This Row],[Kód]],zostava31[],2,0),"")</f>
        <v/>
      </c>
      <c r="AR458" s="100" t="str">
        <f>IFERROR(VLOOKUP(Výskyt[[#This Row],[Kód]],zostava32[],2,0),"")</f>
        <v/>
      </c>
      <c r="AS458" s="100" t="str">
        <f>IFERROR(VLOOKUP(Výskyt[[#This Row],[Kód]],zostava33[],2,0),"")</f>
        <v/>
      </c>
      <c r="AT458" s="100" t="str">
        <f>IFERROR(VLOOKUP(Výskyt[[#This Row],[Kód]],zostava34[],2,0),"")</f>
        <v/>
      </c>
      <c r="AU458" s="100" t="str">
        <f>IFERROR(VLOOKUP(Výskyt[[#This Row],[Kód]],zostava35[],2,0),"")</f>
        <v/>
      </c>
      <c r="AV458" s="100" t="str">
        <f>IFERROR(VLOOKUP(Výskyt[[#This Row],[Kód]],zostava36[],2,0),"")</f>
        <v/>
      </c>
      <c r="AW458" s="100" t="str">
        <f>IFERROR(VLOOKUP(Výskyt[[#This Row],[Kód]],zostava37[],2,0),"")</f>
        <v/>
      </c>
      <c r="AX458" s="100" t="str">
        <f>IFERROR(VLOOKUP(Výskyt[[#This Row],[Kód]],zostava38[],2,0),"")</f>
        <v/>
      </c>
      <c r="AY458" s="100" t="str">
        <f>IFERROR(VLOOKUP(Výskyt[[#This Row],[Kód]],zostava39[],2,0),"")</f>
        <v/>
      </c>
      <c r="AZ458" s="100" t="str">
        <f>IFERROR(VLOOKUP(Výskyt[[#This Row],[Kód]],zostava40[],2,0),"")</f>
        <v/>
      </c>
      <c r="BA458" s="100" t="str">
        <f>IFERROR(VLOOKUP(Výskyt[[#This Row],[Kód]],zostava41[],2,0),"")</f>
        <v/>
      </c>
      <c r="BB458" s="100" t="str">
        <f>IFERROR(VLOOKUP(Výskyt[[#This Row],[Kód]],zostava42[],2,0),"")</f>
        <v/>
      </c>
      <c r="BC458" s="100" t="str">
        <f>IFERROR(VLOOKUP(Výskyt[[#This Row],[Kód]],zostava43[],2,0),"")</f>
        <v/>
      </c>
      <c r="BD458" s="100" t="str">
        <f>IFERROR(VLOOKUP(Výskyt[[#This Row],[Kód]],zostava44[],2,0),"")</f>
        <v/>
      </c>
    </row>
    <row r="459" spans="2:56" x14ac:dyDescent="0.35">
      <c r="B459" s="98">
        <v>6679</v>
      </c>
      <c r="C459" s="84" t="s">
        <v>692</v>
      </c>
      <c r="D459" s="84">
        <f>Cenník[[#This Row],[Kód]]</f>
        <v>6679</v>
      </c>
      <c r="E459" s="93">
        <v>0.68</v>
      </c>
      <c r="G459" s="84" t="s">
        <v>38</v>
      </c>
      <c r="I459" s="99">
        <f>Cenník[[#This Row],[Kód]]</f>
        <v>6679</v>
      </c>
      <c r="J459" s="100">
        <f>SUM(Výskyt[[#This Row],[1]:[44]])</f>
        <v>0</v>
      </c>
      <c r="K459" s="100" t="str">
        <f>IFERROR(RANK(Výskyt[[#This Row],[kód-P]],Výskyt[kód-P],1),"")</f>
        <v/>
      </c>
      <c r="L459" s="100" t="str">
        <f>IF(Výskyt[[#This Row],[ks]]&gt;0,Výskyt[[#This Row],[Kód]],"")</f>
        <v/>
      </c>
      <c r="M459" s="100" t="str">
        <f>IFERROR(VLOOKUP(Výskyt[[#This Row],[Kód]],zostava1[],2,0),"")</f>
        <v/>
      </c>
      <c r="N459" s="100" t="str">
        <f>IFERROR(VLOOKUP(Výskyt[[#This Row],[Kód]],zostava2[],2,0),"")</f>
        <v/>
      </c>
      <c r="O459" s="100" t="str">
        <f>IFERROR(VLOOKUP(Výskyt[[#This Row],[Kód]],zostava3[],2,0),"")</f>
        <v/>
      </c>
      <c r="P459" s="100" t="str">
        <f>IFERROR(VLOOKUP(Výskyt[[#This Row],[Kód]],zostava4[],2,0),"")</f>
        <v/>
      </c>
      <c r="Q459" s="100" t="str">
        <f>IFERROR(VLOOKUP(Výskyt[[#This Row],[Kód]],zostava5[],2,0),"")</f>
        <v/>
      </c>
      <c r="R459" s="100" t="str">
        <f>IFERROR(VLOOKUP(Výskyt[[#This Row],[Kód]],zostava6[],2,0),"")</f>
        <v/>
      </c>
      <c r="S459" s="100" t="str">
        <f>IFERROR(VLOOKUP(Výskyt[[#This Row],[Kód]],zostava7[],2,0),"")</f>
        <v/>
      </c>
      <c r="T459" s="100" t="str">
        <f>IFERROR(VLOOKUP(Výskyt[[#This Row],[Kód]],zostava8[],2,0),"")</f>
        <v/>
      </c>
      <c r="U459" s="100" t="str">
        <f>IFERROR(VLOOKUP(Výskyt[[#This Row],[Kód]],zostava9[],2,0),"")</f>
        <v/>
      </c>
      <c r="V459" s="102" t="str">
        <f>IFERROR(VLOOKUP(Výskyt[[#This Row],[Kód]],zostava10[],2,0),"")</f>
        <v/>
      </c>
      <c r="W459" s="100" t="str">
        <f>IFERROR(VLOOKUP(Výskyt[[#This Row],[Kód]],zostava11[],2,0),"")</f>
        <v/>
      </c>
      <c r="X459" s="100" t="str">
        <f>IFERROR(VLOOKUP(Výskyt[[#This Row],[Kód]],zostava12[],2,0),"")</f>
        <v/>
      </c>
      <c r="Y459" s="100" t="str">
        <f>IFERROR(VLOOKUP(Výskyt[[#This Row],[Kód]],zostava13[],2,0),"")</f>
        <v/>
      </c>
      <c r="Z459" s="100" t="str">
        <f>IFERROR(VLOOKUP(Výskyt[[#This Row],[Kód]],zostava14[],2,0),"")</f>
        <v/>
      </c>
      <c r="AA459" s="100" t="str">
        <f>IFERROR(VLOOKUP(Výskyt[[#This Row],[Kód]],zostava15[],2,0),"")</f>
        <v/>
      </c>
      <c r="AB459" s="100" t="str">
        <f>IFERROR(VLOOKUP(Výskyt[[#This Row],[Kód]],zostava16[],2,0),"")</f>
        <v/>
      </c>
      <c r="AC459" s="100" t="str">
        <f>IFERROR(VLOOKUP(Výskyt[[#This Row],[Kód]],zostava17[],2,0),"")</f>
        <v/>
      </c>
      <c r="AD459" s="100" t="str">
        <f>IFERROR(VLOOKUP(Výskyt[[#This Row],[Kód]],zostava18[],2,0),"")</f>
        <v/>
      </c>
      <c r="AE459" s="100" t="str">
        <f>IFERROR(VLOOKUP(Výskyt[[#This Row],[Kód]],zostava19[],2,0),"")</f>
        <v/>
      </c>
      <c r="AF459" s="100" t="str">
        <f>IFERROR(VLOOKUP(Výskyt[[#This Row],[Kód]],zostava20[],2,0),"")</f>
        <v/>
      </c>
      <c r="AG459" s="100" t="str">
        <f>IFERROR(VLOOKUP(Výskyt[[#This Row],[Kód]],zostava21[],2,0),"")</f>
        <v/>
      </c>
      <c r="AH459" s="100" t="str">
        <f>IFERROR(VLOOKUP(Výskyt[[#This Row],[Kód]],zostava22[],2,0),"")</f>
        <v/>
      </c>
      <c r="AI459" s="100" t="str">
        <f>IFERROR(VLOOKUP(Výskyt[[#This Row],[Kód]],zostava23[],2,0),"")</f>
        <v/>
      </c>
      <c r="AJ459" s="100" t="str">
        <f>IFERROR(VLOOKUP(Výskyt[[#This Row],[Kód]],zostava24[],2,0),"")</f>
        <v/>
      </c>
      <c r="AK459" s="100" t="str">
        <f>IFERROR(VLOOKUP(Výskyt[[#This Row],[Kód]],zostava25[],2,0),"")</f>
        <v/>
      </c>
      <c r="AL459" s="100" t="str">
        <f>IFERROR(VLOOKUP(Výskyt[[#This Row],[Kód]],zostava26[],2,0),"")</f>
        <v/>
      </c>
      <c r="AM459" s="100" t="str">
        <f>IFERROR(VLOOKUP(Výskyt[[#This Row],[Kód]],zostava27[],2,0),"")</f>
        <v/>
      </c>
      <c r="AN459" s="100" t="str">
        <f>IFERROR(VLOOKUP(Výskyt[[#This Row],[Kód]],zostava28[],2,0),"")</f>
        <v/>
      </c>
      <c r="AO459" s="100" t="str">
        <f>IFERROR(VLOOKUP(Výskyt[[#This Row],[Kód]],zostava29[],2,0),"")</f>
        <v/>
      </c>
      <c r="AP459" s="100" t="str">
        <f>IFERROR(VLOOKUP(Výskyt[[#This Row],[Kód]],zostava30[],2,0),"")</f>
        <v/>
      </c>
      <c r="AQ459" s="100" t="str">
        <f>IFERROR(VLOOKUP(Výskyt[[#This Row],[Kód]],zostava31[],2,0),"")</f>
        <v/>
      </c>
      <c r="AR459" s="100" t="str">
        <f>IFERROR(VLOOKUP(Výskyt[[#This Row],[Kód]],zostava32[],2,0),"")</f>
        <v/>
      </c>
      <c r="AS459" s="100" t="str">
        <f>IFERROR(VLOOKUP(Výskyt[[#This Row],[Kód]],zostava33[],2,0),"")</f>
        <v/>
      </c>
      <c r="AT459" s="100" t="str">
        <f>IFERROR(VLOOKUP(Výskyt[[#This Row],[Kód]],zostava34[],2,0),"")</f>
        <v/>
      </c>
      <c r="AU459" s="100" t="str">
        <f>IFERROR(VLOOKUP(Výskyt[[#This Row],[Kód]],zostava35[],2,0),"")</f>
        <v/>
      </c>
      <c r="AV459" s="100" t="str">
        <f>IFERROR(VLOOKUP(Výskyt[[#This Row],[Kód]],zostava36[],2,0),"")</f>
        <v/>
      </c>
      <c r="AW459" s="100" t="str">
        <f>IFERROR(VLOOKUP(Výskyt[[#This Row],[Kód]],zostava37[],2,0),"")</f>
        <v/>
      </c>
      <c r="AX459" s="100" t="str">
        <f>IFERROR(VLOOKUP(Výskyt[[#This Row],[Kód]],zostava38[],2,0),"")</f>
        <v/>
      </c>
      <c r="AY459" s="100" t="str">
        <f>IFERROR(VLOOKUP(Výskyt[[#This Row],[Kód]],zostava39[],2,0),"")</f>
        <v/>
      </c>
      <c r="AZ459" s="100" t="str">
        <f>IFERROR(VLOOKUP(Výskyt[[#This Row],[Kód]],zostava40[],2,0),"")</f>
        <v/>
      </c>
      <c r="BA459" s="100" t="str">
        <f>IFERROR(VLOOKUP(Výskyt[[#This Row],[Kód]],zostava41[],2,0),"")</f>
        <v/>
      </c>
      <c r="BB459" s="100" t="str">
        <f>IFERROR(VLOOKUP(Výskyt[[#This Row],[Kód]],zostava42[],2,0),"")</f>
        <v/>
      </c>
      <c r="BC459" s="100" t="str">
        <f>IFERROR(VLOOKUP(Výskyt[[#This Row],[Kód]],zostava43[],2,0),"")</f>
        <v/>
      </c>
      <c r="BD459" s="100" t="str">
        <f>IFERROR(VLOOKUP(Výskyt[[#This Row],[Kód]],zostava44[],2,0),"")</f>
        <v/>
      </c>
    </row>
    <row r="460" spans="2:56" x14ac:dyDescent="0.35">
      <c r="B460" s="98">
        <v>6680</v>
      </c>
      <c r="C460" s="84" t="s">
        <v>693</v>
      </c>
      <c r="D460" s="84">
        <f>Cenník[[#This Row],[Kód]]</f>
        <v>6680</v>
      </c>
      <c r="E460" s="93">
        <v>1.26</v>
      </c>
      <c r="G460" s="84" t="s">
        <v>40</v>
      </c>
      <c r="I460" s="99">
        <f>Cenník[[#This Row],[Kód]]</f>
        <v>6680</v>
      </c>
      <c r="J460" s="100">
        <f>SUM(Výskyt[[#This Row],[1]:[44]])</f>
        <v>0</v>
      </c>
      <c r="K460" s="100" t="str">
        <f>IFERROR(RANK(Výskyt[[#This Row],[kód-P]],Výskyt[kód-P],1),"")</f>
        <v/>
      </c>
      <c r="L460" s="100" t="str">
        <f>IF(Výskyt[[#This Row],[ks]]&gt;0,Výskyt[[#This Row],[Kód]],"")</f>
        <v/>
      </c>
      <c r="M460" s="100" t="str">
        <f>IFERROR(VLOOKUP(Výskyt[[#This Row],[Kód]],zostava1[],2,0),"")</f>
        <v/>
      </c>
      <c r="N460" s="100" t="str">
        <f>IFERROR(VLOOKUP(Výskyt[[#This Row],[Kód]],zostava2[],2,0),"")</f>
        <v/>
      </c>
      <c r="O460" s="100" t="str">
        <f>IFERROR(VLOOKUP(Výskyt[[#This Row],[Kód]],zostava3[],2,0),"")</f>
        <v/>
      </c>
      <c r="P460" s="100" t="str">
        <f>IFERROR(VLOOKUP(Výskyt[[#This Row],[Kód]],zostava4[],2,0),"")</f>
        <v/>
      </c>
      <c r="Q460" s="100" t="str">
        <f>IFERROR(VLOOKUP(Výskyt[[#This Row],[Kód]],zostava5[],2,0),"")</f>
        <v/>
      </c>
      <c r="R460" s="100" t="str">
        <f>IFERROR(VLOOKUP(Výskyt[[#This Row],[Kód]],zostava6[],2,0),"")</f>
        <v/>
      </c>
      <c r="S460" s="100" t="str">
        <f>IFERROR(VLOOKUP(Výskyt[[#This Row],[Kód]],zostava7[],2,0),"")</f>
        <v/>
      </c>
      <c r="T460" s="100" t="str">
        <f>IFERROR(VLOOKUP(Výskyt[[#This Row],[Kód]],zostava8[],2,0),"")</f>
        <v/>
      </c>
      <c r="U460" s="100" t="str">
        <f>IFERROR(VLOOKUP(Výskyt[[#This Row],[Kód]],zostava9[],2,0),"")</f>
        <v/>
      </c>
      <c r="V460" s="102" t="str">
        <f>IFERROR(VLOOKUP(Výskyt[[#This Row],[Kód]],zostava10[],2,0),"")</f>
        <v/>
      </c>
      <c r="W460" s="100" t="str">
        <f>IFERROR(VLOOKUP(Výskyt[[#This Row],[Kód]],zostava11[],2,0),"")</f>
        <v/>
      </c>
      <c r="X460" s="100" t="str">
        <f>IFERROR(VLOOKUP(Výskyt[[#This Row],[Kód]],zostava12[],2,0),"")</f>
        <v/>
      </c>
      <c r="Y460" s="100" t="str">
        <f>IFERROR(VLOOKUP(Výskyt[[#This Row],[Kód]],zostava13[],2,0),"")</f>
        <v/>
      </c>
      <c r="Z460" s="100" t="str">
        <f>IFERROR(VLOOKUP(Výskyt[[#This Row],[Kód]],zostava14[],2,0),"")</f>
        <v/>
      </c>
      <c r="AA460" s="100" t="str">
        <f>IFERROR(VLOOKUP(Výskyt[[#This Row],[Kód]],zostava15[],2,0),"")</f>
        <v/>
      </c>
      <c r="AB460" s="100" t="str">
        <f>IFERROR(VLOOKUP(Výskyt[[#This Row],[Kód]],zostava16[],2,0),"")</f>
        <v/>
      </c>
      <c r="AC460" s="100" t="str">
        <f>IFERROR(VLOOKUP(Výskyt[[#This Row],[Kód]],zostava17[],2,0),"")</f>
        <v/>
      </c>
      <c r="AD460" s="100" t="str">
        <f>IFERROR(VLOOKUP(Výskyt[[#This Row],[Kód]],zostava18[],2,0),"")</f>
        <v/>
      </c>
      <c r="AE460" s="100" t="str">
        <f>IFERROR(VLOOKUP(Výskyt[[#This Row],[Kód]],zostava19[],2,0),"")</f>
        <v/>
      </c>
      <c r="AF460" s="100" t="str">
        <f>IFERROR(VLOOKUP(Výskyt[[#This Row],[Kód]],zostava20[],2,0),"")</f>
        <v/>
      </c>
      <c r="AG460" s="100" t="str">
        <f>IFERROR(VLOOKUP(Výskyt[[#This Row],[Kód]],zostava21[],2,0),"")</f>
        <v/>
      </c>
      <c r="AH460" s="100" t="str">
        <f>IFERROR(VLOOKUP(Výskyt[[#This Row],[Kód]],zostava22[],2,0),"")</f>
        <v/>
      </c>
      <c r="AI460" s="100" t="str">
        <f>IFERROR(VLOOKUP(Výskyt[[#This Row],[Kód]],zostava23[],2,0),"")</f>
        <v/>
      </c>
      <c r="AJ460" s="100" t="str">
        <f>IFERROR(VLOOKUP(Výskyt[[#This Row],[Kód]],zostava24[],2,0),"")</f>
        <v/>
      </c>
      <c r="AK460" s="100" t="str">
        <f>IFERROR(VLOOKUP(Výskyt[[#This Row],[Kód]],zostava25[],2,0),"")</f>
        <v/>
      </c>
      <c r="AL460" s="100" t="str">
        <f>IFERROR(VLOOKUP(Výskyt[[#This Row],[Kód]],zostava26[],2,0),"")</f>
        <v/>
      </c>
      <c r="AM460" s="100" t="str">
        <f>IFERROR(VLOOKUP(Výskyt[[#This Row],[Kód]],zostava27[],2,0),"")</f>
        <v/>
      </c>
      <c r="AN460" s="100" t="str">
        <f>IFERROR(VLOOKUP(Výskyt[[#This Row],[Kód]],zostava28[],2,0),"")</f>
        <v/>
      </c>
      <c r="AO460" s="100" t="str">
        <f>IFERROR(VLOOKUP(Výskyt[[#This Row],[Kód]],zostava29[],2,0),"")</f>
        <v/>
      </c>
      <c r="AP460" s="100" t="str">
        <f>IFERROR(VLOOKUP(Výskyt[[#This Row],[Kód]],zostava30[],2,0),"")</f>
        <v/>
      </c>
      <c r="AQ460" s="100" t="str">
        <f>IFERROR(VLOOKUP(Výskyt[[#This Row],[Kód]],zostava31[],2,0),"")</f>
        <v/>
      </c>
      <c r="AR460" s="100" t="str">
        <f>IFERROR(VLOOKUP(Výskyt[[#This Row],[Kód]],zostava32[],2,0),"")</f>
        <v/>
      </c>
      <c r="AS460" s="100" t="str">
        <f>IFERROR(VLOOKUP(Výskyt[[#This Row],[Kód]],zostava33[],2,0),"")</f>
        <v/>
      </c>
      <c r="AT460" s="100" t="str">
        <f>IFERROR(VLOOKUP(Výskyt[[#This Row],[Kód]],zostava34[],2,0),"")</f>
        <v/>
      </c>
      <c r="AU460" s="100" t="str">
        <f>IFERROR(VLOOKUP(Výskyt[[#This Row],[Kód]],zostava35[],2,0),"")</f>
        <v/>
      </c>
      <c r="AV460" s="100" t="str">
        <f>IFERROR(VLOOKUP(Výskyt[[#This Row],[Kód]],zostava36[],2,0),"")</f>
        <v/>
      </c>
      <c r="AW460" s="100" t="str">
        <f>IFERROR(VLOOKUP(Výskyt[[#This Row],[Kód]],zostava37[],2,0),"")</f>
        <v/>
      </c>
      <c r="AX460" s="100" t="str">
        <f>IFERROR(VLOOKUP(Výskyt[[#This Row],[Kód]],zostava38[],2,0),"")</f>
        <v/>
      </c>
      <c r="AY460" s="100" t="str">
        <f>IFERROR(VLOOKUP(Výskyt[[#This Row],[Kód]],zostava39[],2,0),"")</f>
        <v/>
      </c>
      <c r="AZ460" s="100" t="str">
        <f>IFERROR(VLOOKUP(Výskyt[[#This Row],[Kód]],zostava40[],2,0),"")</f>
        <v/>
      </c>
      <c r="BA460" s="100" t="str">
        <f>IFERROR(VLOOKUP(Výskyt[[#This Row],[Kód]],zostava41[],2,0),"")</f>
        <v/>
      </c>
      <c r="BB460" s="100" t="str">
        <f>IFERROR(VLOOKUP(Výskyt[[#This Row],[Kód]],zostava42[],2,0),"")</f>
        <v/>
      </c>
      <c r="BC460" s="100" t="str">
        <f>IFERROR(VLOOKUP(Výskyt[[#This Row],[Kód]],zostava43[],2,0),"")</f>
        <v/>
      </c>
      <c r="BD460" s="100" t="str">
        <f>IFERROR(VLOOKUP(Výskyt[[#This Row],[Kód]],zostava44[],2,0),"")</f>
        <v/>
      </c>
    </row>
    <row r="461" spans="2:56" x14ac:dyDescent="0.35">
      <c r="B461" s="98">
        <v>6681</v>
      </c>
      <c r="C461" s="84" t="s">
        <v>694</v>
      </c>
      <c r="D461" s="84">
        <f>Cenník[[#This Row],[Kód]]</f>
        <v>6681</v>
      </c>
      <c r="E461" s="93">
        <v>1.26</v>
      </c>
      <c r="G461" s="84" t="s">
        <v>41</v>
      </c>
      <c r="I461" s="99">
        <f>Cenník[[#This Row],[Kód]]</f>
        <v>6681</v>
      </c>
      <c r="J461" s="100">
        <f>SUM(Výskyt[[#This Row],[1]:[44]])</f>
        <v>0</v>
      </c>
      <c r="K461" s="100" t="str">
        <f>IFERROR(RANK(Výskyt[[#This Row],[kód-P]],Výskyt[kód-P],1),"")</f>
        <v/>
      </c>
      <c r="L461" s="100" t="str">
        <f>IF(Výskyt[[#This Row],[ks]]&gt;0,Výskyt[[#This Row],[Kód]],"")</f>
        <v/>
      </c>
      <c r="M461" s="100" t="str">
        <f>IFERROR(VLOOKUP(Výskyt[[#This Row],[Kód]],zostava1[],2,0),"")</f>
        <v/>
      </c>
      <c r="N461" s="100" t="str">
        <f>IFERROR(VLOOKUP(Výskyt[[#This Row],[Kód]],zostava2[],2,0),"")</f>
        <v/>
      </c>
      <c r="O461" s="100" t="str">
        <f>IFERROR(VLOOKUP(Výskyt[[#This Row],[Kód]],zostava3[],2,0),"")</f>
        <v/>
      </c>
      <c r="P461" s="100" t="str">
        <f>IFERROR(VLOOKUP(Výskyt[[#This Row],[Kód]],zostava4[],2,0),"")</f>
        <v/>
      </c>
      <c r="Q461" s="100" t="str">
        <f>IFERROR(VLOOKUP(Výskyt[[#This Row],[Kód]],zostava5[],2,0),"")</f>
        <v/>
      </c>
      <c r="R461" s="100" t="str">
        <f>IFERROR(VLOOKUP(Výskyt[[#This Row],[Kód]],zostava6[],2,0),"")</f>
        <v/>
      </c>
      <c r="S461" s="100" t="str">
        <f>IFERROR(VLOOKUP(Výskyt[[#This Row],[Kód]],zostava7[],2,0),"")</f>
        <v/>
      </c>
      <c r="T461" s="100" t="str">
        <f>IFERROR(VLOOKUP(Výskyt[[#This Row],[Kód]],zostava8[],2,0),"")</f>
        <v/>
      </c>
      <c r="U461" s="100" t="str">
        <f>IFERROR(VLOOKUP(Výskyt[[#This Row],[Kód]],zostava9[],2,0),"")</f>
        <v/>
      </c>
      <c r="V461" s="102" t="str">
        <f>IFERROR(VLOOKUP(Výskyt[[#This Row],[Kód]],zostava10[],2,0),"")</f>
        <v/>
      </c>
      <c r="W461" s="100" t="str">
        <f>IFERROR(VLOOKUP(Výskyt[[#This Row],[Kód]],zostava11[],2,0),"")</f>
        <v/>
      </c>
      <c r="X461" s="100" t="str">
        <f>IFERROR(VLOOKUP(Výskyt[[#This Row],[Kód]],zostava12[],2,0),"")</f>
        <v/>
      </c>
      <c r="Y461" s="100" t="str">
        <f>IFERROR(VLOOKUP(Výskyt[[#This Row],[Kód]],zostava13[],2,0),"")</f>
        <v/>
      </c>
      <c r="Z461" s="100" t="str">
        <f>IFERROR(VLOOKUP(Výskyt[[#This Row],[Kód]],zostava14[],2,0),"")</f>
        <v/>
      </c>
      <c r="AA461" s="100" t="str">
        <f>IFERROR(VLOOKUP(Výskyt[[#This Row],[Kód]],zostava15[],2,0),"")</f>
        <v/>
      </c>
      <c r="AB461" s="100" t="str">
        <f>IFERROR(VLOOKUP(Výskyt[[#This Row],[Kód]],zostava16[],2,0),"")</f>
        <v/>
      </c>
      <c r="AC461" s="100" t="str">
        <f>IFERROR(VLOOKUP(Výskyt[[#This Row],[Kód]],zostava17[],2,0),"")</f>
        <v/>
      </c>
      <c r="AD461" s="100" t="str">
        <f>IFERROR(VLOOKUP(Výskyt[[#This Row],[Kód]],zostava18[],2,0),"")</f>
        <v/>
      </c>
      <c r="AE461" s="100" t="str">
        <f>IFERROR(VLOOKUP(Výskyt[[#This Row],[Kód]],zostava19[],2,0),"")</f>
        <v/>
      </c>
      <c r="AF461" s="100" t="str">
        <f>IFERROR(VLOOKUP(Výskyt[[#This Row],[Kód]],zostava20[],2,0),"")</f>
        <v/>
      </c>
      <c r="AG461" s="100" t="str">
        <f>IFERROR(VLOOKUP(Výskyt[[#This Row],[Kód]],zostava21[],2,0),"")</f>
        <v/>
      </c>
      <c r="AH461" s="100" t="str">
        <f>IFERROR(VLOOKUP(Výskyt[[#This Row],[Kód]],zostava22[],2,0),"")</f>
        <v/>
      </c>
      <c r="AI461" s="100" t="str">
        <f>IFERROR(VLOOKUP(Výskyt[[#This Row],[Kód]],zostava23[],2,0),"")</f>
        <v/>
      </c>
      <c r="AJ461" s="100" t="str">
        <f>IFERROR(VLOOKUP(Výskyt[[#This Row],[Kód]],zostava24[],2,0),"")</f>
        <v/>
      </c>
      <c r="AK461" s="100" t="str">
        <f>IFERROR(VLOOKUP(Výskyt[[#This Row],[Kód]],zostava25[],2,0),"")</f>
        <v/>
      </c>
      <c r="AL461" s="100" t="str">
        <f>IFERROR(VLOOKUP(Výskyt[[#This Row],[Kód]],zostava26[],2,0),"")</f>
        <v/>
      </c>
      <c r="AM461" s="100" t="str">
        <f>IFERROR(VLOOKUP(Výskyt[[#This Row],[Kód]],zostava27[],2,0),"")</f>
        <v/>
      </c>
      <c r="AN461" s="100" t="str">
        <f>IFERROR(VLOOKUP(Výskyt[[#This Row],[Kód]],zostava28[],2,0),"")</f>
        <v/>
      </c>
      <c r="AO461" s="100" t="str">
        <f>IFERROR(VLOOKUP(Výskyt[[#This Row],[Kód]],zostava29[],2,0),"")</f>
        <v/>
      </c>
      <c r="AP461" s="100" t="str">
        <f>IFERROR(VLOOKUP(Výskyt[[#This Row],[Kód]],zostava30[],2,0),"")</f>
        <v/>
      </c>
      <c r="AQ461" s="100" t="str">
        <f>IFERROR(VLOOKUP(Výskyt[[#This Row],[Kód]],zostava31[],2,0),"")</f>
        <v/>
      </c>
      <c r="AR461" s="100" t="str">
        <f>IFERROR(VLOOKUP(Výskyt[[#This Row],[Kód]],zostava32[],2,0),"")</f>
        <v/>
      </c>
      <c r="AS461" s="100" t="str">
        <f>IFERROR(VLOOKUP(Výskyt[[#This Row],[Kód]],zostava33[],2,0),"")</f>
        <v/>
      </c>
      <c r="AT461" s="100" t="str">
        <f>IFERROR(VLOOKUP(Výskyt[[#This Row],[Kód]],zostava34[],2,0),"")</f>
        <v/>
      </c>
      <c r="AU461" s="100" t="str">
        <f>IFERROR(VLOOKUP(Výskyt[[#This Row],[Kód]],zostava35[],2,0),"")</f>
        <v/>
      </c>
      <c r="AV461" s="100" t="str">
        <f>IFERROR(VLOOKUP(Výskyt[[#This Row],[Kód]],zostava36[],2,0),"")</f>
        <v/>
      </c>
      <c r="AW461" s="100" t="str">
        <f>IFERROR(VLOOKUP(Výskyt[[#This Row],[Kód]],zostava37[],2,0),"")</f>
        <v/>
      </c>
      <c r="AX461" s="100" t="str">
        <f>IFERROR(VLOOKUP(Výskyt[[#This Row],[Kód]],zostava38[],2,0),"")</f>
        <v/>
      </c>
      <c r="AY461" s="100" t="str">
        <f>IFERROR(VLOOKUP(Výskyt[[#This Row],[Kód]],zostava39[],2,0),"")</f>
        <v/>
      </c>
      <c r="AZ461" s="100" t="str">
        <f>IFERROR(VLOOKUP(Výskyt[[#This Row],[Kód]],zostava40[],2,0),"")</f>
        <v/>
      </c>
      <c r="BA461" s="100" t="str">
        <f>IFERROR(VLOOKUP(Výskyt[[#This Row],[Kód]],zostava41[],2,0),"")</f>
        <v/>
      </c>
      <c r="BB461" s="100" t="str">
        <f>IFERROR(VLOOKUP(Výskyt[[#This Row],[Kód]],zostava42[],2,0),"")</f>
        <v/>
      </c>
      <c r="BC461" s="100" t="str">
        <f>IFERROR(VLOOKUP(Výskyt[[#This Row],[Kód]],zostava43[],2,0),"")</f>
        <v/>
      </c>
      <c r="BD461" s="100" t="str">
        <f>IFERROR(VLOOKUP(Výskyt[[#This Row],[Kód]],zostava44[],2,0),"")</f>
        <v/>
      </c>
    </row>
    <row r="462" spans="2:56" x14ac:dyDescent="0.35">
      <c r="B462" s="98">
        <v>6682</v>
      </c>
      <c r="C462" s="84" t="s">
        <v>695</v>
      </c>
      <c r="D462" s="84">
        <f>Cenník[[#This Row],[Kód]]</f>
        <v>6682</v>
      </c>
      <c r="E462" s="93">
        <v>1.26</v>
      </c>
      <c r="G462" s="84" t="s">
        <v>42</v>
      </c>
      <c r="I462" s="99">
        <f>Cenník[[#This Row],[Kód]]</f>
        <v>6682</v>
      </c>
      <c r="J462" s="100">
        <f>SUM(Výskyt[[#This Row],[1]:[44]])</f>
        <v>0</v>
      </c>
      <c r="K462" s="100" t="str">
        <f>IFERROR(RANK(Výskyt[[#This Row],[kód-P]],Výskyt[kód-P],1),"")</f>
        <v/>
      </c>
      <c r="L462" s="100" t="str">
        <f>IF(Výskyt[[#This Row],[ks]]&gt;0,Výskyt[[#This Row],[Kód]],"")</f>
        <v/>
      </c>
      <c r="M462" s="100" t="str">
        <f>IFERROR(VLOOKUP(Výskyt[[#This Row],[Kód]],zostava1[],2,0),"")</f>
        <v/>
      </c>
      <c r="N462" s="100" t="str">
        <f>IFERROR(VLOOKUP(Výskyt[[#This Row],[Kód]],zostava2[],2,0),"")</f>
        <v/>
      </c>
      <c r="O462" s="100" t="str">
        <f>IFERROR(VLOOKUP(Výskyt[[#This Row],[Kód]],zostava3[],2,0),"")</f>
        <v/>
      </c>
      <c r="P462" s="100" t="str">
        <f>IFERROR(VLOOKUP(Výskyt[[#This Row],[Kód]],zostava4[],2,0),"")</f>
        <v/>
      </c>
      <c r="Q462" s="100" t="str">
        <f>IFERROR(VLOOKUP(Výskyt[[#This Row],[Kód]],zostava5[],2,0),"")</f>
        <v/>
      </c>
      <c r="R462" s="100" t="str">
        <f>IFERROR(VLOOKUP(Výskyt[[#This Row],[Kód]],zostava6[],2,0),"")</f>
        <v/>
      </c>
      <c r="S462" s="100" t="str">
        <f>IFERROR(VLOOKUP(Výskyt[[#This Row],[Kód]],zostava7[],2,0),"")</f>
        <v/>
      </c>
      <c r="T462" s="100" t="str">
        <f>IFERROR(VLOOKUP(Výskyt[[#This Row],[Kód]],zostava8[],2,0),"")</f>
        <v/>
      </c>
      <c r="U462" s="100" t="str">
        <f>IFERROR(VLOOKUP(Výskyt[[#This Row],[Kód]],zostava9[],2,0),"")</f>
        <v/>
      </c>
      <c r="V462" s="102" t="str">
        <f>IFERROR(VLOOKUP(Výskyt[[#This Row],[Kód]],zostava10[],2,0),"")</f>
        <v/>
      </c>
      <c r="W462" s="100" t="str">
        <f>IFERROR(VLOOKUP(Výskyt[[#This Row],[Kód]],zostava11[],2,0),"")</f>
        <v/>
      </c>
      <c r="X462" s="100" t="str">
        <f>IFERROR(VLOOKUP(Výskyt[[#This Row],[Kód]],zostava12[],2,0),"")</f>
        <v/>
      </c>
      <c r="Y462" s="100" t="str">
        <f>IFERROR(VLOOKUP(Výskyt[[#This Row],[Kód]],zostava13[],2,0),"")</f>
        <v/>
      </c>
      <c r="Z462" s="100" t="str">
        <f>IFERROR(VLOOKUP(Výskyt[[#This Row],[Kód]],zostava14[],2,0),"")</f>
        <v/>
      </c>
      <c r="AA462" s="100" t="str">
        <f>IFERROR(VLOOKUP(Výskyt[[#This Row],[Kód]],zostava15[],2,0),"")</f>
        <v/>
      </c>
      <c r="AB462" s="100" t="str">
        <f>IFERROR(VLOOKUP(Výskyt[[#This Row],[Kód]],zostava16[],2,0),"")</f>
        <v/>
      </c>
      <c r="AC462" s="100" t="str">
        <f>IFERROR(VLOOKUP(Výskyt[[#This Row],[Kód]],zostava17[],2,0),"")</f>
        <v/>
      </c>
      <c r="AD462" s="100" t="str">
        <f>IFERROR(VLOOKUP(Výskyt[[#This Row],[Kód]],zostava18[],2,0),"")</f>
        <v/>
      </c>
      <c r="AE462" s="100" t="str">
        <f>IFERROR(VLOOKUP(Výskyt[[#This Row],[Kód]],zostava19[],2,0),"")</f>
        <v/>
      </c>
      <c r="AF462" s="100" t="str">
        <f>IFERROR(VLOOKUP(Výskyt[[#This Row],[Kód]],zostava20[],2,0),"")</f>
        <v/>
      </c>
      <c r="AG462" s="100" t="str">
        <f>IFERROR(VLOOKUP(Výskyt[[#This Row],[Kód]],zostava21[],2,0),"")</f>
        <v/>
      </c>
      <c r="AH462" s="100" t="str">
        <f>IFERROR(VLOOKUP(Výskyt[[#This Row],[Kód]],zostava22[],2,0),"")</f>
        <v/>
      </c>
      <c r="AI462" s="100" t="str">
        <f>IFERROR(VLOOKUP(Výskyt[[#This Row],[Kód]],zostava23[],2,0),"")</f>
        <v/>
      </c>
      <c r="AJ462" s="100" t="str">
        <f>IFERROR(VLOOKUP(Výskyt[[#This Row],[Kód]],zostava24[],2,0),"")</f>
        <v/>
      </c>
      <c r="AK462" s="100" t="str">
        <f>IFERROR(VLOOKUP(Výskyt[[#This Row],[Kód]],zostava25[],2,0),"")</f>
        <v/>
      </c>
      <c r="AL462" s="100" t="str">
        <f>IFERROR(VLOOKUP(Výskyt[[#This Row],[Kód]],zostava26[],2,0),"")</f>
        <v/>
      </c>
      <c r="AM462" s="100" t="str">
        <f>IFERROR(VLOOKUP(Výskyt[[#This Row],[Kód]],zostava27[],2,0),"")</f>
        <v/>
      </c>
      <c r="AN462" s="100" t="str">
        <f>IFERROR(VLOOKUP(Výskyt[[#This Row],[Kód]],zostava28[],2,0),"")</f>
        <v/>
      </c>
      <c r="AO462" s="100" t="str">
        <f>IFERROR(VLOOKUP(Výskyt[[#This Row],[Kód]],zostava29[],2,0),"")</f>
        <v/>
      </c>
      <c r="AP462" s="100" t="str">
        <f>IFERROR(VLOOKUP(Výskyt[[#This Row],[Kód]],zostava30[],2,0),"")</f>
        <v/>
      </c>
      <c r="AQ462" s="100" t="str">
        <f>IFERROR(VLOOKUP(Výskyt[[#This Row],[Kód]],zostava31[],2,0),"")</f>
        <v/>
      </c>
      <c r="AR462" s="100" t="str">
        <f>IFERROR(VLOOKUP(Výskyt[[#This Row],[Kód]],zostava32[],2,0),"")</f>
        <v/>
      </c>
      <c r="AS462" s="100" t="str">
        <f>IFERROR(VLOOKUP(Výskyt[[#This Row],[Kód]],zostava33[],2,0),"")</f>
        <v/>
      </c>
      <c r="AT462" s="100" t="str">
        <f>IFERROR(VLOOKUP(Výskyt[[#This Row],[Kód]],zostava34[],2,0),"")</f>
        <v/>
      </c>
      <c r="AU462" s="100" t="str">
        <f>IFERROR(VLOOKUP(Výskyt[[#This Row],[Kód]],zostava35[],2,0),"")</f>
        <v/>
      </c>
      <c r="AV462" s="100" t="str">
        <f>IFERROR(VLOOKUP(Výskyt[[#This Row],[Kód]],zostava36[],2,0),"")</f>
        <v/>
      </c>
      <c r="AW462" s="100" t="str">
        <f>IFERROR(VLOOKUP(Výskyt[[#This Row],[Kód]],zostava37[],2,0),"")</f>
        <v/>
      </c>
      <c r="AX462" s="100" t="str">
        <f>IFERROR(VLOOKUP(Výskyt[[#This Row],[Kód]],zostava38[],2,0),"")</f>
        <v/>
      </c>
      <c r="AY462" s="100" t="str">
        <f>IFERROR(VLOOKUP(Výskyt[[#This Row],[Kód]],zostava39[],2,0),"")</f>
        <v/>
      </c>
      <c r="AZ462" s="100" t="str">
        <f>IFERROR(VLOOKUP(Výskyt[[#This Row],[Kód]],zostava40[],2,0),"")</f>
        <v/>
      </c>
      <c r="BA462" s="100" t="str">
        <f>IFERROR(VLOOKUP(Výskyt[[#This Row],[Kód]],zostava41[],2,0),"")</f>
        <v/>
      </c>
      <c r="BB462" s="100" t="str">
        <f>IFERROR(VLOOKUP(Výskyt[[#This Row],[Kód]],zostava42[],2,0),"")</f>
        <v/>
      </c>
      <c r="BC462" s="100" t="str">
        <f>IFERROR(VLOOKUP(Výskyt[[#This Row],[Kód]],zostava43[],2,0),"")</f>
        <v/>
      </c>
      <c r="BD462" s="100" t="str">
        <f>IFERROR(VLOOKUP(Výskyt[[#This Row],[Kód]],zostava44[],2,0),"")</f>
        <v/>
      </c>
    </row>
    <row r="463" spans="2:56" x14ac:dyDescent="0.35">
      <c r="B463" s="98">
        <v>6683</v>
      </c>
      <c r="C463" s="84" t="s">
        <v>696</v>
      </c>
      <c r="D463" s="84">
        <f>Cenník[[#This Row],[Kód]]</f>
        <v>6683</v>
      </c>
      <c r="E463" s="93">
        <v>1.26</v>
      </c>
      <c r="G463" s="84" t="s">
        <v>43</v>
      </c>
      <c r="I463" s="99">
        <f>Cenník[[#This Row],[Kód]]</f>
        <v>6683</v>
      </c>
      <c r="J463" s="100">
        <f>SUM(Výskyt[[#This Row],[1]:[44]])</f>
        <v>0</v>
      </c>
      <c r="K463" s="100" t="str">
        <f>IFERROR(RANK(Výskyt[[#This Row],[kód-P]],Výskyt[kód-P],1),"")</f>
        <v/>
      </c>
      <c r="L463" s="100" t="str">
        <f>IF(Výskyt[[#This Row],[ks]]&gt;0,Výskyt[[#This Row],[Kód]],"")</f>
        <v/>
      </c>
      <c r="M463" s="100" t="str">
        <f>IFERROR(VLOOKUP(Výskyt[[#This Row],[Kód]],zostava1[],2,0),"")</f>
        <v/>
      </c>
      <c r="N463" s="100" t="str">
        <f>IFERROR(VLOOKUP(Výskyt[[#This Row],[Kód]],zostava2[],2,0),"")</f>
        <v/>
      </c>
      <c r="O463" s="100" t="str">
        <f>IFERROR(VLOOKUP(Výskyt[[#This Row],[Kód]],zostava3[],2,0),"")</f>
        <v/>
      </c>
      <c r="P463" s="100" t="str">
        <f>IFERROR(VLOOKUP(Výskyt[[#This Row],[Kód]],zostava4[],2,0),"")</f>
        <v/>
      </c>
      <c r="Q463" s="100" t="str">
        <f>IFERROR(VLOOKUP(Výskyt[[#This Row],[Kód]],zostava5[],2,0),"")</f>
        <v/>
      </c>
      <c r="R463" s="100" t="str">
        <f>IFERROR(VLOOKUP(Výskyt[[#This Row],[Kód]],zostava6[],2,0),"")</f>
        <v/>
      </c>
      <c r="S463" s="100" t="str">
        <f>IFERROR(VLOOKUP(Výskyt[[#This Row],[Kód]],zostava7[],2,0),"")</f>
        <v/>
      </c>
      <c r="T463" s="100" t="str">
        <f>IFERROR(VLOOKUP(Výskyt[[#This Row],[Kód]],zostava8[],2,0),"")</f>
        <v/>
      </c>
      <c r="U463" s="100" t="str">
        <f>IFERROR(VLOOKUP(Výskyt[[#This Row],[Kód]],zostava9[],2,0),"")</f>
        <v/>
      </c>
      <c r="V463" s="102" t="str">
        <f>IFERROR(VLOOKUP(Výskyt[[#This Row],[Kód]],zostava10[],2,0),"")</f>
        <v/>
      </c>
      <c r="W463" s="100" t="str">
        <f>IFERROR(VLOOKUP(Výskyt[[#This Row],[Kód]],zostava11[],2,0),"")</f>
        <v/>
      </c>
      <c r="X463" s="100" t="str">
        <f>IFERROR(VLOOKUP(Výskyt[[#This Row],[Kód]],zostava12[],2,0),"")</f>
        <v/>
      </c>
      <c r="Y463" s="100" t="str">
        <f>IFERROR(VLOOKUP(Výskyt[[#This Row],[Kód]],zostava13[],2,0),"")</f>
        <v/>
      </c>
      <c r="Z463" s="100" t="str">
        <f>IFERROR(VLOOKUP(Výskyt[[#This Row],[Kód]],zostava14[],2,0),"")</f>
        <v/>
      </c>
      <c r="AA463" s="100" t="str">
        <f>IFERROR(VLOOKUP(Výskyt[[#This Row],[Kód]],zostava15[],2,0),"")</f>
        <v/>
      </c>
      <c r="AB463" s="100" t="str">
        <f>IFERROR(VLOOKUP(Výskyt[[#This Row],[Kód]],zostava16[],2,0),"")</f>
        <v/>
      </c>
      <c r="AC463" s="100" t="str">
        <f>IFERROR(VLOOKUP(Výskyt[[#This Row],[Kód]],zostava17[],2,0),"")</f>
        <v/>
      </c>
      <c r="AD463" s="100" t="str">
        <f>IFERROR(VLOOKUP(Výskyt[[#This Row],[Kód]],zostava18[],2,0),"")</f>
        <v/>
      </c>
      <c r="AE463" s="100" t="str">
        <f>IFERROR(VLOOKUP(Výskyt[[#This Row],[Kód]],zostava19[],2,0),"")</f>
        <v/>
      </c>
      <c r="AF463" s="100" t="str">
        <f>IFERROR(VLOOKUP(Výskyt[[#This Row],[Kód]],zostava20[],2,0),"")</f>
        <v/>
      </c>
      <c r="AG463" s="100" t="str">
        <f>IFERROR(VLOOKUP(Výskyt[[#This Row],[Kód]],zostava21[],2,0),"")</f>
        <v/>
      </c>
      <c r="AH463" s="100" t="str">
        <f>IFERROR(VLOOKUP(Výskyt[[#This Row],[Kód]],zostava22[],2,0),"")</f>
        <v/>
      </c>
      <c r="AI463" s="100" t="str">
        <f>IFERROR(VLOOKUP(Výskyt[[#This Row],[Kód]],zostava23[],2,0),"")</f>
        <v/>
      </c>
      <c r="AJ463" s="100" t="str">
        <f>IFERROR(VLOOKUP(Výskyt[[#This Row],[Kód]],zostava24[],2,0),"")</f>
        <v/>
      </c>
      <c r="AK463" s="100" t="str">
        <f>IFERROR(VLOOKUP(Výskyt[[#This Row],[Kód]],zostava25[],2,0),"")</f>
        <v/>
      </c>
      <c r="AL463" s="100" t="str">
        <f>IFERROR(VLOOKUP(Výskyt[[#This Row],[Kód]],zostava26[],2,0),"")</f>
        <v/>
      </c>
      <c r="AM463" s="100" t="str">
        <f>IFERROR(VLOOKUP(Výskyt[[#This Row],[Kód]],zostava27[],2,0),"")</f>
        <v/>
      </c>
      <c r="AN463" s="100" t="str">
        <f>IFERROR(VLOOKUP(Výskyt[[#This Row],[Kód]],zostava28[],2,0),"")</f>
        <v/>
      </c>
      <c r="AO463" s="100" t="str">
        <f>IFERROR(VLOOKUP(Výskyt[[#This Row],[Kód]],zostava29[],2,0),"")</f>
        <v/>
      </c>
      <c r="AP463" s="100" t="str">
        <f>IFERROR(VLOOKUP(Výskyt[[#This Row],[Kód]],zostava30[],2,0),"")</f>
        <v/>
      </c>
      <c r="AQ463" s="100" t="str">
        <f>IFERROR(VLOOKUP(Výskyt[[#This Row],[Kód]],zostava31[],2,0),"")</f>
        <v/>
      </c>
      <c r="AR463" s="100" t="str">
        <f>IFERROR(VLOOKUP(Výskyt[[#This Row],[Kód]],zostava32[],2,0),"")</f>
        <v/>
      </c>
      <c r="AS463" s="100" t="str">
        <f>IFERROR(VLOOKUP(Výskyt[[#This Row],[Kód]],zostava33[],2,0),"")</f>
        <v/>
      </c>
      <c r="AT463" s="100" t="str">
        <f>IFERROR(VLOOKUP(Výskyt[[#This Row],[Kód]],zostava34[],2,0),"")</f>
        <v/>
      </c>
      <c r="AU463" s="100" t="str">
        <f>IFERROR(VLOOKUP(Výskyt[[#This Row],[Kód]],zostava35[],2,0),"")</f>
        <v/>
      </c>
      <c r="AV463" s="100" t="str">
        <f>IFERROR(VLOOKUP(Výskyt[[#This Row],[Kód]],zostava36[],2,0),"")</f>
        <v/>
      </c>
      <c r="AW463" s="100" t="str">
        <f>IFERROR(VLOOKUP(Výskyt[[#This Row],[Kód]],zostava37[],2,0),"")</f>
        <v/>
      </c>
      <c r="AX463" s="100" t="str">
        <f>IFERROR(VLOOKUP(Výskyt[[#This Row],[Kód]],zostava38[],2,0),"")</f>
        <v/>
      </c>
      <c r="AY463" s="100" t="str">
        <f>IFERROR(VLOOKUP(Výskyt[[#This Row],[Kód]],zostava39[],2,0),"")</f>
        <v/>
      </c>
      <c r="AZ463" s="100" t="str">
        <f>IFERROR(VLOOKUP(Výskyt[[#This Row],[Kód]],zostava40[],2,0),"")</f>
        <v/>
      </c>
      <c r="BA463" s="100" t="str">
        <f>IFERROR(VLOOKUP(Výskyt[[#This Row],[Kód]],zostava41[],2,0),"")</f>
        <v/>
      </c>
      <c r="BB463" s="100" t="str">
        <f>IFERROR(VLOOKUP(Výskyt[[#This Row],[Kód]],zostava42[],2,0),"")</f>
        <v/>
      </c>
      <c r="BC463" s="100" t="str">
        <f>IFERROR(VLOOKUP(Výskyt[[#This Row],[Kód]],zostava43[],2,0),"")</f>
        <v/>
      </c>
      <c r="BD463" s="100" t="str">
        <f>IFERROR(VLOOKUP(Výskyt[[#This Row],[Kód]],zostava44[],2,0),"")</f>
        <v/>
      </c>
    </row>
    <row r="464" spans="2:56" x14ac:dyDescent="0.35">
      <c r="B464" s="98">
        <v>6684</v>
      </c>
      <c r="C464" s="84" t="s">
        <v>697</v>
      </c>
      <c r="D464" s="84">
        <f>Cenník[[#This Row],[Kód]]</f>
        <v>6684</v>
      </c>
      <c r="E464" s="93">
        <v>1.26</v>
      </c>
      <c r="G464" s="84" t="s">
        <v>22</v>
      </c>
      <c r="I464" s="99">
        <f>Cenník[[#This Row],[Kód]]</f>
        <v>6684</v>
      </c>
      <c r="J464" s="100">
        <f>SUM(Výskyt[[#This Row],[1]:[44]])</f>
        <v>0</v>
      </c>
      <c r="K464" s="100" t="str">
        <f>IFERROR(RANK(Výskyt[[#This Row],[kód-P]],Výskyt[kód-P],1),"")</f>
        <v/>
      </c>
      <c r="L464" s="100" t="str">
        <f>IF(Výskyt[[#This Row],[ks]]&gt;0,Výskyt[[#This Row],[Kód]],"")</f>
        <v/>
      </c>
      <c r="M464" s="100" t="str">
        <f>IFERROR(VLOOKUP(Výskyt[[#This Row],[Kód]],zostava1[],2,0),"")</f>
        <v/>
      </c>
      <c r="N464" s="100" t="str">
        <f>IFERROR(VLOOKUP(Výskyt[[#This Row],[Kód]],zostava2[],2,0),"")</f>
        <v/>
      </c>
      <c r="O464" s="100" t="str">
        <f>IFERROR(VLOOKUP(Výskyt[[#This Row],[Kód]],zostava3[],2,0),"")</f>
        <v/>
      </c>
      <c r="P464" s="100" t="str">
        <f>IFERROR(VLOOKUP(Výskyt[[#This Row],[Kód]],zostava4[],2,0),"")</f>
        <v/>
      </c>
      <c r="Q464" s="100" t="str">
        <f>IFERROR(VLOOKUP(Výskyt[[#This Row],[Kód]],zostava5[],2,0),"")</f>
        <v/>
      </c>
      <c r="R464" s="100" t="str">
        <f>IFERROR(VLOOKUP(Výskyt[[#This Row],[Kód]],zostava6[],2,0),"")</f>
        <v/>
      </c>
      <c r="S464" s="100" t="str">
        <f>IFERROR(VLOOKUP(Výskyt[[#This Row],[Kód]],zostava7[],2,0),"")</f>
        <v/>
      </c>
      <c r="T464" s="100" t="str">
        <f>IFERROR(VLOOKUP(Výskyt[[#This Row],[Kód]],zostava8[],2,0),"")</f>
        <v/>
      </c>
      <c r="U464" s="100" t="str">
        <f>IFERROR(VLOOKUP(Výskyt[[#This Row],[Kód]],zostava9[],2,0),"")</f>
        <v/>
      </c>
      <c r="V464" s="102" t="str">
        <f>IFERROR(VLOOKUP(Výskyt[[#This Row],[Kód]],zostava10[],2,0),"")</f>
        <v/>
      </c>
      <c r="W464" s="100" t="str">
        <f>IFERROR(VLOOKUP(Výskyt[[#This Row],[Kód]],zostava11[],2,0),"")</f>
        <v/>
      </c>
      <c r="X464" s="100" t="str">
        <f>IFERROR(VLOOKUP(Výskyt[[#This Row],[Kód]],zostava12[],2,0),"")</f>
        <v/>
      </c>
      <c r="Y464" s="100" t="str">
        <f>IFERROR(VLOOKUP(Výskyt[[#This Row],[Kód]],zostava13[],2,0),"")</f>
        <v/>
      </c>
      <c r="Z464" s="100" t="str">
        <f>IFERROR(VLOOKUP(Výskyt[[#This Row],[Kód]],zostava14[],2,0),"")</f>
        <v/>
      </c>
      <c r="AA464" s="100" t="str">
        <f>IFERROR(VLOOKUP(Výskyt[[#This Row],[Kód]],zostava15[],2,0),"")</f>
        <v/>
      </c>
      <c r="AB464" s="100" t="str">
        <f>IFERROR(VLOOKUP(Výskyt[[#This Row],[Kód]],zostava16[],2,0),"")</f>
        <v/>
      </c>
      <c r="AC464" s="100" t="str">
        <f>IFERROR(VLOOKUP(Výskyt[[#This Row],[Kód]],zostava17[],2,0),"")</f>
        <v/>
      </c>
      <c r="AD464" s="100" t="str">
        <f>IFERROR(VLOOKUP(Výskyt[[#This Row],[Kód]],zostava18[],2,0),"")</f>
        <v/>
      </c>
      <c r="AE464" s="100" t="str">
        <f>IFERROR(VLOOKUP(Výskyt[[#This Row],[Kód]],zostava19[],2,0),"")</f>
        <v/>
      </c>
      <c r="AF464" s="100" t="str">
        <f>IFERROR(VLOOKUP(Výskyt[[#This Row],[Kód]],zostava20[],2,0),"")</f>
        <v/>
      </c>
      <c r="AG464" s="100" t="str">
        <f>IFERROR(VLOOKUP(Výskyt[[#This Row],[Kód]],zostava21[],2,0),"")</f>
        <v/>
      </c>
      <c r="AH464" s="100" t="str">
        <f>IFERROR(VLOOKUP(Výskyt[[#This Row],[Kód]],zostava22[],2,0),"")</f>
        <v/>
      </c>
      <c r="AI464" s="100" t="str">
        <f>IFERROR(VLOOKUP(Výskyt[[#This Row],[Kód]],zostava23[],2,0),"")</f>
        <v/>
      </c>
      <c r="AJ464" s="100" t="str">
        <f>IFERROR(VLOOKUP(Výskyt[[#This Row],[Kód]],zostava24[],2,0),"")</f>
        <v/>
      </c>
      <c r="AK464" s="100" t="str">
        <f>IFERROR(VLOOKUP(Výskyt[[#This Row],[Kód]],zostava25[],2,0),"")</f>
        <v/>
      </c>
      <c r="AL464" s="100" t="str">
        <f>IFERROR(VLOOKUP(Výskyt[[#This Row],[Kód]],zostava26[],2,0),"")</f>
        <v/>
      </c>
      <c r="AM464" s="100" t="str">
        <f>IFERROR(VLOOKUP(Výskyt[[#This Row],[Kód]],zostava27[],2,0),"")</f>
        <v/>
      </c>
      <c r="AN464" s="100" t="str">
        <f>IFERROR(VLOOKUP(Výskyt[[#This Row],[Kód]],zostava28[],2,0),"")</f>
        <v/>
      </c>
      <c r="AO464" s="100" t="str">
        <f>IFERROR(VLOOKUP(Výskyt[[#This Row],[Kód]],zostava29[],2,0),"")</f>
        <v/>
      </c>
      <c r="AP464" s="100" t="str">
        <f>IFERROR(VLOOKUP(Výskyt[[#This Row],[Kód]],zostava30[],2,0),"")</f>
        <v/>
      </c>
      <c r="AQ464" s="100" t="str">
        <f>IFERROR(VLOOKUP(Výskyt[[#This Row],[Kód]],zostava31[],2,0),"")</f>
        <v/>
      </c>
      <c r="AR464" s="100" t="str">
        <f>IFERROR(VLOOKUP(Výskyt[[#This Row],[Kód]],zostava32[],2,0),"")</f>
        <v/>
      </c>
      <c r="AS464" s="100" t="str">
        <f>IFERROR(VLOOKUP(Výskyt[[#This Row],[Kód]],zostava33[],2,0),"")</f>
        <v/>
      </c>
      <c r="AT464" s="100" t="str">
        <f>IFERROR(VLOOKUP(Výskyt[[#This Row],[Kód]],zostava34[],2,0),"")</f>
        <v/>
      </c>
      <c r="AU464" s="100" t="str">
        <f>IFERROR(VLOOKUP(Výskyt[[#This Row],[Kód]],zostava35[],2,0),"")</f>
        <v/>
      </c>
      <c r="AV464" s="100" t="str">
        <f>IFERROR(VLOOKUP(Výskyt[[#This Row],[Kód]],zostava36[],2,0),"")</f>
        <v/>
      </c>
      <c r="AW464" s="100" t="str">
        <f>IFERROR(VLOOKUP(Výskyt[[#This Row],[Kód]],zostava37[],2,0),"")</f>
        <v/>
      </c>
      <c r="AX464" s="100" t="str">
        <f>IFERROR(VLOOKUP(Výskyt[[#This Row],[Kód]],zostava38[],2,0),"")</f>
        <v/>
      </c>
      <c r="AY464" s="100" t="str">
        <f>IFERROR(VLOOKUP(Výskyt[[#This Row],[Kód]],zostava39[],2,0),"")</f>
        <v/>
      </c>
      <c r="AZ464" s="100" t="str">
        <f>IFERROR(VLOOKUP(Výskyt[[#This Row],[Kód]],zostava40[],2,0),"")</f>
        <v/>
      </c>
      <c r="BA464" s="100" t="str">
        <f>IFERROR(VLOOKUP(Výskyt[[#This Row],[Kód]],zostava41[],2,0),"")</f>
        <v/>
      </c>
      <c r="BB464" s="100" t="str">
        <f>IFERROR(VLOOKUP(Výskyt[[#This Row],[Kód]],zostava42[],2,0),"")</f>
        <v/>
      </c>
      <c r="BC464" s="100" t="str">
        <f>IFERROR(VLOOKUP(Výskyt[[#This Row],[Kód]],zostava43[],2,0),"")</f>
        <v/>
      </c>
      <c r="BD464" s="100" t="str">
        <f>IFERROR(VLOOKUP(Výskyt[[#This Row],[Kód]],zostava44[],2,0),"")</f>
        <v/>
      </c>
    </row>
    <row r="465" spans="2:56" x14ac:dyDescent="0.35">
      <c r="B465" s="98">
        <v>6685</v>
      </c>
      <c r="C465" s="84" t="s">
        <v>698</v>
      </c>
      <c r="D465" s="84">
        <f>Cenník[[#This Row],[Kód]]</f>
        <v>6685</v>
      </c>
      <c r="E465" s="93">
        <v>1.26</v>
      </c>
      <c r="G465" s="84" t="s">
        <v>147</v>
      </c>
      <c r="I465" s="99">
        <f>Cenník[[#This Row],[Kód]]</f>
        <v>6685</v>
      </c>
      <c r="J465" s="100">
        <f>SUM(Výskyt[[#This Row],[1]:[44]])</f>
        <v>0</v>
      </c>
      <c r="K465" s="100" t="str">
        <f>IFERROR(RANK(Výskyt[[#This Row],[kód-P]],Výskyt[kód-P],1),"")</f>
        <v/>
      </c>
      <c r="L465" s="100" t="str">
        <f>IF(Výskyt[[#This Row],[ks]]&gt;0,Výskyt[[#This Row],[Kód]],"")</f>
        <v/>
      </c>
      <c r="M465" s="100" t="str">
        <f>IFERROR(VLOOKUP(Výskyt[[#This Row],[Kód]],zostava1[],2,0),"")</f>
        <v/>
      </c>
      <c r="N465" s="100" t="str">
        <f>IFERROR(VLOOKUP(Výskyt[[#This Row],[Kód]],zostava2[],2,0),"")</f>
        <v/>
      </c>
      <c r="O465" s="100" t="str">
        <f>IFERROR(VLOOKUP(Výskyt[[#This Row],[Kód]],zostava3[],2,0),"")</f>
        <v/>
      </c>
      <c r="P465" s="100" t="str">
        <f>IFERROR(VLOOKUP(Výskyt[[#This Row],[Kód]],zostava4[],2,0),"")</f>
        <v/>
      </c>
      <c r="Q465" s="100" t="str">
        <f>IFERROR(VLOOKUP(Výskyt[[#This Row],[Kód]],zostava5[],2,0),"")</f>
        <v/>
      </c>
      <c r="R465" s="100" t="str">
        <f>IFERROR(VLOOKUP(Výskyt[[#This Row],[Kód]],zostava6[],2,0),"")</f>
        <v/>
      </c>
      <c r="S465" s="100" t="str">
        <f>IFERROR(VLOOKUP(Výskyt[[#This Row],[Kód]],zostava7[],2,0),"")</f>
        <v/>
      </c>
      <c r="T465" s="100" t="str">
        <f>IFERROR(VLOOKUP(Výskyt[[#This Row],[Kód]],zostava8[],2,0),"")</f>
        <v/>
      </c>
      <c r="U465" s="100" t="str">
        <f>IFERROR(VLOOKUP(Výskyt[[#This Row],[Kód]],zostava9[],2,0),"")</f>
        <v/>
      </c>
      <c r="V465" s="102" t="str">
        <f>IFERROR(VLOOKUP(Výskyt[[#This Row],[Kód]],zostava10[],2,0),"")</f>
        <v/>
      </c>
      <c r="W465" s="100" t="str">
        <f>IFERROR(VLOOKUP(Výskyt[[#This Row],[Kód]],zostava11[],2,0),"")</f>
        <v/>
      </c>
      <c r="X465" s="100" t="str">
        <f>IFERROR(VLOOKUP(Výskyt[[#This Row],[Kód]],zostava12[],2,0),"")</f>
        <v/>
      </c>
      <c r="Y465" s="100" t="str">
        <f>IFERROR(VLOOKUP(Výskyt[[#This Row],[Kód]],zostava13[],2,0),"")</f>
        <v/>
      </c>
      <c r="Z465" s="100" t="str">
        <f>IFERROR(VLOOKUP(Výskyt[[#This Row],[Kód]],zostava14[],2,0),"")</f>
        <v/>
      </c>
      <c r="AA465" s="100" t="str">
        <f>IFERROR(VLOOKUP(Výskyt[[#This Row],[Kód]],zostava15[],2,0),"")</f>
        <v/>
      </c>
      <c r="AB465" s="100" t="str">
        <f>IFERROR(VLOOKUP(Výskyt[[#This Row],[Kód]],zostava16[],2,0),"")</f>
        <v/>
      </c>
      <c r="AC465" s="100" t="str">
        <f>IFERROR(VLOOKUP(Výskyt[[#This Row],[Kód]],zostava17[],2,0),"")</f>
        <v/>
      </c>
      <c r="AD465" s="100" t="str">
        <f>IFERROR(VLOOKUP(Výskyt[[#This Row],[Kód]],zostava18[],2,0),"")</f>
        <v/>
      </c>
      <c r="AE465" s="100" t="str">
        <f>IFERROR(VLOOKUP(Výskyt[[#This Row],[Kód]],zostava19[],2,0),"")</f>
        <v/>
      </c>
      <c r="AF465" s="100" t="str">
        <f>IFERROR(VLOOKUP(Výskyt[[#This Row],[Kód]],zostava20[],2,0),"")</f>
        <v/>
      </c>
      <c r="AG465" s="100" t="str">
        <f>IFERROR(VLOOKUP(Výskyt[[#This Row],[Kód]],zostava21[],2,0),"")</f>
        <v/>
      </c>
      <c r="AH465" s="100" t="str">
        <f>IFERROR(VLOOKUP(Výskyt[[#This Row],[Kód]],zostava22[],2,0),"")</f>
        <v/>
      </c>
      <c r="AI465" s="100" t="str">
        <f>IFERROR(VLOOKUP(Výskyt[[#This Row],[Kód]],zostava23[],2,0),"")</f>
        <v/>
      </c>
      <c r="AJ465" s="100" t="str">
        <f>IFERROR(VLOOKUP(Výskyt[[#This Row],[Kód]],zostava24[],2,0),"")</f>
        <v/>
      </c>
      <c r="AK465" s="100" t="str">
        <f>IFERROR(VLOOKUP(Výskyt[[#This Row],[Kód]],zostava25[],2,0),"")</f>
        <v/>
      </c>
      <c r="AL465" s="100" t="str">
        <f>IFERROR(VLOOKUP(Výskyt[[#This Row],[Kód]],zostava26[],2,0),"")</f>
        <v/>
      </c>
      <c r="AM465" s="100" t="str">
        <f>IFERROR(VLOOKUP(Výskyt[[#This Row],[Kód]],zostava27[],2,0),"")</f>
        <v/>
      </c>
      <c r="AN465" s="100" t="str">
        <f>IFERROR(VLOOKUP(Výskyt[[#This Row],[Kód]],zostava28[],2,0),"")</f>
        <v/>
      </c>
      <c r="AO465" s="100" t="str">
        <f>IFERROR(VLOOKUP(Výskyt[[#This Row],[Kód]],zostava29[],2,0),"")</f>
        <v/>
      </c>
      <c r="AP465" s="100" t="str">
        <f>IFERROR(VLOOKUP(Výskyt[[#This Row],[Kód]],zostava30[],2,0),"")</f>
        <v/>
      </c>
      <c r="AQ465" s="100" t="str">
        <f>IFERROR(VLOOKUP(Výskyt[[#This Row],[Kód]],zostava31[],2,0),"")</f>
        <v/>
      </c>
      <c r="AR465" s="100" t="str">
        <f>IFERROR(VLOOKUP(Výskyt[[#This Row],[Kód]],zostava32[],2,0),"")</f>
        <v/>
      </c>
      <c r="AS465" s="100" t="str">
        <f>IFERROR(VLOOKUP(Výskyt[[#This Row],[Kód]],zostava33[],2,0),"")</f>
        <v/>
      </c>
      <c r="AT465" s="100" t="str">
        <f>IFERROR(VLOOKUP(Výskyt[[#This Row],[Kód]],zostava34[],2,0),"")</f>
        <v/>
      </c>
      <c r="AU465" s="100" t="str">
        <f>IFERROR(VLOOKUP(Výskyt[[#This Row],[Kód]],zostava35[],2,0),"")</f>
        <v/>
      </c>
      <c r="AV465" s="100" t="str">
        <f>IFERROR(VLOOKUP(Výskyt[[#This Row],[Kód]],zostava36[],2,0),"")</f>
        <v/>
      </c>
      <c r="AW465" s="100" t="str">
        <f>IFERROR(VLOOKUP(Výskyt[[#This Row],[Kód]],zostava37[],2,0),"")</f>
        <v/>
      </c>
      <c r="AX465" s="100" t="str">
        <f>IFERROR(VLOOKUP(Výskyt[[#This Row],[Kód]],zostava38[],2,0),"")</f>
        <v/>
      </c>
      <c r="AY465" s="100" t="str">
        <f>IFERROR(VLOOKUP(Výskyt[[#This Row],[Kód]],zostava39[],2,0),"")</f>
        <v/>
      </c>
      <c r="AZ465" s="100" t="str">
        <f>IFERROR(VLOOKUP(Výskyt[[#This Row],[Kód]],zostava40[],2,0),"")</f>
        <v/>
      </c>
      <c r="BA465" s="100" t="str">
        <f>IFERROR(VLOOKUP(Výskyt[[#This Row],[Kód]],zostava41[],2,0),"")</f>
        <v/>
      </c>
      <c r="BB465" s="100" t="str">
        <f>IFERROR(VLOOKUP(Výskyt[[#This Row],[Kód]],zostava42[],2,0),"")</f>
        <v/>
      </c>
      <c r="BC465" s="100" t="str">
        <f>IFERROR(VLOOKUP(Výskyt[[#This Row],[Kód]],zostava43[],2,0),"")</f>
        <v/>
      </c>
      <c r="BD465" s="100" t="str">
        <f>IFERROR(VLOOKUP(Výskyt[[#This Row],[Kód]],zostava44[],2,0),"")</f>
        <v/>
      </c>
    </row>
    <row r="466" spans="2:56" x14ac:dyDescent="0.35">
      <c r="B466" s="98">
        <v>6686</v>
      </c>
      <c r="C466" s="84" t="s">
        <v>699</v>
      </c>
      <c r="D466" s="84">
        <f>Cenník[[#This Row],[Kód]]</f>
        <v>6686</v>
      </c>
      <c r="E466" s="93">
        <v>1.26</v>
      </c>
      <c r="G466" s="84" t="s">
        <v>148</v>
      </c>
      <c r="I466" s="99">
        <f>Cenník[[#This Row],[Kód]]</f>
        <v>6686</v>
      </c>
      <c r="J466" s="100">
        <f>SUM(Výskyt[[#This Row],[1]:[44]])</f>
        <v>0</v>
      </c>
      <c r="K466" s="100" t="str">
        <f>IFERROR(RANK(Výskyt[[#This Row],[kód-P]],Výskyt[kód-P],1),"")</f>
        <v/>
      </c>
      <c r="L466" s="100" t="str">
        <f>IF(Výskyt[[#This Row],[ks]]&gt;0,Výskyt[[#This Row],[Kód]],"")</f>
        <v/>
      </c>
      <c r="M466" s="100" t="str">
        <f>IFERROR(VLOOKUP(Výskyt[[#This Row],[Kód]],zostava1[],2,0),"")</f>
        <v/>
      </c>
      <c r="N466" s="100" t="str">
        <f>IFERROR(VLOOKUP(Výskyt[[#This Row],[Kód]],zostava2[],2,0),"")</f>
        <v/>
      </c>
      <c r="O466" s="100" t="str">
        <f>IFERROR(VLOOKUP(Výskyt[[#This Row],[Kód]],zostava3[],2,0),"")</f>
        <v/>
      </c>
      <c r="P466" s="100" t="str">
        <f>IFERROR(VLOOKUP(Výskyt[[#This Row],[Kód]],zostava4[],2,0),"")</f>
        <v/>
      </c>
      <c r="Q466" s="100" t="str">
        <f>IFERROR(VLOOKUP(Výskyt[[#This Row],[Kód]],zostava5[],2,0),"")</f>
        <v/>
      </c>
      <c r="R466" s="100" t="str">
        <f>IFERROR(VLOOKUP(Výskyt[[#This Row],[Kód]],zostava6[],2,0),"")</f>
        <v/>
      </c>
      <c r="S466" s="100" t="str">
        <f>IFERROR(VLOOKUP(Výskyt[[#This Row],[Kód]],zostava7[],2,0),"")</f>
        <v/>
      </c>
      <c r="T466" s="100" t="str">
        <f>IFERROR(VLOOKUP(Výskyt[[#This Row],[Kód]],zostava8[],2,0),"")</f>
        <v/>
      </c>
      <c r="U466" s="100" t="str">
        <f>IFERROR(VLOOKUP(Výskyt[[#This Row],[Kód]],zostava9[],2,0),"")</f>
        <v/>
      </c>
      <c r="V466" s="102" t="str">
        <f>IFERROR(VLOOKUP(Výskyt[[#This Row],[Kód]],zostava10[],2,0),"")</f>
        <v/>
      </c>
      <c r="W466" s="100" t="str">
        <f>IFERROR(VLOOKUP(Výskyt[[#This Row],[Kód]],zostava11[],2,0),"")</f>
        <v/>
      </c>
      <c r="X466" s="100" t="str">
        <f>IFERROR(VLOOKUP(Výskyt[[#This Row],[Kód]],zostava12[],2,0),"")</f>
        <v/>
      </c>
      <c r="Y466" s="100" t="str">
        <f>IFERROR(VLOOKUP(Výskyt[[#This Row],[Kód]],zostava13[],2,0),"")</f>
        <v/>
      </c>
      <c r="Z466" s="100" t="str">
        <f>IFERROR(VLOOKUP(Výskyt[[#This Row],[Kód]],zostava14[],2,0),"")</f>
        <v/>
      </c>
      <c r="AA466" s="100" t="str">
        <f>IFERROR(VLOOKUP(Výskyt[[#This Row],[Kód]],zostava15[],2,0),"")</f>
        <v/>
      </c>
      <c r="AB466" s="100" t="str">
        <f>IFERROR(VLOOKUP(Výskyt[[#This Row],[Kód]],zostava16[],2,0),"")</f>
        <v/>
      </c>
      <c r="AC466" s="100" t="str">
        <f>IFERROR(VLOOKUP(Výskyt[[#This Row],[Kód]],zostava17[],2,0),"")</f>
        <v/>
      </c>
      <c r="AD466" s="100" t="str">
        <f>IFERROR(VLOOKUP(Výskyt[[#This Row],[Kód]],zostava18[],2,0),"")</f>
        <v/>
      </c>
      <c r="AE466" s="100" t="str">
        <f>IFERROR(VLOOKUP(Výskyt[[#This Row],[Kód]],zostava19[],2,0),"")</f>
        <v/>
      </c>
      <c r="AF466" s="100" t="str">
        <f>IFERROR(VLOOKUP(Výskyt[[#This Row],[Kód]],zostava20[],2,0),"")</f>
        <v/>
      </c>
      <c r="AG466" s="100" t="str">
        <f>IFERROR(VLOOKUP(Výskyt[[#This Row],[Kód]],zostava21[],2,0),"")</f>
        <v/>
      </c>
      <c r="AH466" s="100" t="str">
        <f>IFERROR(VLOOKUP(Výskyt[[#This Row],[Kód]],zostava22[],2,0),"")</f>
        <v/>
      </c>
      <c r="AI466" s="100" t="str">
        <f>IFERROR(VLOOKUP(Výskyt[[#This Row],[Kód]],zostava23[],2,0),"")</f>
        <v/>
      </c>
      <c r="AJ466" s="100" t="str">
        <f>IFERROR(VLOOKUP(Výskyt[[#This Row],[Kód]],zostava24[],2,0),"")</f>
        <v/>
      </c>
      <c r="AK466" s="100" t="str">
        <f>IFERROR(VLOOKUP(Výskyt[[#This Row],[Kód]],zostava25[],2,0),"")</f>
        <v/>
      </c>
      <c r="AL466" s="100" t="str">
        <f>IFERROR(VLOOKUP(Výskyt[[#This Row],[Kód]],zostava26[],2,0),"")</f>
        <v/>
      </c>
      <c r="AM466" s="100" t="str">
        <f>IFERROR(VLOOKUP(Výskyt[[#This Row],[Kód]],zostava27[],2,0),"")</f>
        <v/>
      </c>
      <c r="AN466" s="100" t="str">
        <f>IFERROR(VLOOKUP(Výskyt[[#This Row],[Kód]],zostava28[],2,0),"")</f>
        <v/>
      </c>
      <c r="AO466" s="100" t="str">
        <f>IFERROR(VLOOKUP(Výskyt[[#This Row],[Kód]],zostava29[],2,0),"")</f>
        <v/>
      </c>
      <c r="AP466" s="100" t="str">
        <f>IFERROR(VLOOKUP(Výskyt[[#This Row],[Kód]],zostava30[],2,0),"")</f>
        <v/>
      </c>
      <c r="AQ466" s="100" t="str">
        <f>IFERROR(VLOOKUP(Výskyt[[#This Row],[Kód]],zostava31[],2,0),"")</f>
        <v/>
      </c>
      <c r="AR466" s="100" t="str">
        <f>IFERROR(VLOOKUP(Výskyt[[#This Row],[Kód]],zostava32[],2,0),"")</f>
        <v/>
      </c>
      <c r="AS466" s="100" t="str">
        <f>IFERROR(VLOOKUP(Výskyt[[#This Row],[Kód]],zostava33[],2,0),"")</f>
        <v/>
      </c>
      <c r="AT466" s="100" t="str">
        <f>IFERROR(VLOOKUP(Výskyt[[#This Row],[Kód]],zostava34[],2,0),"")</f>
        <v/>
      </c>
      <c r="AU466" s="100" t="str">
        <f>IFERROR(VLOOKUP(Výskyt[[#This Row],[Kód]],zostava35[],2,0),"")</f>
        <v/>
      </c>
      <c r="AV466" s="100" t="str">
        <f>IFERROR(VLOOKUP(Výskyt[[#This Row],[Kód]],zostava36[],2,0),"")</f>
        <v/>
      </c>
      <c r="AW466" s="100" t="str">
        <f>IFERROR(VLOOKUP(Výskyt[[#This Row],[Kód]],zostava37[],2,0),"")</f>
        <v/>
      </c>
      <c r="AX466" s="100" t="str">
        <f>IFERROR(VLOOKUP(Výskyt[[#This Row],[Kód]],zostava38[],2,0),"")</f>
        <v/>
      </c>
      <c r="AY466" s="100" t="str">
        <f>IFERROR(VLOOKUP(Výskyt[[#This Row],[Kód]],zostava39[],2,0),"")</f>
        <v/>
      </c>
      <c r="AZ466" s="100" t="str">
        <f>IFERROR(VLOOKUP(Výskyt[[#This Row],[Kód]],zostava40[],2,0),"")</f>
        <v/>
      </c>
      <c r="BA466" s="100" t="str">
        <f>IFERROR(VLOOKUP(Výskyt[[#This Row],[Kód]],zostava41[],2,0),"")</f>
        <v/>
      </c>
      <c r="BB466" s="100" t="str">
        <f>IFERROR(VLOOKUP(Výskyt[[#This Row],[Kód]],zostava42[],2,0),"")</f>
        <v/>
      </c>
      <c r="BC466" s="100" t="str">
        <f>IFERROR(VLOOKUP(Výskyt[[#This Row],[Kód]],zostava43[],2,0),"")</f>
        <v/>
      </c>
      <c r="BD466" s="100" t="str">
        <f>IFERROR(VLOOKUP(Výskyt[[#This Row],[Kód]],zostava44[],2,0),"")</f>
        <v/>
      </c>
    </row>
    <row r="467" spans="2:56" x14ac:dyDescent="0.35">
      <c r="B467" s="98">
        <v>6687</v>
      </c>
      <c r="C467" s="84" t="s">
        <v>700</v>
      </c>
      <c r="D467" s="84">
        <f>Cenník[[#This Row],[Kód]]</f>
        <v>6687</v>
      </c>
      <c r="E467" s="93">
        <v>1.26</v>
      </c>
      <c r="G467" s="84" t="s">
        <v>151</v>
      </c>
      <c r="I467" s="99">
        <f>Cenník[[#This Row],[Kód]]</f>
        <v>6687</v>
      </c>
      <c r="J467" s="100">
        <f>SUM(Výskyt[[#This Row],[1]:[44]])</f>
        <v>0</v>
      </c>
      <c r="K467" s="100" t="str">
        <f>IFERROR(RANK(Výskyt[[#This Row],[kód-P]],Výskyt[kód-P],1),"")</f>
        <v/>
      </c>
      <c r="L467" s="100" t="str">
        <f>IF(Výskyt[[#This Row],[ks]]&gt;0,Výskyt[[#This Row],[Kód]],"")</f>
        <v/>
      </c>
      <c r="M467" s="100" t="str">
        <f>IFERROR(VLOOKUP(Výskyt[[#This Row],[Kód]],zostava1[],2,0),"")</f>
        <v/>
      </c>
      <c r="N467" s="100" t="str">
        <f>IFERROR(VLOOKUP(Výskyt[[#This Row],[Kód]],zostava2[],2,0),"")</f>
        <v/>
      </c>
      <c r="O467" s="100" t="str">
        <f>IFERROR(VLOOKUP(Výskyt[[#This Row],[Kód]],zostava3[],2,0),"")</f>
        <v/>
      </c>
      <c r="P467" s="100" t="str">
        <f>IFERROR(VLOOKUP(Výskyt[[#This Row],[Kód]],zostava4[],2,0),"")</f>
        <v/>
      </c>
      <c r="Q467" s="100" t="str">
        <f>IFERROR(VLOOKUP(Výskyt[[#This Row],[Kód]],zostava5[],2,0),"")</f>
        <v/>
      </c>
      <c r="R467" s="100" t="str">
        <f>IFERROR(VLOOKUP(Výskyt[[#This Row],[Kód]],zostava6[],2,0),"")</f>
        <v/>
      </c>
      <c r="S467" s="100" t="str">
        <f>IFERROR(VLOOKUP(Výskyt[[#This Row],[Kód]],zostava7[],2,0),"")</f>
        <v/>
      </c>
      <c r="T467" s="100" t="str">
        <f>IFERROR(VLOOKUP(Výskyt[[#This Row],[Kód]],zostava8[],2,0),"")</f>
        <v/>
      </c>
      <c r="U467" s="100" t="str">
        <f>IFERROR(VLOOKUP(Výskyt[[#This Row],[Kód]],zostava9[],2,0),"")</f>
        <v/>
      </c>
      <c r="V467" s="102" t="str">
        <f>IFERROR(VLOOKUP(Výskyt[[#This Row],[Kód]],zostava10[],2,0),"")</f>
        <v/>
      </c>
      <c r="W467" s="100" t="str">
        <f>IFERROR(VLOOKUP(Výskyt[[#This Row],[Kód]],zostava11[],2,0),"")</f>
        <v/>
      </c>
      <c r="X467" s="100" t="str">
        <f>IFERROR(VLOOKUP(Výskyt[[#This Row],[Kód]],zostava12[],2,0),"")</f>
        <v/>
      </c>
      <c r="Y467" s="100" t="str">
        <f>IFERROR(VLOOKUP(Výskyt[[#This Row],[Kód]],zostava13[],2,0),"")</f>
        <v/>
      </c>
      <c r="Z467" s="100" t="str">
        <f>IFERROR(VLOOKUP(Výskyt[[#This Row],[Kód]],zostava14[],2,0),"")</f>
        <v/>
      </c>
      <c r="AA467" s="100" t="str">
        <f>IFERROR(VLOOKUP(Výskyt[[#This Row],[Kód]],zostava15[],2,0),"")</f>
        <v/>
      </c>
      <c r="AB467" s="100" t="str">
        <f>IFERROR(VLOOKUP(Výskyt[[#This Row],[Kód]],zostava16[],2,0),"")</f>
        <v/>
      </c>
      <c r="AC467" s="100" t="str">
        <f>IFERROR(VLOOKUP(Výskyt[[#This Row],[Kód]],zostava17[],2,0),"")</f>
        <v/>
      </c>
      <c r="AD467" s="100" t="str">
        <f>IFERROR(VLOOKUP(Výskyt[[#This Row],[Kód]],zostava18[],2,0),"")</f>
        <v/>
      </c>
      <c r="AE467" s="100" t="str">
        <f>IFERROR(VLOOKUP(Výskyt[[#This Row],[Kód]],zostava19[],2,0),"")</f>
        <v/>
      </c>
      <c r="AF467" s="100" t="str">
        <f>IFERROR(VLOOKUP(Výskyt[[#This Row],[Kód]],zostava20[],2,0),"")</f>
        <v/>
      </c>
      <c r="AG467" s="100" t="str">
        <f>IFERROR(VLOOKUP(Výskyt[[#This Row],[Kód]],zostava21[],2,0),"")</f>
        <v/>
      </c>
      <c r="AH467" s="100" t="str">
        <f>IFERROR(VLOOKUP(Výskyt[[#This Row],[Kód]],zostava22[],2,0),"")</f>
        <v/>
      </c>
      <c r="AI467" s="100" t="str">
        <f>IFERROR(VLOOKUP(Výskyt[[#This Row],[Kód]],zostava23[],2,0),"")</f>
        <v/>
      </c>
      <c r="AJ467" s="100" t="str">
        <f>IFERROR(VLOOKUP(Výskyt[[#This Row],[Kód]],zostava24[],2,0),"")</f>
        <v/>
      </c>
      <c r="AK467" s="100" t="str">
        <f>IFERROR(VLOOKUP(Výskyt[[#This Row],[Kód]],zostava25[],2,0),"")</f>
        <v/>
      </c>
      <c r="AL467" s="100" t="str">
        <f>IFERROR(VLOOKUP(Výskyt[[#This Row],[Kód]],zostava26[],2,0),"")</f>
        <v/>
      </c>
      <c r="AM467" s="100" t="str">
        <f>IFERROR(VLOOKUP(Výskyt[[#This Row],[Kód]],zostava27[],2,0),"")</f>
        <v/>
      </c>
      <c r="AN467" s="100" t="str">
        <f>IFERROR(VLOOKUP(Výskyt[[#This Row],[Kód]],zostava28[],2,0),"")</f>
        <v/>
      </c>
      <c r="AO467" s="100" t="str">
        <f>IFERROR(VLOOKUP(Výskyt[[#This Row],[Kód]],zostava29[],2,0),"")</f>
        <v/>
      </c>
      <c r="AP467" s="100" t="str">
        <f>IFERROR(VLOOKUP(Výskyt[[#This Row],[Kód]],zostava30[],2,0),"")</f>
        <v/>
      </c>
      <c r="AQ467" s="100" t="str">
        <f>IFERROR(VLOOKUP(Výskyt[[#This Row],[Kód]],zostava31[],2,0),"")</f>
        <v/>
      </c>
      <c r="AR467" s="100" t="str">
        <f>IFERROR(VLOOKUP(Výskyt[[#This Row],[Kód]],zostava32[],2,0),"")</f>
        <v/>
      </c>
      <c r="AS467" s="100" t="str">
        <f>IFERROR(VLOOKUP(Výskyt[[#This Row],[Kód]],zostava33[],2,0),"")</f>
        <v/>
      </c>
      <c r="AT467" s="100" t="str">
        <f>IFERROR(VLOOKUP(Výskyt[[#This Row],[Kód]],zostava34[],2,0),"")</f>
        <v/>
      </c>
      <c r="AU467" s="100" t="str">
        <f>IFERROR(VLOOKUP(Výskyt[[#This Row],[Kód]],zostava35[],2,0),"")</f>
        <v/>
      </c>
      <c r="AV467" s="100" t="str">
        <f>IFERROR(VLOOKUP(Výskyt[[#This Row],[Kód]],zostava36[],2,0),"")</f>
        <v/>
      </c>
      <c r="AW467" s="100" t="str">
        <f>IFERROR(VLOOKUP(Výskyt[[#This Row],[Kód]],zostava37[],2,0),"")</f>
        <v/>
      </c>
      <c r="AX467" s="100" t="str">
        <f>IFERROR(VLOOKUP(Výskyt[[#This Row],[Kód]],zostava38[],2,0),"")</f>
        <v/>
      </c>
      <c r="AY467" s="100" t="str">
        <f>IFERROR(VLOOKUP(Výskyt[[#This Row],[Kód]],zostava39[],2,0),"")</f>
        <v/>
      </c>
      <c r="AZ467" s="100" t="str">
        <f>IFERROR(VLOOKUP(Výskyt[[#This Row],[Kód]],zostava40[],2,0),"")</f>
        <v/>
      </c>
      <c r="BA467" s="100" t="str">
        <f>IFERROR(VLOOKUP(Výskyt[[#This Row],[Kód]],zostava41[],2,0),"")</f>
        <v/>
      </c>
      <c r="BB467" s="100" t="str">
        <f>IFERROR(VLOOKUP(Výskyt[[#This Row],[Kód]],zostava42[],2,0),"")</f>
        <v/>
      </c>
      <c r="BC467" s="100" t="str">
        <f>IFERROR(VLOOKUP(Výskyt[[#This Row],[Kód]],zostava43[],2,0),"")</f>
        <v/>
      </c>
      <c r="BD467" s="100" t="str">
        <f>IFERROR(VLOOKUP(Výskyt[[#This Row],[Kód]],zostava44[],2,0),"")</f>
        <v/>
      </c>
    </row>
    <row r="468" spans="2:56" x14ac:dyDescent="0.35">
      <c r="B468" s="98">
        <v>6688</v>
      </c>
      <c r="C468" s="84" t="s">
        <v>701</v>
      </c>
      <c r="D468" s="84">
        <f>Cenník[[#This Row],[Kód]]</f>
        <v>6688</v>
      </c>
      <c r="E468" s="93">
        <v>1.26</v>
      </c>
      <c r="G468" s="84" t="s">
        <v>149</v>
      </c>
      <c r="I468" s="99">
        <f>Cenník[[#This Row],[Kód]]</f>
        <v>6688</v>
      </c>
      <c r="J468" s="100">
        <f>SUM(Výskyt[[#This Row],[1]:[44]])</f>
        <v>0</v>
      </c>
      <c r="K468" s="100" t="str">
        <f>IFERROR(RANK(Výskyt[[#This Row],[kód-P]],Výskyt[kód-P],1),"")</f>
        <v/>
      </c>
      <c r="L468" s="100" t="str">
        <f>IF(Výskyt[[#This Row],[ks]]&gt;0,Výskyt[[#This Row],[Kód]],"")</f>
        <v/>
      </c>
      <c r="M468" s="100" t="str">
        <f>IFERROR(VLOOKUP(Výskyt[[#This Row],[Kód]],zostava1[],2,0),"")</f>
        <v/>
      </c>
      <c r="N468" s="100" t="str">
        <f>IFERROR(VLOOKUP(Výskyt[[#This Row],[Kód]],zostava2[],2,0),"")</f>
        <v/>
      </c>
      <c r="O468" s="100" t="str">
        <f>IFERROR(VLOOKUP(Výskyt[[#This Row],[Kód]],zostava3[],2,0),"")</f>
        <v/>
      </c>
      <c r="P468" s="100" t="str">
        <f>IFERROR(VLOOKUP(Výskyt[[#This Row],[Kód]],zostava4[],2,0),"")</f>
        <v/>
      </c>
      <c r="Q468" s="100" t="str">
        <f>IFERROR(VLOOKUP(Výskyt[[#This Row],[Kód]],zostava5[],2,0),"")</f>
        <v/>
      </c>
      <c r="R468" s="100" t="str">
        <f>IFERROR(VLOOKUP(Výskyt[[#This Row],[Kód]],zostava6[],2,0),"")</f>
        <v/>
      </c>
      <c r="S468" s="100" t="str">
        <f>IFERROR(VLOOKUP(Výskyt[[#This Row],[Kód]],zostava7[],2,0),"")</f>
        <v/>
      </c>
      <c r="T468" s="100" t="str">
        <f>IFERROR(VLOOKUP(Výskyt[[#This Row],[Kód]],zostava8[],2,0),"")</f>
        <v/>
      </c>
      <c r="U468" s="100" t="str">
        <f>IFERROR(VLOOKUP(Výskyt[[#This Row],[Kód]],zostava9[],2,0),"")</f>
        <v/>
      </c>
      <c r="V468" s="102" t="str">
        <f>IFERROR(VLOOKUP(Výskyt[[#This Row],[Kód]],zostava10[],2,0),"")</f>
        <v/>
      </c>
      <c r="W468" s="100" t="str">
        <f>IFERROR(VLOOKUP(Výskyt[[#This Row],[Kód]],zostava11[],2,0),"")</f>
        <v/>
      </c>
      <c r="X468" s="100" t="str">
        <f>IFERROR(VLOOKUP(Výskyt[[#This Row],[Kód]],zostava12[],2,0),"")</f>
        <v/>
      </c>
      <c r="Y468" s="100" t="str">
        <f>IFERROR(VLOOKUP(Výskyt[[#This Row],[Kód]],zostava13[],2,0),"")</f>
        <v/>
      </c>
      <c r="Z468" s="100" t="str">
        <f>IFERROR(VLOOKUP(Výskyt[[#This Row],[Kód]],zostava14[],2,0),"")</f>
        <v/>
      </c>
      <c r="AA468" s="100" t="str">
        <f>IFERROR(VLOOKUP(Výskyt[[#This Row],[Kód]],zostava15[],2,0),"")</f>
        <v/>
      </c>
      <c r="AB468" s="100" t="str">
        <f>IFERROR(VLOOKUP(Výskyt[[#This Row],[Kód]],zostava16[],2,0),"")</f>
        <v/>
      </c>
      <c r="AC468" s="100" t="str">
        <f>IFERROR(VLOOKUP(Výskyt[[#This Row],[Kód]],zostava17[],2,0),"")</f>
        <v/>
      </c>
      <c r="AD468" s="100" t="str">
        <f>IFERROR(VLOOKUP(Výskyt[[#This Row],[Kód]],zostava18[],2,0),"")</f>
        <v/>
      </c>
      <c r="AE468" s="100" t="str">
        <f>IFERROR(VLOOKUP(Výskyt[[#This Row],[Kód]],zostava19[],2,0),"")</f>
        <v/>
      </c>
      <c r="AF468" s="100" t="str">
        <f>IFERROR(VLOOKUP(Výskyt[[#This Row],[Kód]],zostava20[],2,0),"")</f>
        <v/>
      </c>
      <c r="AG468" s="100" t="str">
        <f>IFERROR(VLOOKUP(Výskyt[[#This Row],[Kód]],zostava21[],2,0),"")</f>
        <v/>
      </c>
      <c r="AH468" s="100" t="str">
        <f>IFERROR(VLOOKUP(Výskyt[[#This Row],[Kód]],zostava22[],2,0),"")</f>
        <v/>
      </c>
      <c r="AI468" s="100" t="str">
        <f>IFERROR(VLOOKUP(Výskyt[[#This Row],[Kód]],zostava23[],2,0),"")</f>
        <v/>
      </c>
      <c r="AJ468" s="100" t="str">
        <f>IFERROR(VLOOKUP(Výskyt[[#This Row],[Kód]],zostava24[],2,0),"")</f>
        <v/>
      </c>
      <c r="AK468" s="100" t="str">
        <f>IFERROR(VLOOKUP(Výskyt[[#This Row],[Kód]],zostava25[],2,0),"")</f>
        <v/>
      </c>
      <c r="AL468" s="100" t="str">
        <f>IFERROR(VLOOKUP(Výskyt[[#This Row],[Kód]],zostava26[],2,0),"")</f>
        <v/>
      </c>
      <c r="AM468" s="100" t="str">
        <f>IFERROR(VLOOKUP(Výskyt[[#This Row],[Kód]],zostava27[],2,0),"")</f>
        <v/>
      </c>
      <c r="AN468" s="100" t="str">
        <f>IFERROR(VLOOKUP(Výskyt[[#This Row],[Kód]],zostava28[],2,0),"")</f>
        <v/>
      </c>
      <c r="AO468" s="100" t="str">
        <f>IFERROR(VLOOKUP(Výskyt[[#This Row],[Kód]],zostava29[],2,0),"")</f>
        <v/>
      </c>
      <c r="AP468" s="100" t="str">
        <f>IFERROR(VLOOKUP(Výskyt[[#This Row],[Kód]],zostava30[],2,0),"")</f>
        <v/>
      </c>
      <c r="AQ468" s="100" t="str">
        <f>IFERROR(VLOOKUP(Výskyt[[#This Row],[Kód]],zostava31[],2,0),"")</f>
        <v/>
      </c>
      <c r="AR468" s="100" t="str">
        <f>IFERROR(VLOOKUP(Výskyt[[#This Row],[Kód]],zostava32[],2,0),"")</f>
        <v/>
      </c>
      <c r="AS468" s="100" t="str">
        <f>IFERROR(VLOOKUP(Výskyt[[#This Row],[Kód]],zostava33[],2,0),"")</f>
        <v/>
      </c>
      <c r="AT468" s="100" t="str">
        <f>IFERROR(VLOOKUP(Výskyt[[#This Row],[Kód]],zostava34[],2,0),"")</f>
        <v/>
      </c>
      <c r="AU468" s="100" t="str">
        <f>IFERROR(VLOOKUP(Výskyt[[#This Row],[Kód]],zostava35[],2,0),"")</f>
        <v/>
      </c>
      <c r="AV468" s="100" t="str">
        <f>IFERROR(VLOOKUP(Výskyt[[#This Row],[Kód]],zostava36[],2,0),"")</f>
        <v/>
      </c>
      <c r="AW468" s="100" t="str">
        <f>IFERROR(VLOOKUP(Výskyt[[#This Row],[Kód]],zostava37[],2,0),"")</f>
        <v/>
      </c>
      <c r="AX468" s="100" t="str">
        <f>IFERROR(VLOOKUP(Výskyt[[#This Row],[Kód]],zostava38[],2,0),"")</f>
        <v/>
      </c>
      <c r="AY468" s="100" t="str">
        <f>IFERROR(VLOOKUP(Výskyt[[#This Row],[Kód]],zostava39[],2,0),"")</f>
        <v/>
      </c>
      <c r="AZ468" s="100" t="str">
        <f>IFERROR(VLOOKUP(Výskyt[[#This Row],[Kód]],zostava40[],2,0),"")</f>
        <v/>
      </c>
      <c r="BA468" s="100" t="str">
        <f>IFERROR(VLOOKUP(Výskyt[[#This Row],[Kód]],zostava41[],2,0),"")</f>
        <v/>
      </c>
      <c r="BB468" s="100" t="str">
        <f>IFERROR(VLOOKUP(Výskyt[[#This Row],[Kód]],zostava42[],2,0),"")</f>
        <v/>
      </c>
      <c r="BC468" s="100" t="str">
        <f>IFERROR(VLOOKUP(Výskyt[[#This Row],[Kód]],zostava43[],2,0),"")</f>
        <v/>
      </c>
      <c r="BD468" s="100" t="str">
        <f>IFERROR(VLOOKUP(Výskyt[[#This Row],[Kód]],zostava44[],2,0),"")</f>
        <v/>
      </c>
    </row>
    <row r="469" spans="2:56" x14ac:dyDescent="0.35">
      <c r="B469" s="98">
        <v>6689</v>
      </c>
      <c r="C469" s="84" t="s">
        <v>702</v>
      </c>
      <c r="D469" s="84">
        <f>Cenník[[#This Row],[Kód]]</f>
        <v>6689</v>
      </c>
      <c r="E469" s="93">
        <v>1.26</v>
      </c>
      <c r="G469" s="84" t="s">
        <v>150</v>
      </c>
      <c r="I469" s="99">
        <f>Cenník[[#This Row],[Kód]]</f>
        <v>6689</v>
      </c>
      <c r="J469" s="100">
        <f>SUM(Výskyt[[#This Row],[1]:[44]])</f>
        <v>0</v>
      </c>
      <c r="K469" s="100" t="str">
        <f>IFERROR(RANK(Výskyt[[#This Row],[kód-P]],Výskyt[kód-P],1),"")</f>
        <v/>
      </c>
      <c r="L469" s="100" t="str">
        <f>IF(Výskyt[[#This Row],[ks]]&gt;0,Výskyt[[#This Row],[Kód]],"")</f>
        <v/>
      </c>
      <c r="M469" s="100" t="str">
        <f>IFERROR(VLOOKUP(Výskyt[[#This Row],[Kód]],zostava1[],2,0),"")</f>
        <v/>
      </c>
      <c r="N469" s="100" t="str">
        <f>IFERROR(VLOOKUP(Výskyt[[#This Row],[Kód]],zostava2[],2,0),"")</f>
        <v/>
      </c>
      <c r="O469" s="100" t="str">
        <f>IFERROR(VLOOKUP(Výskyt[[#This Row],[Kód]],zostava3[],2,0),"")</f>
        <v/>
      </c>
      <c r="P469" s="100" t="str">
        <f>IFERROR(VLOOKUP(Výskyt[[#This Row],[Kód]],zostava4[],2,0),"")</f>
        <v/>
      </c>
      <c r="Q469" s="100" t="str">
        <f>IFERROR(VLOOKUP(Výskyt[[#This Row],[Kód]],zostava5[],2,0),"")</f>
        <v/>
      </c>
      <c r="R469" s="100" t="str">
        <f>IFERROR(VLOOKUP(Výskyt[[#This Row],[Kód]],zostava6[],2,0),"")</f>
        <v/>
      </c>
      <c r="S469" s="100" t="str">
        <f>IFERROR(VLOOKUP(Výskyt[[#This Row],[Kód]],zostava7[],2,0),"")</f>
        <v/>
      </c>
      <c r="T469" s="100" t="str">
        <f>IFERROR(VLOOKUP(Výskyt[[#This Row],[Kód]],zostava8[],2,0),"")</f>
        <v/>
      </c>
      <c r="U469" s="100" t="str">
        <f>IFERROR(VLOOKUP(Výskyt[[#This Row],[Kód]],zostava9[],2,0),"")</f>
        <v/>
      </c>
      <c r="V469" s="102" t="str">
        <f>IFERROR(VLOOKUP(Výskyt[[#This Row],[Kód]],zostava10[],2,0),"")</f>
        <v/>
      </c>
      <c r="W469" s="100" t="str">
        <f>IFERROR(VLOOKUP(Výskyt[[#This Row],[Kód]],zostava11[],2,0),"")</f>
        <v/>
      </c>
      <c r="X469" s="100" t="str">
        <f>IFERROR(VLOOKUP(Výskyt[[#This Row],[Kód]],zostava12[],2,0),"")</f>
        <v/>
      </c>
      <c r="Y469" s="100" t="str">
        <f>IFERROR(VLOOKUP(Výskyt[[#This Row],[Kód]],zostava13[],2,0),"")</f>
        <v/>
      </c>
      <c r="Z469" s="100" t="str">
        <f>IFERROR(VLOOKUP(Výskyt[[#This Row],[Kód]],zostava14[],2,0),"")</f>
        <v/>
      </c>
      <c r="AA469" s="100" t="str">
        <f>IFERROR(VLOOKUP(Výskyt[[#This Row],[Kód]],zostava15[],2,0),"")</f>
        <v/>
      </c>
      <c r="AB469" s="100" t="str">
        <f>IFERROR(VLOOKUP(Výskyt[[#This Row],[Kód]],zostava16[],2,0),"")</f>
        <v/>
      </c>
      <c r="AC469" s="100" t="str">
        <f>IFERROR(VLOOKUP(Výskyt[[#This Row],[Kód]],zostava17[],2,0),"")</f>
        <v/>
      </c>
      <c r="AD469" s="100" t="str">
        <f>IFERROR(VLOOKUP(Výskyt[[#This Row],[Kód]],zostava18[],2,0),"")</f>
        <v/>
      </c>
      <c r="AE469" s="100" t="str">
        <f>IFERROR(VLOOKUP(Výskyt[[#This Row],[Kód]],zostava19[],2,0),"")</f>
        <v/>
      </c>
      <c r="AF469" s="100" t="str">
        <f>IFERROR(VLOOKUP(Výskyt[[#This Row],[Kód]],zostava20[],2,0),"")</f>
        <v/>
      </c>
      <c r="AG469" s="100" t="str">
        <f>IFERROR(VLOOKUP(Výskyt[[#This Row],[Kód]],zostava21[],2,0),"")</f>
        <v/>
      </c>
      <c r="AH469" s="100" t="str">
        <f>IFERROR(VLOOKUP(Výskyt[[#This Row],[Kód]],zostava22[],2,0),"")</f>
        <v/>
      </c>
      <c r="AI469" s="100" t="str">
        <f>IFERROR(VLOOKUP(Výskyt[[#This Row],[Kód]],zostava23[],2,0),"")</f>
        <v/>
      </c>
      <c r="AJ469" s="100" t="str">
        <f>IFERROR(VLOOKUP(Výskyt[[#This Row],[Kód]],zostava24[],2,0),"")</f>
        <v/>
      </c>
      <c r="AK469" s="100" t="str">
        <f>IFERROR(VLOOKUP(Výskyt[[#This Row],[Kód]],zostava25[],2,0),"")</f>
        <v/>
      </c>
      <c r="AL469" s="100" t="str">
        <f>IFERROR(VLOOKUP(Výskyt[[#This Row],[Kód]],zostava26[],2,0),"")</f>
        <v/>
      </c>
      <c r="AM469" s="100" t="str">
        <f>IFERROR(VLOOKUP(Výskyt[[#This Row],[Kód]],zostava27[],2,0),"")</f>
        <v/>
      </c>
      <c r="AN469" s="100" t="str">
        <f>IFERROR(VLOOKUP(Výskyt[[#This Row],[Kód]],zostava28[],2,0),"")</f>
        <v/>
      </c>
      <c r="AO469" s="100" t="str">
        <f>IFERROR(VLOOKUP(Výskyt[[#This Row],[Kód]],zostava29[],2,0),"")</f>
        <v/>
      </c>
      <c r="AP469" s="100" t="str">
        <f>IFERROR(VLOOKUP(Výskyt[[#This Row],[Kód]],zostava30[],2,0),"")</f>
        <v/>
      </c>
      <c r="AQ469" s="100" t="str">
        <f>IFERROR(VLOOKUP(Výskyt[[#This Row],[Kód]],zostava31[],2,0),"")</f>
        <v/>
      </c>
      <c r="AR469" s="100" t="str">
        <f>IFERROR(VLOOKUP(Výskyt[[#This Row],[Kód]],zostava32[],2,0),"")</f>
        <v/>
      </c>
      <c r="AS469" s="100" t="str">
        <f>IFERROR(VLOOKUP(Výskyt[[#This Row],[Kód]],zostava33[],2,0),"")</f>
        <v/>
      </c>
      <c r="AT469" s="100" t="str">
        <f>IFERROR(VLOOKUP(Výskyt[[#This Row],[Kód]],zostava34[],2,0),"")</f>
        <v/>
      </c>
      <c r="AU469" s="100" t="str">
        <f>IFERROR(VLOOKUP(Výskyt[[#This Row],[Kód]],zostava35[],2,0),"")</f>
        <v/>
      </c>
      <c r="AV469" s="100" t="str">
        <f>IFERROR(VLOOKUP(Výskyt[[#This Row],[Kód]],zostava36[],2,0),"")</f>
        <v/>
      </c>
      <c r="AW469" s="100" t="str">
        <f>IFERROR(VLOOKUP(Výskyt[[#This Row],[Kód]],zostava37[],2,0),"")</f>
        <v/>
      </c>
      <c r="AX469" s="100" t="str">
        <f>IFERROR(VLOOKUP(Výskyt[[#This Row],[Kód]],zostava38[],2,0),"")</f>
        <v/>
      </c>
      <c r="AY469" s="100" t="str">
        <f>IFERROR(VLOOKUP(Výskyt[[#This Row],[Kód]],zostava39[],2,0),"")</f>
        <v/>
      </c>
      <c r="AZ469" s="100" t="str">
        <f>IFERROR(VLOOKUP(Výskyt[[#This Row],[Kód]],zostava40[],2,0),"")</f>
        <v/>
      </c>
      <c r="BA469" s="100" t="str">
        <f>IFERROR(VLOOKUP(Výskyt[[#This Row],[Kód]],zostava41[],2,0),"")</f>
        <v/>
      </c>
      <c r="BB469" s="100" t="str">
        <f>IFERROR(VLOOKUP(Výskyt[[#This Row],[Kód]],zostava42[],2,0),"")</f>
        <v/>
      </c>
      <c r="BC469" s="100" t="str">
        <f>IFERROR(VLOOKUP(Výskyt[[#This Row],[Kód]],zostava43[],2,0),"")</f>
        <v/>
      </c>
      <c r="BD469" s="100" t="str">
        <f>IFERROR(VLOOKUP(Výskyt[[#This Row],[Kód]],zostava44[],2,0),"")</f>
        <v/>
      </c>
    </row>
    <row r="470" spans="2:56" x14ac:dyDescent="0.35">
      <c r="B470" s="98">
        <v>7810</v>
      </c>
      <c r="C470" s="84" t="s">
        <v>154</v>
      </c>
      <c r="D470" s="84">
        <f>Cenník[[#This Row],[Kód]]</f>
        <v>7810</v>
      </c>
      <c r="E470" s="93">
        <v>0.86</v>
      </c>
      <c r="G470" s="84" t="s">
        <v>152</v>
      </c>
      <c r="I470" s="99">
        <f>Cenník[[#This Row],[Kód]]</f>
        <v>7810</v>
      </c>
      <c r="J470" s="100">
        <f>SUM(Výskyt[[#This Row],[1]:[44]])</f>
        <v>0</v>
      </c>
      <c r="K470" s="100" t="str">
        <f>IFERROR(RANK(Výskyt[[#This Row],[kód-P]],Výskyt[kód-P],1),"")</f>
        <v/>
      </c>
      <c r="L470" s="100" t="str">
        <f>IF(Výskyt[[#This Row],[ks]]&gt;0,Výskyt[[#This Row],[Kód]],"")</f>
        <v/>
      </c>
      <c r="M470" s="100" t="str">
        <f>IFERROR(VLOOKUP(Výskyt[[#This Row],[Kód]],zostava1[],2,0),"")</f>
        <v/>
      </c>
      <c r="N470" s="100" t="str">
        <f>IFERROR(VLOOKUP(Výskyt[[#This Row],[Kód]],zostava2[],2,0),"")</f>
        <v/>
      </c>
      <c r="O470" s="100" t="str">
        <f>IFERROR(VLOOKUP(Výskyt[[#This Row],[Kód]],zostava3[],2,0),"")</f>
        <v/>
      </c>
      <c r="P470" s="100" t="str">
        <f>IFERROR(VLOOKUP(Výskyt[[#This Row],[Kód]],zostava4[],2,0),"")</f>
        <v/>
      </c>
      <c r="Q470" s="100" t="str">
        <f>IFERROR(VLOOKUP(Výskyt[[#This Row],[Kód]],zostava5[],2,0),"")</f>
        <v/>
      </c>
      <c r="R470" s="100" t="str">
        <f>IFERROR(VLOOKUP(Výskyt[[#This Row],[Kód]],zostava6[],2,0),"")</f>
        <v/>
      </c>
      <c r="S470" s="100" t="str">
        <f>IFERROR(VLOOKUP(Výskyt[[#This Row],[Kód]],zostava7[],2,0),"")</f>
        <v/>
      </c>
      <c r="T470" s="100" t="str">
        <f>IFERROR(VLOOKUP(Výskyt[[#This Row],[Kód]],zostava8[],2,0),"")</f>
        <v/>
      </c>
      <c r="U470" s="100" t="str">
        <f>IFERROR(VLOOKUP(Výskyt[[#This Row],[Kód]],zostava9[],2,0),"")</f>
        <v/>
      </c>
      <c r="V470" s="102" t="str">
        <f>IFERROR(VLOOKUP(Výskyt[[#This Row],[Kód]],zostava10[],2,0),"")</f>
        <v/>
      </c>
      <c r="W470" s="100" t="str">
        <f>IFERROR(VLOOKUP(Výskyt[[#This Row],[Kód]],zostava11[],2,0),"")</f>
        <v/>
      </c>
      <c r="X470" s="100" t="str">
        <f>IFERROR(VLOOKUP(Výskyt[[#This Row],[Kód]],zostava12[],2,0),"")</f>
        <v/>
      </c>
      <c r="Y470" s="100" t="str">
        <f>IFERROR(VLOOKUP(Výskyt[[#This Row],[Kód]],zostava13[],2,0),"")</f>
        <v/>
      </c>
      <c r="Z470" s="100" t="str">
        <f>IFERROR(VLOOKUP(Výskyt[[#This Row],[Kód]],zostava14[],2,0),"")</f>
        <v/>
      </c>
      <c r="AA470" s="100" t="str">
        <f>IFERROR(VLOOKUP(Výskyt[[#This Row],[Kód]],zostava15[],2,0),"")</f>
        <v/>
      </c>
      <c r="AB470" s="100" t="str">
        <f>IFERROR(VLOOKUP(Výskyt[[#This Row],[Kód]],zostava16[],2,0),"")</f>
        <v/>
      </c>
      <c r="AC470" s="100" t="str">
        <f>IFERROR(VLOOKUP(Výskyt[[#This Row],[Kód]],zostava17[],2,0),"")</f>
        <v/>
      </c>
      <c r="AD470" s="100" t="str">
        <f>IFERROR(VLOOKUP(Výskyt[[#This Row],[Kód]],zostava18[],2,0),"")</f>
        <v/>
      </c>
      <c r="AE470" s="100" t="str">
        <f>IFERROR(VLOOKUP(Výskyt[[#This Row],[Kód]],zostava19[],2,0),"")</f>
        <v/>
      </c>
      <c r="AF470" s="100" t="str">
        <f>IFERROR(VLOOKUP(Výskyt[[#This Row],[Kód]],zostava20[],2,0),"")</f>
        <v/>
      </c>
      <c r="AG470" s="100" t="str">
        <f>IFERROR(VLOOKUP(Výskyt[[#This Row],[Kód]],zostava21[],2,0),"")</f>
        <v/>
      </c>
      <c r="AH470" s="100" t="str">
        <f>IFERROR(VLOOKUP(Výskyt[[#This Row],[Kód]],zostava22[],2,0),"")</f>
        <v/>
      </c>
      <c r="AI470" s="100" t="str">
        <f>IFERROR(VLOOKUP(Výskyt[[#This Row],[Kód]],zostava23[],2,0),"")</f>
        <v/>
      </c>
      <c r="AJ470" s="100" t="str">
        <f>IFERROR(VLOOKUP(Výskyt[[#This Row],[Kód]],zostava24[],2,0),"")</f>
        <v/>
      </c>
      <c r="AK470" s="100" t="str">
        <f>IFERROR(VLOOKUP(Výskyt[[#This Row],[Kód]],zostava25[],2,0),"")</f>
        <v/>
      </c>
      <c r="AL470" s="100" t="str">
        <f>IFERROR(VLOOKUP(Výskyt[[#This Row],[Kód]],zostava26[],2,0),"")</f>
        <v/>
      </c>
      <c r="AM470" s="100" t="str">
        <f>IFERROR(VLOOKUP(Výskyt[[#This Row],[Kód]],zostava27[],2,0),"")</f>
        <v/>
      </c>
      <c r="AN470" s="100" t="str">
        <f>IFERROR(VLOOKUP(Výskyt[[#This Row],[Kód]],zostava28[],2,0),"")</f>
        <v/>
      </c>
      <c r="AO470" s="100" t="str">
        <f>IFERROR(VLOOKUP(Výskyt[[#This Row],[Kód]],zostava29[],2,0),"")</f>
        <v/>
      </c>
      <c r="AP470" s="100" t="str">
        <f>IFERROR(VLOOKUP(Výskyt[[#This Row],[Kód]],zostava30[],2,0),"")</f>
        <v/>
      </c>
      <c r="AQ470" s="100" t="str">
        <f>IFERROR(VLOOKUP(Výskyt[[#This Row],[Kód]],zostava31[],2,0),"")</f>
        <v/>
      </c>
      <c r="AR470" s="100" t="str">
        <f>IFERROR(VLOOKUP(Výskyt[[#This Row],[Kód]],zostava32[],2,0),"")</f>
        <v/>
      </c>
      <c r="AS470" s="100" t="str">
        <f>IFERROR(VLOOKUP(Výskyt[[#This Row],[Kód]],zostava33[],2,0),"")</f>
        <v/>
      </c>
      <c r="AT470" s="100" t="str">
        <f>IFERROR(VLOOKUP(Výskyt[[#This Row],[Kód]],zostava34[],2,0),"")</f>
        <v/>
      </c>
      <c r="AU470" s="100" t="str">
        <f>IFERROR(VLOOKUP(Výskyt[[#This Row],[Kód]],zostava35[],2,0),"")</f>
        <v/>
      </c>
      <c r="AV470" s="100" t="str">
        <f>IFERROR(VLOOKUP(Výskyt[[#This Row],[Kód]],zostava36[],2,0),"")</f>
        <v/>
      </c>
      <c r="AW470" s="100" t="str">
        <f>IFERROR(VLOOKUP(Výskyt[[#This Row],[Kód]],zostava37[],2,0),"")</f>
        <v/>
      </c>
      <c r="AX470" s="100" t="str">
        <f>IFERROR(VLOOKUP(Výskyt[[#This Row],[Kód]],zostava38[],2,0),"")</f>
        <v/>
      </c>
      <c r="AY470" s="100" t="str">
        <f>IFERROR(VLOOKUP(Výskyt[[#This Row],[Kód]],zostava39[],2,0),"")</f>
        <v/>
      </c>
      <c r="AZ470" s="100" t="str">
        <f>IFERROR(VLOOKUP(Výskyt[[#This Row],[Kód]],zostava40[],2,0),"")</f>
        <v/>
      </c>
      <c r="BA470" s="100" t="str">
        <f>IFERROR(VLOOKUP(Výskyt[[#This Row],[Kód]],zostava41[],2,0),"")</f>
        <v/>
      </c>
      <c r="BB470" s="100" t="str">
        <f>IFERROR(VLOOKUP(Výskyt[[#This Row],[Kód]],zostava42[],2,0),"")</f>
        <v/>
      </c>
      <c r="BC470" s="100" t="str">
        <f>IFERROR(VLOOKUP(Výskyt[[#This Row],[Kód]],zostava43[],2,0),"")</f>
        <v/>
      </c>
      <c r="BD470" s="100" t="str">
        <f>IFERROR(VLOOKUP(Výskyt[[#This Row],[Kód]],zostava44[],2,0),"")</f>
        <v/>
      </c>
    </row>
    <row r="471" spans="2:56" x14ac:dyDescent="0.35">
      <c r="B471" s="98">
        <v>7811</v>
      </c>
      <c r="C471" s="84" t="s">
        <v>153</v>
      </c>
      <c r="D471" s="84">
        <f>Cenník[[#This Row],[Kód]]</f>
        <v>7811</v>
      </c>
      <c r="E471" s="93">
        <v>0.86</v>
      </c>
      <c r="G471" s="84" t="s">
        <v>153</v>
      </c>
      <c r="I471" s="99">
        <f>Cenník[[#This Row],[Kód]]</f>
        <v>7811</v>
      </c>
      <c r="J471" s="100">
        <f>SUM(Výskyt[[#This Row],[1]:[44]])</f>
        <v>0</v>
      </c>
      <c r="K471" s="100" t="str">
        <f>IFERROR(RANK(Výskyt[[#This Row],[kód-P]],Výskyt[kód-P],1),"")</f>
        <v/>
      </c>
      <c r="L471" s="100" t="str">
        <f>IF(Výskyt[[#This Row],[ks]]&gt;0,Výskyt[[#This Row],[Kód]],"")</f>
        <v/>
      </c>
      <c r="M471" s="100" t="str">
        <f>IFERROR(VLOOKUP(Výskyt[[#This Row],[Kód]],zostava1[],2,0),"")</f>
        <v/>
      </c>
      <c r="N471" s="100" t="str">
        <f>IFERROR(VLOOKUP(Výskyt[[#This Row],[Kód]],zostava2[],2,0),"")</f>
        <v/>
      </c>
      <c r="O471" s="100" t="str">
        <f>IFERROR(VLOOKUP(Výskyt[[#This Row],[Kód]],zostava3[],2,0),"")</f>
        <v/>
      </c>
      <c r="P471" s="100" t="str">
        <f>IFERROR(VLOOKUP(Výskyt[[#This Row],[Kód]],zostava4[],2,0),"")</f>
        <v/>
      </c>
      <c r="Q471" s="100" t="str">
        <f>IFERROR(VLOOKUP(Výskyt[[#This Row],[Kód]],zostava5[],2,0),"")</f>
        <v/>
      </c>
      <c r="R471" s="100" t="str">
        <f>IFERROR(VLOOKUP(Výskyt[[#This Row],[Kód]],zostava6[],2,0),"")</f>
        <v/>
      </c>
      <c r="S471" s="100" t="str">
        <f>IFERROR(VLOOKUP(Výskyt[[#This Row],[Kód]],zostava7[],2,0),"")</f>
        <v/>
      </c>
      <c r="T471" s="100" t="str">
        <f>IFERROR(VLOOKUP(Výskyt[[#This Row],[Kód]],zostava8[],2,0),"")</f>
        <v/>
      </c>
      <c r="U471" s="100" t="str">
        <f>IFERROR(VLOOKUP(Výskyt[[#This Row],[Kód]],zostava9[],2,0),"")</f>
        <v/>
      </c>
      <c r="V471" s="102" t="str">
        <f>IFERROR(VLOOKUP(Výskyt[[#This Row],[Kód]],zostava10[],2,0),"")</f>
        <v/>
      </c>
      <c r="W471" s="100" t="str">
        <f>IFERROR(VLOOKUP(Výskyt[[#This Row],[Kód]],zostava11[],2,0),"")</f>
        <v/>
      </c>
      <c r="X471" s="100" t="str">
        <f>IFERROR(VLOOKUP(Výskyt[[#This Row],[Kód]],zostava12[],2,0),"")</f>
        <v/>
      </c>
      <c r="Y471" s="100" t="str">
        <f>IFERROR(VLOOKUP(Výskyt[[#This Row],[Kód]],zostava13[],2,0),"")</f>
        <v/>
      </c>
      <c r="Z471" s="100" t="str">
        <f>IFERROR(VLOOKUP(Výskyt[[#This Row],[Kód]],zostava14[],2,0),"")</f>
        <v/>
      </c>
      <c r="AA471" s="100" t="str">
        <f>IFERROR(VLOOKUP(Výskyt[[#This Row],[Kód]],zostava15[],2,0),"")</f>
        <v/>
      </c>
      <c r="AB471" s="100" t="str">
        <f>IFERROR(VLOOKUP(Výskyt[[#This Row],[Kód]],zostava16[],2,0),"")</f>
        <v/>
      </c>
      <c r="AC471" s="100" t="str">
        <f>IFERROR(VLOOKUP(Výskyt[[#This Row],[Kód]],zostava17[],2,0),"")</f>
        <v/>
      </c>
      <c r="AD471" s="100" t="str">
        <f>IFERROR(VLOOKUP(Výskyt[[#This Row],[Kód]],zostava18[],2,0),"")</f>
        <v/>
      </c>
      <c r="AE471" s="100" t="str">
        <f>IFERROR(VLOOKUP(Výskyt[[#This Row],[Kód]],zostava19[],2,0),"")</f>
        <v/>
      </c>
      <c r="AF471" s="100" t="str">
        <f>IFERROR(VLOOKUP(Výskyt[[#This Row],[Kód]],zostava20[],2,0),"")</f>
        <v/>
      </c>
      <c r="AG471" s="100" t="str">
        <f>IFERROR(VLOOKUP(Výskyt[[#This Row],[Kód]],zostava21[],2,0),"")</f>
        <v/>
      </c>
      <c r="AH471" s="100" t="str">
        <f>IFERROR(VLOOKUP(Výskyt[[#This Row],[Kód]],zostava22[],2,0),"")</f>
        <v/>
      </c>
      <c r="AI471" s="100" t="str">
        <f>IFERROR(VLOOKUP(Výskyt[[#This Row],[Kód]],zostava23[],2,0),"")</f>
        <v/>
      </c>
      <c r="AJ471" s="100" t="str">
        <f>IFERROR(VLOOKUP(Výskyt[[#This Row],[Kód]],zostava24[],2,0),"")</f>
        <v/>
      </c>
      <c r="AK471" s="100" t="str">
        <f>IFERROR(VLOOKUP(Výskyt[[#This Row],[Kód]],zostava25[],2,0),"")</f>
        <v/>
      </c>
      <c r="AL471" s="100" t="str">
        <f>IFERROR(VLOOKUP(Výskyt[[#This Row],[Kód]],zostava26[],2,0),"")</f>
        <v/>
      </c>
      <c r="AM471" s="100" t="str">
        <f>IFERROR(VLOOKUP(Výskyt[[#This Row],[Kód]],zostava27[],2,0),"")</f>
        <v/>
      </c>
      <c r="AN471" s="100" t="str">
        <f>IFERROR(VLOOKUP(Výskyt[[#This Row],[Kód]],zostava28[],2,0),"")</f>
        <v/>
      </c>
      <c r="AO471" s="100" t="str">
        <f>IFERROR(VLOOKUP(Výskyt[[#This Row],[Kód]],zostava29[],2,0),"")</f>
        <v/>
      </c>
      <c r="AP471" s="100" t="str">
        <f>IFERROR(VLOOKUP(Výskyt[[#This Row],[Kód]],zostava30[],2,0),"")</f>
        <v/>
      </c>
      <c r="AQ471" s="100" t="str">
        <f>IFERROR(VLOOKUP(Výskyt[[#This Row],[Kód]],zostava31[],2,0),"")</f>
        <v/>
      </c>
      <c r="AR471" s="100" t="str">
        <f>IFERROR(VLOOKUP(Výskyt[[#This Row],[Kód]],zostava32[],2,0),"")</f>
        <v/>
      </c>
      <c r="AS471" s="100" t="str">
        <f>IFERROR(VLOOKUP(Výskyt[[#This Row],[Kód]],zostava33[],2,0),"")</f>
        <v/>
      </c>
      <c r="AT471" s="100" t="str">
        <f>IFERROR(VLOOKUP(Výskyt[[#This Row],[Kód]],zostava34[],2,0),"")</f>
        <v/>
      </c>
      <c r="AU471" s="100" t="str">
        <f>IFERROR(VLOOKUP(Výskyt[[#This Row],[Kód]],zostava35[],2,0),"")</f>
        <v/>
      </c>
      <c r="AV471" s="100" t="str">
        <f>IFERROR(VLOOKUP(Výskyt[[#This Row],[Kód]],zostava36[],2,0),"")</f>
        <v/>
      </c>
      <c r="AW471" s="100" t="str">
        <f>IFERROR(VLOOKUP(Výskyt[[#This Row],[Kód]],zostava37[],2,0),"")</f>
        <v/>
      </c>
      <c r="AX471" s="100" t="str">
        <f>IFERROR(VLOOKUP(Výskyt[[#This Row],[Kód]],zostava38[],2,0),"")</f>
        <v/>
      </c>
      <c r="AY471" s="100" t="str">
        <f>IFERROR(VLOOKUP(Výskyt[[#This Row],[Kód]],zostava39[],2,0),"")</f>
        <v/>
      </c>
      <c r="AZ471" s="100" t="str">
        <f>IFERROR(VLOOKUP(Výskyt[[#This Row],[Kód]],zostava40[],2,0),"")</f>
        <v/>
      </c>
      <c r="BA471" s="100" t="str">
        <f>IFERROR(VLOOKUP(Výskyt[[#This Row],[Kód]],zostava41[],2,0),"")</f>
        <v/>
      </c>
      <c r="BB471" s="100" t="str">
        <f>IFERROR(VLOOKUP(Výskyt[[#This Row],[Kód]],zostava42[],2,0),"")</f>
        <v/>
      </c>
      <c r="BC471" s="100" t="str">
        <f>IFERROR(VLOOKUP(Výskyt[[#This Row],[Kód]],zostava43[],2,0),"")</f>
        <v/>
      </c>
      <c r="BD471" s="100" t="str">
        <f>IFERROR(VLOOKUP(Výskyt[[#This Row],[Kód]],zostava44[],2,0),"")</f>
        <v/>
      </c>
    </row>
    <row r="472" spans="2:56" x14ac:dyDescent="0.35">
      <c r="B472" s="98">
        <v>7812</v>
      </c>
      <c r="C472" s="84" t="s">
        <v>155</v>
      </c>
      <c r="D472" s="84">
        <f>Cenník[[#This Row],[Kód]]</f>
        <v>7812</v>
      </c>
      <c r="E472" s="93">
        <v>0.86</v>
      </c>
      <c r="G472" s="84" t="s">
        <v>156</v>
      </c>
      <c r="I472" s="99">
        <f>Cenník[[#This Row],[Kód]]</f>
        <v>7812</v>
      </c>
      <c r="J472" s="100">
        <f>SUM(Výskyt[[#This Row],[1]:[44]])</f>
        <v>0</v>
      </c>
      <c r="K472" s="100" t="str">
        <f>IFERROR(RANK(Výskyt[[#This Row],[kód-P]],Výskyt[kód-P],1),"")</f>
        <v/>
      </c>
      <c r="L472" s="100" t="str">
        <f>IF(Výskyt[[#This Row],[ks]]&gt;0,Výskyt[[#This Row],[Kód]],"")</f>
        <v/>
      </c>
      <c r="M472" s="100" t="str">
        <f>IFERROR(VLOOKUP(Výskyt[[#This Row],[Kód]],zostava1[],2,0),"")</f>
        <v/>
      </c>
      <c r="N472" s="100" t="str">
        <f>IFERROR(VLOOKUP(Výskyt[[#This Row],[Kód]],zostava2[],2,0),"")</f>
        <v/>
      </c>
      <c r="O472" s="100" t="str">
        <f>IFERROR(VLOOKUP(Výskyt[[#This Row],[Kód]],zostava3[],2,0),"")</f>
        <v/>
      </c>
      <c r="P472" s="100" t="str">
        <f>IFERROR(VLOOKUP(Výskyt[[#This Row],[Kód]],zostava4[],2,0),"")</f>
        <v/>
      </c>
      <c r="Q472" s="100" t="str">
        <f>IFERROR(VLOOKUP(Výskyt[[#This Row],[Kód]],zostava5[],2,0),"")</f>
        <v/>
      </c>
      <c r="R472" s="100" t="str">
        <f>IFERROR(VLOOKUP(Výskyt[[#This Row],[Kód]],zostava6[],2,0),"")</f>
        <v/>
      </c>
      <c r="S472" s="100" t="str">
        <f>IFERROR(VLOOKUP(Výskyt[[#This Row],[Kód]],zostava7[],2,0),"")</f>
        <v/>
      </c>
      <c r="T472" s="100" t="str">
        <f>IFERROR(VLOOKUP(Výskyt[[#This Row],[Kód]],zostava8[],2,0),"")</f>
        <v/>
      </c>
      <c r="U472" s="100" t="str">
        <f>IFERROR(VLOOKUP(Výskyt[[#This Row],[Kód]],zostava9[],2,0),"")</f>
        <v/>
      </c>
      <c r="V472" s="102" t="str">
        <f>IFERROR(VLOOKUP(Výskyt[[#This Row],[Kód]],zostava10[],2,0),"")</f>
        <v/>
      </c>
      <c r="W472" s="100" t="str">
        <f>IFERROR(VLOOKUP(Výskyt[[#This Row],[Kód]],zostava11[],2,0),"")</f>
        <v/>
      </c>
      <c r="X472" s="100" t="str">
        <f>IFERROR(VLOOKUP(Výskyt[[#This Row],[Kód]],zostava12[],2,0),"")</f>
        <v/>
      </c>
      <c r="Y472" s="100" t="str">
        <f>IFERROR(VLOOKUP(Výskyt[[#This Row],[Kód]],zostava13[],2,0),"")</f>
        <v/>
      </c>
      <c r="Z472" s="100" t="str">
        <f>IFERROR(VLOOKUP(Výskyt[[#This Row],[Kód]],zostava14[],2,0),"")</f>
        <v/>
      </c>
      <c r="AA472" s="100" t="str">
        <f>IFERROR(VLOOKUP(Výskyt[[#This Row],[Kód]],zostava15[],2,0),"")</f>
        <v/>
      </c>
      <c r="AB472" s="100" t="str">
        <f>IFERROR(VLOOKUP(Výskyt[[#This Row],[Kód]],zostava16[],2,0),"")</f>
        <v/>
      </c>
      <c r="AC472" s="100" t="str">
        <f>IFERROR(VLOOKUP(Výskyt[[#This Row],[Kód]],zostava17[],2,0),"")</f>
        <v/>
      </c>
      <c r="AD472" s="100" t="str">
        <f>IFERROR(VLOOKUP(Výskyt[[#This Row],[Kód]],zostava18[],2,0),"")</f>
        <v/>
      </c>
      <c r="AE472" s="100" t="str">
        <f>IFERROR(VLOOKUP(Výskyt[[#This Row],[Kód]],zostava19[],2,0),"")</f>
        <v/>
      </c>
      <c r="AF472" s="100" t="str">
        <f>IFERROR(VLOOKUP(Výskyt[[#This Row],[Kód]],zostava20[],2,0),"")</f>
        <v/>
      </c>
      <c r="AG472" s="100" t="str">
        <f>IFERROR(VLOOKUP(Výskyt[[#This Row],[Kód]],zostava21[],2,0),"")</f>
        <v/>
      </c>
      <c r="AH472" s="100" t="str">
        <f>IFERROR(VLOOKUP(Výskyt[[#This Row],[Kód]],zostava22[],2,0),"")</f>
        <v/>
      </c>
      <c r="AI472" s="100" t="str">
        <f>IFERROR(VLOOKUP(Výskyt[[#This Row],[Kód]],zostava23[],2,0),"")</f>
        <v/>
      </c>
      <c r="AJ472" s="100" t="str">
        <f>IFERROR(VLOOKUP(Výskyt[[#This Row],[Kód]],zostava24[],2,0),"")</f>
        <v/>
      </c>
      <c r="AK472" s="100" t="str">
        <f>IFERROR(VLOOKUP(Výskyt[[#This Row],[Kód]],zostava25[],2,0),"")</f>
        <v/>
      </c>
      <c r="AL472" s="100" t="str">
        <f>IFERROR(VLOOKUP(Výskyt[[#This Row],[Kód]],zostava26[],2,0),"")</f>
        <v/>
      </c>
      <c r="AM472" s="100" t="str">
        <f>IFERROR(VLOOKUP(Výskyt[[#This Row],[Kód]],zostava27[],2,0),"")</f>
        <v/>
      </c>
      <c r="AN472" s="100" t="str">
        <f>IFERROR(VLOOKUP(Výskyt[[#This Row],[Kód]],zostava28[],2,0),"")</f>
        <v/>
      </c>
      <c r="AO472" s="100" t="str">
        <f>IFERROR(VLOOKUP(Výskyt[[#This Row],[Kód]],zostava29[],2,0),"")</f>
        <v/>
      </c>
      <c r="AP472" s="100" t="str">
        <f>IFERROR(VLOOKUP(Výskyt[[#This Row],[Kód]],zostava30[],2,0),"")</f>
        <v/>
      </c>
      <c r="AQ472" s="100" t="str">
        <f>IFERROR(VLOOKUP(Výskyt[[#This Row],[Kód]],zostava31[],2,0),"")</f>
        <v/>
      </c>
      <c r="AR472" s="100" t="str">
        <f>IFERROR(VLOOKUP(Výskyt[[#This Row],[Kód]],zostava32[],2,0),"")</f>
        <v/>
      </c>
      <c r="AS472" s="100" t="str">
        <f>IFERROR(VLOOKUP(Výskyt[[#This Row],[Kód]],zostava33[],2,0),"")</f>
        <v/>
      </c>
      <c r="AT472" s="100" t="str">
        <f>IFERROR(VLOOKUP(Výskyt[[#This Row],[Kód]],zostava34[],2,0),"")</f>
        <v/>
      </c>
      <c r="AU472" s="100" t="str">
        <f>IFERROR(VLOOKUP(Výskyt[[#This Row],[Kód]],zostava35[],2,0),"")</f>
        <v/>
      </c>
      <c r="AV472" s="100" t="str">
        <f>IFERROR(VLOOKUP(Výskyt[[#This Row],[Kód]],zostava36[],2,0),"")</f>
        <v/>
      </c>
      <c r="AW472" s="100" t="str">
        <f>IFERROR(VLOOKUP(Výskyt[[#This Row],[Kód]],zostava37[],2,0),"")</f>
        <v/>
      </c>
      <c r="AX472" s="100" t="str">
        <f>IFERROR(VLOOKUP(Výskyt[[#This Row],[Kód]],zostava38[],2,0),"")</f>
        <v/>
      </c>
      <c r="AY472" s="100" t="str">
        <f>IFERROR(VLOOKUP(Výskyt[[#This Row],[Kód]],zostava39[],2,0),"")</f>
        <v/>
      </c>
      <c r="AZ472" s="100" t="str">
        <f>IFERROR(VLOOKUP(Výskyt[[#This Row],[Kód]],zostava40[],2,0),"")</f>
        <v/>
      </c>
      <c r="BA472" s="100" t="str">
        <f>IFERROR(VLOOKUP(Výskyt[[#This Row],[Kód]],zostava41[],2,0),"")</f>
        <v/>
      </c>
      <c r="BB472" s="100" t="str">
        <f>IFERROR(VLOOKUP(Výskyt[[#This Row],[Kód]],zostava42[],2,0),"")</f>
        <v/>
      </c>
      <c r="BC472" s="100" t="str">
        <f>IFERROR(VLOOKUP(Výskyt[[#This Row],[Kód]],zostava43[],2,0),"")</f>
        <v/>
      </c>
      <c r="BD472" s="100" t="str">
        <f>IFERROR(VLOOKUP(Výskyt[[#This Row],[Kód]],zostava44[],2,0),"")</f>
        <v/>
      </c>
    </row>
    <row r="473" spans="2:56" x14ac:dyDescent="0.35">
      <c r="B473" s="98">
        <v>7813</v>
      </c>
      <c r="C473" s="84" t="s">
        <v>152</v>
      </c>
      <c r="D473" s="84">
        <f>Cenník[[#This Row],[Kód]]</f>
        <v>7813</v>
      </c>
      <c r="E473" s="93">
        <v>0.86</v>
      </c>
      <c r="G473" s="84" t="s">
        <v>154</v>
      </c>
      <c r="I473" s="99">
        <f>Cenník[[#This Row],[Kód]]</f>
        <v>7813</v>
      </c>
      <c r="J473" s="100">
        <f>SUM(Výskyt[[#This Row],[1]:[44]])</f>
        <v>0</v>
      </c>
      <c r="K473" s="100" t="str">
        <f>IFERROR(RANK(Výskyt[[#This Row],[kód-P]],Výskyt[kód-P],1),"")</f>
        <v/>
      </c>
      <c r="L473" s="100" t="str">
        <f>IF(Výskyt[[#This Row],[ks]]&gt;0,Výskyt[[#This Row],[Kód]],"")</f>
        <v/>
      </c>
      <c r="M473" s="100" t="str">
        <f>IFERROR(VLOOKUP(Výskyt[[#This Row],[Kód]],zostava1[],2,0),"")</f>
        <v/>
      </c>
      <c r="N473" s="100" t="str">
        <f>IFERROR(VLOOKUP(Výskyt[[#This Row],[Kód]],zostava2[],2,0),"")</f>
        <v/>
      </c>
      <c r="O473" s="100" t="str">
        <f>IFERROR(VLOOKUP(Výskyt[[#This Row],[Kód]],zostava3[],2,0),"")</f>
        <v/>
      </c>
      <c r="P473" s="100" t="str">
        <f>IFERROR(VLOOKUP(Výskyt[[#This Row],[Kód]],zostava4[],2,0),"")</f>
        <v/>
      </c>
      <c r="Q473" s="100" t="str">
        <f>IFERROR(VLOOKUP(Výskyt[[#This Row],[Kód]],zostava5[],2,0),"")</f>
        <v/>
      </c>
      <c r="R473" s="100" t="str">
        <f>IFERROR(VLOOKUP(Výskyt[[#This Row],[Kód]],zostava6[],2,0),"")</f>
        <v/>
      </c>
      <c r="S473" s="100" t="str">
        <f>IFERROR(VLOOKUP(Výskyt[[#This Row],[Kód]],zostava7[],2,0),"")</f>
        <v/>
      </c>
      <c r="T473" s="100" t="str">
        <f>IFERROR(VLOOKUP(Výskyt[[#This Row],[Kód]],zostava8[],2,0),"")</f>
        <v/>
      </c>
      <c r="U473" s="100" t="str">
        <f>IFERROR(VLOOKUP(Výskyt[[#This Row],[Kód]],zostava9[],2,0),"")</f>
        <v/>
      </c>
      <c r="V473" s="102" t="str">
        <f>IFERROR(VLOOKUP(Výskyt[[#This Row],[Kód]],zostava10[],2,0),"")</f>
        <v/>
      </c>
      <c r="W473" s="100" t="str">
        <f>IFERROR(VLOOKUP(Výskyt[[#This Row],[Kód]],zostava11[],2,0),"")</f>
        <v/>
      </c>
      <c r="X473" s="100" t="str">
        <f>IFERROR(VLOOKUP(Výskyt[[#This Row],[Kód]],zostava12[],2,0),"")</f>
        <v/>
      </c>
      <c r="Y473" s="100" t="str">
        <f>IFERROR(VLOOKUP(Výskyt[[#This Row],[Kód]],zostava13[],2,0),"")</f>
        <v/>
      </c>
      <c r="Z473" s="100" t="str">
        <f>IFERROR(VLOOKUP(Výskyt[[#This Row],[Kód]],zostava14[],2,0),"")</f>
        <v/>
      </c>
      <c r="AA473" s="100" t="str">
        <f>IFERROR(VLOOKUP(Výskyt[[#This Row],[Kód]],zostava15[],2,0),"")</f>
        <v/>
      </c>
      <c r="AB473" s="100" t="str">
        <f>IFERROR(VLOOKUP(Výskyt[[#This Row],[Kód]],zostava16[],2,0),"")</f>
        <v/>
      </c>
      <c r="AC473" s="100" t="str">
        <f>IFERROR(VLOOKUP(Výskyt[[#This Row],[Kód]],zostava17[],2,0),"")</f>
        <v/>
      </c>
      <c r="AD473" s="100" t="str">
        <f>IFERROR(VLOOKUP(Výskyt[[#This Row],[Kód]],zostava18[],2,0),"")</f>
        <v/>
      </c>
      <c r="AE473" s="100" t="str">
        <f>IFERROR(VLOOKUP(Výskyt[[#This Row],[Kód]],zostava19[],2,0),"")</f>
        <v/>
      </c>
      <c r="AF473" s="100" t="str">
        <f>IFERROR(VLOOKUP(Výskyt[[#This Row],[Kód]],zostava20[],2,0),"")</f>
        <v/>
      </c>
      <c r="AG473" s="100" t="str">
        <f>IFERROR(VLOOKUP(Výskyt[[#This Row],[Kód]],zostava21[],2,0),"")</f>
        <v/>
      </c>
      <c r="AH473" s="100" t="str">
        <f>IFERROR(VLOOKUP(Výskyt[[#This Row],[Kód]],zostava22[],2,0),"")</f>
        <v/>
      </c>
      <c r="AI473" s="100" t="str">
        <f>IFERROR(VLOOKUP(Výskyt[[#This Row],[Kód]],zostava23[],2,0),"")</f>
        <v/>
      </c>
      <c r="AJ473" s="100" t="str">
        <f>IFERROR(VLOOKUP(Výskyt[[#This Row],[Kód]],zostava24[],2,0),"")</f>
        <v/>
      </c>
      <c r="AK473" s="100" t="str">
        <f>IFERROR(VLOOKUP(Výskyt[[#This Row],[Kód]],zostava25[],2,0),"")</f>
        <v/>
      </c>
      <c r="AL473" s="100" t="str">
        <f>IFERROR(VLOOKUP(Výskyt[[#This Row],[Kód]],zostava26[],2,0),"")</f>
        <v/>
      </c>
      <c r="AM473" s="100" t="str">
        <f>IFERROR(VLOOKUP(Výskyt[[#This Row],[Kód]],zostava27[],2,0),"")</f>
        <v/>
      </c>
      <c r="AN473" s="100" t="str">
        <f>IFERROR(VLOOKUP(Výskyt[[#This Row],[Kód]],zostava28[],2,0),"")</f>
        <v/>
      </c>
      <c r="AO473" s="100" t="str">
        <f>IFERROR(VLOOKUP(Výskyt[[#This Row],[Kód]],zostava29[],2,0),"")</f>
        <v/>
      </c>
      <c r="AP473" s="100" t="str">
        <f>IFERROR(VLOOKUP(Výskyt[[#This Row],[Kód]],zostava30[],2,0),"")</f>
        <v/>
      </c>
      <c r="AQ473" s="100" t="str">
        <f>IFERROR(VLOOKUP(Výskyt[[#This Row],[Kód]],zostava31[],2,0),"")</f>
        <v/>
      </c>
      <c r="AR473" s="100" t="str">
        <f>IFERROR(VLOOKUP(Výskyt[[#This Row],[Kód]],zostava32[],2,0),"")</f>
        <v/>
      </c>
      <c r="AS473" s="100" t="str">
        <f>IFERROR(VLOOKUP(Výskyt[[#This Row],[Kód]],zostava33[],2,0),"")</f>
        <v/>
      </c>
      <c r="AT473" s="100" t="str">
        <f>IFERROR(VLOOKUP(Výskyt[[#This Row],[Kód]],zostava34[],2,0),"")</f>
        <v/>
      </c>
      <c r="AU473" s="100" t="str">
        <f>IFERROR(VLOOKUP(Výskyt[[#This Row],[Kód]],zostava35[],2,0),"")</f>
        <v/>
      </c>
      <c r="AV473" s="100" t="str">
        <f>IFERROR(VLOOKUP(Výskyt[[#This Row],[Kód]],zostava36[],2,0),"")</f>
        <v/>
      </c>
      <c r="AW473" s="100" t="str">
        <f>IFERROR(VLOOKUP(Výskyt[[#This Row],[Kód]],zostava37[],2,0),"")</f>
        <v/>
      </c>
      <c r="AX473" s="100" t="str">
        <f>IFERROR(VLOOKUP(Výskyt[[#This Row],[Kód]],zostava38[],2,0),"")</f>
        <v/>
      </c>
      <c r="AY473" s="100" t="str">
        <f>IFERROR(VLOOKUP(Výskyt[[#This Row],[Kód]],zostava39[],2,0),"")</f>
        <v/>
      </c>
      <c r="AZ473" s="100" t="str">
        <f>IFERROR(VLOOKUP(Výskyt[[#This Row],[Kód]],zostava40[],2,0),"")</f>
        <v/>
      </c>
      <c r="BA473" s="100" t="str">
        <f>IFERROR(VLOOKUP(Výskyt[[#This Row],[Kód]],zostava41[],2,0),"")</f>
        <v/>
      </c>
      <c r="BB473" s="100" t="str">
        <f>IFERROR(VLOOKUP(Výskyt[[#This Row],[Kód]],zostava42[],2,0),"")</f>
        <v/>
      </c>
      <c r="BC473" s="100" t="str">
        <f>IFERROR(VLOOKUP(Výskyt[[#This Row],[Kód]],zostava43[],2,0),"")</f>
        <v/>
      </c>
      <c r="BD473" s="100" t="str">
        <f>IFERROR(VLOOKUP(Výskyt[[#This Row],[Kód]],zostava44[],2,0),"")</f>
        <v/>
      </c>
    </row>
    <row r="474" spans="2:56" x14ac:dyDescent="0.35">
      <c r="B474" s="98">
        <v>7817</v>
      </c>
      <c r="C474" s="84" t="s">
        <v>156</v>
      </c>
      <c r="D474" s="84">
        <f>Cenník[[#This Row],[Kód]]</f>
        <v>7817</v>
      </c>
      <c r="E474" s="93">
        <v>3.4699999999999998</v>
      </c>
      <c r="G474" s="84" t="s">
        <v>155</v>
      </c>
      <c r="I474" s="104">
        <f>Cenník[[#This Row],[Kód]]</f>
        <v>7817</v>
      </c>
      <c r="J474" s="105">
        <f>SUM(Výskyt[[#This Row],[1]:[44]])</f>
        <v>0</v>
      </c>
      <c r="K474" s="105" t="str">
        <f>IFERROR(RANK(Výskyt[[#This Row],[kód-P]],Výskyt[kód-P],1),"")</f>
        <v/>
      </c>
      <c r="L474" s="105" t="str">
        <f>IF(Výskyt[[#This Row],[ks]]&gt;0,Výskyt[[#This Row],[Kód]],"")</f>
        <v/>
      </c>
      <c r="M474" s="105" t="str">
        <f>IFERROR(VLOOKUP(Výskyt[[#This Row],[Kód]],zostava1[],2,0),"")</f>
        <v/>
      </c>
      <c r="N474" s="105" t="str">
        <f>IFERROR(VLOOKUP(Výskyt[[#This Row],[Kód]],zostava2[],2,0),"")</f>
        <v/>
      </c>
      <c r="O474" s="105" t="str">
        <f>IFERROR(VLOOKUP(Výskyt[[#This Row],[Kód]],zostava3[],2,0),"")</f>
        <v/>
      </c>
      <c r="P474" s="105" t="str">
        <f>IFERROR(VLOOKUP(Výskyt[[#This Row],[Kód]],zostava4[],2,0),"")</f>
        <v/>
      </c>
      <c r="Q474" s="105" t="str">
        <f>IFERROR(VLOOKUP(Výskyt[[#This Row],[Kód]],zostava5[],2,0),"")</f>
        <v/>
      </c>
      <c r="R474" s="105" t="str">
        <f>IFERROR(VLOOKUP(Výskyt[[#This Row],[Kód]],zostava6[],2,0),"")</f>
        <v/>
      </c>
      <c r="S474" s="105" t="str">
        <f>IFERROR(VLOOKUP(Výskyt[[#This Row],[Kód]],zostava7[],2,0),"")</f>
        <v/>
      </c>
      <c r="T474" s="105" t="str">
        <f>IFERROR(VLOOKUP(Výskyt[[#This Row],[Kód]],zostava8[],2,0),"")</f>
        <v/>
      </c>
      <c r="U474" s="105" t="str">
        <f>IFERROR(VLOOKUP(Výskyt[[#This Row],[Kód]],zostava9[],2,0),"")</f>
        <v/>
      </c>
      <c r="V474" s="106" t="str">
        <f>IFERROR(VLOOKUP(Výskyt[[#This Row],[Kód]],zostava10[],2,0),"")</f>
        <v/>
      </c>
      <c r="W474" s="105" t="str">
        <f>IFERROR(VLOOKUP(Výskyt[[#This Row],[Kód]],zostava11[],2,0),"")</f>
        <v/>
      </c>
      <c r="X474" s="105" t="str">
        <f>IFERROR(VLOOKUP(Výskyt[[#This Row],[Kód]],zostava12[],2,0),"")</f>
        <v/>
      </c>
      <c r="Y474" s="105" t="str">
        <f>IFERROR(VLOOKUP(Výskyt[[#This Row],[Kód]],zostava13[],2,0),"")</f>
        <v/>
      </c>
      <c r="Z474" s="105" t="str">
        <f>IFERROR(VLOOKUP(Výskyt[[#This Row],[Kód]],zostava14[],2,0),"")</f>
        <v/>
      </c>
      <c r="AA474" s="105" t="str">
        <f>IFERROR(VLOOKUP(Výskyt[[#This Row],[Kód]],zostava15[],2,0),"")</f>
        <v/>
      </c>
      <c r="AB474" s="105" t="str">
        <f>IFERROR(VLOOKUP(Výskyt[[#This Row],[Kód]],zostava16[],2,0),"")</f>
        <v/>
      </c>
      <c r="AC474" s="105" t="str">
        <f>IFERROR(VLOOKUP(Výskyt[[#This Row],[Kód]],zostava17[],2,0),"")</f>
        <v/>
      </c>
      <c r="AD474" s="105" t="str">
        <f>IFERROR(VLOOKUP(Výskyt[[#This Row],[Kód]],zostava18[],2,0),"")</f>
        <v/>
      </c>
      <c r="AE474" s="105" t="str">
        <f>IFERROR(VLOOKUP(Výskyt[[#This Row],[Kód]],zostava19[],2,0),"")</f>
        <v/>
      </c>
      <c r="AF474" s="105" t="str">
        <f>IFERROR(VLOOKUP(Výskyt[[#This Row],[Kód]],zostava20[],2,0),"")</f>
        <v/>
      </c>
      <c r="AG474" s="105" t="str">
        <f>IFERROR(VLOOKUP(Výskyt[[#This Row],[Kód]],zostava21[],2,0),"")</f>
        <v/>
      </c>
      <c r="AH474" s="105" t="str">
        <f>IFERROR(VLOOKUP(Výskyt[[#This Row],[Kód]],zostava22[],2,0),"")</f>
        <v/>
      </c>
      <c r="AI474" s="105" t="str">
        <f>IFERROR(VLOOKUP(Výskyt[[#This Row],[Kód]],zostava23[],2,0),"")</f>
        <v/>
      </c>
      <c r="AJ474" s="105" t="str">
        <f>IFERROR(VLOOKUP(Výskyt[[#This Row],[Kód]],zostava24[],2,0),"")</f>
        <v/>
      </c>
      <c r="AK474" s="105" t="str">
        <f>IFERROR(VLOOKUP(Výskyt[[#This Row],[Kód]],zostava25[],2,0),"")</f>
        <v/>
      </c>
      <c r="AL474" s="105" t="str">
        <f>IFERROR(VLOOKUP(Výskyt[[#This Row],[Kód]],zostava26[],2,0),"")</f>
        <v/>
      </c>
      <c r="AM474" s="105" t="str">
        <f>IFERROR(VLOOKUP(Výskyt[[#This Row],[Kód]],zostava27[],2,0),"")</f>
        <v/>
      </c>
      <c r="AN474" s="105" t="str">
        <f>IFERROR(VLOOKUP(Výskyt[[#This Row],[Kód]],zostava28[],2,0),"")</f>
        <v/>
      </c>
      <c r="AO474" s="105" t="str">
        <f>IFERROR(VLOOKUP(Výskyt[[#This Row],[Kód]],zostava29[],2,0),"")</f>
        <v/>
      </c>
      <c r="AP474" s="105" t="str">
        <f>IFERROR(VLOOKUP(Výskyt[[#This Row],[Kód]],zostava30[],2,0),"")</f>
        <v/>
      </c>
      <c r="AQ474" s="105" t="str">
        <f>IFERROR(VLOOKUP(Výskyt[[#This Row],[Kód]],zostava31[],2,0),"")</f>
        <v/>
      </c>
      <c r="AR474" s="105" t="str">
        <f>IFERROR(VLOOKUP(Výskyt[[#This Row],[Kód]],zostava32[],2,0),"")</f>
        <v/>
      </c>
      <c r="AS474" s="105" t="str">
        <f>IFERROR(VLOOKUP(Výskyt[[#This Row],[Kód]],zostava33[],2,0),"")</f>
        <v/>
      </c>
      <c r="AT474" s="105" t="str">
        <f>IFERROR(VLOOKUP(Výskyt[[#This Row],[Kód]],zostava34[],2,0),"")</f>
        <v/>
      </c>
      <c r="AU474" s="105" t="str">
        <f>IFERROR(VLOOKUP(Výskyt[[#This Row],[Kód]],zostava35[],2,0),"")</f>
        <v/>
      </c>
      <c r="AV474" s="105" t="str">
        <f>IFERROR(VLOOKUP(Výskyt[[#This Row],[Kód]],zostava36[],2,0),"")</f>
        <v/>
      </c>
      <c r="AW474" s="105" t="str">
        <f>IFERROR(VLOOKUP(Výskyt[[#This Row],[Kód]],zostava37[],2,0),"")</f>
        <v/>
      </c>
      <c r="AX474" s="105" t="str">
        <f>IFERROR(VLOOKUP(Výskyt[[#This Row],[Kód]],zostava38[],2,0),"")</f>
        <v/>
      </c>
      <c r="AY474" s="105" t="str">
        <f>IFERROR(VLOOKUP(Výskyt[[#This Row],[Kód]],zostava39[],2,0),"")</f>
        <v/>
      </c>
      <c r="AZ474" s="105" t="str">
        <f>IFERROR(VLOOKUP(Výskyt[[#This Row],[Kód]],zostava40[],2,0),"")</f>
        <v/>
      </c>
      <c r="BA474" s="105" t="str">
        <f>IFERROR(VLOOKUP(Výskyt[[#This Row],[Kód]],zostava41[],2,0),"")</f>
        <v/>
      </c>
      <c r="BB474" s="105" t="str">
        <f>IFERROR(VLOOKUP(Výskyt[[#This Row],[Kód]],zostava42[],2,0),"")</f>
        <v/>
      </c>
      <c r="BC474" s="105" t="str">
        <f>IFERROR(VLOOKUP(Výskyt[[#This Row],[Kód]],zostava43[],2,0),"")</f>
        <v/>
      </c>
      <c r="BD474" s="105" t="str">
        <f>IFERROR(VLOOKUP(Výskyt[[#This Row],[Kód]],zostava44[],2,0),"")</f>
        <v/>
      </c>
    </row>
  </sheetData>
  <sheetProtection algorithmName="SHA-512" hashValue="gnx0o1mVV3+NKhGfiByqayJOp0vUC3amHZcw9F4nIv+prFhxbNnEga8i4DgNoMTJd+7SCvpptWYBJOWutbE93Q==" saltValue="C4+ZAUVIP9hV/nnY5dcCqw==" spinCount="100000" sheet="1" objects="1" scenarios="1"/>
  <mergeCells count="44">
    <mergeCell ref="BF6:BG6"/>
    <mergeCell ref="BI6:BJ6"/>
    <mergeCell ref="BL6:BM6"/>
    <mergeCell ref="BO6:BP6"/>
    <mergeCell ref="BF43:BG43"/>
    <mergeCell ref="BI43:BJ43"/>
    <mergeCell ref="BL43:BM43"/>
    <mergeCell ref="BO43:BP43"/>
    <mergeCell ref="BF80:BG80"/>
    <mergeCell ref="BI80:BJ80"/>
    <mergeCell ref="BL80:BM80"/>
    <mergeCell ref="BO80:BP80"/>
    <mergeCell ref="BF117:BG117"/>
    <mergeCell ref="BI117:BJ117"/>
    <mergeCell ref="BL117:BM117"/>
    <mergeCell ref="BO117:BP117"/>
    <mergeCell ref="BF154:BG154"/>
    <mergeCell ref="BI154:BJ154"/>
    <mergeCell ref="BL154:BM154"/>
    <mergeCell ref="BO154:BP154"/>
    <mergeCell ref="BF191:BG191"/>
    <mergeCell ref="BI191:BJ191"/>
    <mergeCell ref="BL191:BM191"/>
    <mergeCell ref="BO191:BP191"/>
    <mergeCell ref="BF228:BG228"/>
    <mergeCell ref="BI228:BJ228"/>
    <mergeCell ref="BL228:BM228"/>
    <mergeCell ref="BO228:BP228"/>
    <mergeCell ref="BF265:BG265"/>
    <mergeCell ref="BI265:BJ265"/>
    <mergeCell ref="BL265:BM265"/>
    <mergeCell ref="BO265:BP265"/>
    <mergeCell ref="BO376:BP376"/>
    <mergeCell ref="BF376:BG376"/>
    <mergeCell ref="BI376:BJ376"/>
    <mergeCell ref="BL376:BM376"/>
    <mergeCell ref="BF302:BG302"/>
    <mergeCell ref="BI302:BJ302"/>
    <mergeCell ref="BL302:BM302"/>
    <mergeCell ref="BO302:BP302"/>
    <mergeCell ref="BF339:BG339"/>
    <mergeCell ref="BI339:BJ339"/>
    <mergeCell ref="BL339:BM339"/>
    <mergeCell ref="BO339:BP339"/>
  </mergeCells>
  <pageMargins left="0.7" right="0.7" top="0.75" bottom="0.75" header="0.3" footer="0.3"/>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D5DCF-039C-43B0-81C5-9AD55E26FA64}">
  <sheetPr codeName="Hárok1">
    <tabColor rgb="FF92D050"/>
  </sheetPr>
  <dimension ref="A1:AO495"/>
  <sheetViews>
    <sheetView showGridLines="0" showRowColHeaders="0" showZeros="0" tabSelected="1" zoomScaleNormal="100" zoomScaleSheetLayoutView="80" workbookViewId="0">
      <selection activeCell="C6" sqref="C6"/>
    </sheetView>
  </sheetViews>
  <sheetFormatPr defaultColWidth="9.15234375" defaultRowHeight="12.75" customHeight="1" x14ac:dyDescent="0.35"/>
  <cols>
    <col min="1" max="1" width="2.69140625" style="74" customWidth="1"/>
    <col min="2" max="2" width="6.3046875" style="74" customWidth="1"/>
    <col min="3" max="3" width="26.69140625" style="74" customWidth="1"/>
    <col min="4" max="4" width="3.3046875" style="74" customWidth="1"/>
    <col min="5" max="5" width="4.53515625" style="74" customWidth="1"/>
    <col min="6" max="6" width="6.15234375" style="74" customWidth="1"/>
    <col min="7" max="7" width="1.69140625" style="74" customWidth="1"/>
    <col min="8" max="8" width="6.3046875" style="74" customWidth="1"/>
    <col min="9" max="9" width="26.69140625" style="74" customWidth="1"/>
    <col min="10" max="10" width="3.3046875" style="74" customWidth="1"/>
    <col min="11" max="11" width="4.53515625" style="74" customWidth="1"/>
    <col min="12" max="12" width="6.15234375" style="74" customWidth="1"/>
    <col min="13" max="13" width="1.69140625" style="74" customWidth="1"/>
    <col min="14" max="14" width="6.3046875" style="74" customWidth="1"/>
    <col min="15" max="15" width="26.69140625" style="74" customWidth="1"/>
    <col min="16" max="16" width="3.3046875" style="74" customWidth="1"/>
    <col min="17" max="17" width="4.53515625" style="74" customWidth="1"/>
    <col min="18" max="18" width="6.15234375" style="74" customWidth="1"/>
    <col min="19" max="19" width="1.69140625" style="74" customWidth="1"/>
    <col min="20" max="20" width="6.3046875" style="74" customWidth="1"/>
    <col min="21" max="21" width="26.69140625" style="74" customWidth="1"/>
    <col min="22" max="22" width="3.3046875" style="74" customWidth="1"/>
    <col min="23" max="23" width="4.53515625" style="74" customWidth="1"/>
    <col min="24" max="24" width="6.15234375" style="74" customWidth="1"/>
    <col min="25" max="26" width="2.69140625" style="74" customWidth="1"/>
    <col min="27" max="27" width="6.3046875" style="74" customWidth="1"/>
    <col min="28" max="28" width="26.69140625" style="74" customWidth="1"/>
    <col min="29" max="29" width="5" style="74" customWidth="1"/>
    <col min="30" max="30" width="1.69140625" style="74" customWidth="1"/>
    <col min="31" max="31" width="6.3046875" style="74" customWidth="1"/>
    <col min="32" max="32" width="26.69140625" style="74" customWidth="1"/>
    <col min="33" max="33" width="5" style="74" customWidth="1"/>
    <col min="34" max="34" width="1.69140625" style="74" customWidth="1"/>
    <col min="35" max="35" width="6.3046875" style="74" customWidth="1"/>
    <col min="36" max="36" width="26.69140625" style="74" customWidth="1"/>
    <col min="37" max="37" width="5" style="74" customWidth="1"/>
    <col min="38" max="38" width="1.69140625" style="74" customWidth="1"/>
    <col min="39" max="39" width="6.3046875" style="74" customWidth="1"/>
    <col min="40" max="40" width="26.69140625" style="74" customWidth="1"/>
    <col min="41" max="41" width="5" style="74" customWidth="1"/>
    <col min="42" max="16384" width="9.15234375" style="74"/>
  </cols>
  <sheetData>
    <row r="1" spans="1:41" ht="30" x14ac:dyDescent="0.7">
      <c r="A1" s="75"/>
      <c r="B1" s="258" t="s">
        <v>520</v>
      </c>
      <c r="C1" s="258"/>
      <c r="D1" s="258"/>
      <c r="E1" s="258"/>
      <c r="F1" s="258"/>
      <c r="G1" s="258"/>
      <c r="H1" s="258"/>
      <c r="I1" s="258"/>
      <c r="J1" s="258"/>
      <c r="K1" s="258"/>
      <c r="L1" s="258"/>
      <c r="M1" s="258"/>
      <c r="N1" s="258"/>
      <c r="O1" s="258"/>
      <c r="P1" s="258"/>
      <c r="Q1" s="258"/>
      <c r="R1" s="258"/>
      <c r="S1" s="258"/>
      <c r="T1" s="258"/>
      <c r="U1" s="258"/>
      <c r="V1" s="258"/>
      <c r="W1" s="258"/>
      <c r="X1" s="258"/>
      <c r="Y1" s="75"/>
      <c r="Z1" s="66"/>
      <c r="AA1" s="61" t="s">
        <v>705</v>
      </c>
      <c r="AB1" s="62"/>
      <c r="AC1" s="62"/>
      <c r="AD1" s="62"/>
      <c r="AE1" s="63"/>
      <c r="AF1" s="64"/>
      <c r="AG1" s="65"/>
      <c r="AH1" s="65"/>
      <c r="AI1" s="62"/>
      <c r="AJ1" s="66"/>
      <c r="AK1" s="67"/>
      <c r="AL1" s="67"/>
      <c r="AM1" s="62"/>
      <c r="AN1" s="66"/>
      <c r="AO1" s="67"/>
    </row>
    <row r="2" spans="1:41" ht="12.75" customHeight="1" x14ac:dyDescent="0.35">
      <c r="A2" s="75"/>
      <c r="B2" s="76"/>
      <c r="C2" s="77"/>
      <c r="D2" s="77"/>
      <c r="E2" s="78"/>
      <c r="F2" s="78"/>
      <c r="G2" s="75"/>
      <c r="H2" s="76"/>
      <c r="I2" s="77"/>
      <c r="J2" s="78"/>
      <c r="K2" s="78"/>
      <c r="L2" s="75"/>
      <c r="M2" s="76"/>
      <c r="N2" s="77"/>
      <c r="O2" s="78"/>
      <c r="P2" s="78"/>
      <c r="Q2" s="75"/>
      <c r="R2" s="75"/>
      <c r="S2" s="75"/>
      <c r="T2" s="77"/>
      <c r="U2" s="78"/>
      <c r="V2" s="78"/>
      <c r="W2" s="75"/>
      <c r="X2" s="75"/>
      <c r="Y2" s="75"/>
      <c r="Z2" s="66"/>
      <c r="AA2" s="68" t="s">
        <v>706</v>
      </c>
      <c r="AB2" s="69"/>
      <c r="AC2" s="69"/>
      <c r="AD2" s="69"/>
      <c r="AE2" s="70"/>
      <c r="AF2" s="71"/>
      <c r="AG2" s="72"/>
      <c r="AH2" s="72"/>
      <c r="AI2" s="62"/>
      <c r="AJ2" s="66"/>
      <c r="AK2" s="67"/>
      <c r="AL2" s="67"/>
      <c r="AM2" s="62"/>
      <c r="AN2" s="66"/>
      <c r="AO2" s="67"/>
    </row>
    <row r="3" spans="1:41" ht="12.75" customHeight="1" x14ac:dyDescent="0.35">
      <c r="A3" s="75"/>
      <c r="B3" s="256" t="s">
        <v>708</v>
      </c>
      <c r="C3" s="257"/>
      <c r="D3" s="107"/>
      <c r="E3" s="252" t="s">
        <v>323</v>
      </c>
      <c r="F3" s="253"/>
      <c r="G3" s="109"/>
      <c r="H3" s="250" t="str">
        <f>B3</f>
        <v>2025/2026</v>
      </c>
      <c r="I3" s="251"/>
      <c r="J3" s="251"/>
      <c r="K3" s="252" t="s">
        <v>324</v>
      </c>
      <c r="L3" s="253"/>
      <c r="M3" s="109"/>
      <c r="N3" s="250" t="str">
        <f>H3</f>
        <v>2025/2026</v>
      </c>
      <c r="O3" s="251"/>
      <c r="P3" s="251"/>
      <c r="Q3" s="252" t="s">
        <v>325</v>
      </c>
      <c r="R3" s="253"/>
      <c r="S3" s="109"/>
      <c r="T3" s="250" t="str">
        <f>N3</f>
        <v>2025/2026</v>
      </c>
      <c r="U3" s="251"/>
      <c r="V3" s="251"/>
      <c r="W3" s="252" t="s">
        <v>326</v>
      </c>
      <c r="X3" s="253"/>
      <c r="Y3" s="109"/>
      <c r="Z3" s="110"/>
      <c r="AA3" s="111" t="s">
        <v>3</v>
      </c>
      <c r="AB3" s="112"/>
      <c r="AC3" s="113"/>
      <c r="AD3" s="69"/>
      <c r="AE3" s="111" t="s">
        <v>89</v>
      </c>
      <c r="AF3" s="112"/>
      <c r="AG3" s="113"/>
      <c r="AH3" s="73"/>
      <c r="AI3" s="114" t="s">
        <v>28</v>
      </c>
      <c r="AJ3" s="112"/>
      <c r="AK3" s="115"/>
      <c r="AL3" s="116"/>
      <c r="AM3" s="114" t="s">
        <v>77</v>
      </c>
      <c r="AN3" s="112"/>
      <c r="AO3" s="115"/>
    </row>
    <row r="4" spans="1:41" ht="12.75" customHeight="1" x14ac:dyDescent="0.35">
      <c r="A4" s="75"/>
      <c r="B4" s="117" t="s">
        <v>0</v>
      </c>
      <c r="C4" s="117" t="s">
        <v>4</v>
      </c>
      <c r="D4" s="118" t="s">
        <v>5</v>
      </c>
      <c r="E4" s="254" t="s">
        <v>6</v>
      </c>
      <c r="F4" s="255"/>
      <c r="G4" s="109"/>
      <c r="H4" s="117" t="s">
        <v>0</v>
      </c>
      <c r="I4" s="119" t="s">
        <v>4</v>
      </c>
      <c r="J4" s="118" t="s">
        <v>5</v>
      </c>
      <c r="K4" s="254" t="s">
        <v>6</v>
      </c>
      <c r="L4" s="255"/>
      <c r="M4" s="109"/>
      <c r="N4" s="117" t="s">
        <v>0</v>
      </c>
      <c r="O4" s="117" t="s">
        <v>4</v>
      </c>
      <c r="P4" s="118" t="s">
        <v>5</v>
      </c>
      <c r="Q4" s="254" t="s">
        <v>6</v>
      </c>
      <c r="R4" s="255"/>
      <c r="S4" s="109"/>
      <c r="T4" s="117" t="s">
        <v>0</v>
      </c>
      <c r="U4" s="117" t="s">
        <v>4</v>
      </c>
      <c r="V4" s="118" t="s">
        <v>5</v>
      </c>
      <c r="W4" s="254" t="s">
        <v>6</v>
      </c>
      <c r="X4" s="255"/>
      <c r="Y4" s="109"/>
      <c r="Z4" s="110"/>
      <c r="AA4" s="120">
        <v>3160</v>
      </c>
      <c r="AB4" s="121" t="s">
        <v>42</v>
      </c>
      <c r="AC4" s="122">
        <v>0.25</v>
      </c>
      <c r="AD4" s="123"/>
      <c r="AE4" s="120">
        <v>3275</v>
      </c>
      <c r="AF4" s="121" t="s">
        <v>242</v>
      </c>
      <c r="AG4" s="122">
        <v>2.17</v>
      </c>
      <c r="AH4" s="124"/>
      <c r="AI4" s="120">
        <v>3910</v>
      </c>
      <c r="AJ4" s="121" t="s">
        <v>439</v>
      </c>
      <c r="AK4" s="122">
        <v>0.4</v>
      </c>
      <c r="AL4" s="116"/>
      <c r="AM4" s="120">
        <v>4550</v>
      </c>
      <c r="AN4" s="121" t="s">
        <v>468</v>
      </c>
      <c r="AO4" s="122">
        <v>3.64</v>
      </c>
    </row>
    <row r="5" spans="1:41" ht="12.75" customHeight="1" x14ac:dyDescent="0.35">
      <c r="A5" s="75"/>
      <c r="B5" s="125" t="s">
        <v>2</v>
      </c>
      <c r="C5" s="126" t="s">
        <v>8</v>
      </c>
      <c r="D5" s="125" t="s">
        <v>9</v>
      </c>
      <c r="E5" s="127" t="s">
        <v>1</v>
      </c>
      <c r="F5" s="127" t="s">
        <v>10</v>
      </c>
      <c r="G5" s="109"/>
      <c r="H5" s="126" t="s">
        <v>2</v>
      </c>
      <c r="I5" s="128" t="s">
        <v>8</v>
      </c>
      <c r="J5" s="126" t="s">
        <v>9</v>
      </c>
      <c r="K5" s="127" t="s">
        <v>1</v>
      </c>
      <c r="L5" s="127" t="s">
        <v>10</v>
      </c>
      <c r="M5" s="109"/>
      <c r="N5" s="126" t="s">
        <v>2</v>
      </c>
      <c r="O5" s="126" t="s">
        <v>8</v>
      </c>
      <c r="P5" s="126" t="s">
        <v>9</v>
      </c>
      <c r="Q5" s="127" t="s">
        <v>1</v>
      </c>
      <c r="R5" s="127" t="s">
        <v>10</v>
      </c>
      <c r="S5" s="109"/>
      <c r="T5" s="126" t="s">
        <v>2</v>
      </c>
      <c r="U5" s="126" t="s">
        <v>8</v>
      </c>
      <c r="V5" s="126" t="s">
        <v>9</v>
      </c>
      <c r="W5" s="127" t="s">
        <v>1</v>
      </c>
      <c r="X5" s="127" t="s">
        <v>10</v>
      </c>
      <c r="Y5" s="109"/>
      <c r="Z5" s="110"/>
      <c r="AA5" s="120">
        <v>3165</v>
      </c>
      <c r="AB5" s="121" t="s">
        <v>43</v>
      </c>
      <c r="AC5" s="122">
        <v>0.37</v>
      </c>
      <c r="AD5" s="129"/>
      <c r="AE5" s="130">
        <v>3280</v>
      </c>
      <c r="AF5" s="121" t="s">
        <v>243</v>
      </c>
      <c r="AG5" s="122">
        <v>1.1200000000000001</v>
      </c>
      <c r="AH5" s="124"/>
      <c r="AI5" s="130">
        <v>3911</v>
      </c>
      <c r="AJ5" s="121" t="s">
        <v>438</v>
      </c>
      <c r="AK5" s="122">
        <v>0.28000000000000003</v>
      </c>
      <c r="AL5" s="116"/>
      <c r="AM5" s="130">
        <v>4551</v>
      </c>
      <c r="AN5" s="121" t="s">
        <v>469</v>
      </c>
      <c r="AO5" s="122">
        <v>7.94</v>
      </c>
    </row>
    <row r="6" spans="1:41" ht="12.75" customHeight="1" x14ac:dyDescent="0.35">
      <c r="A6" s="75"/>
      <c r="B6" s="79">
        <f>IFERROR(INDEX(Cenník[[Názov]:[KódN]],MATCH(C6,Cenník[Názov],0),2),0)</f>
        <v>0</v>
      </c>
      <c r="C6" s="131"/>
      <c r="D6" s="132"/>
      <c r="E6" s="133">
        <f>IFERROR(INDEX(Cenník[[Názov]:[JC]],MATCH(C6,Cenník[Názov],0),3),0)</f>
        <v>0</v>
      </c>
      <c r="F6" s="136">
        <f>D6*E6</f>
        <v>0</v>
      </c>
      <c r="G6" s="134"/>
      <c r="H6" s="79">
        <f>IFERROR(INDEX(Cenník[[Názov]:[KódN]],MATCH(I6,Cenník[Názov],0),2),0)</f>
        <v>0</v>
      </c>
      <c r="I6" s="131"/>
      <c r="J6" s="135"/>
      <c r="K6" s="133">
        <f>IFERROR(INDEX(Cenník[[Názov]:[JC]],MATCH(I6,Cenník[Názov],0),3),0)</f>
        <v>0</v>
      </c>
      <c r="L6" s="136">
        <f t="shared" ref="L6:L39" si="0">J6*K6</f>
        <v>0</v>
      </c>
      <c r="M6" s="134"/>
      <c r="N6" s="79">
        <f>IFERROR(INDEX(Cenník[[Názov]:[KódN]],MATCH(O6,Cenník[Názov],0),2),0)</f>
        <v>0</v>
      </c>
      <c r="O6" s="131"/>
      <c r="P6" s="135"/>
      <c r="Q6" s="133">
        <f>IFERROR(INDEX(Cenník[[Názov]:[JC]],MATCH(O6,Cenník[Názov],0),3),0)</f>
        <v>0</v>
      </c>
      <c r="R6" s="136">
        <f t="shared" ref="R6:R39" si="1">P6*Q6</f>
        <v>0</v>
      </c>
      <c r="S6" s="134"/>
      <c r="T6" s="79">
        <f>IFERROR(INDEX(Cenník[[Názov]:[KódN]],MATCH(U6,Cenník[Názov],0),2),0)</f>
        <v>0</v>
      </c>
      <c r="U6" s="131"/>
      <c r="V6" s="135"/>
      <c r="W6" s="133">
        <f>IFERROR(INDEX(Cenník[[Názov]:[JC]],MATCH(U6,Cenník[Názov],0),3),0)</f>
        <v>0</v>
      </c>
      <c r="X6" s="136">
        <f t="shared" ref="X6:X39" si="2">V6*W6</f>
        <v>0</v>
      </c>
      <c r="Y6" s="134"/>
      <c r="Z6" s="110"/>
      <c r="AA6" s="120">
        <v>3050</v>
      </c>
      <c r="AB6" s="121" t="s">
        <v>7</v>
      </c>
      <c r="AC6" s="122">
        <v>0.28000000000000003</v>
      </c>
      <c r="AD6" s="129"/>
      <c r="AE6" s="130">
        <v>3285</v>
      </c>
      <c r="AF6" s="121" t="s">
        <v>244</v>
      </c>
      <c r="AG6" s="122">
        <v>1.84</v>
      </c>
      <c r="AH6" s="124"/>
      <c r="AI6" s="130">
        <v>3912</v>
      </c>
      <c r="AJ6" s="121" t="s">
        <v>440</v>
      </c>
      <c r="AK6" s="122">
        <v>0.2</v>
      </c>
      <c r="AL6" s="116"/>
      <c r="AM6" s="130">
        <v>4555</v>
      </c>
      <c r="AN6" s="121" t="s">
        <v>470</v>
      </c>
      <c r="AO6" s="122">
        <v>3.88</v>
      </c>
    </row>
    <row r="7" spans="1:41" ht="12.75" customHeight="1" x14ac:dyDescent="0.35">
      <c r="A7" s="75"/>
      <c r="B7" s="79">
        <f>IFERROR(INDEX(Cenník[[Názov]:[KódN]],MATCH(C7,Cenník[Názov],0),2),0)</f>
        <v>0</v>
      </c>
      <c r="C7" s="131"/>
      <c r="D7" s="132"/>
      <c r="E7" s="133">
        <f>IFERROR(INDEX(Cenník[[Názov]:[JC]],MATCH(C7,Cenník[Názov],0),3),0)</f>
        <v>0</v>
      </c>
      <c r="F7" s="136">
        <f t="shared" ref="F7:F39" si="3">D7*E7</f>
        <v>0</v>
      </c>
      <c r="G7" s="134"/>
      <c r="H7" s="79">
        <f>IFERROR(INDEX(Cenník[[Názov]:[KódN]],MATCH(I7,Cenník[Názov],0),2),0)</f>
        <v>0</v>
      </c>
      <c r="I7" s="131"/>
      <c r="J7" s="135"/>
      <c r="K7" s="133">
        <f>IFERROR(INDEX(Cenník[[Názov]:[JC]],MATCH(I7,Cenník[Názov],0),3),0)</f>
        <v>0</v>
      </c>
      <c r="L7" s="136">
        <f t="shared" si="0"/>
        <v>0</v>
      </c>
      <c r="M7" s="134"/>
      <c r="N7" s="79">
        <f>IFERROR(INDEX(Cenník[[Názov]:[KódN]],MATCH(O7,Cenník[Názov],0),2),0)</f>
        <v>0</v>
      </c>
      <c r="O7" s="131"/>
      <c r="P7" s="135"/>
      <c r="Q7" s="133">
        <f>IFERROR(INDEX(Cenník[[Názov]:[JC]],MATCH(O7,Cenník[Názov],0),3),0)</f>
        <v>0</v>
      </c>
      <c r="R7" s="136">
        <f t="shared" si="1"/>
        <v>0</v>
      </c>
      <c r="S7" s="134"/>
      <c r="T7" s="79">
        <f>IFERROR(INDEX(Cenník[[Názov]:[KódN]],MATCH(U7,Cenník[Názov],0),2),0)</f>
        <v>0</v>
      </c>
      <c r="U7" s="131"/>
      <c r="V7" s="135"/>
      <c r="W7" s="133">
        <f>IFERROR(INDEX(Cenník[[Názov]:[JC]],MATCH(U7,Cenník[Názov],0),3),0)</f>
        <v>0</v>
      </c>
      <c r="X7" s="136">
        <f t="shared" si="2"/>
        <v>0</v>
      </c>
      <c r="Y7" s="134"/>
      <c r="Z7" s="110"/>
      <c r="AA7" s="120">
        <v>3055</v>
      </c>
      <c r="AB7" s="121" t="s">
        <v>11</v>
      </c>
      <c r="AC7" s="122">
        <v>0.28000000000000003</v>
      </c>
      <c r="AD7" s="129"/>
      <c r="AE7" s="120">
        <v>3290</v>
      </c>
      <c r="AF7" s="121" t="s">
        <v>245</v>
      </c>
      <c r="AG7" s="122">
        <v>0.94</v>
      </c>
      <c r="AH7" s="124"/>
      <c r="AI7" s="130">
        <v>3914</v>
      </c>
      <c r="AJ7" s="121" t="s">
        <v>35</v>
      </c>
      <c r="AK7" s="122">
        <v>0.52</v>
      </c>
      <c r="AL7" s="116"/>
      <c r="AM7" s="120">
        <v>4556</v>
      </c>
      <c r="AN7" s="121" t="s">
        <v>471</v>
      </c>
      <c r="AO7" s="122">
        <v>6.52</v>
      </c>
    </row>
    <row r="8" spans="1:41" ht="12.75" customHeight="1" x14ac:dyDescent="0.35">
      <c r="A8" s="75"/>
      <c r="B8" s="79">
        <f>IFERROR(INDEX(Cenník[[Názov]:[KódN]],MATCH(C8,Cenník[Názov],0),2),0)</f>
        <v>0</v>
      </c>
      <c r="C8" s="131"/>
      <c r="D8" s="132"/>
      <c r="E8" s="133">
        <f>IFERROR(INDEX(Cenník[[Názov]:[JC]],MATCH(C8,Cenník[Názov],0),3),0)</f>
        <v>0</v>
      </c>
      <c r="F8" s="136">
        <f t="shared" si="3"/>
        <v>0</v>
      </c>
      <c r="G8" s="134"/>
      <c r="H8" s="79">
        <f>IFERROR(INDEX(Cenník[[Názov]:[KódN]],MATCH(I8,Cenník[Názov],0),2),0)</f>
        <v>0</v>
      </c>
      <c r="I8" s="131"/>
      <c r="J8" s="135"/>
      <c r="K8" s="133">
        <f>IFERROR(INDEX(Cenník[[Názov]:[JC]],MATCH(I8,Cenník[Názov],0),3),0)</f>
        <v>0</v>
      </c>
      <c r="L8" s="136">
        <f t="shared" si="0"/>
        <v>0</v>
      </c>
      <c r="M8" s="134"/>
      <c r="N8" s="79">
        <f>IFERROR(INDEX(Cenník[[Názov]:[KódN]],MATCH(O8,Cenník[Názov],0),2),0)</f>
        <v>0</v>
      </c>
      <c r="O8" s="131"/>
      <c r="P8" s="135"/>
      <c r="Q8" s="133">
        <f>IFERROR(INDEX(Cenník[[Názov]:[JC]],MATCH(O8,Cenník[Názov],0),3),0)</f>
        <v>0</v>
      </c>
      <c r="R8" s="136">
        <f t="shared" si="1"/>
        <v>0</v>
      </c>
      <c r="S8" s="134"/>
      <c r="T8" s="79">
        <f>IFERROR(INDEX(Cenník[[Názov]:[KódN]],MATCH(U8,Cenník[Názov],0),2),0)</f>
        <v>0</v>
      </c>
      <c r="U8" s="131"/>
      <c r="V8" s="135"/>
      <c r="W8" s="133">
        <f>IFERROR(INDEX(Cenník[[Názov]:[JC]],MATCH(U8,Cenník[Názov],0),3),0)</f>
        <v>0</v>
      </c>
      <c r="X8" s="136">
        <f t="shared" si="2"/>
        <v>0</v>
      </c>
      <c r="Y8" s="134"/>
      <c r="Z8" s="110"/>
      <c r="AA8" s="120">
        <v>3060</v>
      </c>
      <c r="AB8" s="121" t="s">
        <v>14</v>
      </c>
      <c r="AC8" s="122">
        <v>0.31</v>
      </c>
      <c r="AD8" s="129"/>
      <c r="AE8" s="111" t="s">
        <v>92</v>
      </c>
      <c r="AF8" s="112"/>
      <c r="AG8" s="113"/>
      <c r="AH8" s="124"/>
      <c r="AI8" s="130">
        <v>3915</v>
      </c>
      <c r="AJ8" s="121" t="s">
        <v>33</v>
      </c>
      <c r="AK8" s="122">
        <v>0.28000000000000003</v>
      </c>
      <c r="AL8" s="116"/>
      <c r="AM8" s="114" t="s">
        <v>292</v>
      </c>
      <c r="AN8" s="112"/>
      <c r="AO8" s="115"/>
    </row>
    <row r="9" spans="1:41" ht="12.75" customHeight="1" x14ac:dyDescent="0.35">
      <c r="A9" s="75"/>
      <c r="B9" s="79">
        <f>IFERROR(INDEX(Cenník[[Názov]:[KódN]],MATCH(C9,Cenník[Názov],0),2),0)</f>
        <v>0</v>
      </c>
      <c r="C9" s="131"/>
      <c r="D9" s="132"/>
      <c r="E9" s="133">
        <f>IFERROR(INDEX(Cenník[[Názov]:[JC]],MATCH(C9,Cenník[Názov],0),3),0)</f>
        <v>0</v>
      </c>
      <c r="F9" s="136">
        <f t="shared" si="3"/>
        <v>0</v>
      </c>
      <c r="G9" s="134"/>
      <c r="H9" s="79">
        <f>IFERROR(INDEX(Cenník[[Názov]:[KódN]],MATCH(I9,Cenník[Názov],0),2),0)</f>
        <v>0</v>
      </c>
      <c r="I9" s="131"/>
      <c r="J9" s="135"/>
      <c r="K9" s="133">
        <f>IFERROR(INDEX(Cenník[[Názov]:[JC]],MATCH(I9,Cenník[Názov],0),3),0)</f>
        <v>0</v>
      </c>
      <c r="L9" s="136">
        <f t="shared" si="0"/>
        <v>0</v>
      </c>
      <c r="M9" s="134"/>
      <c r="N9" s="79">
        <f>IFERROR(INDEX(Cenník[[Názov]:[KódN]],MATCH(O9,Cenník[Názov],0),2),0)</f>
        <v>0</v>
      </c>
      <c r="O9" s="131"/>
      <c r="P9" s="132"/>
      <c r="Q9" s="133">
        <f>IFERROR(INDEX(Cenník[[Názov]:[JC]],MATCH(O9,Cenník[Názov],0),3),0)</f>
        <v>0</v>
      </c>
      <c r="R9" s="136">
        <f t="shared" si="1"/>
        <v>0</v>
      </c>
      <c r="S9" s="134"/>
      <c r="T9" s="79">
        <f>IFERROR(INDEX(Cenník[[Názov]:[KódN]],MATCH(U9,Cenník[Názov],0),2),0)</f>
        <v>0</v>
      </c>
      <c r="U9" s="131"/>
      <c r="V9" s="135"/>
      <c r="W9" s="133">
        <f>IFERROR(INDEX(Cenník[[Názov]:[JC]],MATCH(U9,Cenník[Názov],0),3),0)</f>
        <v>0</v>
      </c>
      <c r="X9" s="136">
        <f t="shared" si="2"/>
        <v>0</v>
      </c>
      <c r="Y9" s="134"/>
      <c r="Z9" s="110"/>
      <c r="AA9" s="120">
        <v>3090</v>
      </c>
      <c r="AB9" s="121" t="s">
        <v>12</v>
      </c>
      <c r="AC9" s="122">
        <v>0.28000000000000003</v>
      </c>
      <c r="AD9" s="129"/>
      <c r="AE9" s="120">
        <v>3293</v>
      </c>
      <c r="AF9" s="121" t="s">
        <v>246</v>
      </c>
      <c r="AG9" s="122">
        <v>2.44</v>
      </c>
      <c r="AH9" s="124"/>
      <c r="AI9" s="130">
        <v>3916</v>
      </c>
      <c r="AJ9" s="121" t="s">
        <v>114</v>
      </c>
      <c r="AK9" s="122">
        <v>0.16</v>
      </c>
      <c r="AL9" s="116"/>
      <c r="AM9" s="120">
        <v>3908</v>
      </c>
      <c r="AN9" s="121" t="s">
        <v>472</v>
      </c>
      <c r="AO9" s="122">
        <v>4.9400000000000004</v>
      </c>
    </row>
    <row r="10" spans="1:41" ht="12.75" customHeight="1" x14ac:dyDescent="0.35">
      <c r="A10" s="75"/>
      <c r="B10" s="79">
        <f>IFERROR(INDEX(Cenník[[Názov]:[KódN]],MATCH(C10,Cenník[Názov],0),2),0)</f>
        <v>0</v>
      </c>
      <c r="C10" s="131"/>
      <c r="D10" s="132"/>
      <c r="E10" s="133">
        <f>IFERROR(INDEX(Cenník[[Názov]:[JC]],MATCH(C10,Cenník[Názov],0),3),0)</f>
        <v>0</v>
      </c>
      <c r="F10" s="136">
        <f t="shared" si="3"/>
        <v>0</v>
      </c>
      <c r="G10" s="134"/>
      <c r="H10" s="79">
        <f>IFERROR(INDEX(Cenník[[Názov]:[KódN]],MATCH(I10,Cenník[Názov],0),2),0)</f>
        <v>0</v>
      </c>
      <c r="I10" s="131"/>
      <c r="J10" s="132"/>
      <c r="K10" s="133">
        <f>IFERROR(INDEX(Cenník[[Názov]:[JC]],MATCH(I10,Cenník[Názov],0),3),0)</f>
        <v>0</v>
      </c>
      <c r="L10" s="136">
        <f t="shared" si="0"/>
        <v>0</v>
      </c>
      <c r="M10" s="134"/>
      <c r="N10" s="79">
        <f>IFERROR(INDEX(Cenník[[Názov]:[KódN]],MATCH(O10,Cenník[Názov],0),2),0)</f>
        <v>0</v>
      </c>
      <c r="O10" s="131"/>
      <c r="P10" s="135"/>
      <c r="Q10" s="133">
        <f>IFERROR(INDEX(Cenník[[Názov]:[JC]],MATCH(O10,Cenník[Názov],0),3),0)</f>
        <v>0</v>
      </c>
      <c r="R10" s="136">
        <f t="shared" si="1"/>
        <v>0</v>
      </c>
      <c r="S10" s="134"/>
      <c r="T10" s="79">
        <f>IFERROR(INDEX(Cenník[[Názov]:[KódN]],MATCH(U10,Cenník[Názov],0),2),0)</f>
        <v>0</v>
      </c>
      <c r="U10" s="131"/>
      <c r="V10" s="132"/>
      <c r="W10" s="133">
        <f>IFERROR(INDEX(Cenník[[Názov]:[JC]],MATCH(U10,Cenník[Názov],0),3),0)</f>
        <v>0</v>
      </c>
      <c r="X10" s="136">
        <f t="shared" si="2"/>
        <v>0</v>
      </c>
      <c r="Y10" s="134"/>
      <c r="Z10" s="110"/>
      <c r="AA10" s="120">
        <v>3065</v>
      </c>
      <c r="AB10" s="121" t="s">
        <v>15</v>
      </c>
      <c r="AC10" s="122">
        <v>0.28000000000000003</v>
      </c>
      <c r="AD10" s="129"/>
      <c r="AE10" s="130">
        <v>3294</v>
      </c>
      <c r="AF10" s="121" t="s">
        <v>247</v>
      </c>
      <c r="AG10" s="122">
        <v>4.16</v>
      </c>
      <c r="AH10" s="124"/>
      <c r="AI10" s="120">
        <v>3913</v>
      </c>
      <c r="AJ10" s="121" t="s">
        <v>441</v>
      </c>
      <c r="AK10" s="122">
        <v>0.29000000000000004</v>
      </c>
      <c r="AL10" s="116"/>
      <c r="AM10" s="130">
        <v>3900</v>
      </c>
      <c r="AN10" s="121" t="s">
        <v>473</v>
      </c>
      <c r="AO10" s="122">
        <v>2.72</v>
      </c>
    </row>
    <row r="11" spans="1:41" ht="12.75" customHeight="1" x14ac:dyDescent="0.35">
      <c r="A11" s="75"/>
      <c r="B11" s="79">
        <f>IFERROR(INDEX(Cenník[[Názov]:[KódN]],MATCH(C11,Cenník[Názov],0),2),0)</f>
        <v>0</v>
      </c>
      <c r="C11" s="131"/>
      <c r="D11" s="132"/>
      <c r="E11" s="133">
        <f>IFERROR(INDEX(Cenník[[Názov]:[JC]],MATCH(C11,Cenník[Názov],0),3),0)</f>
        <v>0</v>
      </c>
      <c r="F11" s="136">
        <f t="shared" si="3"/>
        <v>0</v>
      </c>
      <c r="G11" s="134"/>
      <c r="H11" s="79">
        <f>IFERROR(INDEX(Cenník[[Názov]:[KódN]],MATCH(I11,Cenník[Názov],0),2),0)</f>
        <v>0</v>
      </c>
      <c r="I11" s="131"/>
      <c r="J11" s="135"/>
      <c r="K11" s="133">
        <f>IFERROR(INDEX(Cenník[[Názov]:[JC]],MATCH(I11,Cenník[Názov],0),3),0)</f>
        <v>0</v>
      </c>
      <c r="L11" s="136">
        <f t="shared" si="0"/>
        <v>0</v>
      </c>
      <c r="M11" s="134"/>
      <c r="N11" s="79">
        <f>IFERROR(INDEX(Cenník[[Názov]:[KódN]],MATCH(O11,Cenník[Názov],0),2),0)</f>
        <v>0</v>
      </c>
      <c r="O11" s="131"/>
      <c r="P11" s="135"/>
      <c r="Q11" s="133">
        <f>IFERROR(INDEX(Cenník[[Názov]:[JC]],MATCH(O11,Cenník[Názov],0),3),0)</f>
        <v>0</v>
      </c>
      <c r="R11" s="136">
        <f t="shared" si="1"/>
        <v>0</v>
      </c>
      <c r="S11" s="134"/>
      <c r="T11" s="79">
        <f>IFERROR(INDEX(Cenník[[Názov]:[KódN]],MATCH(U11,Cenník[Názov],0),2),0)</f>
        <v>0</v>
      </c>
      <c r="U11" s="131"/>
      <c r="V11" s="135"/>
      <c r="W11" s="133">
        <f>IFERROR(INDEX(Cenník[[Názov]:[JC]],MATCH(U11,Cenník[Názov],0),3),0)</f>
        <v>0</v>
      </c>
      <c r="X11" s="136">
        <f t="shared" si="2"/>
        <v>0</v>
      </c>
      <c r="Y11" s="134"/>
      <c r="Z11" s="110"/>
      <c r="AA11" s="120">
        <v>3066</v>
      </c>
      <c r="AB11" s="121" t="s">
        <v>16</v>
      </c>
      <c r="AC11" s="122">
        <v>0.31</v>
      </c>
      <c r="AD11" s="129"/>
      <c r="AE11" s="130">
        <v>3295</v>
      </c>
      <c r="AF11" s="121" t="s">
        <v>248</v>
      </c>
      <c r="AG11" s="122">
        <v>1.25</v>
      </c>
      <c r="AH11" s="124"/>
      <c r="AI11" s="114" t="s">
        <v>39</v>
      </c>
      <c r="AJ11" s="112"/>
      <c r="AK11" s="115"/>
      <c r="AL11" s="116"/>
      <c r="AM11" s="130">
        <v>3905</v>
      </c>
      <c r="AN11" s="121" t="s">
        <v>474</v>
      </c>
      <c r="AO11" s="122">
        <v>3.72</v>
      </c>
    </row>
    <row r="12" spans="1:41" ht="12.75" customHeight="1" x14ac:dyDescent="0.35">
      <c r="A12" s="75"/>
      <c r="B12" s="79">
        <f>IFERROR(INDEX(Cenník[[Názov]:[KódN]],MATCH(C12,Cenník[Názov],0),2),0)</f>
        <v>0</v>
      </c>
      <c r="C12" s="131"/>
      <c r="D12" s="132"/>
      <c r="E12" s="133">
        <f>IFERROR(INDEX(Cenník[[Názov]:[JC]],MATCH(C12,Cenník[Názov],0),3),0)</f>
        <v>0</v>
      </c>
      <c r="F12" s="136">
        <f t="shared" si="3"/>
        <v>0</v>
      </c>
      <c r="G12" s="134"/>
      <c r="H12" s="79">
        <f>IFERROR(INDEX(Cenník[[Názov]:[KódN]],MATCH(I12,Cenník[Názov],0),2),0)</f>
        <v>0</v>
      </c>
      <c r="I12" s="131"/>
      <c r="J12" s="135"/>
      <c r="K12" s="133">
        <f>IFERROR(INDEX(Cenník[[Názov]:[JC]],MATCH(I12,Cenník[Názov],0),3),0)</f>
        <v>0</v>
      </c>
      <c r="L12" s="136">
        <f t="shared" si="0"/>
        <v>0</v>
      </c>
      <c r="M12" s="134"/>
      <c r="N12" s="79">
        <f>IFERROR(INDEX(Cenník[[Názov]:[KódN]],MATCH(O12,Cenník[Názov],0),2),0)</f>
        <v>0</v>
      </c>
      <c r="O12" s="131"/>
      <c r="P12" s="135"/>
      <c r="Q12" s="133">
        <f>IFERROR(INDEX(Cenník[[Názov]:[JC]],MATCH(O12,Cenník[Názov],0),3),0)</f>
        <v>0</v>
      </c>
      <c r="R12" s="136">
        <f t="shared" si="1"/>
        <v>0</v>
      </c>
      <c r="S12" s="134"/>
      <c r="T12" s="79">
        <f>IFERROR(INDEX(Cenník[[Názov]:[KódN]],MATCH(U12,Cenník[Názov],0),2),0)</f>
        <v>0</v>
      </c>
      <c r="U12" s="131"/>
      <c r="V12" s="135"/>
      <c r="W12" s="133">
        <f>IFERROR(INDEX(Cenník[[Názov]:[JC]],MATCH(U12,Cenník[Názov],0),3),0)</f>
        <v>0</v>
      </c>
      <c r="X12" s="136">
        <f t="shared" si="2"/>
        <v>0</v>
      </c>
      <c r="Y12" s="134"/>
      <c r="Z12" s="110"/>
      <c r="AA12" s="120">
        <v>3075</v>
      </c>
      <c r="AB12" s="121" t="s">
        <v>17</v>
      </c>
      <c r="AC12" s="122">
        <v>0.28000000000000003</v>
      </c>
      <c r="AD12" s="129"/>
      <c r="AE12" s="130">
        <v>3296</v>
      </c>
      <c r="AF12" s="121" t="s">
        <v>249</v>
      </c>
      <c r="AG12" s="122">
        <v>2.0299999999999998</v>
      </c>
      <c r="AH12" s="124"/>
      <c r="AI12" s="120">
        <v>4508</v>
      </c>
      <c r="AJ12" s="121" t="s">
        <v>115</v>
      </c>
      <c r="AK12" s="122">
        <v>0.85</v>
      </c>
      <c r="AL12" s="116"/>
      <c r="AM12" s="130">
        <v>3895</v>
      </c>
      <c r="AN12" s="121" t="s">
        <v>475</v>
      </c>
      <c r="AO12" s="122">
        <v>2.72</v>
      </c>
    </row>
    <row r="13" spans="1:41" ht="12.75" customHeight="1" x14ac:dyDescent="0.35">
      <c r="A13" s="75"/>
      <c r="B13" s="79">
        <f>IFERROR(INDEX(Cenník[[Názov]:[KódN]],MATCH(C13,Cenník[Názov],0),2),0)</f>
        <v>0</v>
      </c>
      <c r="C13" s="131"/>
      <c r="D13" s="132"/>
      <c r="E13" s="133">
        <f>IFERROR(INDEX(Cenník[[Názov]:[JC]],MATCH(C13,Cenník[Názov],0),3),0)</f>
        <v>0</v>
      </c>
      <c r="F13" s="136">
        <f t="shared" si="3"/>
        <v>0</v>
      </c>
      <c r="G13" s="134"/>
      <c r="H13" s="79">
        <f>IFERROR(INDEX(Cenník[[Názov]:[KódN]],MATCH(I13,Cenník[Názov],0),2),0)</f>
        <v>0</v>
      </c>
      <c r="I13" s="131"/>
      <c r="J13" s="135"/>
      <c r="K13" s="133">
        <f>IFERROR(INDEX(Cenník[[Názov]:[JC]],MATCH(I13,Cenník[Názov],0),3),0)</f>
        <v>0</v>
      </c>
      <c r="L13" s="136">
        <f t="shared" si="0"/>
        <v>0</v>
      </c>
      <c r="M13" s="134"/>
      <c r="N13" s="79">
        <f>IFERROR(INDEX(Cenník[[Názov]:[KódN]],MATCH(O13,Cenník[Názov],0),2),0)</f>
        <v>0</v>
      </c>
      <c r="O13" s="131"/>
      <c r="P13" s="135"/>
      <c r="Q13" s="133">
        <f>IFERROR(INDEX(Cenník[[Názov]:[JC]],MATCH(O13,Cenník[Názov],0),3),0)</f>
        <v>0</v>
      </c>
      <c r="R13" s="136">
        <f t="shared" si="1"/>
        <v>0</v>
      </c>
      <c r="S13" s="134"/>
      <c r="T13" s="79">
        <f>IFERROR(INDEX(Cenník[[Názov]:[KódN]],MATCH(U13,Cenník[Názov],0),2),0)</f>
        <v>0</v>
      </c>
      <c r="U13" s="131"/>
      <c r="V13" s="135"/>
      <c r="W13" s="133">
        <f>IFERROR(INDEX(Cenník[[Názov]:[JC]],MATCH(U13,Cenník[Názov],0),3),0)</f>
        <v>0</v>
      </c>
      <c r="X13" s="136">
        <f t="shared" si="2"/>
        <v>0</v>
      </c>
      <c r="Y13" s="134"/>
      <c r="Z13" s="110"/>
      <c r="AA13" s="120">
        <v>3085</v>
      </c>
      <c r="AB13" s="121" t="s">
        <v>19</v>
      </c>
      <c r="AC13" s="122">
        <v>0.4</v>
      </c>
      <c r="AD13" s="123"/>
      <c r="AE13" s="130">
        <v>3291</v>
      </c>
      <c r="AF13" s="121" t="s">
        <v>582</v>
      </c>
      <c r="AG13" s="122">
        <v>4.09</v>
      </c>
      <c r="AH13" s="124"/>
      <c r="AI13" s="130">
        <v>4509</v>
      </c>
      <c r="AJ13" s="121" t="s">
        <v>116</v>
      </c>
      <c r="AK13" s="122">
        <v>0.37</v>
      </c>
      <c r="AL13" s="116"/>
      <c r="AM13" s="114" t="s">
        <v>293</v>
      </c>
      <c r="AN13" s="112"/>
      <c r="AO13" s="115"/>
    </row>
    <row r="14" spans="1:41" ht="12.75" customHeight="1" x14ac:dyDescent="0.35">
      <c r="A14" s="75"/>
      <c r="B14" s="79">
        <f>IFERROR(INDEX(Cenník[[Názov]:[KódN]],MATCH(C14,Cenník[Názov],0),2),0)</f>
        <v>0</v>
      </c>
      <c r="C14" s="131"/>
      <c r="D14" s="132"/>
      <c r="E14" s="133">
        <f>IFERROR(INDEX(Cenník[[Názov]:[JC]],MATCH(C14,Cenník[Názov],0),3),0)</f>
        <v>0</v>
      </c>
      <c r="F14" s="136">
        <f t="shared" si="3"/>
        <v>0</v>
      </c>
      <c r="G14" s="134"/>
      <c r="H14" s="79">
        <f>IFERROR(INDEX(Cenník[[Názov]:[KódN]],MATCH(I14,Cenník[Názov],0),2),0)</f>
        <v>0</v>
      </c>
      <c r="I14" s="137"/>
      <c r="J14" s="135"/>
      <c r="K14" s="133">
        <f>IFERROR(INDEX(Cenník[[Názov]:[JC]],MATCH(I14,Cenník[Názov],0),3),0)</f>
        <v>0</v>
      </c>
      <c r="L14" s="136">
        <f t="shared" si="0"/>
        <v>0</v>
      </c>
      <c r="M14" s="134"/>
      <c r="N14" s="79">
        <f>IFERROR(INDEX(Cenník[[Názov]:[KódN]],MATCH(O14,Cenník[Názov],0),2),0)</f>
        <v>0</v>
      </c>
      <c r="O14" s="137"/>
      <c r="P14" s="135"/>
      <c r="Q14" s="133">
        <f>IFERROR(INDEX(Cenník[[Názov]:[JC]],MATCH(O14,Cenník[Názov],0),3),0)</f>
        <v>0</v>
      </c>
      <c r="R14" s="136">
        <f t="shared" si="1"/>
        <v>0</v>
      </c>
      <c r="S14" s="134"/>
      <c r="T14" s="79">
        <f>IFERROR(INDEX(Cenník[[Názov]:[KódN]],MATCH(U14,Cenník[Názov],0),2),0)</f>
        <v>0</v>
      </c>
      <c r="U14" s="137"/>
      <c r="V14" s="135"/>
      <c r="W14" s="133">
        <f>IFERROR(INDEX(Cenník[[Názov]:[JC]],MATCH(U14,Cenník[Názov],0),3),0)</f>
        <v>0</v>
      </c>
      <c r="X14" s="136">
        <f t="shared" si="2"/>
        <v>0</v>
      </c>
      <c r="Y14" s="134"/>
      <c r="Z14" s="110"/>
      <c r="AA14" s="120">
        <v>3095</v>
      </c>
      <c r="AB14" s="121" t="s">
        <v>21</v>
      </c>
      <c r="AC14" s="122">
        <v>0.36</v>
      </c>
      <c r="AD14" s="129"/>
      <c r="AE14" s="130">
        <v>3292</v>
      </c>
      <c r="AF14" s="121" t="s">
        <v>583</v>
      </c>
      <c r="AG14" s="122">
        <v>2.1</v>
      </c>
      <c r="AH14" s="124"/>
      <c r="AI14" s="130">
        <v>4513</v>
      </c>
      <c r="AJ14" s="121" t="s">
        <v>117</v>
      </c>
      <c r="AK14" s="122">
        <v>1.1200000000000001</v>
      </c>
      <c r="AL14" s="116"/>
      <c r="AM14" s="120">
        <v>3835</v>
      </c>
      <c r="AN14" s="121" t="s">
        <v>476</v>
      </c>
      <c r="AO14" s="122">
        <v>4.9400000000000004</v>
      </c>
    </row>
    <row r="15" spans="1:41" ht="12.75" customHeight="1" x14ac:dyDescent="0.35">
      <c r="A15" s="75"/>
      <c r="B15" s="79">
        <f>IFERROR(INDEX(Cenník[[Názov]:[KódN]],MATCH(C15,Cenník[Názov],0),2),0)</f>
        <v>0</v>
      </c>
      <c r="C15" s="131"/>
      <c r="D15" s="132"/>
      <c r="E15" s="133">
        <f>IFERROR(INDEX(Cenník[[Názov]:[JC]],MATCH(C15,Cenník[Názov],0),3),0)</f>
        <v>0</v>
      </c>
      <c r="F15" s="136">
        <f t="shared" si="3"/>
        <v>0</v>
      </c>
      <c r="G15" s="134"/>
      <c r="H15" s="79">
        <f>IFERROR(INDEX(Cenník[[Názov]:[KódN]],MATCH(I15,Cenník[Názov],0),2),0)</f>
        <v>0</v>
      </c>
      <c r="I15" s="137"/>
      <c r="J15" s="135"/>
      <c r="K15" s="133">
        <f>IFERROR(INDEX(Cenník[[Názov]:[JC]],MATCH(I15,Cenník[Názov],0),3),0)</f>
        <v>0</v>
      </c>
      <c r="L15" s="136">
        <f t="shared" si="0"/>
        <v>0</v>
      </c>
      <c r="M15" s="134"/>
      <c r="N15" s="79">
        <f>IFERROR(INDEX(Cenník[[Názov]:[KódN]],MATCH(O15,Cenník[Názov],0),2),0)</f>
        <v>0</v>
      </c>
      <c r="O15" s="137"/>
      <c r="P15" s="135"/>
      <c r="Q15" s="133">
        <f>IFERROR(INDEX(Cenník[[Názov]:[JC]],MATCH(O15,Cenník[Názov],0),3),0)</f>
        <v>0</v>
      </c>
      <c r="R15" s="136">
        <f t="shared" si="1"/>
        <v>0</v>
      </c>
      <c r="S15" s="134"/>
      <c r="T15" s="79">
        <f>IFERROR(INDEX(Cenník[[Názov]:[KódN]],MATCH(U15,Cenník[Názov],0),2),0)</f>
        <v>0</v>
      </c>
      <c r="U15" s="137"/>
      <c r="V15" s="135"/>
      <c r="W15" s="133">
        <f>IFERROR(INDEX(Cenník[[Názov]:[JC]],MATCH(U15,Cenník[Názov],0),3),0)</f>
        <v>0</v>
      </c>
      <c r="X15" s="136">
        <f t="shared" si="2"/>
        <v>0</v>
      </c>
      <c r="Y15" s="134"/>
      <c r="Z15" s="110"/>
      <c r="AA15" s="120">
        <v>3100</v>
      </c>
      <c r="AB15" s="121" t="s">
        <v>23</v>
      </c>
      <c r="AC15" s="122">
        <v>0.36</v>
      </c>
      <c r="AD15" s="129"/>
      <c r="AE15" s="130">
        <v>3297</v>
      </c>
      <c r="AF15" s="121" t="s">
        <v>584</v>
      </c>
      <c r="AG15" s="122">
        <v>2.54</v>
      </c>
      <c r="AH15" s="124"/>
      <c r="AI15" s="130">
        <v>4514</v>
      </c>
      <c r="AJ15" s="121" t="s">
        <v>118</v>
      </c>
      <c r="AK15" s="122">
        <v>0.4</v>
      </c>
      <c r="AL15" s="116"/>
      <c r="AM15" s="120">
        <v>3840</v>
      </c>
      <c r="AN15" s="121" t="s">
        <v>477</v>
      </c>
      <c r="AO15" s="122">
        <v>7.8</v>
      </c>
    </row>
    <row r="16" spans="1:41" ht="12.75" customHeight="1" x14ac:dyDescent="0.35">
      <c r="A16" s="75"/>
      <c r="B16" s="79">
        <f>IFERROR(INDEX(Cenník[[Názov]:[KódN]],MATCH(C16,Cenník[Názov],0),2),0)</f>
        <v>0</v>
      </c>
      <c r="C16" s="131"/>
      <c r="D16" s="132"/>
      <c r="E16" s="133">
        <f>IFERROR(INDEX(Cenník[[Názov]:[JC]],MATCH(C16,Cenník[Názov],0),3),0)</f>
        <v>0</v>
      </c>
      <c r="F16" s="136">
        <f t="shared" si="3"/>
        <v>0</v>
      </c>
      <c r="G16" s="134"/>
      <c r="H16" s="79">
        <f>IFERROR(INDEX(Cenník[[Názov]:[KódN]],MATCH(I16,Cenník[Názov],0),2),0)</f>
        <v>0</v>
      </c>
      <c r="I16" s="137"/>
      <c r="J16" s="135"/>
      <c r="K16" s="133">
        <f>IFERROR(INDEX(Cenník[[Názov]:[JC]],MATCH(I16,Cenník[Názov],0),3),0)</f>
        <v>0</v>
      </c>
      <c r="L16" s="136">
        <f t="shared" si="0"/>
        <v>0</v>
      </c>
      <c r="M16" s="134"/>
      <c r="N16" s="79">
        <f>IFERROR(INDEX(Cenník[[Názov]:[KódN]],MATCH(O16,Cenník[Názov],0),2),0)</f>
        <v>0</v>
      </c>
      <c r="O16" s="137"/>
      <c r="P16" s="135"/>
      <c r="Q16" s="133">
        <f>IFERROR(INDEX(Cenník[[Názov]:[JC]],MATCH(O16,Cenník[Názov],0),3),0)</f>
        <v>0</v>
      </c>
      <c r="R16" s="136">
        <f t="shared" si="1"/>
        <v>0</v>
      </c>
      <c r="S16" s="134"/>
      <c r="T16" s="79">
        <f>IFERROR(INDEX(Cenník[[Názov]:[KódN]],MATCH(U16,Cenník[Názov],0),2),0)</f>
        <v>0</v>
      </c>
      <c r="U16" s="137"/>
      <c r="V16" s="135"/>
      <c r="W16" s="133">
        <f>IFERROR(INDEX(Cenník[[Názov]:[JC]],MATCH(U16,Cenník[Názov],0),3),0)</f>
        <v>0</v>
      </c>
      <c r="X16" s="136">
        <f t="shared" si="2"/>
        <v>0</v>
      </c>
      <c r="Y16" s="134"/>
      <c r="Z16" s="110"/>
      <c r="AA16" s="120">
        <v>3110</v>
      </c>
      <c r="AB16" s="121" t="s">
        <v>24</v>
      </c>
      <c r="AC16" s="122">
        <v>0.36</v>
      </c>
      <c r="AD16" s="129"/>
      <c r="AE16" s="130">
        <v>3298</v>
      </c>
      <c r="AF16" s="121" t="s">
        <v>585</v>
      </c>
      <c r="AG16" s="122">
        <v>11.96</v>
      </c>
      <c r="AH16" s="124"/>
      <c r="AI16" s="130">
        <v>4512</v>
      </c>
      <c r="AJ16" s="121" t="s">
        <v>119</v>
      </c>
      <c r="AK16" s="122">
        <v>0.76</v>
      </c>
      <c r="AL16" s="116"/>
      <c r="AM16" s="114" t="s">
        <v>294</v>
      </c>
      <c r="AN16" s="112"/>
      <c r="AO16" s="115"/>
    </row>
    <row r="17" spans="1:41" ht="12.75" customHeight="1" x14ac:dyDescent="0.35">
      <c r="A17" s="75"/>
      <c r="B17" s="79">
        <f>IFERROR(INDEX(Cenník[[Názov]:[KódN]],MATCH(C17,Cenník[Názov],0),2),0)</f>
        <v>0</v>
      </c>
      <c r="C17" s="138"/>
      <c r="D17" s="132"/>
      <c r="E17" s="133">
        <f>IFERROR(INDEX(Cenník[[Názov]:[JC]],MATCH(C17,Cenník[Názov],0),3),0)</f>
        <v>0</v>
      </c>
      <c r="F17" s="136">
        <f t="shared" si="3"/>
        <v>0</v>
      </c>
      <c r="G17" s="134"/>
      <c r="H17" s="79">
        <f>IFERROR(INDEX(Cenník[[Názov]:[KódN]],MATCH(I17,Cenník[Názov],0),2),0)</f>
        <v>0</v>
      </c>
      <c r="I17" s="137"/>
      <c r="J17" s="135"/>
      <c r="K17" s="133">
        <f>IFERROR(INDEX(Cenník[[Názov]:[JC]],MATCH(I17,Cenník[Názov],0),3),0)</f>
        <v>0</v>
      </c>
      <c r="L17" s="136">
        <f t="shared" si="0"/>
        <v>0</v>
      </c>
      <c r="M17" s="134"/>
      <c r="N17" s="79">
        <f>IFERROR(INDEX(Cenník[[Názov]:[KódN]],MATCH(O17,Cenník[Názov],0),2),0)</f>
        <v>0</v>
      </c>
      <c r="O17" s="137"/>
      <c r="P17" s="135"/>
      <c r="Q17" s="133">
        <f>IFERROR(INDEX(Cenník[[Názov]:[JC]],MATCH(O17,Cenník[Názov],0),3),0)</f>
        <v>0</v>
      </c>
      <c r="R17" s="136">
        <f t="shared" si="1"/>
        <v>0</v>
      </c>
      <c r="S17" s="134"/>
      <c r="T17" s="79">
        <f>IFERROR(INDEX(Cenník[[Názov]:[KódN]],MATCH(U17,Cenník[Názov],0),2),0)</f>
        <v>0</v>
      </c>
      <c r="U17" s="137"/>
      <c r="V17" s="135"/>
      <c r="W17" s="133">
        <f>IFERROR(INDEX(Cenník[[Názov]:[JC]],MATCH(U17,Cenník[Názov],0),3),0)</f>
        <v>0</v>
      </c>
      <c r="X17" s="136">
        <f t="shared" si="2"/>
        <v>0</v>
      </c>
      <c r="Y17" s="134"/>
      <c r="Z17" s="110"/>
      <c r="AA17" s="120">
        <v>3120</v>
      </c>
      <c r="AB17" s="121" t="s">
        <v>26</v>
      </c>
      <c r="AC17" s="122">
        <v>0.36</v>
      </c>
      <c r="AD17" s="129"/>
      <c r="AE17" s="130">
        <v>3299</v>
      </c>
      <c r="AF17" s="121" t="s">
        <v>586</v>
      </c>
      <c r="AG17" s="122">
        <v>7.04</v>
      </c>
      <c r="AH17" s="124"/>
      <c r="AI17" s="130">
        <v>4515</v>
      </c>
      <c r="AJ17" s="121" t="s">
        <v>120</v>
      </c>
      <c r="AK17" s="122">
        <v>0.96</v>
      </c>
      <c r="AL17" s="116"/>
      <c r="AM17" s="120">
        <v>3902</v>
      </c>
      <c r="AN17" s="121" t="s">
        <v>565</v>
      </c>
      <c r="AO17" s="122">
        <v>15.2</v>
      </c>
    </row>
    <row r="18" spans="1:41" ht="12.75" customHeight="1" x14ac:dyDescent="0.35">
      <c r="A18" s="75"/>
      <c r="B18" s="79">
        <f>IFERROR(INDEX(Cenník[[Názov]:[KódN]],MATCH(C18,Cenník[Názov],0),2),0)</f>
        <v>0</v>
      </c>
      <c r="C18" s="131"/>
      <c r="D18" s="132"/>
      <c r="E18" s="133">
        <f>IFERROR(INDEX(Cenník[[Názov]:[JC]],MATCH(C18,Cenník[Názov],0),3),0)</f>
        <v>0</v>
      </c>
      <c r="F18" s="136">
        <f t="shared" si="3"/>
        <v>0</v>
      </c>
      <c r="G18" s="134"/>
      <c r="H18" s="79">
        <f>IFERROR(INDEX(Cenník[[Názov]:[KódN]],MATCH(I18,Cenník[Názov],0),2),0)</f>
        <v>0</v>
      </c>
      <c r="I18" s="131"/>
      <c r="J18" s="135"/>
      <c r="K18" s="133">
        <f>IFERROR(INDEX(Cenník[[Názov]:[JC]],MATCH(I18,Cenník[Názov],0),3),0)</f>
        <v>0</v>
      </c>
      <c r="L18" s="136">
        <f>J18*K18</f>
        <v>0</v>
      </c>
      <c r="M18" s="134"/>
      <c r="N18" s="79">
        <f>IFERROR(INDEX(Cenník[[Názov]:[KódN]],MATCH(O18,Cenník[Názov],0),2),0)</f>
        <v>0</v>
      </c>
      <c r="O18" s="131"/>
      <c r="P18" s="135"/>
      <c r="Q18" s="133">
        <f>IFERROR(INDEX(Cenník[[Názov]:[JC]],MATCH(O18,Cenník[Názov],0),3),0)</f>
        <v>0</v>
      </c>
      <c r="R18" s="136">
        <f t="shared" si="1"/>
        <v>0</v>
      </c>
      <c r="S18" s="134"/>
      <c r="T18" s="79">
        <f>IFERROR(INDEX(Cenník[[Názov]:[KódN]],MATCH(U18,Cenník[Názov],0),2),0)</f>
        <v>0</v>
      </c>
      <c r="U18" s="131"/>
      <c r="V18" s="135"/>
      <c r="W18" s="133">
        <f>IFERROR(INDEX(Cenník[[Názov]:[JC]],MATCH(U18,Cenník[Názov],0),3),0)</f>
        <v>0</v>
      </c>
      <c r="X18" s="136">
        <f t="shared" si="2"/>
        <v>0</v>
      </c>
      <c r="Y18" s="134"/>
      <c r="Z18" s="110"/>
      <c r="AA18" s="120">
        <v>3121</v>
      </c>
      <c r="AB18" s="121" t="s">
        <v>27</v>
      </c>
      <c r="AC18" s="122">
        <v>0.38</v>
      </c>
      <c r="AD18" s="129"/>
      <c r="AE18" s="130">
        <v>3300</v>
      </c>
      <c r="AF18" s="121" t="s">
        <v>587</v>
      </c>
      <c r="AG18" s="122">
        <v>1.8</v>
      </c>
      <c r="AH18" s="124"/>
      <c r="AI18" s="130">
        <v>4510</v>
      </c>
      <c r="AJ18" s="121" t="s">
        <v>121</v>
      </c>
      <c r="AK18" s="122">
        <v>0.91</v>
      </c>
      <c r="AL18" s="116"/>
      <c r="AM18" s="130">
        <v>3903</v>
      </c>
      <c r="AN18" s="121" t="s">
        <v>521</v>
      </c>
      <c r="AO18" s="122">
        <v>5.3199999999999994</v>
      </c>
    </row>
    <row r="19" spans="1:41" ht="12.75" customHeight="1" x14ac:dyDescent="0.35">
      <c r="A19" s="75"/>
      <c r="B19" s="79">
        <f>IFERROR(INDEX(Cenník[[Názov]:[KódN]],MATCH(C19,Cenník[Názov],0),2),0)</f>
        <v>0</v>
      </c>
      <c r="C19" s="131"/>
      <c r="D19" s="132"/>
      <c r="E19" s="133">
        <f>IFERROR(INDEX(Cenník[[Názov]:[JC]],MATCH(C19,Cenník[Názov],0),3),0)</f>
        <v>0</v>
      </c>
      <c r="F19" s="136">
        <f t="shared" si="3"/>
        <v>0</v>
      </c>
      <c r="G19" s="134"/>
      <c r="H19" s="79">
        <f>IFERROR(INDEX(Cenník[[Názov]:[KódN]],MATCH(I19,Cenník[Názov],0),2),0)</f>
        <v>0</v>
      </c>
      <c r="I19" s="131"/>
      <c r="J19" s="135"/>
      <c r="K19" s="133">
        <f>IFERROR(INDEX(Cenník[[Názov]:[JC]],MATCH(I19,Cenník[Názov],0),3),0)</f>
        <v>0</v>
      </c>
      <c r="L19" s="136">
        <f t="shared" si="0"/>
        <v>0</v>
      </c>
      <c r="M19" s="134"/>
      <c r="N19" s="79">
        <f>IFERROR(INDEX(Cenník[[Názov]:[KódN]],MATCH(O19,Cenník[Názov],0),2),0)</f>
        <v>0</v>
      </c>
      <c r="O19" s="131"/>
      <c r="P19" s="135"/>
      <c r="Q19" s="133">
        <f>IFERROR(INDEX(Cenník[[Názov]:[JC]],MATCH(O19,Cenník[Názov],0),3),0)</f>
        <v>0</v>
      </c>
      <c r="R19" s="136">
        <f t="shared" si="1"/>
        <v>0</v>
      </c>
      <c r="S19" s="134"/>
      <c r="T19" s="79">
        <f>IFERROR(INDEX(Cenník[[Názov]:[KódN]],MATCH(U19,Cenník[Názov],0),2),0)</f>
        <v>0</v>
      </c>
      <c r="U19" s="131"/>
      <c r="V19" s="135"/>
      <c r="W19" s="133">
        <f>IFERROR(INDEX(Cenník[[Názov]:[JC]],MATCH(U19,Cenník[Názov],0),3),0)</f>
        <v>0</v>
      </c>
      <c r="X19" s="136">
        <f t="shared" si="2"/>
        <v>0</v>
      </c>
      <c r="Y19" s="134"/>
      <c r="Z19" s="110"/>
      <c r="AA19" s="120">
        <v>3122</v>
      </c>
      <c r="AB19" s="121" t="s">
        <v>29</v>
      </c>
      <c r="AC19" s="122">
        <v>0.61</v>
      </c>
      <c r="AD19" s="129"/>
      <c r="AE19" s="111" t="s">
        <v>304</v>
      </c>
      <c r="AF19" s="112"/>
      <c r="AG19" s="113"/>
      <c r="AH19" s="124"/>
      <c r="AI19" s="130">
        <v>4516</v>
      </c>
      <c r="AJ19" s="121" t="s">
        <v>541</v>
      </c>
      <c r="AK19" s="122">
        <v>1.52</v>
      </c>
      <c r="AL19" s="116"/>
      <c r="AM19" s="114" t="s">
        <v>25</v>
      </c>
      <c r="AN19" s="112"/>
      <c r="AO19" s="115"/>
    </row>
    <row r="20" spans="1:41" ht="12.75" customHeight="1" x14ac:dyDescent="0.35">
      <c r="A20" s="75"/>
      <c r="B20" s="79">
        <f>IFERROR(INDEX(Cenník[[Názov]:[KódN]],MATCH(C20,Cenník[Názov],0),2),0)</f>
        <v>0</v>
      </c>
      <c r="C20" s="131"/>
      <c r="D20" s="132"/>
      <c r="E20" s="133">
        <f>IFERROR(INDEX(Cenník[[Názov]:[JC]],MATCH(C20,Cenník[Názov],0),3),0)</f>
        <v>0</v>
      </c>
      <c r="F20" s="136">
        <f t="shared" si="3"/>
        <v>0</v>
      </c>
      <c r="G20" s="134"/>
      <c r="H20" s="79">
        <f>IFERROR(INDEX(Cenník[[Názov]:[KódN]],MATCH(I20,Cenník[Názov],0),2),0)</f>
        <v>0</v>
      </c>
      <c r="I20" s="131"/>
      <c r="J20" s="135"/>
      <c r="K20" s="133">
        <f>IFERROR(INDEX(Cenník[[Názov]:[JC]],MATCH(I20,Cenník[Názov],0),3),0)</f>
        <v>0</v>
      </c>
      <c r="L20" s="136">
        <f t="shared" si="0"/>
        <v>0</v>
      </c>
      <c r="M20" s="134"/>
      <c r="N20" s="79">
        <f>IFERROR(INDEX(Cenník[[Názov]:[KódN]],MATCH(O20,Cenník[Názov],0),2),0)</f>
        <v>0</v>
      </c>
      <c r="O20" s="131"/>
      <c r="P20" s="135"/>
      <c r="Q20" s="133">
        <f>IFERROR(INDEX(Cenník[[Názov]:[JC]],MATCH(O20,Cenník[Názov],0),3),0)</f>
        <v>0</v>
      </c>
      <c r="R20" s="136">
        <f t="shared" si="1"/>
        <v>0</v>
      </c>
      <c r="S20" s="134"/>
      <c r="T20" s="79">
        <f>IFERROR(INDEX(Cenník[[Názov]:[KódN]],MATCH(U20,Cenník[Názov],0),2),0)</f>
        <v>0</v>
      </c>
      <c r="U20" s="131"/>
      <c r="V20" s="135"/>
      <c r="W20" s="133">
        <f>IFERROR(INDEX(Cenník[[Názov]:[JC]],MATCH(U20,Cenník[Názov],0),3),0)</f>
        <v>0</v>
      </c>
      <c r="X20" s="136">
        <f t="shared" si="2"/>
        <v>0</v>
      </c>
      <c r="Y20" s="134"/>
      <c r="Z20" s="110"/>
      <c r="AA20" s="120">
        <v>3125</v>
      </c>
      <c r="AB20" s="121" t="s">
        <v>30</v>
      </c>
      <c r="AC20" s="122">
        <v>0.54</v>
      </c>
      <c r="AD20" s="123"/>
      <c r="AE20" s="120">
        <v>3365</v>
      </c>
      <c r="AF20" s="121" t="s">
        <v>250</v>
      </c>
      <c r="AG20" s="122">
        <v>0.62</v>
      </c>
      <c r="AH20" s="124"/>
      <c r="AI20" s="120">
        <v>4511</v>
      </c>
      <c r="AJ20" s="121" t="s">
        <v>122</v>
      </c>
      <c r="AK20" s="122">
        <v>1.31</v>
      </c>
      <c r="AL20" s="116"/>
      <c r="AM20" s="130">
        <v>3841</v>
      </c>
      <c r="AN20" s="121" t="s">
        <v>478</v>
      </c>
      <c r="AO20" s="122">
        <v>0.68</v>
      </c>
    </row>
    <row r="21" spans="1:41" ht="12.75" customHeight="1" x14ac:dyDescent="0.35">
      <c r="A21" s="75"/>
      <c r="B21" s="79">
        <f>IFERROR(INDEX(Cenník[[Názov]:[KódN]],MATCH(C21,Cenník[Názov],0),2),0)</f>
        <v>0</v>
      </c>
      <c r="C21" s="131"/>
      <c r="D21" s="132"/>
      <c r="E21" s="133">
        <f>IFERROR(INDEX(Cenník[[Názov]:[JC]],MATCH(C21,Cenník[Názov],0),3),0)</f>
        <v>0</v>
      </c>
      <c r="F21" s="136">
        <f t="shared" si="3"/>
        <v>0</v>
      </c>
      <c r="G21" s="134"/>
      <c r="H21" s="79">
        <f>IFERROR(INDEX(Cenník[[Názov]:[KódN]],MATCH(I21,Cenník[Názov],0),2),0)</f>
        <v>0</v>
      </c>
      <c r="I21" s="131"/>
      <c r="J21" s="135"/>
      <c r="K21" s="133">
        <f>IFERROR(INDEX(Cenník[[Názov]:[JC]],MATCH(I21,Cenník[Názov],0),3),0)</f>
        <v>0</v>
      </c>
      <c r="L21" s="136">
        <f t="shared" si="0"/>
        <v>0</v>
      </c>
      <c r="M21" s="134"/>
      <c r="N21" s="79">
        <f>IFERROR(INDEX(Cenník[[Názov]:[KódN]],MATCH(O21,Cenník[Názov],0),2),0)</f>
        <v>0</v>
      </c>
      <c r="O21" s="131"/>
      <c r="P21" s="135"/>
      <c r="Q21" s="133">
        <f>IFERROR(INDEX(Cenník[[Názov]:[JC]],MATCH(O21,Cenník[Názov],0),3),0)</f>
        <v>0</v>
      </c>
      <c r="R21" s="136">
        <f t="shared" si="1"/>
        <v>0</v>
      </c>
      <c r="S21" s="134"/>
      <c r="T21" s="79">
        <f>IFERROR(INDEX(Cenník[[Názov]:[KódN]],MATCH(U21,Cenník[Názov],0),2),0)</f>
        <v>0</v>
      </c>
      <c r="U21" s="131"/>
      <c r="V21" s="135"/>
      <c r="W21" s="133">
        <f>IFERROR(INDEX(Cenník[[Názov]:[JC]],MATCH(U21,Cenník[Názov],0),3),0)</f>
        <v>0</v>
      </c>
      <c r="X21" s="136">
        <f t="shared" si="2"/>
        <v>0</v>
      </c>
      <c r="Y21" s="134"/>
      <c r="Z21" s="110"/>
      <c r="AA21" s="120">
        <v>3130</v>
      </c>
      <c r="AB21" s="121" t="s">
        <v>31</v>
      </c>
      <c r="AC21" s="122">
        <v>0.54</v>
      </c>
      <c r="AD21" s="129"/>
      <c r="AE21" s="130">
        <v>3360</v>
      </c>
      <c r="AF21" s="121" t="s">
        <v>251</v>
      </c>
      <c r="AG21" s="122">
        <v>0.62</v>
      </c>
      <c r="AH21" s="124"/>
      <c r="AI21" s="114" t="s">
        <v>284</v>
      </c>
      <c r="AJ21" s="112"/>
      <c r="AK21" s="115"/>
      <c r="AL21" s="139"/>
      <c r="AM21" s="130">
        <v>3843</v>
      </c>
      <c r="AN21" s="121" t="s">
        <v>479</v>
      </c>
      <c r="AO21" s="122">
        <v>0.7</v>
      </c>
    </row>
    <row r="22" spans="1:41" ht="12.75" customHeight="1" x14ac:dyDescent="0.35">
      <c r="A22" s="75"/>
      <c r="B22" s="79">
        <f>IFERROR(INDEX(Cenník[[Názov]:[KódN]],MATCH(C22,Cenník[Názov],0),2),0)</f>
        <v>0</v>
      </c>
      <c r="C22" s="131"/>
      <c r="D22" s="132"/>
      <c r="E22" s="133">
        <f>IFERROR(INDEX(Cenník[[Názov]:[JC]],MATCH(C22,Cenník[Názov],0),3),0)</f>
        <v>0</v>
      </c>
      <c r="F22" s="136">
        <f t="shared" si="3"/>
        <v>0</v>
      </c>
      <c r="G22" s="134"/>
      <c r="H22" s="79">
        <f>IFERROR(INDEX(Cenník[[Názov]:[KódN]],MATCH(I22,Cenník[Názov],0),2),0)</f>
        <v>0</v>
      </c>
      <c r="I22" s="131"/>
      <c r="J22" s="135"/>
      <c r="K22" s="133">
        <f>IFERROR(INDEX(Cenník[[Názov]:[JC]],MATCH(I22,Cenník[Názov],0),3),0)</f>
        <v>0</v>
      </c>
      <c r="L22" s="136">
        <f t="shared" si="0"/>
        <v>0</v>
      </c>
      <c r="M22" s="134"/>
      <c r="N22" s="79">
        <f>IFERROR(INDEX(Cenník[[Názov]:[KódN]],MATCH(O22,Cenník[Názov],0),2),0)</f>
        <v>0</v>
      </c>
      <c r="O22" s="131"/>
      <c r="P22" s="135"/>
      <c r="Q22" s="133">
        <f>IFERROR(INDEX(Cenník[[Názov]:[JC]],MATCH(O22,Cenník[Názov],0),3),0)</f>
        <v>0</v>
      </c>
      <c r="R22" s="136">
        <f t="shared" si="1"/>
        <v>0</v>
      </c>
      <c r="S22" s="134"/>
      <c r="T22" s="79">
        <f>IFERROR(INDEX(Cenník[[Názov]:[KódN]],MATCH(U22,Cenník[Názov],0),2),0)</f>
        <v>0</v>
      </c>
      <c r="U22" s="131"/>
      <c r="V22" s="135"/>
      <c r="W22" s="133">
        <f>IFERROR(INDEX(Cenník[[Názov]:[JC]],MATCH(U22,Cenník[Názov],0),3),0)</f>
        <v>0</v>
      </c>
      <c r="X22" s="136">
        <f t="shared" si="2"/>
        <v>0</v>
      </c>
      <c r="Y22" s="134"/>
      <c r="Z22" s="110"/>
      <c r="AA22" s="120">
        <v>3135</v>
      </c>
      <c r="AB22" s="121" t="s">
        <v>32</v>
      </c>
      <c r="AC22" s="122">
        <v>0.54</v>
      </c>
      <c r="AD22" s="129"/>
      <c r="AE22" s="120">
        <v>3370</v>
      </c>
      <c r="AF22" s="121" t="s">
        <v>252</v>
      </c>
      <c r="AG22" s="122">
        <v>0.62</v>
      </c>
      <c r="AH22" s="124"/>
      <c r="AI22" s="120">
        <v>4152</v>
      </c>
      <c r="AJ22" s="121" t="s">
        <v>442</v>
      </c>
      <c r="AK22" s="122">
        <v>0.53</v>
      </c>
      <c r="AL22" s="139"/>
      <c r="AM22" s="130">
        <v>3845</v>
      </c>
      <c r="AN22" s="121" t="s">
        <v>480</v>
      </c>
      <c r="AO22" s="122">
        <v>0.82</v>
      </c>
    </row>
    <row r="23" spans="1:41" ht="12.75" customHeight="1" x14ac:dyDescent="0.35">
      <c r="A23" s="75"/>
      <c r="B23" s="79">
        <f>IFERROR(INDEX(Cenník[[Názov]:[KódN]],MATCH(C23,Cenník[Názov],0),2),0)</f>
        <v>0</v>
      </c>
      <c r="C23" s="131"/>
      <c r="D23" s="132"/>
      <c r="E23" s="133">
        <f>IFERROR(INDEX(Cenník[[Názov]:[JC]],MATCH(C23,Cenník[Názov],0),3),0)</f>
        <v>0</v>
      </c>
      <c r="F23" s="136">
        <f t="shared" si="3"/>
        <v>0</v>
      </c>
      <c r="G23" s="134"/>
      <c r="H23" s="79">
        <f>IFERROR(INDEX(Cenník[[Názov]:[KódN]],MATCH(I23,Cenník[Názov],0),2),0)</f>
        <v>0</v>
      </c>
      <c r="I23" s="131"/>
      <c r="J23" s="135"/>
      <c r="K23" s="133">
        <f>IFERROR(INDEX(Cenník[[Názov]:[JC]],MATCH(I23,Cenník[Názov],0),3),0)</f>
        <v>0</v>
      </c>
      <c r="L23" s="136">
        <f t="shared" si="0"/>
        <v>0</v>
      </c>
      <c r="M23" s="134"/>
      <c r="N23" s="79">
        <f>IFERROR(INDEX(Cenník[[Názov]:[KódN]],MATCH(O23,Cenník[Názov],0),2),0)</f>
        <v>0</v>
      </c>
      <c r="O23" s="131"/>
      <c r="P23" s="135"/>
      <c r="Q23" s="133">
        <f>IFERROR(INDEX(Cenník[[Názov]:[JC]],MATCH(O23,Cenník[Názov],0),3),0)</f>
        <v>0</v>
      </c>
      <c r="R23" s="136">
        <f t="shared" si="1"/>
        <v>0</v>
      </c>
      <c r="S23" s="134"/>
      <c r="T23" s="79">
        <f>IFERROR(INDEX(Cenník[[Názov]:[KódN]],MATCH(U23,Cenník[Názov],0),2),0)</f>
        <v>0</v>
      </c>
      <c r="U23" s="131"/>
      <c r="V23" s="135"/>
      <c r="W23" s="133">
        <f>IFERROR(INDEX(Cenník[[Názov]:[JC]],MATCH(U23,Cenník[Názov],0),3),0)</f>
        <v>0</v>
      </c>
      <c r="X23" s="136">
        <f t="shared" si="2"/>
        <v>0</v>
      </c>
      <c r="Y23" s="134"/>
      <c r="Z23" s="110"/>
      <c r="AA23" s="120">
        <v>3145</v>
      </c>
      <c r="AB23" s="121" t="s">
        <v>34</v>
      </c>
      <c r="AC23" s="122">
        <v>0.77</v>
      </c>
      <c r="AD23" s="129"/>
      <c r="AE23" s="111" t="s">
        <v>305</v>
      </c>
      <c r="AF23" s="112"/>
      <c r="AG23" s="113"/>
      <c r="AH23" s="124"/>
      <c r="AI23" s="130">
        <v>4148</v>
      </c>
      <c r="AJ23" s="121" t="s">
        <v>443</v>
      </c>
      <c r="AK23" s="122">
        <v>0.9</v>
      </c>
      <c r="AL23" s="139"/>
      <c r="AM23" s="130">
        <v>3850</v>
      </c>
      <c r="AN23" s="121" t="s">
        <v>481</v>
      </c>
      <c r="AO23" s="122">
        <v>0.9</v>
      </c>
    </row>
    <row r="24" spans="1:41" ht="12.75" customHeight="1" x14ac:dyDescent="0.35">
      <c r="A24" s="75"/>
      <c r="B24" s="79">
        <f>IFERROR(INDEX(Cenník[[Názov]:[KódN]],MATCH(C24,Cenník[Názov],0),2),0)</f>
        <v>0</v>
      </c>
      <c r="C24" s="131"/>
      <c r="D24" s="132"/>
      <c r="E24" s="133">
        <f>IFERROR(INDEX(Cenník[[Názov]:[JC]],MATCH(C24,Cenník[Názov],0),3),0)</f>
        <v>0</v>
      </c>
      <c r="F24" s="136">
        <f t="shared" si="3"/>
        <v>0</v>
      </c>
      <c r="G24" s="134"/>
      <c r="H24" s="79">
        <f>IFERROR(INDEX(Cenník[[Názov]:[KódN]],MATCH(I24,Cenník[Názov],0),2),0)</f>
        <v>0</v>
      </c>
      <c r="I24" s="131"/>
      <c r="J24" s="135"/>
      <c r="K24" s="133">
        <f>IFERROR(INDEX(Cenník[[Názov]:[JC]],MATCH(I24,Cenník[Názov],0),3),0)</f>
        <v>0</v>
      </c>
      <c r="L24" s="136">
        <f t="shared" si="0"/>
        <v>0</v>
      </c>
      <c r="M24" s="134"/>
      <c r="N24" s="79">
        <f>IFERROR(INDEX(Cenník[[Názov]:[KódN]],MATCH(O24,Cenník[Názov],0),2),0)</f>
        <v>0</v>
      </c>
      <c r="O24" s="131"/>
      <c r="P24" s="135"/>
      <c r="Q24" s="133">
        <f>IFERROR(INDEX(Cenník[[Názov]:[JC]],MATCH(O24,Cenník[Názov],0),3),0)</f>
        <v>0</v>
      </c>
      <c r="R24" s="136">
        <f t="shared" si="1"/>
        <v>0</v>
      </c>
      <c r="S24" s="134"/>
      <c r="T24" s="79">
        <f>IFERROR(INDEX(Cenník[[Názov]:[KódN]],MATCH(U24,Cenník[Názov],0),2),0)</f>
        <v>0</v>
      </c>
      <c r="U24" s="131"/>
      <c r="V24" s="135"/>
      <c r="W24" s="133">
        <f>IFERROR(INDEX(Cenník[[Názov]:[JC]],MATCH(U24,Cenník[Názov],0),3),0)</f>
        <v>0</v>
      </c>
      <c r="X24" s="136">
        <f t="shared" si="2"/>
        <v>0</v>
      </c>
      <c r="Y24" s="134"/>
      <c r="Z24" s="110"/>
      <c r="AA24" s="120">
        <v>3150</v>
      </c>
      <c r="AB24" s="121" t="s">
        <v>36</v>
      </c>
      <c r="AC24" s="122">
        <v>0.77</v>
      </c>
      <c r="AD24" s="129"/>
      <c r="AE24" s="120">
        <v>4785</v>
      </c>
      <c r="AF24" s="121" t="s">
        <v>306</v>
      </c>
      <c r="AG24" s="122">
        <v>0.13</v>
      </c>
      <c r="AH24" s="124"/>
      <c r="AI24" s="130">
        <v>4070</v>
      </c>
      <c r="AJ24" s="121" t="s">
        <v>444</v>
      </c>
      <c r="AK24" s="122">
        <v>1.43</v>
      </c>
      <c r="AL24" s="139"/>
      <c r="AM24" s="130">
        <v>3851</v>
      </c>
      <c r="AN24" s="121" t="s">
        <v>482</v>
      </c>
      <c r="AO24" s="122">
        <v>1.02</v>
      </c>
    </row>
    <row r="25" spans="1:41" ht="12.75" customHeight="1" x14ac:dyDescent="0.35">
      <c r="A25" s="75"/>
      <c r="B25" s="79">
        <f>IFERROR(INDEX(Cenník[[Názov]:[KódN]],MATCH(C25,Cenník[Názov],0),2),0)</f>
        <v>0</v>
      </c>
      <c r="C25" s="131"/>
      <c r="D25" s="132"/>
      <c r="E25" s="133">
        <f>IFERROR(INDEX(Cenník[[Názov]:[JC]],MATCH(C25,Cenník[Názov],0),3),0)</f>
        <v>0</v>
      </c>
      <c r="F25" s="136">
        <f t="shared" si="3"/>
        <v>0</v>
      </c>
      <c r="G25" s="134"/>
      <c r="H25" s="79">
        <f>IFERROR(INDEX(Cenník[[Názov]:[KódN]],MATCH(I25,Cenník[Názov],0),2),0)</f>
        <v>0</v>
      </c>
      <c r="I25" s="131"/>
      <c r="J25" s="135"/>
      <c r="K25" s="133">
        <f>IFERROR(INDEX(Cenník[[Názov]:[JC]],MATCH(I25,Cenník[Názov],0),3),0)</f>
        <v>0</v>
      </c>
      <c r="L25" s="136">
        <f t="shared" si="0"/>
        <v>0</v>
      </c>
      <c r="M25" s="134"/>
      <c r="N25" s="79">
        <f>IFERROR(INDEX(Cenník[[Názov]:[KódN]],MATCH(O25,Cenník[Názov],0),2),0)</f>
        <v>0</v>
      </c>
      <c r="O25" s="131"/>
      <c r="P25" s="135"/>
      <c r="Q25" s="133">
        <f>IFERROR(INDEX(Cenník[[Názov]:[JC]],MATCH(O25,Cenník[Názov],0),3),0)</f>
        <v>0</v>
      </c>
      <c r="R25" s="136">
        <f t="shared" si="1"/>
        <v>0</v>
      </c>
      <c r="S25" s="134"/>
      <c r="T25" s="79">
        <f>IFERROR(INDEX(Cenník[[Názov]:[KódN]],MATCH(U25,Cenník[Názov],0),2),0)</f>
        <v>0</v>
      </c>
      <c r="U25" s="131"/>
      <c r="V25" s="135"/>
      <c r="W25" s="133">
        <f>IFERROR(INDEX(Cenník[[Názov]:[JC]],MATCH(U25,Cenník[Názov],0),3),0)</f>
        <v>0</v>
      </c>
      <c r="X25" s="136">
        <f t="shared" si="2"/>
        <v>0</v>
      </c>
      <c r="Y25" s="134"/>
      <c r="Z25" s="110"/>
      <c r="AA25" s="120">
        <v>3155</v>
      </c>
      <c r="AB25" s="121" t="s">
        <v>37</v>
      </c>
      <c r="AC25" s="122">
        <v>0.77</v>
      </c>
      <c r="AD25" s="123"/>
      <c r="AE25" s="120">
        <v>4784</v>
      </c>
      <c r="AF25" s="121" t="s">
        <v>307</v>
      </c>
      <c r="AG25" s="122">
        <v>7.0000000000000007E-2</v>
      </c>
      <c r="AH25" s="124"/>
      <c r="AI25" s="120">
        <v>4071</v>
      </c>
      <c r="AJ25" s="121" t="s">
        <v>445</v>
      </c>
      <c r="AK25" s="122">
        <v>1.43</v>
      </c>
      <c r="AL25" s="139"/>
      <c r="AM25" s="130">
        <v>3854</v>
      </c>
      <c r="AN25" s="121" t="s">
        <v>483</v>
      </c>
      <c r="AO25" s="122">
        <v>1.1499999999999999</v>
      </c>
    </row>
    <row r="26" spans="1:41" ht="12.75" customHeight="1" x14ac:dyDescent="0.35">
      <c r="A26" s="75"/>
      <c r="B26" s="79">
        <f>IFERROR(INDEX(Cenník[[Názov]:[KódN]],MATCH(C26,Cenník[Názov],0),2),0)</f>
        <v>0</v>
      </c>
      <c r="C26" s="131"/>
      <c r="D26" s="132"/>
      <c r="E26" s="133">
        <f>IFERROR(INDEX(Cenník[[Názov]:[JC]],MATCH(C26,Cenník[Názov],0),3),0)</f>
        <v>0</v>
      </c>
      <c r="F26" s="136">
        <f t="shared" si="3"/>
        <v>0</v>
      </c>
      <c r="G26" s="134"/>
      <c r="H26" s="79">
        <f>IFERROR(INDEX(Cenník[[Názov]:[KódN]],MATCH(I26,Cenník[Názov],0),2),0)</f>
        <v>0</v>
      </c>
      <c r="I26" s="131"/>
      <c r="J26" s="135"/>
      <c r="K26" s="133">
        <f>IFERROR(INDEX(Cenník[[Názov]:[JC]],MATCH(I26,Cenník[Názov],0),3),0)</f>
        <v>0</v>
      </c>
      <c r="L26" s="136">
        <f t="shared" si="0"/>
        <v>0</v>
      </c>
      <c r="M26" s="134"/>
      <c r="N26" s="79">
        <f>IFERROR(INDEX(Cenník[[Názov]:[KódN]],MATCH(O26,Cenník[Názov],0),2),0)</f>
        <v>0</v>
      </c>
      <c r="O26" s="131"/>
      <c r="P26" s="135"/>
      <c r="Q26" s="133">
        <f>IFERROR(INDEX(Cenník[[Názov]:[JC]],MATCH(O26,Cenník[Názov],0),3),0)</f>
        <v>0</v>
      </c>
      <c r="R26" s="136">
        <f t="shared" si="1"/>
        <v>0</v>
      </c>
      <c r="S26" s="134"/>
      <c r="T26" s="79">
        <f>IFERROR(INDEX(Cenník[[Názov]:[KódN]],MATCH(U26,Cenník[Názov],0),2),0)</f>
        <v>0</v>
      </c>
      <c r="U26" s="131"/>
      <c r="V26" s="135"/>
      <c r="W26" s="133">
        <f>IFERROR(INDEX(Cenník[[Názov]:[JC]],MATCH(U26,Cenník[Názov],0),3),0)</f>
        <v>0</v>
      </c>
      <c r="X26" s="136">
        <f t="shared" si="2"/>
        <v>0</v>
      </c>
      <c r="Y26" s="134"/>
      <c r="Z26" s="110"/>
      <c r="AA26" s="120">
        <v>3156</v>
      </c>
      <c r="AB26" s="121" t="s">
        <v>38</v>
      </c>
      <c r="AC26" s="122">
        <v>1.33</v>
      </c>
      <c r="AD26" s="129"/>
      <c r="AE26" s="111" t="s">
        <v>90</v>
      </c>
      <c r="AF26" s="112"/>
      <c r="AG26" s="113"/>
      <c r="AH26" s="124"/>
      <c r="AI26" s="114" t="s">
        <v>285</v>
      </c>
      <c r="AJ26" s="112"/>
      <c r="AK26" s="115"/>
      <c r="AL26" s="139"/>
      <c r="AM26" s="130">
        <v>3847</v>
      </c>
      <c r="AN26" s="121" t="s">
        <v>484</v>
      </c>
      <c r="AO26" s="122">
        <v>0.62</v>
      </c>
    </row>
    <row r="27" spans="1:41" ht="12.75" customHeight="1" x14ac:dyDescent="0.35">
      <c r="A27" s="75"/>
      <c r="B27" s="79">
        <f>IFERROR(INDEX(Cenník[[Názov]:[KódN]],MATCH(C27,Cenník[Názov],0),2),0)</f>
        <v>0</v>
      </c>
      <c r="C27" s="131"/>
      <c r="D27" s="132"/>
      <c r="E27" s="133">
        <f>IFERROR(INDEX(Cenník[[Názov]:[JC]],MATCH(C27,Cenník[Názov],0),3),0)</f>
        <v>0</v>
      </c>
      <c r="F27" s="136">
        <f t="shared" si="3"/>
        <v>0</v>
      </c>
      <c r="G27" s="134"/>
      <c r="H27" s="79">
        <f>IFERROR(INDEX(Cenník[[Názov]:[KódN]],MATCH(I27,Cenník[Názov],0),2),0)</f>
        <v>0</v>
      </c>
      <c r="I27" s="131"/>
      <c r="J27" s="135"/>
      <c r="K27" s="133">
        <f>IFERROR(INDEX(Cenník[[Názov]:[JC]],MATCH(I27,Cenník[Názov],0),3),0)</f>
        <v>0</v>
      </c>
      <c r="L27" s="136">
        <f t="shared" si="0"/>
        <v>0</v>
      </c>
      <c r="M27" s="134"/>
      <c r="N27" s="79">
        <f>IFERROR(INDEX(Cenník[[Názov]:[KódN]],MATCH(O27,Cenník[Názov],0),2),0)</f>
        <v>0</v>
      </c>
      <c r="O27" s="131"/>
      <c r="P27" s="135"/>
      <c r="Q27" s="133">
        <f>IFERROR(INDEX(Cenník[[Názov]:[JC]],MATCH(O27,Cenník[Názov],0),3),0)</f>
        <v>0</v>
      </c>
      <c r="R27" s="136">
        <f t="shared" si="1"/>
        <v>0</v>
      </c>
      <c r="S27" s="134"/>
      <c r="T27" s="79">
        <f>IFERROR(INDEX(Cenník[[Názov]:[KódN]],MATCH(U27,Cenník[Názov],0),2),0)</f>
        <v>0</v>
      </c>
      <c r="U27" s="131"/>
      <c r="V27" s="135"/>
      <c r="W27" s="133">
        <f>IFERROR(INDEX(Cenník[[Názov]:[JC]],MATCH(U27,Cenník[Názov],0),3),0)</f>
        <v>0</v>
      </c>
      <c r="X27" s="136">
        <f t="shared" si="2"/>
        <v>0</v>
      </c>
      <c r="Y27" s="134"/>
      <c r="Z27" s="110"/>
      <c r="AA27" s="120">
        <v>3157</v>
      </c>
      <c r="AB27" s="121" t="s">
        <v>40</v>
      </c>
      <c r="AC27" s="122">
        <v>1.33</v>
      </c>
      <c r="AD27" s="129"/>
      <c r="AE27" s="120">
        <v>3305</v>
      </c>
      <c r="AF27" s="121" t="s">
        <v>255</v>
      </c>
      <c r="AG27" s="122">
        <v>0.72</v>
      </c>
      <c r="AH27" s="124"/>
      <c r="AI27" s="120">
        <v>4030</v>
      </c>
      <c r="AJ27" s="121" t="s">
        <v>588</v>
      </c>
      <c r="AK27" s="122">
        <v>0.28999999999999998</v>
      </c>
      <c r="AL27" s="139"/>
      <c r="AM27" s="130">
        <v>3848</v>
      </c>
      <c r="AN27" s="121" t="s">
        <v>485</v>
      </c>
      <c r="AO27" s="122">
        <v>0.6</v>
      </c>
    </row>
    <row r="28" spans="1:41" ht="12.75" customHeight="1" x14ac:dyDescent="0.35">
      <c r="A28" s="75"/>
      <c r="B28" s="79">
        <f>IFERROR(INDEX(Cenník[[Názov]:[KódN]],MATCH(C28,Cenník[Názov],0),2),0)</f>
        <v>0</v>
      </c>
      <c r="C28" s="131"/>
      <c r="D28" s="132"/>
      <c r="E28" s="133">
        <f>IFERROR(INDEX(Cenník[[Názov]:[JC]],MATCH(C28,Cenník[Názov],0),3),0)</f>
        <v>0</v>
      </c>
      <c r="F28" s="136">
        <f t="shared" si="3"/>
        <v>0</v>
      </c>
      <c r="G28" s="134"/>
      <c r="H28" s="79">
        <f>IFERROR(INDEX(Cenník[[Názov]:[KódN]],MATCH(I28,Cenník[Názov],0),2),0)</f>
        <v>0</v>
      </c>
      <c r="I28" s="131"/>
      <c r="J28" s="135"/>
      <c r="K28" s="133">
        <f>IFERROR(INDEX(Cenník[[Názov]:[JC]],MATCH(I28,Cenník[Názov],0),3),0)</f>
        <v>0</v>
      </c>
      <c r="L28" s="136">
        <f t="shared" si="0"/>
        <v>0</v>
      </c>
      <c r="M28" s="134"/>
      <c r="N28" s="79">
        <f>IFERROR(INDEX(Cenník[[Názov]:[KódN]],MATCH(O28,Cenník[Názov],0),2),0)</f>
        <v>0</v>
      </c>
      <c r="O28" s="131"/>
      <c r="P28" s="135"/>
      <c r="Q28" s="133">
        <f>IFERROR(INDEX(Cenník[[Názov]:[JC]],MATCH(O28,Cenník[Názov],0),3),0)</f>
        <v>0</v>
      </c>
      <c r="R28" s="136">
        <f t="shared" si="1"/>
        <v>0</v>
      </c>
      <c r="S28" s="134"/>
      <c r="T28" s="79">
        <f>IFERROR(INDEX(Cenník[[Názov]:[KódN]],MATCH(U28,Cenník[Názov],0),2),0)</f>
        <v>0</v>
      </c>
      <c r="U28" s="131"/>
      <c r="V28" s="135"/>
      <c r="W28" s="133">
        <f>IFERROR(INDEX(Cenník[[Názov]:[JC]],MATCH(U28,Cenník[Názov],0),3),0)</f>
        <v>0</v>
      </c>
      <c r="X28" s="136">
        <f t="shared" si="2"/>
        <v>0</v>
      </c>
      <c r="Y28" s="134"/>
      <c r="Z28" s="110"/>
      <c r="AA28" s="120">
        <v>3158</v>
      </c>
      <c r="AB28" s="121" t="s">
        <v>41</v>
      </c>
      <c r="AC28" s="122">
        <v>1.33</v>
      </c>
      <c r="AD28" s="129"/>
      <c r="AE28" s="130">
        <v>3306</v>
      </c>
      <c r="AF28" s="121" t="s">
        <v>256</v>
      </c>
      <c r="AG28" s="122">
        <v>1.26</v>
      </c>
      <c r="AH28" s="124"/>
      <c r="AI28" s="130">
        <v>4033</v>
      </c>
      <c r="AJ28" s="121" t="s">
        <v>589</v>
      </c>
      <c r="AK28" s="122">
        <v>0.32</v>
      </c>
      <c r="AL28" s="139"/>
      <c r="AM28" s="130">
        <v>3842</v>
      </c>
      <c r="AN28" s="121" t="s">
        <v>486</v>
      </c>
      <c r="AO28" s="122">
        <v>0.62</v>
      </c>
    </row>
    <row r="29" spans="1:41" ht="12.75" customHeight="1" x14ac:dyDescent="0.35">
      <c r="A29" s="75"/>
      <c r="B29" s="79">
        <f>IFERROR(INDEX(Cenník[[Názov]:[KódN]],MATCH(C29,Cenník[Názov],0),2),0)</f>
        <v>0</v>
      </c>
      <c r="C29" s="131"/>
      <c r="D29" s="132"/>
      <c r="E29" s="133">
        <f>IFERROR(INDEX(Cenník[[Názov]:[JC]],MATCH(C29,Cenník[Názov],0),3),0)</f>
        <v>0</v>
      </c>
      <c r="F29" s="136">
        <f t="shared" si="3"/>
        <v>0</v>
      </c>
      <c r="G29" s="134"/>
      <c r="H29" s="79">
        <f>IFERROR(INDEX(Cenník[[Názov]:[KódN]],MATCH(I29,Cenník[Názov],0),2),0)</f>
        <v>0</v>
      </c>
      <c r="I29" s="131"/>
      <c r="J29" s="135"/>
      <c r="K29" s="133">
        <f>IFERROR(INDEX(Cenník[[Názov]:[JC]],MATCH(I29,Cenník[Názov],0),3),0)</f>
        <v>0</v>
      </c>
      <c r="L29" s="136">
        <f t="shared" si="0"/>
        <v>0</v>
      </c>
      <c r="M29" s="134"/>
      <c r="N29" s="79">
        <f>IFERROR(INDEX(Cenník[[Názov]:[KódN]],MATCH(O29,Cenník[Názov],0),2),0)</f>
        <v>0</v>
      </c>
      <c r="O29" s="131"/>
      <c r="P29" s="135"/>
      <c r="Q29" s="133">
        <f>IFERROR(INDEX(Cenník[[Názov]:[JC]],MATCH(O29,Cenník[Názov],0),3),0)</f>
        <v>0</v>
      </c>
      <c r="R29" s="136">
        <f t="shared" si="1"/>
        <v>0</v>
      </c>
      <c r="S29" s="134"/>
      <c r="T29" s="79">
        <f>IFERROR(INDEX(Cenník[[Názov]:[KódN]],MATCH(U29,Cenník[Názov],0),2),0)</f>
        <v>0</v>
      </c>
      <c r="U29" s="131"/>
      <c r="V29" s="135"/>
      <c r="W29" s="133">
        <f>IFERROR(INDEX(Cenník[[Názov]:[JC]],MATCH(U29,Cenník[Názov],0),3),0)</f>
        <v>0</v>
      </c>
      <c r="X29" s="136">
        <f t="shared" si="2"/>
        <v>0</v>
      </c>
      <c r="Y29" s="134"/>
      <c r="Z29" s="110"/>
      <c r="AA29" s="120">
        <v>3005</v>
      </c>
      <c r="AB29" s="121" t="s">
        <v>45</v>
      </c>
      <c r="AC29" s="122">
        <v>0.73</v>
      </c>
      <c r="AD29" s="129"/>
      <c r="AE29" s="130">
        <v>3310</v>
      </c>
      <c r="AF29" s="121" t="s">
        <v>257</v>
      </c>
      <c r="AG29" s="122">
        <v>1.54</v>
      </c>
      <c r="AH29" s="124"/>
      <c r="AI29" s="130">
        <v>4035</v>
      </c>
      <c r="AJ29" s="121" t="s">
        <v>590</v>
      </c>
      <c r="AK29" s="122">
        <v>0.37</v>
      </c>
      <c r="AL29" s="139"/>
      <c r="AM29" s="130">
        <v>3846</v>
      </c>
      <c r="AN29" s="121" t="s">
        <v>487</v>
      </c>
      <c r="AO29" s="122">
        <v>0.72</v>
      </c>
    </row>
    <row r="30" spans="1:41" ht="12.75" customHeight="1" x14ac:dyDescent="0.35">
      <c r="A30" s="75"/>
      <c r="B30" s="79">
        <f>IFERROR(INDEX(Cenník[[Názov]:[KódN]],MATCH(C30,Cenník[Názov],0),2),0)</f>
        <v>0</v>
      </c>
      <c r="C30" s="131"/>
      <c r="D30" s="132"/>
      <c r="E30" s="133">
        <f>IFERROR(INDEX(Cenník[[Názov]:[JC]],MATCH(C30,Cenník[Názov],0),3),0)</f>
        <v>0</v>
      </c>
      <c r="F30" s="136">
        <f t="shared" si="3"/>
        <v>0</v>
      </c>
      <c r="G30" s="134"/>
      <c r="H30" s="79">
        <f>IFERROR(INDEX(Cenník[[Názov]:[KódN]],MATCH(I30,Cenník[Názov],0),2),0)</f>
        <v>0</v>
      </c>
      <c r="I30" s="131"/>
      <c r="J30" s="135"/>
      <c r="K30" s="133">
        <f>IFERROR(INDEX(Cenník[[Názov]:[JC]],MATCH(I30,Cenník[Názov],0),3),0)</f>
        <v>0</v>
      </c>
      <c r="L30" s="136">
        <f t="shared" si="0"/>
        <v>0</v>
      </c>
      <c r="M30" s="134"/>
      <c r="N30" s="79">
        <f>IFERROR(INDEX(Cenník[[Názov]:[KódN]],MATCH(O30,Cenník[Názov],0),2),0)</f>
        <v>0</v>
      </c>
      <c r="O30" s="131"/>
      <c r="P30" s="135"/>
      <c r="Q30" s="133">
        <f>IFERROR(INDEX(Cenník[[Názov]:[JC]],MATCH(O30,Cenník[Názov],0),3),0)</f>
        <v>0</v>
      </c>
      <c r="R30" s="136">
        <f t="shared" si="1"/>
        <v>0</v>
      </c>
      <c r="S30" s="134"/>
      <c r="T30" s="79">
        <f>IFERROR(INDEX(Cenník[[Názov]:[KódN]],MATCH(U30,Cenník[Názov],0),2),0)</f>
        <v>0</v>
      </c>
      <c r="U30" s="131"/>
      <c r="V30" s="135"/>
      <c r="W30" s="133">
        <f>IFERROR(INDEX(Cenník[[Názov]:[JC]],MATCH(U30,Cenník[Názov],0),3),0)</f>
        <v>0</v>
      </c>
      <c r="X30" s="136">
        <f t="shared" si="2"/>
        <v>0</v>
      </c>
      <c r="Y30" s="134"/>
      <c r="Z30" s="110"/>
      <c r="AA30" s="120">
        <v>3010</v>
      </c>
      <c r="AB30" s="121" t="s">
        <v>46</v>
      </c>
      <c r="AC30" s="122">
        <v>0.73</v>
      </c>
      <c r="AD30" s="129"/>
      <c r="AE30" s="130">
        <v>3311</v>
      </c>
      <c r="AF30" s="121" t="s">
        <v>258</v>
      </c>
      <c r="AG30" s="122">
        <v>2.04</v>
      </c>
      <c r="AH30" s="124"/>
      <c r="AI30" s="130">
        <v>4003</v>
      </c>
      <c r="AJ30" s="121" t="s">
        <v>591</v>
      </c>
      <c r="AK30" s="122">
        <v>0.95</v>
      </c>
      <c r="AL30" s="139"/>
      <c r="AM30" s="130">
        <v>3849</v>
      </c>
      <c r="AN30" s="121" t="s">
        <v>488</v>
      </c>
      <c r="AO30" s="122">
        <v>0.74</v>
      </c>
    </row>
    <row r="31" spans="1:41" ht="12.75" customHeight="1" x14ac:dyDescent="0.35">
      <c r="A31" s="75"/>
      <c r="B31" s="79">
        <f>IFERROR(INDEX(Cenník[[Názov]:[KódN]],MATCH(C31,Cenník[Názov],0),2),0)</f>
        <v>0</v>
      </c>
      <c r="C31" s="131"/>
      <c r="D31" s="140"/>
      <c r="E31" s="133">
        <f>IFERROR(INDEX(Cenník[[Názov]:[JC]],MATCH(C31,Cenník[Názov],0),3),0)</f>
        <v>0</v>
      </c>
      <c r="F31" s="136">
        <f t="shared" si="3"/>
        <v>0</v>
      </c>
      <c r="G31" s="134"/>
      <c r="H31" s="79">
        <f>IFERROR(INDEX(Cenník[[Názov]:[KódN]],MATCH(I31,Cenník[Názov],0),2),0)</f>
        <v>0</v>
      </c>
      <c r="I31" s="131"/>
      <c r="J31" s="135"/>
      <c r="K31" s="133">
        <f>IFERROR(INDEX(Cenník[[Názov]:[JC]],MATCH(I31,Cenník[Názov],0),3),0)</f>
        <v>0</v>
      </c>
      <c r="L31" s="136">
        <f t="shared" si="0"/>
        <v>0</v>
      </c>
      <c r="M31" s="134"/>
      <c r="N31" s="79">
        <f>IFERROR(INDEX(Cenník[[Názov]:[KódN]],MATCH(O31,Cenník[Názov],0),2),0)</f>
        <v>0</v>
      </c>
      <c r="O31" s="131"/>
      <c r="P31" s="135"/>
      <c r="Q31" s="133">
        <f>IFERROR(INDEX(Cenník[[Názov]:[JC]],MATCH(O31,Cenník[Názov],0),3),0)</f>
        <v>0</v>
      </c>
      <c r="R31" s="136">
        <f t="shared" si="1"/>
        <v>0</v>
      </c>
      <c r="S31" s="134"/>
      <c r="T31" s="79">
        <f>IFERROR(INDEX(Cenník[[Názov]:[KódN]],MATCH(U31,Cenník[Názov],0),2),0)</f>
        <v>0</v>
      </c>
      <c r="U31" s="131"/>
      <c r="V31" s="135"/>
      <c r="W31" s="133">
        <f>IFERROR(INDEX(Cenník[[Názov]:[JC]],MATCH(U31,Cenník[Názov],0),3),0)</f>
        <v>0</v>
      </c>
      <c r="X31" s="136">
        <f t="shared" si="2"/>
        <v>0</v>
      </c>
      <c r="Y31" s="134"/>
      <c r="Z31" s="110"/>
      <c r="AA31" s="120">
        <v>3015</v>
      </c>
      <c r="AB31" s="121" t="s">
        <v>47</v>
      </c>
      <c r="AC31" s="122">
        <v>0.73</v>
      </c>
      <c r="AD31" s="129"/>
      <c r="AE31" s="130">
        <v>3307</v>
      </c>
      <c r="AF31" s="121" t="s">
        <v>259</v>
      </c>
      <c r="AG31" s="122">
        <v>1.26</v>
      </c>
      <c r="AH31" s="124"/>
      <c r="AI31" s="130">
        <v>4004</v>
      </c>
      <c r="AJ31" s="121" t="s">
        <v>592</v>
      </c>
      <c r="AK31" s="122">
        <v>0.95</v>
      </c>
      <c r="AL31" s="139"/>
      <c r="AM31" s="130">
        <v>3853</v>
      </c>
      <c r="AN31" s="121" t="s">
        <v>489</v>
      </c>
      <c r="AO31" s="122">
        <v>0.8</v>
      </c>
    </row>
    <row r="32" spans="1:41" ht="12.75" customHeight="1" x14ac:dyDescent="0.35">
      <c r="A32" s="75"/>
      <c r="B32" s="79">
        <f>IFERROR(INDEX(Cenník[[Názov]:[KódN]],MATCH(C32,Cenník[Názov],0),2),0)</f>
        <v>0</v>
      </c>
      <c r="C32" s="131"/>
      <c r="D32" s="140"/>
      <c r="E32" s="133">
        <f>IFERROR(INDEX(Cenník[[Názov]:[JC]],MATCH(C32,Cenník[Názov],0),3),0)</f>
        <v>0</v>
      </c>
      <c r="F32" s="136">
        <f t="shared" si="3"/>
        <v>0</v>
      </c>
      <c r="G32" s="134"/>
      <c r="H32" s="79">
        <f>IFERROR(INDEX(Cenník[[Názov]:[KódN]],MATCH(I32,Cenník[Názov],0),2),0)</f>
        <v>0</v>
      </c>
      <c r="I32" s="131"/>
      <c r="J32" s="135"/>
      <c r="K32" s="133">
        <f>IFERROR(INDEX(Cenník[[Názov]:[JC]],MATCH(I32,Cenník[Názov],0),3),0)</f>
        <v>0</v>
      </c>
      <c r="L32" s="136">
        <f t="shared" si="0"/>
        <v>0</v>
      </c>
      <c r="M32" s="134"/>
      <c r="N32" s="79">
        <f>IFERROR(INDEX(Cenník[[Názov]:[KódN]],MATCH(O32,Cenník[Názov],0),2),0)</f>
        <v>0</v>
      </c>
      <c r="O32" s="131"/>
      <c r="P32" s="135"/>
      <c r="Q32" s="133">
        <f>IFERROR(INDEX(Cenník[[Názov]:[JC]],MATCH(O32,Cenník[Názov],0),3),0)</f>
        <v>0</v>
      </c>
      <c r="R32" s="136">
        <f t="shared" si="1"/>
        <v>0</v>
      </c>
      <c r="S32" s="134"/>
      <c r="T32" s="79">
        <f>IFERROR(INDEX(Cenník[[Názov]:[KódN]],MATCH(U32,Cenník[Názov],0),2),0)</f>
        <v>0</v>
      </c>
      <c r="U32" s="131"/>
      <c r="V32" s="135"/>
      <c r="W32" s="133">
        <f>IFERROR(INDEX(Cenník[[Názov]:[JC]],MATCH(U32,Cenník[Názov],0),3),0)</f>
        <v>0</v>
      </c>
      <c r="X32" s="136">
        <f t="shared" si="2"/>
        <v>0</v>
      </c>
      <c r="Y32" s="134"/>
      <c r="Z32" s="110"/>
      <c r="AA32" s="120">
        <v>3017</v>
      </c>
      <c r="AB32" s="121" t="s">
        <v>563</v>
      </c>
      <c r="AC32" s="122">
        <v>0.73</v>
      </c>
      <c r="AD32" s="129"/>
      <c r="AE32" s="130">
        <v>3309</v>
      </c>
      <c r="AF32" s="121" t="s">
        <v>260</v>
      </c>
      <c r="AG32" s="122">
        <v>3.98</v>
      </c>
      <c r="AH32" s="124"/>
      <c r="AI32" s="130">
        <v>4005</v>
      </c>
      <c r="AJ32" s="121" t="s">
        <v>593</v>
      </c>
      <c r="AK32" s="122">
        <v>0.95</v>
      </c>
      <c r="AL32" s="139"/>
      <c r="AM32" s="130">
        <v>3855</v>
      </c>
      <c r="AN32" s="121" t="s">
        <v>490</v>
      </c>
      <c r="AO32" s="122">
        <v>0.86</v>
      </c>
    </row>
    <row r="33" spans="1:41" ht="12.75" customHeight="1" x14ac:dyDescent="0.35">
      <c r="A33" s="75"/>
      <c r="B33" s="79">
        <f>IFERROR(INDEX(Cenník[[Názov]:[KódN]],MATCH(C33,Cenník[Názov],0),2),0)</f>
        <v>0</v>
      </c>
      <c r="C33" s="131"/>
      <c r="D33" s="140"/>
      <c r="E33" s="133">
        <f>IFERROR(INDEX(Cenník[[Názov]:[JC]],MATCH(C33,Cenník[Názov],0),3),0)</f>
        <v>0</v>
      </c>
      <c r="F33" s="136">
        <f t="shared" si="3"/>
        <v>0</v>
      </c>
      <c r="G33" s="134"/>
      <c r="H33" s="79">
        <f>IFERROR(INDEX(Cenník[[Názov]:[KódN]],MATCH(I33,Cenník[Názov],0),2),0)</f>
        <v>0</v>
      </c>
      <c r="I33" s="131"/>
      <c r="J33" s="135"/>
      <c r="K33" s="133">
        <f>IFERROR(INDEX(Cenník[[Názov]:[JC]],MATCH(I33,Cenník[Názov],0),3),0)</f>
        <v>0</v>
      </c>
      <c r="L33" s="136">
        <f t="shared" si="0"/>
        <v>0</v>
      </c>
      <c r="M33" s="134"/>
      <c r="N33" s="79">
        <f>IFERROR(INDEX(Cenník[[Názov]:[KódN]],MATCH(O33,Cenník[Názov],0),2),0)</f>
        <v>0</v>
      </c>
      <c r="O33" s="131"/>
      <c r="P33" s="135"/>
      <c r="Q33" s="133">
        <f>IFERROR(INDEX(Cenník[[Názov]:[JC]],MATCH(O33,Cenník[Názov],0),3),0)</f>
        <v>0</v>
      </c>
      <c r="R33" s="136">
        <f t="shared" si="1"/>
        <v>0</v>
      </c>
      <c r="S33" s="134"/>
      <c r="T33" s="79">
        <f>IFERROR(INDEX(Cenník[[Názov]:[KódN]],MATCH(U33,Cenník[Názov],0),2),0)</f>
        <v>0</v>
      </c>
      <c r="U33" s="131"/>
      <c r="V33" s="135"/>
      <c r="W33" s="133">
        <f>IFERROR(INDEX(Cenník[[Názov]:[JC]],MATCH(U33,Cenník[Názov],0),3),0)</f>
        <v>0</v>
      </c>
      <c r="X33" s="136">
        <f t="shared" si="2"/>
        <v>0</v>
      </c>
      <c r="Y33" s="134"/>
      <c r="Z33" s="110"/>
      <c r="AA33" s="120">
        <v>3006</v>
      </c>
      <c r="AB33" s="121" t="s">
        <v>50</v>
      </c>
      <c r="AC33" s="122">
        <v>0.73</v>
      </c>
      <c r="AD33" s="129"/>
      <c r="AE33" s="130">
        <v>3308</v>
      </c>
      <c r="AF33" s="121" t="s">
        <v>261</v>
      </c>
      <c r="AG33" s="122">
        <v>7.94</v>
      </c>
      <c r="AH33" s="124"/>
      <c r="AI33" s="130">
        <v>4006</v>
      </c>
      <c r="AJ33" s="121" t="s">
        <v>594</v>
      </c>
      <c r="AK33" s="122">
        <v>1.1000000000000001</v>
      </c>
      <c r="AL33" s="139"/>
      <c r="AM33" s="120">
        <v>3857</v>
      </c>
      <c r="AN33" s="121" t="s">
        <v>491</v>
      </c>
      <c r="AO33" s="122">
        <v>1.02</v>
      </c>
    </row>
    <row r="34" spans="1:41" ht="12.75" customHeight="1" x14ac:dyDescent="0.35">
      <c r="A34" s="75"/>
      <c r="B34" s="79">
        <f>IFERROR(INDEX(Cenník[[Názov]:[KódN]],MATCH(C34,Cenník[Názov],0),2),0)</f>
        <v>0</v>
      </c>
      <c r="C34" s="131"/>
      <c r="D34" s="140"/>
      <c r="E34" s="133">
        <f>IFERROR(INDEX(Cenník[[Názov]:[JC]],MATCH(C34,Cenník[Názov],0),3),0)</f>
        <v>0</v>
      </c>
      <c r="F34" s="136">
        <f t="shared" si="3"/>
        <v>0</v>
      </c>
      <c r="G34" s="134"/>
      <c r="H34" s="79">
        <f>IFERROR(INDEX(Cenník[[Názov]:[KódN]],MATCH(I34,Cenník[Názov],0),2),0)</f>
        <v>0</v>
      </c>
      <c r="I34" s="131"/>
      <c r="J34" s="135"/>
      <c r="K34" s="133">
        <f>IFERROR(INDEX(Cenník[[Názov]:[JC]],MATCH(I34,Cenník[Názov],0),3),0)</f>
        <v>0</v>
      </c>
      <c r="L34" s="136">
        <f t="shared" si="0"/>
        <v>0</v>
      </c>
      <c r="M34" s="134"/>
      <c r="N34" s="79">
        <f>IFERROR(INDEX(Cenník[[Názov]:[KódN]],MATCH(O34,Cenník[Názov],0),2),0)</f>
        <v>0</v>
      </c>
      <c r="O34" s="131"/>
      <c r="P34" s="135"/>
      <c r="Q34" s="133">
        <f>IFERROR(INDEX(Cenník[[Názov]:[JC]],MATCH(O34,Cenník[Názov],0),3),0)</f>
        <v>0</v>
      </c>
      <c r="R34" s="136">
        <f t="shared" si="1"/>
        <v>0</v>
      </c>
      <c r="S34" s="134"/>
      <c r="T34" s="79">
        <f>IFERROR(INDEX(Cenník[[Názov]:[KódN]],MATCH(U34,Cenník[Názov],0),2),0)</f>
        <v>0</v>
      </c>
      <c r="U34" s="131"/>
      <c r="V34" s="135"/>
      <c r="W34" s="133">
        <f>IFERROR(INDEX(Cenník[[Názov]:[JC]],MATCH(U34,Cenník[Názov],0),3),0)</f>
        <v>0</v>
      </c>
      <c r="X34" s="136">
        <f t="shared" si="2"/>
        <v>0</v>
      </c>
      <c r="Y34" s="134"/>
      <c r="Z34" s="110"/>
      <c r="AA34" s="120">
        <v>3016</v>
      </c>
      <c r="AB34" s="121" t="s">
        <v>52</v>
      </c>
      <c r="AC34" s="122">
        <v>1.1000000000000001</v>
      </c>
      <c r="AD34" s="129"/>
      <c r="AE34" s="130">
        <v>6500</v>
      </c>
      <c r="AF34" s="121" t="s">
        <v>595</v>
      </c>
      <c r="AG34" s="122">
        <v>0.1</v>
      </c>
      <c r="AH34" s="124"/>
      <c r="AI34" s="130">
        <v>4010</v>
      </c>
      <c r="AJ34" s="121" t="s">
        <v>123</v>
      </c>
      <c r="AK34" s="122">
        <v>0.12</v>
      </c>
      <c r="AL34" s="139"/>
      <c r="AM34" s="130">
        <v>3859</v>
      </c>
      <c r="AN34" s="121" t="s">
        <v>492</v>
      </c>
      <c r="AO34" s="122">
        <v>1.25</v>
      </c>
    </row>
    <row r="35" spans="1:41" ht="12.75" customHeight="1" x14ac:dyDescent="0.35">
      <c r="A35" s="75"/>
      <c r="B35" s="79">
        <f>IFERROR(INDEX(Cenník[[Názov]:[KódN]],MATCH(C35,Cenník[Názov],0),2),0)</f>
        <v>0</v>
      </c>
      <c r="C35" s="131"/>
      <c r="D35" s="140"/>
      <c r="E35" s="133">
        <f>IFERROR(INDEX(Cenník[[Názov]:[JC]],MATCH(C35,Cenník[Názov],0),3),0)</f>
        <v>0</v>
      </c>
      <c r="F35" s="136">
        <f t="shared" si="3"/>
        <v>0</v>
      </c>
      <c r="G35" s="134"/>
      <c r="H35" s="79">
        <f>IFERROR(INDEX(Cenník[[Názov]:[KódN]],MATCH(I35,Cenník[Názov],0),2),0)</f>
        <v>0</v>
      </c>
      <c r="I35" s="131"/>
      <c r="J35" s="135"/>
      <c r="K35" s="133">
        <f>IFERROR(INDEX(Cenník[[Názov]:[JC]],MATCH(I35,Cenník[Názov],0),3),0)</f>
        <v>0</v>
      </c>
      <c r="L35" s="136">
        <f t="shared" si="0"/>
        <v>0</v>
      </c>
      <c r="M35" s="134"/>
      <c r="N35" s="79">
        <f>IFERROR(INDEX(Cenník[[Názov]:[KódN]],MATCH(O35,Cenník[Názov],0),2),0)</f>
        <v>0</v>
      </c>
      <c r="O35" s="131"/>
      <c r="P35" s="135"/>
      <c r="Q35" s="133">
        <f>IFERROR(INDEX(Cenník[[Názov]:[JC]],MATCH(O35,Cenník[Názov],0),3),0)</f>
        <v>0</v>
      </c>
      <c r="R35" s="136">
        <f t="shared" si="1"/>
        <v>0</v>
      </c>
      <c r="S35" s="134"/>
      <c r="T35" s="79">
        <f>IFERROR(INDEX(Cenník[[Názov]:[KódN]],MATCH(U35,Cenník[Názov],0),2),0)</f>
        <v>0</v>
      </c>
      <c r="U35" s="131"/>
      <c r="V35" s="135"/>
      <c r="W35" s="133">
        <f>IFERROR(INDEX(Cenník[[Názov]:[JC]],MATCH(U35,Cenník[Názov],0),3),0)</f>
        <v>0</v>
      </c>
      <c r="X35" s="136">
        <f t="shared" si="2"/>
        <v>0</v>
      </c>
      <c r="Y35" s="134"/>
      <c r="Z35" s="110"/>
      <c r="AA35" s="120">
        <v>3020</v>
      </c>
      <c r="AB35" s="121" t="s">
        <v>53</v>
      </c>
      <c r="AC35" s="122">
        <v>1.04</v>
      </c>
      <c r="AD35" s="129"/>
      <c r="AE35" s="130">
        <v>6501</v>
      </c>
      <c r="AF35" s="121" t="s">
        <v>596</v>
      </c>
      <c r="AG35" s="122">
        <v>0.1</v>
      </c>
      <c r="AH35" s="124"/>
      <c r="AI35" s="130">
        <v>4011</v>
      </c>
      <c r="AJ35" s="121" t="s">
        <v>124</v>
      </c>
      <c r="AK35" s="122">
        <v>0.12</v>
      </c>
      <c r="AL35" s="139"/>
      <c r="AM35" s="114" t="s">
        <v>295</v>
      </c>
      <c r="AN35" s="112"/>
      <c r="AO35" s="115"/>
    </row>
    <row r="36" spans="1:41" ht="12.75" customHeight="1" x14ac:dyDescent="0.35">
      <c r="A36" s="75"/>
      <c r="B36" s="79">
        <f>IFERROR(INDEX(Cenník[[Názov]:[KódN]],MATCH(C36,Cenník[Názov],0),2),0)</f>
        <v>0</v>
      </c>
      <c r="C36" s="131"/>
      <c r="D36" s="140"/>
      <c r="E36" s="133">
        <f>IFERROR(INDEX(Cenník[[Názov]:[JC]],MATCH(C36,Cenník[Názov],0),3),0)</f>
        <v>0</v>
      </c>
      <c r="F36" s="136">
        <f t="shared" si="3"/>
        <v>0</v>
      </c>
      <c r="G36" s="134"/>
      <c r="H36" s="79">
        <f>IFERROR(INDEX(Cenník[[Názov]:[KódN]],MATCH(I36,Cenník[Názov],0),2),0)</f>
        <v>0</v>
      </c>
      <c r="I36" s="131"/>
      <c r="J36" s="135"/>
      <c r="K36" s="133">
        <f>IFERROR(INDEX(Cenník[[Názov]:[JC]],MATCH(I36,Cenník[Názov],0),3),0)</f>
        <v>0</v>
      </c>
      <c r="L36" s="136">
        <f t="shared" si="0"/>
        <v>0</v>
      </c>
      <c r="M36" s="134"/>
      <c r="N36" s="79">
        <f>IFERROR(INDEX(Cenník[[Názov]:[KódN]],MATCH(O36,Cenník[Názov],0),2),0)</f>
        <v>0</v>
      </c>
      <c r="O36" s="131"/>
      <c r="P36" s="135"/>
      <c r="Q36" s="133">
        <f>IFERROR(INDEX(Cenník[[Názov]:[JC]],MATCH(O36,Cenník[Názov],0),3),0)</f>
        <v>0</v>
      </c>
      <c r="R36" s="136">
        <f t="shared" si="1"/>
        <v>0</v>
      </c>
      <c r="S36" s="134"/>
      <c r="T36" s="79">
        <f>IFERROR(INDEX(Cenník[[Názov]:[KódN]],MATCH(U36,Cenník[Názov],0),2),0)</f>
        <v>0</v>
      </c>
      <c r="U36" s="131"/>
      <c r="V36" s="135"/>
      <c r="W36" s="133">
        <f>IFERROR(INDEX(Cenník[[Názov]:[JC]],MATCH(U36,Cenník[Názov],0),3),0)</f>
        <v>0</v>
      </c>
      <c r="X36" s="136">
        <f t="shared" si="2"/>
        <v>0</v>
      </c>
      <c r="Y36" s="134"/>
      <c r="Z36" s="110"/>
      <c r="AA36" s="120">
        <v>3021</v>
      </c>
      <c r="AB36" s="121" t="s">
        <v>597</v>
      </c>
      <c r="AC36" s="122">
        <v>1.25</v>
      </c>
      <c r="AD36" s="129"/>
      <c r="AE36" s="130">
        <v>6502</v>
      </c>
      <c r="AF36" s="121" t="s">
        <v>598</v>
      </c>
      <c r="AG36" s="122">
        <v>0.1</v>
      </c>
      <c r="AH36" s="124"/>
      <c r="AI36" s="130">
        <v>4012</v>
      </c>
      <c r="AJ36" s="121" t="s">
        <v>125</v>
      </c>
      <c r="AK36" s="122">
        <v>0.12</v>
      </c>
      <c r="AL36" s="139"/>
      <c r="AM36" s="120">
        <v>3909</v>
      </c>
      <c r="AN36" s="141" t="s">
        <v>190</v>
      </c>
      <c r="AO36" s="122">
        <v>1.03</v>
      </c>
    </row>
    <row r="37" spans="1:41" ht="12.75" customHeight="1" x14ac:dyDescent="0.35">
      <c r="A37" s="75"/>
      <c r="B37" s="79">
        <f>IFERROR(INDEX(Cenník[[Názov]:[KódN]],MATCH(C37,Cenník[Názov],0),2),0)</f>
        <v>0</v>
      </c>
      <c r="C37" s="131"/>
      <c r="D37" s="140"/>
      <c r="E37" s="133">
        <f>IFERROR(INDEX(Cenník[[Názov]:[JC]],MATCH(C37,Cenník[Názov],0),3),0)</f>
        <v>0</v>
      </c>
      <c r="F37" s="136">
        <f t="shared" si="3"/>
        <v>0</v>
      </c>
      <c r="G37" s="134"/>
      <c r="H37" s="79">
        <f>IFERROR(INDEX(Cenník[[Názov]:[KódN]],MATCH(I37,Cenník[Názov],0),2),0)</f>
        <v>0</v>
      </c>
      <c r="I37" s="131"/>
      <c r="J37" s="135"/>
      <c r="K37" s="133">
        <f>IFERROR(INDEX(Cenník[[Názov]:[JC]],MATCH(I37,Cenník[Názov],0),3),0)</f>
        <v>0</v>
      </c>
      <c r="L37" s="136">
        <f t="shared" si="0"/>
        <v>0</v>
      </c>
      <c r="M37" s="134"/>
      <c r="N37" s="79">
        <f>IFERROR(INDEX(Cenník[[Názov]:[KódN]],MATCH(O37,Cenník[Názov],0),2),0)</f>
        <v>0</v>
      </c>
      <c r="O37" s="131"/>
      <c r="P37" s="135"/>
      <c r="Q37" s="133">
        <f>IFERROR(INDEX(Cenník[[Názov]:[JC]],MATCH(O37,Cenník[Názov],0),3),0)</f>
        <v>0</v>
      </c>
      <c r="R37" s="136">
        <f t="shared" si="1"/>
        <v>0</v>
      </c>
      <c r="S37" s="134"/>
      <c r="T37" s="79">
        <f>IFERROR(INDEX(Cenník[[Názov]:[KódN]],MATCH(U37,Cenník[Názov],0),2),0)</f>
        <v>0</v>
      </c>
      <c r="U37" s="131"/>
      <c r="V37" s="135"/>
      <c r="W37" s="133">
        <f>IFERROR(INDEX(Cenník[[Názov]:[JC]],MATCH(U37,Cenník[Názov],0),3),0)</f>
        <v>0</v>
      </c>
      <c r="X37" s="136">
        <f t="shared" si="2"/>
        <v>0</v>
      </c>
      <c r="Y37" s="134"/>
      <c r="Z37" s="110"/>
      <c r="AA37" s="120">
        <v>3025</v>
      </c>
      <c r="AB37" s="121" t="s">
        <v>55</v>
      </c>
      <c r="AC37" s="122">
        <v>1.04</v>
      </c>
      <c r="AD37" s="129"/>
      <c r="AE37" s="130">
        <v>6503</v>
      </c>
      <c r="AF37" s="121" t="s">
        <v>599</v>
      </c>
      <c r="AG37" s="122">
        <v>0.1</v>
      </c>
      <c r="AH37" s="124"/>
      <c r="AI37" s="130">
        <v>4013</v>
      </c>
      <c r="AJ37" s="121" t="s">
        <v>126</v>
      </c>
      <c r="AK37" s="122">
        <v>0.12</v>
      </c>
      <c r="AL37" s="139"/>
      <c r="AM37" s="130">
        <v>3906</v>
      </c>
      <c r="AN37" s="121" t="s">
        <v>493</v>
      </c>
      <c r="AO37" s="122">
        <v>0.82000000000000006</v>
      </c>
    </row>
    <row r="38" spans="1:41" ht="12.75" customHeight="1" x14ac:dyDescent="0.35">
      <c r="A38" s="75"/>
      <c r="B38" s="79">
        <f>IFERROR(INDEX(Cenník[[Názov]:[KódN]],MATCH(C38,Cenník[Názov],0),2),0)</f>
        <v>0</v>
      </c>
      <c r="C38" s="131"/>
      <c r="D38" s="140"/>
      <c r="E38" s="133">
        <f>IFERROR(INDEX(Cenník[[Názov]:[JC]],MATCH(C38,Cenník[Názov],0),3),0)</f>
        <v>0</v>
      </c>
      <c r="F38" s="136">
        <f t="shared" si="3"/>
        <v>0</v>
      </c>
      <c r="G38" s="134"/>
      <c r="H38" s="79">
        <f>IFERROR(INDEX(Cenník[[Názov]:[KódN]],MATCH(I38,Cenník[Názov],0),2),0)</f>
        <v>0</v>
      </c>
      <c r="I38" s="131"/>
      <c r="J38" s="135"/>
      <c r="K38" s="133">
        <f>IFERROR(INDEX(Cenník[[Názov]:[JC]],MATCH(I38,Cenník[Názov],0),3),0)</f>
        <v>0</v>
      </c>
      <c r="L38" s="136">
        <f t="shared" si="0"/>
        <v>0</v>
      </c>
      <c r="M38" s="134"/>
      <c r="N38" s="79">
        <f>IFERROR(INDEX(Cenník[[Názov]:[KódN]],MATCH(O38,Cenník[Názov],0),2),0)</f>
        <v>0</v>
      </c>
      <c r="O38" s="131"/>
      <c r="P38" s="135"/>
      <c r="Q38" s="133">
        <f>IFERROR(INDEX(Cenník[[Názov]:[JC]],MATCH(O38,Cenník[Názov],0),3),0)</f>
        <v>0</v>
      </c>
      <c r="R38" s="136">
        <f t="shared" si="1"/>
        <v>0</v>
      </c>
      <c r="S38" s="134"/>
      <c r="T38" s="79">
        <f>IFERROR(INDEX(Cenník[[Názov]:[KódN]],MATCH(U38,Cenník[Názov],0),2),0)</f>
        <v>0</v>
      </c>
      <c r="U38" s="131"/>
      <c r="V38" s="135"/>
      <c r="W38" s="133">
        <f>IFERROR(INDEX(Cenník[[Názov]:[JC]],MATCH(U38,Cenník[Názov],0),3),0)</f>
        <v>0</v>
      </c>
      <c r="X38" s="136">
        <f t="shared" si="2"/>
        <v>0</v>
      </c>
      <c r="Y38" s="134"/>
      <c r="Z38" s="110"/>
      <c r="AA38" s="120">
        <v>3030</v>
      </c>
      <c r="AB38" s="121" t="s">
        <v>56</v>
      </c>
      <c r="AC38" s="122">
        <v>1.04</v>
      </c>
      <c r="AD38" s="129"/>
      <c r="AE38" s="130">
        <v>6504</v>
      </c>
      <c r="AF38" s="121" t="s">
        <v>600</v>
      </c>
      <c r="AG38" s="122">
        <v>0.1</v>
      </c>
      <c r="AH38" s="124"/>
      <c r="AI38" s="130">
        <v>4014</v>
      </c>
      <c r="AJ38" s="121" t="s">
        <v>127</v>
      </c>
      <c r="AK38" s="122">
        <v>0.55000000000000004</v>
      </c>
      <c r="AL38" s="139"/>
      <c r="AM38" s="120">
        <v>3904</v>
      </c>
      <c r="AN38" s="121" t="s">
        <v>191</v>
      </c>
      <c r="AO38" s="122">
        <v>4.0699999999999994</v>
      </c>
    </row>
    <row r="39" spans="1:41" ht="12.75" customHeight="1" x14ac:dyDescent="0.35">
      <c r="A39" s="75"/>
      <c r="B39" s="79">
        <f>IFERROR(INDEX(Cenník[[Názov]:[KódN]],MATCH(C39,Cenník[Názov],0),2),0)</f>
        <v>0</v>
      </c>
      <c r="C39" s="131"/>
      <c r="D39" s="140"/>
      <c r="E39" s="133">
        <f>IFERROR(INDEX(Cenník[[Názov]:[JC]],MATCH(C39,Cenník[Názov],0),3),0)</f>
        <v>0</v>
      </c>
      <c r="F39" s="136">
        <f t="shared" si="3"/>
        <v>0</v>
      </c>
      <c r="G39" s="134"/>
      <c r="H39" s="79">
        <f>IFERROR(INDEX(Cenník[[Názov]:[KódN]],MATCH(I39,Cenník[Názov],0),2),0)</f>
        <v>0</v>
      </c>
      <c r="I39" s="131"/>
      <c r="J39" s="135"/>
      <c r="K39" s="133">
        <f>IFERROR(INDEX(Cenník[[Názov]:[JC]],MATCH(I39,Cenník[Názov],0),3),0)</f>
        <v>0</v>
      </c>
      <c r="L39" s="136">
        <f t="shared" si="0"/>
        <v>0</v>
      </c>
      <c r="M39" s="134"/>
      <c r="N39" s="79">
        <f>IFERROR(INDEX(Cenník[[Názov]:[KódN]],MATCH(O39,Cenník[Názov],0),2),0)</f>
        <v>0</v>
      </c>
      <c r="O39" s="131"/>
      <c r="P39" s="135"/>
      <c r="Q39" s="133">
        <f>IFERROR(INDEX(Cenník[[Názov]:[JC]],MATCH(O39,Cenník[Názov],0),3),0)</f>
        <v>0</v>
      </c>
      <c r="R39" s="136">
        <f t="shared" si="1"/>
        <v>0</v>
      </c>
      <c r="S39" s="134"/>
      <c r="T39" s="79">
        <f>IFERROR(INDEX(Cenník[[Názov]:[KódN]],MATCH(U39,Cenník[Názov],0),2),0)</f>
        <v>0</v>
      </c>
      <c r="U39" s="131"/>
      <c r="V39" s="135"/>
      <c r="W39" s="133">
        <f>IFERROR(INDEX(Cenník[[Názov]:[JC]],MATCH(U39,Cenník[Názov],0),3),0)</f>
        <v>0</v>
      </c>
      <c r="X39" s="136">
        <f t="shared" si="2"/>
        <v>0</v>
      </c>
      <c r="Y39" s="134"/>
      <c r="Z39" s="110"/>
      <c r="AA39" s="120">
        <v>3035</v>
      </c>
      <c r="AB39" s="121" t="s">
        <v>57</v>
      </c>
      <c r="AC39" s="122">
        <v>1.49</v>
      </c>
      <c r="AD39" s="129"/>
      <c r="AE39" s="130">
        <v>6505</v>
      </c>
      <c r="AF39" s="121" t="s">
        <v>601</v>
      </c>
      <c r="AG39" s="122">
        <v>0.1</v>
      </c>
      <c r="AH39" s="124"/>
      <c r="AI39" s="130">
        <v>4092</v>
      </c>
      <c r="AJ39" s="121" t="s">
        <v>44</v>
      </c>
      <c r="AK39" s="122">
        <v>0.83</v>
      </c>
      <c r="AL39" s="139"/>
      <c r="AM39" s="130">
        <v>3907</v>
      </c>
      <c r="AN39" s="121" t="s">
        <v>192</v>
      </c>
      <c r="AO39" s="122">
        <v>2.38</v>
      </c>
    </row>
    <row r="40" spans="1:41" ht="12.75" customHeight="1" x14ac:dyDescent="0.35">
      <c r="A40" s="75"/>
      <c r="B40" s="142"/>
      <c r="C40" s="246" t="s">
        <v>49</v>
      </c>
      <c r="D40" s="247"/>
      <c r="E40" s="248">
        <f>SUM(F6:F39)</f>
        <v>0</v>
      </c>
      <c r="F40" s="249"/>
      <c r="G40" s="109"/>
      <c r="H40" s="142"/>
      <c r="I40" s="246" t="s">
        <v>49</v>
      </c>
      <c r="J40" s="247"/>
      <c r="K40" s="248">
        <f>SUM(L6:L39)</f>
        <v>0</v>
      </c>
      <c r="L40" s="249"/>
      <c r="M40" s="109"/>
      <c r="N40" s="142"/>
      <c r="O40" s="246" t="s">
        <v>49</v>
      </c>
      <c r="P40" s="247"/>
      <c r="Q40" s="248">
        <f>SUM(R6:R39)</f>
        <v>0</v>
      </c>
      <c r="R40" s="249"/>
      <c r="S40" s="109"/>
      <c r="T40" s="142"/>
      <c r="U40" s="246" t="s">
        <v>49</v>
      </c>
      <c r="V40" s="247"/>
      <c r="W40" s="248">
        <f>SUM(X6:X39)</f>
        <v>0</v>
      </c>
      <c r="X40" s="249"/>
      <c r="Y40" s="109"/>
      <c r="Z40" s="110"/>
      <c r="AA40" s="120">
        <v>3040</v>
      </c>
      <c r="AB40" s="121" t="s">
        <v>58</v>
      </c>
      <c r="AC40" s="122">
        <v>1.49</v>
      </c>
      <c r="AD40" s="129"/>
      <c r="AE40" s="130">
        <v>6506</v>
      </c>
      <c r="AF40" s="121" t="s">
        <v>602</v>
      </c>
      <c r="AG40" s="122">
        <v>0.1</v>
      </c>
      <c r="AH40" s="124"/>
      <c r="AI40" s="130">
        <v>4032</v>
      </c>
      <c r="AJ40" s="121" t="s">
        <v>128</v>
      </c>
      <c r="AK40" s="122">
        <v>0.5</v>
      </c>
      <c r="AL40" s="139"/>
      <c r="AM40" s="114" t="s">
        <v>296</v>
      </c>
      <c r="AN40" s="112"/>
      <c r="AO40" s="115"/>
    </row>
    <row r="41" spans="1:41" ht="12.75" customHeight="1" x14ac:dyDescent="0.35">
      <c r="A41" s="75"/>
      <c r="B41" s="143"/>
      <c r="C41" s="238" t="str">
        <f>E3</f>
        <v>MŠ.A</v>
      </c>
      <c r="D41" s="239"/>
      <c r="E41" s="240"/>
      <c r="F41" s="241"/>
      <c r="G41" s="109"/>
      <c r="H41" s="143"/>
      <c r="I41" s="238" t="str">
        <f>K3</f>
        <v>MŠ.B</v>
      </c>
      <c r="J41" s="239"/>
      <c r="K41" s="240"/>
      <c r="L41" s="241"/>
      <c r="M41" s="109"/>
      <c r="N41" s="143"/>
      <c r="O41" s="238" t="str">
        <f>Q3</f>
        <v>MŠ.C</v>
      </c>
      <c r="P41" s="239"/>
      <c r="Q41" s="240"/>
      <c r="R41" s="241"/>
      <c r="S41" s="109"/>
      <c r="T41" s="143"/>
      <c r="U41" s="238" t="str">
        <f>W3</f>
        <v>MŠ.D</v>
      </c>
      <c r="V41" s="239"/>
      <c r="W41" s="240"/>
      <c r="X41" s="241"/>
      <c r="Y41" s="109"/>
      <c r="Z41" s="110"/>
      <c r="AA41" s="120">
        <v>3045</v>
      </c>
      <c r="AB41" s="121" t="s">
        <v>59</v>
      </c>
      <c r="AC41" s="122">
        <v>1.49</v>
      </c>
      <c r="AD41" s="129"/>
      <c r="AE41" s="130">
        <v>6507</v>
      </c>
      <c r="AF41" s="121" t="s">
        <v>603</v>
      </c>
      <c r="AG41" s="122">
        <v>0.1</v>
      </c>
      <c r="AH41" s="124"/>
      <c r="AI41" s="130">
        <v>4041</v>
      </c>
      <c r="AJ41" s="121" t="s">
        <v>129</v>
      </c>
      <c r="AK41" s="122">
        <v>0.7</v>
      </c>
      <c r="AL41" s="139"/>
      <c r="AM41" s="120">
        <v>3805</v>
      </c>
      <c r="AN41" s="121" t="s">
        <v>494</v>
      </c>
      <c r="AO41" s="122">
        <v>1.1300000000000001</v>
      </c>
    </row>
    <row r="42" spans="1:41" ht="12.75" customHeight="1" x14ac:dyDescent="0.35">
      <c r="A42" s="75"/>
      <c r="B42" s="142"/>
      <c r="C42" s="242" t="str">
        <f>E3</f>
        <v>MŠ.A</v>
      </c>
      <c r="D42" s="243"/>
      <c r="E42" s="244">
        <f>E40*E41</f>
        <v>0</v>
      </c>
      <c r="F42" s="245"/>
      <c r="G42" s="109"/>
      <c r="H42" s="142"/>
      <c r="I42" s="242" t="str">
        <f>K3</f>
        <v>MŠ.B</v>
      </c>
      <c r="J42" s="243"/>
      <c r="K42" s="244">
        <f>K40*K41</f>
        <v>0</v>
      </c>
      <c r="L42" s="245"/>
      <c r="M42" s="109"/>
      <c r="N42" s="142"/>
      <c r="O42" s="242" t="str">
        <f>Q3</f>
        <v>MŠ.C</v>
      </c>
      <c r="P42" s="243"/>
      <c r="Q42" s="244">
        <f>Q40*Q41</f>
        <v>0</v>
      </c>
      <c r="R42" s="245"/>
      <c r="S42" s="109"/>
      <c r="T42" s="142"/>
      <c r="U42" s="242" t="str">
        <f>W3</f>
        <v>MŠ.D</v>
      </c>
      <c r="V42" s="243"/>
      <c r="W42" s="244">
        <f>W40*W41</f>
        <v>0</v>
      </c>
      <c r="X42" s="245"/>
      <c r="Y42" s="109"/>
      <c r="Z42" s="110"/>
      <c r="AA42" s="120">
        <v>3046</v>
      </c>
      <c r="AB42" s="121" t="s">
        <v>60</v>
      </c>
      <c r="AC42" s="122">
        <v>2.56</v>
      </c>
      <c r="AD42" s="129"/>
      <c r="AE42" s="130">
        <v>6508</v>
      </c>
      <c r="AF42" s="121" t="s">
        <v>604</v>
      </c>
      <c r="AG42" s="122">
        <v>0.1</v>
      </c>
      <c r="AH42" s="124"/>
      <c r="AI42" s="130">
        <v>4042</v>
      </c>
      <c r="AJ42" s="121" t="s">
        <v>130</v>
      </c>
      <c r="AK42" s="122">
        <v>0.7</v>
      </c>
      <c r="AL42" s="139"/>
      <c r="AM42" s="130">
        <v>3810</v>
      </c>
      <c r="AN42" s="121" t="s">
        <v>495</v>
      </c>
      <c r="AO42" s="122">
        <v>1.54</v>
      </c>
    </row>
    <row r="43" spans="1:41" ht="12.75" customHeight="1" x14ac:dyDescent="0.35">
      <c r="A43" s="75"/>
      <c r="B43" s="142"/>
      <c r="C43" s="142"/>
      <c r="D43" s="142"/>
      <c r="E43" s="142"/>
      <c r="F43" s="144"/>
      <c r="G43" s="109"/>
      <c r="H43" s="142"/>
      <c r="I43" s="142"/>
      <c r="J43" s="142"/>
      <c r="K43" s="142"/>
      <c r="L43" s="144"/>
      <c r="M43" s="109"/>
      <c r="N43" s="142"/>
      <c r="O43" s="142"/>
      <c r="P43" s="142"/>
      <c r="Q43" s="142"/>
      <c r="R43" s="144"/>
      <c r="S43" s="109"/>
      <c r="T43" s="142"/>
      <c r="U43" s="142"/>
      <c r="V43" s="142"/>
      <c r="W43" s="142"/>
      <c r="X43" s="144"/>
      <c r="Y43" s="109"/>
      <c r="Z43" s="110"/>
      <c r="AA43" s="120">
        <v>3047</v>
      </c>
      <c r="AB43" s="121" t="s">
        <v>62</v>
      </c>
      <c r="AC43" s="122">
        <v>2.56</v>
      </c>
      <c r="AD43" s="123"/>
      <c r="AE43" s="130">
        <v>6509</v>
      </c>
      <c r="AF43" s="121" t="s">
        <v>605</v>
      </c>
      <c r="AG43" s="122">
        <v>0.1</v>
      </c>
      <c r="AH43" s="124"/>
      <c r="AI43" s="130">
        <v>4043</v>
      </c>
      <c r="AJ43" s="121" t="s">
        <v>131</v>
      </c>
      <c r="AK43" s="122">
        <v>0.7</v>
      </c>
      <c r="AL43" s="139"/>
      <c r="AM43" s="114" t="s">
        <v>297</v>
      </c>
      <c r="AN43" s="112"/>
      <c r="AO43" s="115"/>
    </row>
    <row r="44" spans="1:41" ht="12.75" customHeight="1" x14ac:dyDescent="0.35">
      <c r="A44" s="75"/>
      <c r="B44" s="145"/>
      <c r="C44" s="146"/>
      <c r="D44" s="146"/>
      <c r="E44" s="147"/>
      <c r="F44" s="147"/>
      <c r="G44" s="109"/>
      <c r="H44" s="145"/>
      <c r="I44" s="146"/>
      <c r="J44" s="147"/>
      <c r="K44" s="147"/>
      <c r="L44" s="142"/>
      <c r="M44" s="148"/>
      <c r="N44" s="146"/>
      <c r="O44" s="147"/>
      <c r="P44" s="147"/>
      <c r="Q44" s="142"/>
      <c r="R44" s="142"/>
      <c r="S44" s="109"/>
      <c r="T44" s="146"/>
      <c r="U44" s="147"/>
      <c r="V44" s="147"/>
      <c r="W44" s="142"/>
      <c r="X44" s="142"/>
      <c r="Y44" s="109"/>
      <c r="Z44" s="110"/>
      <c r="AA44" s="120">
        <v>3048</v>
      </c>
      <c r="AB44" s="121" t="s">
        <v>64</v>
      </c>
      <c r="AC44" s="122">
        <v>2.56</v>
      </c>
      <c r="AD44" s="129"/>
      <c r="AE44" s="130">
        <v>6510</v>
      </c>
      <c r="AF44" s="121" t="s">
        <v>606</v>
      </c>
      <c r="AG44" s="122">
        <v>0.42</v>
      </c>
      <c r="AH44" s="124"/>
      <c r="AI44" s="130">
        <v>4044</v>
      </c>
      <c r="AJ44" s="121" t="s">
        <v>132</v>
      </c>
      <c r="AK44" s="122">
        <v>0.7</v>
      </c>
      <c r="AL44" s="139"/>
      <c r="AM44" s="120">
        <v>4794</v>
      </c>
      <c r="AN44" s="121" t="s">
        <v>564</v>
      </c>
      <c r="AO44" s="122">
        <v>1.88</v>
      </c>
    </row>
    <row r="45" spans="1:41" ht="12.75" customHeight="1" x14ac:dyDescent="0.35">
      <c r="A45" s="75"/>
      <c r="B45" s="250" t="str">
        <f>B3</f>
        <v>2025/2026</v>
      </c>
      <c r="C45" s="251"/>
      <c r="D45" s="251"/>
      <c r="E45" s="252" t="s">
        <v>327</v>
      </c>
      <c r="F45" s="253"/>
      <c r="G45" s="109"/>
      <c r="H45" s="250" t="str">
        <f>H3</f>
        <v>2025/2026</v>
      </c>
      <c r="I45" s="251"/>
      <c r="J45" s="251"/>
      <c r="K45" s="252" t="s">
        <v>328</v>
      </c>
      <c r="L45" s="253"/>
      <c r="M45" s="109"/>
      <c r="N45" s="250" t="str">
        <f>N3</f>
        <v>2025/2026</v>
      </c>
      <c r="O45" s="251"/>
      <c r="P45" s="251"/>
      <c r="Q45" s="252" t="s">
        <v>329</v>
      </c>
      <c r="R45" s="253"/>
      <c r="S45" s="109"/>
      <c r="T45" s="250" t="str">
        <f>T3</f>
        <v>2025/2026</v>
      </c>
      <c r="U45" s="251"/>
      <c r="V45" s="251"/>
      <c r="W45" s="252" t="s">
        <v>330</v>
      </c>
      <c r="X45" s="253"/>
      <c r="Y45" s="109"/>
      <c r="Z45" s="110"/>
      <c r="AA45" s="114" t="s">
        <v>514</v>
      </c>
      <c r="AB45" s="112"/>
      <c r="AC45" s="115"/>
      <c r="AD45" s="129"/>
      <c r="AE45" s="130">
        <v>6511</v>
      </c>
      <c r="AF45" s="121" t="s">
        <v>607</v>
      </c>
      <c r="AG45" s="122">
        <v>0.42</v>
      </c>
      <c r="AH45" s="124"/>
      <c r="AI45" s="120">
        <v>4045</v>
      </c>
      <c r="AJ45" s="121" t="s">
        <v>133</v>
      </c>
      <c r="AK45" s="122">
        <v>1.21</v>
      </c>
      <c r="AL45" s="139"/>
      <c r="AM45" s="120">
        <v>4795</v>
      </c>
      <c r="AN45" s="121" t="s">
        <v>195</v>
      </c>
      <c r="AO45" s="122">
        <v>0.92</v>
      </c>
    </row>
    <row r="46" spans="1:41" ht="12.75" customHeight="1" x14ac:dyDescent="0.35">
      <c r="A46" s="75"/>
      <c r="B46" s="117" t="s">
        <v>0</v>
      </c>
      <c r="C46" s="117" t="s">
        <v>4</v>
      </c>
      <c r="D46" s="118" t="s">
        <v>5</v>
      </c>
      <c r="E46" s="254" t="s">
        <v>6</v>
      </c>
      <c r="F46" s="255"/>
      <c r="G46" s="109"/>
      <c r="H46" s="117" t="s">
        <v>0</v>
      </c>
      <c r="I46" s="117" t="s">
        <v>4</v>
      </c>
      <c r="J46" s="118" t="s">
        <v>5</v>
      </c>
      <c r="K46" s="254" t="s">
        <v>6</v>
      </c>
      <c r="L46" s="255"/>
      <c r="M46" s="109"/>
      <c r="N46" s="117" t="s">
        <v>0</v>
      </c>
      <c r="O46" s="117" t="s">
        <v>4</v>
      </c>
      <c r="P46" s="118" t="s">
        <v>5</v>
      </c>
      <c r="Q46" s="254" t="s">
        <v>6</v>
      </c>
      <c r="R46" s="255"/>
      <c r="S46" s="109"/>
      <c r="T46" s="117" t="s">
        <v>0</v>
      </c>
      <c r="U46" s="117" t="s">
        <v>4</v>
      </c>
      <c r="V46" s="118" t="s">
        <v>5</v>
      </c>
      <c r="W46" s="254" t="s">
        <v>6</v>
      </c>
      <c r="X46" s="255"/>
      <c r="Y46" s="109"/>
      <c r="Z46" s="110"/>
      <c r="AA46" s="120">
        <v>3270</v>
      </c>
      <c r="AB46" s="121" t="s">
        <v>22</v>
      </c>
      <c r="AC46" s="122">
        <v>0.24</v>
      </c>
      <c r="AD46" s="129"/>
      <c r="AE46" s="130">
        <v>6512</v>
      </c>
      <c r="AF46" s="121" t="s">
        <v>608</v>
      </c>
      <c r="AG46" s="122">
        <v>0.42</v>
      </c>
      <c r="AH46" s="124"/>
      <c r="AI46" s="114" t="s">
        <v>286</v>
      </c>
      <c r="AJ46" s="112"/>
      <c r="AK46" s="115"/>
      <c r="AL46" s="73"/>
      <c r="AM46" s="130">
        <v>4796</v>
      </c>
      <c r="AN46" s="121" t="s">
        <v>196</v>
      </c>
      <c r="AO46" s="122">
        <v>0.44</v>
      </c>
    </row>
    <row r="47" spans="1:41" ht="12.75" customHeight="1" x14ac:dyDescent="0.35">
      <c r="A47" s="75"/>
      <c r="B47" s="126" t="s">
        <v>2</v>
      </c>
      <c r="C47" s="126" t="s">
        <v>8</v>
      </c>
      <c r="D47" s="126" t="s">
        <v>9</v>
      </c>
      <c r="E47" s="127" t="s">
        <v>1</v>
      </c>
      <c r="F47" s="127" t="s">
        <v>10</v>
      </c>
      <c r="G47" s="109"/>
      <c r="H47" s="126" t="s">
        <v>2</v>
      </c>
      <c r="I47" s="126" t="s">
        <v>8</v>
      </c>
      <c r="J47" s="126" t="s">
        <v>9</v>
      </c>
      <c r="K47" s="127" t="s">
        <v>1</v>
      </c>
      <c r="L47" s="127" t="s">
        <v>10</v>
      </c>
      <c r="M47" s="109"/>
      <c r="N47" s="126" t="s">
        <v>2</v>
      </c>
      <c r="O47" s="126" t="s">
        <v>8</v>
      </c>
      <c r="P47" s="126" t="s">
        <v>9</v>
      </c>
      <c r="Q47" s="127" t="s">
        <v>1</v>
      </c>
      <c r="R47" s="127" t="s">
        <v>10</v>
      </c>
      <c r="S47" s="109"/>
      <c r="T47" s="126" t="s">
        <v>2</v>
      </c>
      <c r="U47" s="126" t="s">
        <v>8</v>
      </c>
      <c r="V47" s="126" t="s">
        <v>9</v>
      </c>
      <c r="W47" s="127" t="s">
        <v>1</v>
      </c>
      <c r="X47" s="127" t="s">
        <v>10</v>
      </c>
      <c r="Y47" s="109"/>
      <c r="Z47" s="110"/>
      <c r="AA47" s="120">
        <v>3215</v>
      </c>
      <c r="AB47" s="121" t="s">
        <v>18</v>
      </c>
      <c r="AC47" s="122">
        <v>0.26</v>
      </c>
      <c r="AD47" s="129"/>
      <c r="AE47" s="130">
        <v>6513</v>
      </c>
      <c r="AF47" s="121" t="s">
        <v>609</v>
      </c>
      <c r="AG47" s="122">
        <v>0.42</v>
      </c>
      <c r="AH47" s="124"/>
      <c r="AI47" s="120">
        <v>4024</v>
      </c>
      <c r="AJ47" s="121" t="s">
        <v>134</v>
      </c>
      <c r="AK47" s="122">
        <v>2.68</v>
      </c>
      <c r="AL47" s="139"/>
      <c r="AM47" s="114" t="s">
        <v>298</v>
      </c>
      <c r="AN47" s="112"/>
      <c r="AO47" s="115"/>
    </row>
    <row r="48" spans="1:41" ht="12.75" customHeight="1" x14ac:dyDescent="0.35">
      <c r="A48" s="75"/>
      <c r="B48" s="79">
        <f>IFERROR(INDEX(Cenník[[Názov]:[KódN]],MATCH(C48,Cenník[Názov],0),2),0)</f>
        <v>0</v>
      </c>
      <c r="C48" s="131"/>
      <c r="D48" s="132"/>
      <c r="E48" s="133">
        <f>IFERROR(INDEX(Cenník[[Názov]:[JC]],MATCH(C48,Cenník[Názov],0),3),0)</f>
        <v>0</v>
      </c>
      <c r="F48" s="136">
        <f t="shared" ref="F48:F81" si="4">D48*E48</f>
        <v>0</v>
      </c>
      <c r="G48" s="134"/>
      <c r="H48" s="79">
        <f>IFERROR(INDEX(Cenník[[Názov]:[KódN]],MATCH(I48,Cenník[Názov],0),2),0)</f>
        <v>0</v>
      </c>
      <c r="I48" s="131"/>
      <c r="J48" s="135"/>
      <c r="K48" s="133">
        <f>IFERROR(INDEX(Cenník[[Názov]:[JC]],MATCH(I48,Cenník[Názov],0),3),0)</f>
        <v>0</v>
      </c>
      <c r="L48" s="136">
        <f t="shared" ref="L48:L81" si="5">J48*K48</f>
        <v>0</v>
      </c>
      <c r="M48" s="134"/>
      <c r="N48" s="79">
        <f>IFERROR(INDEX(Cenník[[Názov]:[KódN]],MATCH(O48,Cenník[Názov],0),2),0)</f>
        <v>0</v>
      </c>
      <c r="O48" s="131"/>
      <c r="P48" s="135"/>
      <c r="Q48" s="133">
        <f>IFERROR(INDEX(Cenník[[Názov]:[JC]],MATCH(O48,Cenník[Názov],0),3),0)</f>
        <v>0</v>
      </c>
      <c r="R48" s="136">
        <f t="shared" ref="R48:R81" si="6">P48*Q48</f>
        <v>0</v>
      </c>
      <c r="S48" s="134"/>
      <c r="T48" s="79">
        <f>IFERROR(INDEX(Cenník[[Názov]:[KódN]],MATCH(U48,Cenník[Názov],0),2),0)</f>
        <v>0</v>
      </c>
      <c r="U48" s="131"/>
      <c r="V48" s="135"/>
      <c r="W48" s="133">
        <f>IFERROR(INDEX(Cenník[[Názov]:[JC]],MATCH(U48,Cenník[Názov],0),3),0)</f>
        <v>0</v>
      </c>
      <c r="X48" s="136">
        <f t="shared" ref="X48:X81" si="7">V48*W48</f>
        <v>0</v>
      </c>
      <c r="Y48" s="134"/>
      <c r="Z48" s="110"/>
      <c r="AA48" s="120">
        <v>3220</v>
      </c>
      <c r="AB48" s="121" t="s">
        <v>20</v>
      </c>
      <c r="AC48" s="122">
        <v>0.26</v>
      </c>
      <c r="AD48" s="123"/>
      <c r="AE48" s="130">
        <v>6514</v>
      </c>
      <c r="AF48" s="121" t="s">
        <v>610</v>
      </c>
      <c r="AG48" s="122">
        <v>0.42</v>
      </c>
      <c r="AH48" s="124"/>
      <c r="AI48" s="130">
        <v>4025</v>
      </c>
      <c r="AJ48" s="121" t="s">
        <v>135</v>
      </c>
      <c r="AK48" s="122">
        <v>2.68</v>
      </c>
      <c r="AL48" s="139"/>
      <c r="AM48" s="149">
        <v>4120</v>
      </c>
      <c r="AN48" s="121" t="s">
        <v>524</v>
      </c>
      <c r="AO48" s="122">
        <v>8.3000000000000007</v>
      </c>
    </row>
    <row r="49" spans="1:41" ht="12.75" customHeight="1" x14ac:dyDescent="0.35">
      <c r="A49" s="75"/>
      <c r="B49" s="79">
        <f>IFERROR(INDEX(Cenník[[Názov]:[KódN]],MATCH(C49,Cenník[Názov],0),2),0)</f>
        <v>0</v>
      </c>
      <c r="C49" s="131"/>
      <c r="D49" s="132"/>
      <c r="E49" s="133">
        <f>IFERROR(INDEX(Cenník[[Názov]:[JC]],MATCH(C49,Cenník[Názov],0),3),0)</f>
        <v>0</v>
      </c>
      <c r="F49" s="136">
        <f t="shared" si="4"/>
        <v>0</v>
      </c>
      <c r="G49" s="134"/>
      <c r="H49" s="79">
        <f>IFERROR(INDEX(Cenník[[Názov]:[KódN]],MATCH(I49,Cenník[Názov],0),2),0)</f>
        <v>0</v>
      </c>
      <c r="I49" s="131"/>
      <c r="J49" s="135"/>
      <c r="K49" s="133">
        <f>IFERROR(INDEX(Cenník[[Názov]:[JC]],MATCH(I49,Cenník[Názov],0),3),0)</f>
        <v>0</v>
      </c>
      <c r="L49" s="136">
        <f t="shared" si="5"/>
        <v>0</v>
      </c>
      <c r="M49" s="134"/>
      <c r="N49" s="79">
        <f>IFERROR(INDEX(Cenník[[Názov]:[KódN]],MATCH(O49,Cenník[Názov],0),2),0)</f>
        <v>0</v>
      </c>
      <c r="O49" s="131"/>
      <c r="P49" s="135"/>
      <c r="Q49" s="133">
        <f>IFERROR(INDEX(Cenník[[Názov]:[JC]],MATCH(O49,Cenník[Názov],0),3),0)</f>
        <v>0</v>
      </c>
      <c r="R49" s="136">
        <f t="shared" si="6"/>
        <v>0</v>
      </c>
      <c r="S49" s="134"/>
      <c r="T49" s="79">
        <f>IFERROR(INDEX(Cenník[[Názov]:[KódN]],MATCH(U49,Cenník[Názov],0),2),0)</f>
        <v>0</v>
      </c>
      <c r="U49" s="131"/>
      <c r="V49" s="135"/>
      <c r="W49" s="133">
        <f>IFERROR(INDEX(Cenník[[Názov]:[JC]],MATCH(U49,Cenník[Názov],0),3),0)</f>
        <v>0</v>
      </c>
      <c r="X49" s="136">
        <f t="shared" si="7"/>
        <v>0</v>
      </c>
      <c r="Y49" s="134"/>
      <c r="Z49" s="110"/>
      <c r="AA49" s="120">
        <v>3225</v>
      </c>
      <c r="AB49" s="121" t="s">
        <v>65</v>
      </c>
      <c r="AC49" s="122">
        <v>0.26</v>
      </c>
      <c r="AD49" s="129"/>
      <c r="AE49" s="130">
        <v>6515</v>
      </c>
      <c r="AF49" s="121" t="s">
        <v>611</v>
      </c>
      <c r="AG49" s="122">
        <v>0.42</v>
      </c>
      <c r="AH49" s="124"/>
      <c r="AI49" s="130">
        <v>4026</v>
      </c>
      <c r="AJ49" s="121" t="s">
        <v>136</v>
      </c>
      <c r="AK49" s="122">
        <v>2.68</v>
      </c>
      <c r="AL49" s="139"/>
      <c r="AM49" s="150">
        <v>4125</v>
      </c>
      <c r="AN49" s="121" t="s">
        <v>522</v>
      </c>
      <c r="AO49" s="122">
        <v>1.92</v>
      </c>
    </row>
    <row r="50" spans="1:41" ht="12.75" customHeight="1" x14ac:dyDescent="0.35">
      <c r="A50" s="75"/>
      <c r="B50" s="79">
        <f>IFERROR(INDEX(Cenník[[Názov]:[KódN]],MATCH(C50,Cenník[Názov],0),2),0)</f>
        <v>0</v>
      </c>
      <c r="C50" s="131"/>
      <c r="D50" s="132"/>
      <c r="E50" s="133">
        <f>IFERROR(INDEX(Cenník[[Názov]:[JC]],MATCH(C50,Cenník[Názov],0),3),0)</f>
        <v>0</v>
      </c>
      <c r="F50" s="136">
        <f t="shared" si="4"/>
        <v>0</v>
      </c>
      <c r="G50" s="134"/>
      <c r="H50" s="79">
        <f>IFERROR(INDEX(Cenník[[Názov]:[KódN]],MATCH(I50,Cenník[Názov],0),2),0)</f>
        <v>0</v>
      </c>
      <c r="I50" s="131"/>
      <c r="J50" s="135"/>
      <c r="K50" s="133">
        <f>IFERROR(INDEX(Cenník[[Názov]:[JC]],MATCH(I50,Cenník[Názov],0),3),0)</f>
        <v>0</v>
      </c>
      <c r="L50" s="136">
        <f t="shared" si="5"/>
        <v>0</v>
      </c>
      <c r="M50" s="134"/>
      <c r="N50" s="79">
        <f>IFERROR(INDEX(Cenník[[Názov]:[KódN]],MATCH(O50,Cenník[Názov],0),2),0)</f>
        <v>0</v>
      </c>
      <c r="O50" s="131"/>
      <c r="P50" s="135"/>
      <c r="Q50" s="133">
        <f>IFERROR(INDEX(Cenník[[Názov]:[JC]],MATCH(O50,Cenník[Názov],0),3),0)</f>
        <v>0</v>
      </c>
      <c r="R50" s="136">
        <f t="shared" si="6"/>
        <v>0</v>
      </c>
      <c r="S50" s="134"/>
      <c r="T50" s="79">
        <f>IFERROR(INDEX(Cenník[[Názov]:[KódN]],MATCH(U50,Cenník[Názov],0),2),0)</f>
        <v>0</v>
      </c>
      <c r="U50" s="131"/>
      <c r="V50" s="135"/>
      <c r="W50" s="133">
        <f>IFERROR(INDEX(Cenník[[Názov]:[JC]],MATCH(U50,Cenník[Názov],0),3),0)</f>
        <v>0</v>
      </c>
      <c r="X50" s="136">
        <f t="shared" si="7"/>
        <v>0</v>
      </c>
      <c r="Y50" s="134"/>
      <c r="Z50" s="110"/>
      <c r="AA50" s="120">
        <v>3230</v>
      </c>
      <c r="AB50" s="121" t="s">
        <v>73</v>
      </c>
      <c r="AC50" s="122">
        <v>0.26</v>
      </c>
      <c r="AD50" s="129"/>
      <c r="AE50" s="130">
        <v>6516</v>
      </c>
      <c r="AF50" s="121" t="s">
        <v>612</v>
      </c>
      <c r="AG50" s="122">
        <v>0.42</v>
      </c>
      <c r="AH50" s="124"/>
      <c r="AI50" s="120">
        <v>4027</v>
      </c>
      <c r="AJ50" s="121" t="s">
        <v>137</v>
      </c>
      <c r="AK50" s="122">
        <v>2.68</v>
      </c>
      <c r="AL50" s="139"/>
      <c r="AM50" s="130">
        <v>4126</v>
      </c>
      <c r="AN50" s="121" t="s">
        <v>523</v>
      </c>
      <c r="AO50" s="122">
        <v>12.28</v>
      </c>
    </row>
    <row r="51" spans="1:41" ht="12.75" customHeight="1" x14ac:dyDescent="0.35">
      <c r="A51" s="75"/>
      <c r="B51" s="79">
        <f>IFERROR(INDEX(Cenník[[Názov]:[KódN]],MATCH(C51,Cenník[Názov],0),2),0)</f>
        <v>0</v>
      </c>
      <c r="C51" s="131"/>
      <c r="D51" s="132"/>
      <c r="E51" s="133">
        <f>IFERROR(INDEX(Cenník[[Názov]:[JC]],MATCH(C51,Cenník[Názov],0),3),0)</f>
        <v>0</v>
      </c>
      <c r="F51" s="136">
        <f t="shared" si="4"/>
        <v>0</v>
      </c>
      <c r="G51" s="134"/>
      <c r="H51" s="79">
        <f>IFERROR(INDEX(Cenník[[Názov]:[KódN]],MATCH(I51,Cenník[Názov],0),2),0)</f>
        <v>0</v>
      </c>
      <c r="I51" s="131"/>
      <c r="J51" s="135"/>
      <c r="K51" s="133">
        <f>IFERROR(INDEX(Cenník[[Názov]:[JC]],MATCH(I51,Cenník[Názov],0),3),0)</f>
        <v>0</v>
      </c>
      <c r="L51" s="136">
        <f t="shared" si="5"/>
        <v>0</v>
      </c>
      <c r="M51" s="134"/>
      <c r="N51" s="79">
        <f>IFERROR(INDEX(Cenník[[Názov]:[KódN]],MATCH(O51,Cenník[Názov],0),2),0)</f>
        <v>0</v>
      </c>
      <c r="O51" s="131"/>
      <c r="P51" s="135"/>
      <c r="Q51" s="133">
        <f>IFERROR(INDEX(Cenník[[Názov]:[JC]],MATCH(O51,Cenník[Názov],0),3),0)</f>
        <v>0</v>
      </c>
      <c r="R51" s="136">
        <f t="shared" si="6"/>
        <v>0</v>
      </c>
      <c r="S51" s="134"/>
      <c r="T51" s="79">
        <f>IFERROR(INDEX(Cenník[[Názov]:[KódN]],MATCH(U51,Cenník[Názov],0),2),0)</f>
        <v>0</v>
      </c>
      <c r="U51" s="131"/>
      <c r="V51" s="135"/>
      <c r="W51" s="133">
        <f>IFERROR(INDEX(Cenník[[Názov]:[JC]],MATCH(U51,Cenník[Názov],0),3),0)</f>
        <v>0</v>
      </c>
      <c r="X51" s="136">
        <f t="shared" si="7"/>
        <v>0</v>
      </c>
      <c r="Y51" s="134"/>
      <c r="Z51" s="110"/>
      <c r="AA51" s="120">
        <v>3235</v>
      </c>
      <c r="AB51" s="121" t="s">
        <v>69</v>
      </c>
      <c r="AC51" s="122">
        <v>0.44</v>
      </c>
      <c r="AD51" s="123"/>
      <c r="AE51" s="130">
        <v>6517</v>
      </c>
      <c r="AF51" s="121" t="s">
        <v>613</v>
      </c>
      <c r="AG51" s="122">
        <v>0.42</v>
      </c>
      <c r="AH51" s="124"/>
      <c r="AI51" s="114" t="s">
        <v>287</v>
      </c>
      <c r="AJ51" s="112"/>
      <c r="AK51" s="115"/>
      <c r="AL51" s="139"/>
      <c r="AM51" s="114" t="s">
        <v>515</v>
      </c>
      <c r="AN51" s="112"/>
      <c r="AO51" s="115"/>
    </row>
    <row r="52" spans="1:41" ht="12.75" customHeight="1" x14ac:dyDescent="0.35">
      <c r="A52" s="75"/>
      <c r="B52" s="79">
        <f>IFERROR(INDEX(Cenník[[Názov]:[KódN]],MATCH(C52,Cenník[Názov],0),2),0)</f>
        <v>0</v>
      </c>
      <c r="C52" s="131"/>
      <c r="D52" s="132"/>
      <c r="E52" s="133">
        <f>IFERROR(INDEX(Cenník[[Názov]:[JC]],MATCH(C52,Cenník[Názov],0),3),0)</f>
        <v>0</v>
      </c>
      <c r="F52" s="136">
        <f t="shared" si="4"/>
        <v>0</v>
      </c>
      <c r="G52" s="134"/>
      <c r="H52" s="79">
        <f>IFERROR(INDEX(Cenník[[Názov]:[KódN]],MATCH(I52,Cenník[Názov],0),2),0)</f>
        <v>0</v>
      </c>
      <c r="I52" s="131"/>
      <c r="J52" s="135"/>
      <c r="K52" s="133">
        <f>IFERROR(INDEX(Cenník[[Názov]:[JC]],MATCH(I52,Cenník[Názov],0),3),0)</f>
        <v>0</v>
      </c>
      <c r="L52" s="136">
        <f t="shared" si="5"/>
        <v>0</v>
      </c>
      <c r="M52" s="134"/>
      <c r="N52" s="79">
        <f>IFERROR(INDEX(Cenník[[Názov]:[KódN]],MATCH(O52,Cenník[Názov],0),2),0)</f>
        <v>0</v>
      </c>
      <c r="O52" s="131"/>
      <c r="P52" s="135"/>
      <c r="Q52" s="133">
        <f>IFERROR(INDEX(Cenník[[Názov]:[JC]],MATCH(O52,Cenník[Názov],0),3),0)</f>
        <v>0</v>
      </c>
      <c r="R52" s="136">
        <f t="shared" si="6"/>
        <v>0</v>
      </c>
      <c r="S52" s="134"/>
      <c r="T52" s="79">
        <f>IFERROR(INDEX(Cenník[[Názov]:[KódN]],MATCH(U52,Cenník[Názov],0),2),0)</f>
        <v>0</v>
      </c>
      <c r="U52" s="131"/>
      <c r="V52" s="135"/>
      <c r="W52" s="133">
        <f>IFERROR(INDEX(Cenník[[Názov]:[JC]],MATCH(U52,Cenník[Názov],0),3),0)</f>
        <v>0</v>
      </c>
      <c r="X52" s="136">
        <f t="shared" si="7"/>
        <v>0</v>
      </c>
      <c r="Y52" s="134"/>
      <c r="Z52" s="110"/>
      <c r="AA52" s="120">
        <v>3240</v>
      </c>
      <c r="AB52" s="121" t="s">
        <v>70</v>
      </c>
      <c r="AC52" s="122">
        <v>0.44</v>
      </c>
      <c r="AD52" s="129"/>
      <c r="AE52" s="130">
        <v>6518</v>
      </c>
      <c r="AF52" s="121" t="s">
        <v>614</v>
      </c>
      <c r="AG52" s="122">
        <v>0.42</v>
      </c>
      <c r="AH52" s="124"/>
      <c r="AI52" s="120">
        <v>4061</v>
      </c>
      <c r="AJ52" s="121" t="s">
        <v>138</v>
      </c>
      <c r="AK52" s="122">
        <v>2.4699999999999998</v>
      </c>
      <c r="AL52" s="139"/>
      <c r="AM52" s="149">
        <v>4240</v>
      </c>
      <c r="AN52" s="121" t="s">
        <v>496</v>
      </c>
      <c r="AO52" s="122">
        <v>1.1299999999999999</v>
      </c>
    </row>
    <row r="53" spans="1:41" ht="12.75" customHeight="1" x14ac:dyDescent="0.35">
      <c r="A53" s="75"/>
      <c r="B53" s="79">
        <f>IFERROR(INDEX(Cenník[[Názov]:[KódN]],MATCH(C53,Cenník[Názov],0),2),0)</f>
        <v>0</v>
      </c>
      <c r="C53" s="131"/>
      <c r="D53" s="132"/>
      <c r="E53" s="133">
        <f>IFERROR(INDEX(Cenník[[Názov]:[JC]],MATCH(C53,Cenník[Názov],0),3),0)</f>
        <v>0</v>
      </c>
      <c r="F53" s="136">
        <f t="shared" si="4"/>
        <v>0</v>
      </c>
      <c r="G53" s="134"/>
      <c r="H53" s="79">
        <f>IFERROR(INDEX(Cenník[[Názov]:[KódN]],MATCH(I53,Cenník[Názov],0),2),0)</f>
        <v>0</v>
      </c>
      <c r="I53" s="131"/>
      <c r="J53" s="135"/>
      <c r="K53" s="133">
        <f>IFERROR(INDEX(Cenník[[Názov]:[JC]],MATCH(I53,Cenník[Názov],0),3),0)</f>
        <v>0</v>
      </c>
      <c r="L53" s="136">
        <f t="shared" si="5"/>
        <v>0</v>
      </c>
      <c r="M53" s="134"/>
      <c r="N53" s="79">
        <f>IFERROR(INDEX(Cenník[[Názov]:[KódN]],MATCH(O53,Cenník[Názov],0),2),0)</f>
        <v>0</v>
      </c>
      <c r="O53" s="131"/>
      <c r="P53" s="135"/>
      <c r="Q53" s="133">
        <f>IFERROR(INDEX(Cenník[[Názov]:[JC]],MATCH(O53,Cenník[Názov],0),3),0)</f>
        <v>0</v>
      </c>
      <c r="R53" s="136">
        <f t="shared" si="6"/>
        <v>0</v>
      </c>
      <c r="S53" s="134"/>
      <c r="T53" s="79">
        <f>IFERROR(INDEX(Cenník[[Názov]:[KódN]],MATCH(U53,Cenník[Názov],0),2),0)</f>
        <v>0</v>
      </c>
      <c r="U53" s="131"/>
      <c r="V53" s="135"/>
      <c r="W53" s="133">
        <f>IFERROR(INDEX(Cenník[[Názov]:[JC]],MATCH(U53,Cenník[Názov],0),3),0)</f>
        <v>0</v>
      </c>
      <c r="X53" s="136">
        <f t="shared" si="7"/>
        <v>0</v>
      </c>
      <c r="Y53" s="134"/>
      <c r="Z53" s="110"/>
      <c r="AA53" s="120">
        <v>3245</v>
      </c>
      <c r="AB53" s="121" t="s">
        <v>74</v>
      </c>
      <c r="AC53" s="122">
        <v>0.44</v>
      </c>
      <c r="AD53" s="129"/>
      <c r="AE53" s="130">
        <v>6519</v>
      </c>
      <c r="AF53" s="121" t="s">
        <v>615</v>
      </c>
      <c r="AG53" s="122">
        <v>0.42</v>
      </c>
      <c r="AH53" s="124"/>
      <c r="AI53" s="130">
        <v>4060</v>
      </c>
      <c r="AJ53" s="121" t="s">
        <v>566</v>
      </c>
      <c r="AK53" s="122">
        <v>3.84</v>
      </c>
      <c r="AL53" s="139"/>
      <c r="AM53" s="149">
        <v>4241</v>
      </c>
      <c r="AN53" s="121" t="s">
        <v>497</v>
      </c>
      <c r="AO53" s="122">
        <v>1.31</v>
      </c>
    </row>
    <row r="54" spans="1:41" ht="12.75" customHeight="1" x14ac:dyDescent="0.35">
      <c r="A54" s="75"/>
      <c r="B54" s="79">
        <f>IFERROR(INDEX(Cenník[[Názov]:[KódN]],MATCH(C54,Cenník[Názov],0),2),0)</f>
        <v>0</v>
      </c>
      <c r="C54" s="131"/>
      <c r="D54" s="132"/>
      <c r="E54" s="133">
        <f>IFERROR(INDEX(Cenník[[Názov]:[JC]],MATCH(C54,Cenník[Názov],0),3),0)</f>
        <v>0</v>
      </c>
      <c r="F54" s="136">
        <f t="shared" si="4"/>
        <v>0</v>
      </c>
      <c r="G54" s="134"/>
      <c r="H54" s="79">
        <f>IFERROR(INDEX(Cenník[[Názov]:[KódN]],MATCH(I54,Cenník[Názov],0),2),0)</f>
        <v>0</v>
      </c>
      <c r="I54" s="131"/>
      <c r="J54" s="135"/>
      <c r="K54" s="133">
        <f>IFERROR(INDEX(Cenník[[Názov]:[JC]],MATCH(I54,Cenník[Názov],0),3),0)</f>
        <v>0</v>
      </c>
      <c r="L54" s="136">
        <f t="shared" si="5"/>
        <v>0</v>
      </c>
      <c r="M54" s="134"/>
      <c r="N54" s="79">
        <f>IFERROR(INDEX(Cenník[[Názov]:[KódN]],MATCH(O54,Cenník[Názov],0),2),0)</f>
        <v>0</v>
      </c>
      <c r="O54" s="131"/>
      <c r="P54" s="135"/>
      <c r="Q54" s="133">
        <f>IFERROR(INDEX(Cenník[[Názov]:[JC]],MATCH(O54,Cenník[Názov],0),3),0)</f>
        <v>0</v>
      </c>
      <c r="R54" s="136">
        <f t="shared" si="6"/>
        <v>0</v>
      </c>
      <c r="S54" s="134"/>
      <c r="T54" s="79">
        <f>IFERROR(INDEX(Cenník[[Názov]:[KódN]],MATCH(U54,Cenník[Názov],0),2),0)</f>
        <v>0</v>
      </c>
      <c r="U54" s="131"/>
      <c r="V54" s="135"/>
      <c r="W54" s="133">
        <f>IFERROR(INDEX(Cenník[[Názov]:[JC]],MATCH(U54,Cenník[Názov],0),3),0)</f>
        <v>0</v>
      </c>
      <c r="X54" s="136">
        <f t="shared" si="7"/>
        <v>0</v>
      </c>
      <c r="Y54" s="134"/>
      <c r="Z54" s="110"/>
      <c r="AA54" s="120">
        <v>3250</v>
      </c>
      <c r="AB54" s="121" t="s">
        <v>75</v>
      </c>
      <c r="AC54" s="122">
        <v>0.6</v>
      </c>
      <c r="AD54" s="129"/>
      <c r="AE54" s="130">
        <v>6520</v>
      </c>
      <c r="AF54" s="121" t="s">
        <v>616</v>
      </c>
      <c r="AG54" s="122">
        <v>0.06</v>
      </c>
      <c r="AH54" s="124"/>
      <c r="AI54" s="114" t="s">
        <v>288</v>
      </c>
      <c r="AJ54" s="112"/>
      <c r="AK54" s="115"/>
      <c r="AL54" s="139"/>
      <c r="AM54" s="149">
        <v>4242</v>
      </c>
      <c r="AN54" s="121" t="s">
        <v>498</v>
      </c>
      <c r="AO54" s="122">
        <v>1.4</v>
      </c>
    </row>
    <row r="55" spans="1:41" ht="12.75" customHeight="1" x14ac:dyDescent="0.35">
      <c r="A55" s="75"/>
      <c r="B55" s="79">
        <f>IFERROR(INDEX(Cenník[[Názov]:[KódN]],MATCH(C55,Cenník[Názov],0),2),0)</f>
        <v>0</v>
      </c>
      <c r="C55" s="131"/>
      <c r="D55" s="132"/>
      <c r="E55" s="133">
        <f>IFERROR(INDEX(Cenník[[Názov]:[JC]],MATCH(C55,Cenník[Názov],0),3),0)</f>
        <v>0</v>
      </c>
      <c r="F55" s="136">
        <f t="shared" si="4"/>
        <v>0</v>
      </c>
      <c r="G55" s="134"/>
      <c r="H55" s="79">
        <f>IFERROR(INDEX(Cenník[[Názov]:[KódN]],MATCH(I55,Cenník[Názov],0),2),0)</f>
        <v>0</v>
      </c>
      <c r="I55" s="131"/>
      <c r="J55" s="135"/>
      <c r="K55" s="133">
        <f>IFERROR(INDEX(Cenník[[Názov]:[JC]],MATCH(I55,Cenník[Názov],0),3),0)</f>
        <v>0</v>
      </c>
      <c r="L55" s="136">
        <f t="shared" si="5"/>
        <v>0</v>
      </c>
      <c r="M55" s="134"/>
      <c r="N55" s="79">
        <f>IFERROR(INDEX(Cenník[[Názov]:[KódN]],MATCH(O55,Cenník[Názov],0),2),0)</f>
        <v>0</v>
      </c>
      <c r="O55" s="131"/>
      <c r="P55" s="135"/>
      <c r="Q55" s="133">
        <f>IFERROR(INDEX(Cenník[[Názov]:[JC]],MATCH(O55,Cenník[Názov],0),3),0)</f>
        <v>0</v>
      </c>
      <c r="R55" s="136">
        <f t="shared" si="6"/>
        <v>0</v>
      </c>
      <c r="S55" s="134"/>
      <c r="T55" s="79">
        <f>IFERROR(INDEX(Cenník[[Názov]:[KódN]],MATCH(U55,Cenník[Názov],0),2),0)</f>
        <v>0</v>
      </c>
      <c r="U55" s="131"/>
      <c r="V55" s="135"/>
      <c r="W55" s="133">
        <f>IFERROR(INDEX(Cenník[[Názov]:[JC]],MATCH(U55,Cenník[Názov],0),3),0)</f>
        <v>0</v>
      </c>
      <c r="X55" s="136">
        <f t="shared" si="7"/>
        <v>0</v>
      </c>
      <c r="Y55" s="134"/>
      <c r="Z55" s="110"/>
      <c r="AA55" s="120">
        <v>3255</v>
      </c>
      <c r="AB55" s="121" t="s">
        <v>76</v>
      </c>
      <c r="AC55" s="122">
        <v>0.6</v>
      </c>
      <c r="AD55" s="129"/>
      <c r="AE55" s="130">
        <v>6521</v>
      </c>
      <c r="AF55" s="121" t="s">
        <v>617</v>
      </c>
      <c r="AG55" s="122">
        <v>0.06</v>
      </c>
      <c r="AH55" s="124"/>
      <c r="AI55" s="120">
        <v>4051</v>
      </c>
      <c r="AJ55" s="121" t="s">
        <v>139</v>
      </c>
      <c r="AK55" s="122">
        <v>9.1199999999999992</v>
      </c>
      <c r="AL55" s="139"/>
      <c r="AM55" s="149">
        <v>4243</v>
      </c>
      <c r="AN55" s="121" t="s">
        <v>499</v>
      </c>
      <c r="AO55" s="122">
        <v>1.1599999999999999</v>
      </c>
    </row>
    <row r="56" spans="1:41" ht="12.75" customHeight="1" x14ac:dyDescent="0.35">
      <c r="A56" s="75"/>
      <c r="B56" s="79">
        <f>IFERROR(INDEX(Cenník[[Názov]:[KódN]],MATCH(C56,Cenník[Názov],0),2),0)</f>
        <v>0</v>
      </c>
      <c r="C56" s="131"/>
      <c r="D56" s="132"/>
      <c r="E56" s="133">
        <f>IFERROR(INDEX(Cenník[[Názov]:[JC]],MATCH(C56,Cenník[Názov],0),3),0)</f>
        <v>0</v>
      </c>
      <c r="F56" s="136">
        <f t="shared" si="4"/>
        <v>0</v>
      </c>
      <c r="G56" s="134"/>
      <c r="H56" s="79">
        <f>IFERROR(INDEX(Cenník[[Názov]:[KódN]],MATCH(I56,Cenník[Názov],0),2),0)</f>
        <v>0</v>
      </c>
      <c r="I56" s="137"/>
      <c r="J56" s="135"/>
      <c r="K56" s="133">
        <f>IFERROR(INDEX(Cenník[[Názov]:[JC]],MATCH(I56,Cenník[Názov],0),3),0)</f>
        <v>0</v>
      </c>
      <c r="L56" s="136">
        <f t="shared" si="5"/>
        <v>0</v>
      </c>
      <c r="M56" s="134"/>
      <c r="N56" s="79">
        <f>IFERROR(INDEX(Cenník[[Názov]:[KódN]],MATCH(O56,Cenník[Názov],0),2),0)</f>
        <v>0</v>
      </c>
      <c r="O56" s="137"/>
      <c r="P56" s="135"/>
      <c r="Q56" s="133">
        <f>IFERROR(INDEX(Cenník[[Názov]:[JC]],MATCH(O56,Cenník[Názov],0),3),0)</f>
        <v>0</v>
      </c>
      <c r="R56" s="136">
        <f t="shared" si="6"/>
        <v>0</v>
      </c>
      <c r="S56" s="134"/>
      <c r="T56" s="79">
        <f>IFERROR(INDEX(Cenník[[Názov]:[KódN]],MATCH(U56,Cenník[Názov],0),2),0)</f>
        <v>0</v>
      </c>
      <c r="U56" s="137"/>
      <c r="V56" s="135"/>
      <c r="W56" s="133">
        <f>IFERROR(INDEX(Cenník[[Názov]:[JC]],MATCH(U56,Cenník[Názov],0),3),0)</f>
        <v>0</v>
      </c>
      <c r="X56" s="136">
        <f t="shared" si="7"/>
        <v>0</v>
      </c>
      <c r="Y56" s="134"/>
      <c r="Z56" s="110"/>
      <c r="AA56" s="120">
        <v>3260</v>
      </c>
      <c r="AB56" s="121" t="s">
        <v>78</v>
      </c>
      <c r="AC56" s="122">
        <v>0.6</v>
      </c>
      <c r="AD56" s="123"/>
      <c r="AE56" s="130">
        <v>6522</v>
      </c>
      <c r="AF56" s="121" t="s">
        <v>618</v>
      </c>
      <c r="AG56" s="122">
        <v>0.06</v>
      </c>
      <c r="AH56" s="124"/>
      <c r="AI56" s="130">
        <v>4052</v>
      </c>
      <c r="AJ56" s="121" t="s">
        <v>140</v>
      </c>
      <c r="AK56" s="122">
        <v>9.1199999999999992</v>
      </c>
      <c r="AL56" s="139"/>
      <c r="AM56" s="149">
        <v>4244</v>
      </c>
      <c r="AN56" s="121" t="s">
        <v>500</v>
      </c>
      <c r="AO56" s="122">
        <v>1.52</v>
      </c>
    </row>
    <row r="57" spans="1:41" ht="12.75" customHeight="1" x14ac:dyDescent="0.35">
      <c r="A57" s="75"/>
      <c r="B57" s="79">
        <f>IFERROR(INDEX(Cenník[[Názov]:[KódN]],MATCH(C57,Cenník[Názov],0),2),0)</f>
        <v>0</v>
      </c>
      <c r="C57" s="131"/>
      <c r="D57" s="132"/>
      <c r="E57" s="133">
        <f>IFERROR(INDEX(Cenník[[Názov]:[JC]],MATCH(C57,Cenník[Názov],0),3),0)</f>
        <v>0</v>
      </c>
      <c r="F57" s="136">
        <f t="shared" si="4"/>
        <v>0</v>
      </c>
      <c r="G57" s="134"/>
      <c r="H57" s="79">
        <f>IFERROR(INDEX(Cenník[[Názov]:[KódN]],MATCH(I57,Cenník[Názov],0),2),0)</f>
        <v>0</v>
      </c>
      <c r="I57" s="137"/>
      <c r="J57" s="135"/>
      <c r="K57" s="133">
        <f>IFERROR(INDEX(Cenník[[Názov]:[JC]],MATCH(I57,Cenník[Názov],0),3),0)</f>
        <v>0</v>
      </c>
      <c r="L57" s="136">
        <f t="shared" si="5"/>
        <v>0</v>
      </c>
      <c r="M57" s="134"/>
      <c r="N57" s="79">
        <f>IFERROR(INDEX(Cenník[[Názov]:[KódN]],MATCH(O57,Cenník[Názov],0),2),0)</f>
        <v>0</v>
      </c>
      <c r="O57" s="137"/>
      <c r="P57" s="135"/>
      <c r="Q57" s="133">
        <f>IFERROR(INDEX(Cenník[[Názov]:[JC]],MATCH(O57,Cenník[Názov],0),3),0)</f>
        <v>0</v>
      </c>
      <c r="R57" s="136">
        <f t="shared" si="6"/>
        <v>0</v>
      </c>
      <c r="S57" s="134"/>
      <c r="T57" s="79">
        <f>IFERROR(INDEX(Cenník[[Názov]:[KódN]],MATCH(U57,Cenník[Názov],0),2),0)</f>
        <v>0</v>
      </c>
      <c r="U57" s="137"/>
      <c r="V57" s="135"/>
      <c r="W57" s="133">
        <f>IFERROR(INDEX(Cenník[[Názov]:[JC]],MATCH(U57,Cenník[Názov],0),3),0)</f>
        <v>0</v>
      </c>
      <c r="X57" s="136">
        <f t="shared" si="7"/>
        <v>0</v>
      </c>
      <c r="Y57" s="134"/>
      <c r="Z57" s="110"/>
      <c r="AA57" s="120">
        <v>3170</v>
      </c>
      <c r="AB57" s="121" t="s">
        <v>13</v>
      </c>
      <c r="AC57" s="122">
        <v>0.5</v>
      </c>
      <c r="AD57" s="129"/>
      <c r="AE57" s="130">
        <v>6523</v>
      </c>
      <c r="AF57" s="121" t="s">
        <v>619</v>
      </c>
      <c r="AG57" s="122">
        <v>0.06</v>
      </c>
      <c r="AH57" s="124"/>
      <c r="AI57" s="114" t="s">
        <v>289</v>
      </c>
      <c r="AJ57" s="112"/>
      <c r="AK57" s="115"/>
      <c r="AL57" s="139"/>
      <c r="AM57" s="149">
        <v>4245</v>
      </c>
      <c r="AN57" s="121" t="s">
        <v>501</v>
      </c>
      <c r="AO57" s="122">
        <v>1.31</v>
      </c>
    </row>
    <row r="58" spans="1:41" ht="12.75" customHeight="1" x14ac:dyDescent="0.35">
      <c r="A58" s="75"/>
      <c r="B58" s="79">
        <f>IFERROR(INDEX(Cenník[[Názov]:[KódN]],MATCH(C58,Cenník[Názov],0),2),0)</f>
        <v>0</v>
      </c>
      <c r="C58" s="131"/>
      <c r="D58" s="132"/>
      <c r="E58" s="133">
        <f>IFERROR(INDEX(Cenník[[Názov]:[JC]],MATCH(C58,Cenník[Názov],0),3),0)</f>
        <v>0</v>
      </c>
      <c r="F58" s="136">
        <f t="shared" si="4"/>
        <v>0</v>
      </c>
      <c r="G58" s="134"/>
      <c r="H58" s="79">
        <f>IFERROR(INDEX(Cenník[[Názov]:[KódN]],MATCH(I58,Cenník[Názov],0),2),0)</f>
        <v>0</v>
      </c>
      <c r="I58" s="137"/>
      <c r="J58" s="135"/>
      <c r="K58" s="133">
        <f>IFERROR(INDEX(Cenník[[Názov]:[JC]],MATCH(I58,Cenník[Názov],0),3),0)</f>
        <v>0</v>
      </c>
      <c r="L58" s="136">
        <f t="shared" si="5"/>
        <v>0</v>
      </c>
      <c r="M58" s="134"/>
      <c r="N58" s="79">
        <f>IFERROR(INDEX(Cenník[[Názov]:[KódN]],MATCH(O58,Cenník[Názov],0),2),0)</f>
        <v>0</v>
      </c>
      <c r="O58" s="137"/>
      <c r="P58" s="135"/>
      <c r="Q58" s="133">
        <f>IFERROR(INDEX(Cenník[[Názov]:[JC]],MATCH(O58,Cenník[Názov],0),3),0)</f>
        <v>0</v>
      </c>
      <c r="R58" s="136">
        <f t="shared" si="6"/>
        <v>0</v>
      </c>
      <c r="S58" s="134"/>
      <c r="T58" s="79">
        <f>IFERROR(INDEX(Cenník[[Názov]:[KódN]],MATCH(U58,Cenník[Názov],0),2),0)</f>
        <v>0</v>
      </c>
      <c r="U58" s="131"/>
      <c r="V58" s="132"/>
      <c r="W58" s="133">
        <f>IFERROR(INDEX(Cenník[[Názov]:[JC]],MATCH(U58,Cenník[Názov],0),3),0)</f>
        <v>0</v>
      </c>
      <c r="X58" s="136">
        <f t="shared" si="7"/>
        <v>0</v>
      </c>
      <c r="Y58" s="134"/>
      <c r="Z58" s="110"/>
      <c r="AA58" s="120">
        <v>3175</v>
      </c>
      <c r="AB58" s="121" t="s">
        <v>61</v>
      </c>
      <c r="AC58" s="122">
        <v>0.5</v>
      </c>
      <c r="AD58" s="129"/>
      <c r="AE58" s="130">
        <v>6524</v>
      </c>
      <c r="AF58" s="121" t="s">
        <v>620</v>
      </c>
      <c r="AG58" s="122">
        <v>0.06</v>
      </c>
      <c r="AH58" s="124"/>
      <c r="AI58" s="130">
        <v>4015</v>
      </c>
      <c r="AJ58" s="121" t="s">
        <v>141</v>
      </c>
      <c r="AK58" s="122">
        <v>0.54</v>
      </c>
      <c r="AL58" s="139"/>
      <c r="AM58" s="130">
        <v>4246</v>
      </c>
      <c r="AN58" s="121" t="s">
        <v>502</v>
      </c>
      <c r="AO58" s="122">
        <v>7.99</v>
      </c>
    </row>
    <row r="59" spans="1:41" ht="12.75" customHeight="1" x14ac:dyDescent="0.35">
      <c r="A59" s="75"/>
      <c r="B59" s="79">
        <f>IFERROR(INDEX(Cenník[[Názov]:[KódN]],MATCH(C59,Cenník[Názov],0),2),0)</f>
        <v>0</v>
      </c>
      <c r="C59" s="138"/>
      <c r="D59" s="132"/>
      <c r="E59" s="133">
        <f>IFERROR(INDEX(Cenník[[Názov]:[JC]],MATCH(C59,Cenník[Názov],0),3),0)</f>
        <v>0</v>
      </c>
      <c r="F59" s="136">
        <f t="shared" si="4"/>
        <v>0</v>
      </c>
      <c r="G59" s="134"/>
      <c r="H59" s="79">
        <f>IFERROR(INDEX(Cenník[[Názov]:[KódN]],MATCH(I59,Cenník[Názov],0),2),0)</f>
        <v>0</v>
      </c>
      <c r="I59" s="137"/>
      <c r="J59" s="135"/>
      <c r="K59" s="133">
        <f>IFERROR(INDEX(Cenník[[Názov]:[JC]],MATCH(I59,Cenník[Názov],0),3),0)</f>
        <v>0</v>
      </c>
      <c r="L59" s="136">
        <f t="shared" si="5"/>
        <v>0</v>
      </c>
      <c r="M59" s="134"/>
      <c r="N59" s="79">
        <f>IFERROR(INDEX(Cenník[[Názov]:[KódN]],MATCH(O59,Cenník[Názov],0),2),0)</f>
        <v>0</v>
      </c>
      <c r="O59" s="131"/>
      <c r="P59" s="132"/>
      <c r="Q59" s="133">
        <f>IFERROR(INDEX(Cenník[[Názov]:[JC]],MATCH(O59,Cenník[Názov],0),3),0)</f>
        <v>0</v>
      </c>
      <c r="R59" s="136">
        <f t="shared" si="6"/>
        <v>0</v>
      </c>
      <c r="S59" s="134"/>
      <c r="T59" s="79">
        <f>IFERROR(INDEX(Cenník[[Názov]:[KódN]],MATCH(U59,Cenník[Názov],0),2),0)</f>
        <v>0</v>
      </c>
      <c r="U59" s="137"/>
      <c r="V59" s="135"/>
      <c r="W59" s="133">
        <f>IFERROR(INDEX(Cenník[[Názov]:[JC]],MATCH(U59,Cenník[Názov],0),3),0)</f>
        <v>0</v>
      </c>
      <c r="X59" s="136">
        <f t="shared" si="7"/>
        <v>0</v>
      </c>
      <c r="Y59" s="134"/>
      <c r="Z59" s="110"/>
      <c r="AA59" s="120">
        <v>3180</v>
      </c>
      <c r="AB59" s="121" t="s">
        <v>82</v>
      </c>
      <c r="AC59" s="122">
        <v>0.5</v>
      </c>
      <c r="AD59" s="129"/>
      <c r="AE59" s="130">
        <v>6525</v>
      </c>
      <c r="AF59" s="121" t="s">
        <v>621</v>
      </c>
      <c r="AG59" s="122">
        <v>0.06</v>
      </c>
      <c r="AH59" s="124"/>
      <c r="AI59" s="130">
        <v>4016</v>
      </c>
      <c r="AJ59" s="121" t="s">
        <v>142</v>
      </c>
      <c r="AK59" s="122">
        <v>0.54</v>
      </c>
      <c r="AL59" s="139"/>
      <c r="AM59" s="114" t="s">
        <v>72</v>
      </c>
      <c r="AN59" s="112"/>
      <c r="AO59" s="115"/>
    </row>
    <row r="60" spans="1:41" ht="12.75" customHeight="1" x14ac:dyDescent="0.35">
      <c r="A60" s="75"/>
      <c r="B60" s="79">
        <f>IFERROR(INDEX(Cenník[[Názov]:[KódN]],MATCH(C60,Cenník[Názov],0),2),0)</f>
        <v>0</v>
      </c>
      <c r="C60" s="131"/>
      <c r="D60" s="132"/>
      <c r="E60" s="133">
        <f>IFERROR(INDEX(Cenník[[Názov]:[JC]],MATCH(C60,Cenník[Názov],0),3),0)</f>
        <v>0</v>
      </c>
      <c r="F60" s="136">
        <f t="shared" si="4"/>
        <v>0</v>
      </c>
      <c r="G60" s="134"/>
      <c r="H60" s="79">
        <f>IFERROR(INDEX(Cenník[[Názov]:[KódN]],MATCH(I60,Cenník[Názov],0),2),0)</f>
        <v>0</v>
      </c>
      <c r="I60" s="131"/>
      <c r="J60" s="132"/>
      <c r="K60" s="133">
        <f>IFERROR(INDEX(Cenník[[Názov]:[JC]],MATCH(I60,Cenník[Názov],0),3),0)</f>
        <v>0</v>
      </c>
      <c r="L60" s="136">
        <f t="shared" si="5"/>
        <v>0</v>
      </c>
      <c r="M60" s="134"/>
      <c r="N60" s="79">
        <f>IFERROR(INDEX(Cenník[[Názov]:[KódN]],MATCH(O60,Cenník[Názov],0),2),0)</f>
        <v>0</v>
      </c>
      <c r="O60" s="131"/>
      <c r="P60" s="135"/>
      <c r="Q60" s="133">
        <f>IFERROR(INDEX(Cenník[[Názov]:[JC]],MATCH(O60,Cenník[Názov],0),3),0)</f>
        <v>0</v>
      </c>
      <c r="R60" s="136">
        <f t="shared" si="6"/>
        <v>0</v>
      </c>
      <c r="S60" s="134"/>
      <c r="T60" s="79">
        <f>IFERROR(INDEX(Cenník[[Názov]:[KódN]],MATCH(U60,Cenník[Názov],0),2),0)</f>
        <v>0</v>
      </c>
      <c r="U60" s="131"/>
      <c r="V60" s="135"/>
      <c r="W60" s="133">
        <f>IFERROR(INDEX(Cenník[[Názov]:[JC]],MATCH(U60,Cenník[Názov],0),3),0)</f>
        <v>0</v>
      </c>
      <c r="X60" s="136">
        <f t="shared" si="7"/>
        <v>0</v>
      </c>
      <c r="Y60" s="134"/>
      <c r="Z60" s="110"/>
      <c r="AA60" s="120">
        <v>3185</v>
      </c>
      <c r="AB60" s="121" t="s">
        <v>63</v>
      </c>
      <c r="AC60" s="122">
        <v>0.82</v>
      </c>
      <c r="AD60" s="129"/>
      <c r="AE60" s="130">
        <v>6526</v>
      </c>
      <c r="AF60" s="121" t="s">
        <v>622</v>
      </c>
      <c r="AG60" s="122">
        <v>0.06</v>
      </c>
      <c r="AH60" s="124"/>
      <c r="AI60" s="130">
        <v>4017</v>
      </c>
      <c r="AJ60" s="121" t="s">
        <v>143</v>
      </c>
      <c r="AK60" s="122">
        <v>0.54</v>
      </c>
      <c r="AL60" s="139"/>
      <c r="AM60" s="130">
        <v>4933</v>
      </c>
      <c r="AN60" s="121" t="s">
        <v>503</v>
      </c>
      <c r="AO60" s="122">
        <v>2.88</v>
      </c>
    </row>
    <row r="61" spans="1:41" ht="12.75" customHeight="1" x14ac:dyDescent="0.35">
      <c r="A61" s="75"/>
      <c r="B61" s="79">
        <f>IFERROR(INDEX(Cenník[[Názov]:[KódN]],MATCH(C61,Cenník[Názov],0),2),0)</f>
        <v>0</v>
      </c>
      <c r="C61" s="131"/>
      <c r="D61" s="132"/>
      <c r="E61" s="133">
        <f>IFERROR(INDEX(Cenník[[Názov]:[JC]],MATCH(C61,Cenník[Názov],0),3),0)</f>
        <v>0</v>
      </c>
      <c r="F61" s="136">
        <f t="shared" si="4"/>
        <v>0</v>
      </c>
      <c r="G61" s="134"/>
      <c r="H61" s="79">
        <f>IFERROR(INDEX(Cenník[[Názov]:[KódN]],MATCH(I61,Cenník[Názov],0),2),0)</f>
        <v>0</v>
      </c>
      <c r="I61" s="131"/>
      <c r="J61" s="135"/>
      <c r="K61" s="133">
        <f>IFERROR(INDEX(Cenník[[Názov]:[JC]],MATCH(I61,Cenník[Názov],0),3),0)</f>
        <v>0</v>
      </c>
      <c r="L61" s="136">
        <f t="shared" si="5"/>
        <v>0</v>
      </c>
      <c r="M61" s="134"/>
      <c r="N61" s="79">
        <f>IFERROR(INDEX(Cenník[[Názov]:[KódN]],MATCH(O61,Cenník[Názov],0),2),0)</f>
        <v>0</v>
      </c>
      <c r="O61" s="131"/>
      <c r="P61" s="135"/>
      <c r="Q61" s="133">
        <f>IFERROR(INDEX(Cenník[[Názov]:[JC]],MATCH(O61,Cenník[Názov],0),3),0)</f>
        <v>0</v>
      </c>
      <c r="R61" s="136">
        <f t="shared" si="6"/>
        <v>0</v>
      </c>
      <c r="S61" s="134"/>
      <c r="T61" s="79">
        <f>IFERROR(INDEX(Cenník[[Názov]:[KódN]],MATCH(U61,Cenník[Názov],0),2),0)</f>
        <v>0</v>
      </c>
      <c r="U61" s="131"/>
      <c r="V61" s="135"/>
      <c r="W61" s="133">
        <f>IFERROR(INDEX(Cenník[[Názov]:[JC]],MATCH(U61,Cenník[Názov],0),3),0)</f>
        <v>0</v>
      </c>
      <c r="X61" s="136">
        <f t="shared" si="7"/>
        <v>0</v>
      </c>
      <c r="Y61" s="134"/>
      <c r="Z61" s="110"/>
      <c r="AA61" s="120">
        <v>3190</v>
      </c>
      <c r="AB61" s="121" t="s">
        <v>66</v>
      </c>
      <c r="AC61" s="122">
        <v>0.82</v>
      </c>
      <c r="AD61" s="129"/>
      <c r="AE61" s="130">
        <v>6527</v>
      </c>
      <c r="AF61" s="121" t="s">
        <v>623</v>
      </c>
      <c r="AG61" s="122">
        <v>0.06</v>
      </c>
      <c r="AH61" s="124"/>
      <c r="AI61" s="130">
        <v>4018</v>
      </c>
      <c r="AJ61" s="121" t="s">
        <v>144</v>
      </c>
      <c r="AK61" s="122">
        <v>0.54</v>
      </c>
      <c r="AL61" s="139"/>
      <c r="AM61" s="130">
        <v>4934</v>
      </c>
      <c r="AN61" s="121" t="s">
        <v>197</v>
      </c>
      <c r="AO61" s="122">
        <v>4.8</v>
      </c>
    </row>
    <row r="62" spans="1:41" ht="12.75" customHeight="1" x14ac:dyDescent="0.35">
      <c r="A62" s="75"/>
      <c r="B62" s="79">
        <f>IFERROR(INDEX(Cenník[[Názov]:[KódN]],MATCH(C62,Cenník[Názov],0),2),0)</f>
        <v>0</v>
      </c>
      <c r="C62" s="131"/>
      <c r="D62" s="132"/>
      <c r="E62" s="133">
        <f>IFERROR(INDEX(Cenník[[Názov]:[JC]],MATCH(C62,Cenník[Názov],0),3),0)</f>
        <v>0</v>
      </c>
      <c r="F62" s="136">
        <f t="shared" si="4"/>
        <v>0</v>
      </c>
      <c r="G62" s="134"/>
      <c r="H62" s="79">
        <f>IFERROR(INDEX(Cenník[[Názov]:[KódN]],MATCH(I62,Cenník[Názov],0),2),0)</f>
        <v>0</v>
      </c>
      <c r="I62" s="131"/>
      <c r="J62" s="135"/>
      <c r="K62" s="133">
        <f>IFERROR(INDEX(Cenník[[Názov]:[JC]],MATCH(I62,Cenník[Názov],0),3),0)</f>
        <v>0</v>
      </c>
      <c r="L62" s="136">
        <f t="shared" si="5"/>
        <v>0</v>
      </c>
      <c r="M62" s="134"/>
      <c r="N62" s="79">
        <f>IFERROR(INDEX(Cenník[[Názov]:[KódN]],MATCH(O62,Cenník[Názov],0),2),0)</f>
        <v>0</v>
      </c>
      <c r="O62" s="131"/>
      <c r="P62" s="135"/>
      <c r="Q62" s="133">
        <f>IFERROR(INDEX(Cenník[[Názov]:[JC]],MATCH(O62,Cenník[Názov],0),3),0)</f>
        <v>0</v>
      </c>
      <c r="R62" s="136">
        <f t="shared" si="6"/>
        <v>0</v>
      </c>
      <c r="S62" s="134"/>
      <c r="T62" s="79">
        <f>IFERROR(INDEX(Cenník[[Názov]:[KódN]],MATCH(U62,Cenník[Názov],0),2),0)</f>
        <v>0</v>
      </c>
      <c r="U62" s="131"/>
      <c r="V62" s="135"/>
      <c r="W62" s="133">
        <f>IFERROR(INDEX(Cenník[[Názov]:[JC]],MATCH(U62,Cenník[Názov],0),3),0)</f>
        <v>0</v>
      </c>
      <c r="X62" s="136">
        <f t="shared" si="7"/>
        <v>0</v>
      </c>
      <c r="Y62" s="134"/>
      <c r="Z62" s="110"/>
      <c r="AA62" s="120">
        <v>3195</v>
      </c>
      <c r="AB62" s="121" t="s">
        <v>85</v>
      </c>
      <c r="AC62" s="122">
        <v>0.82</v>
      </c>
      <c r="AD62" s="129"/>
      <c r="AE62" s="130">
        <v>6528</v>
      </c>
      <c r="AF62" s="121" t="s">
        <v>624</v>
      </c>
      <c r="AG62" s="122">
        <v>0.06</v>
      </c>
      <c r="AH62" s="124"/>
      <c r="AI62" s="120">
        <v>4019</v>
      </c>
      <c r="AJ62" s="121" t="s">
        <v>145</v>
      </c>
      <c r="AK62" s="122">
        <v>2.34</v>
      </c>
      <c r="AL62" s="139"/>
      <c r="AM62" s="120">
        <v>4935</v>
      </c>
      <c r="AN62" s="121" t="s">
        <v>198</v>
      </c>
      <c r="AO62" s="122">
        <v>0.95</v>
      </c>
    </row>
    <row r="63" spans="1:41" ht="12.75" customHeight="1" x14ac:dyDescent="0.35">
      <c r="A63" s="75"/>
      <c r="B63" s="79">
        <f>IFERROR(INDEX(Cenník[[Názov]:[KódN]],MATCH(C63,Cenník[Názov],0),2),0)</f>
        <v>0</v>
      </c>
      <c r="C63" s="131"/>
      <c r="D63" s="132"/>
      <c r="E63" s="133">
        <f>IFERROR(INDEX(Cenník[[Názov]:[JC]],MATCH(C63,Cenník[Názov],0),3),0)</f>
        <v>0</v>
      </c>
      <c r="F63" s="136">
        <f t="shared" si="4"/>
        <v>0</v>
      </c>
      <c r="G63" s="134"/>
      <c r="H63" s="79">
        <f>IFERROR(INDEX(Cenník[[Názov]:[KódN]],MATCH(I63,Cenník[Názov],0),2),0)</f>
        <v>0</v>
      </c>
      <c r="I63" s="131"/>
      <c r="J63" s="135"/>
      <c r="K63" s="133">
        <f>IFERROR(INDEX(Cenník[[Názov]:[JC]],MATCH(I63,Cenník[Názov],0),3),0)</f>
        <v>0</v>
      </c>
      <c r="L63" s="136">
        <f t="shared" si="5"/>
        <v>0</v>
      </c>
      <c r="M63" s="134"/>
      <c r="N63" s="79">
        <f>IFERROR(INDEX(Cenník[[Názov]:[KódN]],MATCH(O63,Cenník[Názov],0),2),0)</f>
        <v>0</v>
      </c>
      <c r="O63" s="131"/>
      <c r="P63" s="135"/>
      <c r="Q63" s="133">
        <f>IFERROR(INDEX(Cenník[[Názov]:[JC]],MATCH(O63,Cenník[Názov],0),3),0)</f>
        <v>0</v>
      </c>
      <c r="R63" s="136">
        <f t="shared" si="6"/>
        <v>0</v>
      </c>
      <c r="S63" s="134"/>
      <c r="T63" s="79">
        <f>IFERROR(INDEX(Cenník[[Názov]:[KódN]],MATCH(U63,Cenník[Názov],0),2),0)</f>
        <v>0</v>
      </c>
      <c r="U63" s="131"/>
      <c r="V63" s="135"/>
      <c r="W63" s="133">
        <f>IFERROR(INDEX(Cenník[[Názov]:[JC]],MATCH(U63,Cenník[Názov],0),3),0)</f>
        <v>0</v>
      </c>
      <c r="X63" s="136">
        <f t="shared" si="7"/>
        <v>0</v>
      </c>
      <c r="Y63" s="134"/>
      <c r="Z63" s="110"/>
      <c r="AA63" s="120">
        <v>3200</v>
      </c>
      <c r="AB63" s="121" t="s">
        <v>86</v>
      </c>
      <c r="AC63" s="122">
        <v>1.18</v>
      </c>
      <c r="AD63" s="129"/>
      <c r="AE63" s="130">
        <v>6529</v>
      </c>
      <c r="AF63" s="121" t="s">
        <v>625</v>
      </c>
      <c r="AG63" s="122">
        <v>0.06</v>
      </c>
      <c r="AH63" s="124"/>
      <c r="AI63" s="130">
        <v>4020</v>
      </c>
      <c r="AJ63" s="121" t="s">
        <v>146</v>
      </c>
      <c r="AK63" s="122">
        <v>1.06</v>
      </c>
      <c r="AL63" s="139"/>
      <c r="AM63" s="130">
        <v>4936</v>
      </c>
      <c r="AN63" s="121" t="s">
        <v>199</v>
      </c>
      <c r="AO63" s="122">
        <v>1.66</v>
      </c>
    </row>
    <row r="64" spans="1:41" ht="12.75" customHeight="1" x14ac:dyDescent="0.35">
      <c r="A64" s="75"/>
      <c r="B64" s="79">
        <f>IFERROR(INDEX(Cenník[[Názov]:[KódN]],MATCH(C64,Cenník[Názov],0),2),0)</f>
        <v>0</v>
      </c>
      <c r="C64" s="131"/>
      <c r="D64" s="132"/>
      <c r="E64" s="133">
        <f>IFERROR(INDEX(Cenník[[Názov]:[JC]],MATCH(C64,Cenník[Názov],0),3),0)</f>
        <v>0</v>
      </c>
      <c r="F64" s="136">
        <f t="shared" si="4"/>
        <v>0</v>
      </c>
      <c r="G64" s="134"/>
      <c r="H64" s="79">
        <f>IFERROR(INDEX(Cenník[[Názov]:[KódN]],MATCH(I64,Cenník[Názov],0),2),0)</f>
        <v>0</v>
      </c>
      <c r="I64" s="131"/>
      <c r="J64" s="135"/>
      <c r="K64" s="133">
        <f>IFERROR(INDEX(Cenník[[Názov]:[JC]],MATCH(I64,Cenník[Názov],0),3),0)</f>
        <v>0</v>
      </c>
      <c r="L64" s="136">
        <f t="shared" si="5"/>
        <v>0</v>
      </c>
      <c r="M64" s="134"/>
      <c r="N64" s="79">
        <f>IFERROR(INDEX(Cenník[[Názov]:[KódN]],MATCH(O64,Cenník[Názov],0),2),0)</f>
        <v>0</v>
      </c>
      <c r="O64" s="131"/>
      <c r="P64" s="135"/>
      <c r="Q64" s="133">
        <f>IFERROR(INDEX(Cenník[[Názov]:[JC]],MATCH(O64,Cenník[Názov],0),3),0)</f>
        <v>0</v>
      </c>
      <c r="R64" s="136">
        <f t="shared" si="6"/>
        <v>0</v>
      </c>
      <c r="S64" s="134"/>
      <c r="T64" s="79">
        <f>IFERROR(INDEX(Cenník[[Názov]:[KódN]],MATCH(U64,Cenník[Názov],0),2),0)</f>
        <v>0</v>
      </c>
      <c r="U64" s="131"/>
      <c r="V64" s="135"/>
      <c r="W64" s="133">
        <f>IFERROR(INDEX(Cenník[[Názov]:[JC]],MATCH(U64,Cenník[Názov],0),3),0)</f>
        <v>0</v>
      </c>
      <c r="X64" s="136">
        <f t="shared" si="7"/>
        <v>0</v>
      </c>
      <c r="Y64" s="134"/>
      <c r="Z64" s="110"/>
      <c r="AA64" s="120">
        <v>3205</v>
      </c>
      <c r="AB64" s="121" t="s">
        <v>87</v>
      </c>
      <c r="AC64" s="122">
        <v>1.18</v>
      </c>
      <c r="AD64" s="129"/>
      <c r="AE64" s="130">
        <v>6530</v>
      </c>
      <c r="AF64" s="121" t="s">
        <v>626</v>
      </c>
      <c r="AG64" s="122">
        <v>0.12</v>
      </c>
      <c r="AH64" s="124"/>
      <c r="AI64" s="114" t="s">
        <v>51</v>
      </c>
      <c r="AJ64" s="112"/>
      <c r="AK64" s="115"/>
      <c r="AL64" s="139"/>
      <c r="AM64" s="114" t="s">
        <v>83</v>
      </c>
      <c r="AN64" s="112"/>
      <c r="AO64" s="115"/>
    </row>
    <row r="65" spans="1:41" ht="12.75" customHeight="1" x14ac:dyDescent="0.35">
      <c r="A65" s="75"/>
      <c r="B65" s="79">
        <f>IFERROR(INDEX(Cenník[[Názov]:[KódN]],MATCH(C65,Cenník[Názov],0),2),0)</f>
        <v>0</v>
      </c>
      <c r="C65" s="131"/>
      <c r="D65" s="132"/>
      <c r="E65" s="133">
        <f>IFERROR(INDEX(Cenník[[Názov]:[JC]],MATCH(C65,Cenník[Názov],0),3),0)</f>
        <v>0</v>
      </c>
      <c r="F65" s="136">
        <f t="shared" si="4"/>
        <v>0</v>
      </c>
      <c r="G65" s="134"/>
      <c r="H65" s="79">
        <f>IFERROR(INDEX(Cenník[[Názov]:[KódN]],MATCH(I65,Cenník[Názov],0),2),0)</f>
        <v>0</v>
      </c>
      <c r="I65" s="131"/>
      <c r="J65" s="135"/>
      <c r="K65" s="133">
        <f>IFERROR(INDEX(Cenník[[Názov]:[JC]],MATCH(I65,Cenník[Názov],0),3),0)</f>
        <v>0</v>
      </c>
      <c r="L65" s="136">
        <f t="shared" si="5"/>
        <v>0</v>
      </c>
      <c r="M65" s="134"/>
      <c r="N65" s="79">
        <f>IFERROR(INDEX(Cenník[[Názov]:[KódN]],MATCH(O65,Cenník[Názov],0),2),0)</f>
        <v>0</v>
      </c>
      <c r="O65" s="131"/>
      <c r="P65" s="135"/>
      <c r="Q65" s="133">
        <f>IFERROR(INDEX(Cenník[[Názov]:[JC]],MATCH(O65,Cenník[Názov],0),3),0)</f>
        <v>0</v>
      </c>
      <c r="R65" s="136">
        <f t="shared" si="6"/>
        <v>0</v>
      </c>
      <c r="S65" s="134"/>
      <c r="T65" s="79">
        <f>IFERROR(INDEX(Cenník[[Názov]:[KódN]],MATCH(U65,Cenník[Názov],0),2),0)</f>
        <v>0</v>
      </c>
      <c r="U65" s="131"/>
      <c r="V65" s="135"/>
      <c r="W65" s="133">
        <f>IFERROR(INDEX(Cenník[[Názov]:[JC]],MATCH(U65,Cenník[Názov],0),3),0)</f>
        <v>0</v>
      </c>
      <c r="X65" s="136">
        <f t="shared" si="7"/>
        <v>0</v>
      </c>
      <c r="Y65" s="134"/>
      <c r="Z65" s="110"/>
      <c r="AA65" s="120">
        <v>3210</v>
      </c>
      <c r="AB65" s="121" t="s">
        <v>88</v>
      </c>
      <c r="AC65" s="122">
        <v>1.18</v>
      </c>
      <c r="AD65" s="123"/>
      <c r="AE65" s="130">
        <v>6531</v>
      </c>
      <c r="AF65" s="121" t="s">
        <v>627</v>
      </c>
      <c r="AG65" s="122">
        <v>0.12</v>
      </c>
      <c r="AH65" s="124"/>
      <c r="AI65" s="130">
        <v>4211</v>
      </c>
      <c r="AJ65" s="121" t="s">
        <v>147</v>
      </c>
      <c r="AK65" s="122">
        <v>0.46</v>
      </c>
      <c r="AL65" s="139"/>
      <c r="AM65" s="130">
        <v>3860</v>
      </c>
      <c r="AN65" s="121" t="s">
        <v>200</v>
      </c>
      <c r="AO65" s="122">
        <v>0.57999999999999996</v>
      </c>
    </row>
    <row r="66" spans="1:41" ht="12.75" customHeight="1" x14ac:dyDescent="0.35">
      <c r="A66" s="75"/>
      <c r="B66" s="79">
        <f>IFERROR(INDEX(Cenník[[Názov]:[KódN]],MATCH(C66,Cenník[Názov],0),2),0)</f>
        <v>0</v>
      </c>
      <c r="C66" s="131"/>
      <c r="D66" s="132"/>
      <c r="E66" s="133">
        <f>IFERROR(INDEX(Cenník[[Názov]:[JC]],MATCH(C66,Cenník[Názov],0),3),0)</f>
        <v>0</v>
      </c>
      <c r="F66" s="136">
        <f t="shared" si="4"/>
        <v>0</v>
      </c>
      <c r="G66" s="134"/>
      <c r="H66" s="79">
        <f>IFERROR(INDEX(Cenník[[Názov]:[KódN]],MATCH(I66,Cenník[Názov],0),2),0)</f>
        <v>0</v>
      </c>
      <c r="I66" s="131"/>
      <c r="J66" s="135"/>
      <c r="K66" s="133">
        <f>IFERROR(INDEX(Cenník[[Názov]:[JC]],MATCH(I66,Cenník[Názov],0),3),0)</f>
        <v>0</v>
      </c>
      <c r="L66" s="136">
        <f t="shared" si="5"/>
        <v>0</v>
      </c>
      <c r="M66" s="134"/>
      <c r="N66" s="79">
        <f>IFERROR(INDEX(Cenník[[Názov]:[KódN]],MATCH(O66,Cenník[Názov],0),2),0)</f>
        <v>0</v>
      </c>
      <c r="O66" s="131"/>
      <c r="P66" s="135"/>
      <c r="Q66" s="133">
        <f>IFERROR(INDEX(Cenník[[Názov]:[JC]],MATCH(O66,Cenník[Názov],0),3),0)</f>
        <v>0</v>
      </c>
      <c r="R66" s="136">
        <f t="shared" si="6"/>
        <v>0</v>
      </c>
      <c r="S66" s="134"/>
      <c r="T66" s="79">
        <f>IFERROR(INDEX(Cenník[[Názov]:[KódN]],MATCH(U66,Cenník[Názov],0),2),0)</f>
        <v>0</v>
      </c>
      <c r="U66" s="131"/>
      <c r="V66" s="135"/>
      <c r="W66" s="133">
        <f>IFERROR(INDEX(Cenník[[Názov]:[JC]],MATCH(U66,Cenník[Názov],0),3),0)</f>
        <v>0</v>
      </c>
      <c r="X66" s="136">
        <f t="shared" si="7"/>
        <v>0</v>
      </c>
      <c r="Y66" s="134"/>
      <c r="Z66" s="110"/>
      <c r="AA66" s="114" t="s">
        <v>517</v>
      </c>
      <c r="AB66" s="112"/>
      <c r="AC66" s="115"/>
      <c r="AD66" s="129"/>
      <c r="AE66" s="130">
        <v>6532</v>
      </c>
      <c r="AF66" s="121" t="s">
        <v>628</v>
      </c>
      <c r="AG66" s="122">
        <v>0.12</v>
      </c>
      <c r="AH66" s="124"/>
      <c r="AI66" s="130">
        <v>4212</v>
      </c>
      <c r="AJ66" s="121" t="s">
        <v>148</v>
      </c>
      <c r="AK66" s="122">
        <v>0.46</v>
      </c>
      <c r="AL66" s="139"/>
      <c r="AM66" s="130">
        <v>3861</v>
      </c>
      <c r="AN66" s="121" t="s">
        <v>504</v>
      </c>
      <c r="AO66" s="122">
        <v>0.76</v>
      </c>
    </row>
    <row r="67" spans="1:41" ht="12.75" customHeight="1" x14ac:dyDescent="0.35">
      <c r="A67" s="75"/>
      <c r="B67" s="79">
        <f>IFERROR(INDEX(Cenník[[Názov]:[KódN]],MATCH(C67,Cenník[Názov],0),2),0)</f>
        <v>0</v>
      </c>
      <c r="C67" s="131"/>
      <c r="D67" s="132"/>
      <c r="E67" s="133">
        <f>IFERROR(INDEX(Cenník[[Názov]:[JC]],MATCH(C67,Cenník[Názov],0),3),0)</f>
        <v>0</v>
      </c>
      <c r="F67" s="136">
        <f t="shared" si="4"/>
        <v>0</v>
      </c>
      <c r="G67" s="134"/>
      <c r="H67" s="79">
        <f>IFERROR(INDEX(Cenník[[Názov]:[KódN]],MATCH(I67,Cenník[Názov],0),2),0)</f>
        <v>0</v>
      </c>
      <c r="I67" s="131"/>
      <c r="J67" s="135"/>
      <c r="K67" s="133">
        <f>IFERROR(INDEX(Cenník[[Názov]:[JC]],MATCH(I67,Cenník[Názov],0),3),0)</f>
        <v>0</v>
      </c>
      <c r="L67" s="136">
        <f t="shared" si="5"/>
        <v>0</v>
      </c>
      <c r="M67" s="134"/>
      <c r="N67" s="79">
        <f>IFERROR(INDEX(Cenník[[Názov]:[KódN]],MATCH(O67,Cenník[Názov],0),2),0)</f>
        <v>0</v>
      </c>
      <c r="O67" s="131"/>
      <c r="P67" s="135"/>
      <c r="Q67" s="133">
        <f>IFERROR(INDEX(Cenník[[Názov]:[JC]],MATCH(O67,Cenník[Názov],0),3),0)</f>
        <v>0</v>
      </c>
      <c r="R67" s="136">
        <f t="shared" si="6"/>
        <v>0</v>
      </c>
      <c r="S67" s="134"/>
      <c r="T67" s="79">
        <f>IFERROR(INDEX(Cenník[[Názov]:[KódN]],MATCH(U67,Cenník[Názov],0),2),0)</f>
        <v>0</v>
      </c>
      <c r="U67" s="131"/>
      <c r="V67" s="135"/>
      <c r="W67" s="133">
        <f>IFERROR(INDEX(Cenník[[Názov]:[JC]],MATCH(U67,Cenník[Názov],0),3),0)</f>
        <v>0</v>
      </c>
      <c r="X67" s="136">
        <f t="shared" si="7"/>
        <v>0</v>
      </c>
      <c r="Y67" s="134"/>
      <c r="Z67" s="110"/>
      <c r="AA67" s="120">
        <v>3771</v>
      </c>
      <c r="AB67" s="121" t="s">
        <v>229</v>
      </c>
      <c r="AC67" s="122">
        <v>3.76</v>
      </c>
      <c r="AD67" s="129"/>
      <c r="AE67" s="130">
        <v>6533</v>
      </c>
      <c r="AF67" s="121" t="s">
        <v>629</v>
      </c>
      <c r="AG67" s="122">
        <v>0.12</v>
      </c>
      <c r="AH67" s="124"/>
      <c r="AI67" s="130">
        <v>4209</v>
      </c>
      <c r="AJ67" s="121" t="s">
        <v>149</v>
      </c>
      <c r="AK67" s="122">
        <v>0.46</v>
      </c>
      <c r="AL67" s="139"/>
      <c r="AM67" s="130">
        <v>3866</v>
      </c>
      <c r="AN67" s="121" t="s">
        <v>505</v>
      </c>
      <c r="AO67" s="122">
        <v>0.76</v>
      </c>
    </row>
    <row r="68" spans="1:41" ht="12.75" customHeight="1" x14ac:dyDescent="0.35">
      <c r="A68" s="75"/>
      <c r="B68" s="79">
        <f>IFERROR(INDEX(Cenník[[Názov]:[KódN]],MATCH(C68,Cenník[Názov],0),2),0)</f>
        <v>0</v>
      </c>
      <c r="C68" s="131"/>
      <c r="D68" s="132"/>
      <c r="E68" s="133">
        <f>IFERROR(INDEX(Cenník[[Názov]:[JC]],MATCH(C68,Cenník[Názov],0),3),0)</f>
        <v>0</v>
      </c>
      <c r="F68" s="136">
        <f t="shared" si="4"/>
        <v>0</v>
      </c>
      <c r="G68" s="134"/>
      <c r="H68" s="79">
        <f>IFERROR(INDEX(Cenník[[Názov]:[KódN]],MATCH(I68,Cenník[Názov],0),2),0)</f>
        <v>0</v>
      </c>
      <c r="I68" s="131"/>
      <c r="J68" s="135"/>
      <c r="K68" s="133">
        <f>IFERROR(INDEX(Cenník[[Názov]:[JC]],MATCH(I68,Cenník[Názov],0),3),0)</f>
        <v>0</v>
      </c>
      <c r="L68" s="136">
        <f t="shared" si="5"/>
        <v>0</v>
      </c>
      <c r="M68" s="134"/>
      <c r="N68" s="79">
        <f>IFERROR(INDEX(Cenník[[Názov]:[KódN]],MATCH(O68,Cenník[Názov],0),2),0)</f>
        <v>0</v>
      </c>
      <c r="O68" s="131"/>
      <c r="P68" s="135"/>
      <c r="Q68" s="133">
        <f>IFERROR(INDEX(Cenník[[Názov]:[JC]],MATCH(O68,Cenník[Názov],0),3),0)</f>
        <v>0</v>
      </c>
      <c r="R68" s="136">
        <f t="shared" si="6"/>
        <v>0</v>
      </c>
      <c r="S68" s="134"/>
      <c r="T68" s="79">
        <f>IFERROR(INDEX(Cenník[[Názov]:[KódN]],MATCH(U68,Cenník[Názov],0),2),0)</f>
        <v>0</v>
      </c>
      <c r="U68" s="131"/>
      <c r="V68" s="135"/>
      <c r="W68" s="133">
        <f>IFERROR(INDEX(Cenník[[Názov]:[JC]],MATCH(U68,Cenník[Názov],0),3),0)</f>
        <v>0</v>
      </c>
      <c r="X68" s="136">
        <f t="shared" si="7"/>
        <v>0</v>
      </c>
      <c r="Y68" s="134"/>
      <c r="Z68" s="110"/>
      <c r="AA68" s="120">
        <v>3770</v>
      </c>
      <c r="AB68" s="121" t="s">
        <v>230</v>
      </c>
      <c r="AC68" s="122">
        <v>3.76</v>
      </c>
      <c r="AD68" s="123"/>
      <c r="AE68" s="130">
        <v>6534</v>
      </c>
      <c r="AF68" s="121" t="s">
        <v>630</v>
      </c>
      <c r="AG68" s="122">
        <v>0.12</v>
      </c>
      <c r="AH68" s="124"/>
      <c r="AI68" s="130">
        <v>4210</v>
      </c>
      <c r="AJ68" s="121" t="s">
        <v>150</v>
      </c>
      <c r="AK68" s="122">
        <v>0.46</v>
      </c>
      <c r="AL68" s="73"/>
      <c r="AM68" s="130">
        <v>3870</v>
      </c>
      <c r="AN68" s="121" t="s">
        <v>201</v>
      </c>
      <c r="AO68" s="122">
        <v>0.46</v>
      </c>
    </row>
    <row r="69" spans="1:41" ht="12.75" customHeight="1" x14ac:dyDescent="0.35">
      <c r="A69" s="75"/>
      <c r="B69" s="79">
        <f>IFERROR(INDEX(Cenník[[Názov]:[KódN]],MATCH(C69,Cenník[Názov],0),2),0)</f>
        <v>0</v>
      </c>
      <c r="C69" s="131"/>
      <c r="D69" s="132"/>
      <c r="E69" s="133">
        <f>IFERROR(INDEX(Cenník[[Názov]:[JC]],MATCH(C69,Cenník[Názov],0),3),0)</f>
        <v>0</v>
      </c>
      <c r="F69" s="136">
        <f t="shared" si="4"/>
        <v>0</v>
      </c>
      <c r="G69" s="134"/>
      <c r="H69" s="79">
        <f>IFERROR(INDEX(Cenník[[Názov]:[KódN]],MATCH(I69,Cenník[Názov],0),2),0)</f>
        <v>0</v>
      </c>
      <c r="I69" s="131"/>
      <c r="J69" s="135"/>
      <c r="K69" s="133">
        <f>IFERROR(INDEX(Cenník[[Názov]:[JC]],MATCH(I69,Cenník[Názov],0),3),0)</f>
        <v>0</v>
      </c>
      <c r="L69" s="136">
        <f t="shared" si="5"/>
        <v>0</v>
      </c>
      <c r="M69" s="134"/>
      <c r="N69" s="79">
        <f>IFERROR(INDEX(Cenník[[Názov]:[KódN]],MATCH(O69,Cenník[Názov],0),2),0)</f>
        <v>0</v>
      </c>
      <c r="O69" s="131"/>
      <c r="P69" s="135"/>
      <c r="Q69" s="133">
        <f>IFERROR(INDEX(Cenník[[Názov]:[JC]],MATCH(O69,Cenník[Názov],0),3),0)</f>
        <v>0</v>
      </c>
      <c r="R69" s="136">
        <f t="shared" si="6"/>
        <v>0</v>
      </c>
      <c r="S69" s="134"/>
      <c r="T69" s="79">
        <f>IFERROR(INDEX(Cenník[[Názov]:[KódN]],MATCH(U69,Cenník[Názov],0),2),0)</f>
        <v>0</v>
      </c>
      <c r="U69" s="131"/>
      <c r="V69" s="135"/>
      <c r="W69" s="133">
        <f>IFERROR(INDEX(Cenník[[Názov]:[JC]],MATCH(U69,Cenník[Názov],0),3),0)</f>
        <v>0</v>
      </c>
      <c r="X69" s="136">
        <f t="shared" si="7"/>
        <v>0</v>
      </c>
      <c r="Y69" s="134"/>
      <c r="Z69" s="110"/>
      <c r="AA69" s="120">
        <v>3772</v>
      </c>
      <c r="AB69" s="121" t="s">
        <v>231</v>
      </c>
      <c r="AC69" s="122">
        <v>3.76</v>
      </c>
      <c r="AD69" s="129"/>
      <c r="AE69" s="130">
        <v>6535</v>
      </c>
      <c r="AF69" s="121" t="s">
        <v>631</v>
      </c>
      <c r="AG69" s="122">
        <v>0.12</v>
      </c>
      <c r="AH69" s="124"/>
      <c r="AI69" s="130">
        <v>4213</v>
      </c>
      <c r="AJ69" s="121" t="s">
        <v>151</v>
      </c>
      <c r="AK69" s="122">
        <v>1.84</v>
      </c>
      <c r="AL69" s="139"/>
      <c r="AM69" s="130">
        <v>3869</v>
      </c>
      <c r="AN69" s="121" t="s">
        <v>506</v>
      </c>
      <c r="AO69" s="122">
        <v>0.52</v>
      </c>
    </row>
    <row r="70" spans="1:41" ht="12.75" customHeight="1" x14ac:dyDescent="0.35">
      <c r="A70" s="75"/>
      <c r="B70" s="79">
        <f>IFERROR(INDEX(Cenník[[Názov]:[KódN]],MATCH(C70,Cenník[Názov],0),2),0)</f>
        <v>0</v>
      </c>
      <c r="C70" s="131"/>
      <c r="D70" s="132"/>
      <c r="E70" s="133">
        <f>IFERROR(INDEX(Cenník[[Názov]:[JC]],MATCH(C70,Cenník[Názov],0),3),0)</f>
        <v>0</v>
      </c>
      <c r="F70" s="136">
        <f t="shared" si="4"/>
        <v>0</v>
      </c>
      <c r="G70" s="134"/>
      <c r="H70" s="79">
        <f>IFERROR(INDEX(Cenník[[Názov]:[KódN]],MATCH(I70,Cenník[Názov],0),2),0)</f>
        <v>0</v>
      </c>
      <c r="I70" s="131"/>
      <c r="J70" s="135"/>
      <c r="K70" s="133">
        <f>IFERROR(INDEX(Cenník[[Názov]:[JC]],MATCH(I70,Cenník[Názov],0),3),0)</f>
        <v>0</v>
      </c>
      <c r="L70" s="136">
        <f t="shared" si="5"/>
        <v>0</v>
      </c>
      <c r="M70" s="134"/>
      <c r="N70" s="79">
        <f>IFERROR(INDEX(Cenník[[Názov]:[KódN]],MATCH(O70,Cenník[Názov],0),2),0)</f>
        <v>0</v>
      </c>
      <c r="O70" s="131"/>
      <c r="P70" s="135"/>
      <c r="Q70" s="133">
        <f>IFERROR(INDEX(Cenník[[Názov]:[JC]],MATCH(O70,Cenník[Názov],0),3),0)</f>
        <v>0</v>
      </c>
      <c r="R70" s="136">
        <f t="shared" si="6"/>
        <v>0</v>
      </c>
      <c r="S70" s="134"/>
      <c r="T70" s="79">
        <f>IFERROR(INDEX(Cenník[[Názov]:[KódN]],MATCH(U70,Cenník[Názov],0),2),0)</f>
        <v>0</v>
      </c>
      <c r="U70" s="131"/>
      <c r="V70" s="135"/>
      <c r="W70" s="133">
        <f>IFERROR(INDEX(Cenník[[Názov]:[JC]],MATCH(U70,Cenník[Názov],0),3),0)</f>
        <v>0</v>
      </c>
      <c r="X70" s="136">
        <f t="shared" si="7"/>
        <v>0</v>
      </c>
      <c r="Y70" s="134"/>
      <c r="Z70" s="110"/>
      <c r="AA70" s="120">
        <v>3774</v>
      </c>
      <c r="AB70" s="121" t="s">
        <v>232</v>
      </c>
      <c r="AC70" s="122">
        <v>5.56</v>
      </c>
      <c r="AD70" s="129"/>
      <c r="AE70" s="130">
        <v>6536</v>
      </c>
      <c r="AF70" s="121" t="s">
        <v>632</v>
      </c>
      <c r="AG70" s="122">
        <v>0.12</v>
      </c>
      <c r="AH70" s="124"/>
      <c r="AI70" s="130">
        <v>7813</v>
      </c>
      <c r="AJ70" s="121" t="s">
        <v>152</v>
      </c>
      <c r="AK70" s="122">
        <v>0.86</v>
      </c>
      <c r="AL70" s="139"/>
      <c r="AM70" s="120">
        <v>3871</v>
      </c>
      <c r="AN70" s="121" t="s">
        <v>507</v>
      </c>
      <c r="AO70" s="122">
        <v>0.53</v>
      </c>
    </row>
    <row r="71" spans="1:41" ht="12.75" customHeight="1" x14ac:dyDescent="0.35">
      <c r="A71" s="75"/>
      <c r="B71" s="79">
        <f>IFERROR(INDEX(Cenník[[Názov]:[KódN]],MATCH(C71,Cenník[Názov],0),2),0)</f>
        <v>0</v>
      </c>
      <c r="C71" s="131"/>
      <c r="D71" s="132"/>
      <c r="E71" s="133">
        <f>IFERROR(INDEX(Cenník[[Názov]:[JC]],MATCH(C71,Cenník[Názov],0),3),0)</f>
        <v>0</v>
      </c>
      <c r="F71" s="136">
        <f t="shared" si="4"/>
        <v>0</v>
      </c>
      <c r="G71" s="134"/>
      <c r="H71" s="79">
        <f>IFERROR(INDEX(Cenník[[Názov]:[KódN]],MATCH(I71,Cenník[Názov],0),2),0)</f>
        <v>0</v>
      </c>
      <c r="I71" s="131"/>
      <c r="J71" s="135"/>
      <c r="K71" s="133">
        <f>IFERROR(INDEX(Cenník[[Názov]:[JC]],MATCH(I71,Cenník[Názov],0),3),0)</f>
        <v>0</v>
      </c>
      <c r="L71" s="136">
        <f t="shared" si="5"/>
        <v>0</v>
      </c>
      <c r="M71" s="134"/>
      <c r="N71" s="79">
        <f>IFERROR(INDEX(Cenník[[Názov]:[KódN]],MATCH(O71,Cenník[Názov],0),2),0)</f>
        <v>0</v>
      </c>
      <c r="O71" s="131"/>
      <c r="P71" s="135"/>
      <c r="Q71" s="133">
        <f>IFERROR(INDEX(Cenník[[Názov]:[JC]],MATCH(O71,Cenník[Názov],0),3),0)</f>
        <v>0</v>
      </c>
      <c r="R71" s="136">
        <f t="shared" si="6"/>
        <v>0</v>
      </c>
      <c r="S71" s="134"/>
      <c r="T71" s="79">
        <f>IFERROR(INDEX(Cenník[[Názov]:[KódN]],MATCH(U71,Cenník[Názov],0),2),0)</f>
        <v>0</v>
      </c>
      <c r="U71" s="131"/>
      <c r="V71" s="135"/>
      <c r="W71" s="133">
        <f>IFERROR(INDEX(Cenník[[Názov]:[JC]],MATCH(U71,Cenník[Názov],0),3),0)</f>
        <v>0</v>
      </c>
      <c r="X71" s="136">
        <f t="shared" si="7"/>
        <v>0</v>
      </c>
      <c r="Y71" s="134"/>
      <c r="Z71" s="110"/>
      <c r="AA71" s="120">
        <v>3777</v>
      </c>
      <c r="AB71" s="121" t="s">
        <v>233</v>
      </c>
      <c r="AC71" s="122">
        <v>6.88</v>
      </c>
      <c r="AD71" s="129"/>
      <c r="AE71" s="130">
        <v>6537</v>
      </c>
      <c r="AF71" s="121" t="s">
        <v>633</v>
      </c>
      <c r="AG71" s="122">
        <v>0.12</v>
      </c>
      <c r="AH71" s="124"/>
      <c r="AI71" s="130">
        <v>7811</v>
      </c>
      <c r="AJ71" s="121" t="s">
        <v>153</v>
      </c>
      <c r="AK71" s="122">
        <v>0.86</v>
      </c>
      <c r="AL71" s="139"/>
      <c r="AM71" s="130">
        <v>3877</v>
      </c>
      <c r="AN71" s="121" t="s">
        <v>526</v>
      </c>
      <c r="AO71" s="122">
        <v>1.75</v>
      </c>
    </row>
    <row r="72" spans="1:41" ht="12.75" customHeight="1" x14ac:dyDescent="0.35">
      <c r="A72" s="75"/>
      <c r="B72" s="79">
        <f>IFERROR(INDEX(Cenník[[Názov]:[KódN]],MATCH(C72,Cenník[Názov],0),2),0)</f>
        <v>0</v>
      </c>
      <c r="C72" s="131"/>
      <c r="D72" s="132"/>
      <c r="E72" s="133">
        <f>IFERROR(INDEX(Cenník[[Názov]:[JC]],MATCH(C72,Cenník[Názov],0),3),0)</f>
        <v>0</v>
      </c>
      <c r="F72" s="136">
        <f t="shared" si="4"/>
        <v>0</v>
      </c>
      <c r="G72" s="134"/>
      <c r="H72" s="79">
        <f>IFERROR(INDEX(Cenník[[Názov]:[KódN]],MATCH(I72,Cenník[Názov],0),2),0)</f>
        <v>0</v>
      </c>
      <c r="I72" s="131"/>
      <c r="J72" s="135"/>
      <c r="K72" s="133">
        <f>IFERROR(INDEX(Cenník[[Názov]:[JC]],MATCH(I72,Cenník[Názov],0),3),0)</f>
        <v>0</v>
      </c>
      <c r="L72" s="136">
        <f t="shared" si="5"/>
        <v>0</v>
      </c>
      <c r="M72" s="134"/>
      <c r="N72" s="79">
        <f>IFERROR(INDEX(Cenník[[Názov]:[KódN]],MATCH(O72,Cenník[Názov],0),2),0)</f>
        <v>0</v>
      </c>
      <c r="O72" s="131"/>
      <c r="P72" s="135"/>
      <c r="Q72" s="133">
        <f>IFERROR(INDEX(Cenník[[Názov]:[JC]],MATCH(O72,Cenník[Názov],0),3),0)</f>
        <v>0</v>
      </c>
      <c r="R72" s="136">
        <f t="shared" si="6"/>
        <v>0</v>
      </c>
      <c r="S72" s="134"/>
      <c r="T72" s="79">
        <f>IFERROR(INDEX(Cenník[[Názov]:[KódN]],MATCH(U72,Cenník[Názov],0),2),0)</f>
        <v>0</v>
      </c>
      <c r="U72" s="131"/>
      <c r="V72" s="135"/>
      <c r="W72" s="133">
        <f>IFERROR(INDEX(Cenník[[Názov]:[JC]],MATCH(U72,Cenník[Názov],0),3),0)</f>
        <v>0</v>
      </c>
      <c r="X72" s="136">
        <f t="shared" si="7"/>
        <v>0</v>
      </c>
      <c r="Y72" s="134"/>
      <c r="Z72" s="110"/>
      <c r="AA72" s="120">
        <v>3781</v>
      </c>
      <c r="AB72" s="121" t="s">
        <v>234</v>
      </c>
      <c r="AC72" s="122">
        <v>2.4</v>
      </c>
      <c r="AD72" s="129"/>
      <c r="AE72" s="130">
        <v>6538</v>
      </c>
      <c r="AF72" s="121" t="s">
        <v>634</v>
      </c>
      <c r="AG72" s="122">
        <v>0.12</v>
      </c>
      <c r="AH72" s="124"/>
      <c r="AI72" s="130">
        <v>7810</v>
      </c>
      <c r="AJ72" s="121" t="s">
        <v>154</v>
      </c>
      <c r="AK72" s="122">
        <v>0.86</v>
      </c>
      <c r="AL72" s="139"/>
      <c r="AM72" s="114" t="s">
        <v>299</v>
      </c>
      <c r="AN72" s="112"/>
      <c r="AO72" s="115"/>
    </row>
    <row r="73" spans="1:41" ht="12.75" customHeight="1" x14ac:dyDescent="0.35">
      <c r="A73" s="75"/>
      <c r="B73" s="79">
        <f>IFERROR(INDEX(Cenník[[Názov]:[KódN]],MATCH(C73,Cenník[Názov],0),2),0)</f>
        <v>0</v>
      </c>
      <c r="C73" s="131"/>
      <c r="D73" s="140"/>
      <c r="E73" s="133">
        <f>IFERROR(INDEX(Cenník[[Názov]:[JC]],MATCH(C73,Cenník[Názov],0),3),0)</f>
        <v>0</v>
      </c>
      <c r="F73" s="136">
        <f t="shared" si="4"/>
        <v>0</v>
      </c>
      <c r="G73" s="134"/>
      <c r="H73" s="79">
        <f>IFERROR(INDEX(Cenník[[Názov]:[KódN]],MATCH(I73,Cenník[Názov],0),2),0)</f>
        <v>0</v>
      </c>
      <c r="I73" s="131"/>
      <c r="J73" s="135"/>
      <c r="K73" s="133">
        <f>IFERROR(INDEX(Cenník[[Názov]:[JC]],MATCH(I73,Cenník[Názov],0),3),0)</f>
        <v>0</v>
      </c>
      <c r="L73" s="136">
        <f t="shared" si="5"/>
        <v>0</v>
      </c>
      <c r="M73" s="134"/>
      <c r="N73" s="79">
        <f>IFERROR(INDEX(Cenník[[Názov]:[KódN]],MATCH(O73,Cenník[Názov],0),2),0)</f>
        <v>0</v>
      </c>
      <c r="O73" s="131"/>
      <c r="P73" s="135"/>
      <c r="Q73" s="133">
        <f>IFERROR(INDEX(Cenník[[Názov]:[JC]],MATCH(O73,Cenník[Názov],0),3),0)</f>
        <v>0</v>
      </c>
      <c r="R73" s="136">
        <f t="shared" si="6"/>
        <v>0</v>
      </c>
      <c r="S73" s="134"/>
      <c r="T73" s="79">
        <f>IFERROR(INDEX(Cenník[[Názov]:[KódN]],MATCH(U73,Cenník[Názov],0),2),0)</f>
        <v>0</v>
      </c>
      <c r="U73" s="131"/>
      <c r="V73" s="135"/>
      <c r="W73" s="133">
        <f>IFERROR(INDEX(Cenník[[Názov]:[JC]],MATCH(U73,Cenník[Názov],0),3),0)</f>
        <v>0</v>
      </c>
      <c r="X73" s="136">
        <f t="shared" si="7"/>
        <v>0</v>
      </c>
      <c r="Y73" s="134"/>
      <c r="Z73" s="110"/>
      <c r="AA73" s="120">
        <v>3780</v>
      </c>
      <c r="AB73" s="121" t="s">
        <v>235</v>
      </c>
      <c r="AC73" s="122">
        <v>2.4</v>
      </c>
      <c r="AD73" s="129"/>
      <c r="AE73" s="120">
        <v>6539</v>
      </c>
      <c r="AF73" s="121" t="s">
        <v>635</v>
      </c>
      <c r="AG73" s="122">
        <v>0.12</v>
      </c>
      <c r="AH73" s="124"/>
      <c r="AI73" s="120">
        <v>7812</v>
      </c>
      <c r="AJ73" s="121" t="s">
        <v>155</v>
      </c>
      <c r="AK73" s="122">
        <v>0.86</v>
      </c>
      <c r="AL73" s="139"/>
      <c r="AM73" s="130">
        <v>3874</v>
      </c>
      <c r="AN73" s="121" t="s">
        <v>508</v>
      </c>
      <c r="AO73" s="122">
        <v>0.53</v>
      </c>
    </row>
    <row r="74" spans="1:41" ht="12.75" customHeight="1" x14ac:dyDescent="0.35">
      <c r="A74" s="75"/>
      <c r="B74" s="79">
        <f>IFERROR(INDEX(Cenník[[Názov]:[KódN]],MATCH(C74,Cenník[Názov],0),2),0)</f>
        <v>0</v>
      </c>
      <c r="C74" s="131"/>
      <c r="D74" s="140"/>
      <c r="E74" s="133">
        <f>IFERROR(INDEX(Cenník[[Názov]:[JC]],MATCH(C74,Cenník[Názov],0),3),0)</f>
        <v>0</v>
      </c>
      <c r="F74" s="136">
        <f t="shared" si="4"/>
        <v>0</v>
      </c>
      <c r="G74" s="134"/>
      <c r="H74" s="79">
        <f>IFERROR(INDEX(Cenník[[Názov]:[KódN]],MATCH(I74,Cenník[Názov],0),2),0)</f>
        <v>0</v>
      </c>
      <c r="I74" s="131"/>
      <c r="J74" s="135"/>
      <c r="K74" s="133">
        <f>IFERROR(INDEX(Cenník[[Názov]:[JC]],MATCH(I74,Cenník[Názov],0),3),0)</f>
        <v>0</v>
      </c>
      <c r="L74" s="136">
        <f t="shared" si="5"/>
        <v>0</v>
      </c>
      <c r="M74" s="134"/>
      <c r="N74" s="79">
        <f>IFERROR(INDEX(Cenník[[Názov]:[KódN]],MATCH(O74,Cenník[Názov],0),2),0)</f>
        <v>0</v>
      </c>
      <c r="O74" s="131"/>
      <c r="P74" s="135"/>
      <c r="Q74" s="133">
        <f>IFERROR(INDEX(Cenník[[Názov]:[JC]],MATCH(O74,Cenník[Názov],0),3),0)</f>
        <v>0</v>
      </c>
      <c r="R74" s="136">
        <f t="shared" si="6"/>
        <v>0</v>
      </c>
      <c r="S74" s="134"/>
      <c r="T74" s="79">
        <f>IFERROR(INDEX(Cenník[[Názov]:[KódN]],MATCH(U74,Cenník[Názov],0),2),0)</f>
        <v>0</v>
      </c>
      <c r="U74" s="131"/>
      <c r="V74" s="135"/>
      <c r="W74" s="133">
        <f>IFERROR(INDEX(Cenník[[Názov]:[JC]],MATCH(U74,Cenník[Názov],0),3),0)</f>
        <v>0</v>
      </c>
      <c r="X74" s="136">
        <f t="shared" si="7"/>
        <v>0</v>
      </c>
      <c r="Y74" s="134"/>
      <c r="Z74" s="110"/>
      <c r="AA74" s="120">
        <v>3782</v>
      </c>
      <c r="AB74" s="121" t="s">
        <v>236</v>
      </c>
      <c r="AC74" s="122">
        <v>2.4</v>
      </c>
      <c r="AD74" s="129"/>
      <c r="AE74" s="111" t="s">
        <v>104</v>
      </c>
      <c r="AF74" s="112"/>
      <c r="AG74" s="113"/>
      <c r="AH74" s="124"/>
      <c r="AI74" s="130">
        <v>7817</v>
      </c>
      <c r="AJ74" s="121" t="s">
        <v>156</v>
      </c>
      <c r="AK74" s="122">
        <v>3.4699999999999998</v>
      </c>
      <c r="AL74" s="139"/>
      <c r="AM74" s="120">
        <v>3875</v>
      </c>
      <c r="AN74" s="121" t="s">
        <v>509</v>
      </c>
      <c r="AO74" s="122">
        <v>0.65</v>
      </c>
    </row>
    <row r="75" spans="1:41" ht="12.75" customHeight="1" x14ac:dyDescent="0.35">
      <c r="A75" s="75"/>
      <c r="B75" s="79">
        <f>IFERROR(INDEX(Cenník[[Názov]:[KódN]],MATCH(C75,Cenník[Názov],0),2),0)</f>
        <v>0</v>
      </c>
      <c r="C75" s="131"/>
      <c r="D75" s="140"/>
      <c r="E75" s="133">
        <f>IFERROR(INDEX(Cenník[[Názov]:[JC]],MATCH(C75,Cenník[Názov],0),3),0)</f>
        <v>0</v>
      </c>
      <c r="F75" s="136">
        <f t="shared" si="4"/>
        <v>0</v>
      </c>
      <c r="G75" s="134"/>
      <c r="H75" s="79">
        <f>IFERROR(INDEX(Cenník[[Názov]:[KódN]],MATCH(I75,Cenník[Názov],0),2),0)</f>
        <v>0</v>
      </c>
      <c r="I75" s="131"/>
      <c r="J75" s="135"/>
      <c r="K75" s="133">
        <f>IFERROR(INDEX(Cenník[[Názov]:[JC]],MATCH(I75,Cenník[Názov],0),3),0)</f>
        <v>0</v>
      </c>
      <c r="L75" s="136">
        <f t="shared" si="5"/>
        <v>0</v>
      </c>
      <c r="M75" s="134"/>
      <c r="N75" s="79">
        <f>IFERROR(INDEX(Cenník[[Názov]:[KódN]],MATCH(O75,Cenník[Názov],0),2),0)</f>
        <v>0</v>
      </c>
      <c r="O75" s="131"/>
      <c r="P75" s="135"/>
      <c r="Q75" s="133">
        <f>IFERROR(INDEX(Cenník[[Názov]:[JC]],MATCH(O75,Cenník[Názov],0),3),0)</f>
        <v>0</v>
      </c>
      <c r="R75" s="136">
        <f t="shared" si="6"/>
        <v>0</v>
      </c>
      <c r="S75" s="134"/>
      <c r="T75" s="79">
        <f>IFERROR(INDEX(Cenník[[Názov]:[KódN]],MATCH(U75,Cenník[Názov],0),2),0)</f>
        <v>0</v>
      </c>
      <c r="U75" s="131"/>
      <c r="V75" s="135"/>
      <c r="W75" s="133">
        <f>IFERROR(INDEX(Cenník[[Názov]:[JC]],MATCH(U75,Cenník[Názov],0),3),0)</f>
        <v>0</v>
      </c>
      <c r="X75" s="136">
        <f t="shared" si="7"/>
        <v>0</v>
      </c>
      <c r="Y75" s="134"/>
      <c r="Z75" s="110"/>
      <c r="AA75" s="120">
        <v>3784</v>
      </c>
      <c r="AB75" s="121" t="s">
        <v>237</v>
      </c>
      <c r="AC75" s="122">
        <v>3.48</v>
      </c>
      <c r="AD75" s="129"/>
      <c r="AE75" s="120">
        <v>4593</v>
      </c>
      <c r="AF75" s="121" t="s">
        <v>264</v>
      </c>
      <c r="AG75" s="122">
        <v>6.68</v>
      </c>
      <c r="AH75" s="124"/>
      <c r="AI75" s="114" t="s">
        <v>290</v>
      </c>
      <c r="AJ75" s="112"/>
      <c r="AK75" s="115"/>
      <c r="AL75" s="139"/>
      <c r="AM75" s="130">
        <v>3876</v>
      </c>
      <c r="AN75" s="121" t="s">
        <v>510</v>
      </c>
      <c r="AO75" s="122">
        <v>0.89</v>
      </c>
    </row>
    <row r="76" spans="1:41" ht="12.75" customHeight="1" x14ac:dyDescent="0.35">
      <c r="A76" s="75"/>
      <c r="B76" s="79">
        <f>IFERROR(INDEX(Cenník[[Názov]:[KódN]],MATCH(C76,Cenník[Názov],0),2),0)</f>
        <v>0</v>
      </c>
      <c r="C76" s="131"/>
      <c r="D76" s="140"/>
      <c r="E76" s="133">
        <f>IFERROR(INDEX(Cenník[[Názov]:[JC]],MATCH(C76,Cenník[Názov],0),3),0)</f>
        <v>0</v>
      </c>
      <c r="F76" s="136">
        <f t="shared" si="4"/>
        <v>0</v>
      </c>
      <c r="G76" s="134"/>
      <c r="H76" s="79">
        <f>IFERROR(INDEX(Cenník[[Názov]:[KódN]],MATCH(I76,Cenník[Názov],0),2),0)</f>
        <v>0</v>
      </c>
      <c r="I76" s="131"/>
      <c r="J76" s="135"/>
      <c r="K76" s="133">
        <f>IFERROR(INDEX(Cenník[[Názov]:[JC]],MATCH(I76,Cenník[Názov],0),3),0)</f>
        <v>0</v>
      </c>
      <c r="L76" s="136">
        <f t="shared" si="5"/>
        <v>0</v>
      </c>
      <c r="M76" s="134"/>
      <c r="N76" s="79">
        <f>IFERROR(INDEX(Cenník[[Názov]:[KódN]],MATCH(O76,Cenník[Názov],0),2),0)</f>
        <v>0</v>
      </c>
      <c r="O76" s="131"/>
      <c r="P76" s="135"/>
      <c r="Q76" s="133">
        <f>IFERROR(INDEX(Cenník[[Názov]:[JC]],MATCH(O76,Cenník[Názov],0),3),0)</f>
        <v>0</v>
      </c>
      <c r="R76" s="136">
        <f t="shared" si="6"/>
        <v>0</v>
      </c>
      <c r="S76" s="134"/>
      <c r="T76" s="79">
        <f>IFERROR(INDEX(Cenník[[Názov]:[KódN]],MATCH(U76,Cenník[Názov],0),2),0)</f>
        <v>0</v>
      </c>
      <c r="U76" s="131"/>
      <c r="V76" s="135"/>
      <c r="W76" s="133">
        <f>IFERROR(INDEX(Cenník[[Názov]:[JC]],MATCH(U76,Cenník[Názov],0),3),0)</f>
        <v>0</v>
      </c>
      <c r="X76" s="136">
        <f t="shared" si="7"/>
        <v>0</v>
      </c>
      <c r="Y76" s="134"/>
      <c r="Z76" s="110"/>
      <c r="AA76" s="120">
        <v>3787</v>
      </c>
      <c r="AB76" s="121" t="s">
        <v>238</v>
      </c>
      <c r="AC76" s="122">
        <v>4.24</v>
      </c>
      <c r="AD76" s="129"/>
      <c r="AE76" s="130">
        <v>4973</v>
      </c>
      <c r="AF76" s="121" t="s">
        <v>265</v>
      </c>
      <c r="AG76" s="122">
        <v>0.68</v>
      </c>
      <c r="AH76" s="124"/>
      <c r="AI76" s="130">
        <v>4532</v>
      </c>
      <c r="AJ76" s="121" t="s">
        <v>157</v>
      </c>
      <c r="AK76" s="122">
        <v>0.32</v>
      </c>
      <c r="AL76" s="139"/>
      <c r="AM76" s="114" t="s">
        <v>48</v>
      </c>
      <c r="AN76" s="112"/>
      <c r="AO76" s="115"/>
    </row>
    <row r="77" spans="1:41" ht="12.75" customHeight="1" x14ac:dyDescent="0.35">
      <c r="A77" s="75"/>
      <c r="B77" s="79">
        <f>IFERROR(INDEX(Cenník[[Názov]:[KódN]],MATCH(C77,Cenník[Názov],0),2),0)</f>
        <v>0</v>
      </c>
      <c r="C77" s="131"/>
      <c r="D77" s="140"/>
      <c r="E77" s="133">
        <f>IFERROR(INDEX(Cenník[[Názov]:[JC]],MATCH(C77,Cenník[Názov],0),3),0)</f>
        <v>0</v>
      </c>
      <c r="F77" s="136">
        <f t="shared" si="4"/>
        <v>0</v>
      </c>
      <c r="G77" s="134"/>
      <c r="H77" s="79">
        <f>IFERROR(INDEX(Cenník[[Názov]:[KódN]],MATCH(I77,Cenník[Názov],0),2),0)</f>
        <v>0</v>
      </c>
      <c r="I77" s="131"/>
      <c r="J77" s="135"/>
      <c r="K77" s="133">
        <f>IFERROR(INDEX(Cenník[[Názov]:[JC]],MATCH(I77,Cenník[Názov],0),3),0)</f>
        <v>0</v>
      </c>
      <c r="L77" s="136">
        <f t="shared" si="5"/>
        <v>0</v>
      </c>
      <c r="M77" s="134"/>
      <c r="N77" s="79">
        <f>IFERROR(INDEX(Cenník[[Názov]:[KódN]],MATCH(O77,Cenník[Názov],0),2),0)</f>
        <v>0</v>
      </c>
      <c r="O77" s="131"/>
      <c r="P77" s="135"/>
      <c r="Q77" s="133">
        <f>IFERROR(INDEX(Cenník[[Názov]:[JC]],MATCH(O77,Cenník[Názov],0),3),0)</f>
        <v>0</v>
      </c>
      <c r="R77" s="136">
        <f t="shared" si="6"/>
        <v>0</v>
      </c>
      <c r="S77" s="134"/>
      <c r="T77" s="79">
        <f>IFERROR(INDEX(Cenník[[Názov]:[KódN]],MATCH(U77,Cenník[Názov],0),2),0)</f>
        <v>0</v>
      </c>
      <c r="U77" s="131"/>
      <c r="V77" s="135"/>
      <c r="W77" s="133">
        <f>IFERROR(INDEX(Cenník[[Názov]:[JC]],MATCH(U77,Cenník[Názov],0),3),0)</f>
        <v>0</v>
      </c>
      <c r="X77" s="136">
        <f t="shared" si="7"/>
        <v>0</v>
      </c>
      <c r="Y77" s="134"/>
      <c r="Z77" s="110"/>
      <c r="AA77" s="120">
        <v>3791</v>
      </c>
      <c r="AB77" s="121" t="s">
        <v>239</v>
      </c>
      <c r="AC77" s="122">
        <v>1.86</v>
      </c>
      <c r="AD77" s="129"/>
      <c r="AE77" s="130">
        <v>4971</v>
      </c>
      <c r="AF77" s="121" t="s">
        <v>266</v>
      </c>
      <c r="AG77" s="122">
        <v>0.68</v>
      </c>
      <c r="AH77" s="124"/>
      <c r="AI77" s="114" t="s">
        <v>291</v>
      </c>
      <c r="AJ77" s="112"/>
      <c r="AK77" s="115"/>
      <c r="AL77" s="139"/>
      <c r="AM77" s="130">
        <v>4448</v>
      </c>
      <c r="AN77" s="121" t="s">
        <v>202</v>
      </c>
      <c r="AO77" s="122">
        <v>1.06</v>
      </c>
    </row>
    <row r="78" spans="1:41" ht="12.75" customHeight="1" x14ac:dyDescent="0.35">
      <c r="A78" s="75"/>
      <c r="B78" s="79">
        <f>IFERROR(INDEX(Cenník[[Názov]:[KódN]],MATCH(C78,Cenník[Názov],0),2),0)</f>
        <v>0</v>
      </c>
      <c r="C78" s="131"/>
      <c r="D78" s="140"/>
      <c r="E78" s="133">
        <f>IFERROR(INDEX(Cenník[[Názov]:[JC]],MATCH(C78,Cenník[Názov],0),3),0)</f>
        <v>0</v>
      </c>
      <c r="F78" s="136">
        <f t="shared" si="4"/>
        <v>0</v>
      </c>
      <c r="G78" s="134"/>
      <c r="H78" s="79">
        <f>IFERROR(INDEX(Cenník[[Názov]:[KódN]],MATCH(I78,Cenník[Názov],0),2),0)</f>
        <v>0</v>
      </c>
      <c r="I78" s="131"/>
      <c r="J78" s="135"/>
      <c r="K78" s="133">
        <f>IFERROR(INDEX(Cenník[[Názov]:[JC]],MATCH(I78,Cenník[Názov],0),3),0)</f>
        <v>0</v>
      </c>
      <c r="L78" s="136">
        <f t="shared" si="5"/>
        <v>0</v>
      </c>
      <c r="M78" s="134"/>
      <c r="N78" s="79">
        <f>IFERROR(INDEX(Cenník[[Názov]:[KódN]],MATCH(O78,Cenník[Názov],0),2),0)</f>
        <v>0</v>
      </c>
      <c r="O78" s="131"/>
      <c r="P78" s="135"/>
      <c r="Q78" s="133">
        <f>IFERROR(INDEX(Cenník[[Názov]:[JC]],MATCH(O78,Cenník[Názov],0),3),0)</f>
        <v>0</v>
      </c>
      <c r="R78" s="136">
        <f t="shared" si="6"/>
        <v>0</v>
      </c>
      <c r="S78" s="134"/>
      <c r="T78" s="79">
        <f>IFERROR(INDEX(Cenník[[Názov]:[KódN]],MATCH(U78,Cenník[Názov],0),2),0)</f>
        <v>0</v>
      </c>
      <c r="U78" s="131"/>
      <c r="V78" s="135"/>
      <c r="W78" s="133">
        <f>IFERROR(INDEX(Cenník[[Názov]:[JC]],MATCH(U78,Cenník[Názov],0),3),0)</f>
        <v>0</v>
      </c>
      <c r="X78" s="136">
        <f t="shared" si="7"/>
        <v>0</v>
      </c>
      <c r="Y78" s="134"/>
      <c r="Z78" s="110"/>
      <c r="AA78" s="120">
        <v>3790</v>
      </c>
      <c r="AB78" s="121" t="s">
        <v>240</v>
      </c>
      <c r="AC78" s="122">
        <v>1.86</v>
      </c>
      <c r="AD78" s="129"/>
      <c r="AE78" s="130">
        <v>4972</v>
      </c>
      <c r="AF78" s="121" t="s">
        <v>267</v>
      </c>
      <c r="AG78" s="122">
        <v>0.68</v>
      </c>
      <c r="AH78" s="124"/>
      <c r="AI78" s="130">
        <v>4055</v>
      </c>
      <c r="AJ78" s="121" t="s">
        <v>158</v>
      </c>
      <c r="AK78" s="122">
        <v>4.79</v>
      </c>
      <c r="AL78" s="139"/>
      <c r="AM78" s="130">
        <v>4449</v>
      </c>
      <c r="AN78" s="121" t="s">
        <v>203</v>
      </c>
      <c r="AO78" s="122">
        <v>1.78</v>
      </c>
    </row>
    <row r="79" spans="1:41" ht="12.75" customHeight="1" x14ac:dyDescent="0.35">
      <c r="A79" s="75"/>
      <c r="B79" s="79">
        <f>IFERROR(INDEX(Cenník[[Názov]:[KódN]],MATCH(C79,Cenník[Názov],0),2),0)</f>
        <v>0</v>
      </c>
      <c r="C79" s="131"/>
      <c r="D79" s="140"/>
      <c r="E79" s="133">
        <f>IFERROR(INDEX(Cenník[[Názov]:[JC]],MATCH(C79,Cenník[Názov],0),3),0)</f>
        <v>0</v>
      </c>
      <c r="F79" s="136">
        <f t="shared" si="4"/>
        <v>0</v>
      </c>
      <c r="G79" s="134"/>
      <c r="H79" s="79">
        <f>IFERROR(INDEX(Cenník[[Názov]:[KódN]],MATCH(I79,Cenník[Názov],0),2),0)</f>
        <v>0</v>
      </c>
      <c r="I79" s="131"/>
      <c r="J79" s="135"/>
      <c r="K79" s="133">
        <f>IFERROR(INDEX(Cenník[[Názov]:[JC]],MATCH(I79,Cenník[Názov],0),3),0)</f>
        <v>0</v>
      </c>
      <c r="L79" s="136">
        <f t="shared" si="5"/>
        <v>0</v>
      </c>
      <c r="M79" s="134"/>
      <c r="N79" s="79">
        <f>IFERROR(INDEX(Cenník[[Názov]:[KódN]],MATCH(O79,Cenník[Názov],0),2),0)</f>
        <v>0</v>
      </c>
      <c r="O79" s="131"/>
      <c r="P79" s="135"/>
      <c r="Q79" s="133">
        <f>IFERROR(INDEX(Cenník[[Názov]:[JC]],MATCH(O79,Cenník[Názov],0),3),0)</f>
        <v>0</v>
      </c>
      <c r="R79" s="136">
        <f t="shared" si="6"/>
        <v>0</v>
      </c>
      <c r="S79" s="134"/>
      <c r="T79" s="79">
        <f>IFERROR(INDEX(Cenník[[Názov]:[KódN]],MATCH(U79,Cenník[Názov],0),2),0)</f>
        <v>0</v>
      </c>
      <c r="U79" s="131"/>
      <c r="V79" s="135"/>
      <c r="W79" s="133">
        <f>IFERROR(INDEX(Cenník[[Názov]:[JC]],MATCH(U79,Cenník[Názov],0),3),0)</f>
        <v>0</v>
      </c>
      <c r="X79" s="136">
        <f t="shared" si="7"/>
        <v>0</v>
      </c>
      <c r="Y79" s="134"/>
      <c r="Z79" s="110"/>
      <c r="AA79" s="120">
        <v>3792</v>
      </c>
      <c r="AB79" s="121" t="s">
        <v>241</v>
      </c>
      <c r="AC79" s="122">
        <v>1.86</v>
      </c>
      <c r="AD79" s="123"/>
      <c r="AE79" s="130">
        <v>4975</v>
      </c>
      <c r="AF79" s="121" t="s">
        <v>268</v>
      </c>
      <c r="AG79" s="122">
        <v>0.68</v>
      </c>
      <c r="AH79" s="124"/>
      <c r="AI79" s="130">
        <v>4056</v>
      </c>
      <c r="AJ79" s="121" t="s">
        <v>159</v>
      </c>
      <c r="AK79" s="122">
        <v>4.79</v>
      </c>
      <c r="AL79" s="139"/>
      <c r="AM79" s="130">
        <v>4450</v>
      </c>
      <c r="AN79" s="121" t="s">
        <v>204</v>
      </c>
      <c r="AO79" s="122">
        <v>2.87</v>
      </c>
    </row>
    <row r="80" spans="1:41" ht="12.75" customHeight="1" x14ac:dyDescent="0.35">
      <c r="A80" s="75"/>
      <c r="B80" s="79">
        <f>IFERROR(INDEX(Cenník[[Názov]:[KódN]],MATCH(C80,Cenník[Názov],0),2),0)</f>
        <v>0</v>
      </c>
      <c r="C80" s="131"/>
      <c r="D80" s="140"/>
      <c r="E80" s="133">
        <f>IFERROR(INDEX(Cenník[[Názov]:[JC]],MATCH(C80,Cenník[Názov],0),3),0)</f>
        <v>0</v>
      </c>
      <c r="F80" s="136">
        <f t="shared" si="4"/>
        <v>0</v>
      </c>
      <c r="G80" s="134"/>
      <c r="H80" s="79">
        <f>IFERROR(INDEX(Cenník[[Názov]:[KódN]],MATCH(I80,Cenník[Názov],0),2),0)</f>
        <v>0</v>
      </c>
      <c r="I80" s="131"/>
      <c r="J80" s="135"/>
      <c r="K80" s="133">
        <f>IFERROR(INDEX(Cenník[[Názov]:[JC]],MATCH(I80,Cenník[Názov],0),3),0)</f>
        <v>0</v>
      </c>
      <c r="L80" s="136">
        <f t="shared" si="5"/>
        <v>0</v>
      </c>
      <c r="M80" s="134"/>
      <c r="N80" s="79">
        <f>IFERROR(INDEX(Cenník[[Názov]:[KódN]],MATCH(O80,Cenník[Názov],0),2),0)</f>
        <v>0</v>
      </c>
      <c r="O80" s="131"/>
      <c r="P80" s="135"/>
      <c r="Q80" s="133">
        <f>IFERROR(INDEX(Cenník[[Názov]:[JC]],MATCH(O80,Cenník[Názov],0),3),0)</f>
        <v>0</v>
      </c>
      <c r="R80" s="136">
        <f t="shared" si="6"/>
        <v>0</v>
      </c>
      <c r="S80" s="134"/>
      <c r="T80" s="79">
        <f>IFERROR(INDEX(Cenník[[Názov]:[KódN]],MATCH(U80,Cenník[Názov],0),2),0)</f>
        <v>0</v>
      </c>
      <c r="U80" s="131"/>
      <c r="V80" s="135"/>
      <c r="W80" s="133">
        <f>IFERROR(INDEX(Cenník[[Názov]:[JC]],MATCH(U80,Cenník[Názov],0),3),0)</f>
        <v>0</v>
      </c>
      <c r="X80" s="136">
        <f t="shared" si="7"/>
        <v>0</v>
      </c>
      <c r="Y80" s="134"/>
      <c r="Z80" s="110"/>
      <c r="AA80" s="114" t="s">
        <v>93</v>
      </c>
      <c r="AB80" s="112"/>
      <c r="AC80" s="115"/>
      <c r="AD80" s="123"/>
      <c r="AE80" s="130">
        <v>4970</v>
      </c>
      <c r="AF80" s="121" t="s">
        <v>269</v>
      </c>
      <c r="AG80" s="122">
        <v>0.68</v>
      </c>
      <c r="AH80" s="124"/>
      <c r="AI80" s="130">
        <v>4057</v>
      </c>
      <c r="AJ80" s="121" t="s">
        <v>160</v>
      </c>
      <c r="AK80" s="122">
        <v>4.79</v>
      </c>
      <c r="AL80" s="139"/>
      <c r="AM80" s="130">
        <v>4456</v>
      </c>
      <c r="AN80" s="121" t="s">
        <v>205</v>
      </c>
      <c r="AO80" s="122">
        <v>1.96</v>
      </c>
    </row>
    <row r="81" spans="1:41" ht="12.75" customHeight="1" x14ac:dyDescent="0.35">
      <c r="A81" s="75"/>
      <c r="B81" s="79">
        <f>IFERROR(INDEX(Cenník[[Názov]:[KódN]],MATCH(C81,Cenník[Názov],0),2),0)</f>
        <v>0</v>
      </c>
      <c r="C81" s="131"/>
      <c r="D81" s="140"/>
      <c r="E81" s="133">
        <f>IFERROR(INDEX(Cenník[[Názov]:[JC]],MATCH(C81,Cenník[Názov],0),3),0)</f>
        <v>0</v>
      </c>
      <c r="F81" s="136">
        <f t="shared" si="4"/>
        <v>0</v>
      </c>
      <c r="G81" s="134"/>
      <c r="H81" s="79">
        <f>IFERROR(INDEX(Cenník[[Názov]:[KódN]],MATCH(I81,Cenník[Názov],0),2),0)</f>
        <v>0</v>
      </c>
      <c r="I81" s="131"/>
      <c r="J81" s="135"/>
      <c r="K81" s="133">
        <f>IFERROR(INDEX(Cenník[[Názov]:[JC]],MATCH(I81,Cenník[Názov],0),3),0)</f>
        <v>0</v>
      </c>
      <c r="L81" s="136">
        <f t="shared" si="5"/>
        <v>0</v>
      </c>
      <c r="M81" s="134"/>
      <c r="N81" s="79">
        <f>IFERROR(INDEX(Cenník[[Názov]:[KódN]],MATCH(O81,Cenník[Názov],0),2),0)</f>
        <v>0</v>
      </c>
      <c r="O81" s="131"/>
      <c r="P81" s="135"/>
      <c r="Q81" s="133">
        <f>IFERROR(INDEX(Cenník[[Názov]:[JC]],MATCH(O81,Cenník[Názov],0),3),0)</f>
        <v>0</v>
      </c>
      <c r="R81" s="136">
        <f t="shared" si="6"/>
        <v>0</v>
      </c>
      <c r="S81" s="134"/>
      <c r="T81" s="79">
        <f>IFERROR(INDEX(Cenník[[Názov]:[KódN]],MATCH(U81,Cenník[Názov],0),2),0)</f>
        <v>0</v>
      </c>
      <c r="U81" s="131"/>
      <c r="V81" s="135"/>
      <c r="W81" s="133">
        <f>IFERROR(INDEX(Cenník[[Názov]:[JC]],MATCH(U81,Cenník[Názov],0),3),0)</f>
        <v>0</v>
      </c>
      <c r="X81" s="136">
        <f t="shared" si="7"/>
        <v>0</v>
      </c>
      <c r="Y81" s="134"/>
      <c r="Z81" s="110"/>
      <c r="AA81" s="120">
        <v>3325</v>
      </c>
      <c r="AB81" s="121" t="s">
        <v>253</v>
      </c>
      <c r="AC81" s="122">
        <v>1.86</v>
      </c>
      <c r="AD81" s="123"/>
      <c r="AE81" s="130">
        <v>4977</v>
      </c>
      <c r="AF81" s="121" t="s">
        <v>270</v>
      </c>
      <c r="AG81" s="122">
        <v>0.68</v>
      </c>
      <c r="AH81" s="124"/>
      <c r="AI81" s="130">
        <v>4058</v>
      </c>
      <c r="AJ81" s="121" t="s">
        <v>161</v>
      </c>
      <c r="AK81" s="122">
        <v>4.79</v>
      </c>
      <c r="AL81" s="139"/>
      <c r="AM81" s="130">
        <v>4445</v>
      </c>
      <c r="AN81" s="121" t="s">
        <v>511</v>
      </c>
      <c r="AO81" s="122">
        <v>0.74</v>
      </c>
    </row>
    <row r="82" spans="1:41" ht="12.75" customHeight="1" x14ac:dyDescent="0.35">
      <c r="A82" s="75"/>
      <c r="B82" s="142"/>
      <c r="C82" s="246" t="s">
        <v>49</v>
      </c>
      <c r="D82" s="247"/>
      <c r="E82" s="248">
        <f>SUM(F48:F81)</f>
        <v>0</v>
      </c>
      <c r="F82" s="249"/>
      <c r="G82" s="109"/>
      <c r="H82" s="142"/>
      <c r="I82" s="246" t="s">
        <v>49</v>
      </c>
      <c r="J82" s="247"/>
      <c r="K82" s="248">
        <f>SUM(L48:L81)</f>
        <v>0</v>
      </c>
      <c r="L82" s="249"/>
      <c r="M82" s="109"/>
      <c r="N82" s="142"/>
      <c r="O82" s="246" t="s">
        <v>49</v>
      </c>
      <c r="P82" s="247"/>
      <c r="Q82" s="248">
        <f>SUM(R48:R81)</f>
        <v>0</v>
      </c>
      <c r="R82" s="249"/>
      <c r="S82" s="109"/>
      <c r="T82" s="142"/>
      <c r="U82" s="246" t="s">
        <v>49</v>
      </c>
      <c r="V82" s="247"/>
      <c r="W82" s="248">
        <f>SUM(X48:X81)</f>
        <v>0</v>
      </c>
      <c r="X82" s="249"/>
      <c r="Y82" s="109"/>
      <c r="Z82" s="110"/>
      <c r="AA82" s="120">
        <v>3330</v>
      </c>
      <c r="AB82" s="121" t="s">
        <v>254</v>
      </c>
      <c r="AC82" s="122">
        <v>1.1000000000000001</v>
      </c>
      <c r="AD82" s="123"/>
      <c r="AE82" s="130">
        <v>4976</v>
      </c>
      <c r="AF82" s="121" t="s">
        <v>271</v>
      </c>
      <c r="AG82" s="122">
        <v>0.68</v>
      </c>
      <c r="AH82" s="124"/>
      <c r="AI82" s="130">
        <v>4050</v>
      </c>
      <c r="AJ82" s="141" t="s">
        <v>162</v>
      </c>
      <c r="AK82" s="122">
        <v>3</v>
      </c>
      <c r="AL82" s="139"/>
      <c r="AM82" s="130">
        <v>4451</v>
      </c>
      <c r="AN82" s="121" t="s">
        <v>206</v>
      </c>
      <c r="AO82" s="122">
        <v>2.1800000000000002</v>
      </c>
    </row>
    <row r="83" spans="1:41" ht="12.75" customHeight="1" x14ac:dyDescent="0.35">
      <c r="A83" s="75"/>
      <c r="B83" s="143"/>
      <c r="C83" s="238" t="str">
        <f>E45</f>
        <v>1.A</v>
      </c>
      <c r="D83" s="239"/>
      <c r="E83" s="240"/>
      <c r="F83" s="241"/>
      <c r="G83" s="109"/>
      <c r="H83" s="143"/>
      <c r="I83" s="238" t="str">
        <f>K45</f>
        <v>1.B</v>
      </c>
      <c r="J83" s="239"/>
      <c r="K83" s="240"/>
      <c r="L83" s="241"/>
      <c r="M83" s="109"/>
      <c r="N83" s="143"/>
      <c r="O83" s="238" t="str">
        <f>Q45</f>
        <v>1.C</v>
      </c>
      <c r="P83" s="239"/>
      <c r="Q83" s="240"/>
      <c r="R83" s="241"/>
      <c r="S83" s="109"/>
      <c r="T83" s="143"/>
      <c r="U83" s="238" t="str">
        <f>W45</f>
        <v>1.D</v>
      </c>
      <c r="V83" s="239"/>
      <c r="W83" s="240"/>
      <c r="X83" s="241"/>
      <c r="Y83" s="109"/>
      <c r="Z83" s="110"/>
      <c r="AA83" s="130">
        <v>3315</v>
      </c>
      <c r="AB83" s="121" t="s">
        <v>94</v>
      </c>
      <c r="AC83" s="122">
        <v>0.14000000000000001</v>
      </c>
      <c r="AD83" s="123"/>
      <c r="AE83" s="130">
        <v>4969</v>
      </c>
      <c r="AF83" s="121" t="s">
        <v>272</v>
      </c>
      <c r="AG83" s="122">
        <v>0.68</v>
      </c>
      <c r="AH83" s="124"/>
      <c r="AI83" s="130">
        <v>4065</v>
      </c>
      <c r="AJ83" s="121" t="s">
        <v>525</v>
      </c>
      <c r="AK83" s="122">
        <v>0.35000000000000003</v>
      </c>
      <c r="AL83" s="139"/>
      <c r="AM83" s="130">
        <v>4457</v>
      </c>
      <c r="AN83" s="121" t="s">
        <v>207</v>
      </c>
      <c r="AO83" s="122">
        <v>1.73</v>
      </c>
    </row>
    <row r="84" spans="1:41" ht="12.75" customHeight="1" x14ac:dyDescent="0.35">
      <c r="A84" s="75"/>
      <c r="B84" s="142"/>
      <c r="C84" s="242" t="str">
        <f>E45</f>
        <v>1.A</v>
      </c>
      <c r="D84" s="243"/>
      <c r="E84" s="244">
        <f>E82*E83</f>
        <v>0</v>
      </c>
      <c r="F84" s="245"/>
      <c r="G84" s="109"/>
      <c r="H84" s="142"/>
      <c r="I84" s="242" t="str">
        <f>K45</f>
        <v>1.B</v>
      </c>
      <c r="J84" s="243"/>
      <c r="K84" s="244">
        <f>K82*K83</f>
        <v>0</v>
      </c>
      <c r="L84" s="245"/>
      <c r="M84" s="109"/>
      <c r="N84" s="142"/>
      <c r="O84" s="242" t="str">
        <f>Q45</f>
        <v>1.C</v>
      </c>
      <c r="P84" s="243"/>
      <c r="Q84" s="244">
        <f>Q82*Q83</f>
        <v>0</v>
      </c>
      <c r="R84" s="245"/>
      <c r="S84" s="109"/>
      <c r="T84" s="142"/>
      <c r="U84" s="242" t="str">
        <f>W45</f>
        <v>1.D</v>
      </c>
      <c r="V84" s="243"/>
      <c r="W84" s="244">
        <f>W82*W83</f>
        <v>0</v>
      </c>
      <c r="X84" s="245"/>
      <c r="Y84" s="109"/>
      <c r="Z84" s="110"/>
      <c r="AA84" s="130">
        <v>3320</v>
      </c>
      <c r="AB84" s="121" t="s">
        <v>95</v>
      </c>
      <c r="AC84" s="122">
        <v>7.0000000000000007E-2</v>
      </c>
      <c r="AD84" s="123"/>
      <c r="AE84" s="120">
        <v>4974</v>
      </c>
      <c r="AF84" s="121" t="s">
        <v>273</v>
      </c>
      <c r="AG84" s="122">
        <v>0.68</v>
      </c>
      <c r="AH84" s="124"/>
      <c r="AI84" s="114" t="s">
        <v>516</v>
      </c>
      <c r="AJ84" s="112"/>
      <c r="AK84" s="115"/>
      <c r="AL84" s="139"/>
      <c r="AM84" s="130">
        <v>4458</v>
      </c>
      <c r="AN84" s="121" t="s">
        <v>208</v>
      </c>
      <c r="AO84" s="122">
        <v>2.69</v>
      </c>
    </row>
    <row r="85" spans="1:41" ht="12.75" customHeight="1" x14ac:dyDescent="0.35">
      <c r="A85" s="75"/>
      <c r="B85" s="142"/>
      <c r="C85" s="142"/>
      <c r="D85" s="142"/>
      <c r="E85" s="151"/>
      <c r="F85" s="144"/>
      <c r="G85" s="109"/>
      <c r="H85" s="142"/>
      <c r="I85" s="142"/>
      <c r="J85" s="142"/>
      <c r="K85" s="151"/>
      <c r="L85" s="144"/>
      <c r="M85" s="109"/>
      <c r="N85" s="142"/>
      <c r="O85" s="142"/>
      <c r="P85" s="142"/>
      <c r="Q85" s="151"/>
      <c r="R85" s="144"/>
      <c r="S85" s="109"/>
      <c r="T85" s="142"/>
      <c r="U85" s="142"/>
      <c r="V85" s="142"/>
      <c r="W85" s="151"/>
      <c r="X85" s="144"/>
      <c r="Y85" s="109"/>
      <c r="Z85" s="110"/>
      <c r="AA85" s="130">
        <v>3321</v>
      </c>
      <c r="AB85" s="121" t="s">
        <v>96</v>
      </c>
      <c r="AC85" s="122">
        <v>0.67</v>
      </c>
      <c r="AD85" s="123"/>
      <c r="AE85" s="114" t="s">
        <v>105</v>
      </c>
      <c r="AF85" s="112"/>
      <c r="AG85" s="115"/>
      <c r="AH85" s="124"/>
      <c r="AI85" s="130">
        <v>4000</v>
      </c>
      <c r="AJ85" s="121" t="s">
        <v>446</v>
      </c>
      <c r="AK85" s="122">
        <v>1.18</v>
      </c>
      <c r="AL85" s="139"/>
      <c r="AM85" s="130">
        <v>4452</v>
      </c>
      <c r="AN85" s="121" t="s">
        <v>209</v>
      </c>
      <c r="AO85" s="122">
        <v>3.47</v>
      </c>
    </row>
    <row r="86" spans="1:41" ht="12.75" customHeight="1" x14ac:dyDescent="0.35">
      <c r="A86" s="75"/>
      <c r="B86" s="142"/>
      <c r="C86" s="142"/>
      <c r="D86" s="142"/>
      <c r="E86" s="142"/>
      <c r="F86" s="142"/>
      <c r="G86" s="109"/>
      <c r="H86" s="142"/>
      <c r="I86" s="142"/>
      <c r="J86" s="142"/>
      <c r="K86" s="142"/>
      <c r="L86" s="142"/>
      <c r="M86" s="109"/>
      <c r="N86" s="142"/>
      <c r="O86" s="142"/>
      <c r="P86" s="142"/>
      <c r="Q86" s="142"/>
      <c r="R86" s="142"/>
      <c r="S86" s="109"/>
      <c r="T86" s="142"/>
      <c r="U86" s="142"/>
      <c r="V86" s="142"/>
      <c r="W86" s="142"/>
      <c r="X86" s="142"/>
      <c r="Y86" s="109"/>
      <c r="Z86" s="110"/>
      <c r="AA86" s="130">
        <v>3322</v>
      </c>
      <c r="AB86" s="121" t="s">
        <v>97</v>
      </c>
      <c r="AC86" s="122">
        <v>0.34</v>
      </c>
      <c r="AD86" s="123"/>
      <c r="AE86" s="120">
        <v>4580</v>
      </c>
      <c r="AF86" s="121" t="s">
        <v>274</v>
      </c>
      <c r="AG86" s="122">
        <v>1.9</v>
      </c>
      <c r="AH86" s="124"/>
      <c r="AI86" s="130">
        <v>4001</v>
      </c>
      <c r="AJ86" s="121" t="s">
        <v>447</v>
      </c>
      <c r="AK86" s="122">
        <v>1.4</v>
      </c>
      <c r="AL86" s="139"/>
      <c r="AM86" s="120">
        <v>4453</v>
      </c>
      <c r="AN86" s="121" t="s">
        <v>210</v>
      </c>
      <c r="AO86" s="122">
        <v>4.38</v>
      </c>
    </row>
    <row r="87" spans="1:41" ht="12.75" customHeight="1" x14ac:dyDescent="0.35">
      <c r="A87" s="75"/>
      <c r="B87" s="250" t="str">
        <f>B45</f>
        <v>2025/2026</v>
      </c>
      <c r="C87" s="251"/>
      <c r="D87" s="251"/>
      <c r="E87" s="252" t="s">
        <v>331</v>
      </c>
      <c r="F87" s="253"/>
      <c r="G87" s="109"/>
      <c r="H87" s="250" t="str">
        <f>H45</f>
        <v>2025/2026</v>
      </c>
      <c r="I87" s="251"/>
      <c r="J87" s="251"/>
      <c r="K87" s="252" t="s">
        <v>332</v>
      </c>
      <c r="L87" s="253"/>
      <c r="M87" s="109"/>
      <c r="N87" s="250" t="str">
        <f>N45</f>
        <v>2025/2026</v>
      </c>
      <c r="O87" s="251"/>
      <c r="P87" s="251"/>
      <c r="Q87" s="252" t="s">
        <v>333</v>
      </c>
      <c r="R87" s="253"/>
      <c r="S87" s="109"/>
      <c r="T87" s="250" t="str">
        <f>T45</f>
        <v>2025/2026</v>
      </c>
      <c r="U87" s="251"/>
      <c r="V87" s="251"/>
      <c r="W87" s="252" t="s">
        <v>334</v>
      </c>
      <c r="X87" s="253"/>
      <c r="Y87" s="109"/>
      <c r="Z87" s="110"/>
      <c r="AA87" s="130">
        <v>3323</v>
      </c>
      <c r="AB87" s="121" t="s">
        <v>98</v>
      </c>
      <c r="AC87" s="122">
        <v>0.16</v>
      </c>
      <c r="AD87" s="123"/>
      <c r="AE87" s="130">
        <v>4581</v>
      </c>
      <c r="AF87" s="121" t="s">
        <v>275</v>
      </c>
      <c r="AG87" s="122">
        <v>1.9</v>
      </c>
      <c r="AH87" s="124"/>
      <c r="AI87" s="120">
        <v>4002</v>
      </c>
      <c r="AJ87" s="121" t="s">
        <v>448</v>
      </c>
      <c r="AK87" s="122">
        <v>1.84</v>
      </c>
      <c r="AL87" s="139"/>
      <c r="AM87" s="130">
        <v>4446</v>
      </c>
      <c r="AN87" s="121" t="s">
        <v>211</v>
      </c>
      <c r="AO87" s="122">
        <v>2.44</v>
      </c>
    </row>
    <row r="88" spans="1:41" ht="12.75" customHeight="1" x14ac:dyDescent="0.35">
      <c r="A88" s="75"/>
      <c r="B88" s="117" t="s">
        <v>0</v>
      </c>
      <c r="C88" s="117" t="s">
        <v>4</v>
      </c>
      <c r="D88" s="118" t="s">
        <v>5</v>
      </c>
      <c r="E88" s="254" t="s">
        <v>6</v>
      </c>
      <c r="F88" s="255"/>
      <c r="G88" s="109"/>
      <c r="H88" s="117" t="s">
        <v>0</v>
      </c>
      <c r="I88" s="117" t="s">
        <v>4</v>
      </c>
      <c r="J88" s="118" t="s">
        <v>5</v>
      </c>
      <c r="K88" s="254" t="s">
        <v>6</v>
      </c>
      <c r="L88" s="255"/>
      <c r="M88" s="109"/>
      <c r="N88" s="117" t="s">
        <v>0</v>
      </c>
      <c r="O88" s="117" t="s">
        <v>4</v>
      </c>
      <c r="P88" s="118" t="s">
        <v>5</v>
      </c>
      <c r="Q88" s="254" t="s">
        <v>6</v>
      </c>
      <c r="R88" s="255"/>
      <c r="S88" s="109"/>
      <c r="T88" s="117" t="s">
        <v>0</v>
      </c>
      <c r="U88" s="117" t="s">
        <v>4</v>
      </c>
      <c r="V88" s="118" t="s">
        <v>5</v>
      </c>
      <c r="W88" s="254" t="s">
        <v>6</v>
      </c>
      <c r="X88" s="255"/>
      <c r="Y88" s="109"/>
      <c r="Z88" s="110"/>
      <c r="AA88" s="130">
        <v>3324</v>
      </c>
      <c r="AB88" s="121" t="s">
        <v>99</v>
      </c>
      <c r="AC88" s="122">
        <v>0.08</v>
      </c>
      <c r="AD88" s="123"/>
      <c r="AE88" s="130">
        <v>4582</v>
      </c>
      <c r="AF88" s="121" t="s">
        <v>276</v>
      </c>
      <c r="AG88" s="122">
        <v>1.9</v>
      </c>
      <c r="AH88" s="124"/>
      <c r="AI88" s="130">
        <v>3996</v>
      </c>
      <c r="AJ88" s="121" t="s">
        <v>449</v>
      </c>
      <c r="AK88" s="122">
        <v>1.92</v>
      </c>
      <c r="AL88" s="139"/>
      <c r="AM88" s="114" t="s">
        <v>68</v>
      </c>
      <c r="AN88" s="112"/>
      <c r="AO88" s="115"/>
    </row>
    <row r="89" spans="1:41" ht="12.75" customHeight="1" x14ac:dyDescent="0.35">
      <c r="A89" s="75"/>
      <c r="B89" s="126" t="s">
        <v>2</v>
      </c>
      <c r="C89" s="126" t="s">
        <v>8</v>
      </c>
      <c r="D89" s="126" t="s">
        <v>9</v>
      </c>
      <c r="E89" s="127" t="s">
        <v>1</v>
      </c>
      <c r="F89" s="127" t="s">
        <v>10</v>
      </c>
      <c r="G89" s="109"/>
      <c r="H89" s="126" t="s">
        <v>2</v>
      </c>
      <c r="I89" s="126" t="s">
        <v>8</v>
      </c>
      <c r="J89" s="126" t="s">
        <v>9</v>
      </c>
      <c r="K89" s="127" t="s">
        <v>1</v>
      </c>
      <c r="L89" s="127" t="s">
        <v>10</v>
      </c>
      <c r="M89" s="109"/>
      <c r="N89" s="126" t="s">
        <v>2</v>
      </c>
      <c r="O89" s="126" t="s">
        <v>8</v>
      </c>
      <c r="P89" s="126" t="s">
        <v>9</v>
      </c>
      <c r="Q89" s="127" t="s">
        <v>1</v>
      </c>
      <c r="R89" s="127" t="s">
        <v>10</v>
      </c>
      <c r="S89" s="109"/>
      <c r="T89" s="126" t="s">
        <v>2</v>
      </c>
      <c r="U89" s="126" t="s">
        <v>8</v>
      </c>
      <c r="V89" s="126" t="s">
        <v>9</v>
      </c>
      <c r="W89" s="127" t="s">
        <v>1</v>
      </c>
      <c r="X89" s="127" t="s">
        <v>10</v>
      </c>
      <c r="Y89" s="109"/>
      <c r="Z89" s="110"/>
      <c r="AA89" s="130">
        <v>3331</v>
      </c>
      <c r="AB89" s="121" t="s">
        <v>100</v>
      </c>
      <c r="AC89" s="122">
        <v>0.17</v>
      </c>
      <c r="AD89" s="123"/>
      <c r="AE89" s="130">
        <v>4583</v>
      </c>
      <c r="AF89" s="121" t="s">
        <v>277</v>
      </c>
      <c r="AG89" s="122">
        <v>1.9</v>
      </c>
      <c r="AH89" s="124"/>
      <c r="AI89" s="114" t="s">
        <v>54</v>
      </c>
      <c r="AJ89" s="112"/>
      <c r="AK89" s="115"/>
      <c r="AL89" s="139"/>
      <c r="AM89" s="130">
        <v>4495</v>
      </c>
      <c r="AN89" s="121" t="s">
        <v>212</v>
      </c>
      <c r="AO89" s="122">
        <v>0.62</v>
      </c>
    </row>
    <row r="90" spans="1:41" ht="12.75" customHeight="1" x14ac:dyDescent="0.35">
      <c r="A90" s="75"/>
      <c r="B90" s="79">
        <f>IFERROR(INDEX(Cenník[[Názov]:[KódN]],MATCH(C90,Cenník[Názov],0),2),0)</f>
        <v>0</v>
      </c>
      <c r="C90" s="131"/>
      <c r="D90" s="132"/>
      <c r="E90" s="133">
        <f>IFERROR(INDEX(Cenník[[Názov]:[JC]],MATCH(C90,Cenník[Názov],0),3),0)</f>
        <v>0</v>
      </c>
      <c r="F90" s="136">
        <f t="shared" ref="F90:F123" si="8">D90*E90</f>
        <v>0</v>
      </c>
      <c r="G90" s="134"/>
      <c r="H90" s="79">
        <f>IFERROR(INDEX(Cenník[[Názov]:[KódN]],MATCH(I90,Cenník[Názov],0),2),0)</f>
        <v>0</v>
      </c>
      <c r="I90" s="131"/>
      <c r="J90" s="135"/>
      <c r="K90" s="133">
        <f>IFERROR(INDEX(Cenník[[Názov]:[JC]],MATCH(I90,Cenník[Názov],0),3),0)</f>
        <v>0</v>
      </c>
      <c r="L90" s="136">
        <f t="shared" ref="L90:L123" si="9">J90*K90</f>
        <v>0</v>
      </c>
      <c r="M90" s="134"/>
      <c r="N90" s="79">
        <f>IFERROR(INDEX(Cenník[[Názov]:[KódN]],MATCH(O90,Cenník[Názov],0),2),0)</f>
        <v>0</v>
      </c>
      <c r="O90" s="131"/>
      <c r="P90" s="135"/>
      <c r="Q90" s="133">
        <f>IFERROR(INDEX(Cenník[[Názov]:[JC]],MATCH(O90,Cenník[Názov],0),3),0)</f>
        <v>0</v>
      </c>
      <c r="R90" s="136">
        <f t="shared" ref="R90:R123" si="10">P90*Q90</f>
        <v>0</v>
      </c>
      <c r="S90" s="134"/>
      <c r="T90" s="79">
        <f>IFERROR(INDEX(Cenník[[Názov]:[KódN]],MATCH(U90,Cenník[Názov],0),2),0)</f>
        <v>0</v>
      </c>
      <c r="U90" s="131"/>
      <c r="V90" s="135"/>
      <c r="W90" s="133">
        <f>IFERROR(INDEX(Cenník[[Názov]:[JC]],MATCH(U90,Cenník[Názov],0),3),0)</f>
        <v>0</v>
      </c>
      <c r="X90" s="136">
        <f t="shared" ref="X90:X123" si="11">V90*W90</f>
        <v>0</v>
      </c>
      <c r="Y90" s="134"/>
      <c r="Z90" s="116"/>
      <c r="AA90" s="130">
        <v>3332</v>
      </c>
      <c r="AB90" s="121" t="s">
        <v>101</v>
      </c>
      <c r="AC90" s="122">
        <v>0.08</v>
      </c>
      <c r="AD90" s="116"/>
      <c r="AE90" s="130">
        <v>4584</v>
      </c>
      <c r="AF90" s="121" t="s">
        <v>278</v>
      </c>
      <c r="AG90" s="122">
        <v>1.9</v>
      </c>
      <c r="AH90" s="116"/>
      <c r="AI90" s="130">
        <v>3815</v>
      </c>
      <c r="AJ90" s="121" t="s">
        <v>450</v>
      </c>
      <c r="AK90" s="122">
        <v>1.02</v>
      </c>
      <c r="AL90" s="116"/>
      <c r="AM90" s="114" t="s">
        <v>300</v>
      </c>
      <c r="AN90" s="112"/>
      <c r="AO90" s="115"/>
    </row>
    <row r="91" spans="1:41" ht="12.75" customHeight="1" x14ac:dyDescent="0.35">
      <c r="A91" s="75"/>
      <c r="B91" s="79">
        <f>IFERROR(INDEX(Cenník[[Názov]:[KódN]],MATCH(C91,Cenník[Názov],0),2),0)</f>
        <v>0</v>
      </c>
      <c r="C91" s="131"/>
      <c r="D91" s="132"/>
      <c r="E91" s="133">
        <f>IFERROR(INDEX(Cenník[[Názov]:[JC]],MATCH(C91,Cenník[Názov],0),3),0)</f>
        <v>0</v>
      </c>
      <c r="F91" s="136">
        <f t="shared" si="8"/>
        <v>0</v>
      </c>
      <c r="G91" s="134"/>
      <c r="H91" s="79">
        <f>IFERROR(INDEX(Cenník[[Názov]:[KódN]],MATCH(I91,Cenník[Názov],0),2),0)</f>
        <v>0</v>
      </c>
      <c r="I91" s="131"/>
      <c r="J91" s="135"/>
      <c r="K91" s="133">
        <f>IFERROR(INDEX(Cenník[[Názov]:[JC]],MATCH(I91,Cenník[Názov],0),3),0)</f>
        <v>0</v>
      </c>
      <c r="L91" s="136">
        <f t="shared" si="9"/>
        <v>0</v>
      </c>
      <c r="M91" s="134"/>
      <c r="N91" s="79">
        <f>IFERROR(INDEX(Cenník[[Názov]:[KódN]],MATCH(O91,Cenník[Názov],0),2),0)</f>
        <v>0</v>
      </c>
      <c r="O91" s="131"/>
      <c r="P91" s="135"/>
      <c r="Q91" s="133">
        <f>IFERROR(INDEX(Cenník[[Názov]:[JC]],MATCH(O91,Cenník[Názov],0),3),0)</f>
        <v>0</v>
      </c>
      <c r="R91" s="136">
        <f t="shared" si="10"/>
        <v>0</v>
      </c>
      <c r="S91" s="134"/>
      <c r="T91" s="79">
        <f>IFERROR(INDEX(Cenník[[Názov]:[KódN]],MATCH(U91,Cenník[Názov],0),2),0)</f>
        <v>0</v>
      </c>
      <c r="U91" s="131"/>
      <c r="V91" s="135"/>
      <c r="W91" s="133">
        <f>IFERROR(INDEX(Cenník[[Názov]:[JC]],MATCH(U91,Cenník[Názov],0),3),0)</f>
        <v>0</v>
      </c>
      <c r="X91" s="136">
        <f t="shared" si="11"/>
        <v>0</v>
      </c>
      <c r="Y91" s="134"/>
      <c r="Z91" s="116"/>
      <c r="AA91" s="114" t="s">
        <v>102</v>
      </c>
      <c r="AB91" s="112"/>
      <c r="AC91" s="115"/>
      <c r="AD91" s="116"/>
      <c r="AE91" s="130">
        <v>4585</v>
      </c>
      <c r="AF91" s="121" t="s">
        <v>279</v>
      </c>
      <c r="AG91" s="122">
        <v>1.9</v>
      </c>
      <c r="AH91" s="116"/>
      <c r="AI91" s="130">
        <v>3820</v>
      </c>
      <c r="AJ91" s="121" t="s">
        <v>451</v>
      </c>
      <c r="AK91" s="122">
        <v>1.86</v>
      </c>
      <c r="AL91" s="116"/>
      <c r="AM91" s="130">
        <v>4300</v>
      </c>
      <c r="AN91" s="121" t="s">
        <v>512</v>
      </c>
      <c r="AO91" s="122">
        <v>1.84</v>
      </c>
    </row>
    <row r="92" spans="1:41" ht="12.75" customHeight="1" x14ac:dyDescent="0.35">
      <c r="A92" s="75"/>
      <c r="B92" s="79">
        <f>IFERROR(INDEX(Cenník[[Názov]:[KódN]],MATCH(C92,Cenník[Názov],0),2),0)</f>
        <v>0</v>
      </c>
      <c r="C92" s="131"/>
      <c r="D92" s="132"/>
      <c r="E92" s="133">
        <f>IFERROR(INDEX(Cenník[[Názov]:[JC]],MATCH(C92,Cenník[Názov],0),3),0)</f>
        <v>0</v>
      </c>
      <c r="F92" s="136">
        <f t="shared" si="8"/>
        <v>0</v>
      </c>
      <c r="G92" s="134"/>
      <c r="H92" s="79">
        <f>IFERROR(INDEX(Cenník[[Názov]:[KódN]],MATCH(I92,Cenník[Názov],0),2),0)</f>
        <v>0</v>
      </c>
      <c r="I92" s="131"/>
      <c r="J92" s="135"/>
      <c r="K92" s="133">
        <f>IFERROR(INDEX(Cenník[[Názov]:[JC]],MATCH(I92,Cenník[Názov],0),3),0)</f>
        <v>0</v>
      </c>
      <c r="L92" s="136">
        <f t="shared" si="9"/>
        <v>0</v>
      </c>
      <c r="M92" s="134"/>
      <c r="N92" s="79">
        <f>IFERROR(INDEX(Cenník[[Názov]:[KódN]],MATCH(O92,Cenník[Názov],0),2),0)</f>
        <v>0</v>
      </c>
      <c r="O92" s="131"/>
      <c r="P92" s="135"/>
      <c r="Q92" s="133">
        <f>IFERROR(INDEX(Cenník[[Názov]:[JC]],MATCH(O92,Cenník[Názov],0),3),0)</f>
        <v>0</v>
      </c>
      <c r="R92" s="136">
        <f t="shared" si="10"/>
        <v>0</v>
      </c>
      <c r="S92" s="134"/>
      <c r="T92" s="79">
        <f>IFERROR(INDEX(Cenník[[Názov]:[KódN]],MATCH(U92,Cenník[Názov],0),2),0)</f>
        <v>0</v>
      </c>
      <c r="U92" s="131"/>
      <c r="V92" s="135"/>
      <c r="W92" s="133">
        <f>IFERROR(INDEX(Cenník[[Názov]:[JC]],MATCH(U92,Cenník[Názov],0),3),0)</f>
        <v>0</v>
      </c>
      <c r="X92" s="136">
        <f t="shared" si="11"/>
        <v>0</v>
      </c>
      <c r="Y92" s="134"/>
      <c r="Z92" s="116"/>
      <c r="AA92" s="120">
        <v>3313</v>
      </c>
      <c r="AB92" s="121" t="s">
        <v>262</v>
      </c>
      <c r="AC92" s="122">
        <v>6.53</v>
      </c>
      <c r="AD92" s="116"/>
      <c r="AE92" s="114" t="s">
        <v>282</v>
      </c>
      <c r="AF92" s="112"/>
      <c r="AG92" s="115"/>
      <c r="AH92" s="116"/>
      <c r="AI92" s="130">
        <v>3811</v>
      </c>
      <c r="AJ92" s="121" t="s">
        <v>452</v>
      </c>
      <c r="AK92" s="122">
        <v>1.84</v>
      </c>
      <c r="AL92" s="116"/>
      <c r="AM92" s="130">
        <v>4299</v>
      </c>
      <c r="AN92" s="121" t="s">
        <v>513</v>
      </c>
      <c r="AO92" s="122">
        <v>2.2599999999999998</v>
      </c>
    </row>
    <row r="93" spans="1:41" ht="12.75" customHeight="1" x14ac:dyDescent="0.35">
      <c r="A93" s="75"/>
      <c r="B93" s="79">
        <f>IFERROR(INDEX(Cenník[[Názov]:[KódN]],MATCH(C93,Cenník[Názov],0),2),0)</f>
        <v>0</v>
      </c>
      <c r="C93" s="131"/>
      <c r="D93" s="132"/>
      <c r="E93" s="133">
        <f>IFERROR(INDEX(Cenník[[Názov]:[JC]],MATCH(C93,Cenník[Názov],0),3),0)</f>
        <v>0</v>
      </c>
      <c r="F93" s="136">
        <f t="shared" si="8"/>
        <v>0</v>
      </c>
      <c r="G93" s="134"/>
      <c r="H93" s="79">
        <f>IFERROR(INDEX(Cenník[[Názov]:[KódN]],MATCH(I93,Cenník[Názov],0),2),0)</f>
        <v>0</v>
      </c>
      <c r="I93" s="131"/>
      <c r="J93" s="135"/>
      <c r="K93" s="133">
        <f>IFERROR(INDEX(Cenník[[Názov]:[JC]],MATCH(I93,Cenník[Názov],0),3),0)</f>
        <v>0</v>
      </c>
      <c r="L93" s="136">
        <f t="shared" si="9"/>
        <v>0</v>
      </c>
      <c r="M93" s="134"/>
      <c r="N93" s="79">
        <f>IFERROR(INDEX(Cenník[[Názov]:[KódN]],MATCH(O93,Cenník[Názov],0),2),0)</f>
        <v>0</v>
      </c>
      <c r="O93" s="131"/>
      <c r="P93" s="135"/>
      <c r="Q93" s="133">
        <f>IFERROR(INDEX(Cenník[[Názov]:[JC]],MATCH(O93,Cenník[Názov],0),3),0)</f>
        <v>0</v>
      </c>
      <c r="R93" s="136">
        <f t="shared" si="10"/>
        <v>0</v>
      </c>
      <c r="S93" s="134"/>
      <c r="T93" s="79">
        <f>IFERROR(INDEX(Cenník[[Názov]:[KódN]],MATCH(U93,Cenník[Názov],0),2),0)</f>
        <v>0</v>
      </c>
      <c r="U93" s="131"/>
      <c r="V93" s="135"/>
      <c r="W93" s="133">
        <f>IFERROR(INDEX(Cenník[[Názov]:[JC]],MATCH(U93,Cenník[Názov],0),3),0)</f>
        <v>0</v>
      </c>
      <c r="X93" s="136">
        <f t="shared" si="11"/>
        <v>0</v>
      </c>
      <c r="Y93" s="134"/>
      <c r="Z93" s="116"/>
      <c r="AA93" s="120">
        <v>3312</v>
      </c>
      <c r="AB93" s="121" t="s">
        <v>263</v>
      </c>
      <c r="AC93" s="122">
        <v>12.32</v>
      </c>
      <c r="AD93" s="116"/>
      <c r="AE93" s="120">
        <v>4590</v>
      </c>
      <c r="AF93" s="121" t="s">
        <v>280</v>
      </c>
      <c r="AG93" s="122">
        <v>0.02</v>
      </c>
      <c r="AH93" s="116"/>
      <c r="AI93" s="130">
        <v>3812</v>
      </c>
      <c r="AJ93" s="121" t="s">
        <v>453</v>
      </c>
      <c r="AK93" s="122">
        <v>3.64</v>
      </c>
      <c r="AL93" s="116"/>
      <c r="AM93" s="130">
        <v>4301</v>
      </c>
      <c r="AN93" s="121" t="s">
        <v>79</v>
      </c>
      <c r="AO93" s="122">
        <v>0.82</v>
      </c>
    </row>
    <row r="94" spans="1:41" ht="12.75" customHeight="1" x14ac:dyDescent="0.35">
      <c r="A94" s="75"/>
      <c r="B94" s="79">
        <f>IFERROR(INDEX(Cenník[[Názov]:[KódN]],MATCH(C94,Cenník[Názov],0),2),0)</f>
        <v>0</v>
      </c>
      <c r="C94" s="131"/>
      <c r="D94" s="132"/>
      <c r="E94" s="133">
        <f>IFERROR(INDEX(Cenník[[Názov]:[JC]],MATCH(C94,Cenník[Názov],0),3),0)</f>
        <v>0</v>
      </c>
      <c r="F94" s="136">
        <f t="shared" si="8"/>
        <v>0</v>
      </c>
      <c r="G94" s="134"/>
      <c r="H94" s="79">
        <f>IFERROR(INDEX(Cenník[[Názov]:[KódN]],MATCH(I94,Cenník[Názov],0),2),0)</f>
        <v>0</v>
      </c>
      <c r="I94" s="131"/>
      <c r="J94" s="135"/>
      <c r="K94" s="133">
        <f>IFERROR(INDEX(Cenník[[Názov]:[JC]],MATCH(I94,Cenník[Názov],0),3),0)</f>
        <v>0</v>
      </c>
      <c r="L94" s="136">
        <f t="shared" si="9"/>
        <v>0</v>
      </c>
      <c r="M94" s="134"/>
      <c r="N94" s="79">
        <f>IFERROR(INDEX(Cenník[[Názov]:[KódN]],MATCH(O94,Cenník[Názov],0),2),0)</f>
        <v>0</v>
      </c>
      <c r="O94" s="131"/>
      <c r="P94" s="135"/>
      <c r="Q94" s="133">
        <f>IFERROR(INDEX(Cenník[[Názov]:[JC]],MATCH(O94,Cenník[Názov],0),3),0)</f>
        <v>0</v>
      </c>
      <c r="R94" s="136">
        <f t="shared" si="10"/>
        <v>0</v>
      </c>
      <c r="S94" s="134"/>
      <c r="T94" s="79">
        <f>IFERROR(INDEX(Cenník[[Názov]:[KódN]],MATCH(U94,Cenník[Názov],0),2),0)</f>
        <v>0</v>
      </c>
      <c r="U94" s="131"/>
      <c r="V94" s="135"/>
      <c r="W94" s="133">
        <f>IFERROR(INDEX(Cenník[[Názov]:[JC]],MATCH(U94,Cenník[Názov],0),3),0)</f>
        <v>0</v>
      </c>
      <c r="X94" s="136">
        <f t="shared" si="11"/>
        <v>0</v>
      </c>
      <c r="Y94" s="134"/>
      <c r="Z94" s="116"/>
      <c r="AA94" s="130">
        <v>6550</v>
      </c>
      <c r="AB94" s="121" t="s">
        <v>636</v>
      </c>
      <c r="AC94" s="122">
        <v>0.14000000000000001</v>
      </c>
      <c r="AD94" s="116"/>
      <c r="AE94" s="130">
        <v>4598</v>
      </c>
      <c r="AF94" s="121" t="s">
        <v>281</v>
      </c>
      <c r="AG94" s="122">
        <v>6.9</v>
      </c>
      <c r="AH94" s="116"/>
      <c r="AI94" s="130">
        <v>3813</v>
      </c>
      <c r="AJ94" s="121" t="s">
        <v>454</v>
      </c>
      <c r="AK94" s="122">
        <v>5.41</v>
      </c>
      <c r="AL94" s="116"/>
      <c r="AM94" s="120">
        <v>4302</v>
      </c>
      <c r="AN94" s="121" t="s">
        <v>213</v>
      </c>
      <c r="AO94" s="122">
        <v>0.83</v>
      </c>
    </row>
    <row r="95" spans="1:41" ht="12.75" customHeight="1" x14ac:dyDescent="0.35">
      <c r="A95" s="75"/>
      <c r="B95" s="79">
        <f>IFERROR(INDEX(Cenník[[Názov]:[KódN]],MATCH(C95,Cenník[Názov],0),2),0)</f>
        <v>0</v>
      </c>
      <c r="C95" s="131"/>
      <c r="D95" s="132"/>
      <c r="E95" s="133">
        <f>IFERROR(INDEX(Cenník[[Názov]:[JC]],MATCH(C95,Cenník[Názov],0),3),0)</f>
        <v>0</v>
      </c>
      <c r="F95" s="136">
        <f t="shared" si="8"/>
        <v>0</v>
      </c>
      <c r="G95" s="134"/>
      <c r="H95" s="79">
        <f>IFERROR(INDEX(Cenník[[Názov]:[KódN]],MATCH(I95,Cenník[Názov],0),2),0)</f>
        <v>0</v>
      </c>
      <c r="I95" s="131"/>
      <c r="J95" s="135"/>
      <c r="K95" s="133">
        <f>IFERROR(INDEX(Cenník[[Názov]:[JC]],MATCH(I95,Cenník[Názov],0),3),0)</f>
        <v>0</v>
      </c>
      <c r="L95" s="136">
        <f t="shared" si="9"/>
        <v>0</v>
      </c>
      <c r="M95" s="134"/>
      <c r="N95" s="79">
        <f>IFERROR(INDEX(Cenník[[Názov]:[KódN]],MATCH(O95,Cenník[Názov],0),2),0)</f>
        <v>0</v>
      </c>
      <c r="O95" s="131"/>
      <c r="P95" s="135"/>
      <c r="Q95" s="133">
        <f>IFERROR(INDEX(Cenník[[Názov]:[JC]],MATCH(O95,Cenník[Názov],0),3),0)</f>
        <v>0</v>
      </c>
      <c r="R95" s="136">
        <f t="shared" si="10"/>
        <v>0</v>
      </c>
      <c r="S95" s="134"/>
      <c r="T95" s="79">
        <f>IFERROR(INDEX(Cenník[[Názov]:[KódN]],MATCH(U95,Cenník[Názov],0),2),0)</f>
        <v>0</v>
      </c>
      <c r="U95" s="131"/>
      <c r="V95" s="135"/>
      <c r="W95" s="133">
        <f>IFERROR(INDEX(Cenník[[Názov]:[JC]],MATCH(U95,Cenník[Názov],0),3),0)</f>
        <v>0</v>
      </c>
      <c r="X95" s="136">
        <f t="shared" si="11"/>
        <v>0</v>
      </c>
      <c r="Y95" s="134"/>
      <c r="Z95" s="116"/>
      <c r="AA95" s="130">
        <v>6551</v>
      </c>
      <c r="AB95" s="121" t="s">
        <v>637</v>
      </c>
      <c r="AC95" s="122">
        <v>0.14000000000000001</v>
      </c>
      <c r="AD95" s="116"/>
      <c r="AE95" s="130">
        <v>4559</v>
      </c>
      <c r="AF95" s="121" t="s">
        <v>103</v>
      </c>
      <c r="AG95" s="122">
        <v>0.4</v>
      </c>
      <c r="AH95" s="116"/>
      <c r="AI95" s="130">
        <v>3814</v>
      </c>
      <c r="AJ95" s="121" t="s">
        <v>455</v>
      </c>
      <c r="AK95" s="122">
        <v>6.76</v>
      </c>
      <c r="AL95" s="116"/>
      <c r="AM95" s="130">
        <v>4303</v>
      </c>
      <c r="AN95" s="121" t="s">
        <v>214</v>
      </c>
      <c r="AO95" s="122">
        <v>1.02</v>
      </c>
    </row>
    <row r="96" spans="1:41" ht="12.75" customHeight="1" x14ac:dyDescent="0.35">
      <c r="A96" s="75"/>
      <c r="B96" s="79">
        <f>IFERROR(INDEX(Cenník[[Názov]:[KódN]],MATCH(C96,Cenník[Názov],0),2),0)</f>
        <v>0</v>
      </c>
      <c r="C96" s="131"/>
      <c r="D96" s="132"/>
      <c r="E96" s="133">
        <f>IFERROR(INDEX(Cenník[[Názov]:[JC]],MATCH(C96,Cenník[Názov],0),3),0)</f>
        <v>0</v>
      </c>
      <c r="F96" s="136">
        <f t="shared" si="8"/>
        <v>0</v>
      </c>
      <c r="G96" s="134"/>
      <c r="H96" s="79">
        <f>IFERROR(INDEX(Cenník[[Názov]:[KódN]],MATCH(I96,Cenník[Názov],0),2),0)</f>
        <v>0</v>
      </c>
      <c r="I96" s="131"/>
      <c r="J96" s="132"/>
      <c r="K96" s="133">
        <f>IFERROR(INDEX(Cenník[[Názov]:[JC]],MATCH(I96,Cenník[Názov],0),3),0)</f>
        <v>0</v>
      </c>
      <c r="L96" s="136">
        <f t="shared" si="9"/>
        <v>0</v>
      </c>
      <c r="M96" s="134"/>
      <c r="N96" s="79">
        <f>IFERROR(INDEX(Cenník[[Názov]:[KódN]],MATCH(O96,Cenník[Názov],0),2),0)</f>
        <v>0</v>
      </c>
      <c r="O96" s="131"/>
      <c r="P96" s="135"/>
      <c r="Q96" s="133">
        <f>IFERROR(INDEX(Cenník[[Názov]:[JC]],MATCH(O96,Cenník[Názov],0),3),0)</f>
        <v>0</v>
      </c>
      <c r="R96" s="136">
        <f t="shared" si="10"/>
        <v>0</v>
      </c>
      <c r="S96" s="134"/>
      <c r="T96" s="79">
        <f>IFERROR(INDEX(Cenník[[Názov]:[KódN]],MATCH(U96,Cenník[Názov],0),2),0)</f>
        <v>0</v>
      </c>
      <c r="U96" s="131"/>
      <c r="V96" s="135"/>
      <c r="W96" s="133">
        <f>IFERROR(INDEX(Cenník[[Názov]:[JC]],MATCH(U96,Cenník[Názov],0),3),0)</f>
        <v>0</v>
      </c>
      <c r="X96" s="136">
        <f t="shared" si="11"/>
        <v>0</v>
      </c>
      <c r="Y96" s="134"/>
      <c r="Z96" s="116"/>
      <c r="AA96" s="130">
        <v>6552</v>
      </c>
      <c r="AB96" s="121" t="s">
        <v>638</v>
      </c>
      <c r="AC96" s="122">
        <v>0.14000000000000001</v>
      </c>
      <c r="AD96" s="116"/>
      <c r="AE96" s="114" t="s">
        <v>639</v>
      </c>
      <c r="AF96" s="112"/>
      <c r="AG96" s="115"/>
      <c r="AH96" s="116"/>
      <c r="AI96" s="130">
        <v>4960</v>
      </c>
      <c r="AJ96" s="121" t="s">
        <v>163</v>
      </c>
      <c r="AK96" s="122">
        <v>1.46</v>
      </c>
      <c r="AL96" s="116"/>
      <c r="AM96" s="114" t="s">
        <v>67</v>
      </c>
      <c r="AN96" s="112"/>
      <c r="AO96" s="115"/>
    </row>
    <row r="97" spans="1:41" ht="12.75" customHeight="1" x14ac:dyDescent="0.35">
      <c r="A97" s="75"/>
      <c r="B97" s="79">
        <f>IFERROR(INDEX(Cenník[[Názov]:[KódN]],MATCH(C97,Cenník[Názov],0),2),0)</f>
        <v>0</v>
      </c>
      <c r="C97" s="131"/>
      <c r="D97" s="132"/>
      <c r="E97" s="133">
        <f>IFERROR(INDEX(Cenník[[Názov]:[JC]],MATCH(C97,Cenník[Názov],0),3),0)</f>
        <v>0</v>
      </c>
      <c r="F97" s="136">
        <f t="shared" si="8"/>
        <v>0</v>
      </c>
      <c r="G97" s="134"/>
      <c r="H97" s="79">
        <f>IFERROR(INDEX(Cenník[[Názov]:[KódN]],MATCH(I97,Cenník[Názov],0),2),0)</f>
        <v>0</v>
      </c>
      <c r="I97" s="131"/>
      <c r="J97" s="135"/>
      <c r="K97" s="133">
        <f>IFERROR(INDEX(Cenník[[Názov]:[JC]],MATCH(I97,Cenník[Názov],0),3),0)</f>
        <v>0</v>
      </c>
      <c r="L97" s="136">
        <f t="shared" si="9"/>
        <v>0</v>
      </c>
      <c r="M97" s="134"/>
      <c r="N97" s="79">
        <f>IFERROR(INDEX(Cenník[[Názov]:[KódN]],MATCH(O97,Cenník[Názov],0),2),0)</f>
        <v>0</v>
      </c>
      <c r="O97" s="131"/>
      <c r="P97" s="132"/>
      <c r="Q97" s="133">
        <f>IFERROR(INDEX(Cenník[[Názov]:[JC]],MATCH(O97,Cenník[Názov],0),3),0)</f>
        <v>0</v>
      </c>
      <c r="R97" s="136">
        <f t="shared" si="10"/>
        <v>0</v>
      </c>
      <c r="S97" s="134"/>
      <c r="T97" s="79">
        <f>IFERROR(INDEX(Cenník[[Názov]:[KódN]],MATCH(U97,Cenník[Názov],0),2),0)</f>
        <v>0</v>
      </c>
      <c r="U97" s="131"/>
      <c r="V97" s="135"/>
      <c r="W97" s="133">
        <f>IFERROR(INDEX(Cenník[[Názov]:[JC]],MATCH(U97,Cenník[Názov],0),3),0)</f>
        <v>0</v>
      </c>
      <c r="X97" s="136">
        <f t="shared" si="11"/>
        <v>0</v>
      </c>
      <c r="Y97" s="134"/>
      <c r="Z97" s="116"/>
      <c r="AA97" s="130">
        <v>6553</v>
      </c>
      <c r="AB97" s="121" t="s">
        <v>640</v>
      </c>
      <c r="AC97" s="122">
        <v>0.14000000000000001</v>
      </c>
      <c r="AD97" s="116"/>
      <c r="AE97" s="120">
        <v>3416</v>
      </c>
      <c r="AF97" s="121" t="s">
        <v>641</v>
      </c>
      <c r="AG97" s="122">
        <v>2.35</v>
      </c>
      <c r="AH97" s="116"/>
      <c r="AI97" s="130">
        <v>4961</v>
      </c>
      <c r="AJ97" s="121" t="s">
        <v>164</v>
      </c>
      <c r="AK97" s="122">
        <v>2.88</v>
      </c>
      <c r="AL97" s="116"/>
      <c r="AM97" s="130">
        <v>3997</v>
      </c>
      <c r="AN97" s="121" t="s">
        <v>71</v>
      </c>
      <c r="AO97" s="122">
        <v>13.06</v>
      </c>
    </row>
    <row r="98" spans="1:41" ht="12.75" customHeight="1" x14ac:dyDescent="0.35">
      <c r="A98" s="75"/>
      <c r="B98" s="79">
        <f>IFERROR(INDEX(Cenník[[Názov]:[KódN]],MATCH(C98,Cenník[Názov],0),2),0)</f>
        <v>0</v>
      </c>
      <c r="C98" s="131"/>
      <c r="D98" s="132"/>
      <c r="E98" s="133">
        <f>IFERROR(INDEX(Cenník[[Názov]:[JC]],MATCH(C98,Cenník[Názov],0),3),0)</f>
        <v>0</v>
      </c>
      <c r="F98" s="136">
        <f t="shared" si="8"/>
        <v>0</v>
      </c>
      <c r="G98" s="134"/>
      <c r="H98" s="79">
        <f>IFERROR(INDEX(Cenník[[Názov]:[KódN]],MATCH(I98,Cenník[Názov],0),2),0)</f>
        <v>0</v>
      </c>
      <c r="I98" s="137"/>
      <c r="J98" s="135"/>
      <c r="K98" s="133">
        <f>IFERROR(INDEX(Cenník[[Názov]:[JC]],MATCH(I98,Cenník[Názov],0),3),0)</f>
        <v>0</v>
      </c>
      <c r="L98" s="136">
        <f t="shared" si="9"/>
        <v>0</v>
      </c>
      <c r="M98" s="134"/>
      <c r="N98" s="79">
        <f>IFERROR(INDEX(Cenník[[Názov]:[KódN]],MATCH(O98,Cenník[Názov],0),2),0)</f>
        <v>0</v>
      </c>
      <c r="O98" s="137"/>
      <c r="P98" s="135"/>
      <c r="Q98" s="133">
        <f>IFERROR(INDEX(Cenník[[Názov]:[JC]],MATCH(O98,Cenník[Názov],0),3),0)</f>
        <v>0</v>
      </c>
      <c r="R98" s="136">
        <f t="shared" si="10"/>
        <v>0</v>
      </c>
      <c r="S98" s="134"/>
      <c r="T98" s="79">
        <f>IFERROR(INDEX(Cenník[[Názov]:[KódN]],MATCH(U98,Cenník[Názov],0),2),0)</f>
        <v>0</v>
      </c>
      <c r="U98" s="131"/>
      <c r="V98" s="132"/>
      <c r="W98" s="133">
        <f>IFERROR(INDEX(Cenník[[Názov]:[JC]],MATCH(U98,Cenník[Názov],0),3),0)</f>
        <v>0</v>
      </c>
      <c r="X98" s="136">
        <f t="shared" si="11"/>
        <v>0</v>
      </c>
      <c r="Y98" s="134"/>
      <c r="Z98" s="116"/>
      <c r="AA98" s="130">
        <v>6554</v>
      </c>
      <c r="AB98" s="121" t="s">
        <v>642</v>
      </c>
      <c r="AC98" s="122">
        <v>0.14000000000000001</v>
      </c>
      <c r="AD98" s="116"/>
      <c r="AE98" s="120">
        <v>3435</v>
      </c>
      <c r="AF98" s="121" t="s">
        <v>643</v>
      </c>
      <c r="AG98" s="122">
        <v>1.42</v>
      </c>
      <c r="AH98" s="108"/>
      <c r="AI98" s="130">
        <v>4962</v>
      </c>
      <c r="AJ98" s="121" t="s">
        <v>165</v>
      </c>
      <c r="AK98" s="122">
        <v>4.3599999999999994</v>
      </c>
      <c r="AL98" s="116"/>
      <c r="AM98" s="120">
        <v>3998</v>
      </c>
      <c r="AN98" s="121" t="s">
        <v>215</v>
      </c>
      <c r="AO98" s="122">
        <v>8.64</v>
      </c>
    </row>
    <row r="99" spans="1:41" ht="12.75" customHeight="1" x14ac:dyDescent="0.35">
      <c r="A99" s="75"/>
      <c r="B99" s="79">
        <f>IFERROR(INDEX(Cenník[[Názov]:[KódN]],MATCH(C99,Cenník[Názov],0),2),0)</f>
        <v>0</v>
      </c>
      <c r="C99" s="131"/>
      <c r="D99" s="132"/>
      <c r="E99" s="133">
        <f>IFERROR(INDEX(Cenník[[Názov]:[JC]],MATCH(C99,Cenník[Názov],0),3),0)</f>
        <v>0</v>
      </c>
      <c r="F99" s="136">
        <f t="shared" si="8"/>
        <v>0</v>
      </c>
      <c r="G99" s="134"/>
      <c r="H99" s="79">
        <f>IFERROR(INDEX(Cenník[[Názov]:[KódN]],MATCH(I99,Cenník[Názov],0),2),0)</f>
        <v>0</v>
      </c>
      <c r="I99" s="137"/>
      <c r="J99" s="135"/>
      <c r="K99" s="133">
        <f>IFERROR(INDEX(Cenník[[Názov]:[JC]],MATCH(I99,Cenník[Názov],0),3),0)</f>
        <v>0</v>
      </c>
      <c r="L99" s="136">
        <f t="shared" si="9"/>
        <v>0</v>
      </c>
      <c r="M99" s="134"/>
      <c r="N99" s="79">
        <f>IFERROR(INDEX(Cenník[[Názov]:[KódN]],MATCH(O99,Cenník[Názov],0),2),0)</f>
        <v>0</v>
      </c>
      <c r="O99" s="137"/>
      <c r="P99" s="135"/>
      <c r="Q99" s="133">
        <f>IFERROR(INDEX(Cenník[[Názov]:[JC]],MATCH(O99,Cenník[Názov],0),3),0)</f>
        <v>0</v>
      </c>
      <c r="R99" s="136">
        <f t="shared" si="10"/>
        <v>0</v>
      </c>
      <c r="S99" s="134"/>
      <c r="T99" s="79">
        <f>IFERROR(INDEX(Cenník[[Názov]:[KódN]],MATCH(U99,Cenník[Názov],0),2),0)</f>
        <v>0</v>
      </c>
      <c r="U99" s="137"/>
      <c r="V99" s="135"/>
      <c r="W99" s="133">
        <f>IFERROR(INDEX(Cenník[[Názov]:[JC]],MATCH(U99,Cenník[Názov],0),3),0)</f>
        <v>0</v>
      </c>
      <c r="X99" s="136">
        <f t="shared" si="11"/>
        <v>0</v>
      </c>
      <c r="Y99" s="134"/>
      <c r="Z99" s="116"/>
      <c r="AA99" s="130">
        <v>6555</v>
      </c>
      <c r="AB99" s="121" t="s">
        <v>644</v>
      </c>
      <c r="AC99" s="122">
        <v>0.14000000000000001</v>
      </c>
      <c r="AD99" s="116"/>
      <c r="AE99" s="120">
        <v>3446</v>
      </c>
      <c r="AF99" s="121" t="s">
        <v>645</v>
      </c>
      <c r="AG99" s="122">
        <v>0.76</v>
      </c>
      <c r="AH99" s="108"/>
      <c r="AI99" s="130">
        <v>4963</v>
      </c>
      <c r="AJ99" s="121" t="s">
        <v>166</v>
      </c>
      <c r="AK99" s="122">
        <v>5.76</v>
      </c>
      <c r="AL99" s="116"/>
      <c r="AM99" s="130">
        <v>3999</v>
      </c>
      <c r="AN99" s="121" t="s">
        <v>646</v>
      </c>
      <c r="AO99" s="122">
        <v>7.68</v>
      </c>
    </row>
    <row r="100" spans="1:41" ht="12.75" customHeight="1" x14ac:dyDescent="0.35">
      <c r="A100" s="75"/>
      <c r="B100" s="79">
        <f>IFERROR(INDEX(Cenník[[Názov]:[KódN]],MATCH(C100,Cenník[Názov],0),2),0)</f>
        <v>0</v>
      </c>
      <c r="C100" s="131"/>
      <c r="D100" s="132"/>
      <c r="E100" s="133">
        <f>IFERROR(INDEX(Cenník[[Názov]:[JC]],MATCH(C100,Cenník[Názov],0),3),0)</f>
        <v>0</v>
      </c>
      <c r="F100" s="136">
        <f t="shared" si="8"/>
        <v>0</v>
      </c>
      <c r="G100" s="134"/>
      <c r="H100" s="79">
        <f>IFERROR(INDEX(Cenník[[Názov]:[KódN]],MATCH(I100,Cenník[Názov],0),2),0)</f>
        <v>0</v>
      </c>
      <c r="I100" s="137"/>
      <c r="J100" s="135"/>
      <c r="K100" s="133">
        <f>IFERROR(INDEX(Cenník[[Názov]:[JC]],MATCH(I100,Cenník[Názov],0),3),0)</f>
        <v>0</v>
      </c>
      <c r="L100" s="136">
        <f t="shared" si="9"/>
        <v>0</v>
      </c>
      <c r="M100" s="134"/>
      <c r="N100" s="79">
        <f>IFERROR(INDEX(Cenník[[Názov]:[KódN]],MATCH(O100,Cenník[Názov],0),2),0)</f>
        <v>0</v>
      </c>
      <c r="O100" s="137"/>
      <c r="P100" s="135"/>
      <c r="Q100" s="133">
        <f>IFERROR(INDEX(Cenník[[Názov]:[JC]],MATCH(O100,Cenník[Názov],0),3),0)</f>
        <v>0</v>
      </c>
      <c r="R100" s="136">
        <f t="shared" si="10"/>
        <v>0</v>
      </c>
      <c r="S100" s="134"/>
      <c r="T100" s="79">
        <f>IFERROR(INDEX(Cenník[[Názov]:[KódN]],MATCH(U100,Cenník[Názov],0),2),0)</f>
        <v>0</v>
      </c>
      <c r="U100" s="137"/>
      <c r="V100" s="135"/>
      <c r="W100" s="133">
        <f>IFERROR(INDEX(Cenník[[Názov]:[JC]],MATCH(U100,Cenník[Názov],0),3),0)</f>
        <v>0</v>
      </c>
      <c r="X100" s="136">
        <f t="shared" si="11"/>
        <v>0</v>
      </c>
      <c r="Y100" s="134"/>
      <c r="Z100" s="116"/>
      <c r="AA100" s="130">
        <v>6556</v>
      </c>
      <c r="AB100" s="121" t="s">
        <v>647</v>
      </c>
      <c r="AC100" s="122">
        <v>0.14000000000000001</v>
      </c>
      <c r="AD100" s="116"/>
      <c r="AE100" s="120">
        <v>3455</v>
      </c>
      <c r="AF100" s="121" t="s">
        <v>648</v>
      </c>
      <c r="AG100" s="122">
        <v>0.4</v>
      </c>
      <c r="AH100" s="108"/>
      <c r="AI100" s="130">
        <v>4964</v>
      </c>
      <c r="AJ100" s="121" t="s">
        <v>167</v>
      </c>
      <c r="AK100" s="122">
        <v>8.64</v>
      </c>
      <c r="AL100" s="116"/>
      <c r="AM100" s="114" t="s">
        <v>80</v>
      </c>
      <c r="AN100" s="112"/>
      <c r="AO100" s="115"/>
    </row>
    <row r="101" spans="1:41" ht="12.75" customHeight="1" x14ac:dyDescent="0.35">
      <c r="A101" s="75"/>
      <c r="B101" s="79">
        <f>IFERROR(INDEX(Cenník[[Názov]:[KódN]],MATCH(C101,Cenník[Názov],0),2),0)</f>
        <v>0</v>
      </c>
      <c r="C101" s="138"/>
      <c r="D101" s="132"/>
      <c r="E101" s="133">
        <f>IFERROR(INDEX(Cenník[[Názov]:[JC]],MATCH(C101,Cenník[Názov],0),3),0)</f>
        <v>0</v>
      </c>
      <c r="F101" s="136">
        <f t="shared" si="8"/>
        <v>0</v>
      </c>
      <c r="G101" s="134"/>
      <c r="H101" s="79">
        <f>IFERROR(INDEX(Cenník[[Názov]:[KódN]],MATCH(I101,Cenník[Názov],0),2),0)</f>
        <v>0</v>
      </c>
      <c r="I101" s="137"/>
      <c r="J101" s="135"/>
      <c r="K101" s="133">
        <f>IFERROR(INDEX(Cenník[[Názov]:[JC]],MATCH(I101,Cenník[Názov],0),3),0)</f>
        <v>0</v>
      </c>
      <c r="L101" s="136">
        <f t="shared" si="9"/>
        <v>0</v>
      </c>
      <c r="M101" s="134"/>
      <c r="N101" s="79">
        <f>IFERROR(INDEX(Cenník[[Názov]:[KódN]],MATCH(O101,Cenník[Názov],0),2),0)</f>
        <v>0</v>
      </c>
      <c r="O101" s="137"/>
      <c r="P101" s="135"/>
      <c r="Q101" s="133">
        <f>IFERROR(INDEX(Cenník[[Názov]:[JC]],MATCH(O101,Cenník[Názov],0),3),0)</f>
        <v>0</v>
      </c>
      <c r="R101" s="136">
        <f t="shared" si="10"/>
        <v>0</v>
      </c>
      <c r="S101" s="134"/>
      <c r="T101" s="79">
        <f>IFERROR(INDEX(Cenník[[Názov]:[KódN]],MATCH(U101,Cenník[Názov],0),2),0)</f>
        <v>0</v>
      </c>
      <c r="U101" s="137"/>
      <c r="V101" s="135"/>
      <c r="W101" s="133">
        <f>IFERROR(INDEX(Cenník[[Názov]:[JC]],MATCH(U101,Cenník[Názov],0),3),0)</f>
        <v>0</v>
      </c>
      <c r="X101" s="136">
        <f t="shared" si="11"/>
        <v>0</v>
      </c>
      <c r="Y101" s="134"/>
      <c r="Z101" s="116"/>
      <c r="AA101" s="130">
        <v>6557</v>
      </c>
      <c r="AB101" s="121" t="s">
        <v>649</v>
      </c>
      <c r="AC101" s="122">
        <v>0.14000000000000001</v>
      </c>
      <c r="AD101" s="116"/>
      <c r="AE101" s="120">
        <v>3460</v>
      </c>
      <c r="AF101" s="121" t="s">
        <v>650</v>
      </c>
      <c r="AG101" s="122">
        <v>0.4</v>
      </c>
      <c r="AH101" s="108"/>
      <c r="AI101" s="130">
        <v>4965</v>
      </c>
      <c r="AJ101" s="121" t="s">
        <v>168</v>
      </c>
      <c r="AK101" s="122">
        <v>11.45</v>
      </c>
      <c r="AL101" s="116"/>
      <c r="AM101" s="120">
        <v>4702</v>
      </c>
      <c r="AN101" s="121" t="s">
        <v>216</v>
      </c>
      <c r="AO101" s="122">
        <v>6.4399999999999995</v>
      </c>
    </row>
    <row r="102" spans="1:41" ht="12.75" customHeight="1" x14ac:dyDescent="0.35">
      <c r="A102" s="75"/>
      <c r="B102" s="79">
        <f>IFERROR(INDEX(Cenník[[Názov]:[KódN]],MATCH(C102,Cenník[Názov],0),2),0)</f>
        <v>0</v>
      </c>
      <c r="C102" s="131"/>
      <c r="D102" s="132"/>
      <c r="E102" s="133">
        <f>IFERROR(INDEX(Cenník[[Názov]:[JC]],MATCH(C102,Cenník[Názov],0),3),0)</f>
        <v>0</v>
      </c>
      <c r="F102" s="136">
        <f t="shared" si="8"/>
        <v>0</v>
      </c>
      <c r="G102" s="134"/>
      <c r="H102" s="79">
        <f>IFERROR(INDEX(Cenník[[Názov]:[KódN]],MATCH(I102,Cenník[Názov],0),2),0)</f>
        <v>0</v>
      </c>
      <c r="I102" s="131"/>
      <c r="J102" s="135"/>
      <c r="K102" s="133">
        <f>IFERROR(INDEX(Cenník[[Názov]:[JC]],MATCH(I102,Cenník[Názov],0),3),0)</f>
        <v>0</v>
      </c>
      <c r="L102" s="136">
        <f t="shared" si="9"/>
        <v>0</v>
      </c>
      <c r="M102" s="134"/>
      <c r="N102" s="79">
        <f>IFERROR(INDEX(Cenník[[Názov]:[KódN]],MATCH(O102,Cenník[Názov],0),2),0)</f>
        <v>0</v>
      </c>
      <c r="O102" s="131"/>
      <c r="P102" s="135"/>
      <c r="Q102" s="133">
        <f>IFERROR(INDEX(Cenník[[Názov]:[JC]],MATCH(O102,Cenník[Názov],0),3),0)</f>
        <v>0</v>
      </c>
      <c r="R102" s="136">
        <f t="shared" si="10"/>
        <v>0</v>
      </c>
      <c r="S102" s="134"/>
      <c r="T102" s="79">
        <f>IFERROR(INDEX(Cenník[[Názov]:[KódN]],MATCH(U102,Cenník[Názov],0),2),0)</f>
        <v>0</v>
      </c>
      <c r="U102" s="131"/>
      <c r="V102" s="135"/>
      <c r="W102" s="133">
        <f>IFERROR(INDEX(Cenník[[Názov]:[JC]],MATCH(U102,Cenník[Názov],0),3),0)</f>
        <v>0</v>
      </c>
      <c r="X102" s="136">
        <f t="shared" si="11"/>
        <v>0</v>
      </c>
      <c r="Y102" s="134"/>
      <c r="Z102" s="116"/>
      <c r="AA102" s="130">
        <v>6558</v>
      </c>
      <c r="AB102" s="121" t="s">
        <v>651</v>
      </c>
      <c r="AC102" s="122">
        <v>0.14000000000000001</v>
      </c>
      <c r="AD102" s="116"/>
      <c r="AE102" s="120">
        <v>3500</v>
      </c>
      <c r="AF102" s="121" t="s">
        <v>652</v>
      </c>
      <c r="AG102" s="122">
        <v>0.56000000000000005</v>
      </c>
      <c r="AH102" s="108"/>
      <c r="AI102" s="130">
        <v>4966</v>
      </c>
      <c r="AJ102" s="121" t="s">
        <v>169</v>
      </c>
      <c r="AK102" s="122">
        <v>5.26</v>
      </c>
      <c r="AL102" s="116"/>
      <c r="AM102" s="130">
        <v>4701</v>
      </c>
      <c r="AN102" s="121" t="s">
        <v>217</v>
      </c>
      <c r="AO102" s="122">
        <v>9.1199999999999992</v>
      </c>
    </row>
    <row r="103" spans="1:41" ht="12.75" customHeight="1" x14ac:dyDescent="0.35">
      <c r="A103" s="75"/>
      <c r="B103" s="79">
        <f>IFERROR(INDEX(Cenník[[Názov]:[KódN]],MATCH(C103,Cenník[Názov],0),2),0)</f>
        <v>0</v>
      </c>
      <c r="C103" s="131"/>
      <c r="D103" s="132"/>
      <c r="E103" s="133">
        <f>IFERROR(INDEX(Cenník[[Názov]:[JC]],MATCH(C103,Cenník[Názov],0),3),0)</f>
        <v>0</v>
      </c>
      <c r="F103" s="136">
        <f t="shared" si="8"/>
        <v>0</v>
      </c>
      <c r="G103" s="134"/>
      <c r="H103" s="79">
        <f>IFERROR(INDEX(Cenník[[Názov]:[KódN]],MATCH(I103,Cenník[Názov],0),2),0)</f>
        <v>0</v>
      </c>
      <c r="I103" s="131"/>
      <c r="J103" s="135"/>
      <c r="K103" s="133">
        <f>IFERROR(INDEX(Cenník[[Názov]:[JC]],MATCH(I103,Cenník[Názov],0),3),0)</f>
        <v>0</v>
      </c>
      <c r="L103" s="136">
        <f t="shared" si="9"/>
        <v>0</v>
      </c>
      <c r="M103" s="134"/>
      <c r="N103" s="79">
        <f>IFERROR(INDEX(Cenník[[Názov]:[KódN]],MATCH(O103,Cenník[Názov],0),2),0)</f>
        <v>0</v>
      </c>
      <c r="O103" s="131"/>
      <c r="P103" s="135"/>
      <c r="Q103" s="133">
        <f>IFERROR(INDEX(Cenník[[Názov]:[JC]],MATCH(O103,Cenník[Názov],0),3),0)</f>
        <v>0</v>
      </c>
      <c r="R103" s="136">
        <f t="shared" si="10"/>
        <v>0</v>
      </c>
      <c r="S103" s="134"/>
      <c r="T103" s="79">
        <f>IFERROR(INDEX(Cenník[[Názov]:[KódN]],MATCH(U103,Cenník[Názov],0),2),0)</f>
        <v>0</v>
      </c>
      <c r="U103" s="131"/>
      <c r="V103" s="135"/>
      <c r="W103" s="133">
        <f>IFERROR(INDEX(Cenník[[Názov]:[JC]],MATCH(U103,Cenník[Názov],0),3),0)</f>
        <v>0</v>
      </c>
      <c r="X103" s="136">
        <f t="shared" si="11"/>
        <v>0</v>
      </c>
      <c r="Y103" s="134"/>
      <c r="Z103" s="116"/>
      <c r="AA103" s="130">
        <v>6559</v>
      </c>
      <c r="AB103" s="121" t="s">
        <v>653</v>
      </c>
      <c r="AC103" s="122">
        <v>0.14000000000000001</v>
      </c>
      <c r="AD103" s="116"/>
      <c r="AE103" s="120">
        <v>3510</v>
      </c>
      <c r="AF103" s="121" t="s">
        <v>654</v>
      </c>
      <c r="AG103" s="122">
        <v>0.34</v>
      </c>
      <c r="AH103" s="108"/>
      <c r="AI103" s="130">
        <v>4967</v>
      </c>
      <c r="AJ103" s="121" t="s">
        <v>170</v>
      </c>
      <c r="AK103" s="122">
        <v>8.36</v>
      </c>
      <c r="AL103" s="116"/>
      <c r="AM103" s="114" t="s">
        <v>84</v>
      </c>
      <c r="AN103" s="112"/>
      <c r="AO103" s="115"/>
    </row>
    <row r="104" spans="1:41" ht="12.75" customHeight="1" x14ac:dyDescent="0.35">
      <c r="A104" s="75"/>
      <c r="B104" s="79">
        <f>IFERROR(INDEX(Cenník[[Názov]:[KódN]],MATCH(C104,Cenník[Názov],0),2),0)</f>
        <v>0</v>
      </c>
      <c r="C104" s="131"/>
      <c r="D104" s="132"/>
      <c r="E104" s="133">
        <f>IFERROR(INDEX(Cenník[[Názov]:[JC]],MATCH(C104,Cenník[Názov],0),3),0)</f>
        <v>0</v>
      </c>
      <c r="F104" s="136">
        <f t="shared" si="8"/>
        <v>0</v>
      </c>
      <c r="G104" s="134"/>
      <c r="H104" s="79">
        <f>IFERROR(INDEX(Cenník[[Názov]:[KódN]],MATCH(I104,Cenník[Názov],0),2),0)</f>
        <v>0</v>
      </c>
      <c r="I104" s="131"/>
      <c r="J104" s="135"/>
      <c r="K104" s="133">
        <f>IFERROR(INDEX(Cenník[[Názov]:[JC]],MATCH(I104,Cenník[Názov],0),3),0)</f>
        <v>0</v>
      </c>
      <c r="L104" s="136">
        <f t="shared" si="9"/>
        <v>0</v>
      </c>
      <c r="M104" s="134"/>
      <c r="N104" s="79">
        <f>IFERROR(INDEX(Cenník[[Názov]:[KódN]],MATCH(O104,Cenník[Názov],0),2),0)</f>
        <v>0</v>
      </c>
      <c r="O104" s="131"/>
      <c r="P104" s="135"/>
      <c r="Q104" s="133">
        <f>IFERROR(INDEX(Cenník[[Názov]:[JC]],MATCH(O104,Cenník[Názov],0),3),0)</f>
        <v>0</v>
      </c>
      <c r="R104" s="136">
        <f t="shared" si="10"/>
        <v>0</v>
      </c>
      <c r="S104" s="134"/>
      <c r="T104" s="79">
        <f>IFERROR(INDEX(Cenník[[Názov]:[KódN]],MATCH(U104,Cenník[Názov],0),2),0)</f>
        <v>0</v>
      </c>
      <c r="U104" s="131"/>
      <c r="V104" s="135"/>
      <c r="W104" s="133">
        <f>IFERROR(INDEX(Cenník[[Názov]:[JC]],MATCH(U104,Cenník[Názov],0),3),0)</f>
        <v>0</v>
      </c>
      <c r="X104" s="136">
        <f t="shared" si="11"/>
        <v>0</v>
      </c>
      <c r="Y104" s="134"/>
      <c r="Z104" s="116"/>
      <c r="AA104" s="130">
        <v>6660</v>
      </c>
      <c r="AB104" s="121" t="s">
        <v>655</v>
      </c>
      <c r="AC104" s="122">
        <v>0.26</v>
      </c>
      <c r="AD104" s="116"/>
      <c r="AE104" s="120">
        <v>3520</v>
      </c>
      <c r="AF104" s="121" t="s">
        <v>656</v>
      </c>
      <c r="AG104" s="122">
        <v>1.57</v>
      </c>
      <c r="AH104" s="108"/>
      <c r="AI104" s="130">
        <v>4968</v>
      </c>
      <c r="AJ104" s="121" t="s">
        <v>171</v>
      </c>
      <c r="AK104" s="122">
        <v>11.24</v>
      </c>
      <c r="AL104" s="116"/>
      <c r="AM104" s="130">
        <v>3920</v>
      </c>
      <c r="AN104" s="121" t="s">
        <v>218</v>
      </c>
      <c r="AO104" s="122">
        <v>0.46</v>
      </c>
    </row>
    <row r="105" spans="1:41" ht="12.75" customHeight="1" x14ac:dyDescent="0.35">
      <c r="A105" s="75"/>
      <c r="B105" s="79">
        <f>IFERROR(INDEX(Cenník[[Názov]:[KódN]],MATCH(C105,Cenník[Názov],0),2),0)</f>
        <v>0</v>
      </c>
      <c r="C105" s="131"/>
      <c r="D105" s="132"/>
      <c r="E105" s="133">
        <f>IFERROR(INDEX(Cenník[[Názov]:[JC]],MATCH(C105,Cenník[Názov],0),3),0)</f>
        <v>0</v>
      </c>
      <c r="F105" s="136">
        <f t="shared" si="8"/>
        <v>0</v>
      </c>
      <c r="G105" s="134"/>
      <c r="H105" s="79">
        <f>IFERROR(INDEX(Cenník[[Názov]:[KódN]],MATCH(I105,Cenník[Názov],0),2),0)</f>
        <v>0</v>
      </c>
      <c r="I105" s="131"/>
      <c r="J105" s="135"/>
      <c r="K105" s="133">
        <f>IFERROR(INDEX(Cenník[[Názov]:[JC]],MATCH(I105,Cenník[Názov],0),3),0)</f>
        <v>0</v>
      </c>
      <c r="L105" s="136">
        <f t="shared" si="9"/>
        <v>0</v>
      </c>
      <c r="M105" s="134"/>
      <c r="N105" s="79">
        <f>IFERROR(INDEX(Cenník[[Názov]:[KódN]],MATCH(O105,Cenník[Názov],0),2),0)</f>
        <v>0</v>
      </c>
      <c r="O105" s="131"/>
      <c r="P105" s="135"/>
      <c r="Q105" s="133">
        <f>IFERROR(INDEX(Cenník[[Názov]:[JC]],MATCH(O105,Cenník[Názov],0),3),0)</f>
        <v>0</v>
      </c>
      <c r="R105" s="136">
        <f t="shared" si="10"/>
        <v>0</v>
      </c>
      <c r="S105" s="134"/>
      <c r="T105" s="79">
        <f>IFERROR(INDEX(Cenník[[Názov]:[KódN]],MATCH(U105,Cenník[Názov],0),2),0)</f>
        <v>0</v>
      </c>
      <c r="U105" s="131"/>
      <c r="V105" s="135"/>
      <c r="W105" s="133">
        <f>IFERROR(INDEX(Cenník[[Názov]:[JC]],MATCH(U105,Cenník[Názov],0),3),0)</f>
        <v>0</v>
      </c>
      <c r="X105" s="136">
        <f t="shared" si="11"/>
        <v>0</v>
      </c>
      <c r="Y105" s="134"/>
      <c r="Z105" s="116"/>
      <c r="AA105" s="130">
        <v>6661</v>
      </c>
      <c r="AB105" s="121" t="s">
        <v>657</v>
      </c>
      <c r="AC105" s="122">
        <v>0.26</v>
      </c>
      <c r="AD105" s="116"/>
      <c r="AE105" s="120">
        <v>3530</v>
      </c>
      <c r="AF105" s="121" t="s">
        <v>658</v>
      </c>
      <c r="AG105" s="122">
        <v>1.57</v>
      </c>
      <c r="AH105" s="108"/>
      <c r="AI105" s="130">
        <v>4980</v>
      </c>
      <c r="AJ105" s="121" t="s">
        <v>172</v>
      </c>
      <c r="AK105" s="122">
        <v>7</v>
      </c>
      <c r="AL105" s="116"/>
      <c r="AM105" s="120">
        <v>3925</v>
      </c>
      <c r="AN105" s="121" t="s">
        <v>219</v>
      </c>
      <c r="AO105" s="122">
        <v>0.28999999999999998</v>
      </c>
    </row>
    <row r="106" spans="1:41" ht="12.75" customHeight="1" x14ac:dyDescent="0.35">
      <c r="A106" s="75"/>
      <c r="B106" s="79">
        <f>IFERROR(INDEX(Cenník[[Názov]:[KódN]],MATCH(C106,Cenník[Názov],0),2),0)</f>
        <v>0</v>
      </c>
      <c r="C106" s="131"/>
      <c r="D106" s="132"/>
      <c r="E106" s="133">
        <f>IFERROR(INDEX(Cenník[[Názov]:[JC]],MATCH(C106,Cenník[Názov],0),3),0)</f>
        <v>0</v>
      </c>
      <c r="F106" s="136">
        <f t="shared" si="8"/>
        <v>0</v>
      </c>
      <c r="G106" s="134"/>
      <c r="H106" s="79">
        <f>IFERROR(INDEX(Cenník[[Názov]:[KódN]],MATCH(I106,Cenník[Názov],0),2),0)</f>
        <v>0</v>
      </c>
      <c r="I106" s="131"/>
      <c r="J106" s="135"/>
      <c r="K106" s="133">
        <f>IFERROR(INDEX(Cenník[[Názov]:[JC]],MATCH(I106,Cenník[Názov],0),3),0)</f>
        <v>0</v>
      </c>
      <c r="L106" s="136">
        <f t="shared" si="9"/>
        <v>0</v>
      </c>
      <c r="M106" s="134"/>
      <c r="N106" s="79">
        <f>IFERROR(INDEX(Cenník[[Názov]:[KódN]],MATCH(O106,Cenník[Názov],0),2),0)</f>
        <v>0</v>
      </c>
      <c r="O106" s="131"/>
      <c r="P106" s="135"/>
      <c r="Q106" s="133">
        <f>IFERROR(INDEX(Cenník[[Názov]:[JC]],MATCH(O106,Cenník[Názov],0),3),0)</f>
        <v>0</v>
      </c>
      <c r="R106" s="136">
        <f t="shared" si="10"/>
        <v>0</v>
      </c>
      <c r="S106" s="134"/>
      <c r="T106" s="79">
        <f>IFERROR(INDEX(Cenník[[Názov]:[KódN]],MATCH(U106,Cenník[Názov],0),2),0)</f>
        <v>0</v>
      </c>
      <c r="U106" s="131"/>
      <c r="V106" s="135"/>
      <c r="W106" s="133">
        <f>IFERROR(INDEX(Cenník[[Názov]:[JC]],MATCH(U106,Cenník[Názov],0),3),0)</f>
        <v>0</v>
      </c>
      <c r="X106" s="136">
        <f t="shared" si="11"/>
        <v>0</v>
      </c>
      <c r="Y106" s="134"/>
      <c r="Z106" s="116"/>
      <c r="AA106" s="130">
        <v>6662</v>
      </c>
      <c r="AB106" s="121" t="s">
        <v>659</v>
      </c>
      <c r="AC106" s="122">
        <v>0.26</v>
      </c>
      <c r="AD106" s="116"/>
      <c r="AE106" s="120">
        <v>3535</v>
      </c>
      <c r="AF106" s="121" t="s">
        <v>660</v>
      </c>
      <c r="AG106" s="122">
        <v>0.94</v>
      </c>
      <c r="AH106" s="108"/>
      <c r="AI106" s="130">
        <v>4924</v>
      </c>
      <c r="AJ106" s="121" t="s">
        <v>456</v>
      </c>
      <c r="AK106" s="122">
        <v>4.12</v>
      </c>
      <c r="AL106" s="116"/>
      <c r="AM106" s="130">
        <v>3926</v>
      </c>
      <c r="AN106" s="121" t="s">
        <v>220</v>
      </c>
      <c r="AO106" s="122">
        <v>0.17</v>
      </c>
    </row>
    <row r="107" spans="1:41" ht="12.75" customHeight="1" x14ac:dyDescent="0.35">
      <c r="A107" s="75"/>
      <c r="B107" s="79">
        <f>IFERROR(INDEX(Cenník[[Názov]:[KódN]],MATCH(C107,Cenník[Názov],0),2),0)</f>
        <v>0</v>
      </c>
      <c r="C107" s="131"/>
      <c r="D107" s="132"/>
      <c r="E107" s="133">
        <f>IFERROR(INDEX(Cenník[[Názov]:[JC]],MATCH(C107,Cenník[Názov],0),3),0)</f>
        <v>0</v>
      </c>
      <c r="F107" s="136">
        <f t="shared" si="8"/>
        <v>0</v>
      </c>
      <c r="G107" s="134"/>
      <c r="H107" s="79">
        <f>IFERROR(INDEX(Cenník[[Názov]:[KódN]],MATCH(I107,Cenník[Názov],0),2),0)</f>
        <v>0</v>
      </c>
      <c r="I107" s="131"/>
      <c r="J107" s="135"/>
      <c r="K107" s="133">
        <f>IFERROR(INDEX(Cenník[[Názov]:[JC]],MATCH(I107,Cenník[Názov],0),3),0)</f>
        <v>0</v>
      </c>
      <c r="L107" s="136">
        <f t="shared" si="9"/>
        <v>0</v>
      </c>
      <c r="M107" s="134"/>
      <c r="N107" s="79">
        <f>IFERROR(INDEX(Cenník[[Názov]:[KódN]],MATCH(O107,Cenník[Názov],0),2),0)</f>
        <v>0</v>
      </c>
      <c r="O107" s="131"/>
      <c r="P107" s="135"/>
      <c r="Q107" s="133">
        <f>IFERROR(INDEX(Cenník[[Názov]:[JC]],MATCH(O107,Cenník[Názov],0),3),0)</f>
        <v>0</v>
      </c>
      <c r="R107" s="136">
        <f t="shared" si="10"/>
        <v>0</v>
      </c>
      <c r="S107" s="134"/>
      <c r="T107" s="79">
        <f>IFERROR(INDEX(Cenník[[Názov]:[KódN]],MATCH(U107,Cenník[Názov],0),2),0)</f>
        <v>0</v>
      </c>
      <c r="U107" s="131"/>
      <c r="V107" s="135"/>
      <c r="W107" s="133">
        <f>IFERROR(INDEX(Cenník[[Názov]:[JC]],MATCH(U107,Cenník[Názov],0),3),0)</f>
        <v>0</v>
      </c>
      <c r="X107" s="136">
        <f t="shared" si="11"/>
        <v>0</v>
      </c>
      <c r="Y107" s="134"/>
      <c r="Z107" s="116"/>
      <c r="AA107" s="130">
        <v>6663</v>
      </c>
      <c r="AB107" s="121" t="s">
        <v>661</v>
      </c>
      <c r="AC107" s="122">
        <v>0.26</v>
      </c>
      <c r="AD107" s="116"/>
      <c r="AE107" s="120">
        <v>3540</v>
      </c>
      <c r="AF107" s="121" t="s">
        <v>662</v>
      </c>
      <c r="AG107" s="122">
        <v>0.94</v>
      </c>
      <c r="AH107" s="108"/>
      <c r="AI107" s="130">
        <v>4925</v>
      </c>
      <c r="AJ107" s="121" t="s">
        <v>457</v>
      </c>
      <c r="AK107" s="122">
        <v>4.12</v>
      </c>
      <c r="AL107" s="116"/>
      <c r="AM107" s="114" t="s">
        <v>320</v>
      </c>
      <c r="AN107" s="112"/>
      <c r="AO107" s="115"/>
    </row>
    <row r="108" spans="1:41" ht="12.75" customHeight="1" x14ac:dyDescent="0.35">
      <c r="A108" s="75"/>
      <c r="B108" s="79">
        <f>IFERROR(INDEX(Cenník[[Názov]:[KódN]],MATCH(C108,Cenník[Názov],0),2),0)</f>
        <v>0</v>
      </c>
      <c r="C108" s="131"/>
      <c r="D108" s="132"/>
      <c r="E108" s="133">
        <f>IFERROR(INDEX(Cenník[[Názov]:[JC]],MATCH(C108,Cenník[Názov],0),3),0)</f>
        <v>0</v>
      </c>
      <c r="F108" s="136">
        <f t="shared" si="8"/>
        <v>0</v>
      </c>
      <c r="G108" s="134"/>
      <c r="H108" s="79">
        <f>IFERROR(INDEX(Cenník[[Názov]:[KódN]],MATCH(I108,Cenník[Názov],0),2),0)</f>
        <v>0</v>
      </c>
      <c r="I108" s="131"/>
      <c r="J108" s="135"/>
      <c r="K108" s="133">
        <f>IFERROR(INDEX(Cenník[[Názov]:[JC]],MATCH(I108,Cenník[Názov],0),3),0)</f>
        <v>0</v>
      </c>
      <c r="L108" s="136">
        <f t="shared" si="9"/>
        <v>0</v>
      </c>
      <c r="M108" s="134"/>
      <c r="N108" s="79">
        <f>IFERROR(INDEX(Cenník[[Názov]:[KódN]],MATCH(O108,Cenník[Názov],0),2),0)</f>
        <v>0</v>
      </c>
      <c r="O108" s="131"/>
      <c r="P108" s="135"/>
      <c r="Q108" s="133">
        <f>IFERROR(INDEX(Cenník[[Názov]:[JC]],MATCH(O108,Cenník[Názov],0),3),0)</f>
        <v>0</v>
      </c>
      <c r="R108" s="136">
        <f t="shared" si="10"/>
        <v>0</v>
      </c>
      <c r="S108" s="134"/>
      <c r="T108" s="79">
        <f>IFERROR(INDEX(Cenník[[Názov]:[KódN]],MATCH(U108,Cenník[Názov],0),2),0)</f>
        <v>0</v>
      </c>
      <c r="U108" s="131"/>
      <c r="V108" s="135"/>
      <c r="W108" s="133">
        <f>IFERROR(INDEX(Cenník[[Názov]:[JC]],MATCH(U108,Cenník[Názov],0),3),0)</f>
        <v>0</v>
      </c>
      <c r="X108" s="136">
        <f t="shared" si="11"/>
        <v>0</v>
      </c>
      <c r="Y108" s="134"/>
      <c r="Z108" s="116"/>
      <c r="AA108" s="130">
        <v>6664</v>
      </c>
      <c r="AB108" s="121" t="s">
        <v>663</v>
      </c>
      <c r="AC108" s="122">
        <v>0.26</v>
      </c>
      <c r="AD108" s="116"/>
      <c r="AE108" s="120">
        <v>3545</v>
      </c>
      <c r="AF108" s="121" t="s">
        <v>664</v>
      </c>
      <c r="AG108" s="122">
        <v>0.94</v>
      </c>
      <c r="AH108" s="108"/>
      <c r="AI108" s="130">
        <v>4926</v>
      </c>
      <c r="AJ108" s="121" t="s">
        <v>458</v>
      </c>
      <c r="AK108" s="122">
        <v>7.61</v>
      </c>
      <c r="AL108" s="116"/>
      <c r="AM108" s="120">
        <v>4657</v>
      </c>
      <c r="AN108" s="121" t="s">
        <v>221</v>
      </c>
      <c r="AO108" s="122">
        <v>2.88</v>
      </c>
    </row>
    <row r="109" spans="1:41" ht="12.75" customHeight="1" x14ac:dyDescent="0.35">
      <c r="A109" s="75"/>
      <c r="B109" s="79">
        <f>IFERROR(INDEX(Cenník[[Názov]:[KódN]],MATCH(C109,Cenník[Názov],0),2),0)</f>
        <v>0</v>
      </c>
      <c r="C109" s="131"/>
      <c r="D109" s="132"/>
      <c r="E109" s="133">
        <f>IFERROR(INDEX(Cenník[[Názov]:[JC]],MATCH(C109,Cenník[Názov],0),3),0)</f>
        <v>0</v>
      </c>
      <c r="F109" s="136">
        <f t="shared" si="8"/>
        <v>0</v>
      </c>
      <c r="G109" s="134"/>
      <c r="H109" s="79">
        <f>IFERROR(INDEX(Cenník[[Názov]:[KódN]],MATCH(I109,Cenník[Názov],0),2),0)</f>
        <v>0</v>
      </c>
      <c r="I109" s="131"/>
      <c r="J109" s="135"/>
      <c r="K109" s="133">
        <f>IFERROR(INDEX(Cenník[[Názov]:[JC]],MATCH(I109,Cenník[Názov],0),3),0)</f>
        <v>0</v>
      </c>
      <c r="L109" s="136">
        <f t="shared" si="9"/>
        <v>0</v>
      </c>
      <c r="M109" s="134"/>
      <c r="N109" s="79">
        <f>IFERROR(INDEX(Cenník[[Názov]:[KódN]],MATCH(O109,Cenník[Názov],0),2),0)</f>
        <v>0</v>
      </c>
      <c r="O109" s="131"/>
      <c r="P109" s="135"/>
      <c r="Q109" s="133">
        <f>IFERROR(INDEX(Cenník[[Názov]:[JC]],MATCH(O109,Cenník[Názov],0),3),0)</f>
        <v>0</v>
      </c>
      <c r="R109" s="136">
        <f t="shared" si="10"/>
        <v>0</v>
      </c>
      <c r="S109" s="134"/>
      <c r="T109" s="79">
        <f>IFERROR(INDEX(Cenník[[Názov]:[KódN]],MATCH(U109,Cenník[Názov],0),2),0)</f>
        <v>0</v>
      </c>
      <c r="U109" s="131"/>
      <c r="V109" s="135"/>
      <c r="W109" s="133">
        <f>IFERROR(INDEX(Cenník[[Názov]:[JC]],MATCH(U109,Cenník[Názov],0),3),0)</f>
        <v>0</v>
      </c>
      <c r="X109" s="136">
        <f t="shared" si="11"/>
        <v>0</v>
      </c>
      <c r="Y109" s="134"/>
      <c r="Z109" s="116"/>
      <c r="AA109" s="130">
        <v>6665</v>
      </c>
      <c r="AB109" s="121" t="s">
        <v>665</v>
      </c>
      <c r="AC109" s="122">
        <v>0.26</v>
      </c>
      <c r="AD109" s="116"/>
      <c r="AE109" s="120">
        <v>3591</v>
      </c>
      <c r="AF109" s="121" t="s">
        <v>666</v>
      </c>
      <c r="AG109" s="122">
        <v>4.49</v>
      </c>
      <c r="AH109" s="108"/>
      <c r="AI109" s="130">
        <v>4928</v>
      </c>
      <c r="AJ109" s="121" t="s">
        <v>459</v>
      </c>
      <c r="AK109" s="122">
        <v>15.71</v>
      </c>
      <c r="AL109" s="116"/>
      <c r="AM109" s="130">
        <v>4658</v>
      </c>
      <c r="AN109" s="121" t="s">
        <v>222</v>
      </c>
      <c r="AO109" s="122">
        <v>2.12</v>
      </c>
    </row>
    <row r="110" spans="1:41" ht="12.75" customHeight="1" x14ac:dyDescent="0.35">
      <c r="A110" s="75"/>
      <c r="B110" s="79">
        <f>IFERROR(INDEX(Cenník[[Názov]:[KódN]],MATCH(C110,Cenník[Názov],0),2),0)</f>
        <v>0</v>
      </c>
      <c r="C110" s="131"/>
      <c r="D110" s="132"/>
      <c r="E110" s="133">
        <f>IFERROR(INDEX(Cenník[[Názov]:[JC]],MATCH(C110,Cenník[Názov],0),3),0)</f>
        <v>0</v>
      </c>
      <c r="F110" s="136">
        <f t="shared" si="8"/>
        <v>0</v>
      </c>
      <c r="G110" s="134"/>
      <c r="H110" s="79">
        <f>IFERROR(INDEX(Cenník[[Názov]:[KódN]],MATCH(I110,Cenník[Názov],0),2),0)</f>
        <v>0</v>
      </c>
      <c r="I110" s="131"/>
      <c r="J110" s="135"/>
      <c r="K110" s="133">
        <f>IFERROR(INDEX(Cenník[[Názov]:[JC]],MATCH(I110,Cenník[Názov],0),3),0)</f>
        <v>0</v>
      </c>
      <c r="L110" s="136">
        <f t="shared" si="9"/>
        <v>0</v>
      </c>
      <c r="M110" s="134"/>
      <c r="N110" s="79">
        <f>IFERROR(INDEX(Cenník[[Názov]:[KódN]],MATCH(O110,Cenník[Názov],0),2),0)</f>
        <v>0</v>
      </c>
      <c r="O110" s="131"/>
      <c r="P110" s="135"/>
      <c r="Q110" s="133">
        <f>IFERROR(INDEX(Cenník[[Názov]:[JC]],MATCH(O110,Cenník[Názov],0),3),0)</f>
        <v>0</v>
      </c>
      <c r="R110" s="136">
        <f t="shared" si="10"/>
        <v>0</v>
      </c>
      <c r="S110" s="134"/>
      <c r="T110" s="79">
        <f>IFERROR(INDEX(Cenník[[Názov]:[KódN]],MATCH(U110,Cenník[Názov],0),2),0)</f>
        <v>0</v>
      </c>
      <c r="U110" s="131"/>
      <c r="V110" s="135"/>
      <c r="W110" s="133">
        <f>IFERROR(INDEX(Cenník[[Názov]:[JC]],MATCH(U110,Cenník[Názov],0),3),0)</f>
        <v>0</v>
      </c>
      <c r="X110" s="136">
        <f t="shared" si="11"/>
        <v>0</v>
      </c>
      <c r="Y110" s="134"/>
      <c r="Z110" s="116"/>
      <c r="AA110" s="130">
        <v>6666</v>
      </c>
      <c r="AB110" s="121" t="s">
        <v>667</v>
      </c>
      <c r="AC110" s="122">
        <v>0.26</v>
      </c>
      <c r="AD110" s="116"/>
      <c r="AE110" s="120">
        <v>3592</v>
      </c>
      <c r="AF110" s="121" t="s">
        <v>668</v>
      </c>
      <c r="AG110" s="122">
        <v>2.75</v>
      </c>
      <c r="AH110" s="108"/>
      <c r="AI110" s="130">
        <v>6640</v>
      </c>
      <c r="AJ110" s="121" t="s">
        <v>460</v>
      </c>
      <c r="AK110" s="122">
        <v>4.55</v>
      </c>
      <c r="AL110" s="116"/>
      <c r="AM110" s="114" t="s">
        <v>301</v>
      </c>
      <c r="AN110" s="112"/>
      <c r="AO110" s="115"/>
    </row>
    <row r="111" spans="1:41" ht="12.75" customHeight="1" x14ac:dyDescent="0.35">
      <c r="A111" s="75"/>
      <c r="B111" s="79">
        <f>IFERROR(INDEX(Cenník[[Názov]:[KódN]],MATCH(C111,Cenník[Názov],0),2),0)</f>
        <v>0</v>
      </c>
      <c r="C111" s="131"/>
      <c r="D111" s="132"/>
      <c r="E111" s="133">
        <f>IFERROR(INDEX(Cenník[[Názov]:[JC]],MATCH(C111,Cenník[Názov],0),3),0)</f>
        <v>0</v>
      </c>
      <c r="F111" s="136">
        <f t="shared" si="8"/>
        <v>0</v>
      </c>
      <c r="G111" s="134"/>
      <c r="H111" s="79">
        <f>IFERROR(INDEX(Cenník[[Názov]:[KódN]],MATCH(I111,Cenník[Názov],0),2),0)</f>
        <v>0</v>
      </c>
      <c r="I111" s="131"/>
      <c r="J111" s="135"/>
      <c r="K111" s="133">
        <f>IFERROR(INDEX(Cenník[[Názov]:[JC]],MATCH(I111,Cenník[Názov],0),3),0)</f>
        <v>0</v>
      </c>
      <c r="L111" s="136">
        <f t="shared" si="9"/>
        <v>0</v>
      </c>
      <c r="M111" s="134"/>
      <c r="N111" s="79">
        <f>IFERROR(INDEX(Cenník[[Názov]:[KódN]],MATCH(O111,Cenník[Názov],0),2),0)</f>
        <v>0</v>
      </c>
      <c r="O111" s="131"/>
      <c r="P111" s="135"/>
      <c r="Q111" s="133">
        <f>IFERROR(INDEX(Cenník[[Názov]:[JC]],MATCH(O111,Cenník[Názov],0),3),0)</f>
        <v>0</v>
      </c>
      <c r="R111" s="136">
        <f t="shared" si="10"/>
        <v>0</v>
      </c>
      <c r="S111" s="134"/>
      <c r="T111" s="79">
        <f>IFERROR(INDEX(Cenník[[Názov]:[KódN]],MATCH(U111,Cenník[Názov],0),2),0)</f>
        <v>0</v>
      </c>
      <c r="U111" s="131"/>
      <c r="V111" s="135"/>
      <c r="W111" s="133">
        <f>IFERROR(INDEX(Cenník[[Názov]:[JC]],MATCH(U111,Cenník[Názov],0),3),0)</f>
        <v>0</v>
      </c>
      <c r="X111" s="136">
        <f t="shared" si="11"/>
        <v>0</v>
      </c>
      <c r="Y111" s="134"/>
      <c r="Z111" s="116"/>
      <c r="AA111" s="130">
        <v>6667</v>
      </c>
      <c r="AB111" s="121" t="s">
        <v>669</v>
      </c>
      <c r="AC111" s="122">
        <v>0.26</v>
      </c>
      <c r="AD111" s="116"/>
      <c r="AE111" s="120">
        <v>3605</v>
      </c>
      <c r="AF111" s="121" t="s">
        <v>670</v>
      </c>
      <c r="AG111" s="122">
        <v>2.56</v>
      </c>
      <c r="AH111" s="108"/>
      <c r="AI111" s="120">
        <v>6641</v>
      </c>
      <c r="AJ111" s="121" t="s">
        <v>461</v>
      </c>
      <c r="AK111" s="122">
        <v>9.17</v>
      </c>
      <c r="AL111" s="116"/>
      <c r="AM111" s="120">
        <v>4654</v>
      </c>
      <c r="AN111" s="121" t="s">
        <v>223</v>
      </c>
      <c r="AO111" s="122">
        <v>4.5199999999999996</v>
      </c>
    </row>
    <row r="112" spans="1:41" ht="12.75" customHeight="1" x14ac:dyDescent="0.35">
      <c r="A112" s="75"/>
      <c r="B112" s="79">
        <f>IFERROR(INDEX(Cenník[[Názov]:[KódN]],MATCH(C112,Cenník[Názov],0),2),0)</f>
        <v>0</v>
      </c>
      <c r="C112" s="131"/>
      <c r="D112" s="132"/>
      <c r="E112" s="133">
        <f>IFERROR(INDEX(Cenník[[Názov]:[JC]],MATCH(C112,Cenník[Názov],0),3),0)</f>
        <v>0</v>
      </c>
      <c r="F112" s="136">
        <f t="shared" si="8"/>
        <v>0</v>
      </c>
      <c r="G112" s="134"/>
      <c r="H112" s="79">
        <f>IFERROR(INDEX(Cenník[[Názov]:[KódN]],MATCH(I112,Cenník[Názov],0),2),0)</f>
        <v>0</v>
      </c>
      <c r="I112" s="131"/>
      <c r="J112" s="135"/>
      <c r="K112" s="133">
        <f>IFERROR(INDEX(Cenník[[Názov]:[JC]],MATCH(I112,Cenník[Názov],0),3),0)</f>
        <v>0</v>
      </c>
      <c r="L112" s="136">
        <f t="shared" si="9"/>
        <v>0</v>
      </c>
      <c r="M112" s="134"/>
      <c r="N112" s="79">
        <f>IFERROR(INDEX(Cenník[[Názov]:[KódN]],MATCH(O112,Cenník[Názov],0),2),0)</f>
        <v>0</v>
      </c>
      <c r="O112" s="131"/>
      <c r="P112" s="135"/>
      <c r="Q112" s="133">
        <f>IFERROR(INDEX(Cenník[[Názov]:[JC]],MATCH(O112,Cenník[Názov],0),3),0)</f>
        <v>0</v>
      </c>
      <c r="R112" s="136">
        <f t="shared" si="10"/>
        <v>0</v>
      </c>
      <c r="S112" s="134"/>
      <c r="T112" s="79">
        <f>IFERROR(INDEX(Cenník[[Názov]:[KódN]],MATCH(U112,Cenník[Názov],0),2),0)</f>
        <v>0</v>
      </c>
      <c r="U112" s="131"/>
      <c r="V112" s="135"/>
      <c r="W112" s="133">
        <f>IFERROR(INDEX(Cenník[[Názov]:[JC]],MATCH(U112,Cenník[Názov],0),3),0)</f>
        <v>0</v>
      </c>
      <c r="X112" s="136">
        <f t="shared" si="11"/>
        <v>0</v>
      </c>
      <c r="Y112" s="134"/>
      <c r="Z112" s="116"/>
      <c r="AA112" s="130">
        <v>6668</v>
      </c>
      <c r="AB112" s="121" t="s">
        <v>671</v>
      </c>
      <c r="AC112" s="122">
        <v>0.26</v>
      </c>
      <c r="AD112" s="116"/>
      <c r="AE112" s="120">
        <v>3615</v>
      </c>
      <c r="AF112" s="121" t="s">
        <v>672</v>
      </c>
      <c r="AG112" s="122">
        <v>2.56</v>
      </c>
      <c r="AH112" s="108"/>
      <c r="AI112" s="152" t="s">
        <v>308</v>
      </c>
      <c r="AJ112" s="112"/>
      <c r="AK112" s="115"/>
      <c r="AL112" s="116"/>
      <c r="AM112" s="130">
        <v>4655</v>
      </c>
      <c r="AN112" s="121" t="s">
        <v>224</v>
      </c>
      <c r="AO112" s="122">
        <v>3.36</v>
      </c>
    </row>
    <row r="113" spans="1:41" ht="12.75" customHeight="1" x14ac:dyDescent="0.35">
      <c r="A113" s="75"/>
      <c r="B113" s="79">
        <f>IFERROR(INDEX(Cenník[[Názov]:[KódN]],MATCH(C113,Cenník[Názov],0),2),0)</f>
        <v>0</v>
      </c>
      <c r="C113" s="131"/>
      <c r="D113" s="132"/>
      <c r="E113" s="133">
        <f>IFERROR(INDEX(Cenník[[Názov]:[JC]],MATCH(C113,Cenník[Názov],0),3),0)</f>
        <v>0</v>
      </c>
      <c r="F113" s="136">
        <f t="shared" si="8"/>
        <v>0</v>
      </c>
      <c r="G113" s="134"/>
      <c r="H113" s="79">
        <f>IFERROR(INDEX(Cenník[[Názov]:[KódN]],MATCH(I113,Cenník[Názov],0),2),0)</f>
        <v>0</v>
      </c>
      <c r="I113" s="131"/>
      <c r="J113" s="135"/>
      <c r="K113" s="133">
        <f>IFERROR(INDEX(Cenník[[Názov]:[JC]],MATCH(I113,Cenník[Názov],0),3),0)</f>
        <v>0</v>
      </c>
      <c r="L113" s="136">
        <f t="shared" si="9"/>
        <v>0</v>
      </c>
      <c r="M113" s="134"/>
      <c r="N113" s="79">
        <f>IFERROR(INDEX(Cenník[[Názov]:[KódN]],MATCH(O113,Cenník[Názov],0),2),0)</f>
        <v>0</v>
      </c>
      <c r="O113" s="131"/>
      <c r="P113" s="135"/>
      <c r="Q113" s="133">
        <f>IFERROR(INDEX(Cenník[[Názov]:[JC]],MATCH(O113,Cenník[Názov],0),3),0)</f>
        <v>0</v>
      </c>
      <c r="R113" s="136">
        <f t="shared" si="10"/>
        <v>0</v>
      </c>
      <c r="S113" s="134"/>
      <c r="T113" s="79">
        <f>IFERROR(INDEX(Cenník[[Názov]:[KódN]],MATCH(U113,Cenník[Názov],0),2),0)</f>
        <v>0</v>
      </c>
      <c r="U113" s="131"/>
      <c r="V113" s="135"/>
      <c r="W113" s="133">
        <f>IFERROR(INDEX(Cenník[[Názov]:[JC]],MATCH(U113,Cenník[Názov],0),3),0)</f>
        <v>0</v>
      </c>
      <c r="X113" s="136">
        <f t="shared" si="11"/>
        <v>0</v>
      </c>
      <c r="Y113" s="134"/>
      <c r="Z113" s="116"/>
      <c r="AA113" s="130">
        <v>6669</v>
      </c>
      <c r="AB113" s="121" t="s">
        <v>673</v>
      </c>
      <c r="AC113" s="122">
        <v>0.26</v>
      </c>
      <c r="AD113" s="116"/>
      <c r="AE113" s="120">
        <v>3620</v>
      </c>
      <c r="AF113" s="121" t="s">
        <v>674</v>
      </c>
      <c r="AG113" s="122">
        <v>1.44</v>
      </c>
      <c r="AH113" s="108"/>
      <c r="AI113" s="120">
        <v>4174</v>
      </c>
      <c r="AJ113" s="121" t="s">
        <v>173</v>
      </c>
      <c r="AK113" s="122">
        <v>0.72</v>
      </c>
      <c r="AL113" s="116"/>
      <c r="AM113" s="114" t="s">
        <v>518</v>
      </c>
      <c r="AN113" s="112"/>
      <c r="AO113" s="115"/>
    </row>
    <row r="114" spans="1:41" ht="12.75" customHeight="1" x14ac:dyDescent="0.35">
      <c r="A114" s="75"/>
      <c r="B114" s="79">
        <f>IFERROR(INDEX(Cenník[[Názov]:[KódN]],MATCH(C114,Cenník[Názov],0),2),0)</f>
        <v>0</v>
      </c>
      <c r="C114" s="131"/>
      <c r="D114" s="132"/>
      <c r="E114" s="133">
        <f>IFERROR(INDEX(Cenník[[Názov]:[JC]],MATCH(C114,Cenník[Názov],0),3),0)</f>
        <v>0</v>
      </c>
      <c r="F114" s="136">
        <f t="shared" si="8"/>
        <v>0</v>
      </c>
      <c r="G114" s="134"/>
      <c r="H114" s="79">
        <f>IFERROR(INDEX(Cenník[[Názov]:[KódN]],MATCH(I114,Cenník[Názov],0),2),0)</f>
        <v>0</v>
      </c>
      <c r="I114" s="131"/>
      <c r="J114" s="135"/>
      <c r="K114" s="133">
        <f>IFERROR(INDEX(Cenník[[Názov]:[JC]],MATCH(I114,Cenník[Názov],0),3),0)</f>
        <v>0</v>
      </c>
      <c r="L114" s="136">
        <f t="shared" si="9"/>
        <v>0</v>
      </c>
      <c r="M114" s="134"/>
      <c r="N114" s="79">
        <f>IFERROR(INDEX(Cenník[[Názov]:[KódN]],MATCH(O114,Cenník[Názov],0),2),0)</f>
        <v>0</v>
      </c>
      <c r="O114" s="131"/>
      <c r="P114" s="135"/>
      <c r="Q114" s="133">
        <f>IFERROR(INDEX(Cenník[[Názov]:[JC]],MATCH(O114,Cenník[Názov],0),3),0)</f>
        <v>0</v>
      </c>
      <c r="R114" s="136">
        <f t="shared" si="10"/>
        <v>0</v>
      </c>
      <c r="S114" s="134"/>
      <c r="T114" s="79">
        <f>IFERROR(INDEX(Cenník[[Názov]:[KódN]],MATCH(U114,Cenník[Názov],0),2),0)</f>
        <v>0</v>
      </c>
      <c r="U114" s="131"/>
      <c r="V114" s="135"/>
      <c r="W114" s="133">
        <f>IFERROR(INDEX(Cenník[[Názov]:[JC]],MATCH(U114,Cenník[Názov],0),3),0)</f>
        <v>0</v>
      </c>
      <c r="X114" s="136">
        <f t="shared" si="11"/>
        <v>0</v>
      </c>
      <c r="Y114" s="134"/>
      <c r="Z114" s="116"/>
      <c r="AA114" s="130">
        <v>6670</v>
      </c>
      <c r="AB114" s="121" t="s">
        <v>675</v>
      </c>
      <c r="AC114" s="122">
        <v>0.68</v>
      </c>
      <c r="AD114" s="116"/>
      <c r="AE114" s="120">
        <v>3630</v>
      </c>
      <c r="AF114" s="121" t="s">
        <v>676</v>
      </c>
      <c r="AG114" s="122">
        <v>1.44</v>
      </c>
      <c r="AH114" s="108"/>
      <c r="AI114" s="130">
        <v>4175</v>
      </c>
      <c r="AJ114" s="121" t="s">
        <v>174</v>
      </c>
      <c r="AK114" s="122">
        <v>1.37</v>
      </c>
      <c r="AL114" s="116"/>
      <c r="AM114" s="120">
        <v>4798</v>
      </c>
      <c r="AN114" s="121" t="s">
        <v>225</v>
      </c>
      <c r="AO114" s="122">
        <v>0.3</v>
      </c>
    </row>
    <row r="115" spans="1:41" ht="12.75" customHeight="1" x14ac:dyDescent="0.35">
      <c r="A115" s="75"/>
      <c r="B115" s="79">
        <f>IFERROR(INDEX(Cenník[[Názov]:[KódN]],MATCH(C115,Cenník[Názov],0),2),0)</f>
        <v>0</v>
      </c>
      <c r="C115" s="131"/>
      <c r="D115" s="140"/>
      <c r="E115" s="133">
        <f>IFERROR(INDEX(Cenník[[Názov]:[JC]],MATCH(C115,Cenník[Názov],0),3),0)</f>
        <v>0</v>
      </c>
      <c r="F115" s="136">
        <f t="shared" si="8"/>
        <v>0</v>
      </c>
      <c r="G115" s="134"/>
      <c r="H115" s="79">
        <f>IFERROR(INDEX(Cenník[[Názov]:[KódN]],MATCH(I115,Cenník[Názov],0),2),0)</f>
        <v>0</v>
      </c>
      <c r="I115" s="131"/>
      <c r="J115" s="135"/>
      <c r="K115" s="133">
        <f>IFERROR(INDEX(Cenník[[Názov]:[JC]],MATCH(I115,Cenník[Názov],0),3),0)</f>
        <v>0</v>
      </c>
      <c r="L115" s="136">
        <f t="shared" si="9"/>
        <v>0</v>
      </c>
      <c r="M115" s="134"/>
      <c r="N115" s="79">
        <f>IFERROR(INDEX(Cenník[[Názov]:[KódN]],MATCH(O115,Cenník[Názov],0),2),0)</f>
        <v>0</v>
      </c>
      <c r="O115" s="131"/>
      <c r="P115" s="135"/>
      <c r="Q115" s="133">
        <f>IFERROR(INDEX(Cenník[[Názov]:[JC]],MATCH(O115,Cenník[Názov],0),3),0)</f>
        <v>0</v>
      </c>
      <c r="R115" s="136">
        <f t="shared" si="10"/>
        <v>0</v>
      </c>
      <c r="S115" s="134"/>
      <c r="T115" s="79">
        <f>IFERROR(INDEX(Cenník[[Názov]:[KódN]],MATCH(U115,Cenník[Názov],0),2),0)</f>
        <v>0</v>
      </c>
      <c r="U115" s="131"/>
      <c r="V115" s="135"/>
      <c r="W115" s="133">
        <f>IFERROR(INDEX(Cenník[[Názov]:[JC]],MATCH(U115,Cenník[Názov],0),3),0)</f>
        <v>0</v>
      </c>
      <c r="X115" s="136">
        <f t="shared" si="11"/>
        <v>0</v>
      </c>
      <c r="Y115" s="134"/>
      <c r="Z115" s="116"/>
      <c r="AA115" s="130">
        <v>6671</v>
      </c>
      <c r="AB115" s="121" t="s">
        <v>677</v>
      </c>
      <c r="AC115" s="122">
        <v>0.68</v>
      </c>
      <c r="AD115" s="116"/>
      <c r="AE115" s="120">
        <v>3635</v>
      </c>
      <c r="AF115" s="121" t="s">
        <v>678</v>
      </c>
      <c r="AG115" s="122">
        <v>0.92</v>
      </c>
      <c r="AH115" s="108"/>
      <c r="AI115" s="130">
        <v>4176</v>
      </c>
      <c r="AJ115" s="121" t="s">
        <v>175</v>
      </c>
      <c r="AK115" s="122">
        <v>1.97</v>
      </c>
      <c r="AL115" s="116"/>
      <c r="AM115" s="130">
        <v>4797</v>
      </c>
      <c r="AN115" s="121" t="s">
        <v>226</v>
      </c>
      <c r="AO115" s="122">
        <v>0.48</v>
      </c>
    </row>
    <row r="116" spans="1:41" ht="12.75" customHeight="1" x14ac:dyDescent="0.35">
      <c r="A116" s="75"/>
      <c r="B116" s="79">
        <f>IFERROR(INDEX(Cenník[[Názov]:[KódN]],MATCH(C116,Cenník[Názov],0),2),0)</f>
        <v>0</v>
      </c>
      <c r="C116" s="131"/>
      <c r="D116" s="140"/>
      <c r="E116" s="133">
        <f>IFERROR(INDEX(Cenník[[Názov]:[JC]],MATCH(C116,Cenník[Názov],0),3),0)</f>
        <v>0</v>
      </c>
      <c r="F116" s="136">
        <f t="shared" si="8"/>
        <v>0</v>
      </c>
      <c r="G116" s="134"/>
      <c r="H116" s="79">
        <f>IFERROR(INDEX(Cenník[[Názov]:[KódN]],MATCH(I116,Cenník[Názov],0),2),0)</f>
        <v>0</v>
      </c>
      <c r="I116" s="131"/>
      <c r="J116" s="135"/>
      <c r="K116" s="133">
        <f>IFERROR(INDEX(Cenník[[Názov]:[JC]],MATCH(I116,Cenník[Názov],0),3),0)</f>
        <v>0</v>
      </c>
      <c r="L116" s="136">
        <f t="shared" si="9"/>
        <v>0</v>
      </c>
      <c r="M116" s="134"/>
      <c r="N116" s="79">
        <f>IFERROR(INDEX(Cenník[[Názov]:[KódN]],MATCH(O116,Cenník[Názov],0),2),0)</f>
        <v>0</v>
      </c>
      <c r="O116" s="131"/>
      <c r="P116" s="135"/>
      <c r="Q116" s="133">
        <f>IFERROR(INDEX(Cenník[[Názov]:[JC]],MATCH(O116,Cenník[Názov],0),3),0)</f>
        <v>0</v>
      </c>
      <c r="R116" s="136">
        <f t="shared" si="10"/>
        <v>0</v>
      </c>
      <c r="S116" s="134"/>
      <c r="T116" s="79">
        <f>IFERROR(INDEX(Cenník[[Názov]:[KódN]],MATCH(U116,Cenník[Názov],0),2),0)</f>
        <v>0</v>
      </c>
      <c r="U116" s="131"/>
      <c r="V116" s="135"/>
      <c r="W116" s="133">
        <f>IFERROR(INDEX(Cenník[[Názov]:[JC]],MATCH(U116,Cenník[Názov],0),3),0)</f>
        <v>0</v>
      </c>
      <c r="X116" s="136">
        <f t="shared" si="11"/>
        <v>0</v>
      </c>
      <c r="Y116" s="134"/>
      <c r="Z116" s="116"/>
      <c r="AA116" s="130">
        <v>6672</v>
      </c>
      <c r="AB116" s="121" t="s">
        <v>679</v>
      </c>
      <c r="AC116" s="122">
        <v>0.68</v>
      </c>
      <c r="AD116" s="116"/>
      <c r="AE116" s="120">
        <v>3641</v>
      </c>
      <c r="AF116" s="121" t="s">
        <v>680</v>
      </c>
      <c r="AG116" s="122">
        <v>0.92</v>
      </c>
      <c r="AH116" s="108"/>
      <c r="AI116" s="130">
        <v>4177</v>
      </c>
      <c r="AJ116" s="121" t="s">
        <v>176</v>
      </c>
      <c r="AK116" s="122">
        <v>2.7199999999999998</v>
      </c>
      <c r="AL116" s="116"/>
      <c r="AM116" s="114" t="s">
        <v>302</v>
      </c>
      <c r="AN116" s="112"/>
      <c r="AO116" s="115"/>
    </row>
    <row r="117" spans="1:41" ht="12.75" customHeight="1" x14ac:dyDescent="0.35">
      <c r="A117" s="75"/>
      <c r="B117" s="79">
        <f>IFERROR(INDEX(Cenník[[Názov]:[KódN]],MATCH(C117,Cenník[Názov],0),2),0)</f>
        <v>0</v>
      </c>
      <c r="C117" s="131"/>
      <c r="D117" s="140"/>
      <c r="E117" s="133">
        <f>IFERROR(INDEX(Cenník[[Názov]:[JC]],MATCH(C117,Cenník[Názov],0),3),0)</f>
        <v>0</v>
      </c>
      <c r="F117" s="136">
        <f t="shared" si="8"/>
        <v>0</v>
      </c>
      <c r="G117" s="134"/>
      <c r="H117" s="79">
        <f>IFERROR(INDEX(Cenník[[Názov]:[KódN]],MATCH(I117,Cenník[Názov],0),2),0)</f>
        <v>0</v>
      </c>
      <c r="I117" s="131"/>
      <c r="J117" s="135"/>
      <c r="K117" s="133">
        <f>IFERROR(INDEX(Cenník[[Názov]:[JC]],MATCH(I117,Cenník[Názov],0),3),0)</f>
        <v>0</v>
      </c>
      <c r="L117" s="136">
        <f t="shared" si="9"/>
        <v>0</v>
      </c>
      <c r="M117" s="134"/>
      <c r="N117" s="79">
        <f>IFERROR(INDEX(Cenník[[Názov]:[KódN]],MATCH(O117,Cenník[Názov],0),2),0)</f>
        <v>0</v>
      </c>
      <c r="O117" s="131"/>
      <c r="P117" s="135"/>
      <c r="Q117" s="133">
        <f>IFERROR(INDEX(Cenník[[Názov]:[JC]],MATCH(O117,Cenník[Názov],0),3),0)</f>
        <v>0</v>
      </c>
      <c r="R117" s="136">
        <f t="shared" si="10"/>
        <v>0</v>
      </c>
      <c r="S117" s="134"/>
      <c r="T117" s="79">
        <f>IFERROR(INDEX(Cenník[[Názov]:[KódN]],MATCH(U117,Cenník[Názov],0),2),0)</f>
        <v>0</v>
      </c>
      <c r="U117" s="131"/>
      <c r="V117" s="135"/>
      <c r="W117" s="133">
        <f>IFERROR(INDEX(Cenník[[Názov]:[JC]],MATCH(U117,Cenník[Názov],0),3),0)</f>
        <v>0</v>
      </c>
      <c r="X117" s="136">
        <f t="shared" si="11"/>
        <v>0</v>
      </c>
      <c r="Y117" s="134"/>
      <c r="Z117" s="116"/>
      <c r="AA117" s="130">
        <v>6673</v>
      </c>
      <c r="AB117" s="121" t="s">
        <v>681</v>
      </c>
      <c r="AC117" s="122">
        <v>0.68</v>
      </c>
      <c r="AD117" s="116"/>
      <c r="AE117" s="120">
        <v>3650</v>
      </c>
      <c r="AF117" s="121" t="s">
        <v>682</v>
      </c>
      <c r="AG117" s="122">
        <v>2.68</v>
      </c>
      <c r="AH117" s="108"/>
      <c r="AI117" s="130">
        <v>4178</v>
      </c>
      <c r="AJ117" s="121" t="s">
        <v>177</v>
      </c>
      <c r="AK117" s="122">
        <v>3.5599999999999996</v>
      </c>
      <c r="AL117" s="116"/>
      <c r="AM117" s="120">
        <v>3928</v>
      </c>
      <c r="AN117" s="121" t="s">
        <v>193</v>
      </c>
      <c r="AO117" s="122">
        <v>3.16</v>
      </c>
    </row>
    <row r="118" spans="1:41" ht="12.75" customHeight="1" x14ac:dyDescent="0.35">
      <c r="A118" s="75"/>
      <c r="B118" s="79">
        <f>IFERROR(INDEX(Cenník[[Názov]:[KódN]],MATCH(C118,Cenník[Názov],0),2),0)</f>
        <v>0</v>
      </c>
      <c r="C118" s="131"/>
      <c r="D118" s="140"/>
      <c r="E118" s="133">
        <f>IFERROR(INDEX(Cenník[[Názov]:[JC]],MATCH(C118,Cenník[Názov],0),3),0)</f>
        <v>0</v>
      </c>
      <c r="F118" s="136">
        <f t="shared" si="8"/>
        <v>0</v>
      </c>
      <c r="G118" s="134"/>
      <c r="H118" s="79">
        <f>IFERROR(INDEX(Cenník[[Názov]:[KódN]],MATCH(I118,Cenník[Názov],0),2),0)</f>
        <v>0</v>
      </c>
      <c r="I118" s="131"/>
      <c r="J118" s="135"/>
      <c r="K118" s="133">
        <f>IFERROR(INDEX(Cenník[[Názov]:[JC]],MATCH(I118,Cenník[Názov],0),3),0)</f>
        <v>0</v>
      </c>
      <c r="L118" s="136">
        <f t="shared" si="9"/>
        <v>0</v>
      </c>
      <c r="M118" s="134"/>
      <c r="N118" s="79">
        <f>IFERROR(INDEX(Cenník[[Názov]:[KódN]],MATCH(O118,Cenník[Názov],0),2),0)</f>
        <v>0</v>
      </c>
      <c r="O118" s="131"/>
      <c r="P118" s="135"/>
      <c r="Q118" s="133">
        <f>IFERROR(INDEX(Cenník[[Názov]:[JC]],MATCH(O118,Cenník[Názov],0),3),0)</f>
        <v>0</v>
      </c>
      <c r="R118" s="136">
        <f t="shared" si="10"/>
        <v>0</v>
      </c>
      <c r="S118" s="134"/>
      <c r="T118" s="79">
        <f>IFERROR(INDEX(Cenník[[Názov]:[KódN]],MATCH(U118,Cenník[Názov],0),2),0)</f>
        <v>0</v>
      </c>
      <c r="U118" s="131"/>
      <c r="V118" s="135"/>
      <c r="W118" s="133">
        <f>IFERROR(INDEX(Cenník[[Názov]:[JC]],MATCH(U118,Cenník[Názov],0),3),0)</f>
        <v>0</v>
      </c>
      <c r="X118" s="136">
        <f t="shared" si="11"/>
        <v>0</v>
      </c>
      <c r="Y118" s="134"/>
      <c r="Z118" s="116"/>
      <c r="AA118" s="130">
        <v>6674</v>
      </c>
      <c r="AB118" s="121" t="s">
        <v>683</v>
      </c>
      <c r="AC118" s="122">
        <v>0.68</v>
      </c>
      <c r="AD118" s="116"/>
      <c r="AE118" s="120">
        <v>3655</v>
      </c>
      <c r="AF118" s="121" t="s">
        <v>684</v>
      </c>
      <c r="AG118" s="122">
        <v>1.58</v>
      </c>
      <c r="AH118" s="108"/>
      <c r="AI118" s="130">
        <v>4181</v>
      </c>
      <c r="AJ118" s="121" t="s">
        <v>178</v>
      </c>
      <c r="AK118" s="122">
        <v>0.72</v>
      </c>
      <c r="AL118" s="116"/>
      <c r="AM118" s="130">
        <v>3929</v>
      </c>
      <c r="AN118" s="121" t="s">
        <v>194</v>
      </c>
      <c r="AO118" s="122">
        <v>2.5999999999999996</v>
      </c>
    </row>
    <row r="119" spans="1:41" ht="12.75" customHeight="1" x14ac:dyDescent="0.35">
      <c r="A119" s="75"/>
      <c r="B119" s="79">
        <f>IFERROR(INDEX(Cenník[[Názov]:[KódN]],MATCH(C119,Cenník[Názov],0),2),0)</f>
        <v>0</v>
      </c>
      <c r="C119" s="131"/>
      <c r="D119" s="140"/>
      <c r="E119" s="133">
        <f>IFERROR(INDEX(Cenník[[Názov]:[JC]],MATCH(C119,Cenník[Názov],0),3),0)</f>
        <v>0</v>
      </c>
      <c r="F119" s="136">
        <f t="shared" si="8"/>
        <v>0</v>
      </c>
      <c r="G119" s="134"/>
      <c r="H119" s="79">
        <f>IFERROR(INDEX(Cenník[[Názov]:[KódN]],MATCH(I119,Cenník[Názov],0),2),0)</f>
        <v>0</v>
      </c>
      <c r="I119" s="131"/>
      <c r="J119" s="135"/>
      <c r="K119" s="133">
        <f>IFERROR(INDEX(Cenník[[Názov]:[JC]],MATCH(I119,Cenník[Názov],0),3),0)</f>
        <v>0</v>
      </c>
      <c r="L119" s="136">
        <f t="shared" si="9"/>
        <v>0</v>
      </c>
      <c r="M119" s="134"/>
      <c r="N119" s="79">
        <f>IFERROR(INDEX(Cenník[[Názov]:[KódN]],MATCH(O119,Cenník[Názov],0),2),0)</f>
        <v>0</v>
      </c>
      <c r="O119" s="131"/>
      <c r="P119" s="135"/>
      <c r="Q119" s="133">
        <f>IFERROR(INDEX(Cenník[[Názov]:[JC]],MATCH(O119,Cenník[Názov],0),3),0)</f>
        <v>0</v>
      </c>
      <c r="R119" s="136">
        <f t="shared" si="10"/>
        <v>0</v>
      </c>
      <c r="S119" s="134"/>
      <c r="T119" s="79">
        <f>IFERROR(INDEX(Cenník[[Názov]:[KódN]],MATCH(U119,Cenník[Názov],0),2),0)</f>
        <v>0</v>
      </c>
      <c r="U119" s="131"/>
      <c r="V119" s="135"/>
      <c r="W119" s="133">
        <f>IFERROR(INDEX(Cenník[[Názov]:[JC]],MATCH(U119,Cenník[Názov],0),3),0)</f>
        <v>0</v>
      </c>
      <c r="X119" s="136">
        <f t="shared" si="11"/>
        <v>0</v>
      </c>
      <c r="Y119" s="134"/>
      <c r="Z119" s="116"/>
      <c r="AA119" s="130">
        <v>6675</v>
      </c>
      <c r="AB119" s="121" t="s">
        <v>685</v>
      </c>
      <c r="AC119" s="122">
        <v>0.68</v>
      </c>
      <c r="AD119" s="116"/>
      <c r="AE119" s="120">
        <v>3656</v>
      </c>
      <c r="AF119" s="121" t="s">
        <v>686</v>
      </c>
      <c r="AG119" s="122">
        <v>1.58</v>
      </c>
      <c r="AH119" s="108"/>
      <c r="AI119" s="130">
        <v>4182</v>
      </c>
      <c r="AJ119" s="121" t="s">
        <v>179</v>
      </c>
      <c r="AK119" s="122">
        <v>1.45</v>
      </c>
      <c r="AL119" s="116"/>
      <c r="AM119" s="114" t="s">
        <v>303</v>
      </c>
      <c r="AN119" s="112"/>
      <c r="AO119" s="115"/>
    </row>
    <row r="120" spans="1:41" ht="12.75" customHeight="1" x14ac:dyDescent="0.35">
      <c r="A120" s="75"/>
      <c r="B120" s="79">
        <f>IFERROR(INDEX(Cenník[[Názov]:[KódN]],MATCH(C120,Cenník[Názov],0),2),0)</f>
        <v>0</v>
      </c>
      <c r="C120" s="131"/>
      <c r="D120" s="140"/>
      <c r="E120" s="133">
        <f>IFERROR(INDEX(Cenník[[Názov]:[JC]],MATCH(C120,Cenník[Názov],0),3),0)</f>
        <v>0</v>
      </c>
      <c r="F120" s="136">
        <f t="shared" si="8"/>
        <v>0</v>
      </c>
      <c r="G120" s="134"/>
      <c r="H120" s="79">
        <f>IFERROR(INDEX(Cenník[[Názov]:[KódN]],MATCH(I120,Cenník[Názov],0),2),0)</f>
        <v>0</v>
      </c>
      <c r="I120" s="131"/>
      <c r="J120" s="135"/>
      <c r="K120" s="133">
        <f>IFERROR(INDEX(Cenník[[Názov]:[JC]],MATCH(I120,Cenník[Názov],0),3),0)</f>
        <v>0</v>
      </c>
      <c r="L120" s="136">
        <f t="shared" si="9"/>
        <v>0</v>
      </c>
      <c r="M120" s="134"/>
      <c r="N120" s="79">
        <f>IFERROR(INDEX(Cenník[[Názov]:[KódN]],MATCH(O120,Cenník[Názov],0),2),0)</f>
        <v>0</v>
      </c>
      <c r="O120" s="131"/>
      <c r="P120" s="135"/>
      <c r="Q120" s="133">
        <f>IFERROR(INDEX(Cenník[[Názov]:[JC]],MATCH(O120,Cenník[Názov],0),3),0)</f>
        <v>0</v>
      </c>
      <c r="R120" s="136">
        <f t="shared" si="10"/>
        <v>0</v>
      </c>
      <c r="S120" s="134"/>
      <c r="T120" s="79">
        <f>IFERROR(INDEX(Cenník[[Názov]:[KódN]],MATCH(U120,Cenník[Názov],0),2),0)</f>
        <v>0</v>
      </c>
      <c r="U120" s="131"/>
      <c r="V120" s="135"/>
      <c r="W120" s="133">
        <f>IFERROR(INDEX(Cenník[[Názov]:[JC]],MATCH(U120,Cenník[Názov],0),3),0)</f>
        <v>0</v>
      </c>
      <c r="X120" s="136">
        <f t="shared" si="11"/>
        <v>0</v>
      </c>
      <c r="Y120" s="134"/>
      <c r="Z120" s="116"/>
      <c r="AA120" s="130">
        <v>6676</v>
      </c>
      <c r="AB120" s="121" t="s">
        <v>687</v>
      </c>
      <c r="AC120" s="122">
        <v>0.68</v>
      </c>
      <c r="AD120" s="116"/>
      <c r="AE120" s="120">
        <v>3658</v>
      </c>
      <c r="AF120" s="121" t="s">
        <v>688</v>
      </c>
      <c r="AG120" s="122">
        <v>2.2400000000000002</v>
      </c>
      <c r="AH120" s="108"/>
      <c r="AI120" s="130">
        <v>4183</v>
      </c>
      <c r="AJ120" s="121" t="s">
        <v>180</v>
      </c>
      <c r="AK120" s="122">
        <v>1.92</v>
      </c>
      <c r="AL120" s="116"/>
      <c r="AM120" s="150">
        <v>4641</v>
      </c>
      <c r="AN120" s="121" t="s">
        <v>227</v>
      </c>
      <c r="AO120" s="122">
        <v>7.22</v>
      </c>
    </row>
    <row r="121" spans="1:41" ht="12.75" customHeight="1" x14ac:dyDescent="0.35">
      <c r="A121" s="75"/>
      <c r="B121" s="79">
        <f>IFERROR(INDEX(Cenník[[Názov]:[KódN]],MATCH(C121,Cenník[Názov],0),2),0)</f>
        <v>0</v>
      </c>
      <c r="C121" s="131"/>
      <c r="D121" s="140"/>
      <c r="E121" s="133">
        <f>IFERROR(INDEX(Cenník[[Názov]:[JC]],MATCH(C121,Cenník[Názov],0),3),0)</f>
        <v>0</v>
      </c>
      <c r="F121" s="136">
        <f t="shared" si="8"/>
        <v>0</v>
      </c>
      <c r="G121" s="134"/>
      <c r="H121" s="79">
        <f>IFERROR(INDEX(Cenník[[Názov]:[KódN]],MATCH(I121,Cenník[Názov],0),2),0)</f>
        <v>0</v>
      </c>
      <c r="I121" s="131"/>
      <c r="J121" s="135"/>
      <c r="K121" s="133">
        <f>IFERROR(INDEX(Cenník[[Názov]:[JC]],MATCH(I121,Cenník[Názov],0),3),0)</f>
        <v>0</v>
      </c>
      <c r="L121" s="136">
        <f t="shared" si="9"/>
        <v>0</v>
      </c>
      <c r="M121" s="134"/>
      <c r="N121" s="79">
        <f>IFERROR(INDEX(Cenník[[Názov]:[KódN]],MATCH(O121,Cenník[Názov],0),2),0)</f>
        <v>0</v>
      </c>
      <c r="O121" s="131"/>
      <c r="P121" s="135"/>
      <c r="Q121" s="133">
        <f>IFERROR(INDEX(Cenník[[Názov]:[JC]],MATCH(O121,Cenník[Názov],0),3),0)</f>
        <v>0</v>
      </c>
      <c r="R121" s="136">
        <f t="shared" si="10"/>
        <v>0</v>
      </c>
      <c r="S121" s="134"/>
      <c r="T121" s="79">
        <f>IFERROR(INDEX(Cenník[[Názov]:[KódN]],MATCH(U121,Cenník[Názov],0),2),0)</f>
        <v>0</v>
      </c>
      <c r="U121" s="131"/>
      <c r="V121" s="135"/>
      <c r="W121" s="133">
        <f>IFERROR(INDEX(Cenník[[Názov]:[JC]],MATCH(U121,Cenník[Názov],0),3),0)</f>
        <v>0</v>
      </c>
      <c r="X121" s="136">
        <f t="shared" si="11"/>
        <v>0</v>
      </c>
      <c r="Y121" s="134"/>
      <c r="Z121" s="116"/>
      <c r="AA121" s="130">
        <v>6677</v>
      </c>
      <c r="AB121" s="121" t="s">
        <v>689</v>
      </c>
      <c r="AC121" s="122">
        <v>0.68</v>
      </c>
      <c r="AD121" s="116"/>
      <c r="AE121" s="120">
        <v>3659</v>
      </c>
      <c r="AF121" s="121" t="s">
        <v>690</v>
      </c>
      <c r="AG121" s="122">
        <v>1.36</v>
      </c>
      <c r="AH121" s="108"/>
      <c r="AI121" s="130">
        <v>4184</v>
      </c>
      <c r="AJ121" s="121" t="s">
        <v>181</v>
      </c>
      <c r="AK121" s="122">
        <v>2.65</v>
      </c>
      <c r="AL121" s="116"/>
      <c r="AM121" s="130">
        <v>4645</v>
      </c>
      <c r="AN121" s="121" t="s">
        <v>228</v>
      </c>
      <c r="AO121" s="122">
        <v>12.22</v>
      </c>
    </row>
    <row r="122" spans="1:41" ht="12.75" customHeight="1" x14ac:dyDescent="0.35">
      <c r="A122" s="75"/>
      <c r="B122" s="79">
        <f>IFERROR(INDEX(Cenník[[Názov]:[KódN]],MATCH(C122,Cenník[Názov],0),2),0)</f>
        <v>0</v>
      </c>
      <c r="C122" s="131"/>
      <c r="D122" s="140"/>
      <c r="E122" s="133">
        <f>IFERROR(INDEX(Cenník[[Názov]:[JC]],MATCH(C122,Cenník[Názov],0),3),0)</f>
        <v>0</v>
      </c>
      <c r="F122" s="136">
        <f t="shared" si="8"/>
        <v>0</v>
      </c>
      <c r="G122" s="134"/>
      <c r="H122" s="79">
        <f>IFERROR(INDEX(Cenník[[Názov]:[KódN]],MATCH(I122,Cenník[Názov],0),2),0)</f>
        <v>0</v>
      </c>
      <c r="I122" s="131"/>
      <c r="J122" s="135"/>
      <c r="K122" s="133">
        <f>IFERROR(INDEX(Cenník[[Názov]:[JC]],MATCH(I122,Cenník[Názov],0),3),0)</f>
        <v>0</v>
      </c>
      <c r="L122" s="136">
        <f t="shared" si="9"/>
        <v>0</v>
      </c>
      <c r="M122" s="134"/>
      <c r="N122" s="79">
        <f>IFERROR(INDEX(Cenník[[Názov]:[KódN]],MATCH(O122,Cenník[Názov],0),2),0)</f>
        <v>0</v>
      </c>
      <c r="O122" s="131"/>
      <c r="P122" s="135"/>
      <c r="Q122" s="133">
        <f>IFERROR(INDEX(Cenník[[Názov]:[JC]],MATCH(O122,Cenník[Názov],0),3),0)</f>
        <v>0</v>
      </c>
      <c r="R122" s="136">
        <f t="shared" si="10"/>
        <v>0</v>
      </c>
      <c r="S122" s="134"/>
      <c r="T122" s="79">
        <f>IFERROR(INDEX(Cenník[[Názov]:[KódN]],MATCH(U122,Cenník[Názov],0),2),0)</f>
        <v>0</v>
      </c>
      <c r="U122" s="131"/>
      <c r="V122" s="135"/>
      <c r="W122" s="133">
        <f>IFERROR(INDEX(Cenník[[Názov]:[JC]],MATCH(U122,Cenník[Názov],0),3),0)</f>
        <v>0</v>
      </c>
      <c r="X122" s="136">
        <f t="shared" si="11"/>
        <v>0</v>
      </c>
      <c r="Y122" s="134"/>
      <c r="Z122" s="116"/>
      <c r="AA122" s="130">
        <v>6678</v>
      </c>
      <c r="AB122" s="121" t="s">
        <v>691</v>
      </c>
      <c r="AC122" s="122">
        <v>0.68</v>
      </c>
      <c r="AD122" s="116"/>
      <c r="AE122" s="111" t="s">
        <v>283</v>
      </c>
      <c r="AF122" s="112"/>
      <c r="AG122" s="113"/>
      <c r="AH122" s="108"/>
      <c r="AI122" s="130">
        <v>4185</v>
      </c>
      <c r="AJ122" s="121" t="s">
        <v>182</v>
      </c>
      <c r="AK122" s="122">
        <v>3.34</v>
      </c>
      <c r="AL122" s="116"/>
      <c r="AM122" s="114" t="s">
        <v>532</v>
      </c>
      <c r="AN122" s="112"/>
      <c r="AO122" s="115"/>
    </row>
    <row r="123" spans="1:41" ht="12.75" customHeight="1" x14ac:dyDescent="0.35">
      <c r="A123" s="75"/>
      <c r="B123" s="79">
        <f>IFERROR(INDEX(Cenník[[Názov]:[KódN]],MATCH(C123,Cenník[Názov],0),2),0)</f>
        <v>0</v>
      </c>
      <c r="C123" s="131"/>
      <c r="D123" s="140"/>
      <c r="E123" s="133">
        <f>IFERROR(INDEX(Cenník[[Názov]:[JC]],MATCH(C123,Cenník[Názov],0),3),0)</f>
        <v>0</v>
      </c>
      <c r="F123" s="136">
        <f t="shared" si="8"/>
        <v>0</v>
      </c>
      <c r="G123" s="134"/>
      <c r="H123" s="79">
        <f>IFERROR(INDEX(Cenník[[Názov]:[KódN]],MATCH(I123,Cenník[Názov],0),2),0)</f>
        <v>0</v>
      </c>
      <c r="I123" s="131"/>
      <c r="J123" s="135"/>
      <c r="K123" s="133">
        <f>IFERROR(INDEX(Cenník[[Názov]:[JC]],MATCH(I123,Cenník[Názov],0),3),0)</f>
        <v>0</v>
      </c>
      <c r="L123" s="136">
        <f t="shared" si="9"/>
        <v>0</v>
      </c>
      <c r="M123" s="134"/>
      <c r="N123" s="79">
        <f>IFERROR(INDEX(Cenník[[Názov]:[KódN]],MATCH(O123,Cenník[Názov],0),2),0)</f>
        <v>0</v>
      </c>
      <c r="O123" s="131"/>
      <c r="P123" s="135"/>
      <c r="Q123" s="133">
        <f>IFERROR(INDEX(Cenník[[Názov]:[JC]],MATCH(O123,Cenník[Názov],0),3),0)</f>
        <v>0</v>
      </c>
      <c r="R123" s="136">
        <f t="shared" si="10"/>
        <v>0</v>
      </c>
      <c r="S123" s="134"/>
      <c r="T123" s="79">
        <f>IFERROR(INDEX(Cenník[[Názov]:[KódN]],MATCH(U123,Cenník[Názov],0),2),0)</f>
        <v>0</v>
      </c>
      <c r="U123" s="131"/>
      <c r="V123" s="135"/>
      <c r="W123" s="133">
        <f>IFERROR(INDEX(Cenník[[Názov]:[JC]],MATCH(U123,Cenník[Názov],0),3),0)</f>
        <v>0</v>
      </c>
      <c r="X123" s="136">
        <f t="shared" si="11"/>
        <v>0</v>
      </c>
      <c r="Y123" s="134"/>
      <c r="Z123" s="116"/>
      <c r="AA123" s="130">
        <v>6679</v>
      </c>
      <c r="AB123" s="121" t="s">
        <v>692</v>
      </c>
      <c r="AC123" s="122">
        <v>0.68</v>
      </c>
      <c r="AD123" s="116"/>
      <c r="AE123" s="120">
        <v>3880</v>
      </c>
      <c r="AF123" s="121" t="s">
        <v>434</v>
      </c>
      <c r="AG123" s="122">
        <v>0.16</v>
      </c>
      <c r="AH123" s="108"/>
      <c r="AI123" s="130">
        <v>4171</v>
      </c>
      <c r="AJ123" s="121" t="s">
        <v>183</v>
      </c>
      <c r="AK123" s="122">
        <v>0.7</v>
      </c>
      <c r="AL123" s="116"/>
      <c r="AM123" s="149">
        <v>3936</v>
      </c>
      <c r="AN123" s="121" t="s">
        <v>527</v>
      </c>
      <c r="AO123" s="122">
        <v>76.8</v>
      </c>
    </row>
    <row r="124" spans="1:41" ht="12.75" customHeight="1" x14ac:dyDescent="0.35">
      <c r="A124" s="75"/>
      <c r="B124" s="142"/>
      <c r="C124" s="246" t="s">
        <v>49</v>
      </c>
      <c r="D124" s="247"/>
      <c r="E124" s="248">
        <f>SUM(F90:F123)</f>
        <v>0</v>
      </c>
      <c r="F124" s="249"/>
      <c r="G124" s="109"/>
      <c r="H124" s="142"/>
      <c r="I124" s="246" t="s">
        <v>49</v>
      </c>
      <c r="J124" s="247"/>
      <c r="K124" s="248">
        <f>SUM(L90:L123)</f>
        <v>0</v>
      </c>
      <c r="L124" s="249"/>
      <c r="M124" s="109"/>
      <c r="N124" s="142"/>
      <c r="O124" s="246" t="s">
        <v>49</v>
      </c>
      <c r="P124" s="247"/>
      <c r="Q124" s="248">
        <f>SUM(R90:R123)</f>
        <v>0</v>
      </c>
      <c r="R124" s="249"/>
      <c r="S124" s="109"/>
      <c r="T124" s="142"/>
      <c r="U124" s="246" t="s">
        <v>49</v>
      </c>
      <c r="V124" s="247"/>
      <c r="W124" s="248">
        <f>SUM(X90:X123)</f>
        <v>0</v>
      </c>
      <c r="X124" s="249"/>
      <c r="Y124" s="109"/>
      <c r="Z124" s="116"/>
      <c r="AA124" s="130">
        <v>6680</v>
      </c>
      <c r="AB124" s="121" t="s">
        <v>693</v>
      </c>
      <c r="AC124" s="122">
        <v>1.26</v>
      </c>
      <c r="AD124" s="116"/>
      <c r="AE124" s="130">
        <v>3885</v>
      </c>
      <c r="AF124" s="121" t="s">
        <v>435</v>
      </c>
      <c r="AG124" s="122">
        <v>0.16</v>
      </c>
      <c r="AH124" s="108"/>
      <c r="AI124" s="130">
        <v>4172</v>
      </c>
      <c r="AJ124" s="121" t="s">
        <v>184</v>
      </c>
      <c r="AK124" s="122">
        <v>1.3</v>
      </c>
      <c r="AL124" s="116"/>
      <c r="AM124" s="150">
        <v>3937</v>
      </c>
      <c r="AN124" s="121" t="s">
        <v>529</v>
      </c>
      <c r="AO124" s="122">
        <v>57.6</v>
      </c>
    </row>
    <row r="125" spans="1:41" ht="12.75" customHeight="1" x14ac:dyDescent="0.35">
      <c r="A125" s="75"/>
      <c r="B125" s="143"/>
      <c r="C125" s="238" t="str">
        <f>E87</f>
        <v>2.A</v>
      </c>
      <c r="D125" s="239"/>
      <c r="E125" s="240"/>
      <c r="F125" s="241"/>
      <c r="G125" s="109"/>
      <c r="H125" s="143"/>
      <c r="I125" s="238" t="str">
        <f>K87</f>
        <v>2.B</v>
      </c>
      <c r="J125" s="239"/>
      <c r="K125" s="240"/>
      <c r="L125" s="241"/>
      <c r="M125" s="109"/>
      <c r="N125" s="143"/>
      <c r="O125" s="238" t="str">
        <f>Q87</f>
        <v>2.C</v>
      </c>
      <c r="P125" s="239"/>
      <c r="Q125" s="240"/>
      <c r="R125" s="241"/>
      <c r="S125" s="153"/>
      <c r="T125" s="143"/>
      <c r="U125" s="238" t="str">
        <f>W87</f>
        <v>2.D</v>
      </c>
      <c r="V125" s="239"/>
      <c r="W125" s="240"/>
      <c r="X125" s="241"/>
      <c r="Y125" s="153"/>
      <c r="Z125" s="116"/>
      <c r="AA125" s="130">
        <v>6681</v>
      </c>
      <c r="AB125" s="121" t="s">
        <v>694</v>
      </c>
      <c r="AC125" s="122">
        <v>1.26</v>
      </c>
      <c r="AD125" s="116"/>
      <c r="AE125" s="130">
        <v>3890</v>
      </c>
      <c r="AF125" s="121" t="s">
        <v>436</v>
      </c>
      <c r="AG125" s="122">
        <v>0.16</v>
      </c>
      <c r="AH125" s="108"/>
      <c r="AI125" s="130">
        <v>4179</v>
      </c>
      <c r="AJ125" s="121" t="s">
        <v>185</v>
      </c>
      <c r="AK125" s="122">
        <v>2.2999999999999998</v>
      </c>
      <c r="AL125" s="116"/>
      <c r="AM125" s="120">
        <v>3938</v>
      </c>
      <c r="AN125" s="121" t="s">
        <v>528</v>
      </c>
      <c r="AO125" s="122">
        <v>57.6</v>
      </c>
    </row>
    <row r="126" spans="1:41" ht="12.75" customHeight="1" x14ac:dyDescent="0.35">
      <c r="A126" s="75"/>
      <c r="B126" s="142"/>
      <c r="C126" s="242" t="str">
        <f>E87</f>
        <v>2.A</v>
      </c>
      <c r="D126" s="243"/>
      <c r="E126" s="244">
        <f>E124*E125</f>
        <v>0</v>
      </c>
      <c r="F126" s="245"/>
      <c r="G126" s="109"/>
      <c r="H126" s="142"/>
      <c r="I126" s="242" t="str">
        <f>K87</f>
        <v>2.B</v>
      </c>
      <c r="J126" s="243"/>
      <c r="K126" s="244">
        <f>K124*K125</f>
        <v>0</v>
      </c>
      <c r="L126" s="245"/>
      <c r="M126" s="109"/>
      <c r="N126" s="142"/>
      <c r="O126" s="242" t="str">
        <f>Q87</f>
        <v>2.C</v>
      </c>
      <c r="P126" s="243"/>
      <c r="Q126" s="244">
        <f>Q124*Q125</f>
        <v>0</v>
      </c>
      <c r="R126" s="245"/>
      <c r="S126" s="109"/>
      <c r="T126" s="142"/>
      <c r="U126" s="242" t="str">
        <f>W87</f>
        <v>2.D</v>
      </c>
      <c r="V126" s="243"/>
      <c r="W126" s="244">
        <f>W124*W125</f>
        <v>0</v>
      </c>
      <c r="X126" s="245"/>
      <c r="Y126" s="109"/>
      <c r="Z126" s="116"/>
      <c r="AA126" s="130">
        <v>6682</v>
      </c>
      <c r="AB126" s="121" t="s">
        <v>695</v>
      </c>
      <c r="AC126" s="122">
        <v>1.26</v>
      </c>
      <c r="AD126" s="116"/>
      <c r="AE126" s="130">
        <v>3893</v>
      </c>
      <c r="AF126" s="121" t="s">
        <v>106</v>
      </c>
      <c r="AG126" s="122">
        <v>0.28000000000000003</v>
      </c>
      <c r="AH126" s="108"/>
      <c r="AI126" s="120">
        <v>4180</v>
      </c>
      <c r="AJ126" s="121" t="s">
        <v>186</v>
      </c>
      <c r="AK126" s="122">
        <v>3.1399999999999997</v>
      </c>
      <c r="AL126" s="116"/>
      <c r="AM126" s="130">
        <v>3930</v>
      </c>
      <c r="AN126" s="121" t="s">
        <v>91</v>
      </c>
      <c r="AO126" s="122">
        <v>0.3</v>
      </c>
    </row>
    <row r="127" spans="1:41" ht="12.75" customHeight="1" x14ac:dyDescent="0.35">
      <c r="A127" s="75"/>
      <c r="B127" s="142"/>
      <c r="C127" s="142"/>
      <c r="D127" s="142"/>
      <c r="E127" s="142"/>
      <c r="F127" s="144"/>
      <c r="G127" s="109"/>
      <c r="H127" s="142"/>
      <c r="I127" s="142"/>
      <c r="J127" s="142"/>
      <c r="K127" s="142"/>
      <c r="L127" s="144"/>
      <c r="M127" s="109"/>
      <c r="N127" s="142"/>
      <c r="O127" s="142"/>
      <c r="P127" s="142"/>
      <c r="Q127" s="142"/>
      <c r="R127" s="144"/>
      <c r="S127" s="109"/>
      <c r="T127" s="142"/>
      <c r="U127" s="142"/>
      <c r="V127" s="142"/>
      <c r="W127" s="142"/>
      <c r="X127" s="144"/>
      <c r="Y127" s="109"/>
      <c r="Z127" s="116"/>
      <c r="AA127" s="130">
        <v>6683</v>
      </c>
      <c r="AB127" s="121" t="s">
        <v>696</v>
      </c>
      <c r="AC127" s="122">
        <v>1.26</v>
      </c>
      <c r="AD127" s="116"/>
      <c r="AE127" s="130">
        <v>3894</v>
      </c>
      <c r="AF127" s="121" t="s">
        <v>107</v>
      </c>
      <c r="AG127" s="122">
        <v>0.3</v>
      </c>
      <c r="AH127" s="108"/>
      <c r="AI127" s="114" t="s">
        <v>81</v>
      </c>
      <c r="AJ127" s="112"/>
      <c r="AK127" s="115"/>
      <c r="AL127" s="116"/>
      <c r="AM127" s="114" t="s">
        <v>533</v>
      </c>
      <c r="AN127" s="112"/>
      <c r="AO127" s="115"/>
    </row>
    <row r="128" spans="1:41" ht="12.75" customHeight="1" x14ac:dyDescent="0.35">
      <c r="A128" s="75"/>
      <c r="B128" s="142"/>
      <c r="C128" s="142"/>
      <c r="D128" s="142"/>
      <c r="E128" s="142"/>
      <c r="F128" s="144"/>
      <c r="G128" s="109"/>
      <c r="H128" s="142"/>
      <c r="I128" s="142"/>
      <c r="J128" s="142"/>
      <c r="K128" s="142"/>
      <c r="L128" s="144"/>
      <c r="M128" s="109"/>
      <c r="N128" s="142"/>
      <c r="O128" s="142"/>
      <c r="P128" s="142"/>
      <c r="Q128" s="142"/>
      <c r="R128" s="144"/>
      <c r="S128" s="109"/>
      <c r="T128" s="142"/>
      <c r="U128" s="142"/>
      <c r="V128" s="142"/>
      <c r="W128" s="142"/>
      <c r="X128" s="144"/>
      <c r="Y128" s="109"/>
      <c r="Z128" s="116"/>
      <c r="AA128" s="130">
        <v>6684</v>
      </c>
      <c r="AB128" s="121" t="s">
        <v>697</v>
      </c>
      <c r="AC128" s="122">
        <v>1.26</v>
      </c>
      <c r="AD128" s="116"/>
      <c r="AE128" s="130">
        <v>3940</v>
      </c>
      <c r="AF128" s="121" t="s">
        <v>108</v>
      </c>
      <c r="AG128" s="122">
        <v>0.24</v>
      </c>
      <c r="AH128" s="108"/>
      <c r="AI128" s="120">
        <v>3825</v>
      </c>
      <c r="AJ128" s="121" t="s">
        <v>462</v>
      </c>
      <c r="AK128" s="122">
        <v>0.56000000000000005</v>
      </c>
      <c r="AL128" s="116"/>
      <c r="AM128" s="130">
        <v>3934</v>
      </c>
      <c r="AN128" s="121" t="s">
        <v>531</v>
      </c>
      <c r="AO128" s="122">
        <v>3.48</v>
      </c>
    </row>
    <row r="129" spans="1:41" ht="12.75" customHeight="1" x14ac:dyDescent="0.35">
      <c r="A129" s="75"/>
      <c r="B129" s="250" t="str">
        <f>B87</f>
        <v>2025/2026</v>
      </c>
      <c r="C129" s="251"/>
      <c r="D129" s="251"/>
      <c r="E129" s="252" t="s">
        <v>335</v>
      </c>
      <c r="F129" s="253"/>
      <c r="G129" s="109"/>
      <c r="H129" s="250" t="str">
        <f>H87</f>
        <v>2025/2026</v>
      </c>
      <c r="I129" s="251"/>
      <c r="J129" s="251"/>
      <c r="K129" s="252" t="s">
        <v>336</v>
      </c>
      <c r="L129" s="253"/>
      <c r="M129" s="109"/>
      <c r="N129" s="250" t="str">
        <f>N87</f>
        <v>2025/2026</v>
      </c>
      <c r="O129" s="251"/>
      <c r="P129" s="251"/>
      <c r="Q129" s="252" t="s">
        <v>337</v>
      </c>
      <c r="R129" s="253"/>
      <c r="S129" s="109"/>
      <c r="T129" s="250" t="str">
        <f>T87</f>
        <v>2025/2026</v>
      </c>
      <c r="U129" s="251"/>
      <c r="V129" s="251"/>
      <c r="W129" s="252" t="s">
        <v>338</v>
      </c>
      <c r="X129" s="253"/>
      <c r="Y129" s="109"/>
      <c r="Z129" s="116"/>
      <c r="AA129" s="130">
        <v>6685</v>
      </c>
      <c r="AB129" s="121" t="s">
        <v>698</v>
      </c>
      <c r="AC129" s="122">
        <v>1.26</v>
      </c>
      <c r="AD129" s="116"/>
      <c r="AE129" s="130">
        <v>3942</v>
      </c>
      <c r="AF129" s="121" t="s">
        <v>109</v>
      </c>
      <c r="AG129" s="122">
        <v>1.36</v>
      </c>
      <c r="AH129" s="108"/>
      <c r="AI129" s="130">
        <v>3830</v>
      </c>
      <c r="AJ129" s="121" t="s">
        <v>463</v>
      </c>
      <c r="AK129" s="122">
        <v>1.3</v>
      </c>
      <c r="AL129" s="116"/>
      <c r="AM129" s="130">
        <v>3935</v>
      </c>
      <c r="AN129" s="121" t="s">
        <v>530</v>
      </c>
      <c r="AO129" s="122">
        <v>2.3199999999999998</v>
      </c>
    </row>
    <row r="130" spans="1:41" ht="12.75" customHeight="1" x14ac:dyDescent="0.35">
      <c r="A130" s="75"/>
      <c r="B130" s="117" t="s">
        <v>0</v>
      </c>
      <c r="C130" s="117" t="s">
        <v>4</v>
      </c>
      <c r="D130" s="118" t="s">
        <v>5</v>
      </c>
      <c r="E130" s="254" t="s">
        <v>6</v>
      </c>
      <c r="F130" s="255"/>
      <c r="G130" s="109"/>
      <c r="H130" s="117" t="s">
        <v>0</v>
      </c>
      <c r="I130" s="117" t="s">
        <v>4</v>
      </c>
      <c r="J130" s="118" t="s">
        <v>5</v>
      </c>
      <c r="K130" s="254" t="s">
        <v>6</v>
      </c>
      <c r="L130" s="255"/>
      <c r="M130" s="109"/>
      <c r="N130" s="117" t="s">
        <v>0</v>
      </c>
      <c r="O130" s="117" t="s">
        <v>4</v>
      </c>
      <c r="P130" s="118" t="s">
        <v>5</v>
      </c>
      <c r="Q130" s="254" t="s">
        <v>6</v>
      </c>
      <c r="R130" s="255"/>
      <c r="S130" s="109"/>
      <c r="T130" s="117" t="s">
        <v>0</v>
      </c>
      <c r="U130" s="117" t="s">
        <v>4</v>
      </c>
      <c r="V130" s="118" t="s">
        <v>5</v>
      </c>
      <c r="W130" s="254" t="s">
        <v>6</v>
      </c>
      <c r="X130" s="255"/>
      <c r="Y130" s="109"/>
      <c r="Z130" s="116"/>
      <c r="AA130" s="130">
        <v>6686</v>
      </c>
      <c r="AB130" s="121" t="s">
        <v>699</v>
      </c>
      <c r="AC130" s="122">
        <v>1.26</v>
      </c>
      <c r="AD130" s="116"/>
      <c r="AE130" s="130">
        <v>3950</v>
      </c>
      <c r="AF130" s="121" t="s">
        <v>110</v>
      </c>
      <c r="AG130" s="122">
        <v>1.58</v>
      </c>
      <c r="AH130" s="108"/>
      <c r="AI130" s="130">
        <v>3831</v>
      </c>
      <c r="AJ130" s="121" t="s">
        <v>464</v>
      </c>
      <c r="AK130" s="122">
        <v>2.21</v>
      </c>
      <c r="AL130" s="116"/>
      <c r="AM130" s="108"/>
      <c r="AN130" s="108"/>
      <c r="AO130" s="108"/>
    </row>
    <row r="131" spans="1:41" ht="12.75" customHeight="1" x14ac:dyDescent="0.35">
      <c r="A131" s="75"/>
      <c r="B131" s="126" t="s">
        <v>2</v>
      </c>
      <c r="C131" s="126" t="s">
        <v>8</v>
      </c>
      <c r="D131" s="126" t="s">
        <v>9</v>
      </c>
      <c r="E131" s="127" t="s">
        <v>1</v>
      </c>
      <c r="F131" s="127" t="s">
        <v>10</v>
      </c>
      <c r="G131" s="109"/>
      <c r="H131" s="126" t="s">
        <v>2</v>
      </c>
      <c r="I131" s="126" t="s">
        <v>8</v>
      </c>
      <c r="J131" s="126" t="s">
        <v>9</v>
      </c>
      <c r="K131" s="127" t="s">
        <v>1</v>
      </c>
      <c r="L131" s="127" t="s">
        <v>10</v>
      </c>
      <c r="M131" s="109"/>
      <c r="N131" s="126" t="s">
        <v>2</v>
      </c>
      <c r="O131" s="126" t="s">
        <v>8</v>
      </c>
      <c r="P131" s="126" t="s">
        <v>9</v>
      </c>
      <c r="Q131" s="127" t="s">
        <v>1</v>
      </c>
      <c r="R131" s="127" t="s">
        <v>10</v>
      </c>
      <c r="S131" s="109"/>
      <c r="T131" s="126" t="s">
        <v>2</v>
      </c>
      <c r="U131" s="126" t="s">
        <v>8</v>
      </c>
      <c r="V131" s="126" t="s">
        <v>9</v>
      </c>
      <c r="W131" s="127" t="s">
        <v>1</v>
      </c>
      <c r="X131" s="127" t="s">
        <v>10</v>
      </c>
      <c r="Y131" s="109"/>
      <c r="Z131" s="116"/>
      <c r="AA131" s="130">
        <v>6687</v>
      </c>
      <c r="AB131" s="121" t="s">
        <v>700</v>
      </c>
      <c r="AC131" s="122">
        <v>1.26</v>
      </c>
      <c r="AD131" s="116"/>
      <c r="AE131" s="130">
        <v>3951</v>
      </c>
      <c r="AF131" s="121" t="s">
        <v>111</v>
      </c>
      <c r="AG131" s="122">
        <v>1.58</v>
      </c>
      <c r="AH131" s="108"/>
      <c r="AI131" s="130">
        <v>3832</v>
      </c>
      <c r="AJ131" s="121" t="s">
        <v>465</v>
      </c>
      <c r="AK131" s="122">
        <v>4.5199999999999996</v>
      </c>
      <c r="AL131" s="116"/>
      <c r="AM131" s="108"/>
      <c r="AN131" s="108"/>
      <c r="AO131" s="108"/>
    </row>
    <row r="132" spans="1:41" ht="12.75" customHeight="1" x14ac:dyDescent="0.35">
      <c r="A132" s="75"/>
      <c r="B132" s="79">
        <f>IFERROR(INDEX(Cenník[[Názov]:[KódN]],MATCH(C132,Cenník[Názov],0),2),0)</f>
        <v>0</v>
      </c>
      <c r="C132" s="131"/>
      <c r="D132" s="132"/>
      <c r="E132" s="133">
        <f>IFERROR(INDEX(Cenník[[Názov]:[JC]],MATCH(C132,Cenník[Názov],0),3),0)</f>
        <v>0</v>
      </c>
      <c r="F132" s="136">
        <f t="shared" ref="F132:F165" si="12">D132*E132</f>
        <v>0</v>
      </c>
      <c r="G132" s="134"/>
      <c r="H132" s="79">
        <f>IFERROR(INDEX(Cenník[[Názov]:[KódN]],MATCH(I132,Cenník[Názov],0),2),0)</f>
        <v>0</v>
      </c>
      <c r="I132" s="131"/>
      <c r="J132" s="135"/>
      <c r="K132" s="133">
        <f>IFERROR(INDEX(Cenník[[Názov]:[JC]],MATCH(I132,Cenník[Názov],0),3),0)</f>
        <v>0</v>
      </c>
      <c r="L132" s="136">
        <f t="shared" ref="L132:L165" si="13">J132*K132</f>
        <v>0</v>
      </c>
      <c r="M132" s="134"/>
      <c r="N132" s="79">
        <f>IFERROR(INDEX(Cenník[[Názov]:[KódN]],MATCH(O132,Cenník[Názov],0),2),0)</f>
        <v>0</v>
      </c>
      <c r="O132" s="131"/>
      <c r="P132" s="135"/>
      <c r="Q132" s="133">
        <f>IFERROR(INDEX(Cenník[[Názov]:[JC]],MATCH(O132,Cenník[Názov],0),3),0)</f>
        <v>0</v>
      </c>
      <c r="R132" s="136">
        <f t="shared" ref="R132:R165" si="14">P132*Q132</f>
        <v>0</v>
      </c>
      <c r="S132" s="134"/>
      <c r="T132" s="79">
        <f>IFERROR(INDEX(Cenník[[Názov]:[KódN]],MATCH(U132,Cenník[Názov],0),2),0)</f>
        <v>0</v>
      </c>
      <c r="U132" s="131"/>
      <c r="V132" s="135"/>
      <c r="W132" s="133">
        <f>IFERROR(INDEX(Cenník[[Názov]:[JC]],MATCH(U132,Cenník[Názov],0),3),0)</f>
        <v>0</v>
      </c>
      <c r="X132" s="136">
        <f t="shared" ref="X132:X165" si="15">V132*W132</f>
        <v>0</v>
      </c>
      <c r="Y132" s="134"/>
      <c r="Z132" s="116"/>
      <c r="AA132" s="130">
        <v>6688</v>
      </c>
      <c r="AB132" s="121" t="s">
        <v>701</v>
      </c>
      <c r="AC132" s="122">
        <v>1.26</v>
      </c>
      <c r="AD132" s="116"/>
      <c r="AE132" s="130">
        <v>6639</v>
      </c>
      <c r="AF132" s="121" t="s">
        <v>437</v>
      </c>
      <c r="AG132" s="122">
        <v>0.4</v>
      </c>
      <c r="AH132" s="108"/>
      <c r="AI132" s="130">
        <v>3833</v>
      </c>
      <c r="AJ132" s="121" t="s">
        <v>466</v>
      </c>
      <c r="AK132" s="122">
        <v>1.32</v>
      </c>
      <c r="AL132" s="116"/>
      <c r="AM132" s="108"/>
      <c r="AN132" s="108"/>
      <c r="AO132" s="108"/>
    </row>
    <row r="133" spans="1:41" ht="12.75" customHeight="1" x14ac:dyDescent="0.35">
      <c r="A133" s="75"/>
      <c r="B133" s="79">
        <f>IFERROR(INDEX(Cenník[[Názov]:[KódN]],MATCH(C133,Cenník[Názov],0),2),0)</f>
        <v>0</v>
      </c>
      <c r="C133" s="131"/>
      <c r="D133" s="132"/>
      <c r="E133" s="133">
        <f>IFERROR(INDEX(Cenník[[Názov]:[JC]],MATCH(C133,Cenník[Názov],0),3),0)</f>
        <v>0</v>
      </c>
      <c r="F133" s="136">
        <f t="shared" si="12"/>
        <v>0</v>
      </c>
      <c r="G133" s="134"/>
      <c r="H133" s="79">
        <f>IFERROR(INDEX(Cenník[[Názov]:[KódN]],MATCH(I133,Cenník[Názov],0),2),0)</f>
        <v>0</v>
      </c>
      <c r="I133" s="131"/>
      <c r="J133" s="135"/>
      <c r="K133" s="133">
        <f>IFERROR(INDEX(Cenník[[Názov]:[JC]],MATCH(I133,Cenník[Názov],0),3),0)</f>
        <v>0</v>
      </c>
      <c r="L133" s="136">
        <f t="shared" si="13"/>
        <v>0</v>
      </c>
      <c r="M133" s="134"/>
      <c r="N133" s="79">
        <f>IFERROR(INDEX(Cenník[[Názov]:[KódN]],MATCH(O133,Cenník[Názov],0),2),0)</f>
        <v>0</v>
      </c>
      <c r="O133" s="131"/>
      <c r="P133" s="135"/>
      <c r="Q133" s="133">
        <f>IFERROR(INDEX(Cenník[[Názov]:[JC]],MATCH(O133,Cenník[Názov],0),3),0)</f>
        <v>0</v>
      </c>
      <c r="R133" s="136">
        <f t="shared" si="14"/>
        <v>0</v>
      </c>
      <c r="S133" s="134"/>
      <c r="T133" s="79">
        <f>IFERROR(INDEX(Cenník[[Názov]:[KódN]],MATCH(U133,Cenník[Názov],0),2),0)</f>
        <v>0</v>
      </c>
      <c r="U133" s="131"/>
      <c r="V133" s="135"/>
      <c r="W133" s="133">
        <f>IFERROR(INDEX(Cenník[[Názov]:[JC]],MATCH(U133,Cenník[Názov],0),3),0)</f>
        <v>0</v>
      </c>
      <c r="X133" s="136">
        <f t="shared" si="15"/>
        <v>0</v>
      </c>
      <c r="Y133" s="134"/>
      <c r="Z133" s="116"/>
      <c r="AA133" s="130">
        <v>6689</v>
      </c>
      <c r="AB133" s="121" t="s">
        <v>702</v>
      </c>
      <c r="AC133" s="122">
        <v>1.26</v>
      </c>
      <c r="AD133" s="116"/>
      <c r="AE133" s="130">
        <v>4151</v>
      </c>
      <c r="AF133" s="121" t="s">
        <v>112</v>
      </c>
      <c r="AG133" s="122">
        <v>0.64</v>
      </c>
      <c r="AH133" s="108"/>
      <c r="AI133" s="130">
        <v>3834</v>
      </c>
      <c r="AJ133" s="121" t="s">
        <v>467</v>
      </c>
      <c r="AK133" s="122">
        <v>2.2599999999999998</v>
      </c>
      <c r="AL133" s="108"/>
      <c r="AM133" s="108"/>
      <c r="AN133" s="108"/>
      <c r="AO133" s="108"/>
    </row>
    <row r="134" spans="1:41" ht="12.75" customHeight="1" x14ac:dyDescent="0.35">
      <c r="A134" s="75"/>
      <c r="B134" s="79">
        <f>IFERROR(INDEX(Cenník[[Názov]:[KódN]],MATCH(C134,Cenník[Názov],0),2),0)</f>
        <v>0</v>
      </c>
      <c r="C134" s="131"/>
      <c r="D134" s="132"/>
      <c r="E134" s="133">
        <f>IFERROR(INDEX(Cenník[[Názov]:[JC]],MATCH(C134,Cenník[Názov],0),3),0)</f>
        <v>0</v>
      </c>
      <c r="F134" s="136">
        <f t="shared" si="12"/>
        <v>0</v>
      </c>
      <c r="G134" s="134"/>
      <c r="H134" s="79">
        <f>IFERROR(INDEX(Cenník[[Názov]:[KódN]],MATCH(I134,Cenník[Názov],0),2),0)</f>
        <v>0</v>
      </c>
      <c r="I134" s="131"/>
      <c r="J134" s="135"/>
      <c r="K134" s="133">
        <f>IFERROR(INDEX(Cenník[[Názov]:[JC]],MATCH(I134,Cenník[Názov],0),3),0)</f>
        <v>0</v>
      </c>
      <c r="L134" s="136">
        <f t="shared" si="13"/>
        <v>0</v>
      </c>
      <c r="M134" s="134"/>
      <c r="N134" s="79">
        <f>IFERROR(INDEX(Cenník[[Názov]:[KódN]],MATCH(O134,Cenník[Názov],0),2),0)</f>
        <v>0</v>
      </c>
      <c r="O134" s="131"/>
      <c r="P134" s="135"/>
      <c r="Q134" s="133">
        <f>IFERROR(INDEX(Cenník[[Názov]:[JC]],MATCH(O134,Cenník[Názov],0),3),0)</f>
        <v>0</v>
      </c>
      <c r="R134" s="136">
        <f t="shared" si="14"/>
        <v>0</v>
      </c>
      <c r="S134" s="134"/>
      <c r="T134" s="79">
        <f>IFERROR(INDEX(Cenník[[Názov]:[KódN]],MATCH(U134,Cenník[Názov],0),2),0)</f>
        <v>0</v>
      </c>
      <c r="U134" s="131"/>
      <c r="V134" s="135"/>
      <c r="W134" s="133">
        <f>IFERROR(INDEX(Cenník[[Názov]:[JC]],MATCH(U134,Cenník[Názov],0),3),0)</f>
        <v>0</v>
      </c>
      <c r="X134" s="136">
        <f t="shared" si="15"/>
        <v>0</v>
      </c>
      <c r="Y134" s="134"/>
      <c r="Z134" s="116"/>
      <c r="AA134" s="108"/>
      <c r="AB134" s="108"/>
      <c r="AC134" s="108"/>
      <c r="AD134" s="116"/>
      <c r="AE134" s="120">
        <v>4149</v>
      </c>
      <c r="AF134" s="121" t="s">
        <v>113</v>
      </c>
      <c r="AG134" s="122">
        <v>0.37</v>
      </c>
      <c r="AH134" s="108"/>
      <c r="AI134" s="130">
        <v>3822</v>
      </c>
      <c r="AJ134" s="121" t="s">
        <v>187</v>
      </c>
      <c r="AK134" s="122">
        <v>1.4</v>
      </c>
      <c r="AL134" s="108"/>
      <c r="AM134" s="108"/>
      <c r="AN134" s="108"/>
      <c r="AO134" s="108"/>
    </row>
    <row r="135" spans="1:41" ht="12.75" customHeight="1" x14ac:dyDescent="0.35">
      <c r="A135" s="75"/>
      <c r="B135" s="79">
        <f>IFERROR(INDEX(Cenník[[Názov]:[KódN]],MATCH(C135,Cenník[Názov],0),2),0)</f>
        <v>0</v>
      </c>
      <c r="C135" s="131"/>
      <c r="D135" s="132"/>
      <c r="E135" s="133">
        <f>IFERROR(INDEX(Cenník[[Názov]:[JC]],MATCH(C135,Cenník[Názov],0),3),0)</f>
        <v>0</v>
      </c>
      <c r="F135" s="136">
        <f t="shared" si="12"/>
        <v>0</v>
      </c>
      <c r="G135" s="134"/>
      <c r="H135" s="79">
        <f>IFERROR(INDEX(Cenník[[Názov]:[KódN]],MATCH(I135,Cenník[Názov],0),2),0)</f>
        <v>0</v>
      </c>
      <c r="I135" s="131"/>
      <c r="J135" s="135"/>
      <c r="K135" s="133">
        <f>IFERROR(INDEX(Cenník[[Názov]:[JC]],MATCH(I135,Cenník[Názov],0),3),0)</f>
        <v>0</v>
      </c>
      <c r="L135" s="136">
        <f t="shared" si="13"/>
        <v>0</v>
      </c>
      <c r="M135" s="134"/>
      <c r="N135" s="79">
        <f>IFERROR(INDEX(Cenník[[Názov]:[KódN]],MATCH(O135,Cenník[Názov],0),2),0)</f>
        <v>0</v>
      </c>
      <c r="O135" s="131"/>
      <c r="P135" s="135"/>
      <c r="Q135" s="133">
        <f>IFERROR(INDEX(Cenník[[Názov]:[JC]],MATCH(O135,Cenník[Názov],0),3),0)</f>
        <v>0</v>
      </c>
      <c r="R135" s="136">
        <f t="shared" si="14"/>
        <v>0</v>
      </c>
      <c r="S135" s="134"/>
      <c r="T135" s="79">
        <f>IFERROR(INDEX(Cenník[[Názov]:[KódN]],MATCH(U135,Cenník[Názov],0),2),0)</f>
        <v>0</v>
      </c>
      <c r="U135" s="131"/>
      <c r="V135" s="135"/>
      <c r="W135" s="133">
        <f>IFERROR(INDEX(Cenník[[Názov]:[JC]],MATCH(U135,Cenník[Názov],0),3),0)</f>
        <v>0</v>
      </c>
      <c r="X135" s="136">
        <f t="shared" si="15"/>
        <v>0</v>
      </c>
      <c r="Y135" s="134"/>
      <c r="Z135" s="116"/>
      <c r="AA135" s="108"/>
      <c r="AB135" s="108"/>
      <c r="AC135" s="108"/>
      <c r="AD135" s="116"/>
      <c r="AE135" s="108"/>
      <c r="AF135" s="108"/>
      <c r="AG135" s="108"/>
      <c r="AH135" s="108"/>
      <c r="AI135" s="130">
        <v>3823</v>
      </c>
      <c r="AJ135" s="121" t="s">
        <v>188</v>
      </c>
      <c r="AK135" s="122">
        <v>1.97</v>
      </c>
      <c r="AL135" s="108"/>
      <c r="AM135" s="108"/>
      <c r="AN135" s="108"/>
      <c r="AO135" s="108"/>
    </row>
    <row r="136" spans="1:41" ht="12.75" customHeight="1" x14ac:dyDescent="0.35">
      <c r="A136" s="75"/>
      <c r="B136" s="79">
        <f>IFERROR(INDEX(Cenník[[Názov]:[KódN]],MATCH(C136,Cenník[Názov],0),2),0)</f>
        <v>0</v>
      </c>
      <c r="C136" s="131"/>
      <c r="D136" s="132"/>
      <c r="E136" s="133">
        <f>IFERROR(INDEX(Cenník[[Názov]:[JC]],MATCH(C136,Cenník[Názov],0),3),0)</f>
        <v>0</v>
      </c>
      <c r="F136" s="136">
        <f t="shared" si="12"/>
        <v>0</v>
      </c>
      <c r="G136" s="134"/>
      <c r="H136" s="79">
        <f>IFERROR(INDEX(Cenník[[Názov]:[KódN]],MATCH(I136,Cenník[Názov],0),2),0)</f>
        <v>0</v>
      </c>
      <c r="I136" s="131"/>
      <c r="J136" s="135"/>
      <c r="K136" s="133">
        <f>IFERROR(INDEX(Cenník[[Názov]:[JC]],MATCH(I136,Cenník[Názov],0),3),0)</f>
        <v>0</v>
      </c>
      <c r="L136" s="136">
        <f t="shared" si="13"/>
        <v>0</v>
      </c>
      <c r="M136" s="134"/>
      <c r="N136" s="79">
        <f>IFERROR(INDEX(Cenník[[Názov]:[KódN]],MATCH(O136,Cenník[Názov],0),2),0)</f>
        <v>0</v>
      </c>
      <c r="O136" s="131"/>
      <c r="P136" s="135"/>
      <c r="Q136" s="133">
        <f>IFERROR(INDEX(Cenník[[Názov]:[JC]],MATCH(O136,Cenník[Názov],0),3),0)</f>
        <v>0</v>
      </c>
      <c r="R136" s="136">
        <f t="shared" si="14"/>
        <v>0</v>
      </c>
      <c r="S136" s="134"/>
      <c r="T136" s="79">
        <f>IFERROR(INDEX(Cenník[[Názov]:[KódN]],MATCH(U136,Cenník[Názov],0),2),0)</f>
        <v>0</v>
      </c>
      <c r="U136" s="131"/>
      <c r="V136" s="135"/>
      <c r="W136" s="133">
        <f>IFERROR(INDEX(Cenník[[Názov]:[JC]],MATCH(U136,Cenník[Názov],0),3),0)</f>
        <v>0</v>
      </c>
      <c r="X136" s="136">
        <f t="shared" si="15"/>
        <v>0</v>
      </c>
      <c r="Y136" s="134"/>
      <c r="Z136" s="116"/>
      <c r="AA136" s="108"/>
      <c r="AB136" s="108"/>
      <c r="AC136" s="108"/>
      <c r="AD136" s="116"/>
      <c r="AE136" s="108"/>
      <c r="AF136" s="108"/>
      <c r="AG136" s="108"/>
      <c r="AH136" s="116"/>
      <c r="AI136" s="120">
        <v>3824</v>
      </c>
      <c r="AJ136" s="121" t="s">
        <v>189</v>
      </c>
      <c r="AK136" s="122">
        <v>2.5999999999999996</v>
      </c>
      <c r="AL136" s="108"/>
      <c r="AM136" s="108"/>
      <c r="AN136" s="108"/>
      <c r="AO136" s="108"/>
    </row>
    <row r="137" spans="1:41" ht="12.75" customHeight="1" x14ac:dyDescent="0.35">
      <c r="A137" s="75"/>
      <c r="B137" s="79">
        <f>IFERROR(INDEX(Cenník[[Názov]:[KódN]],MATCH(C137,Cenník[Názov],0),2),0)</f>
        <v>0</v>
      </c>
      <c r="C137" s="131"/>
      <c r="D137" s="132"/>
      <c r="E137" s="133">
        <f>IFERROR(INDEX(Cenník[[Názov]:[JC]],MATCH(C137,Cenník[Názov],0),3),0)</f>
        <v>0</v>
      </c>
      <c r="F137" s="136">
        <f t="shared" si="12"/>
        <v>0</v>
      </c>
      <c r="G137" s="134"/>
      <c r="H137" s="79">
        <f>IFERROR(INDEX(Cenník[[Názov]:[KódN]],MATCH(I137,Cenník[Názov],0),2),0)</f>
        <v>0</v>
      </c>
      <c r="I137" s="131"/>
      <c r="J137" s="135"/>
      <c r="K137" s="133">
        <f>IFERROR(INDEX(Cenník[[Názov]:[JC]],MATCH(I137,Cenník[Názov],0),3),0)</f>
        <v>0</v>
      </c>
      <c r="L137" s="136">
        <f t="shared" si="13"/>
        <v>0</v>
      </c>
      <c r="M137" s="134"/>
      <c r="N137" s="79">
        <f>IFERROR(INDEX(Cenník[[Názov]:[KódN]],MATCH(O137,Cenník[Názov],0),2),0)</f>
        <v>0</v>
      </c>
      <c r="O137" s="131"/>
      <c r="P137" s="135"/>
      <c r="Q137" s="133">
        <f>IFERROR(INDEX(Cenník[[Názov]:[JC]],MATCH(O137,Cenník[Názov],0),3),0)</f>
        <v>0</v>
      </c>
      <c r="R137" s="136">
        <f t="shared" si="14"/>
        <v>0</v>
      </c>
      <c r="S137" s="134"/>
      <c r="T137" s="79">
        <f>IFERROR(INDEX(Cenník[[Názov]:[KódN]],MATCH(U137,Cenník[Názov],0),2),0)</f>
        <v>0</v>
      </c>
      <c r="U137" s="131"/>
      <c r="V137" s="135"/>
      <c r="W137" s="133">
        <f>IFERROR(INDEX(Cenník[[Názov]:[JC]],MATCH(U137,Cenník[Názov],0),3),0)</f>
        <v>0</v>
      </c>
      <c r="X137" s="136">
        <f t="shared" si="15"/>
        <v>0</v>
      </c>
      <c r="Y137" s="134"/>
      <c r="Z137" s="116"/>
      <c r="AA137" s="108"/>
      <c r="AB137" s="108"/>
      <c r="AC137" s="108"/>
      <c r="AD137" s="116"/>
      <c r="AE137" s="108"/>
      <c r="AF137" s="108"/>
      <c r="AG137" s="108"/>
      <c r="AH137" s="116"/>
      <c r="AI137" s="108"/>
      <c r="AJ137" s="108"/>
      <c r="AK137" s="108"/>
      <c r="AL137" s="108"/>
      <c r="AM137" s="108"/>
      <c r="AN137" s="108"/>
      <c r="AO137" s="108"/>
    </row>
    <row r="138" spans="1:41" ht="12.75" customHeight="1" x14ac:dyDescent="0.35">
      <c r="A138" s="75"/>
      <c r="B138" s="79">
        <f>IFERROR(INDEX(Cenník[[Názov]:[KódN]],MATCH(C138,Cenník[Názov],0),2),0)</f>
        <v>0</v>
      </c>
      <c r="C138" s="131"/>
      <c r="D138" s="132"/>
      <c r="E138" s="133">
        <f>IFERROR(INDEX(Cenník[[Názov]:[JC]],MATCH(C138,Cenník[Názov],0),3),0)</f>
        <v>0</v>
      </c>
      <c r="F138" s="136">
        <f t="shared" si="12"/>
        <v>0</v>
      </c>
      <c r="G138" s="134"/>
      <c r="H138" s="79">
        <f>IFERROR(INDEX(Cenník[[Názov]:[KódN]],MATCH(I138,Cenník[Názov],0),2),0)</f>
        <v>0</v>
      </c>
      <c r="I138" s="131"/>
      <c r="J138" s="135"/>
      <c r="K138" s="133">
        <f>IFERROR(INDEX(Cenník[[Názov]:[JC]],MATCH(I138,Cenník[Názov],0),3),0)</f>
        <v>0</v>
      </c>
      <c r="L138" s="136">
        <f t="shared" si="13"/>
        <v>0</v>
      </c>
      <c r="M138" s="134"/>
      <c r="N138" s="79">
        <f>IFERROR(INDEX(Cenník[[Názov]:[KódN]],MATCH(O138,Cenník[Názov],0),2),0)</f>
        <v>0</v>
      </c>
      <c r="O138" s="131"/>
      <c r="P138" s="135"/>
      <c r="Q138" s="133">
        <f>IFERROR(INDEX(Cenník[[Názov]:[JC]],MATCH(O138,Cenník[Názov],0),3),0)</f>
        <v>0</v>
      </c>
      <c r="R138" s="136">
        <f t="shared" si="14"/>
        <v>0</v>
      </c>
      <c r="S138" s="134"/>
      <c r="T138" s="79">
        <f>IFERROR(INDEX(Cenník[[Názov]:[KódN]],MATCH(U138,Cenník[Názov],0),2),0)</f>
        <v>0</v>
      </c>
      <c r="U138" s="131"/>
      <c r="V138" s="135"/>
      <c r="W138" s="133">
        <f>IFERROR(INDEX(Cenník[[Názov]:[JC]],MATCH(U138,Cenník[Názov],0),3),0)</f>
        <v>0</v>
      </c>
      <c r="X138" s="136">
        <f t="shared" si="15"/>
        <v>0</v>
      </c>
      <c r="Y138" s="134"/>
      <c r="Z138" s="116"/>
      <c r="AA138" s="116"/>
      <c r="AB138" s="116"/>
      <c r="AC138" s="116"/>
      <c r="AD138" s="116"/>
      <c r="AE138" s="108"/>
      <c r="AF138" s="108"/>
      <c r="AG138" s="108"/>
      <c r="AH138" s="116"/>
      <c r="AI138" s="108"/>
      <c r="AJ138" s="108"/>
      <c r="AK138" s="108"/>
      <c r="AL138" s="108"/>
      <c r="AM138" s="108"/>
      <c r="AN138" s="108"/>
      <c r="AO138" s="108"/>
    </row>
    <row r="139" spans="1:41" ht="12.75" customHeight="1" x14ac:dyDescent="0.35">
      <c r="A139" s="75"/>
      <c r="B139" s="79">
        <f>IFERROR(INDEX(Cenník[[Názov]:[KódN]],MATCH(C139,Cenník[Názov],0),2),0)</f>
        <v>0</v>
      </c>
      <c r="C139" s="131"/>
      <c r="D139" s="132"/>
      <c r="E139" s="133">
        <f>IFERROR(INDEX(Cenník[[Názov]:[JC]],MATCH(C139,Cenník[Názov],0),3),0)</f>
        <v>0</v>
      </c>
      <c r="F139" s="136">
        <f t="shared" si="12"/>
        <v>0</v>
      </c>
      <c r="G139" s="134"/>
      <c r="H139" s="79">
        <f>IFERROR(INDEX(Cenník[[Názov]:[KódN]],MATCH(I139,Cenník[Názov],0),2),0)</f>
        <v>0</v>
      </c>
      <c r="I139" s="131"/>
      <c r="J139" s="135"/>
      <c r="K139" s="133">
        <f>IFERROR(INDEX(Cenník[[Názov]:[JC]],MATCH(I139,Cenník[Názov],0),3),0)</f>
        <v>0</v>
      </c>
      <c r="L139" s="136">
        <f t="shared" si="13"/>
        <v>0</v>
      </c>
      <c r="M139" s="134"/>
      <c r="N139" s="79">
        <f>IFERROR(INDEX(Cenník[[Názov]:[KódN]],MATCH(O139,Cenník[Názov],0),2),0)</f>
        <v>0</v>
      </c>
      <c r="O139" s="131"/>
      <c r="P139" s="135"/>
      <c r="Q139" s="133">
        <f>IFERROR(INDEX(Cenník[[Názov]:[JC]],MATCH(O139,Cenník[Názov],0),3),0)</f>
        <v>0</v>
      </c>
      <c r="R139" s="136">
        <f t="shared" si="14"/>
        <v>0</v>
      </c>
      <c r="S139" s="134"/>
      <c r="T139" s="79">
        <f>IFERROR(INDEX(Cenník[[Názov]:[KódN]],MATCH(U139,Cenník[Názov],0),2),0)</f>
        <v>0</v>
      </c>
      <c r="U139" s="131"/>
      <c r="V139" s="135"/>
      <c r="W139" s="133">
        <f>IFERROR(INDEX(Cenník[[Názov]:[JC]],MATCH(U139,Cenník[Názov],0),3),0)</f>
        <v>0</v>
      </c>
      <c r="X139" s="136">
        <f t="shared" si="15"/>
        <v>0</v>
      </c>
      <c r="Y139" s="134"/>
      <c r="Z139" s="116"/>
      <c r="AA139" s="116"/>
      <c r="AB139" s="116"/>
      <c r="AC139" s="116"/>
      <c r="AD139" s="116"/>
      <c r="AE139" s="108"/>
      <c r="AF139" s="108"/>
      <c r="AG139" s="108"/>
      <c r="AH139" s="116"/>
      <c r="AI139" s="108"/>
      <c r="AJ139" s="108"/>
      <c r="AK139" s="108"/>
      <c r="AL139" s="108"/>
      <c r="AM139" s="108"/>
      <c r="AN139" s="108"/>
      <c r="AO139" s="108"/>
    </row>
    <row r="140" spans="1:41" ht="12.75" customHeight="1" x14ac:dyDescent="0.35">
      <c r="A140" s="75"/>
      <c r="B140" s="79">
        <f>IFERROR(INDEX(Cenník[[Názov]:[KódN]],MATCH(C140,Cenník[Názov],0),2),0)</f>
        <v>0</v>
      </c>
      <c r="C140" s="131"/>
      <c r="D140" s="132"/>
      <c r="E140" s="133">
        <f>IFERROR(INDEX(Cenník[[Názov]:[JC]],MATCH(C140,Cenník[Názov],0),3),0)</f>
        <v>0</v>
      </c>
      <c r="F140" s="136">
        <f t="shared" si="12"/>
        <v>0</v>
      </c>
      <c r="G140" s="134"/>
      <c r="H140" s="79">
        <f>IFERROR(INDEX(Cenník[[Názov]:[KódN]],MATCH(I140,Cenník[Názov],0),2),0)</f>
        <v>0</v>
      </c>
      <c r="I140" s="137"/>
      <c r="J140" s="135"/>
      <c r="K140" s="133">
        <f>IFERROR(INDEX(Cenník[[Názov]:[JC]],MATCH(I140,Cenník[Názov],0),3),0)</f>
        <v>0</v>
      </c>
      <c r="L140" s="136">
        <f t="shared" si="13"/>
        <v>0</v>
      </c>
      <c r="M140" s="134"/>
      <c r="N140" s="79">
        <f>IFERROR(INDEX(Cenník[[Názov]:[KódN]],MATCH(O140,Cenník[Názov],0),2),0)</f>
        <v>0</v>
      </c>
      <c r="O140" s="137"/>
      <c r="P140" s="135"/>
      <c r="Q140" s="133">
        <f>IFERROR(INDEX(Cenník[[Názov]:[JC]],MATCH(O140,Cenník[Názov],0),3),0)</f>
        <v>0</v>
      </c>
      <c r="R140" s="136">
        <f t="shared" si="14"/>
        <v>0</v>
      </c>
      <c r="S140" s="134"/>
      <c r="T140" s="79">
        <f>IFERROR(INDEX(Cenník[[Názov]:[KódN]],MATCH(U140,Cenník[Názov],0),2),0)</f>
        <v>0</v>
      </c>
      <c r="U140" s="137"/>
      <c r="V140" s="135"/>
      <c r="W140" s="133">
        <f>IFERROR(INDEX(Cenník[[Názov]:[JC]],MATCH(U140,Cenník[Názov],0),3),0)</f>
        <v>0</v>
      </c>
      <c r="X140" s="136">
        <f t="shared" si="15"/>
        <v>0</v>
      </c>
      <c r="Y140" s="134"/>
      <c r="Z140" s="116"/>
      <c r="AA140" s="116"/>
      <c r="AB140" s="116"/>
      <c r="AC140" s="116"/>
      <c r="AD140" s="116"/>
      <c r="AE140" s="108"/>
      <c r="AF140" s="108"/>
      <c r="AG140" s="108"/>
      <c r="AH140" s="116"/>
      <c r="AI140" s="108"/>
      <c r="AJ140" s="108"/>
      <c r="AK140" s="108"/>
      <c r="AL140" s="108"/>
      <c r="AM140" s="108"/>
      <c r="AN140" s="108"/>
      <c r="AO140" s="108"/>
    </row>
    <row r="141" spans="1:41" ht="12.75" customHeight="1" x14ac:dyDescent="0.35">
      <c r="A141" s="75"/>
      <c r="B141" s="79">
        <f>IFERROR(INDEX(Cenník[[Názov]:[KódN]],MATCH(C141,Cenník[Názov],0),2),0)</f>
        <v>0</v>
      </c>
      <c r="C141" s="131"/>
      <c r="D141" s="132"/>
      <c r="E141" s="133">
        <f>IFERROR(INDEX(Cenník[[Názov]:[JC]],MATCH(C141,Cenník[Názov],0),3),0)</f>
        <v>0</v>
      </c>
      <c r="F141" s="136">
        <f t="shared" si="12"/>
        <v>0</v>
      </c>
      <c r="G141" s="134"/>
      <c r="H141" s="79">
        <f>IFERROR(INDEX(Cenník[[Názov]:[KódN]],MATCH(I141,Cenník[Názov],0),2),0)</f>
        <v>0</v>
      </c>
      <c r="I141" s="131"/>
      <c r="J141" s="132"/>
      <c r="K141" s="133">
        <f>IFERROR(INDEX(Cenník[[Názov]:[JC]],MATCH(I141,Cenník[Názov],0),3),0)</f>
        <v>0</v>
      </c>
      <c r="L141" s="136">
        <f t="shared" si="13"/>
        <v>0</v>
      </c>
      <c r="M141" s="134"/>
      <c r="N141" s="79">
        <f>IFERROR(INDEX(Cenník[[Názov]:[KódN]],MATCH(O141,Cenník[Názov],0),2),0)</f>
        <v>0</v>
      </c>
      <c r="O141" s="137"/>
      <c r="P141" s="135"/>
      <c r="Q141" s="133">
        <f>IFERROR(INDEX(Cenník[[Názov]:[JC]],MATCH(O141,Cenník[Názov],0),3),0)</f>
        <v>0</v>
      </c>
      <c r="R141" s="136">
        <f t="shared" si="14"/>
        <v>0</v>
      </c>
      <c r="S141" s="134"/>
      <c r="T141" s="79">
        <f>IFERROR(INDEX(Cenník[[Názov]:[KódN]],MATCH(U141,Cenník[Názov],0),2),0)</f>
        <v>0</v>
      </c>
      <c r="U141" s="131"/>
      <c r="V141" s="132"/>
      <c r="W141" s="133">
        <f>IFERROR(INDEX(Cenník[[Názov]:[JC]],MATCH(U141,Cenník[Názov],0),3),0)</f>
        <v>0</v>
      </c>
      <c r="X141" s="136">
        <f t="shared" si="15"/>
        <v>0</v>
      </c>
      <c r="Y141" s="134"/>
      <c r="Z141" s="116"/>
      <c r="AA141" s="116"/>
      <c r="AB141" s="116"/>
      <c r="AC141" s="116"/>
      <c r="AD141" s="116"/>
      <c r="AE141" s="108"/>
      <c r="AF141" s="108"/>
      <c r="AG141" s="108"/>
      <c r="AH141" s="116"/>
      <c r="AI141" s="108"/>
      <c r="AJ141" s="108"/>
      <c r="AK141" s="108"/>
      <c r="AL141" s="108"/>
      <c r="AM141" s="108"/>
      <c r="AN141" s="108"/>
      <c r="AO141" s="108"/>
    </row>
    <row r="142" spans="1:41" ht="12.75" customHeight="1" x14ac:dyDescent="0.35">
      <c r="A142" s="75"/>
      <c r="B142" s="79">
        <f>IFERROR(INDEX(Cenník[[Názov]:[KódN]],MATCH(C142,Cenník[Názov],0),2),0)</f>
        <v>0</v>
      </c>
      <c r="C142" s="131"/>
      <c r="D142" s="132"/>
      <c r="E142" s="133">
        <f>IFERROR(INDEX(Cenník[[Názov]:[JC]],MATCH(C142,Cenník[Názov],0),3),0)</f>
        <v>0</v>
      </c>
      <c r="F142" s="136">
        <f t="shared" si="12"/>
        <v>0</v>
      </c>
      <c r="G142" s="134"/>
      <c r="H142" s="79">
        <f>IFERROR(INDEX(Cenník[[Názov]:[KódN]],MATCH(I142,Cenník[Názov],0),2),0)</f>
        <v>0</v>
      </c>
      <c r="I142" s="137"/>
      <c r="J142" s="135"/>
      <c r="K142" s="133">
        <f>IFERROR(INDEX(Cenník[[Názov]:[JC]],MATCH(I142,Cenník[Názov],0),3),0)</f>
        <v>0</v>
      </c>
      <c r="L142" s="136">
        <f t="shared" si="13"/>
        <v>0</v>
      </c>
      <c r="M142" s="134"/>
      <c r="N142" s="79">
        <f>IFERROR(INDEX(Cenník[[Názov]:[KódN]],MATCH(O142,Cenník[Názov],0),2),0)</f>
        <v>0</v>
      </c>
      <c r="O142" s="131"/>
      <c r="P142" s="132"/>
      <c r="Q142" s="133">
        <f>IFERROR(INDEX(Cenník[[Názov]:[JC]],MATCH(O142,Cenník[Názov],0),3),0)</f>
        <v>0</v>
      </c>
      <c r="R142" s="136">
        <f t="shared" si="14"/>
        <v>0</v>
      </c>
      <c r="S142" s="134"/>
      <c r="T142" s="79">
        <f>IFERROR(INDEX(Cenník[[Názov]:[KódN]],MATCH(U142,Cenník[Názov],0),2),0)</f>
        <v>0</v>
      </c>
      <c r="U142" s="137"/>
      <c r="V142" s="135"/>
      <c r="W142" s="133">
        <f>IFERROR(INDEX(Cenník[[Názov]:[JC]],MATCH(U142,Cenník[Názov],0),3),0)</f>
        <v>0</v>
      </c>
      <c r="X142" s="136">
        <f t="shared" si="15"/>
        <v>0</v>
      </c>
      <c r="Y142" s="134"/>
      <c r="Z142" s="116"/>
      <c r="AA142" s="116"/>
      <c r="AB142" s="116"/>
      <c r="AC142" s="116"/>
      <c r="AD142" s="116"/>
      <c r="AE142" s="108"/>
      <c r="AF142" s="108"/>
      <c r="AG142" s="108"/>
      <c r="AH142" s="116"/>
      <c r="AI142" s="108"/>
      <c r="AJ142" s="108"/>
      <c r="AK142" s="108"/>
      <c r="AL142" s="108"/>
      <c r="AM142" s="108"/>
      <c r="AN142" s="108"/>
      <c r="AO142" s="108"/>
    </row>
    <row r="143" spans="1:41" ht="12.75" customHeight="1" x14ac:dyDescent="0.35">
      <c r="A143" s="75"/>
      <c r="B143" s="79">
        <f>IFERROR(INDEX(Cenník[[Názov]:[KódN]],MATCH(C143,Cenník[Názov],0),2),0)</f>
        <v>0</v>
      </c>
      <c r="C143" s="138"/>
      <c r="D143" s="132"/>
      <c r="E143" s="133">
        <f>IFERROR(INDEX(Cenník[[Názov]:[JC]],MATCH(C143,Cenník[Názov],0),3),0)</f>
        <v>0</v>
      </c>
      <c r="F143" s="136">
        <f t="shared" si="12"/>
        <v>0</v>
      </c>
      <c r="G143" s="134"/>
      <c r="H143" s="79">
        <f>IFERROR(INDEX(Cenník[[Názov]:[KódN]],MATCH(I143,Cenník[Názov],0),2),0)</f>
        <v>0</v>
      </c>
      <c r="I143" s="137"/>
      <c r="J143" s="135"/>
      <c r="K143" s="133">
        <f>IFERROR(INDEX(Cenník[[Názov]:[JC]],MATCH(I143,Cenník[Názov],0),3),0)</f>
        <v>0</v>
      </c>
      <c r="L143" s="136">
        <f t="shared" si="13"/>
        <v>0</v>
      </c>
      <c r="M143" s="134"/>
      <c r="N143" s="79">
        <f>IFERROR(INDEX(Cenník[[Názov]:[KódN]],MATCH(O143,Cenník[Názov],0),2),0)</f>
        <v>0</v>
      </c>
      <c r="O143" s="137"/>
      <c r="P143" s="135"/>
      <c r="Q143" s="133">
        <f>IFERROR(INDEX(Cenník[[Názov]:[JC]],MATCH(O143,Cenník[Názov],0),3),0)</f>
        <v>0</v>
      </c>
      <c r="R143" s="136">
        <f t="shared" si="14"/>
        <v>0</v>
      </c>
      <c r="S143" s="134"/>
      <c r="T143" s="79">
        <f>IFERROR(INDEX(Cenník[[Názov]:[KódN]],MATCH(U143,Cenník[Názov],0),2),0)</f>
        <v>0</v>
      </c>
      <c r="U143" s="137"/>
      <c r="V143" s="135"/>
      <c r="W143" s="133">
        <f>IFERROR(INDEX(Cenník[[Názov]:[JC]],MATCH(U143,Cenník[Názov],0),3),0)</f>
        <v>0</v>
      </c>
      <c r="X143" s="136">
        <f t="shared" si="15"/>
        <v>0</v>
      </c>
      <c r="Y143" s="134"/>
      <c r="Z143" s="116"/>
      <c r="AA143" s="116"/>
      <c r="AB143" s="116"/>
      <c r="AC143" s="116"/>
      <c r="AD143" s="116"/>
      <c r="AE143" s="108"/>
      <c r="AF143" s="108"/>
      <c r="AG143" s="108"/>
      <c r="AH143" s="116"/>
      <c r="AI143" s="108"/>
      <c r="AJ143" s="108"/>
      <c r="AK143" s="108"/>
      <c r="AL143" s="108"/>
      <c r="AM143" s="108"/>
      <c r="AN143" s="108"/>
      <c r="AO143" s="108"/>
    </row>
    <row r="144" spans="1:41" ht="12.75" customHeight="1" x14ac:dyDescent="0.35">
      <c r="A144" s="75"/>
      <c r="B144" s="79">
        <f>IFERROR(INDEX(Cenník[[Názov]:[KódN]],MATCH(C144,Cenník[Názov],0),2),0)</f>
        <v>0</v>
      </c>
      <c r="C144" s="131"/>
      <c r="D144" s="132"/>
      <c r="E144" s="133">
        <f>IFERROR(INDEX(Cenník[[Názov]:[JC]],MATCH(C144,Cenník[Názov],0),3),0)</f>
        <v>0</v>
      </c>
      <c r="F144" s="136">
        <f t="shared" si="12"/>
        <v>0</v>
      </c>
      <c r="G144" s="134"/>
      <c r="H144" s="79">
        <f>IFERROR(INDEX(Cenník[[Názov]:[KódN]],MATCH(I144,Cenník[Názov],0),2),0)</f>
        <v>0</v>
      </c>
      <c r="I144" s="131"/>
      <c r="J144" s="135"/>
      <c r="K144" s="133">
        <f>IFERROR(INDEX(Cenník[[Názov]:[JC]],MATCH(I144,Cenník[Názov],0),3),0)</f>
        <v>0</v>
      </c>
      <c r="L144" s="136">
        <f t="shared" si="13"/>
        <v>0</v>
      </c>
      <c r="M144" s="134"/>
      <c r="N144" s="79">
        <f>IFERROR(INDEX(Cenník[[Názov]:[KódN]],MATCH(O144,Cenník[Názov],0),2),0)</f>
        <v>0</v>
      </c>
      <c r="O144" s="131"/>
      <c r="P144" s="135"/>
      <c r="Q144" s="133">
        <f>IFERROR(INDEX(Cenník[[Názov]:[JC]],MATCH(O144,Cenník[Názov],0),3),0)</f>
        <v>0</v>
      </c>
      <c r="R144" s="136">
        <f t="shared" si="14"/>
        <v>0</v>
      </c>
      <c r="S144" s="134"/>
      <c r="T144" s="79">
        <f>IFERROR(INDEX(Cenník[[Názov]:[KódN]],MATCH(U144,Cenník[Názov],0),2),0)</f>
        <v>0</v>
      </c>
      <c r="U144" s="131"/>
      <c r="V144" s="135"/>
      <c r="W144" s="133">
        <f>IFERROR(INDEX(Cenník[[Názov]:[JC]],MATCH(U144,Cenník[Názov],0),3),0)</f>
        <v>0</v>
      </c>
      <c r="X144" s="136">
        <f t="shared" si="15"/>
        <v>0</v>
      </c>
      <c r="Y144" s="134"/>
      <c r="Z144" s="116"/>
      <c r="AA144" s="116"/>
      <c r="AB144" s="116"/>
      <c r="AC144" s="116"/>
      <c r="AD144" s="116"/>
      <c r="AE144" s="108"/>
      <c r="AF144" s="108"/>
      <c r="AG144" s="108"/>
      <c r="AH144" s="116"/>
      <c r="AI144" s="108"/>
      <c r="AJ144" s="108"/>
      <c r="AK144" s="108"/>
      <c r="AL144" s="108"/>
      <c r="AM144" s="108"/>
      <c r="AN144" s="108"/>
      <c r="AO144" s="108"/>
    </row>
    <row r="145" spans="1:41" ht="12.75" customHeight="1" x14ac:dyDescent="0.35">
      <c r="A145" s="75"/>
      <c r="B145" s="79">
        <f>IFERROR(INDEX(Cenník[[Názov]:[KódN]],MATCH(C145,Cenník[Názov],0),2),0)</f>
        <v>0</v>
      </c>
      <c r="C145" s="131"/>
      <c r="D145" s="132"/>
      <c r="E145" s="133">
        <f>IFERROR(INDEX(Cenník[[Názov]:[JC]],MATCH(C145,Cenník[Názov],0),3),0)</f>
        <v>0</v>
      </c>
      <c r="F145" s="136">
        <f t="shared" si="12"/>
        <v>0</v>
      </c>
      <c r="G145" s="134"/>
      <c r="H145" s="79">
        <f>IFERROR(INDEX(Cenník[[Názov]:[KódN]],MATCH(I145,Cenník[Názov],0),2),0)</f>
        <v>0</v>
      </c>
      <c r="I145" s="131"/>
      <c r="J145" s="135"/>
      <c r="K145" s="133">
        <f>IFERROR(INDEX(Cenník[[Názov]:[JC]],MATCH(I145,Cenník[Názov],0),3),0)</f>
        <v>0</v>
      </c>
      <c r="L145" s="136">
        <f t="shared" si="13"/>
        <v>0</v>
      </c>
      <c r="M145" s="134"/>
      <c r="N145" s="79">
        <f>IFERROR(INDEX(Cenník[[Názov]:[KódN]],MATCH(O145,Cenník[Názov],0),2),0)</f>
        <v>0</v>
      </c>
      <c r="O145" s="131"/>
      <c r="P145" s="135"/>
      <c r="Q145" s="133">
        <f>IFERROR(INDEX(Cenník[[Názov]:[JC]],MATCH(O145,Cenník[Názov],0),3),0)</f>
        <v>0</v>
      </c>
      <c r="R145" s="136">
        <f t="shared" si="14"/>
        <v>0</v>
      </c>
      <c r="S145" s="134"/>
      <c r="T145" s="79">
        <f>IFERROR(INDEX(Cenník[[Názov]:[KódN]],MATCH(U145,Cenník[Názov],0),2),0)</f>
        <v>0</v>
      </c>
      <c r="U145" s="131"/>
      <c r="V145" s="135"/>
      <c r="W145" s="133">
        <f>IFERROR(INDEX(Cenník[[Názov]:[JC]],MATCH(U145,Cenník[Názov],0),3),0)</f>
        <v>0</v>
      </c>
      <c r="X145" s="136">
        <f t="shared" si="15"/>
        <v>0</v>
      </c>
      <c r="Y145" s="134"/>
      <c r="Z145" s="116"/>
      <c r="AA145" s="116"/>
      <c r="AB145" s="116"/>
      <c r="AC145" s="116"/>
      <c r="AD145" s="116"/>
      <c r="AE145" s="108"/>
      <c r="AF145" s="108"/>
      <c r="AG145" s="108"/>
      <c r="AH145" s="116"/>
      <c r="AI145" s="108"/>
      <c r="AJ145" s="108"/>
      <c r="AK145" s="108"/>
      <c r="AL145" s="108"/>
      <c r="AM145" s="108"/>
      <c r="AN145" s="108"/>
      <c r="AO145" s="108"/>
    </row>
    <row r="146" spans="1:41" ht="12.75" customHeight="1" x14ac:dyDescent="0.35">
      <c r="A146" s="75"/>
      <c r="B146" s="79">
        <f>IFERROR(INDEX(Cenník[[Názov]:[KódN]],MATCH(C146,Cenník[Názov],0),2),0)</f>
        <v>0</v>
      </c>
      <c r="C146" s="131"/>
      <c r="D146" s="132"/>
      <c r="E146" s="133">
        <f>IFERROR(INDEX(Cenník[[Názov]:[JC]],MATCH(C146,Cenník[Názov],0),3),0)</f>
        <v>0</v>
      </c>
      <c r="F146" s="136">
        <f t="shared" si="12"/>
        <v>0</v>
      </c>
      <c r="G146" s="134"/>
      <c r="H146" s="79">
        <f>IFERROR(INDEX(Cenník[[Názov]:[KódN]],MATCH(I146,Cenník[Názov],0),2),0)</f>
        <v>0</v>
      </c>
      <c r="I146" s="131"/>
      <c r="J146" s="135"/>
      <c r="K146" s="133">
        <f>IFERROR(INDEX(Cenník[[Názov]:[JC]],MATCH(I146,Cenník[Názov],0),3),0)</f>
        <v>0</v>
      </c>
      <c r="L146" s="136">
        <f t="shared" si="13"/>
        <v>0</v>
      </c>
      <c r="M146" s="134"/>
      <c r="N146" s="79">
        <f>IFERROR(INDEX(Cenník[[Názov]:[KódN]],MATCH(O146,Cenník[Názov],0),2),0)</f>
        <v>0</v>
      </c>
      <c r="O146" s="131"/>
      <c r="P146" s="135"/>
      <c r="Q146" s="133">
        <f>IFERROR(INDEX(Cenník[[Názov]:[JC]],MATCH(O146,Cenník[Názov],0),3),0)</f>
        <v>0</v>
      </c>
      <c r="R146" s="136">
        <f t="shared" si="14"/>
        <v>0</v>
      </c>
      <c r="S146" s="134"/>
      <c r="T146" s="79">
        <f>IFERROR(INDEX(Cenník[[Názov]:[KódN]],MATCH(U146,Cenník[Názov],0),2),0)</f>
        <v>0</v>
      </c>
      <c r="U146" s="131"/>
      <c r="V146" s="135"/>
      <c r="W146" s="133">
        <f>IFERROR(INDEX(Cenník[[Názov]:[JC]],MATCH(U146,Cenník[Názov],0),3),0)</f>
        <v>0</v>
      </c>
      <c r="X146" s="136">
        <f t="shared" si="15"/>
        <v>0</v>
      </c>
      <c r="Y146" s="134"/>
      <c r="Z146" s="108"/>
      <c r="AA146" s="116"/>
      <c r="AB146" s="116"/>
      <c r="AC146" s="116"/>
      <c r="AD146" s="108"/>
      <c r="AE146" s="108"/>
      <c r="AF146" s="108"/>
      <c r="AG146" s="108"/>
      <c r="AH146" s="108"/>
      <c r="AI146" s="108"/>
      <c r="AJ146" s="108"/>
      <c r="AK146" s="108"/>
      <c r="AL146" s="108"/>
      <c r="AM146" s="108"/>
      <c r="AN146" s="108"/>
      <c r="AO146" s="108"/>
    </row>
    <row r="147" spans="1:41" ht="12.75" customHeight="1" x14ac:dyDescent="0.35">
      <c r="A147" s="75"/>
      <c r="B147" s="79">
        <f>IFERROR(INDEX(Cenník[[Názov]:[KódN]],MATCH(C147,Cenník[Názov],0),2),0)</f>
        <v>0</v>
      </c>
      <c r="C147" s="131"/>
      <c r="D147" s="132"/>
      <c r="E147" s="133">
        <f>IFERROR(INDEX(Cenník[[Názov]:[JC]],MATCH(C147,Cenník[Názov],0),3),0)</f>
        <v>0</v>
      </c>
      <c r="F147" s="136">
        <f t="shared" si="12"/>
        <v>0</v>
      </c>
      <c r="G147" s="134"/>
      <c r="H147" s="79">
        <f>IFERROR(INDEX(Cenník[[Názov]:[KódN]],MATCH(I147,Cenník[Názov],0),2),0)</f>
        <v>0</v>
      </c>
      <c r="I147" s="131"/>
      <c r="J147" s="135"/>
      <c r="K147" s="133">
        <f>IFERROR(INDEX(Cenník[[Názov]:[JC]],MATCH(I147,Cenník[Názov],0),3),0)</f>
        <v>0</v>
      </c>
      <c r="L147" s="136">
        <f t="shared" si="13"/>
        <v>0</v>
      </c>
      <c r="M147" s="134"/>
      <c r="N147" s="79">
        <f>IFERROR(INDEX(Cenník[[Názov]:[KódN]],MATCH(O147,Cenník[Názov],0),2),0)</f>
        <v>0</v>
      </c>
      <c r="O147" s="131"/>
      <c r="P147" s="135"/>
      <c r="Q147" s="133">
        <f>IFERROR(INDEX(Cenník[[Názov]:[JC]],MATCH(O147,Cenník[Názov],0),3),0)</f>
        <v>0</v>
      </c>
      <c r="R147" s="136">
        <f t="shared" si="14"/>
        <v>0</v>
      </c>
      <c r="S147" s="134"/>
      <c r="T147" s="79">
        <f>IFERROR(INDEX(Cenník[[Názov]:[KódN]],MATCH(U147,Cenník[Názov],0),2),0)</f>
        <v>0</v>
      </c>
      <c r="U147" s="131"/>
      <c r="V147" s="135"/>
      <c r="W147" s="133">
        <f>IFERROR(INDEX(Cenník[[Názov]:[JC]],MATCH(U147,Cenník[Názov],0),3),0)</f>
        <v>0</v>
      </c>
      <c r="X147" s="136">
        <f t="shared" si="15"/>
        <v>0</v>
      </c>
      <c r="Y147" s="134"/>
      <c r="Z147" s="108"/>
      <c r="AA147" s="108"/>
      <c r="AB147" s="108"/>
      <c r="AC147" s="108"/>
      <c r="AD147" s="108"/>
      <c r="AE147" s="108"/>
      <c r="AF147" s="108"/>
      <c r="AG147" s="108"/>
      <c r="AH147" s="108"/>
      <c r="AI147" s="108"/>
      <c r="AJ147" s="108"/>
      <c r="AK147" s="108"/>
      <c r="AL147" s="108"/>
      <c r="AM147" s="108"/>
      <c r="AN147" s="108"/>
      <c r="AO147" s="108"/>
    </row>
    <row r="148" spans="1:41" ht="12.75" customHeight="1" x14ac:dyDescent="0.35">
      <c r="A148" s="75"/>
      <c r="B148" s="79">
        <f>IFERROR(INDEX(Cenník[[Názov]:[KódN]],MATCH(C148,Cenník[Názov],0),2),0)</f>
        <v>0</v>
      </c>
      <c r="C148" s="131"/>
      <c r="D148" s="132"/>
      <c r="E148" s="133">
        <f>IFERROR(INDEX(Cenník[[Názov]:[JC]],MATCH(C148,Cenník[Názov],0),3),0)</f>
        <v>0</v>
      </c>
      <c r="F148" s="136">
        <f t="shared" si="12"/>
        <v>0</v>
      </c>
      <c r="G148" s="134"/>
      <c r="H148" s="79">
        <f>IFERROR(INDEX(Cenník[[Názov]:[KódN]],MATCH(I148,Cenník[Názov],0),2),0)</f>
        <v>0</v>
      </c>
      <c r="I148" s="131"/>
      <c r="J148" s="135"/>
      <c r="K148" s="133">
        <f>IFERROR(INDEX(Cenník[[Názov]:[JC]],MATCH(I148,Cenník[Názov],0),3),0)</f>
        <v>0</v>
      </c>
      <c r="L148" s="136">
        <f t="shared" si="13"/>
        <v>0</v>
      </c>
      <c r="M148" s="134"/>
      <c r="N148" s="79">
        <f>IFERROR(INDEX(Cenník[[Názov]:[KódN]],MATCH(O148,Cenník[Názov],0),2),0)</f>
        <v>0</v>
      </c>
      <c r="O148" s="131"/>
      <c r="P148" s="135"/>
      <c r="Q148" s="133">
        <f>IFERROR(INDEX(Cenník[[Názov]:[JC]],MATCH(O148,Cenník[Názov],0),3),0)</f>
        <v>0</v>
      </c>
      <c r="R148" s="136">
        <f t="shared" si="14"/>
        <v>0</v>
      </c>
      <c r="S148" s="134"/>
      <c r="T148" s="79">
        <f>IFERROR(INDEX(Cenník[[Názov]:[KódN]],MATCH(U148,Cenník[Názov],0),2),0)</f>
        <v>0</v>
      </c>
      <c r="U148" s="131"/>
      <c r="V148" s="135"/>
      <c r="W148" s="133">
        <f>IFERROR(INDEX(Cenník[[Názov]:[JC]],MATCH(U148,Cenník[Názov],0),3),0)</f>
        <v>0</v>
      </c>
      <c r="X148" s="136">
        <f t="shared" si="15"/>
        <v>0</v>
      </c>
      <c r="Y148" s="134"/>
      <c r="Z148" s="108"/>
      <c r="AA148" s="108"/>
      <c r="AB148" s="108"/>
      <c r="AC148" s="108"/>
      <c r="AD148" s="108"/>
      <c r="AE148" s="108"/>
      <c r="AF148" s="108"/>
      <c r="AG148" s="108"/>
      <c r="AH148" s="108"/>
      <c r="AI148" s="108"/>
      <c r="AJ148" s="108"/>
      <c r="AK148" s="108"/>
      <c r="AL148" s="108"/>
      <c r="AM148" s="108"/>
      <c r="AN148" s="108"/>
      <c r="AO148" s="108"/>
    </row>
    <row r="149" spans="1:41" ht="12.75" customHeight="1" x14ac:dyDescent="0.35">
      <c r="A149" s="75"/>
      <c r="B149" s="79">
        <f>IFERROR(INDEX(Cenník[[Názov]:[KódN]],MATCH(C149,Cenník[Názov],0),2),0)</f>
        <v>0</v>
      </c>
      <c r="C149" s="131"/>
      <c r="D149" s="132"/>
      <c r="E149" s="133">
        <f>IFERROR(INDEX(Cenník[[Názov]:[JC]],MATCH(C149,Cenník[Názov],0),3),0)</f>
        <v>0</v>
      </c>
      <c r="F149" s="136">
        <f t="shared" si="12"/>
        <v>0</v>
      </c>
      <c r="G149" s="134"/>
      <c r="H149" s="79">
        <f>IFERROR(INDEX(Cenník[[Názov]:[KódN]],MATCH(I149,Cenník[Názov],0),2),0)</f>
        <v>0</v>
      </c>
      <c r="I149" s="137"/>
      <c r="J149" s="135"/>
      <c r="K149" s="133">
        <f>IFERROR(INDEX(Cenník[[Názov]:[JC]],MATCH(I149,Cenník[Názov],0),3),0)</f>
        <v>0</v>
      </c>
      <c r="L149" s="136">
        <f t="shared" si="13"/>
        <v>0</v>
      </c>
      <c r="M149" s="134"/>
      <c r="N149" s="79">
        <f>IFERROR(INDEX(Cenník[[Názov]:[KódN]],MATCH(O149,Cenník[Názov],0),2),0)</f>
        <v>0</v>
      </c>
      <c r="O149" s="137"/>
      <c r="P149" s="135"/>
      <c r="Q149" s="133">
        <f>IFERROR(INDEX(Cenník[[Názov]:[JC]],MATCH(O149,Cenník[Názov],0),3),0)</f>
        <v>0</v>
      </c>
      <c r="R149" s="136">
        <f t="shared" si="14"/>
        <v>0</v>
      </c>
      <c r="S149" s="134"/>
      <c r="T149" s="79">
        <f>IFERROR(INDEX(Cenník[[Názov]:[KódN]],MATCH(U149,Cenník[Názov],0),2),0)</f>
        <v>0</v>
      </c>
      <c r="U149" s="137"/>
      <c r="V149" s="135"/>
      <c r="W149" s="133">
        <f>IFERROR(INDEX(Cenník[[Názov]:[JC]],MATCH(U149,Cenník[Názov],0),3),0)</f>
        <v>0</v>
      </c>
      <c r="X149" s="136">
        <f t="shared" si="15"/>
        <v>0</v>
      </c>
      <c r="Y149" s="134"/>
      <c r="Z149" s="108"/>
      <c r="AA149" s="108"/>
      <c r="AB149" s="108"/>
      <c r="AC149" s="108"/>
      <c r="AD149" s="108"/>
      <c r="AE149" s="108"/>
      <c r="AF149" s="108"/>
      <c r="AG149" s="108"/>
      <c r="AH149" s="108"/>
      <c r="AI149" s="108"/>
      <c r="AJ149" s="108"/>
      <c r="AK149" s="108"/>
      <c r="AL149" s="108"/>
      <c r="AM149" s="108"/>
      <c r="AN149" s="108"/>
      <c r="AO149" s="108"/>
    </row>
    <row r="150" spans="1:41" ht="12.75" customHeight="1" x14ac:dyDescent="0.35">
      <c r="A150" s="75"/>
      <c r="B150" s="79">
        <f>IFERROR(INDEX(Cenník[[Názov]:[KódN]],MATCH(C150,Cenník[Názov],0),2),0)</f>
        <v>0</v>
      </c>
      <c r="C150" s="131"/>
      <c r="D150" s="132"/>
      <c r="E150" s="133">
        <f>IFERROR(INDEX(Cenník[[Názov]:[JC]],MATCH(C150,Cenník[Názov],0),3),0)</f>
        <v>0</v>
      </c>
      <c r="F150" s="136">
        <f t="shared" si="12"/>
        <v>0</v>
      </c>
      <c r="G150" s="134"/>
      <c r="H150" s="79">
        <f>IFERROR(INDEX(Cenník[[Názov]:[KódN]],MATCH(I150,Cenník[Názov],0),2),0)</f>
        <v>0</v>
      </c>
      <c r="I150" s="137"/>
      <c r="J150" s="135"/>
      <c r="K150" s="133">
        <f>IFERROR(INDEX(Cenník[[Názov]:[JC]],MATCH(I150,Cenník[Názov],0),3),0)</f>
        <v>0</v>
      </c>
      <c r="L150" s="136">
        <f t="shared" si="13"/>
        <v>0</v>
      </c>
      <c r="M150" s="134"/>
      <c r="N150" s="79">
        <f>IFERROR(INDEX(Cenník[[Názov]:[KódN]],MATCH(O150,Cenník[Názov],0),2),0)</f>
        <v>0</v>
      </c>
      <c r="O150" s="137"/>
      <c r="P150" s="135"/>
      <c r="Q150" s="133">
        <f>IFERROR(INDEX(Cenník[[Názov]:[JC]],MATCH(O150,Cenník[Názov],0),3),0)</f>
        <v>0</v>
      </c>
      <c r="R150" s="136">
        <f t="shared" si="14"/>
        <v>0</v>
      </c>
      <c r="S150" s="134"/>
      <c r="T150" s="79">
        <f>IFERROR(INDEX(Cenník[[Názov]:[KódN]],MATCH(U150,Cenník[Názov],0),2),0)</f>
        <v>0</v>
      </c>
      <c r="U150" s="137"/>
      <c r="V150" s="135"/>
      <c r="W150" s="133">
        <f>IFERROR(INDEX(Cenník[[Názov]:[JC]],MATCH(U150,Cenník[Názov],0),3),0)</f>
        <v>0</v>
      </c>
      <c r="X150" s="136">
        <f t="shared" si="15"/>
        <v>0</v>
      </c>
      <c r="Y150" s="134"/>
      <c r="Z150" s="108"/>
      <c r="AA150" s="108"/>
      <c r="AB150" s="108"/>
      <c r="AC150" s="108"/>
      <c r="AD150" s="108"/>
      <c r="AE150" s="108"/>
      <c r="AF150" s="108"/>
      <c r="AG150" s="108"/>
      <c r="AH150" s="108"/>
      <c r="AI150" s="108"/>
      <c r="AJ150" s="108"/>
      <c r="AK150" s="108"/>
      <c r="AL150" s="108"/>
      <c r="AM150" s="108"/>
      <c r="AN150" s="108"/>
      <c r="AO150" s="108"/>
    </row>
    <row r="151" spans="1:41" ht="12.75" customHeight="1" x14ac:dyDescent="0.35">
      <c r="A151" s="75"/>
      <c r="B151" s="79">
        <f>IFERROR(INDEX(Cenník[[Názov]:[KódN]],MATCH(C151,Cenník[Názov],0),2),0)</f>
        <v>0</v>
      </c>
      <c r="C151" s="131"/>
      <c r="D151" s="132"/>
      <c r="E151" s="133">
        <f>IFERROR(INDEX(Cenník[[Názov]:[JC]],MATCH(C151,Cenník[Názov],0),3),0)</f>
        <v>0</v>
      </c>
      <c r="F151" s="136">
        <f t="shared" si="12"/>
        <v>0</v>
      </c>
      <c r="G151" s="134"/>
      <c r="H151" s="79">
        <f>IFERROR(INDEX(Cenník[[Názov]:[KódN]],MATCH(I151,Cenník[Názov],0),2),0)</f>
        <v>0</v>
      </c>
      <c r="I151" s="131"/>
      <c r="J151" s="135"/>
      <c r="K151" s="133">
        <f>IFERROR(INDEX(Cenník[[Názov]:[JC]],MATCH(I151,Cenník[Názov],0),3),0)</f>
        <v>0</v>
      </c>
      <c r="L151" s="136">
        <f t="shared" si="13"/>
        <v>0</v>
      </c>
      <c r="M151" s="134"/>
      <c r="N151" s="79">
        <f>IFERROR(INDEX(Cenník[[Názov]:[KódN]],MATCH(O151,Cenník[Názov],0),2),0)</f>
        <v>0</v>
      </c>
      <c r="O151" s="131"/>
      <c r="P151" s="135"/>
      <c r="Q151" s="133">
        <f>IFERROR(INDEX(Cenník[[Názov]:[JC]],MATCH(O151,Cenník[Názov],0),3),0)</f>
        <v>0</v>
      </c>
      <c r="R151" s="136">
        <f t="shared" si="14"/>
        <v>0</v>
      </c>
      <c r="S151" s="134"/>
      <c r="T151" s="79">
        <f>IFERROR(INDEX(Cenník[[Názov]:[KódN]],MATCH(U151,Cenník[Názov],0),2),0)</f>
        <v>0</v>
      </c>
      <c r="U151" s="131"/>
      <c r="V151" s="135"/>
      <c r="W151" s="133">
        <f>IFERROR(INDEX(Cenník[[Názov]:[JC]],MATCH(U151,Cenník[Názov],0),3),0)</f>
        <v>0</v>
      </c>
      <c r="X151" s="136">
        <f t="shared" si="15"/>
        <v>0</v>
      </c>
      <c r="Y151" s="134"/>
      <c r="Z151" s="108"/>
      <c r="AA151" s="108"/>
      <c r="AB151" s="108"/>
      <c r="AC151" s="108"/>
      <c r="AD151" s="108"/>
      <c r="AE151" s="108"/>
      <c r="AF151" s="108"/>
      <c r="AG151" s="108"/>
      <c r="AH151" s="108"/>
      <c r="AI151" s="108"/>
      <c r="AJ151" s="108"/>
      <c r="AK151" s="108"/>
      <c r="AL151" s="108"/>
      <c r="AM151" s="108"/>
      <c r="AN151" s="108"/>
      <c r="AO151" s="108"/>
    </row>
    <row r="152" spans="1:41" ht="12.75" customHeight="1" x14ac:dyDescent="0.35">
      <c r="A152" s="75"/>
      <c r="B152" s="79">
        <f>IFERROR(INDEX(Cenník[[Názov]:[KódN]],MATCH(C152,Cenník[Názov],0),2),0)</f>
        <v>0</v>
      </c>
      <c r="C152" s="131"/>
      <c r="D152" s="132"/>
      <c r="E152" s="133">
        <f>IFERROR(INDEX(Cenník[[Názov]:[JC]],MATCH(C152,Cenník[Názov],0),3),0)</f>
        <v>0</v>
      </c>
      <c r="F152" s="136">
        <f t="shared" si="12"/>
        <v>0</v>
      </c>
      <c r="G152" s="134"/>
      <c r="H152" s="79">
        <f>IFERROR(INDEX(Cenník[[Názov]:[KódN]],MATCH(I152,Cenník[Názov],0),2),0)</f>
        <v>0</v>
      </c>
      <c r="I152" s="131"/>
      <c r="J152" s="135"/>
      <c r="K152" s="133">
        <f>IFERROR(INDEX(Cenník[[Názov]:[JC]],MATCH(I152,Cenník[Názov],0),3),0)</f>
        <v>0</v>
      </c>
      <c r="L152" s="136">
        <f t="shared" si="13"/>
        <v>0</v>
      </c>
      <c r="M152" s="134"/>
      <c r="N152" s="79">
        <f>IFERROR(INDEX(Cenník[[Názov]:[KódN]],MATCH(O152,Cenník[Názov],0),2),0)</f>
        <v>0</v>
      </c>
      <c r="O152" s="131"/>
      <c r="P152" s="135"/>
      <c r="Q152" s="133">
        <f>IFERROR(INDEX(Cenník[[Názov]:[JC]],MATCH(O152,Cenník[Názov],0),3),0)</f>
        <v>0</v>
      </c>
      <c r="R152" s="136">
        <f t="shared" si="14"/>
        <v>0</v>
      </c>
      <c r="S152" s="134"/>
      <c r="T152" s="79">
        <f>IFERROR(INDEX(Cenník[[Názov]:[KódN]],MATCH(U152,Cenník[Názov],0),2),0)</f>
        <v>0</v>
      </c>
      <c r="U152" s="131"/>
      <c r="V152" s="135"/>
      <c r="W152" s="133">
        <f>IFERROR(INDEX(Cenník[[Názov]:[JC]],MATCH(U152,Cenník[Názov],0),3),0)</f>
        <v>0</v>
      </c>
      <c r="X152" s="136">
        <f t="shared" si="15"/>
        <v>0</v>
      </c>
      <c r="Y152" s="134"/>
      <c r="Z152" s="108"/>
      <c r="AA152" s="108"/>
      <c r="AB152" s="108"/>
      <c r="AC152" s="108"/>
      <c r="AD152" s="108"/>
      <c r="AE152" s="108"/>
      <c r="AF152" s="108"/>
      <c r="AG152" s="108"/>
      <c r="AH152" s="108"/>
      <c r="AI152" s="108"/>
      <c r="AJ152" s="108"/>
      <c r="AK152" s="108"/>
      <c r="AL152" s="108"/>
      <c r="AM152" s="108"/>
      <c r="AN152" s="108"/>
      <c r="AO152" s="108"/>
    </row>
    <row r="153" spans="1:41" ht="12.75" customHeight="1" x14ac:dyDescent="0.35">
      <c r="A153" s="75"/>
      <c r="B153" s="79">
        <f>IFERROR(INDEX(Cenník[[Názov]:[KódN]],MATCH(C153,Cenník[Názov],0),2),0)</f>
        <v>0</v>
      </c>
      <c r="C153" s="131"/>
      <c r="D153" s="132"/>
      <c r="E153" s="133">
        <f>IFERROR(INDEX(Cenník[[Názov]:[JC]],MATCH(C153,Cenník[Názov],0),3),0)</f>
        <v>0</v>
      </c>
      <c r="F153" s="136">
        <f t="shared" si="12"/>
        <v>0</v>
      </c>
      <c r="G153" s="134"/>
      <c r="H153" s="79">
        <f>IFERROR(INDEX(Cenník[[Názov]:[KódN]],MATCH(I153,Cenník[Názov],0),2),0)</f>
        <v>0</v>
      </c>
      <c r="I153" s="131"/>
      <c r="J153" s="135"/>
      <c r="K153" s="133">
        <f>IFERROR(INDEX(Cenník[[Názov]:[JC]],MATCH(I153,Cenník[Názov],0),3),0)</f>
        <v>0</v>
      </c>
      <c r="L153" s="136">
        <f t="shared" si="13"/>
        <v>0</v>
      </c>
      <c r="M153" s="134"/>
      <c r="N153" s="79">
        <f>IFERROR(INDEX(Cenník[[Názov]:[KódN]],MATCH(O153,Cenník[Názov],0),2),0)</f>
        <v>0</v>
      </c>
      <c r="O153" s="131"/>
      <c r="P153" s="135"/>
      <c r="Q153" s="133">
        <f>IFERROR(INDEX(Cenník[[Názov]:[JC]],MATCH(O153,Cenník[Názov],0),3),0)</f>
        <v>0</v>
      </c>
      <c r="R153" s="136">
        <f t="shared" si="14"/>
        <v>0</v>
      </c>
      <c r="S153" s="134"/>
      <c r="T153" s="79">
        <f>IFERROR(INDEX(Cenník[[Názov]:[KódN]],MATCH(U153,Cenník[Názov],0),2),0)</f>
        <v>0</v>
      </c>
      <c r="U153" s="131"/>
      <c r="V153" s="135"/>
      <c r="W153" s="133">
        <f>IFERROR(INDEX(Cenník[[Názov]:[JC]],MATCH(U153,Cenník[Názov],0),3),0)</f>
        <v>0</v>
      </c>
      <c r="X153" s="136">
        <f t="shared" si="15"/>
        <v>0</v>
      </c>
      <c r="Y153" s="134"/>
      <c r="Z153" s="108"/>
      <c r="AA153" s="108"/>
      <c r="AB153" s="108"/>
      <c r="AC153" s="108"/>
      <c r="AD153" s="108"/>
      <c r="AE153" s="108"/>
      <c r="AF153" s="108"/>
      <c r="AG153" s="108"/>
      <c r="AH153" s="108"/>
      <c r="AI153" s="108"/>
      <c r="AJ153" s="108"/>
      <c r="AK153" s="108"/>
      <c r="AL153" s="108"/>
      <c r="AM153" s="108"/>
      <c r="AN153" s="108"/>
      <c r="AO153" s="108"/>
    </row>
    <row r="154" spans="1:41" ht="12.75" customHeight="1" x14ac:dyDescent="0.35">
      <c r="A154" s="75"/>
      <c r="B154" s="79">
        <f>IFERROR(INDEX(Cenník[[Názov]:[KódN]],MATCH(C154,Cenník[Názov],0),2),0)</f>
        <v>0</v>
      </c>
      <c r="C154" s="131"/>
      <c r="D154" s="132"/>
      <c r="E154" s="133">
        <f>IFERROR(INDEX(Cenník[[Názov]:[JC]],MATCH(C154,Cenník[Názov],0),3),0)</f>
        <v>0</v>
      </c>
      <c r="F154" s="136">
        <f t="shared" si="12"/>
        <v>0</v>
      </c>
      <c r="G154" s="134"/>
      <c r="H154" s="79">
        <f>IFERROR(INDEX(Cenník[[Názov]:[KódN]],MATCH(I154,Cenník[Názov],0),2),0)</f>
        <v>0</v>
      </c>
      <c r="I154" s="131"/>
      <c r="J154" s="135"/>
      <c r="K154" s="133">
        <f>IFERROR(INDEX(Cenník[[Názov]:[JC]],MATCH(I154,Cenník[Názov],0),3),0)</f>
        <v>0</v>
      </c>
      <c r="L154" s="136">
        <f t="shared" si="13"/>
        <v>0</v>
      </c>
      <c r="M154" s="134"/>
      <c r="N154" s="79">
        <f>IFERROR(INDEX(Cenník[[Názov]:[KódN]],MATCH(O154,Cenník[Názov],0),2),0)</f>
        <v>0</v>
      </c>
      <c r="O154" s="131"/>
      <c r="P154" s="135"/>
      <c r="Q154" s="133">
        <f>IFERROR(INDEX(Cenník[[Názov]:[JC]],MATCH(O154,Cenník[Názov],0),3),0)</f>
        <v>0</v>
      </c>
      <c r="R154" s="136">
        <f t="shared" si="14"/>
        <v>0</v>
      </c>
      <c r="S154" s="134"/>
      <c r="T154" s="79">
        <f>IFERROR(INDEX(Cenník[[Názov]:[KódN]],MATCH(U154,Cenník[Názov],0),2),0)</f>
        <v>0</v>
      </c>
      <c r="U154" s="131"/>
      <c r="V154" s="135"/>
      <c r="W154" s="133">
        <f>IFERROR(INDEX(Cenník[[Názov]:[JC]],MATCH(U154,Cenník[Názov],0),3),0)</f>
        <v>0</v>
      </c>
      <c r="X154" s="136">
        <f t="shared" si="15"/>
        <v>0</v>
      </c>
      <c r="Y154" s="134"/>
      <c r="Z154" s="108"/>
      <c r="AA154" s="108"/>
      <c r="AB154" s="108"/>
      <c r="AC154" s="108"/>
      <c r="AD154" s="108"/>
      <c r="AE154" s="108"/>
      <c r="AF154" s="108"/>
      <c r="AG154" s="108"/>
      <c r="AH154" s="108"/>
      <c r="AI154" s="108"/>
      <c r="AJ154" s="108"/>
      <c r="AK154" s="108"/>
      <c r="AL154" s="108"/>
      <c r="AM154" s="108"/>
      <c r="AN154" s="108"/>
      <c r="AO154" s="108"/>
    </row>
    <row r="155" spans="1:41" ht="12.75" customHeight="1" x14ac:dyDescent="0.35">
      <c r="A155" s="75"/>
      <c r="B155" s="79">
        <f>IFERROR(INDEX(Cenník[[Názov]:[KódN]],MATCH(C155,Cenník[Názov],0),2),0)</f>
        <v>0</v>
      </c>
      <c r="C155" s="131"/>
      <c r="D155" s="132"/>
      <c r="E155" s="133">
        <f>IFERROR(INDEX(Cenník[[Názov]:[JC]],MATCH(C155,Cenník[Názov],0),3),0)</f>
        <v>0</v>
      </c>
      <c r="F155" s="136">
        <f t="shared" si="12"/>
        <v>0</v>
      </c>
      <c r="G155" s="134"/>
      <c r="H155" s="79">
        <f>IFERROR(INDEX(Cenník[[Názov]:[KódN]],MATCH(I155,Cenník[Názov],0),2),0)</f>
        <v>0</v>
      </c>
      <c r="I155" s="131"/>
      <c r="J155" s="135"/>
      <c r="K155" s="133">
        <f>IFERROR(INDEX(Cenník[[Názov]:[JC]],MATCH(I155,Cenník[Názov],0),3),0)</f>
        <v>0</v>
      </c>
      <c r="L155" s="136">
        <f t="shared" si="13"/>
        <v>0</v>
      </c>
      <c r="M155" s="134"/>
      <c r="N155" s="79">
        <f>IFERROR(INDEX(Cenník[[Názov]:[KódN]],MATCH(O155,Cenník[Názov],0),2),0)</f>
        <v>0</v>
      </c>
      <c r="O155" s="131"/>
      <c r="P155" s="135"/>
      <c r="Q155" s="133">
        <f>IFERROR(INDEX(Cenník[[Názov]:[JC]],MATCH(O155,Cenník[Názov],0),3),0)</f>
        <v>0</v>
      </c>
      <c r="R155" s="136">
        <f t="shared" si="14"/>
        <v>0</v>
      </c>
      <c r="S155" s="134"/>
      <c r="T155" s="79">
        <f>IFERROR(INDEX(Cenník[[Názov]:[KódN]],MATCH(U155,Cenník[Názov],0),2),0)</f>
        <v>0</v>
      </c>
      <c r="U155" s="131"/>
      <c r="V155" s="135"/>
      <c r="W155" s="133">
        <f>IFERROR(INDEX(Cenník[[Názov]:[JC]],MATCH(U155,Cenník[Názov],0),3),0)</f>
        <v>0</v>
      </c>
      <c r="X155" s="136">
        <f t="shared" si="15"/>
        <v>0</v>
      </c>
      <c r="Y155" s="134"/>
      <c r="Z155" s="108"/>
      <c r="AA155" s="108"/>
      <c r="AB155" s="108"/>
      <c r="AC155" s="108"/>
      <c r="AD155" s="108"/>
      <c r="AE155" s="108"/>
      <c r="AF155" s="108"/>
      <c r="AG155" s="108"/>
      <c r="AH155" s="108"/>
      <c r="AI155" s="108"/>
      <c r="AJ155" s="108"/>
      <c r="AK155" s="108"/>
      <c r="AL155" s="108"/>
      <c r="AM155" s="108"/>
      <c r="AN155" s="108"/>
      <c r="AO155" s="108"/>
    </row>
    <row r="156" spans="1:41" ht="12.75" customHeight="1" x14ac:dyDescent="0.35">
      <c r="A156" s="75"/>
      <c r="B156" s="79">
        <f>IFERROR(INDEX(Cenník[[Názov]:[KódN]],MATCH(C156,Cenník[Názov],0),2),0)</f>
        <v>0</v>
      </c>
      <c r="C156" s="131"/>
      <c r="D156" s="132"/>
      <c r="E156" s="133">
        <f>IFERROR(INDEX(Cenník[[Názov]:[JC]],MATCH(C156,Cenník[Názov],0),3),0)</f>
        <v>0</v>
      </c>
      <c r="F156" s="136">
        <f t="shared" si="12"/>
        <v>0</v>
      </c>
      <c r="G156" s="134"/>
      <c r="H156" s="79">
        <f>IFERROR(INDEX(Cenník[[Názov]:[KódN]],MATCH(I156,Cenník[Názov],0),2),0)</f>
        <v>0</v>
      </c>
      <c r="I156" s="131"/>
      <c r="J156" s="135"/>
      <c r="K156" s="133">
        <f>IFERROR(INDEX(Cenník[[Názov]:[JC]],MATCH(I156,Cenník[Názov],0),3),0)</f>
        <v>0</v>
      </c>
      <c r="L156" s="136">
        <f t="shared" si="13"/>
        <v>0</v>
      </c>
      <c r="M156" s="134"/>
      <c r="N156" s="79">
        <f>IFERROR(INDEX(Cenník[[Názov]:[KódN]],MATCH(O156,Cenník[Názov],0),2),0)</f>
        <v>0</v>
      </c>
      <c r="O156" s="131"/>
      <c r="P156" s="135"/>
      <c r="Q156" s="133">
        <f>IFERROR(INDEX(Cenník[[Názov]:[JC]],MATCH(O156,Cenník[Názov],0),3),0)</f>
        <v>0</v>
      </c>
      <c r="R156" s="136">
        <f t="shared" si="14"/>
        <v>0</v>
      </c>
      <c r="S156" s="134"/>
      <c r="T156" s="79">
        <f>IFERROR(INDEX(Cenník[[Názov]:[KódN]],MATCH(U156,Cenník[Názov],0),2),0)</f>
        <v>0</v>
      </c>
      <c r="U156" s="131"/>
      <c r="V156" s="135"/>
      <c r="W156" s="133">
        <f>IFERROR(INDEX(Cenník[[Názov]:[JC]],MATCH(U156,Cenník[Názov],0),3),0)</f>
        <v>0</v>
      </c>
      <c r="X156" s="136">
        <f t="shared" si="15"/>
        <v>0</v>
      </c>
      <c r="Y156" s="134"/>
      <c r="Z156" s="108"/>
      <c r="AA156" s="108"/>
      <c r="AB156" s="108"/>
      <c r="AC156" s="108"/>
      <c r="AD156" s="108"/>
      <c r="AE156" s="108"/>
      <c r="AF156" s="108"/>
      <c r="AG156" s="108"/>
      <c r="AH156" s="108"/>
      <c r="AI156" s="108"/>
      <c r="AJ156" s="108"/>
      <c r="AK156" s="108"/>
      <c r="AL156" s="108"/>
      <c r="AM156" s="108"/>
      <c r="AN156" s="108"/>
      <c r="AO156" s="108"/>
    </row>
    <row r="157" spans="1:41" ht="12.75" customHeight="1" x14ac:dyDescent="0.35">
      <c r="A157" s="75"/>
      <c r="B157" s="79">
        <f>IFERROR(INDEX(Cenník[[Názov]:[KódN]],MATCH(C157,Cenník[Názov],0),2),0)</f>
        <v>0</v>
      </c>
      <c r="C157" s="131"/>
      <c r="D157" s="140"/>
      <c r="E157" s="133">
        <f>IFERROR(INDEX(Cenník[[Názov]:[JC]],MATCH(C157,Cenník[Názov],0),3),0)</f>
        <v>0</v>
      </c>
      <c r="F157" s="136">
        <f t="shared" si="12"/>
        <v>0</v>
      </c>
      <c r="G157" s="134"/>
      <c r="H157" s="79">
        <f>IFERROR(INDEX(Cenník[[Názov]:[KódN]],MATCH(I157,Cenník[Názov],0),2),0)</f>
        <v>0</v>
      </c>
      <c r="I157" s="131"/>
      <c r="J157" s="135"/>
      <c r="K157" s="133">
        <f>IFERROR(INDEX(Cenník[[Názov]:[JC]],MATCH(I157,Cenník[Názov],0),3),0)</f>
        <v>0</v>
      </c>
      <c r="L157" s="136">
        <f t="shared" si="13"/>
        <v>0</v>
      </c>
      <c r="M157" s="134"/>
      <c r="N157" s="79">
        <f>IFERROR(INDEX(Cenník[[Názov]:[KódN]],MATCH(O157,Cenník[Názov],0),2),0)</f>
        <v>0</v>
      </c>
      <c r="O157" s="131"/>
      <c r="P157" s="135"/>
      <c r="Q157" s="133">
        <f>IFERROR(INDEX(Cenník[[Názov]:[JC]],MATCH(O157,Cenník[Názov],0),3),0)</f>
        <v>0</v>
      </c>
      <c r="R157" s="136">
        <f t="shared" si="14"/>
        <v>0</v>
      </c>
      <c r="S157" s="134"/>
      <c r="T157" s="79">
        <f>IFERROR(INDEX(Cenník[[Názov]:[KódN]],MATCH(U157,Cenník[Názov],0),2),0)</f>
        <v>0</v>
      </c>
      <c r="U157" s="131"/>
      <c r="V157" s="135"/>
      <c r="W157" s="133">
        <f>IFERROR(INDEX(Cenník[[Názov]:[JC]],MATCH(U157,Cenník[Názov],0),3),0)</f>
        <v>0</v>
      </c>
      <c r="X157" s="136">
        <f t="shared" si="15"/>
        <v>0</v>
      </c>
      <c r="Y157" s="134"/>
      <c r="Z157" s="108"/>
      <c r="AA157" s="108"/>
      <c r="AB157" s="108"/>
      <c r="AC157" s="108"/>
      <c r="AD157" s="108"/>
      <c r="AE157" s="108"/>
      <c r="AF157" s="108"/>
      <c r="AG157" s="108"/>
      <c r="AH157" s="108"/>
      <c r="AI157" s="108"/>
      <c r="AJ157" s="108"/>
      <c r="AK157" s="108"/>
      <c r="AL157" s="108"/>
      <c r="AM157" s="108"/>
      <c r="AN157" s="108"/>
      <c r="AO157" s="108"/>
    </row>
    <row r="158" spans="1:41" ht="12.75" customHeight="1" x14ac:dyDescent="0.35">
      <c r="A158" s="75"/>
      <c r="B158" s="79">
        <f>IFERROR(INDEX(Cenník[[Názov]:[KódN]],MATCH(C158,Cenník[Názov],0),2),0)</f>
        <v>0</v>
      </c>
      <c r="C158" s="131"/>
      <c r="D158" s="140"/>
      <c r="E158" s="133">
        <f>IFERROR(INDEX(Cenník[[Názov]:[JC]],MATCH(C158,Cenník[Názov],0),3),0)</f>
        <v>0</v>
      </c>
      <c r="F158" s="136">
        <f t="shared" si="12"/>
        <v>0</v>
      </c>
      <c r="G158" s="134"/>
      <c r="H158" s="79">
        <f>IFERROR(INDEX(Cenník[[Názov]:[KódN]],MATCH(I158,Cenník[Názov],0),2),0)</f>
        <v>0</v>
      </c>
      <c r="I158" s="131"/>
      <c r="J158" s="135"/>
      <c r="K158" s="133">
        <f>IFERROR(INDEX(Cenník[[Názov]:[JC]],MATCH(I158,Cenník[Názov],0),3),0)</f>
        <v>0</v>
      </c>
      <c r="L158" s="136">
        <f t="shared" si="13"/>
        <v>0</v>
      </c>
      <c r="M158" s="134"/>
      <c r="N158" s="79">
        <f>IFERROR(INDEX(Cenník[[Názov]:[KódN]],MATCH(O158,Cenník[Názov],0),2),0)</f>
        <v>0</v>
      </c>
      <c r="O158" s="131"/>
      <c r="P158" s="135"/>
      <c r="Q158" s="133">
        <f>IFERROR(INDEX(Cenník[[Názov]:[JC]],MATCH(O158,Cenník[Názov],0),3),0)</f>
        <v>0</v>
      </c>
      <c r="R158" s="136">
        <f t="shared" si="14"/>
        <v>0</v>
      </c>
      <c r="S158" s="134"/>
      <c r="T158" s="79">
        <f>IFERROR(INDEX(Cenník[[Názov]:[KódN]],MATCH(U158,Cenník[Názov],0),2),0)</f>
        <v>0</v>
      </c>
      <c r="U158" s="131"/>
      <c r="V158" s="135"/>
      <c r="W158" s="133">
        <f>IFERROR(INDEX(Cenník[[Názov]:[JC]],MATCH(U158,Cenník[Názov],0),3),0)</f>
        <v>0</v>
      </c>
      <c r="X158" s="136">
        <f t="shared" si="15"/>
        <v>0</v>
      </c>
      <c r="Y158" s="134"/>
      <c r="Z158" s="108"/>
      <c r="AA158" s="108"/>
      <c r="AB158" s="108"/>
      <c r="AC158" s="108"/>
      <c r="AD158" s="108"/>
      <c r="AE158" s="108"/>
      <c r="AF158" s="108"/>
      <c r="AG158" s="108"/>
      <c r="AH158" s="108"/>
      <c r="AI158" s="108"/>
      <c r="AJ158" s="108"/>
      <c r="AK158" s="108"/>
      <c r="AL158" s="108"/>
      <c r="AM158" s="108"/>
      <c r="AN158" s="108"/>
      <c r="AO158" s="108"/>
    </row>
    <row r="159" spans="1:41" ht="12.75" customHeight="1" x14ac:dyDescent="0.35">
      <c r="A159" s="75"/>
      <c r="B159" s="79">
        <f>IFERROR(INDEX(Cenník[[Názov]:[KódN]],MATCH(C159,Cenník[Názov],0),2),0)</f>
        <v>0</v>
      </c>
      <c r="C159" s="131"/>
      <c r="D159" s="140"/>
      <c r="E159" s="133">
        <f>IFERROR(INDEX(Cenník[[Názov]:[JC]],MATCH(C159,Cenník[Názov],0),3),0)</f>
        <v>0</v>
      </c>
      <c r="F159" s="136">
        <f t="shared" si="12"/>
        <v>0</v>
      </c>
      <c r="G159" s="134"/>
      <c r="H159" s="79">
        <f>IFERROR(INDEX(Cenník[[Názov]:[KódN]],MATCH(I159,Cenník[Názov],0),2),0)</f>
        <v>0</v>
      </c>
      <c r="I159" s="131"/>
      <c r="J159" s="135"/>
      <c r="K159" s="133">
        <f>IFERROR(INDEX(Cenník[[Názov]:[JC]],MATCH(I159,Cenník[Názov],0),3),0)</f>
        <v>0</v>
      </c>
      <c r="L159" s="136">
        <f t="shared" si="13"/>
        <v>0</v>
      </c>
      <c r="M159" s="134"/>
      <c r="N159" s="79">
        <f>IFERROR(INDEX(Cenník[[Názov]:[KódN]],MATCH(O159,Cenník[Názov],0),2),0)</f>
        <v>0</v>
      </c>
      <c r="O159" s="131"/>
      <c r="P159" s="135"/>
      <c r="Q159" s="133">
        <f>IFERROR(INDEX(Cenník[[Názov]:[JC]],MATCH(O159,Cenník[Názov],0),3),0)</f>
        <v>0</v>
      </c>
      <c r="R159" s="136">
        <f t="shared" si="14"/>
        <v>0</v>
      </c>
      <c r="S159" s="134"/>
      <c r="T159" s="79">
        <f>IFERROR(INDEX(Cenník[[Názov]:[KódN]],MATCH(U159,Cenník[Názov],0),2),0)</f>
        <v>0</v>
      </c>
      <c r="U159" s="131"/>
      <c r="V159" s="135"/>
      <c r="W159" s="133">
        <f>IFERROR(INDEX(Cenník[[Názov]:[JC]],MATCH(U159,Cenník[Názov],0),3),0)</f>
        <v>0</v>
      </c>
      <c r="X159" s="136">
        <f t="shared" si="15"/>
        <v>0</v>
      </c>
      <c r="Y159" s="134"/>
      <c r="Z159" s="108"/>
      <c r="AA159" s="108"/>
      <c r="AB159" s="108"/>
      <c r="AC159" s="108"/>
      <c r="AD159" s="108"/>
      <c r="AE159" s="108"/>
      <c r="AF159" s="108"/>
      <c r="AG159" s="108"/>
      <c r="AH159" s="108"/>
      <c r="AI159" s="108"/>
      <c r="AJ159" s="108"/>
      <c r="AK159" s="108"/>
      <c r="AL159" s="108"/>
      <c r="AM159" s="116"/>
      <c r="AN159" s="116"/>
      <c r="AO159" s="116"/>
    </row>
    <row r="160" spans="1:41" ht="12.75" customHeight="1" x14ac:dyDescent="0.35">
      <c r="A160" s="75"/>
      <c r="B160" s="79">
        <f>IFERROR(INDEX(Cenník[[Názov]:[KódN]],MATCH(C160,Cenník[Názov],0),2),0)</f>
        <v>0</v>
      </c>
      <c r="C160" s="131"/>
      <c r="D160" s="140"/>
      <c r="E160" s="133">
        <f>IFERROR(INDEX(Cenník[[Názov]:[JC]],MATCH(C160,Cenník[Názov],0),3),0)</f>
        <v>0</v>
      </c>
      <c r="F160" s="136">
        <f t="shared" si="12"/>
        <v>0</v>
      </c>
      <c r="G160" s="134"/>
      <c r="H160" s="79">
        <f>IFERROR(INDEX(Cenník[[Názov]:[KódN]],MATCH(I160,Cenník[Názov],0),2),0)</f>
        <v>0</v>
      </c>
      <c r="I160" s="131"/>
      <c r="J160" s="135"/>
      <c r="K160" s="133">
        <f>IFERROR(INDEX(Cenník[[Názov]:[JC]],MATCH(I160,Cenník[Názov],0),3),0)</f>
        <v>0</v>
      </c>
      <c r="L160" s="136">
        <f t="shared" si="13"/>
        <v>0</v>
      </c>
      <c r="M160" s="134"/>
      <c r="N160" s="79">
        <f>IFERROR(INDEX(Cenník[[Názov]:[KódN]],MATCH(O160,Cenník[Názov],0),2),0)</f>
        <v>0</v>
      </c>
      <c r="O160" s="131"/>
      <c r="P160" s="135"/>
      <c r="Q160" s="133">
        <f>IFERROR(INDEX(Cenník[[Názov]:[JC]],MATCH(O160,Cenník[Názov],0),3),0)</f>
        <v>0</v>
      </c>
      <c r="R160" s="136">
        <f t="shared" si="14"/>
        <v>0</v>
      </c>
      <c r="S160" s="134"/>
      <c r="T160" s="79">
        <f>IFERROR(INDEX(Cenník[[Názov]:[KódN]],MATCH(U160,Cenník[Názov],0),2),0)</f>
        <v>0</v>
      </c>
      <c r="U160" s="131"/>
      <c r="V160" s="135"/>
      <c r="W160" s="133">
        <f>IFERROR(INDEX(Cenník[[Názov]:[JC]],MATCH(U160,Cenník[Názov],0),3),0)</f>
        <v>0</v>
      </c>
      <c r="X160" s="136">
        <f t="shared" si="15"/>
        <v>0</v>
      </c>
      <c r="Y160" s="134"/>
      <c r="Z160" s="108"/>
      <c r="AA160" s="108"/>
      <c r="AB160" s="108"/>
      <c r="AC160" s="108"/>
      <c r="AD160" s="108"/>
      <c r="AE160" s="108"/>
      <c r="AF160" s="108"/>
      <c r="AG160" s="108"/>
      <c r="AH160" s="108"/>
      <c r="AI160" s="108"/>
      <c r="AJ160" s="108"/>
      <c r="AK160" s="108"/>
      <c r="AL160" s="108"/>
      <c r="AM160" s="116"/>
      <c r="AN160" s="116"/>
      <c r="AO160" s="116"/>
    </row>
    <row r="161" spans="1:41" ht="12.75" customHeight="1" x14ac:dyDescent="0.35">
      <c r="A161" s="75"/>
      <c r="B161" s="79">
        <f>IFERROR(INDEX(Cenník[[Názov]:[KódN]],MATCH(C161,Cenník[Názov],0),2),0)</f>
        <v>0</v>
      </c>
      <c r="C161" s="131"/>
      <c r="D161" s="140"/>
      <c r="E161" s="133">
        <f>IFERROR(INDEX(Cenník[[Názov]:[JC]],MATCH(C161,Cenník[Názov],0),3),0)</f>
        <v>0</v>
      </c>
      <c r="F161" s="136">
        <f t="shared" si="12"/>
        <v>0</v>
      </c>
      <c r="G161" s="134"/>
      <c r="H161" s="79">
        <f>IFERROR(INDEX(Cenník[[Názov]:[KódN]],MATCH(I161,Cenník[Názov],0),2),0)</f>
        <v>0</v>
      </c>
      <c r="I161" s="131"/>
      <c r="J161" s="135"/>
      <c r="K161" s="133">
        <f>IFERROR(INDEX(Cenník[[Názov]:[JC]],MATCH(I161,Cenník[Názov],0),3),0)</f>
        <v>0</v>
      </c>
      <c r="L161" s="136">
        <f t="shared" si="13"/>
        <v>0</v>
      </c>
      <c r="M161" s="134"/>
      <c r="N161" s="79">
        <f>IFERROR(INDEX(Cenník[[Názov]:[KódN]],MATCH(O161,Cenník[Názov],0),2),0)</f>
        <v>0</v>
      </c>
      <c r="O161" s="131"/>
      <c r="P161" s="135"/>
      <c r="Q161" s="133">
        <f>IFERROR(INDEX(Cenník[[Názov]:[JC]],MATCH(O161,Cenník[Názov],0),3),0)</f>
        <v>0</v>
      </c>
      <c r="R161" s="136">
        <f t="shared" si="14"/>
        <v>0</v>
      </c>
      <c r="S161" s="134"/>
      <c r="T161" s="79">
        <f>IFERROR(INDEX(Cenník[[Názov]:[KódN]],MATCH(U161,Cenník[Názov],0),2),0)</f>
        <v>0</v>
      </c>
      <c r="U161" s="131"/>
      <c r="V161" s="135"/>
      <c r="W161" s="133">
        <f>IFERROR(INDEX(Cenník[[Názov]:[JC]],MATCH(U161,Cenník[Názov],0),3),0)</f>
        <v>0</v>
      </c>
      <c r="X161" s="136">
        <f t="shared" si="15"/>
        <v>0</v>
      </c>
      <c r="Y161" s="134"/>
      <c r="Z161" s="108"/>
      <c r="AA161" s="108"/>
      <c r="AB161" s="108"/>
      <c r="AC161" s="108"/>
      <c r="AD161" s="108"/>
      <c r="AE161" s="108"/>
      <c r="AF161" s="108"/>
      <c r="AG161" s="108"/>
      <c r="AH161" s="108"/>
      <c r="AI161" s="108"/>
      <c r="AJ161" s="108"/>
      <c r="AK161" s="108"/>
      <c r="AL161" s="108"/>
      <c r="AM161" s="116"/>
      <c r="AN161" s="116"/>
      <c r="AO161" s="116"/>
    </row>
    <row r="162" spans="1:41" ht="12.75" customHeight="1" x14ac:dyDescent="0.35">
      <c r="A162" s="80"/>
      <c r="B162" s="79">
        <f>IFERROR(INDEX(Cenník[[Názov]:[KódN]],MATCH(C162,Cenník[Názov],0),2),0)</f>
        <v>0</v>
      </c>
      <c r="C162" s="131"/>
      <c r="D162" s="140"/>
      <c r="E162" s="133">
        <f>IFERROR(INDEX(Cenník[[Názov]:[JC]],MATCH(C162,Cenník[Názov],0),3),0)</f>
        <v>0</v>
      </c>
      <c r="F162" s="136">
        <f t="shared" si="12"/>
        <v>0</v>
      </c>
      <c r="G162" s="154"/>
      <c r="H162" s="79">
        <f>IFERROR(INDEX(Cenník[[Názov]:[KódN]],MATCH(I162,Cenník[Názov],0),2),0)</f>
        <v>0</v>
      </c>
      <c r="I162" s="131"/>
      <c r="J162" s="135"/>
      <c r="K162" s="133">
        <f>IFERROR(INDEX(Cenník[[Názov]:[JC]],MATCH(I162,Cenník[Názov],0),3),0)</f>
        <v>0</v>
      </c>
      <c r="L162" s="136">
        <f t="shared" si="13"/>
        <v>0</v>
      </c>
      <c r="M162" s="154"/>
      <c r="N162" s="79">
        <f>IFERROR(INDEX(Cenník[[Názov]:[KódN]],MATCH(O162,Cenník[Názov],0),2),0)</f>
        <v>0</v>
      </c>
      <c r="O162" s="131"/>
      <c r="P162" s="135"/>
      <c r="Q162" s="133">
        <f>IFERROR(INDEX(Cenník[[Názov]:[JC]],MATCH(O162,Cenník[Názov],0),3),0)</f>
        <v>0</v>
      </c>
      <c r="R162" s="136">
        <f t="shared" si="14"/>
        <v>0</v>
      </c>
      <c r="S162" s="154"/>
      <c r="T162" s="79">
        <f>IFERROR(INDEX(Cenník[[Názov]:[KódN]],MATCH(U162,Cenník[Názov],0),2),0)</f>
        <v>0</v>
      </c>
      <c r="U162" s="131"/>
      <c r="V162" s="135"/>
      <c r="W162" s="133">
        <f>IFERROR(INDEX(Cenník[[Názov]:[JC]],MATCH(U162,Cenník[Názov],0),3),0)</f>
        <v>0</v>
      </c>
      <c r="X162" s="136">
        <f t="shared" si="15"/>
        <v>0</v>
      </c>
      <c r="Y162" s="154"/>
      <c r="Z162" s="108"/>
      <c r="AA162" s="108"/>
      <c r="AB162" s="108"/>
      <c r="AC162" s="108"/>
      <c r="AD162" s="108"/>
      <c r="AE162" s="108"/>
      <c r="AF162" s="108"/>
      <c r="AG162" s="108"/>
      <c r="AH162" s="108"/>
      <c r="AI162" s="108"/>
      <c r="AJ162" s="108"/>
      <c r="AK162" s="108"/>
      <c r="AL162" s="108"/>
      <c r="AM162" s="116"/>
      <c r="AN162" s="116"/>
      <c r="AO162" s="116"/>
    </row>
    <row r="163" spans="1:41" ht="12.75" customHeight="1" x14ac:dyDescent="0.35">
      <c r="A163" s="80"/>
      <c r="B163" s="79">
        <f>IFERROR(INDEX(Cenník[[Názov]:[KódN]],MATCH(C163,Cenník[Názov],0),2),0)</f>
        <v>0</v>
      </c>
      <c r="C163" s="131"/>
      <c r="D163" s="140"/>
      <c r="E163" s="133">
        <f>IFERROR(INDEX(Cenník[[Názov]:[JC]],MATCH(C163,Cenník[Názov],0),3),0)</f>
        <v>0</v>
      </c>
      <c r="F163" s="136">
        <f t="shared" si="12"/>
        <v>0</v>
      </c>
      <c r="G163" s="154"/>
      <c r="H163" s="79">
        <f>IFERROR(INDEX(Cenník[[Názov]:[KódN]],MATCH(I163,Cenník[Názov],0),2),0)</f>
        <v>0</v>
      </c>
      <c r="I163" s="131"/>
      <c r="J163" s="135"/>
      <c r="K163" s="133">
        <f>IFERROR(INDEX(Cenník[[Názov]:[JC]],MATCH(I163,Cenník[Názov],0),3),0)</f>
        <v>0</v>
      </c>
      <c r="L163" s="136">
        <f t="shared" si="13"/>
        <v>0</v>
      </c>
      <c r="M163" s="154"/>
      <c r="N163" s="79">
        <f>IFERROR(INDEX(Cenník[[Názov]:[KódN]],MATCH(O163,Cenník[Názov],0),2),0)</f>
        <v>0</v>
      </c>
      <c r="O163" s="131"/>
      <c r="P163" s="135"/>
      <c r="Q163" s="133">
        <f>IFERROR(INDEX(Cenník[[Názov]:[JC]],MATCH(O163,Cenník[Názov],0),3),0)</f>
        <v>0</v>
      </c>
      <c r="R163" s="136">
        <f t="shared" si="14"/>
        <v>0</v>
      </c>
      <c r="S163" s="154"/>
      <c r="T163" s="79">
        <f>IFERROR(INDEX(Cenník[[Názov]:[KódN]],MATCH(U163,Cenník[Názov],0),2),0)</f>
        <v>0</v>
      </c>
      <c r="U163" s="131"/>
      <c r="V163" s="135"/>
      <c r="W163" s="133">
        <f>IFERROR(INDEX(Cenník[[Názov]:[JC]],MATCH(U163,Cenník[Názov],0),3),0)</f>
        <v>0</v>
      </c>
      <c r="X163" s="136">
        <f t="shared" si="15"/>
        <v>0</v>
      </c>
      <c r="Y163" s="154"/>
      <c r="Z163" s="108"/>
      <c r="AA163" s="108"/>
      <c r="AB163" s="108"/>
      <c r="AC163" s="108"/>
      <c r="AD163" s="108"/>
      <c r="AE163" s="108"/>
      <c r="AF163" s="108"/>
      <c r="AG163" s="108"/>
      <c r="AH163" s="108"/>
      <c r="AI163" s="108"/>
      <c r="AJ163" s="108"/>
      <c r="AK163" s="108"/>
      <c r="AL163" s="108"/>
      <c r="AM163" s="116"/>
      <c r="AN163" s="116"/>
      <c r="AO163" s="116"/>
    </row>
    <row r="164" spans="1:41" ht="12.75" customHeight="1" x14ac:dyDescent="0.35">
      <c r="A164" s="80"/>
      <c r="B164" s="79">
        <f>IFERROR(INDEX(Cenník[[Názov]:[KódN]],MATCH(C164,Cenník[Názov],0),2),0)</f>
        <v>0</v>
      </c>
      <c r="C164" s="131"/>
      <c r="D164" s="140"/>
      <c r="E164" s="133">
        <f>IFERROR(INDEX(Cenník[[Názov]:[JC]],MATCH(C164,Cenník[Názov],0),3),0)</f>
        <v>0</v>
      </c>
      <c r="F164" s="136">
        <f t="shared" si="12"/>
        <v>0</v>
      </c>
      <c r="G164" s="154"/>
      <c r="H164" s="79">
        <f>IFERROR(INDEX(Cenník[[Názov]:[KódN]],MATCH(I164,Cenník[Názov],0),2),0)</f>
        <v>0</v>
      </c>
      <c r="I164" s="131"/>
      <c r="J164" s="135"/>
      <c r="K164" s="133">
        <f>IFERROR(INDEX(Cenník[[Názov]:[JC]],MATCH(I164,Cenník[Názov],0),3),0)</f>
        <v>0</v>
      </c>
      <c r="L164" s="136">
        <f t="shared" si="13"/>
        <v>0</v>
      </c>
      <c r="M164" s="154"/>
      <c r="N164" s="79">
        <f>IFERROR(INDEX(Cenník[[Názov]:[KódN]],MATCH(O164,Cenník[Názov],0),2),0)</f>
        <v>0</v>
      </c>
      <c r="O164" s="131"/>
      <c r="P164" s="135"/>
      <c r="Q164" s="133">
        <f>IFERROR(INDEX(Cenník[[Názov]:[JC]],MATCH(O164,Cenník[Názov],0),3),0)</f>
        <v>0</v>
      </c>
      <c r="R164" s="136">
        <f t="shared" si="14"/>
        <v>0</v>
      </c>
      <c r="S164" s="154"/>
      <c r="T164" s="79">
        <f>IFERROR(INDEX(Cenník[[Názov]:[KódN]],MATCH(U164,Cenník[Názov],0),2),0)</f>
        <v>0</v>
      </c>
      <c r="U164" s="131"/>
      <c r="V164" s="135"/>
      <c r="W164" s="133">
        <f>IFERROR(INDEX(Cenník[[Názov]:[JC]],MATCH(U164,Cenník[Názov],0),3),0)</f>
        <v>0</v>
      </c>
      <c r="X164" s="136">
        <f t="shared" si="15"/>
        <v>0</v>
      </c>
      <c r="Y164" s="154"/>
      <c r="Z164" s="108"/>
      <c r="AA164" s="108"/>
      <c r="AB164" s="108"/>
      <c r="AC164" s="108"/>
      <c r="AD164" s="108"/>
      <c r="AE164" s="108"/>
      <c r="AF164" s="108"/>
      <c r="AG164" s="108"/>
      <c r="AH164" s="108"/>
      <c r="AI164" s="108"/>
      <c r="AJ164" s="108"/>
      <c r="AK164" s="108"/>
      <c r="AL164" s="108"/>
      <c r="AM164" s="116"/>
      <c r="AN164" s="116"/>
      <c r="AO164" s="116"/>
    </row>
    <row r="165" spans="1:41" ht="12.75" customHeight="1" x14ac:dyDescent="0.35">
      <c r="A165" s="80"/>
      <c r="B165" s="79">
        <f>IFERROR(INDEX(Cenník[[Názov]:[KódN]],MATCH(C165,Cenník[Názov],0),2),0)</f>
        <v>0</v>
      </c>
      <c r="C165" s="131"/>
      <c r="D165" s="140"/>
      <c r="E165" s="133">
        <f>IFERROR(INDEX(Cenník[[Názov]:[JC]],MATCH(C165,Cenník[Názov],0),3),0)</f>
        <v>0</v>
      </c>
      <c r="F165" s="136">
        <f t="shared" si="12"/>
        <v>0</v>
      </c>
      <c r="G165" s="134"/>
      <c r="H165" s="79">
        <f>IFERROR(INDEX(Cenník[[Názov]:[KódN]],MATCH(I165,Cenník[Názov],0),2),0)</f>
        <v>0</v>
      </c>
      <c r="I165" s="131"/>
      <c r="J165" s="135"/>
      <c r="K165" s="133">
        <f>IFERROR(INDEX(Cenník[[Názov]:[JC]],MATCH(I165,Cenník[Názov],0),3),0)</f>
        <v>0</v>
      </c>
      <c r="L165" s="136">
        <f t="shared" si="13"/>
        <v>0</v>
      </c>
      <c r="M165" s="134"/>
      <c r="N165" s="79">
        <f>IFERROR(INDEX(Cenník[[Názov]:[KódN]],MATCH(O165,Cenník[Názov],0),2),0)</f>
        <v>0</v>
      </c>
      <c r="O165" s="131"/>
      <c r="P165" s="135"/>
      <c r="Q165" s="133">
        <f>IFERROR(INDEX(Cenník[[Názov]:[JC]],MATCH(O165,Cenník[Názov],0),3),0)</f>
        <v>0</v>
      </c>
      <c r="R165" s="136">
        <f t="shared" si="14"/>
        <v>0</v>
      </c>
      <c r="S165" s="134"/>
      <c r="T165" s="79">
        <f>IFERROR(INDEX(Cenník[[Názov]:[KódN]],MATCH(U165,Cenník[Názov],0),2),0)</f>
        <v>0</v>
      </c>
      <c r="U165" s="131"/>
      <c r="V165" s="135"/>
      <c r="W165" s="133">
        <f>IFERROR(INDEX(Cenník[[Názov]:[JC]],MATCH(U165,Cenník[Názov],0),3),0)</f>
        <v>0</v>
      </c>
      <c r="X165" s="136">
        <f t="shared" si="15"/>
        <v>0</v>
      </c>
      <c r="Y165" s="134"/>
      <c r="Z165" s="108"/>
      <c r="AA165" s="108"/>
      <c r="AB165" s="108"/>
      <c r="AC165" s="108"/>
      <c r="AD165" s="108"/>
      <c r="AE165" s="108"/>
      <c r="AF165" s="108"/>
      <c r="AG165" s="108"/>
      <c r="AH165" s="108"/>
      <c r="AI165" s="108"/>
      <c r="AJ165" s="108"/>
      <c r="AK165" s="108"/>
      <c r="AL165" s="108"/>
      <c r="AM165" s="116"/>
      <c r="AN165" s="116"/>
      <c r="AO165" s="116"/>
    </row>
    <row r="166" spans="1:41" ht="12.75" customHeight="1" x14ac:dyDescent="0.35">
      <c r="A166" s="75"/>
      <c r="B166" s="155"/>
      <c r="C166" s="246" t="s">
        <v>49</v>
      </c>
      <c r="D166" s="247"/>
      <c r="E166" s="248">
        <f>SUM(F132:F165)</f>
        <v>0</v>
      </c>
      <c r="F166" s="249"/>
      <c r="G166" s="109"/>
      <c r="H166" s="155"/>
      <c r="I166" s="246" t="s">
        <v>49</v>
      </c>
      <c r="J166" s="247"/>
      <c r="K166" s="248">
        <f>SUM(L132:L165)</f>
        <v>0</v>
      </c>
      <c r="L166" s="249"/>
      <c r="M166" s="109"/>
      <c r="N166" s="155"/>
      <c r="O166" s="246" t="s">
        <v>49</v>
      </c>
      <c r="P166" s="247"/>
      <c r="Q166" s="248">
        <f>SUM(R132:R165)</f>
        <v>0</v>
      </c>
      <c r="R166" s="249"/>
      <c r="S166" s="109"/>
      <c r="T166" s="155"/>
      <c r="U166" s="246" t="s">
        <v>49</v>
      </c>
      <c r="V166" s="247"/>
      <c r="W166" s="248">
        <f>SUM(X132:X165)</f>
        <v>0</v>
      </c>
      <c r="X166" s="249"/>
      <c r="Y166" s="109"/>
      <c r="Z166" s="108"/>
      <c r="AA166" s="108"/>
      <c r="AB166" s="108"/>
      <c r="AC166" s="108"/>
      <c r="AD166" s="108"/>
      <c r="AE166" s="108"/>
      <c r="AF166" s="108"/>
      <c r="AG166" s="108"/>
      <c r="AH166" s="108"/>
      <c r="AI166" s="108"/>
      <c r="AJ166" s="108"/>
      <c r="AK166" s="108"/>
      <c r="AL166" s="108"/>
      <c r="AM166" s="116"/>
      <c r="AN166" s="116"/>
      <c r="AO166" s="116"/>
    </row>
    <row r="167" spans="1:41" ht="12.75" customHeight="1" x14ac:dyDescent="0.35">
      <c r="A167" s="75"/>
      <c r="B167" s="143"/>
      <c r="C167" s="238" t="str">
        <f>E129</f>
        <v>3.A</v>
      </c>
      <c r="D167" s="239"/>
      <c r="E167" s="240"/>
      <c r="F167" s="241"/>
      <c r="G167" s="109"/>
      <c r="H167" s="143"/>
      <c r="I167" s="238" t="str">
        <f>K129</f>
        <v>3.B</v>
      </c>
      <c r="J167" s="239"/>
      <c r="K167" s="240"/>
      <c r="L167" s="241"/>
      <c r="M167" s="109"/>
      <c r="N167" s="143"/>
      <c r="O167" s="238" t="str">
        <f>Q129</f>
        <v>3.C</v>
      </c>
      <c r="P167" s="239"/>
      <c r="Q167" s="240"/>
      <c r="R167" s="241"/>
      <c r="S167" s="109"/>
      <c r="T167" s="143"/>
      <c r="U167" s="238" t="str">
        <f>W129</f>
        <v>3.D</v>
      </c>
      <c r="V167" s="239"/>
      <c r="W167" s="240"/>
      <c r="X167" s="241"/>
      <c r="Y167" s="109"/>
      <c r="Z167" s="108"/>
      <c r="AA167" s="108"/>
      <c r="AB167" s="108"/>
      <c r="AC167" s="108"/>
      <c r="AD167" s="108"/>
      <c r="AE167" s="108"/>
      <c r="AF167" s="108"/>
      <c r="AG167" s="108"/>
      <c r="AH167" s="108"/>
      <c r="AI167" s="108"/>
      <c r="AJ167" s="108"/>
      <c r="AK167" s="108"/>
      <c r="AL167" s="108"/>
      <c r="AM167" s="116"/>
      <c r="AN167" s="116"/>
      <c r="AO167" s="116"/>
    </row>
    <row r="168" spans="1:41" ht="12.75" customHeight="1" x14ac:dyDescent="0.35">
      <c r="A168" s="75"/>
      <c r="B168" s="143"/>
      <c r="C168" s="242" t="str">
        <f>E129</f>
        <v>3.A</v>
      </c>
      <c r="D168" s="243"/>
      <c r="E168" s="244">
        <f>E166*E167</f>
        <v>0</v>
      </c>
      <c r="F168" s="245"/>
      <c r="G168" s="109"/>
      <c r="H168" s="143"/>
      <c r="I168" s="242" t="str">
        <f>K129</f>
        <v>3.B</v>
      </c>
      <c r="J168" s="243"/>
      <c r="K168" s="244">
        <f>K166*K167</f>
        <v>0</v>
      </c>
      <c r="L168" s="245"/>
      <c r="M168" s="109"/>
      <c r="N168" s="143"/>
      <c r="O168" s="242" t="str">
        <f>Q129</f>
        <v>3.C</v>
      </c>
      <c r="P168" s="243"/>
      <c r="Q168" s="244">
        <f>Q166*Q167</f>
        <v>0</v>
      </c>
      <c r="R168" s="245"/>
      <c r="S168" s="109"/>
      <c r="T168" s="143"/>
      <c r="U168" s="242" t="str">
        <f>W129</f>
        <v>3.D</v>
      </c>
      <c r="V168" s="243"/>
      <c r="W168" s="244">
        <f>W166*W167</f>
        <v>0</v>
      </c>
      <c r="X168" s="245"/>
      <c r="Y168" s="109"/>
      <c r="Z168" s="108"/>
      <c r="AA168" s="108"/>
      <c r="AB168" s="108"/>
      <c r="AC168" s="108"/>
      <c r="AD168" s="108"/>
      <c r="AE168" s="108"/>
      <c r="AF168" s="108"/>
      <c r="AG168" s="108"/>
      <c r="AH168" s="108"/>
      <c r="AI168" s="108"/>
      <c r="AJ168" s="108"/>
      <c r="AK168" s="108"/>
      <c r="AL168" s="108"/>
      <c r="AM168" s="116"/>
      <c r="AN168" s="116"/>
      <c r="AO168" s="116"/>
    </row>
    <row r="169" spans="1:41" ht="12.75" customHeight="1" x14ac:dyDescent="0.35">
      <c r="A169" s="75"/>
      <c r="B169" s="142"/>
      <c r="C169" s="142"/>
      <c r="D169" s="142"/>
      <c r="E169" s="142"/>
      <c r="F169" s="142"/>
      <c r="G169" s="109"/>
      <c r="H169" s="142"/>
      <c r="I169" s="142"/>
      <c r="J169" s="142"/>
      <c r="K169" s="142"/>
      <c r="L169" s="142"/>
      <c r="M169" s="109"/>
      <c r="N169" s="142"/>
      <c r="O169" s="142"/>
      <c r="P169" s="142"/>
      <c r="Q169" s="142"/>
      <c r="R169" s="142"/>
      <c r="S169" s="109"/>
      <c r="T169" s="142"/>
      <c r="U169" s="142"/>
      <c r="V169" s="142"/>
      <c r="W169" s="142"/>
      <c r="X169" s="142"/>
      <c r="Y169" s="109"/>
      <c r="Z169" s="108"/>
      <c r="AA169" s="108"/>
      <c r="AB169" s="108"/>
      <c r="AC169" s="108"/>
      <c r="AD169" s="108"/>
      <c r="AE169" s="108"/>
      <c r="AF169" s="108"/>
      <c r="AG169" s="108"/>
      <c r="AH169" s="108"/>
      <c r="AI169" s="108"/>
      <c r="AJ169" s="108"/>
      <c r="AK169" s="108"/>
      <c r="AL169" s="108"/>
      <c r="AM169" s="116"/>
      <c r="AN169" s="116"/>
      <c r="AO169" s="116"/>
    </row>
    <row r="170" spans="1:41" ht="12.75" customHeight="1" x14ac:dyDescent="0.35">
      <c r="A170" s="75"/>
      <c r="B170" s="142"/>
      <c r="C170" s="142"/>
      <c r="D170" s="142"/>
      <c r="E170" s="142"/>
      <c r="F170" s="142"/>
      <c r="G170" s="109"/>
      <c r="H170" s="142"/>
      <c r="I170" s="142"/>
      <c r="J170" s="142"/>
      <c r="K170" s="142"/>
      <c r="L170" s="142"/>
      <c r="M170" s="109"/>
      <c r="N170" s="142"/>
      <c r="O170" s="142"/>
      <c r="P170" s="142"/>
      <c r="Q170" s="142"/>
      <c r="R170" s="142"/>
      <c r="S170" s="109"/>
      <c r="T170" s="142"/>
      <c r="U170" s="142"/>
      <c r="V170" s="142"/>
      <c r="W170" s="142"/>
      <c r="X170" s="142"/>
      <c r="Y170" s="109"/>
      <c r="Z170" s="108"/>
      <c r="AA170" s="108"/>
      <c r="AB170" s="108"/>
      <c r="AC170" s="108"/>
      <c r="AD170" s="108"/>
      <c r="AE170" s="108"/>
      <c r="AF170" s="108"/>
      <c r="AG170" s="108"/>
      <c r="AH170" s="108"/>
      <c r="AI170" s="108"/>
      <c r="AJ170" s="108"/>
      <c r="AK170" s="108"/>
      <c r="AL170" s="108"/>
      <c r="AM170" s="116"/>
      <c r="AN170" s="116"/>
      <c r="AO170" s="116"/>
    </row>
    <row r="171" spans="1:41" ht="12.75" customHeight="1" x14ac:dyDescent="0.35">
      <c r="A171" s="75"/>
      <c r="B171" s="250" t="str">
        <f>B129</f>
        <v>2025/2026</v>
      </c>
      <c r="C171" s="251"/>
      <c r="D171" s="251"/>
      <c r="E171" s="252" t="s">
        <v>339</v>
      </c>
      <c r="F171" s="253"/>
      <c r="G171" s="109"/>
      <c r="H171" s="250" t="str">
        <f>H129</f>
        <v>2025/2026</v>
      </c>
      <c r="I171" s="251"/>
      <c r="J171" s="251"/>
      <c r="K171" s="252" t="s">
        <v>340</v>
      </c>
      <c r="L171" s="253"/>
      <c r="M171" s="109"/>
      <c r="N171" s="250" t="str">
        <f>N129</f>
        <v>2025/2026</v>
      </c>
      <c r="O171" s="251"/>
      <c r="P171" s="251"/>
      <c r="Q171" s="252" t="s">
        <v>341</v>
      </c>
      <c r="R171" s="253"/>
      <c r="S171" s="109"/>
      <c r="T171" s="250" t="str">
        <f>T129</f>
        <v>2025/2026</v>
      </c>
      <c r="U171" s="251"/>
      <c r="V171" s="251"/>
      <c r="W171" s="252" t="s">
        <v>342</v>
      </c>
      <c r="X171" s="253"/>
      <c r="Y171" s="109"/>
      <c r="Z171" s="108"/>
      <c r="AA171" s="108"/>
      <c r="AB171" s="108"/>
      <c r="AC171" s="108"/>
      <c r="AD171" s="108"/>
      <c r="AE171" s="108"/>
      <c r="AF171" s="108"/>
      <c r="AG171" s="108"/>
      <c r="AH171" s="108"/>
      <c r="AI171" s="108"/>
      <c r="AJ171" s="108"/>
      <c r="AK171" s="108"/>
      <c r="AL171" s="108"/>
      <c r="AM171" s="116"/>
      <c r="AN171" s="116"/>
      <c r="AO171" s="116"/>
    </row>
    <row r="172" spans="1:41" ht="12.75" customHeight="1" x14ac:dyDescent="0.35">
      <c r="A172" s="75"/>
      <c r="B172" s="117" t="s">
        <v>0</v>
      </c>
      <c r="C172" s="117" t="s">
        <v>4</v>
      </c>
      <c r="D172" s="118" t="s">
        <v>5</v>
      </c>
      <c r="E172" s="254" t="s">
        <v>6</v>
      </c>
      <c r="F172" s="255"/>
      <c r="G172" s="109"/>
      <c r="H172" s="117" t="s">
        <v>0</v>
      </c>
      <c r="I172" s="117" t="s">
        <v>4</v>
      </c>
      <c r="J172" s="118" t="s">
        <v>5</v>
      </c>
      <c r="K172" s="254" t="s">
        <v>6</v>
      </c>
      <c r="L172" s="255"/>
      <c r="M172" s="109"/>
      <c r="N172" s="117" t="s">
        <v>0</v>
      </c>
      <c r="O172" s="117" t="s">
        <v>4</v>
      </c>
      <c r="P172" s="118" t="s">
        <v>5</v>
      </c>
      <c r="Q172" s="254" t="s">
        <v>6</v>
      </c>
      <c r="R172" s="255"/>
      <c r="S172" s="109"/>
      <c r="T172" s="117" t="s">
        <v>0</v>
      </c>
      <c r="U172" s="117" t="s">
        <v>4</v>
      </c>
      <c r="V172" s="118" t="s">
        <v>5</v>
      </c>
      <c r="W172" s="254" t="s">
        <v>6</v>
      </c>
      <c r="X172" s="255"/>
      <c r="Y172" s="109"/>
      <c r="Z172" s="108"/>
      <c r="AA172" s="108"/>
      <c r="AB172" s="108"/>
      <c r="AC172" s="108"/>
      <c r="AD172" s="108"/>
      <c r="AE172" s="108"/>
      <c r="AF172" s="108"/>
      <c r="AG172" s="108"/>
      <c r="AH172" s="108"/>
      <c r="AI172" s="108"/>
      <c r="AJ172" s="108"/>
      <c r="AK172" s="108"/>
      <c r="AL172" s="108"/>
      <c r="AM172" s="116"/>
      <c r="AN172" s="116"/>
      <c r="AO172" s="116"/>
    </row>
    <row r="173" spans="1:41" ht="12.75" customHeight="1" x14ac:dyDescent="0.35">
      <c r="A173" s="75"/>
      <c r="B173" s="126" t="s">
        <v>2</v>
      </c>
      <c r="C173" s="126" t="s">
        <v>8</v>
      </c>
      <c r="D173" s="126" t="s">
        <v>9</v>
      </c>
      <c r="E173" s="127" t="s">
        <v>1</v>
      </c>
      <c r="F173" s="127" t="s">
        <v>10</v>
      </c>
      <c r="G173" s="109"/>
      <c r="H173" s="126" t="s">
        <v>2</v>
      </c>
      <c r="I173" s="126" t="s">
        <v>8</v>
      </c>
      <c r="J173" s="126" t="s">
        <v>9</v>
      </c>
      <c r="K173" s="127" t="s">
        <v>1</v>
      </c>
      <c r="L173" s="127" t="s">
        <v>10</v>
      </c>
      <c r="M173" s="109"/>
      <c r="N173" s="126" t="s">
        <v>2</v>
      </c>
      <c r="O173" s="126" t="s">
        <v>8</v>
      </c>
      <c r="P173" s="126" t="s">
        <v>9</v>
      </c>
      <c r="Q173" s="127" t="s">
        <v>1</v>
      </c>
      <c r="R173" s="127" t="s">
        <v>10</v>
      </c>
      <c r="S173" s="109"/>
      <c r="T173" s="126" t="s">
        <v>2</v>
      </c>
      <c r="U173" s="126" t="s">
        <v>8</v>
      </c>
      <c r="V173" s="126" t="s">
        <v>9</v>
      </c>
      <c r="W173" s="127" t="s">
        <v>1</v>
      </c>
      <c r="X173" s="127" t="s">
        <v>10</v>
      </c>
      <c r="Y173" s="109"/>
      <c r="Z173" s="108"/>
      <c r="AA173" s="108"/>
      <c r="AB173" s="108"/>
      <c r="AC173" s="108"/>
      <c r="AD173" s="108"/>
      <c r="AE173" s="108"/>
      <c r="AF173" s="108"/>
      <c r="AG173" s="108"/>
      <c r="AH173" s="108"/>
      <c r="AI173" s="108"/>
      <c r="AJ173" s="108"/>
      <c r="AK173" s="108"/>
      <c r="AL173" s="108"/>
      <c r="AM173" s="116"/>
      <c r="AN173" s="116"/>
      <c r="AO173" s="116"/>
    </row>
    <row r="174" spans="1:41" ht="12.75" customHeight="1" x14ac:dyDescent="0.35">
      <c r="A174" s="75"/>
      <c r="B174" s="79">
        <f>IFERROR(INDEX(Cenník[[Názov]:[KódN]],MATCH(C174,Cenník[Názov],0),2),0)</f>
        <v>0</v>
      </c>
      <c r="C174" s="131"/>
      <c r="D174" s="135"/>
      <c r="E174" s="133">
        <f>IFERROR(INDEX(Cenník[[Názov]:[JC]],MATCH(C174,Cenník[Názov],0),3),0)</f>
        <v>0</v>
      </c>
      <c r="F174" s="136">
        <f t="shared" ref="F174:F207" si="16">D174*E174</f>
        <v>0</v>
      </c>
      <c r="G174" s="134"/>
      <c r="H174" s="79">
        <f>IFERROR(INDEX(Cenník[[Názov]:[KódN]],MATCH(I174,Cenník[Názov],0),2),0)</f>
        <v>0</v>
      </c>
      <c r="I174" s="131"/>
      <c r="J174" s="135"/>
      <c r="K174" s="133">
        <f>IFERROR(INDEX(Cenník[[Názov]:[JC]],MATCH(I174,Cenník[Názov],0),3),0)</f>
        <v>0</v>
      </c>
      <c r="L174" s="136">
        <f t="shared" ref="L174:L207" si="17">J174*K174</f>
        <v>0</v>
      </c>
      <c r="M174" s="134"/>
      <c r="N174" s="79">
        <f>IFERROR(INDEX(Cenník[[Názov]:[KódN]],MATCH(O174,Cenník[Názov],0),2),0)</f>
        <v>0</v>
      </c>
      <c r="O174" s="131"/>
      <c r="P174" s="135"/>
      <c r="Q174" s="133">
        <f>IFERROR(INDEX(Cenník[[Názov]:[JC]],MATCH(O174,Cenník[Názov],0),3),0)</f>
        <v>0</v>
      </c>
      <c r="R174" s="136">
        <f t="shared" ref="R174:R207" si="18">P174*Q174</f>
        <v>0</v>
      </c>
      <c r="S174" s="134"/>
      <c r="T174" s="79">
        <f>IFERROR(INDEX(Cenník[[Názov]:[KódN]],MATCH(U174,Cenník[Názov],0),2),0)</f>
        <v>0</v>
      </c>
      <c r="U174" s="131"/>
      <c r="V174" s="135"/>
      <c r="W174" s="133">
        <f>IFERROR(INDEX(Cenník[[Názov]:[JC]],MATCH(U174,Cenník[Názov],0),3),0)</f>
        <v>0</v>
      </c>
      <c r="X174" s="136">
        <f t="shared" ref="X174:X207" si="19">V174*W174</f>
        <v>0</v>
      </c>
      <c r="Y174" s="134"/>
      <c r="Z174" s="108"/>
      <c r="AA174" s="108"/>
      <c r="AB174" s="108"/>
      <c r="AC174" s="108"/>
      <c r="AD174" s="108"/>
      <c r="AE174" s="108"/>
      <c r="AF174" s="108"/>
      <c r="AG174" s="108"/>
      <c r="AH174" s="108"/>
      <c r="AI174" s="108"/>
      <c r="AJ174" s="108"/>
      <c r="AK174" s="108"/>
      <c r="AL174" s="108"/>
      <c r="AM174" s="116"/>
      <c r="AN174" s="116"/>
      <c r="AO174" s="116"/>
    </row>
    <row r="175" spans="1:41" ht="12.75" customHeight="1" x14ac:dyDescent="0.35">
      <c r="A175" s="75"/>
      <c r="B175" s="79">
        <f>IFERROR(INDEX(Cenník[[Názov]:[KódN]],MATCH(C175,Cenník[Názov],0),2),0)</f>
        <v>0</v>
      </c>
      <c r="C175" s="131"/>
      <c r="D175" s="135"/>
      <c r="E175" s="133">
        <f>IFERROR(INDEX(Cenník[[Názov]:[JC]],MATCH(C175,Cenník[Názov],0),3),0)</f>
        <v>0</v>
      </c>
      <c r="F175" s="136">
        <f t="shared" si="16"/>
        <v>0</v>
      </c>
      <c r="G175" s="134"/>
      <c r="H175" s="79">
        <f>IFERROR(INDEX(Cenník[[Názov]:[KódN]],MATCH(I175,Cenník[Názov],0),2),0)</f>
        <v>0</v>
      </c>
      <c r="I175" s="131"/>
      <c r="J175" s="135"/>
      <c r="K175" s="133">
        <f>IFERROR(INDEX(Cenník[[Názov]:[JC]],MATCH(I175,Cenník[Názov],0),3),0)</f>
        <v>0</v>
      </c>
      <c r="L175" s="136">
        <f t="shared" si="17"/>
        <v>0</v>
      </c>
      <c r="M175" s="134"/>
      <c r="N175" s="79">
        <f>IFERROR(INDEX(Cenník[[Názov]:[KódN]],MATCH(O175,Cenník[Názov],0),2),0)</f>
        <v>0</v>
      </c>
      <c r="O175" s="131"/>
      <c r="P175" s="135"/>
      <c r="Q175" s="133">
        <f>IFERROR(INDEX(Cenník[[Názov]:[JC]],MATCH(O175,Cenník[Názov],0),3),0)</f>
        <v>0</v>
      </c>
      <c r="R175" s="136">
        <f t="shared" si="18"/>
        <v>0</v>
      </c>
      <c r="S175" s="134"/>
      <c r="T175" s="79">
        <f>IFERROR(INDEX(Cenník[[Názov]:[KódN]],MATCH(U175,Cenník[Názov],0),2),0)</f>
        <v>0</v>
      </c>
      <c r="U175" s="131"/>
      <c r="V175" s="135"/>
      <c r="W175" s="133">
        <f>IFERROR(INDEX(Cenník[[Názov]:[JC]],MATCH(U175,Cenník[Názov],0),3),0)</f>
        <v>0</v>
      </c>
      <c r="X175" s="136">
        <f t="shared" si="19"/>
        <v>0</v>
      </c>
      <c r="Y175" s="134"/>
      <c r="Z175" s="108"/>
      <c r="AA175" s="108"/>
      <c r="AB175" s="108"/>
      <c r="AC175" s="108"/>
      <c r="AD175" s="108"/>
      <c r="AE175" s="108"/>
      <c r="AF175" s="108"/>
      <c r="AG175" s="108"/>
      <c r="AH175" s="108"/>
      <c r="AI175" s="108"/>
      <c r="AJ175" s="108"/>
      <c r="AK175" s="108"/>
      <c r="AL175" s="108"/>
      <c r="AM175" s="116"/>
      <c r="AN175" s="116"/>
      <c r="AO175" s="116"/>
    </row>
    <row r="176" spans="1:41" ht="12.75" customHeight="1" x14ac:dyDescent="0.35">
      <c r="A176" s="75"/>
      <c r="B176" s="79">
        <f>IFERROR(INDEX(Cenník[[Názov]:[KódN]],MATCH(C176,Cenník[Názov],0),2),0)</f>
        <v>0</v>
      </c>
      <c r="C176" s="131"/>
      <c r="D176" s="135"/>
      <c r="E176" s="133">
        <f>IFERROR(INDEX(Cenník[[Názov]:[JC]],MATCH(C176,Cenník[Názov],0),3),0)</f>
        <v>0</v>
      </c>
      <c r="F176" s="136">
        <f t="shared" si="16"/>
        <v>0</v>
      </c>
      <c r="G176" s="134"/>
      <c r="H176" s="79">
        <f>IFERROR(INDEX(Cenník[[Názov]:[KódN]],MATCH(I176,Cenník[Názov],0),2),0)</f>
        <v>0</v>
      </c>
      <c r="I176" s="131"/>
      <c r="J176" s="135"/>
      <c r="K176" s="133">
        <f>IFERROR(INDEX(Cenník[[Názov]:[JC]],MATCH(I176,Cenník[Názov],0),3),0)</f>
        <v>0</v>
      </c>
      <c r="L176" s="136">
        <f t="shared" si="17"/>
        <v>0</v>
      </c>
      <c r="M176" s="134"/>
      <c r="N176" s="79">
        <f>IFERROR(INDEX(Cenník[[Názov]:[KódN]],MATCH(O176,Cenník[Názov],0),2),0)</f>
        <v>0</v>
      </c>
      <c r="O176" s="131"/>
      <c r="P176" s="135"/>
      <c r="Q176" s="133">
        <f>IFERROR(INDEX(Cenník[[Názov]:[JC]],MATCH(O176,Cenník[Názov],0),3),0)</f>
        <v>0</v>
      </c>
      <c r="R176" s="136">
        <f t="shared" si="18"/>
        <v>0</v>
      </c>
      <c r="S176" s="134"/>
      <c r="T176" s="79">
        <f>IFERROR(INDEX(Cenník[[Názov]:[KódN]],MATCH(U176,Cenník[Názov],0),2),0)</f>
        <v>0</v>
      </c>
      <c r="U176" s="131"/>
      <c r="V176" s="135"/>
      <c r="W176" s="133">
        <f>IFERROR(INDEX(Cenník[[Názov]:[JC]],MATCH(U176,Cenník[Názov],0),3),0)</f>
        <v>0</v>
      </c>
      <c r="X176" s="136">
        <f t="shared" si="19"/>
        <v>0</v>
      </c>
      <c r="Y176" s="134"/>
      <c r="Z176" s="108"/>
      <c r="AA176" s="108"/>
      <c r="AB176" s="108"/>
      <c r="AC176" s="108"/>
      <c r="AD176" s="108"/>
      <c r="AE176" s="108"/>
      <c r="AF176" s="108"/>
      <c r="AG176" s="108"/>
      <c r="AH176" s="108"/>
      <c r="AI176" s="108"/>
      <c r="AJ176" s="108"/>
      <c r="AK176" s="108"/>
      <c r="AL176" s="108"/>
      <c r="AM176" s="116"/>
      <c r="AN176" s="116"/>
      <c r="AO176" s="116"/>
    </row>
    <row r="177" spans="1:41" ht="12.75" customHeight="1" x14ac:dyDescent="0.35">
      <c r="A177" s="75"/>
      <c r="B177" s="79">
        <f>IFERROR(INDEX(Cenník[[Názov]:[KódN]],MATCH(C177,Cenník[Názov],0),2),0)</f>
        <v>0</v>
      </c>
      <c r="C177" s="131"/>
      <c r="D177" s="135"/>
      <c r="E177" s="133">
        <f>IFERROR(INDEX(Cenník[[Názov]:[JC]],MATCH(C177,Cenník[Názov],0),3),0)</f>
        <v>0</v>
      </c>
      <c r="F177" s="136">
        <f t="shared" si="16"/>
        <v>0</v>
      </c>
      <c r="G177" s="134"/>
      <c r="H177" s="79">
        <f>IFERROR(INDEX(Cenník[[Názov]:[KódN]],MATCH(I177,Cenník[Názov],0),2),0)</f>
        <v>0</v>
      </c>
      <c r="I177" s="131"/>
      <c r="J177" s="135"/>
      <c r="K177" s="133">
        <f>IFERROR(INDEX(Cenník[[Názov]:[JC]],MATCH(I177,Cenník[Názov],0),3),0)</f>
        <v>0</v>
      </c>
      <c r="L177" s="136">
        <f t="shared" si="17"/>
        <v>0</v>
      </c>
      <c r="M177" s="134"/>
      <c r="N177" s="79">
        <f>IFERROR(INDEX(Cenník[[Názov]:[KódN]],MATCH(O177,Cenník[Názov],0),2),0)</f>
        <v>0</v>
      </c>
      <c r="O177" s="131"/>
      <c r="P177" s="135"/>
      <c r="Q177" s="133">
        <f>IFERROR(INDEX(Cenník[[Názov]:[JC]],MATCH(O177,Cenník[Názov],0),3),0)</f>
        <v>0</v>
      </c>
      <c r="R177" s="136">
        <f t="shared" si="18"/>
        <v>0</v>
      </c>
      <c r="S177" s="134"/>
      <c r="T177" s="79">
        <f>IFERROR(INDEX(Cenník[[Názov]:[KódN]],MATCH(U177,Cenník[Názov],0),2),0)</f>
        <v>0</v>
      </c>
      <c r="U177" s="131"/>
      <c r="V177" s="135"/>
      <c r="W177" s="133">
        <f>IFERROR(INDEX(Cenník[[Názov]:[JC]],MATCH(U177,Cenník[Názov],0),3),0)</f>
        <v>0</v>
      </c>
      <c r="X177" s="136">
        <f t="shared" si="19"/>
        <v>0</v>
      </c>
      <c r="Y177" s="134"/>
      <c r="Z177" s="108"/>
      <c r="AA177" s="108"/>
      <c r="AB177" s="108"/>
      <c r="AC177" s="108"/>
      <c r="AD177" s="108"/>
      <c r="AE177" s="108"/>
      <c r="AF177" s="108"/>
      <c r="AG177" s="108"/>
      <c r="AH177" s="108"/>
      <c r="AI177" s="108"/>
      <c r="AJ177" s="108"/>
      <c r="AK177" s="108"/>
      <c r="AL177" s="108"/>
      <c r="AM177" s="116"/>
      <c r="AN177" s="116"/>
      <c r="AO177" s="116"/>
    </row>
    <row r="178" spans="1:41" ht="12.75" customHeight="1" x14ac:dyDescent="0.35">
      <c r="A178" s="75"/>
      <c r="B178" s="79">
        <f>IFERROR(INDEX(Cenník[[Názov]:[KódN]],MATCH(C178,Cenník[Názov],0),2),0)</f>
        <v>0</v>
      </c>
      <c r="C178" s="131"/>
      <c r="D178" s="135"/>
      <c r="E178" s="133">
        <f>IFERROR(INDEX(Cenník[[Názov]:[JC]],MATCH(C178,Cenník[Názov],0),3),0)</f>
        <v>0</v>
      </c>
      <c r="F178" s="136">
        <f t="shared" si="16"/>
        <v>0</v>
      </c>
      <c r="G178" s="134"/>
      <c r="H178" s="79">
        <f>IFERROR(INDEX(Cenník[[Názov]:[KódN]],MATCH(I178,Cenník[Názov],0),2),0)</f>
        <v>0</v>
      </c>
      <c r="I178" s="131"/>
      <c r="J178" s="135"/>
      <c r="K178" s="133">
        <f>IFERROR(INDEX(Cenník[[Názov]:[JC]],MATCH(I178,Cenník[Názov],0),3),0)</f>
        <v>0</v>
      </c>
      <c r="L178" s="136">
        <f t="shared" si="17"/>
        <v>0</v>
      </c>
      <c r="M178" s="134"/>
      <c r="N178" s="79">
        <f>IFERROR(INDEX(Cenník[[Názov]:[KódN]],MATCH(O178,Cenník[Názov],0),2),0)</f>
        <v>0</v>
      </c>
      <c r="O178" s="131"/>
      <c r="P178" s="135"/>
      <c r="Q178" s="133">
        <f>IFERROR(INDEX(Cenník[[Názov]:[JC]],MATCH(O178,Cenník[Názov],0),3),0)</f>
        <v>0</v>
      </c>
      <c r="R178" s="136">
        <f t="shared" si="18"/>
        <v>0</v>
      </c>
      <c r="S178" s="134"/>
      <c r="T178" s="79">
        <f>IFERROR(INDEX(Cenník[[Názov]:[KódN]],MATCH(U178,Cenník[Názov],0),2),0)</f>
        <v>0</v>
      </c>
      <c r="U178" s="131"/>
      <c r="V178" s="135"/>
      <c r="W178" s="133">
        <f>IFERROR(INDEX(Cenník[[Názov]:[JC]],MATCH(U178,Cenník[Názov],0),3),0)</f>
        <v>0</v>
      </c>
      <c r="X178" s="136">
        <f t="shared" si="19"/>
        <v>0</v>
      </c>
      <c r="Y178" s="134"/>
      <c r="Z178" s="108"/>
      <c r="AA178" s="108"/>
      <c r="AB178" s="108"/>
      <c r="AC178" s="108"/>
      <c r="AD178" s="108"/>
      <c r="AE178" s="108"/>
      <c r="AF178" s="108"/>
      <c r="AG178" s="108"/>
      <c r="AH178" s="108"/>
      <c r="AI178" s="108"/>
      <c r="AJ178" s="108"/>
      <c r="AK178" s="108"/>
      <c r="AL178" s="108"/>
      <c r="AM178" s="116"/>
      <c r="AN178" s="116"/>
      <c r="AO178" s="116"/>
    </row>
    <row r="179" spans="1:41" ht="12.75" customHeight="1" x14ac:dyDescent="0.35">
      <c r="A179" s="75"/>
      <c r="B179" s="79">
        <f>IFERROR(INDEX(Cenník[[Názov]:[KódN]],MATCH(C179,Cenník[Názov],0),2),0)</f>
        <v>0</v>
      </c>
      <c r="C179" s="131"/>
      <c r="D179" s="132"/>
      <c r="E179" s="133">
        <f>IFERROR(INDEX(Cenník[[Názov]:[JC]],MATCH(C179,Cenník[Názov],0),3),0)</f>
        <v>0</v>
      </c>
      <c r="F179" s="136">
        <f t="shared" si="16"/>
        <v>0</v>
      </c>
      <c r="G179" s="134"/>
      <c r="H179" s="79">
        <f>IFERROR(INDEX(Cenník[[Názov]:[KódN]],MATCH(I179,Cenník[Názov],0),2),0)</f>
        <v>0</v>
      </c>
      <c r="I179" s="131"/>
      <c r="J179" s="135"/>
      <c r="K179" s="133">
        <f>IFERROR(INDEX(Cenník[[Názov]:[JC]],MATCH(I179,Cenník[Názov],0),3),0)</f>
        <v>0</v>
      </c>
      <c r="L179" s="136">
        <f t="shared" si="17"/>
        <v>0</v>
      </c>
      <c r="M179" s="134"/>
      <c r="N179" s="79">
        <f>IFERROR(INDEX(Cenník[[Názov]:[KódN]],MATCH(O179,Cenník[Názov],0),2),0)</f>
        <v>0</v>
      </c>
      <c r="O179" s="131"/>
      <c r="P179" s="135"/>
      <c r="Q179" s="133">
        <f>IFERROR(INDEX(Cenník[[Názov]:[JC]],MATCH(O179,Cenník[Názov],0),3),0)</f>
        <v>0</v>
      </c>
      <c r="R179" s="136">
        <f t="shared" si="18"/>
        <v>0</v>
      </c>
      <c r="S179" s="134"/>
      <c r="T179" s="79">
        <f>IFERROR(INDEX(Cenník[[Názov]:[KódN]],MATCH(U179,Cenník[Názov],0),2),0)</f>
        <v>0</v>
      </c>
      <c r="U179" s="131"/>
      <c r="V179" s="135"/>
      <c r="W179" s="133">
        <f>IFERROR(INDEX(Cenník[[Názov]:[JC]],MATCH(U179,Cenník[Názov],0),3),0)</f>
        <v>0</v>
      </c>
      <c r="X179" s="136">
        <f t="shared" si="19"/>
        <v>0</v>
      </c>
      <c r="Y179" s="134"/>
      <c r="Z179" s="108"/>
      <c r="AA179" s="108"/>
      <c r="AB179" s="108"/>
      <c r="AC179" s="108"/>
      <c r="AD179" s="108"/>
      <c r="AE179" s="108"/>
      <c r="AF179" s="108"/>
      <c r="AG179" s="108"/>
      <c r="AH179" s="108"/>
      <c r="AI179" s="108"/>
      <c r="AJ179" s="108"/>
      <c r="AK179" s="108"/>
      <c r="AL179" s="108"/>
      <c r="AM179" s="116"/>
      <c r="AN179" s="116"/>
      <c r="AO179" s="116"/>
    </row>
    <row r="180" spans="1:41" ht="12.75" customHeight="1" x14ac:dyDescent="0.35">
      <c r="A180" s="75"/>
      <c r="B180" s="79">
        <f>IFERROR(INDEX(Cenník[[Názov]:[KódN]],MATCH(C180,Cenník[Názov],0),2),0)</f>
        <v>0</v>
      </c>
      <c r="C180" s="131"/>
      <c r="D180" s="135"/>
      <c r="E180" s="133">
        <f>IFERROR(INDEX(Cenník[[Názov]:[JC]],MATCH(C180,Cenník[Názov],0),3),0)</f>
        <v>0</v>
      </c>
      <c r="F180" s="136">
        <f t="shared" si="16"/>
        <v>0</v>
      </c>
      <c r="G180" s="134"/>
      <c r="H180" s="79">
        <f>IFERROR(INDEX(Cenník[[Názov]:[KódN]],MATCH(I180,Cenník[Názov],0),2),0)</f>
        <v>0</v>
      </c>
      <c r="I180" s="131"/>
      <c r="J180" s="135"/>
      <c r="K180" s="133">
        <f>IFERROR(INDEX(Cenník[[Názov]:[JC]],MATCH(I180,Cenník[Názov],0),3),0)</f>
        <v>0</v>
      </c>
      <c r="L180" s="136">
        <f t="shared" si="17"/>
        <v>0</v>
      </c>
      <c r="M180" s="134"/>
      <c r="N180" s="79">
        <f>IFERROR(INDEX(Cenník[[Názov]:[KódN]],MATCH(O180,Cenník[Názov],0),2),0)</f>
        <v>0</v>
      </c>
      <c r="O180" s="131"/>
      <c r="P180" s="135"/>
      <c r="Q180" s="133">
        <f>IFERROR(INDEX(Cenník[[Názov]:[JC]],MATCH(O180,Cenník[Názov],0),3),0)</f>
        <v>0</v>
      </c>
      <c r="R180" s="136">
        <f t="shared" si="18"/>
        <v>0</v>
      </c>
      <c r="S180" s="134"/>
      <c r="T180" s="79">
        <f>IFERROR(INDEX(Cenník[[Názov]:[KódN]],MATCH(U180,Cenník[Názov],0),2),0)</f>
        <v>0</v>
      </c>
      <c r="U180" s="131"/>
      <c r="V180" s="135"/>
      <c r="W180" s="133">
        <f>IFERROR(INDEX(Cenník[[Názov]:[JC]],MATCH(U180,Cenník[Názov],0),3),0)</f>
        <v>0</v>
      </c>
      <c r="X180" s="136">
        <f t="shared" si="19"/>
        <v>0</v>
      </c>
      <c r="Y180" s="134"/>
      <c r="Z180" s="108"/>
      <c r="AA180" s="108"/>
      <c r="AB180" s="108"/>
      <c r="AC180" s="108"/>
      <c r="AD180" s="108"/>
      <c r="AE180" s="108"/>
      <c r="AF180" s="108"/>
      <c r="AG180" s="108"/>
      <c r="AH180" s="108"/>
      <c r="AI180" s="108"/>
      <c r="AJ180" s="108"/>
      <c r="AK180" s="108"/>
      <c r="AL180" s="108"/>
      <c r="AM180" s="116"/>
      <c r="AN180" s="116"/>
      <c r="AO180" s="116"/>
    </row>
    <row r="181" spans="1:41" ht="12.75" customHeight="1" x14ac:dyDescent="0.35">
      <c r="A181" s="75"/>
      <c r="B181" s="79">
        <f>IFERROR(INDEX(Cenník[[Názov]:[KódN]],MATCH(C181,Cenník[Názov],0),2),0)</f>
        <v>0</v>
      </c>
      <c r="C181" s="131"/>
      <c r="D181" s="135"/>
      <c r="E181" s="133">
        <f>IFERROR(INDEX(Cenník[[Názov]:[JC]],MATCH(C181,Cenník[Názov],0),3),0)</f>
        <v>0</v>
      </c>
      <c r="F181" s="136">
        <f t="shared" si="16"/>
        <v>0</v>
      </c>
      <c r="G181" s="134"/>
      <c r="H181" s="79">
        <f>IFERROR(INDEX(Cenník[[Názov]:[KódN]],MATCH(I181,Cenník[Názov],0),2),0)</f>
        <v>0</v>
      </c>
      <c r="I181" s="131"/>
      <c r="J181" s="135"/>
      <c r="K181" s="133">
        <f>IFERROR(INDEX(Cenník[[Názov]:[JC]],MATCH(I181,Cenník[Názov],0),3),0)</f>
        <v>0</v>
      </c>
      <c r="L181" s="136">
        <f t="shared" si="17"/>
        <v>0</v>
      </c>
      <c r="M181" s="134"/>
      <c r="N181" s="79">
        <f>IFERROR(INDEX(Cenník[[Názov]:[KódN]],MATCH(O181,Cenník[Názov],0),2),0)</f>
        <v>0</v>
      </c>
      <c r="O181" s="131"/>
      <c r="P181" s="135"/>
      <c r="Q181" s="133">
        <f>IFERROR(INDEX(Cenník[[Názov]:[JC]],MATCH(O181,Cenník[Názov],0),3),0)</f>
        <v>0</v>
      </c>
      <c r="R181" s="136">
        <f t="shared" si="18"/>
        <v>0</v>
      </c>
      <c r="S181" s="134"/>
      <c r="T181" s="79">
        <f>IFERROR(INDEX(Cenník[[Názov]:[KódN]],MATCH(U181,Cenník[Názov],0),2),0)</f>
        <v>0</v>
      </c>
      <c r="U181" s="131"/>
      <c r="V181" s="135"/>
      <c r="W181" s="133">
        <f>IFERROR(INDEX(Cenník[[Názov]:[JC]],MATCH(U181,Cenník[Názov],0),3),0)</f>
        <v>0</v>
      </c>
      <c r="X181" s="136">
        <f t="shared" si="19"/>
        <v>0</v>
      </c>
      <c r="Y181" s="134"/>
      <c r="Z181" s="108"/>
      <c r="AA181" s="108"/>
      <c r="AB181" s="108"/>
      <c r="AC181" s="108"/>
      <c r="AD181" s="108"/>
      <c r="AE181" s="108"/>
      <c r="AF181" s="108"/>
      <c r="AG181" s="108"/>
      <c r="AH181" s="108"/>
      <c r="AI181" s="108"/>
      <c r="AJ181" s="108"/>
      <c r="AK181" s="108"/>
      <c r="AL181" s="108"/>
      <c r="AM181" s="116"/>
      <c r="AN181" s="116"/>
      <c r="AO181" s="116"/>
    </row>
    <row r="182" spans="1:41" ht="12.75" customHeight="1" x14ac:dyDescent="0.35">
      <c r="A182" s="75"/>
      <c r="B182" s="79">
        <f>IFERROR(INDEX(Cenník[[Názov]:[KódN]],MATCH(C182,Cenník[Názov],0),2),0)</f>
        <v>0</v>
      </c>
      <c r="C182" s="137"/>
      <c r="D182" s="135"/>
      <c r="E182" s="133">
        <f>IFERROR(INDEX(Cenník[[Názov]:[JC]],MATCH(C182,Cenník[Názov],0),3),0)</f>
        <v>0</v>
      </c>
      <c r="F182" s="136">
        <f t="shared" si="16"/>
        <v>0</v>
      </c>
      <c r="G182" s="134"/>
      <c r="H182" s="79">
        <f>IFERROR(INDEX(Cenník[[Názov]:[KódN]],MATCH(I182,Cenník[Názov],0),2),0)</f>
        <v>0</v>
      </c>
      <c r="I182" s="131"/>
      <c r="J182" s="132"/>
      <c r="K182" s="133">
        <f>IFERROR(INDEX(Cenník[[Názov]:[JC]],MATCH(I182,Cenník[Názov],0),3),0)</f>
        <v>0</v>
      </c>
      <c r="L182" s="136">
        <f t="shared" si="17"/>
        <v>0</v>
      </c>
      <c r="M182" s="134"/>
      <c r="N182" s="79">
        <f>IFERROR(INDEX(Cenník[[Názov]:[KódN]],MATCH(O182,Cenník[Názov],0),2),0)</f>
        <v>0</v>
      </c>
      <c r="O182" s="131"/>
      <c r="P182" s="132"/>
      <c r="Q182" s="133">
        <f>IFERROR(INDEX(Cenník[[Názov]:[JC]],MATCH(O182,Cenník[Názov],0),3),0)</f>
        <v>0</v>
      </c>
      <c r="R182" s="136">
        <f t="shared" si="18"/>
        <v>0</v>
      </c>
      <c r="S182" s="134"/>
      <c r="T182" s="79">
        <f>IFERROR(INDEX(Cenník[[Názov]:[KódN]],MATCH(U182,Cenník[Názov],0),2),0)</f>
        <v>0</v>
      </c>
      <c r="U182" s="131"/>
      <c r="V182" s="132"/>
      <c r="W182" s="133">
        <f>IFERROR(INDEX(Cenník[[Názov]:[JC]],MATCH(U182,Cenník[Názov],0),3),0)</f>
        <v>0</v>
      </c>
      <c r="X182" s="136">
        <f t="shared" si="19"/>
        <v>0</v>
      </c>
      <c r="Y182" s="134"/>
      <c r="Z182" s="108"/>
      <c r="AA182" s="108"/>
      <c r="AB182" s="108"/>
      <c r="AC182" s="108"/>
      <c r="AD182" s="108"/>
      <c r="AE182" s="108"/>
      <c r="AF182" s="108"/>
      <c r="AG182" s="108"/>
      <c r="AH182" s="108"/>
      <c r="AI182" s="108"/>
      <c r="AJ182" s="108"/>
      <c r="AK182" s="108"/>
      <c r="AL182" s="108"/>
      <c r="AM182" s="116"/>
      <c r="AN182" s="116"/>
      <c r="AO182" s="116"/>
    </row>
    <row r="183" spans="1:41" ht="12.75" customHeight="1" x14ac:dyDescent="0.35">
      <c r="A183" s="75"/>
      <c r="B183" s="79">
        <f>IFERROR(INDEX(Cenník[[Názov]:[KódN]],MATCH(C183,Cenník[Názov],0),2),0)</f>
        <v>0</v>
      </c>
      <c r="C183" s="137"/>
      <c r="D183" s="135"/>
      <c r="E183" s="133">
        <f>IFERROR(INDEX(Cenník[[Názov]:[JC]],MATCH(C183,Cenník[Názov],0),3),0)</f>
        <v>0</v>
      </c>
      <c r="F183" s="136">
        <f t="shared" si="16"/>
        <v>0</v>
      </c>
      <c r="G183" s="134"/>
      <c r="H183" s="79">
        <f>IFERROR(INDEX(Cenník[[Názov]:[KódN]],MATCH(I183,Cenník[Názov],0),2),0)</f>
        <v>0</v>
      </c>
      <c r="I183" s="137"/>
      <c r="J183" s="135"/>
      <c r="K183" s="133">
        <f>IFERROR(INDEX(Cenník[[Názov]:[JC]],MATCH(I183,Cenník[Názov],0),3),0)</f>
        <v>0</v>
      </c>
      <c r="L183" s="136">
        <f t="shared" si="17"/>
        <v>0</v>
      </c>
      <c r="M183" s="134"/>
      <c r="N183" s="79">
        <f>IFERROR(INDEX(Cenník[[Názov]:[KódN]],MATCH(O183,Cenník[Názov],0),2),0)</f>
        <v>0</v>
      </c>
      <c r="O183" s="137"/>
      <c r="P183" s="135"/>
      <c r="Q183" s="133">
        <f>IFERROR(INDEX(Cenník[[Názov]:[JC]],MATCH(O183,Cenník[Názov],0),3),0)</f>
        <v>0</v>
      </c>
      <c r="R183" s="136">
        <f t="shared" si="18"/>
        <v>0</v>
      </c>
      <c r="S183" s="134"/>
      <c r="T183" s="79">
        <f>IFERROR(INDEX(Cenník[[Názov]:[KódN]],MATCH(U183,Cenník[Názov],0),2),0)</f>
        <v>0</v>
      </c>
      <c r="U183" s="137"/>
      <c r="V183" s="135"/>
      <c r="W183" s="133">
        <f>IFERROR(INDEX(Cenník[[Názov]:[JC]],MATCH(U183,Cenník[Názov],0),3),0)</f>
        <v>0</v>
      </c>
      <c r="X183" s="136">
        <f t="shared" si="19"/>
        <v>0</v>
      </c>
      <c r="Y183" s="134"/>
      <c r="Z183" s="108"/>
      <c r="AA183" s="108"/>
      <c r="AB183" s="108"/>
      <c r="AC183" s="108"/>
      <c r="AD183" s="108"/>
      <c r="AE183" s="108"/>
      <c r="AF183" s="108"/>
      <c r="AG183" s="108"/>
      <c r="AH183" s="108"/>
      <c r="AI183" s="108"/>
      <c r="AJ183" s="108"/>
      <c r="AK183" s="108"/>
      <c r="AL183" s="108"/>
      <c r="AM183" s="116"/>
      <c r="AN183" s="116"/>
      <c r="AO183" s="116"/>
    </row>
    <row r="184" spans="1:41" ht="12.75" customHeight="1" x14ac:dyDescent="0.35">
      <c r="A184" s="75"/>
      <c r="B184" s="79">
        <f>IFERROR(INDEX(Cenník[[Názov]:[KódN]],MATCH(C184,Cenník[Názov],0),2),0)</f>
        <v>0</v>
      </c>
      <c r="C184" s="137"/>
      <c r="D184" s="135"/>
      <c r="E184" s="133">
        <f>IFERROR(INDEX(Cenník[[Názov]:[JC]],MATCH(C184,Cenník[Názov],0),3),0)</f>
        <v>0</v>
      </c>
      <c r="F184" s="136">
        <f t="shared" si="16"/>
        <v>0</v>
      </c>
      <c r="G184" s="134"/>
      <c r="H184" s="79">
        <f>IFERROR(INDEX(Cenník[[Názov]:[KódN]],MATCH(I184,Cenník[Názov],0),2),0)</f>
        <v>0</v>
      </c>
      <c r="I184" s="137"/>
      <c r="J184" s="135"/>
      <c r="K184" s="133">
        <f>IFERROR(INDEX(Cenník[[Názov]:[JC]],MATCH(I184,Cenník[Názov],0),3),0)</f>
        <v>0</v>
      </c>
      <c r="L184" s="136">
        <f t="shared" si="17"/>
        <v>0</v>
      </c>
      <c r="M184" s="134"/>
      <c r="N184" s="79">
        <f>IFERROR(INDEX(Cenník[[Názov]:[KódN]],MATCH(O184,Cenník[Názov],0),2),0)</f>
        <v>0</v>
      </c>
      <c r="O184" s="137"/>
      <c r="P184" s="135"/>
      <c r="Q184" s="133">
        <f>IFERROR(INDEX(Cenník[[Názov]:[JC]],MATCH(O184,Cenník[Názov],0),3),0)</f>
        <v>0</v>
      </c>
      <c r="R184" s="136">
        <f t="shared" si="18"/>
        <v>0</v>
      </c>
      <c r="S184" s="134"/>
      <c r="T184" s="79">
        <f>IFERROR(INDEX(Cenník[[Názov]:[KódN]],MATCH(U184,Cenník[Názov],0),2),0)</f>
        <v>0</v>
      </c>
      <c r="U184" s="137"/>
      <c r="V184" s="135"/>
      <c r="W184" s="133">
        <f>IFERROR(INDEX(Cenník[[Názov]:[JC]],MATCH(U184,Cenník[Názov],0),3),0)</f>
        <v>0</v>
      </c>
      <c r="X184" s="136">
        <f t="shared" si="19"/>
        <v>0</v>
      </c>
      <c r="Y184" s="134"/>
      <c r="Z184" s="108"/>
      <c r="AA184" s="108"/>
      <c r="AB184" s="108"/>
      <c r="AC184" s="108"/>
      <c r="AD184" s="108"/>
      <c r="AE184" s="108"/>
      <c r="AF184" s="108"/>
      <c r="AG184" s="108"/>
      <c r="AH184" s="108"/>
      <c r="AI184" s="108"/>
      <c r="AJ184" s="108"/>
      <c r="AK184" s="108"/>
      <c r="AL184" s="108"/>
      <c r="AM184" s="108"/>
      <c r="AN184" s="116"/>
      <c r="AO184" s="116"/>
    </row>
    <row r="185" spans="1:41" ht="12.75" customHeight="1" x14ac:dyDescent="0.35">
      <c r="A185" s="75"/>
      <c r="B185" s="79">
        <f>IFERROR(INDEX(Cenník[[Názov]:[KódN]],MATCH(C185,Cenník[Názov],0),2),0)</f>
        <v>0</v>
      </c>
      <c r="C185" s="137"/>
      <c r="D185" s="135"/>
      <c r="E185" s="133">
        <f>IFERROR(INDEX(Cenník[[Názov]:[JC]],MATCH(C185,Cenník[Názov],0),3),0)</f>
        <v>0</v>
      </c>
      <c r="F185" s="136">
        <f t="shared" si="16"/>
        <v>0</v>
      </c>
      <c r="G185" s="134"/>
      <c r="H185" s="79">
        <f>IFERROR(INDEX(Cenník[[Názov]:[KódN]],MATCH(I185,Cenník[Názov],0),2),0)</f>
        <v>0</v>
      </c>
      <c r="I185" s="137"/>
      <c r="J185" s="135"/>
      <c r="K185" s="133">
        <f>IFERROR(INDEX(Cenník[[Názov]:[JC]],MATCH(I185,Cenník[Názov],0),3),0)</f>
        <v>0</v>
      </c>
      <c r="L185" s="136">
        <f t="shared" si="17"/>
        <v>0</v>
      </c>
      <c r="M185" s="134"/>
      <c r="N185" s="79">
        <f>IFERROR(INDEX(Cenník[[Názov]:[KódN]],MATCH(O185,Cenník[Názov],0),2),0)</f>
        <v>0</v>
      </c>
      <c r="O185" s="137"/>
      <c r="P185" s="135"/>
      <c r="Q185" s="133">
        <f>IFERROR(INDEX(Cenník[[Názov]:[JC]],MATCH(O185,Cenník[Názov],0),3),0)</f>
        <v>0</v>
      </c>
      <c r="R185" s="136">
        <f t="shared" si="18"/>
        <v>0</v>
      </c>
      <c r="S185" s="134"/>
      <c r="T185" s="79">
        <f>IFERROR(INDEX(Cenník[[Názov]:[KódN]],MATCH(U185,Cenník[Názov],0),2),0)</f>
        <v>0</v>
      </c>
      <c r="U185" s="137"/>
      <c r="V185" s="135"/>
      <c r="W185" s="133">
        <f>IFERROR(INDEX(Cenník[[Názov]:[JC]],MATCH(U185,Cenník[Názov],0),3),0)</f>
        <v>0</v>
      </c>
      <c r="X185" s="136">
        <f t="shared" si="19"/>
        <v>0</v>
      </c>
      <c r="Y185" s="134"/>
      <c r="Z185" s="108"/>
      <c r="AA185" s="108"/>
      <c r="AB185" s="108"/>
      <c r="AC185" s="108"/>
      <c r="AD185" s="108"/>
      <c r="AE185" s="108"/>
      <c r="AF185" s="108"/>
      <c r="AG185" s="108"/>
      <c r="AH185" s="108"/>
      <c r="AI185" s="108"/>
      <c r="AJ185" s="108"/>
      <c r="AK185" s="108"/>
      <c r="AL185" s="108"/>
      <c r="AM185" s="108"/>
      <c r="AN185" s="116"/>
      <c r="AO185" s="116"/>
    </row>
    <row r="186" spans="1:41" ht="12.75" customHeight="1" x14ac:dyDescent="0.35">
      <c r="A186" s="75"/>
      <c r="B186" s="79">
        <f>IFERROR(INDEX(Cenník[[Názov]:[KódN]],MATCH(C186,Cenník[Názov],0),2),0)</f>
        <v>0</v>
      </c>
      <c r="C186" s="131"/>
      <c r="D186" s="135"/>
      <c r="E186" s="133">
        <f>IFERROR(INDEX(Cenník[[Názov]:[JC]],MATCH(C186,Cenník[Názov],0),3),0)</f>
        <v>0</v>
      </c>
      <c r="F186" s="136">
        <f t="shared" si="16"/>
        <v>0</v>
      </c>
      <c r="G186" s="134"/>
      <c r="H186" s="79">
        <f>IFERROR(INDEX(Cenník[[Názov]:[KódN]],MATCH(I186,Cenník[Názov],0),2),0)</f>
        <v>0</v>
      </c>
      <c r="I186" s="131"/>
      <c r="J186" s="135"/>
      <c r="K186" s="133">
        <f>IFERROR(INDEX(Cenník[[Názov]:[JC]],MATCH(I186,Cenník[Názov],0),3),0)</f>
        <v>0</v>
      </c>
      <c r="L186" s="136">
        <f t="shared" si="17"/>
        <v>0</v>
      </c>
      <c r="M186" s="134"/>
      <c r="N186" s="79">
        <f>IFERROR(INDEX(Cenník[[Názov]:[KódN]],MATCH(O186,Cenník[Názov],0),2),0)</f>
        <v>0</v>
      </c>
      <c r="O186" s="131"/>
      <c r="P186" s="135"/>
      <c r="Q186" s="133">
        <f>IFERROR(INDEX(Cenník[[Názov]:[JC]],MATCH(O186,Cenník[Názov],0),3),0)</f>
        <v>0</v>
      </c>
      <c r="R186" s="136">
        <f t="shared" si="18"/>
        <v>0</v>
      </c>
      <c r="S186" s="134"/>
      <c r="T186" s="79">
        <f>IFERROR(INDEX(Cenník[[Názov]:[KódN]],MATCH(U186,Cenník[Názov],0),2),0)</f>
        <v>0</v>
      </c>
      <c r="U186" s="131"/>
      <c r="V186" s="135"/>
      <c r="W186" s="133">
        <f>IFERROR(INDEX(Cenník[[Názov]:[JC]],MATCH(U186,Cenník[Názov],0),3),0)</f>
        <v>0</v>
      </c>
      <c r="X186" s="136">
        <f t="shared" si="19"/>
        <v>0</v>
      </c>
      <c r="Y186" s="134"/>
      <c r="Z186" s="108"/>
      <c r="AA186" s="108"/>
      <c r="AB186" s="108"/>
      <c r="AC186" s="108"/>
      <c r="AD186" s="108"/>
      <c r="AE186" s="108"/>
      <c r="AF186" s="108"/>
      <c r="AG186" s="108"/>
      <c r="AH186" s="108"/>
      <c r="AI186" s="108"/>
      <c r="AJ186" s="108"/>
      <c r="AK186" s="108"/>
      <c r="AL186" s="108"/>
      <c r="AM186" s="108"/>
      <c r="AN186" s="116"/>
      <c r="AO186" s="116"/>
    </row>
    <row r="187" spans="1:41" ht="12.75" customHeight="1" x14ac:dyDescent="0.35">
      <c r="A187" s="75"/>
      <c r="B187" s="79">
        <f>IFERROR(INDEX(Cenník[[Názov]:[KódN]],MATCH(C187,Cenník[Názov],0),2),0)</f>
        <v>0</v>
      </c>
      <c r="C187" s="131"/>
      <c r="D187" s="135"/>
      <c r="E187" s="133">
        <f>IFERROR(INDEX(Cenník[[Názov]:[JC]],MATCH(C187,Cenník[Názov],0),3),0)</f>
        <v>0</v>
      </c>
      <c r="F187" s="136">
        <f t="shared" si="16"/>
        <v>0</v>
      </c>
      <c r="G187" s="134"/>
      <c r="H187" s="79">
        <f>IFERROR(INDEX(Cenník[[Názov]:[KódN]],MATCH(I187,Cenník[Názov],0),2),0)</f>
        <v>0</v>
      </c>
      <c r="I187" s="131"/>
      <c r="J187" s="135"/>
      <c r="K187" s="133">
        <f>IFERROR(INDEX(Cenník[[Názov]:[JC]],MATCH(I187,Cenník[Názov],0),3),0)</f>
        <v>0</v>
      </c>
      <c r="L187" s="136">
        <f t="shared" si="17"/>
        <v>0</v>
      </c>
      <c r="M187" s="134"/>
      <c r="N187" s="79">
        <f>IFERROR(INDEX(Cenník[[Názov]:[KódN]],MATCH(O187,Cenník[Názov],0),2),0)</f>
        <v>0</v>
      </c>
      <c r="O187" s="131"/>
      <c r="P187" s="135"/>
      <c r="Q187" s="133">
        <f>IFERROR(INDEX(Cenník[[Názov]:[JC]],MATCH(O187,Cenník[Názov],0),3),0)</f>
        <v>0</v>
      </c>
      <c r="R187" s="136">
        <f t="shared" si="18"/>
        <v>0</v>
      </c>
      <c r="S187" s="134"/>
      <c r="T187" s="79">
        <f>IFERROR(INDEX(Cenník[[Názov]:[KódN]],MATCH(U187,Cenník[Názov],0),2),0)</f>
        <v>0</v>
      </c>
      <c r="U187" s="131"/>
      <c r="V187" s="135"/>
      <c r="W187" s="133">
        <f>IFERROR(INDEX(Cenník[[Názov]:[JC]],MATCH(U187,Cenník[Názov],0),3),0)</f>
        <v>0</v>
      </c>
      <c r="X187" s="136">
        <f t="shared" si="19"/>
        <v>0</v>
      </c>
      <c r="Y187" s="134"/>
      <c r="Z187" s="108"/>
      <c r="AA187" s="108"/>
      <c r="AB187" s="108"/>
      <c r="AC187" s="108"/>
      <c r="AD187" s="108"/>
      <c r="AE187" s="108"/>
      <c r="AF187" s="108"/>
      <c r="AG187" s="108"/>
      <c r="AH187" s="108"/>
      <c r="AI187" s="108"/>
      <c r="AJ187" s="108"/>
      <c r="AK187" s="108"/>
      <c r="AL187" s="108"/>
      <c r="AM187" s="108"/>
      <c r="AN187" s="116"/>
      <c r="AO187" s="116"/>
    </row>
    <row r="188" spans="1:41" ht="12.75" customHeight="1" x14ac:dyDescent="0.35">
      <c r="A188" s="75"/>
      <c r="B188" s="79">
        <f>IFERROR(INDEX(Cenník[[Názov]:[KódN]],MATCH(C188,Cenník[Názov],0),2),0)</f>
        <v>0</v>
      </c>
      <c r="C188" s="131"/>
      <c r="D188" s="135"/>
      <c r="E188" s="133">
        <f>IFERROR(INDEX(Cenník[[Názov]:[JC]],MATCH(C188,Cenník[Názov],0),3),0)</f>
        <v>0</v>
      </c>
      <c r="F188" s="136">
        <f t="shared" si="16"/>
        <v>0</v>
      </c>
      <c r="G188" s="134"/>
      <c r="H188" s="79">
        <f>IFERROR(INDEX(Cenník[[Názov]:[KódN]],MATCH(I188,Cenník[Názov],0),2),0)</f>
        <v>0</v>
      </c>
      <c r="I188" s="131"/>
      <c r="J188" s="135"/>
      <c r="K188" s="133">
        <f>IFERROR(INDEX(Cenník[[Názov]:[JC]],MATCH(I188,Cenník[Názov],0),3),0)</f>
        <v>0</v>
      </c>
      <c r="L188" s="136">
        <f t="shared" si="17"/>
        <v>0</v>
      </c>
      <c r="M188" s="134"/>
      <c r="N188" s="79">
        <f>IFERROR(INDEX(Cenník[[Názov]:[KódN]],MATCH(O188,Cenník[Názov],0),2),0)</f>
        <v>0</v>
      </c>
      <c r="O188" s="131"/>
      <c r="P188" s="135"/>
      <c r="Q188" s="133">
        <f>IFERROR(INDEX(Cenník[[Názov]:[JC]],MATCH(O188,Cenník[Názov],0),3),0)</f>
        <v>0</v>
      </c>
      <c r="R188" s="136">
        <f t="shared" si="18"/>
        <v>0</v>
      </c>
      <c r="S188" s="134"/>
      <c r="T188" s="79">
        <f>IFERROR(INDEX(Cenník[[Názov]:[KódN]],MATCH(U188,Cenník[Názov],0),2),0)</f>
        <v>0</v>
      </c>
      <c r="U188" s="131"/>
      <c r="V188" s="135"/>
      <c r="W188" s="133">
        <f>IFERROR(INDEX(Cenník[[Názov]:[JC]],MATCH(U188,Cenník[Názov],0),3),0)</f>
        <v>0</v>
      </c>
      <c r="X188" s="136">
        <f t="shared" si="19"/>
        <v>0</v>
      </c>
      <c r="Y188" s="134"/>
      <c r="Z188" s="108"/>
      <c r="AA188" s="108"/>
      <c r="AB188" s="108"/>
      <c r="AC188" s="108"/>
      <c r="AD188" s="108"/>
      <c r="AE188" s="108"/>
      <c r="AF188" s="108"/>
      <c r="AG188" s="108"/>
      <c r="AH188" s="108"/>
      <c r="AI188" s="108"/>
      <c r="AJ188" s="108"/>
      <c r="AK188" s="108"/>
      <c r="AL188" s="108"/>
      <c r="AM188" s="108"/>
      <c r="AN188" s="116"/>
      <c r="AO188" s="116"/>
    </row>
    <row r="189" spans="1:41" ht="12.75" customHeight="1" x14ac:dyDescent="0.35">
      <c r="A189" s="75"/>
      <c r="B189" s="79">
        <f>IFERROR(INDEX(Cenník[[Názov]:[KódN]],MATCH(C189,Cenník[Názov],0),2),0)</f>
        <v>0</v>
      </c>
      <c r="C189" s="131"/>
      <c r="D189" s="135"/>
      <c r="E189" s="133">
        <f>IFERROR(INDEX(Cenník[[Názov]:[JC]],MATCH(C189,Cenník[Názov],0),3),0)</f>
        <v>0</v>
      </c>
      <c r="F189" s="136">
        <f t="shared" si="16"/>
        <v>0</v>
      </c>
      <c r="G189" s="134"/>
      <c r="H189" s="79">
        <f>IFERROR(INDEX(Cenník[[Názov]:[KódN]],MATCH(I189,Cenník[Názov],0),2),0)</f>
        <v>0</v>
      </c>
      <c r="I189" s="131"/>
      <c r="J189" s="135"/>
      <c r="K189" s="133">
        <f>IFERROR(INDEX(Cenník[[Názov]:[JC]],MATCH(I189,Cenník[Názov],0),3),0)</f>
        <v>0</v>
      </c>
      <c r="L189" s="136">
        <f t="shared" si="17"/>
        <v>0</v>
      </c>
      <c r="M189" s="134"/>
      <c r="N189" s="79">
        <f>IFERROR(INDEX(Cenník[[Názov]:[KódN]],MATCH(O189,Cenník[Názov],0),2),0)</f>
        <v>0</v>
      </c>
      <c r="O189" s="131"/>
      <c r="P189" s="135"/>
      <c r="Q189" s="133">
        <f>IFERROR(INDEX(Cenník[[Názov]:[JC]],MATCH(O189,Cenník[Názov],0),3),0)</f>
        <v>0</v>
      </c>
      <c r="R189" s="136">
        <f t="shared" si="18"/>
        <v>0</v>
      </c>
      <c r="S189" s="134"/>
      <c r="T189" s="79">
        <f>IFERROR(INDEX(Cenník[[Názov]:[KódN]],MATCH(U189,Cenník[Názov],0),2),0)</f>
        <v>0</v>
      </c>
      <c r="U189" s="131"/>
      <c r="V189" s="135"/>
      <c r="W189" s="133">
        <f>IFERROR(INDEX(Cenník[[Názov]:[JC]],MATCH(U189,Cenník[Názov],0),3),0)</f>
        <v>0</v>
      </c>
      <c r="X189" s="136">
        <f t="shared" si="19"/>
        <v>0</v>
      </c>
      <c r="Y189" s="134"/>
      <c r="Z189" s="108"/>
      <c r="AA189" s="108"/>
      <c r="AB189" s="108"/>
      <c r="AC189" s="108"/>
      <c r="AD189" s="108"/>
      <c r="AE189" s="108"/>
      <c r="AF189" s="108"/>
      <c r="AG189" s="108"/>
      <c r="AH189" s="108"/>
      <c r="AI189" s="108"/>
      <c r="AJ189" s="108"/>
      <c r="AK189" s="108"/>
      <c r="AL189" s="108"/>
      <c r="AM189" s="108"/>
      <c r="AN189" s="116"/>
      <c r="AO189" s="116"/>
    </row>
    <row r="190" spans="1:41" ht="12.75" customHeight="1" x14ac:dyDescent="0.35">
      <c r="A190" s="75"/>
      <c r="B190" s="79">
        <f>IFERROR(INDEX(Cenník[[Názov]:[KódN]],MATCH(C190,Cenník[Názov],0),2),0)</f>
        <v>0</v>
      </c>
      <c r="C190" s="131"/>
      <c r="D190" s="135"/>
      <c r="E190" s="133">
        <f>IFERROR(INDEX(Cenník[[Názov]:[JC]],MATCH(C190,Cenník[Názov],0),3),0)</f>
        <v>0</v>
      </c>
      <c r="F190" s="136">
        <f t="shared" si="16"/>
        <v>0</v>
      </c>
      <c r="G190" s="134"/>
      <c r="H190" s="79">
        <f>IFERROR(INDEX(Cenník[[Názov]:[KódN]],MATCH(I190,Cenník[Názov],0),2),0)</f>
        <v>0</v>
      </c>
      <c r="I190" s="131"/>
      <c r="J190" s="135"/>
      <c r="K190" s="133">
        <f>IFERROR(INDEX(Cenník[[Názov]:[JC]],MATCH(I190,Cenník[Názov],0),3),0)</f>
        <v>0</v>
      </c>
      <c r="L190" s="136">
        <f t="shared" si="17"/>
        <v>0</v>
      </c>
      <c r="M190" s="134"/>
      <c r="N190" s="79">
        <f>IFERROR(INDEX(Cenník[[Názov]:[KódN]],MATCH(O190,Cenník[Názov],0),2),0)</f>
        <v>0</v>
      </c>
      <c r="O190" s="131"/>
      <c r="P190" s="135"/>
      <c r="Q190" s="133">
        <f>IFERROR(INDEX(Cenník[[Názov]:[JC]],MATCH(O190,Cenník[Názov],0),3),0)</f>
        <v>0</v>
      </c>
      <c r="R190" s="136">
        <f t="shared" si="18"/>
        <v>0</v>
      </c>
      <c r="S190" s="134"/>
      <c r="T190" s="79">
        <f>IFERROR(INDEX(Cenník[[Názov]:[KódN]],MATCH(U190,Cenník[Názov],0),2),0)</f>
        <v>0</v>
      </c>
      <c r="U190" s="131"/>
      <c r="V190" s="135"/>
      <c r="W190" s="133">
        <f>IFERROR(INDEX(Cenník[[Názov]:[JC]],MATCH(U190,Cenník[Názov],0),3),0)</f>
        <v>0</v>
      </c>
      <c r="X190" s="136">
        <f t="shared" si="19"/>
        <v>0</v>
      </c>
      <c r="Y190" s="134"/>
      <c r="Z190" s="108"/>
      <c r="AA190" s="108"/>
      <c r="AB190" s="108"/>
      <c r="AC190" s="108"/>
      <c r="AD190" s="108"/>
      <c r="AE190" s="108"/>
      <c r="AF190" s="108"/>
      <c r="AG190" s="108"/>
      <c r="AH190" s="108"/>
      <c r="AI190" s="108"/>
      <c r="AJ190" s="108"/>
      <c r="AK190" s="108"/>
      <c r="AL190" s="108"/>
      <c r="AM190" s="108"/>
      <c r="AN190" s="116"/>
      <c r="AO190" s="116"/>
    </row>
    <row r="191" spans="1:41" ht="12.75" customHeight="1" x14ac:dyDescent="0.35">
      <c r="A191" s="75"/>
      <c r="B191" s="79">
        <f>IFERROR(INDEX(Cenník[[Názov]:[KódN]],MATCH(C191,Cenník[Názov],0),2),0)</f>
        <v>0</v>
      </c>
      <c r="C191" s="137"/>
      <c r="D191" s="135"/>
      <c r="E191" s="133">
        <f>IFERROR(INDEX(Cenník[[Názov]:[JC]],MATCH(C191,Cenník[Názov],0),3),0)</f>
        <v>0</v>
      </c>
      <c r="F191" s="136">
        <f t="shared" si="16"/>
        <v>0</v>
      </c>
      <c r="G191" s="134"/>
      <c r="H191" s="79">
        <f>IFERROR(INDEX(Cenník[[Názov]:[KódN]],MATCH(I191,Cenník[Názov],0),2),0)</f>
        <v>0</v>
      </c>
      <c r="I191" s="137"/>
      <c r="J191" s="135"/>
      <c r="K191" s="133">
        <f>IFERROR(INDEX(Cenník[[Názov]:[JC]],MATCH(I191,Cenník[Názov],0),3),0)</f>
        <v>0</v>
      </c>
      <c r="L191" s="136">
        <f t="shared" si="17"/>
        <v>0</v>
      </c>
      <c r="M191" s="134"/>
      <c r="N191" s="79">
        <f>IFERROR(INDEX(Cenník[[Názov]:[KódN]],MATCH(O191,Cenník[Názov],0),2),0)</f>
        <v>0</v>
      </c>
      <c r="O191" s="137"/>
      <c r="P191" s="135"/>
      <c r="Q191" s="133">
        <f>IFERROR(INDEX(Cenník[[Názov]:[JC]],MATCH(O191,Cenník[Názov],0),3),0)</f>
        <v>0</v>
      </c>
      <c r="R191" s="136">
        <f t="shared" si="18"/>
        <v>0</v>
      </c>
      <c r="S191" s="134"/>
      <c r="T191" s="79">
        <f>IFERROR(INDEX(Cenník[[Názov]:[KódN]],MATCH(U191,Cenník[Názov],0),2),0)</f>
        <v>0</v>
      </c>
      <c r="U191" s="137"/>
      <c r="V191" s="135"/>
      <c r="W191" s="133">
        <f>IFERROR(INDEX(Cenník[[Názov]:[JC]],MATCH(U191,Cenník[Názov],0),3),0)</f>
        <v>0</v>
      </c>
      <c r="X191" s="136">
        <f t="shared" si="19"/>
        <v>0</v>
      </c>
      <c r="Y191" s="134"/>
      <c r="Z191" s="108"/>
      <c r="AA191" s="108"/>
      <c r="AB191" s="108"/>
      <c r="AC191" s="108"/>
      <c r="AD191" s="108"/>
      <c r="AE191" s="108"/>
      <c r="AF191" s="108"/>
      <c r="AG191" s="108"/>
      <c r="AH191" s="108"/>
      <c r="AI191" s="108"/>
      <c r="AJ191" s="108"/>
      <c r="AK191" s="108"/>
      <c r="AL191" s="108"/>
      <c r="AM191" s="108"/>
      <c r="AN191" s="116"/>
      <c r="AO191" s="116"/>
    </row>
    <row r="192" spans="1:41" ht="12.75" customHeight="1" x14ac:dyDescent="0.35">
      <c r="A192" s="75"/>
      <c r="B192" s="79">
        <f>IFERROR(INDEX(Cenník[[Názov]:[KódN]],MATCH(C192,Cenník[Názov],0),2),0)</f>
        <v>0</v>
      </c>
      <c r="C192" s="137"/>
      <c r="D192" s="135"/>
      <c r="E192" s="133">
        <f>IFERROR(INDEX(Cenník[[Názov]:[JC]],MATCH(C192,Cenník[Názov],0),3),0)</f>
        <v>0</v>
      </c>
      <c r="F192" s="136">
        <f t="shared" si="16"/>
        <v>0</v>
      </c>
      <c r="G192" s="134"/>
      <c r="H192" s="79">
        <f>IFERROR(INDEX(Cenník[[Názov]:[KódN]],MATCH(I192,Cenník[Názov],0),2),0)</f>
        <v>0</v>
      </c>
      <c r="I192" s="137"/>
      <c r="J192" s="135"/>
      <c r="K192" s="133">
        <f>IFERROR(INDEX(Cenník[[Názov]:[JC]],MATCH(I192,Cenník[Názov],0),3),0)</f>
        <v>0</v>
      </c>
      <c r="L192" s="136">
        <f t="shared" si="17"/>
        <v>0</v>
      </c>
      <c r="M192" s="134"/>
      <c r="N192" s="79">
        <f>IFERROR(INDEX(Cenník[[Názov]:[KódN]],MATCH(O192,Cenník[Názov],0),2),0)</f>
        <v>0</v>
      </c>
      <c r="O192" s="137"/>
      <c r="P192" s="135"/>
      <c r="Q192" s="133">
        <f>IFERROR(INDEX(Cenník[[Názov]:[JC]],MATCH(O192,Cenník[Názov],0),3),0)</f>
        <v>0</v>
      </c>
      <c r="R192" s="136">
        <f t="shared" si="18"/>
        <v>0</v>
      </c>
      <c r="S192" s="134"/>
      <c r="T192" s="79">
        <f>IFERROR(INDEX(Cenník[[Názov]:[KódN]],MATCH(U192,Cenník[Názov],0),2),0)</f>
        <v>0</v>
      </c>
      <c r="U192" s="137"/>
      <c r="V192" s="135"/>
      <c r="W192" s="133">
        <f>IFERROR(INDEX(Cenník[[Názov]:[JC]],MATCH(U192,Cenník[Názov],0),3),0)</f>
        <v>0</v>
      </c>
      <c r="X192" s="136">
        <f t="shared" si="19"/>
        <v>0</v>
      </c>
      <c r="Y192" s="134"/>
      <c r="Z192" s="108"/>
      <c r="AA192" s="108"/>
      <c r="AB192" s="108"/>
      <c r="AC192" s="108"/>
      <c r="AD192" s="108"/>
      <c r="AE192" s="108"/>
      <c r="AF192" s="108"/>
      <c r="AG192" s="108"/>
      <c r="AH192" s="108"/>
      <c r="AI192" s="108"/>
      <c r="AJ192" s="108"/>
      <c r="AK192" s="108"/>
      <c r="AL192" s="108"/>
      <c r="AM192" s="108"/>
      <c r="AN192" s="116"/>
      <c r="AO192" s="116"/>
    </row>
    <row r="193" spans="1:41" ht="12.75" customHeight="1" x14ac:dyDescent="0.35">
      <c r="A193" s="75"/>
      <c r="B193" s="79">
        <f>IFERROR(INDEX(Cenník[[Názov]:[KódN]],MATCH(C193,Cenník[Názov],0),2),0)</f>
        <v>0</v>
      </c>
      <c r="C193" s="131"/>
      <c r="D193" s="135"/>
      <c r="E193" s="133">
        <f>IFERROR(INDEX(Cenník[[Názov]:[JC]],MATCH(C193,Cenník[Názov],0),3),0)</f>
        <v>0</v>
      </c>
      <c r="F193" s="136">
        <f t="shared" si="16"/>
        <v>0</v>
      </c>
      <c r="G193" s="134"/>
      <c r="H193" s="79">
        <f>IFERROR(INDEX(Cenník[[Názov]:[KódN]],MATCH(I193,Cenník[Názov],0),2),0)</f>
        <v>0</v>
      </c>
      <c r="I193" s="131"/>
      <c r="J193" s="135"/>
      <c r="K193" s="133">
        <f>IFERROR(INDEX(Cenník[[Názov]:[JC]],MATCH(I193,Cenník[Názov],0),3),0)</f>
        <v>0</v>
      </c>
      <c r="L193" s="136">
        <f t="shared" si="17"/>
        <v>0</v>
      </c>
      <c r="M193" s="134"/>
      <c r="N193" s="79">
        <f>IFERROR(INDEX(Cenník[[Názov]:[KódN]],MATCH(O193,Cenník[Názov],0),2),0)</f>
        <v>0</v>
      </c>
      <c r="O193" s="131"/>
      <c r="P193" s="135"/>
      <c r="Q193" s="133">
        <f>IFERROR(INDEX(Cenník[[Názov]:[JC]],MATCH(O193,Cenník[Názov],0),3),0)</f>
        <v>0</v>
      </c>
      <c r="R193" s="136">
        <f t="shared" si="18"/>
        <v>0</v>
      </c>
      <c r="S193" s="134"/>
      <c r="T193" s="79">
        <f>IFERROR(INDEX(Cenník[[Názov]:[KódN]],MATCH(U193,Cenník[Názov],0),2),0)</f>
        <v>0</v>
      </c>
      <c r="U193" s="131"/>
      <c r="V193" s="135"/>
      <c r="W193" s="133">
        <f>IFERROR(INDEX(Cenník[[Názov]:[JC]],MATCH(U193,Cenník[Názov],0),3),0)</f>
        <v>0</v>
      </c>
      <c r="X193" s="136">
        <f t="shared" si="19"/>
        <v>0</v>
      </c>
      <c r="Y193" s="134"/>
      <c r="Z193" s="108"/>
      <c r="AA193" s="108"/>
      <c r="AB193" s="108"/>
      <c r="AC193" s="108"/>
      <c r="AD193" s="108"/>
      <c r="AE193" s="108"/>
      <c r="AF193" s="108"/>
      <c r="AG193" s="108"/>
      <c r="AH193" s="108"/>
      <c r="AI193" s="108"/>
      <c r="AJ193" s="108"/>
      <c r="AK193" s="108"/>
      <c r="AL193" s="108"/>
      <c r="AM193" s="108"/>
      <c r="AN193" s="116"/>
      <c r="AO193" s="116"/>
    </row>
    <row r="194" spans="1:41" ht="12.75" customHeight="1" x14ac:dyDescent="0.35">
      <c r="A194" s="75"/>
      <c r="B194" s="79">
        <f>IFERROR(INDEX(Cenník[[Názov]:[KódN]],MATCH(C194,Cenník[Názov],0),2),0)</f>
        <v>0</v>
      </c>
      <c r="C194" s="131"/>
      <c r="D194" s="135"/>
      <c r="E194" s="133">
        <f>IFERROR(INDEX(Cenník[[Názov]:[JC]],MATCH(C194,Cenník[Názov],0),3),0)</f>
        <v>0</v>
      </c>
      <c r="F194" s="136">
        <f t="shared" si="16"/>
        <v>0</v>
      </c>
      <c r="G194" s="134"/>
      <c r="H194" s="79">
        <f>IFERROR(INDEX(Cenník[[Názov]:[KódN]],MATCH(I194,Cenník[Názov],0),2),0)</f>
        <v>0</v>
      </c>
      <c r="I194" s="131"/>
      <c r="J194" s="135"/>
      <c r="K194" s="133">
        <f>IFERROR(INDEX(Cenník[[Názov]:[JC]],MATCH(I194,Cenník[Názov],0),3),0)</f>
        <v>0</v>
      </c>
      <c r="L194" s="136">
        <f t="shared" si="17"/>
        <v>0</v>
      </c>
      <c r="M194" s="134"/>
      <c r="N194" s="79">
        <f>IFERROR(INDEX(Cenník[[Názov]:[KódN]],MATCH(O194,Cenník[Názov],0),2),0)</f>
        <v>0</v>
      </c>
      <c r="O194" s="131"/>
      <c r="P194" s="135"/>
      <c r="Q194" s="133">
        <f>IFERROR(INDEX(Cenník[[Názov]:[JC]],MATCH(O194,Cenník[Názov],0),3),0)</f>
        <v>0</v>
      </c>
      <c r="R194" s="136">
        <f t="shared" si="18"/>
        <v>0</v>
      </c>
      <c r="S194" s="134"/>
      <c r="T194" s="79">
        <f>IFERROR(INDEX(Cenník[[Názov]:[KódN]],MATCH(U194,Cenník[Názov],0),2),0)</f>
        <v>0</v>
      </c>
      <c r="U194" s="131"/>
      <c r="V194" s="135"/>
      <c r="W194" s="133">
        <f>IFERROR(INDEX(Cenník[[Názov]:[JC]],MATCH(U194,Cenník[Názov],0),3),0)</f>
        <v>0</v>
      </c>
      <c r="X194" s="136">
        <f t="shared" si="19"/>
        <v>0</v>
      </c>
      <c r="Y194" s="134"/>
      <c r="Z194" s="108"/>
      <c r="AA194" s="108"/>
      <c r="AB194" s="108"/>
      <c r="AC194" s="108"/>
      <c r="AD194" s="108"/>
      <c r="AE194" s="108"/>
      <c r="AF194" s="108"/>
      <c r="AG194" s="108"/>
      <c r="AH194" s="108"/>
      <c r="AI194" s="108"/>
      <c r="AJ194" s="108"/>
      <c r="AK194" s="108"/>
      <c r="AL194" s="108"/>
      <c r="AM194" s="108"/>
      <c r="AN194" s="116"/>
      <c r="AO194" s="116"/>
    </row>
    <row r="195" spans="1:41" ht="12.75" customHeight="1" x14ac:dyDescent="0.35">
      <c r="A195" s="75"/>
      <c r="B195" s="79">
        <f>IFERROR(INDEX(Cenník[[Názov]:[KódN]],MATCH(C195,Cenník[Názov],0),2),0)</f>
        <v>0</v>
      </c>
      <c r="C195" s="131"/>
      <c r="D195" s="135"/>
      <c r="E195" s="133">
        <f>IFERROR(INDEX(Cenník[[Názov]:[JC]],MATCH(C195,Cenník[Názov],0),3),0)</f>
        <v>0</v>
      </c>
      <c r="F195" s="136">
        <f t="shared" si="16"/>
        <v>0</v>
      </c>
      <c r="G195" s="134"/>
      <c r="H195" s="79">
        <f>IFERROR(INDEX(Cenník[[Názov]:[KódN]],MATCH(I195,Cenník[Názov],0),2),0)</f>
        <v>0</v>
      </c>
      <c r="I195" s="131"/>
      <c r="J195" s="135"/>
      <c r="K195" s="133">
        <f>IFERROR(INDEX(Cenník[[Názov]:[JC]],MATCH(I195,Cenník[Názov],0),3),0)</f>
        <v>0</v>
      </c>
      <c r="L195" s="136">
        <f t="shared" si="17"/>
        <v>0</v>
      </c>
      <c r="M195" s="134"/>
      <c r="N195" s="79">
        <f>IFERROR(INDEX(Cenník[[Názov]:[KódN]],MATCH(O195,Cenník[Názov],0),2),0)</f>
        <v>0</v>
      </c>
      <c r="O195" s="131"/>
      <c r="P195" s="135"/>
      <c r="Q195" s="133">
        <f>IFERROR(INDEX(Cenník[[Názov]:[JC]],MATCH(O195,Cenník[Názov],0),3),0)</f>
        <v>0</v>
      </c>
      <c r="R195" s="136">
        <f t="shared" si="18"/>
        <v>0</v>
      </c>
      <c r="S195" s="134"/>
      <c r="T195" s="79">
        <f>IFERROR(INDEX(Cenník[[Názov]:[KódN]],MATCH(U195,Cenník[Názov],0),2),0)</f>
        <v>0</v>
      </c>
      <c r="U195" s="131"/>
      <c r="V195" s="135"/>
      <c r="W195" s="133">
        <f>IFERROR(INDEX(Cenník[[Názov]:[JC]],MATCH(U195,Cenník[Názov],0),3),0)</f>
        <v>0</v>
      </c>
      <c r="X195" s="136">
        <f t="shared" si="19"/>
        <v>0</v>
      </c>
      <c r="Y195" s="134"/>
      <c r="Z195" s="108"/>
      <c r="AA195" s="108"/>
      <c r="AB195" s="108"/>
      <c r="AC195" s="108"/>
      <c r="AD195" s="108"/>
      <c r="AE195" s="108"/>
      <c r="AF195" s="108"/>
      <c r="AG195" s="108"/>
      <c r="AH195" s="108"/>
      <c r="AI195" s="108"/>
      <c r="AJ195" s="108"/>
      <c r="AK195" s="108"/>
      <c r="AL195" s="108"/>
      <c r="AM195" s="108"/>
      <c r="AN195" s="116"/>
      <c r="AO195" s="116"/>
    </row>
    <row r="196" spans="1:41" ht="12.75" customHeight="1" x14ac:dyDescent="0.35">
      <c r="A196" s="75"/>
      <c r="B196" s="79">
        <f>IFERROR(INDEX(Cenník[[Názov]:[KódN]],MATCH(C196,Cenník[Názov],0),2),0)</f>
        <v>0</v>
      </c>
      <c r="C196" s="131"/>
      <c r="D196" s="135"/>
      <c r="E196" s="133">
        <f>IFERROR(INDEX(Cenník[[Názov]:[JC]],MATCH(C196,Cenník[Názov],0),3),0)</f>
        <v>0</v>
      </c>
      <c r="F196" s="136">
        <f t="shared" si="16"/>
        <v>0</v>
      </c>
      <c r="G196" s="134"/>
      <c r="H196" s="79">
        <f>IFERROR(INDEX(Cenník[[Názov]:[KódN]],MATCH(I196,Cenník[Názov],0),2),0)</f>
        <v>0</v>
      </c>
      <c r="I196" s="131"/>
      <c r="J196" s="135"/>
      <c r="K196" s="133">
        <f>IFERROR(INDEX(Cenník[[Názov]:[JC]],MATCH(I196,Cenník[Názov],0),3),0)</f>
        <v>0</v>
      </c>
      <c r="L196" s="136">
        <f t="shared" si="17"/>
        <v>0</v>
      </c>
      <c r="M196" s="134"/>
      <c r="N196" s="79">
        <f>IFERROR(INDEX(Cenník[[Názov]:[KódN]],MATCH(O196,Cenník[Názov],0),2),0)</f>
        <v>0</v>
      </c>
      <c r="O196" s="131"/>
      <c r="P196" s="135"/>
      <c r="Q196" s="133">
        <f>IFERROR(INDEX(Cenník[[Názov]:[JC]],MATCH(O196,Cenník[Názov],0),3),0)</f>
        <v>0</v>
      </c>
      <c r="R196" s="136">
        <f t="shared" si="18"/>
        <v>0</v>
      </c>
      <c r="S196" s="134"/>
      <c r="T196" s="79">
        <f>IFERROR(INDEX(Cenník[[Názov]:[KódN]],MATCH(U196,Cenník[Názov],0),2),0)</f>
        <v>0</v>
      </c>
      <c r="U196" s="131"/>
      <c r="V196" s="135"/>
      <c r="W196" s="133">
        <f>IFERROR(INDEX(Cenník[[Názov]:[JC]],MATCH(U196,Cenník[Názov],0),3),0)</f>
        <v>0</v>
      </c>
      <c r="X196" s="136">
        <f t="shared" si="19"/>
        <v>0</v>
      </c>
      <c r="Y196" s="134"/>
      <c r="Z196" s="108"/>
      <c r="AA196" s="108"/>
      <c r="AB196" s="108"/>
      <c r="AC196" s="108"/>
      <c r="AD196" s="108"/>
      <c r="AE196" s="108"/>
      <c r="AF196" s="108"/>
      <c r="AG196" s="108"/>
      <c r="AH196" s="108"/>
      <c r="AI196" s="108"/>
      <c r="AJ196" s="108"/>
      <c r="AK196" s="108"/>
      <c r="AL196" s="108"/>
      <c r="AM196" s="108"/>
      <c r="AN196" s="116"/>
      <c r="AO196" s="116"/>
    </row>
    <row r="197" spans="1:41" ht="12.75" customHeight="1" x14ac:dyDescent="0.35">
      <c r="A197" s="75"/>
      <c r="B197" s="79">
        <f>IFERROR(INDEX(Cenník[[Názov]:[KódN]],MATCH(C197,Cenník[Názov],0),2),0)</f>
        <v>0</v>
      </c>
      <c r="C197" s="131"/>
      <c r="D197" s="135"/>
      <c r="E197" s="133">
        <f>IFERROR(INDEX(Cenník[[Názov]:[JC]],MATCH(C197,Cenník[Názov],0),3),0)</f>
        <v>0</v>
      </c>
      <c r="F197" s="136">
        <f t="shared" si="16"/>
        <v>0</v>
      </c>
      <c r="G197" s="134"/>
      <c r="H197" s="79">
        <f>IFERROR(INDEX(Cenník[[Názov]:[KódN]],MATCH(I197,Cenník[Názov],0),2),0)</f>
        <v>0</v>
      </c>
      <c r="I197" s="131"/>
      <c r="J197" s="135"/>
      <c r="K197" s="133">
        <f>IFERROR(INDEX(Cenník[[Názov]:[JC]],MATCH(I197,Cenník[Názov],0),3),0)</f>
        <v>0</v>
      </c>
      <c r="L197" s="136">
        <f t="shared" si="17"/>
        <v>0</v>
      </c>
      <c r="M197" s="134"/>
      <c r="N197" s="79">
        <f>IFERROR(INDEX(Cenník[[Názov]:[KódN]],MATCH(O197,Cenník[Názov],0),2),0)</f>
        <v>0</v>
      </c>
      <c r="O197" s="131"/>
      <c r="P197" s="135"/>
      <c r="Q197" s="133">
        <f>IFERROR(INDEX(Cenník[[Názov]:[JC]],MATCH(O197,Cenník[Názov],0),3),0)</f>
        <v>0</v>
      </c>
      <c r="R197" s="136">
        <f t="shared" si="18"/>
        <v>0</v>
      </c>
      <c r="S197" s="134"/>
      <c r="T197" s="79">
        <f>IFERROR(INDEX(Cenník[[Názov]:[KódN]],MATCH(U197,Cenník[Názov],0),2),0)</f>
        <v>0</v>
      </c>
      <c r="U197" s="131"/>
      <c r="V197" s="135"/>
      <c r="W197" s="133">
        <f>IFERROR(INDEX(Cenník[[Názov]:[JC]],MATCH(U197,Cenník[Názov],0),3),0)</f>
        <v>0</v>
      </c>
      <c r="X197" s="136">
        <f t="shared" si="19"/>
        <v>0</v>
      </c>
      <c r="Y197" s="134"/>
      <c r="Z197" s="108"/>
      <c r="AA197" s="108"/>
      <c r="AB197" s="108"/>
      <c r="AC197" s="108"/>
      <c r="AD197" s="108"/>
      <c r="AE197" s="108"/>
      <c r="AF197" s="108"/>
      <c r="AG197" s="108"/>
      <c r="AH197" s="108"/>
      <c r="AI197" s="108"/>
      <c r="AJ197" s="108"/>
      <c r="AK197" s="108"/>
      <c r="AL197" s="108"/>
      <c r="AM197" s="108"/>
      <c r="AN197" s="116"/>
      <c r="AO197" s="116"/>
    </row>
    <row r="198" spans="1:41" ht="12.75" customHeight="1" x14ac:dyDescent="0.35">
      <c r="A198" s="75"/>
      <c r="B198" s="79">
        <f>IFERROR(INDEX(Cenník[[Názov]:[KódN]],MATCH(C198,Cenník[Názov],0),2),0)</f>
        <v>0</v>
      </c>
      <c r="C198" s="131"/>
      <c r="D198" s="135"/>
      <c r="E198" s="133">
        <f>IFERROR(INDEX(Cenník[[Názov]:[JC]],MATCH(C198,Cenník[Názov],0),3),0)</f>
        <v>0</v>
      </c>
      <c r="F198" s="136">
        <f t="shared" si="16"/>
        <v>0</v>
      </c>
      <c r="G198" s="134"/>
      <c r="H198" s="79">
        <f>IFERROR(INDEX(Cenník[[Názov]:[KódN]],MATCH(I198,Cenník[Názov],0),2),0)</f>
        <v>0</v>
      </c>
      <c r="I198" s="131"/>
      <c r="J198" s="135"/>
      <c r="K198" s="133">
        <f>IFERROR(INDEX(Cenník[[Názov]:[JC]],MATCH(I198,Cenník[Názov],0),3),0)</f>
        <v>0</v>
      </c>
      <c r="L198" s="136">
        <f t="shared" si="17"/>
        <v>0</v>
      </c>
      <c r="M198" s="134"/>
      <c r="N198" s="79">
        <f>IFERROR(INDEX(Cenník[[Názov]:[KódN]],MATCH(O198,Cenník[Názov],0),2),0)</f>
        <v>0</v>
      </c>
      <c r="O198" s="131"/>
      <c r="P198" s="135"/>
      <c r="Q198" s="133">
        <f>IFERROR(INDEX(Cenník[[Názov]:[JC]],MATCH(O198,Cenník[Názov],0),3),0)</f>
        <v>0</v>
      </c>
      <c r="R198" s="136">
        <f t="shared" si="18"/>
        <v>0</v>
      </c>
      <c r="S198" s="134"/>
      <c r="T198" s="79">
        <f>IFERROR(INDEX(Cenník[[Názov]:[KódN]],MATCH(U198,Cenník[Názov],0),2),0)</f>
        <v>0</v>
      </c>
      <c r="U198" s="131"/>
      <c r="V198" s="135"/>
      <c r="W198" s="133">
        <f>IFERROR(INDEX(Cenník[[Názov]:[JC]],MATCH(U198,Cenník[Názov],0),3),0)</f>
        <v>0</v>
      </c>
      <c r="X198" s="136">
        <f t="shared" si="19"/>
        <v>0</v>
      </c>
      <c r="Y198" s="134"/>
      <c r="Z198" s="108"/>
      <c r="AA198" s="108"/>
      <c r="AB198" s="108"/>
      <c r="AC198" s="108"/>
      <c r="AD198" s="108"/>
      <c r="AE198" s="108"/>
      <c r="AF198" s="108"/>
      <c r="AG198" s="108"/>
      <c r="AH198" s="108"/>
      <c r="AI198" s="108"/>
      <c r="AJ198" s="108"/>
      <c r="AK198" s="108"/>
      <c r="AL198" s="108"/>
      <c r="AM198" s="108"/>
      <c r="AN198" s="116"/>
      <c r="AO198" s="116"/>
    </row>
    <row r="199" spans="1:41" ht="12.75" customHeight="1" x14ac:dyDescent="0.35">
      <c r="A199" s="75"/>
      <c r="B199" s="79">
        <f>IFERROR(INDEX(Cenník[[Názov]:[KódN]],MATCH(C199,Cenník[Názov],0),2),0)</f>
        <v>0</v>
      </c>
      <c r="C199" s="131"/>
      <c r="D199" s="135"/>
      <c r="E199" s="133">
        <f>IFERROR(INDEX(Cenník[[Názov]:[JC]],MATCH(C199,Cenník[Názov],0),3),0)</f>
        <v>0</v>
      </c>
      <c r="F199" s="136">
        <f t="shared" si="16"/>
        <v>0</v>
      </c>
      <c r="G199" s="134"/>
      <c r="H199" s="79">
        <f>IFERROR(INDEX(Cenník[[Názov]:[KódN]],MATCH(I199,Cenník[Názov],0),2),0)</f>
        <v>0</v>
      </c>
      <c r="I199" s="131"/>
      <c r="J199" s="135"/>
      <c r="K199" s="133">
        <f>IFERROR(INDEX(Cenník[[Názov]:[JC]],MATCH(I199,Cenník[Názov],0),3),0)</f>
        <v>0</v>
      </c>
      <c r="L199" s="136">
        <f t="shared" si="17"/>
        <v>0</v>
      </c>
      <c r="M199" s="134"/>
      <c r="N199" s="79">
        <f>IFERROR(INDEX(Cenník[[Názov]:[KódN]],MATCH(O199,Cenník[Názov],0),2),0)</f>
        <v>0</v>
      </c>
      <c r="O199" s="131"/>
      <c r="P199" s="135"/>
      <c r="Q199" s="133">
        <f>IFERROR(INDEX(Cenník[[Názov]:[JC]],MATCH(O199,Cenník[Názov],0),3),0)</f>
        <v>0</v>
      </c>
      <c r="R199" s="136">
        <f t="shared" si="18"/>
        <v>0</v>
      </c>
      <c r="S199" s="134"/>
      <c r="T199" s="79">
        <f>IFERROR(INDEX(Cenník[[Názov]:[KódN]],MATCH(U199,Cenník[Názov],0),2),0)</f>
        <v>0</v>
      </c>
      <c r="U199" s="131"/>
      <c r="V199" s="135"/>
      <c r="W199" s="133">
        <f>IFERROR(INDEX(Cenník[[Názov]:[JC]],MATCH(U199,Cenník[Názov],0),3),0)</f>
        <v>0</v>
      </c>
      <c r="X199" s="136">
        <f t="shared" si="19"/>
        <v>0</v>
      </c>
      <c r="Y199" s="134"/>
      <c r="Z199" s="108"/>
      <c r="AA199" s="108"/>
      <c r="AB199" s="108"/>
      <c r="AC199" s="108"/>
      <c r="AD199" s="108"/>
      <c r="AE199" s="108"/>
      <c r="AF199" s="108"/>
      <c r="AG199" s="108"/>
      <c r="AH199" s="108"/>
      <c r="AI199" s="108"/>
      <c r="AJ199" s="108"/>
      <c r="AK199" s="108"/>
      <c r="AL199" s="108"/>
      <c r="AM199" s="108"/>
      <c r="AN199" s="116"/>
      <c r="AO199" s="116"/>
    </row>
    <row r="200" spans="1:41" ht="12.75" customHeight="1" x14ac:dyDescent="0.35">
      <c r="A200" s="75"/>
      <c r="B200" s="79">
        <f>IFERROR(INDEX(Cenník[[Názov]:[KódN]],MATCH(C200,Cenník[Názov],0),2),0)</f>
        <v>0</v>
      </c>
      <c r="C200" s="131"/>
      <c r="D200" s="135"/>
      <c r="E200" s="133">
        <f>IFERROR(INDEX(Cenník[[Názov]:[JC]],MATCH(C200,Cenník[Názov],0),3),0)</f>
        <v>0</v>
      </c>
      <c r="F200" s="136">
        <f t="shared" si="16"/>
        <v>0</v>
      </c>
      <c r="G200" s="134"/>
      <c r="H200" s="79">
        <f>IFERROR(INDEX(Cenník[[Názov]:[KódN]],MATCH(I200,Cenník[Názov],0),2),0)</f>
        <v>0</v>
      </c>
      <c r="I200" s="131"/>
      <c r="J200" s="135"/>
      <c r="K200" s="133">
        <f>IFERROR(INDEX(Cenník[[Názov]:[JC]],MATCH(I200,Cenník[Názov],0),3),0)</f>
        <v>0</v>
      </c>
      <c r="L200" s="136">
        <f t="shared" si="17"/>
        <v>0</v>
      </c>
      <c r="M200" s="134"/>
      <c r="N200" s="79">
        <f>IFERROR(INDEX(Cenník[[Názov]:[KódN]],MATCH(O200,Cenník[Názov],0),2),0)</f>
        <v>0</v>
      </c>
      <c r="O200" s="131"/>
      <c r="P200" s="135"/>
      <c r="Q200" s="133">
        <f>IFERROR(INDEX(Cenník[[Názov]:[JC]],MATCH(O200,Cenník[Názov],0),3),0)</f>
        <v>0</v>
      </c>
      <c r="R200" s="136">
        <f t="shared" si="18"/>
        <v>0</v>
      </c>
      <c r="S200" s="134"/>
      <c r="T200" s="79">
        <f>IFERROR(INDEX(Cenník[[Názov]:[KódN]],MATCH(U200,Cenník[Názov],0),2),0)</f>
        <v>0</v>
      </c>
      <c r="U200" s="131"/>
      <c r="V200" s="135"/>
      <c r="W200" s="133">
        <f>IFERROR(INDEX(Cenník[[Názov]:[JC]],MATCH(U200,Cenník[Názov],0),3),0)</f>
        <v>0</v>
      </c>
      <c r="X200" s="136">
        <f t="shared" si="19"/>
        <v>0</v>
      </c>
      <c r="Y200" s="134"/>
      <c r="Z200" s="108"/>
      <c r="AA200" s="108"/>
      <c r="AB200" s="108"/>
      <c r="AC200" s="108"/>
      <c r="AD200" s="108"/>
      <c r="AE200" s="108"/>
      <c r="AF200" s="108"/>
      <c r="AG200" s="108"/>
      <c r="AH200" s="108"/>
      <c r="AI200" s="108"/>
      <c r="AJ200" s="108"/>
      <c r="AK200" s="108"/>
      <c r="AL200" s="108"/>
      <c r="AM200" s="108"/>
      <c r="AN200" s="116"/>
      <c r="AO200" s="116"/>
    </row>
    <row r="201" spans="1:41" ht="12.75" customHeight="1" x14ac:dyDescent="0.35">
      <c r="A201" s="75"/>
      <c r="B201" s="79">
        <f>IFERROR(INDEX(Cenník[[Názov]:[KódN]],MATCH(C201,Cenník[Názov],0),2),0)</f>
        <v>0</v>
      </c>
      <c r="C201" s="131"/>
      <c r="D201" s="135"/>
      <c r="E201" s="133">
        <f>IFERROR(INDEX(Cenník[[Názov]:[JC]],MATCH(C201,Cenník[Názov],0),3),0)</f>
        <v>0</v>
      </c>
      <c r="F201" s="136">
        <f t="shared" si="16"/>
        <v>0</v>
      </c>
      <c r="G201" s="134"/>
      <c r="H201" s="79">
        <f>IFERROR(INDEX(Cenník[[Názov]:[KódN]],MATCH(I201,Cenník[Názov],0),2),0)</f>
        <v>0</v>
      </c>
      <c r="I201" s="131"/>
      <c r="J201" s="135"/>
      <c r="K201" s="133">
        <f>IFERROR(INDEX(Cenník[[Názov]:[JC]],MATCH(I201,Cenník[Názov],0),3),0)</f>
        <v>0</v>
      </c>
      <c r="L201" s="136">
        <f t="shared" si="17"/>
        <v>0</v>
      </c>
      <c r="M201" s="134"/>
      <c r="N201" s="79">
        <f>IFERROR(INDEX(Cenník[[Názov]:[KódN]],MATCH(O201,Cenník[Názov],0),2),0)</f>
        <v>0</v>
      </c>
      <c r="O201" s="131"/>
      <c r="P201" s="135"/>
      <c r="Q201" s="133">
        <f>IFERROR(INDEX(Cenník[[Názov]:[JC]],MATCH(O201,Cenník[Názov],0),3),0)</f>
        <v>0</v>
      </c>
      <c r="R201" s="136">
        <f t="shared" si="18"/>
        <v>0</v>
      </c>
      <c r="S201" s="134"/>
      <c r="T201" s="79">
        <f>IFERROR(INDEX(Cenník[[Názov]:[KódN]],MATCH(U201,Cenník[Názov],0),2),0)</f>
        <v>0</v>
      </c>
      <c r="U201" s="131"/>
      <c r="V201" s="135"/>
      <c r="W201" s="133">
        <f>IFERROR(INDEX(Cenník[[Názov]:[JC]],MATCH(U201,Cenník[Názov],0),3),0)</f>
        <v>0</v>
      </c>
      <c r="X201" s="136">
        <f t="shared" si="19"/>
        <v>0</v>
      </c>
      <c r="Y201" s="134"/>
      <c r="Z201" s="108"/>
      <c r="AA201" s="108"/>
      <c r="AB201" s="108"/>
      <c r="AC201" s="108"/>
      <c r="AD201" s="108"/>
      <c r="AE201" s="108"/>
      <c r="AF201" s="108"/>
      <c r="AG201" s="108"/>
      <c r="AH201" s="108"/>
      <c r="AI201" s="108"/>
      <c r="AJ201" s="108"/>
      <c r="AK201" s="108"/>
      <c r="AL201" s="108"/>
      <c r="AM201" s="108"/>
      <c r="AN201" s="116"/>
      <c r="AO201" s="116"/>
    </row>
    <row r="202" spans="1:41" ht="12.75" customHeight="1" x14ac:dyDescent="0.35">
      <c r="A202" s="75"/>
      <c r="B202" s="79">
        <f>IFERROR(INDEX(Cenník[[Názov]:[KódN]],MATCH(C202,Cenník[Názov],0),2),0)</f>
        <v>0</v>
      </c>
      <c r="C202" s="131"/>
      <c r="D202" s="135"/>
      <c r="E202" s="133">
        <f>IFERROR(INDEX(Cenník[[Názov]:[JC]],MATCH(C202,Cenník[Názov],0),3),0)</f>
        <v>0</v>
      </c>
      <c r="F202" s="136">
        <f t="shared" si="16"/>
        <v>0</v>
      </c>
      <c r="G202" s="134"/>
      <c r="H202" s="79">
        <f>IFERROR(INDEX(Cenník[[Názov]:[KódN]],MATCH(I202,Cenník[Názov],0),2),0)</f>
        <v>0</v>
      </c>
      <c r="I202" s="131"/>
      <c r="J202" s="135"/>
      <c r="K202" s="133">
        <f>IFERROR(INDEX(Cenník[[Názov]:[JC]],MATCH(I202,Cenník[Názov],0),3),0)</f>
        <v>0</v>
      </c>
      <c r="L202" s="136">
        <f t="shared" si="17"/>
        <v>0</v>
      </c>
      <c r="M202" s="134"/>
      <c r="N202" s="79">
        <f>IFERROR(INDEX(Cenník[[Názov]:[KódN]],MATCH(O202,Cenník[Názov],0),2),0)</f>
        <v>0</v>
      </c>
      <c r="O202" s="131"/>
      <c r="P202" s="135"/>
      <c r="Q202" s="133">
        <f>IFERROR(INDEX(Cenník[[Názov]:[JC]],MATCH(O202,Cenník[Názov],0),3),0)</f>
        <v>0</v>
      </c>
      <c r="R202" s="136">
        <f t="shared" si="18"/>
        <v>0</v>
      </c>
      <c r="S202" s="134"/>
      <c r="T202" s="79">
        <f>IFERROR(INDEX(Cenník[[Názov]:[KódN]],MATCH(U202,Cenník[Názov],0),2),0)</f>
        <v>0</v>
      </c>
      <c r="U202" s="131"/>
      <c r="V202" s="135"/>
      <c r="W202" s="133">
        <f>IFERROR(INDEX(Cenník[[Názov]:[JC]],MATCH(U202,Cenník[Názov],0),3),0)</f>
        <v>0</v>
      </c>
      <c r="X202" s="136">
        <f t="shared" si="19"/>
        <v>0</v>
      </c>
      <c r="Y202" s="134"/>
      <c r="Z202" s="108"/>
      <c r="AA202" s="108"/>
      <c r="AB202" s="108"/>
      <c r="AC202" s="108"/>
      <c r="AD202" s="108"/>
      <c r="AE202" s="108"/>
      <c r="AF202" s="108"/>
      <c r="AG202" s="108"/>
      <c r="AH202" s="108"/>
      <c r="AI202" s="108"/>
      <c r="AJ202" s="108"/>
      <c r="AK202" s="108"/>
      <c r="AL202" s="108"/>
      <c r="AM202" s="108"/>
      <c r="AN202" s="116"/>
      <c r="AO202" s="116"/>
    </row>
    <row r="203" spans="1:41" ht="12.75" customHeight="1" x14ac:dyDescent="0.35">
      <c r="A203" s="75"/>
      <c r="B203" s="79">
        <f>IFERROR(INDEX(Cenník[[Názov]:[KódN]],MATCH(C203,Cenník[Názov],0),2),0)</f>
        <v>0</v>
      </c>
      <c r="C203" s="131"/>
      <c r="D203" s="135"/>
      <c r="E203" s="133">
        <f>IFERROR(INDEX(Cenník[[Názov]:[JC]],MATCH(C203,Cenník[Názov],0),3),0)</f>
        <v>0</v>
      </c>
      <c r="F203" s="136">
        <f t="shared" si="16"/>
        <v>0</v>
      </c>
      <c r="G203" s="134"/>
      <c r="H203" s="79">
        <f>IFERROR(INDEX(Cenník[[Názov]:[KódN]],MATCH(I203,Cenník[Názov],0),2),0)</f>
        <v>0</v>
      </c>
      <c r="I203" s="131"/>
      <c r="J203" s="135"/>
      <c r="K203" s="133">
        <f>IFERROR(INDEX(Cenník[[Názov]:[JC]],MATCH(I203,Cenník[Názov],0),3),0)</f>
        <v>0</v>
      </c>
      <c r="L203" s="136">
        <f t="shared" si="17"/>
        <v>0</v>
      </c>
      <c r="M203" s="134"/>
      <c r="N203" s="79">
        <f>IFERROR(INDEX(Cenník[[Názov]:[KódN]],MATCH(O203,Cenník[Názov],0),2),0)</f>
        <v>0</v>
      </c>
      <c r="O203" s="131"/>
      <c r="P203" s="135"/>
      <c r="Q203" s="133">
        <f>IFERROR(INDEX(Cenník[[Názov]:[JC]],MATCH(O203,Cenník[Názov],0),3),0)</f>
        <v>0</v>
      </c>
      <c r="R203" s="136">
        <f t="shared" si="18"/>
        <v>0</v>
      </c>
      <c r="S203" s="134"/>
      <c r="T203" s="79">
        <f>IFERROR(INDEX(Cenník[[Názov]:[KódN]],MATCH(U203,Cenník[Názov],0),2),0)</f>
        <v>0</v>
      </c>
      <c r="U203" s="131"/>
      <c r="V203" s="135"/>
      <c r="W203" s="133">
        <f>IFERROR(INDEX(Cenník[[Názov]:[JC]],MATCH(U203,Cenník[Názov],0),3),0)</f>
        <v>0</v>
      </c>
      <c r="X203" s="136">
        <f t="shared" si="19"/>
        <v>0</v>
      </c>
      <c r="Y203" s="134"/>
      <c r="Z203" s="108"/>
      <c r="AA203" s="108"/>
      <c r="AB203" s="108"/>
      <c r="AC203" s="108"/>
      <c r="AD203" s="108"/>
      <c r="AE203" s="108"/>
      <c r="AF203" s="108"/>
      <c r="AG203" s="108"/>
      <c r="AH203" s="108"/>
      <c r="AI203" s="108"/>
      <c r="AJ203" s="108"/>
      <c r="AK203" s="108"/>
      <c r="AL203" s="108"/>
      <c r="AM203" s="108"/>
      <c r="AN203" s="116"/>
      <c r="AO203" s="116"/>
    </row>
    <row r="204" spans="1:41" ht="12.75" customHeight="1" x14ac:dyDescent="0.35">
      <c r="A204" s="80"/>
      <c r="B204" s="79">
        <f>IFERROR(INDEX(Cenník[[Názov]:[KódN]],MATCH(C204,Cenník[Názov],0),2),0)</f>
        <v>0</v>
      </c>
      <c r="C204" s="131"/>
      <c r="D204" s="135"/>
      <c r="E204" s="133">
        <f>IFERROR(INDEX(Cenník[[Názov]:[JC]],MATCH(C204,Cenník[Názov],0),3),0)</f>
        <v>0</v>
      </c>
      <c r="F204" s="136">
        <f t="shared" si="16"/>
        <v>0</v>
      </c>
      <c r="G204" s="154"/>
      <c r="H204" s="79">
        <f>IFERROR(INDEX(Cenník[[Názov]:[KódN]],MATCH(I204,Cenník[Názov],0),2),0)</f>
        <v>0</v>
      </c>
      <c r="I204" s="131"/>
      <c r="J204" s="135"/>
      <c r="K204" s="133">
        <f>IFERROR(INDEX(Cenník[[Názov]:[JC]],MATCH(I204,Cenník[Názov],0),3),0)</f>
        <v>0</v>
      </c>
      <c r="L204" s="136">
        <f t="shared" si="17"/>
        <v>0</v>
      </c>
      <c r="M204" s="154"/>
      <c r="N204" s="79">
        <f>IFERROR(INDEX(Cenník[[Názov]:[KódN]],MATCH(O204,Cenník[Názov],0),2),0)</f>
        <v>0</v>
      </c>
      <c r="O204" s="131"/>
      <c r="P204" s="135"/>
      <c r="Q204" s="133">
        <f>IFERROR(INDEX(Cenník[[Názov]:[JC]],MATCH(O204,Cenník[Názov],0),3),0)</f>
        <v>0</v>
      </c>
      <c r="R204" s="136">
        <f t="shared" si="18"/>
        <v>0</v>
      </c>
      <c r="S204" s="154"/>
      <c r="T204" s="79">
        <f>IFERROR(INDEX(Cenník[[Názov]:[KódN]],MATCH(U204,Cenník[Názov],0),2),0)</f>
        <v>0</v>
      </c>
      <c r="U204" s="131"/>
      <c r="V204" s="135"/>
      <c r="W204" s="133">
        <f>IFERROR(INDEX(Cenník[[Názov]:[JC]],MATCH(U204,Cenník[Názov],0),3),0)</f>
        <v>0</v>
      </c>
      <c r="X204" s="136">
        <f t="shared" si="19"/>
        <v>0</v>
      </c>
      <c r="Y204" s="154"/>
      <c r="Z204" s="108"/>
      <c r="AA204" s="108"/>
      <c r="AB204" s="108"/>
      <c r="AC204" s="108"/>
      <c r="AD204" s="108"/>
      <c r="AE204" s="108"/>
      <c r="AF204" s="108"/>
      <c r="AG204" s="108"/>
      <c r="AH204" s="108"/>
      <c r="AI204" s="108"/>
      <c r="AJ204" s="108"/>
      <c r="AK204" s="108"/>
      <c r="AL204" s="108"/>
      <c r="AM204" s="108"/>
      <c r="AN204" s="116"/>
      <c r="AO204" s="116"/>
    </row>
    <row r="205" spans="1:41" ht="12.75" customHeight="1" x14ac:dyDescent="0.35">
      <c r="A205" s="80"/>
      <c r="B205" s="79">
        <f>IFERROR(INDEX(Cenník[[Názov]:[KódN]],MATCH(C205,Cenník[Názov],0),2),0)</f>
        <v>0</v>
      </c>
      <c r="C205" s="131"/>
      <c r="D205" s="135"/>
      <c r="E205" s="133">
        <f>IFERROR(INDEX(Cenník[[Názov]:[JC]],MATCH(C205,Cenník[Názov],0),3),0)</f>
        <v>0</v>
      </c>
      <c r="F205" s="136">
        <f t="shared" si="16"/>
        <v>0</v>
      </c>
      <c r="G205" s="154"/>
      <c r="H205" s="79">
        <f>IFERROR(INDEX(Cenník[[Názov]:[KódN]],MATCH(I205,Cenník[Názov],0),2),0)</f>
        <v>0</v>
      </c>
      <c r="I205" s="131"/>
      <c r="J205" s="135"/>
      <c r="K205" s="133">
        <f>IFERROR(INDEX(Cenník[[Názov]:[JC]],MATCH(I205,Cenník[Názov],0),3),0)</f>
        <v>0</v>
      </c>
      <c r="L205" s="136">
        <f t="shared" si="17"/>
        <v>0</v>
      </c>
      <c r="M205" s="154"/>
      <c r="N205" s="79">
        <f>IFERROR(INDEX(Cenník[[Názov]:[KódN]],MATCH(O205,Cenník[Názov],0),2),0)</f>
        <v>0</v>
      </c>
      <c r="O205" s="131"/>
      <c r="P205" s="135"/>
      <c r="Q205" s="133">
        <f>IFERROR(INDEX(Cenník[[Názov]:[JC]],MATCH(O205,Cenník[Názov],0),3),0)</f>
        <v>0</v>
      </c>
      <c r="R205" s="136">
        <f t="shared" si="18"/>
        <v>0</v>
      </c>
      <c r="S205" s="154"/>
      <c r="T205" s="79">
        <f>IFERROR(INDEX(Cenník[[Názov]:[KódN]],MATCH(U205,Cenník[Názov],0),2),0)</f>
        <v>0</v>
      </c>
      <c r="U205" s="131"/>
      <c r="V205" s="135"/>
      <c r="W205" s="133">
        <f>IFERROR(INDEX(Cenník[[Názov]:[JC]],MATCH(U205,Cenník[Názov],0),3),0)</f>
        <v>0</v>
      </c>
      <c r="X205" s="136">
        <f t="shared" si="19"/>
        <v>0</v>
      </c>
      <c r="Y205" s="154"/>
      <c r="Z205" s="108"/>
      <c r="AA205" s="108"/>
      <c r="AB205" s="108"/>
      <c r="AC205" s="108"/>
      <c r="AD205" s="108"/>
      <c r="AE205" s="108"/>
      <c r="AF205" s="108"/>
      <c r="AG205" s="108"/>
      <c r="AH205" s="108"/>
      <c r="AI205" s="108"/>
      <c r="AJ205" s="108"/>
      <c r="AK205" s="108"/>
      <c r="AL205" s="108"/>
      <c r="AM205" s="108"/>
      <c r="AN205" s="116"/>
      <c r="AO205" s="116"/>
    </row>
    <row r="206" spans="1:41" ht="12.75" customHeight="1" x14ac:dyDescent="0.35">
      <c r="A206" s="80"/>
      <c r="B206" s="79">
        <f>IFERROR(INDEX(Cenník[[Názov]:[KódN]],MATCH(C206,Cenník[Názov],0),2),0)</f>
        <v>0</v>
      </c>
      <c r="C206" s="131"/>
      <c r="D206" s="135"/>
      <c r="E206" s="133">
        <f>IFERROR(INDEX(Cenník[[Názov]:[JC]],MATCH(C206,Cenník[Názov],0),3),0)</f>
        <v>0</v>
      </c>
      <c r="F206" s="136">
        <f t="shared" si="16"/>
        <v>0</v>
      </c>
      <c r="G206" s="154"/>
      <c r="H206" s="79">
        <f>IFERROR(INDEX(Cenník[[Názov]:[KódN]],MATCH(I206,Cenník[Názov],0),2),0)</f>
        <v>0</v>
      </c>
      <c r="I206" s="131"/>
      <c r="J206" s="135"/>
      <c r="K206" s="133">
        <f>IFERROR(INDEX(Cenník[[Názov]:[JC]],MATCH(I206,Cenník[Názov],0),3),0)</f>
        <v>0</v>
      </c>
      <c r="L206" s="136">
        <f t="shared" si="17"/>
        <v>0</v>
      </c>
      <c r="M206" s="154"/>
      <c r="N206" s="79">
        <f>IFERROR(INDEX(Cenník[[Názov]:[KódN]],MATCH(O206,Cenník[Názov],0),2),0)</f>
        <v>0</v>
      </c>
      <c r="O206" s="131"/>
      <c r="P206" s="135"/>
      <c r="Q206" s="133">
        <f>IFERROR(INDEX(Cenník[[Názov]:[JC]],MATCH(O206,Cenník[Názov],0),3),0)</f>
        <v>0</v>
      </c>
      <c r="R206" s="136">
        <f t="shared" si="18"/>
        <v>0</v>
      </c>
      <c r="S206" s="154"/>
      <c r="T206" s="79">
        <f>IFERROR(INDEX(Cenník[[Názov]:[KódN]],MATCH(U206,Cenník[Názov],0),2),0)</f>
        <v>0</v>
      </c>
      <c r="U206" s="131"/>
      <c r="V206" s="135"/>
      <c r="W206" s="133">
        <f>IFERROR(INDEX(Cenník[[Názov]:[JC]],MATCH(U206,Cenník[Názov],0),3),0)</f>
        <v>0</v>
      </c>
      <c r="X206" s="136">
        <f t="shared" si="19"/>
        <v>0</v>
      </c>
      <c r="Y206" s="154"/>
      <c r="Z206" s="108"/>
      <c r="AA206" s="108"/>
      <c r="AB206" s="108"/>
      <c r="AC206" s="108"/>
      <c r="AD206" s="108"/>
      <c r="AE206" s="108"/>
      <c r="AF206" s="108"/>
      <c r="AG206" s="108"/>
      <c r="AH206" s="108"/>
      <c r="AI206" s="108"/>
      <c r="AJ206" s="108"/>
      <c r="AK206" s="108"/>
      <c r="AL206" s="108"/>
      <c r="AM206" s="108"/>
      <c r="AN206" s="116"/>
      <c r="AO206" s="116"/>
    </row>
    <row r="207" spans="1:41" ht="12.75" customHeight="1" x14ac:dyDescent="0.35">
      <c r="A207" s="80"/>
      <c r="B207" s="79">
        <f>IFERROR(INDEX(Cenník[[Názov]:[KódN]],MATCH(C207,Cenník[Názov],0),2),0)</f>
        <v>0</v>
      </c>
      <c r="C207" s="131"/>
      <c r="D207" s="135"/>
      <c r="E207" s="133">
        <f>IFERROR(INDEX(Cenník[[Názov]:[JC]],MATCH(C207,Cenník[Názov],0),3),0)</f>
        <v>0</v>
      </c>
      <c r="F207" s="136">
        <f t="shared" si="16"/>
        <v>0</v>
      </c>
      <c r="G207" s="134"/>
      <c r="H207" s="79">
        <f>IFERROR(INDEX(Cenník[[Názov]:[KódN]],MATCH(I207,Cenník[Názov],0),2),0)</f>
        <v>0</v>
      </c>
      <c r="I207" s="131"/>
      <c r="J207" s="135"/>
      <c r="K207" s="133">
        <f>IFERROR(INDEX(Cenník[[Názov]:[JC]],MATCH(I207,Cenník[Názov],0),3),0)</f>
        <v>0</v>
      </c>
      <c r="L207" s="136">
        <f t="shared" si="17"/>
        <v>0</v>
      </c>
      <c r="M207" s="134"/>
      <c r="N207" s="79">
        <f>IFERROR(INDEX(Cenník[[Názov]:[KódN]],MATCH(O207,Cenník[Názov],0),2),0)</f>
        <v>0</v>
      </c>
      <c r="O207" s="131"/>
      <c r="P207" s="135"/>
      <c r="Q207" s="133">
        <f>IFERROR(INDEX(Cenník[[Názov]:[JC]],MATCH(O207,Cenník[Názov],0),3),0)</f>
        <v>0</v>
      </c>
      <c r="R207" s="136">
        <f t="shared" si="18"/>
        <v>0</v>
      </c>
      <c r="S207" s="134"/>
      <c r="T207" s="79">
        <f>IFERROR(INDEX(Cenník[[Názov]:[KódN]],MATCH(U207,Cenník[Názov],0),2),0)</f>
        <v>0</v>
      </c>
      <c r="U207" s="131"/>
      <c r="V207" s="135"/>
      <c r="W207" s="133">
        <f>IFERROR(INDEX(Cenník[[Názov]:[JC]],MATCH(U207,Cenník[Názov],0),3),0)</f>
        <v>0</v>
      </c>
      <c r="X207" s="136">
        <f t="shared" si="19"/>
        <v>0</v>
      </c>
      <c r="Y207" s="134"/>
      <c r="Z207" s="108"/>
      <c r="AA207" s="108"/>
      <c r="AB207" s="108"/>
      <c r="AC207" s="108"/>
      <c r="AD207" s="108"/>
      <c r="AE207" s="108"/>
      <c r="AF207" s="108"/>
      <c r="AG207" s="108"/>
      <c r="AH207" s="108"/>
      <c r="AI207" s="108"/>
      <c r="AJ207" s="108"/>
      <c r="AK207" s="108"/>
      <c r="AL207" s="108"/>
      <c r="AM207" s="108"/>
      <c r="AN207" s="116"/>
      <c r="AO207" s="116"/>
    </row>
    <row r="208" spans="1:41" ht="12.75" customHeight="1" x14ac:dyDescent="0.35">
      <c r="A208" s="75"/>
      <c r="B208" s="155"/>
      <c r="C208" s="246" t="s">
        <v>49</v>
      </c>
      <c r="D208" s="247"/>
      <c r="E208" s="248">
        <f>SUM(F174:F207)</f>
        <v>0</v>
      </c>
      <c r="F208" s="249"/>
      <c r="G208" s="109"/>
      <c r="H208" s="155"/>
      <c r="I208" s="246" t="s">
        <v>49</v>
      </c>
      <c r="J208" s="247"/>
      <c r="K208" s="248">
        <f>SUM(L174:L207)</f>
        <v>0</v>
      </c>
      <c r="L208" s="249"/>
      <c r="M208" s="109"/>
      <c r="N208" s="155"/>
      <c r="O208" s="246" t="s">
        <v>49</v>
      </c>
      <c r="P208" s="247"/>
      <c r="Q208" s="248">
        <f>SUM(R174:R207)</f>
        <v>0</v>
      </c>
      <c r="R208" s="249"/>
      <c r="S208" s="109"/>
      <c r="T208" s="155"/>
      <c r="U208" s="246" t="s">
        <v>49</v>
      </c>
      <c r="V208" s="247"/>
      <c r="W208" s="248">
        <f>SUM(X174:X207)</f>
        <v>0</v>
      </c>
      <c r="X208" s="249"/>
      <c r="Y208" s="109"/>
      <c r="Z208" s="108"/>
      <c r="AA208" s="108"/>
      <c r="AB208" s="108"/>
      <c r="AC208" s="108"/>
      <c r="AD208" s="108"/>
      <c r="AE208" s="108"/>
      <c r="AF208" s="108"/>
      <c r="AG208" s="108"/>
      <c r="AH208" s="108"/>
      <c r="AI208" s="108"/>
      <c r="AJ208" s="108"/>
      <c r="AK208" s="108"/>
      <c r="AL208" s="108"/>
      <c r="AM208" s="108"/>
      <c r="AN208" s="116"/>
      <c r="AO208" s="116"/>
    </row>
    <row r="209" spans="1:41" ht="12.75" customHeight="1" x14ac:dyDescent="0.35">
      <c r="A209" s="75"/>
      <c r="B209" s="143"/>
      <c r="C209" s="238" t="str">
        <f>E171</f>
        <v>4.A</v>
      </c>
      <c r="D209" s="239"/>
      <c r="E209" s="240"/>
      <c r="F209" s="241"/>
      <c r="G209" s="109"/>
      <c r="H209" s="143"/>
      <c r="I209" s="238" t="str">
        <f>K171</f>
        <v>4.B</v>
      </c>
      <c r="J209" s="239"/>
      <c r="K209" s="240"/>
      <c r="L209" s="241"/>
      <c r="M209" s="109"/>
      <c r="N209" s="143"/>
      <c r="O209" s="238" t="str">
        <f>Q171</f>
        <v>4.C</v>
      </c>
      <c r="P209" s="239"/>
      <c r="Q209" s="240"/>
      <c r="R209" s="241"/>
      <c r="S209" s="109"/>
      <c r="T209" s="143"/>
      <c r="U209" s="238" t="str">
        <f>W171</f>
        <v>4.D</v>
      </c>
      <c r="V209" s="239"/>
      <c r="W209" s="240"/>
      <c r="X209" s="241"/>
      <c r="Y209" s="109"/>
      <c r="Z209" s="108"/>
      <c r="AA209" s="108"/>
      <c r="AB209" s="108"/>
      <c r="AC209" s="108"/>
      <c r="AD209" s="108"/>
      <c r="AE209" s="108"/>
      <c r="AF209" s="108"/>
      <c r="AG209" s="108"/>
      <c r="AH209" s="108"/>
      <c r="AI209" s="108"/>
      <c r="AJ209" s="108"/>
      <c r="AK209" s="108"/>
      <c r="AL209" s="108"/>
      <c r="AM209" s="108"/>
      <c r="AN209" s="116"/>
      <c r="AO209" s="116"/>
    </row>
    <row r="210" spans="1:41" ht="12.75" customHeight="1" x14ac:dyDescent="0.35">
      <c r="A210" s="75"/>
      <c r="B210" s="143"/>
      <c r="C210" s="242" t="str">
        <f>E171</f>
        <v>4.A</v>
      </c>
      <c r="D210" s="243"/>
      <c r="E210" s="244">
        <f>E208*E209</f>
        <v>0</v>
      </c>
      <c r="F210" s="245"/>
      <c r="G210" s="109"/>
      <c r="H210" s="143"/>
      <c r="I210" s="242" t="str">
        <f>K171</f>
        <v>4.B</v>
      </c>
      <c r="J210" s="243"/>
      <c r="K210" s="244">
        <f>K208*K209</f>
        <v>0</v>
      </c>
      <c r="L210" s="245"/>
      <c r="M210" s="109"/>
      <c r="N210" s="143"/>
      <c r="O210" s="242" t="str">
        <f>Q171</f>
        <v>4.C</v>
      </c>
      <c r="P210" s="243"/>
      <c r="Q210" s="244">
        <f>Q208*Q209</f>
        <v>0</v>
      </c>
      <c r="R210" s="245"/>
      <c r="S210" s="109"/>
      <c r="T210" s="143"/>
      <c r="U210" s="242" t="str">
        <f>W171</f>
        <v>4.D</v>
      </c>
      <c r="V210" s="243"/>
      <c r="W210" s="244">
        <f>W208*W209</f>
        <v>0</v>
      </c>
      <c r="X210" s="245"/>
      <c r="Y210" s="109"/>
      <c r="Z210" s="108"/>
      <c r="AA210" s="108"/>
      <c r="AB210" s="108"/>
      <c r="AC210" s="108"/>
      <c r="AD210" s="108"/>
      <c r="AE210" s="108"/>
      <c r="AF210" s="108"/>
      <c r="AG210" s="108"/>
      <c r="AH210" s="108"/>
      <c r="AI210" s="108"/>
      <c r="AJ210" s="108"/>
      <c r="AK210" s="108"/>
      <c r="AL210" s="108"/>
      <c r="AM210" s="108"/>
      <c r="AN210" s="116"/>
      <c r="AO210" s="116"/>
    </row>
    <row r="211" spans="1:41" ht="12.75" customHeight="1" x14ac:dyDescent="0.35">
      <c r="A211" s="75"/>
      <c r="B211" s="142"/>
      <c r="C211" s="142"/>
      <c r="D211" s="142"/>
      <c r="E211" s="142"/>
      <c r="F211" s="142"/>
      <c r="G211" s="109"/>
      <c r="H211" s="142"/>
      <c r="I211" s="142"/>
      <c r="J211" s="142"/>
      <c r="K211" s="142"/>
      <c r="L211" s="142"/>
      <c r="M211" s="109"/>
      <c r="N211" s="142"/>
      <c r="O211" s="142"/>
      <c r="P211" s="142"/>
      <c r="Q211" s="142"/>
      <c r="R211" s="142"/>
      <c r="S211" s="109"/>
      <c r="T211" s="142"/>
      <c r="U211" s="142"/>
      <c r="V211" s="142"/>
      <c r="W211" s="142"/>
      <c r="X211" s="142"/>
      <c r="Y211" s="109"/>
      <c r="Z211" s="108"/>
      <c r="AA211" s="108"/>
      <c r="AB211" s="108"/>
      <c r="AC211" s="108"/>
      <c r="AD211" s="108"/>
      <c r="AE211" s="116"/>
      <c r="AF211" s="116"/>
      <c r="AG211" s="116"/>
      <c r="AH211" s="108"/>
      <c r="AI211" s="108"/>
      <c r="AJ211" s="108"/>
      <c r="AK211" s="108"/>
      <c r="AL211" s="108"/>
      <c r="AM211" s="108"/>
      <c r="AN211" s="116"/>
      <c r="AO211" s="116"/>
    </row>
    <row r="212" spans="1:41" ht="12.75" customHeight="1" x14ac:dyDescent="0.35">
      <c r="A212" s="75"/>
      <c r="B212" s="142"/>
      <c r="C212" s="142"/>
      <c r="D212" s="142"/>
      <c r="E212" s="142"/>
      <c r="F212" s="142"/>
      <c r="G212" s="109"/>
      <c r="H212" s="142"/>
      <c r="I212" s="142"/>
      <c r="J212" s="142"/>
      <c r="K212" s="142"/>
      <c r="L212" s="142"/>
      <c r="M212" s="109"/>
      <c r="N212" s="142"/>
      <c r="O212" s="142"/>
      <c r="P212" s="142"/>
      <c r="Q212" s="142"/>
      <c r="R212" s="142"/>
      <c r="S212" s="109"/>
      <c r="T212" s="142"/>
      <c r="U212" s="142"/>
      <c r="V212" s="142"/>
      <c r="W212" s="142"/>
      <c r="X212" s="142"/>
      <c r="Y212" s="109"/>
      <c r="Z212" s="108"/>
      <c r="AA212" s="108"/>
      <c r="AB212" s="108"/>
      <c r="AC212" s="108"/>
      <c r="AD212" s="108"/>
      <c r="AE212" s="116"/>
      <c r="AF212" s="116"/>
      <c r="AG212" s="116"/>
      <c r="AH212" s="108"/>
      <c r="AI212" s="108"/>
      <c r="AJ212" s="108"/>
      <c r="AK212" s="108"/>
      <c r="AL212" s="108"/>
      <c r="AM212" s="108"/>
      <c r="AN212" s="116"/>
      <c r="AO212" s="116"/>
    </row>
    <row r="213" spans="1:41" ht="12.75" customHeight="1" x14ac:dyDescent="0.35">
      <c r="A213" s="75"/>
      <c r="B213" s="250" t="str">
        <f>B171</f>
        <v>2025/2026</v>
      </c>
      <c r="C213" s="251"/>
      <c r="D213" s="251"/>
      <c r="E213" s="252" t="s">
        <v>343</v>
      </c>
      <c r="F213" s="253"/>
      <c r="G213" s="109"/>
      <c r="H213" s="250" t="str">
        <f>H171</f>
        <v>2025/2026</v>
      </c>
      <c r="I213" s="251"/>
      <c r="J213" s="251"/>
      <c r="K213" s="252" t="s">
        <v>344</v>
      </c>
      <c r="L213" s="253"/>
      <c r="M213" s="109"/>
      <c r="N213" s="250" t="str">
        <f>N171</f>
        <v>2025/2026</v>
      </c>
      <c r="O213" s="251"/>
      <c r="P213" s="251"/>
      <c r="Q213" s="252" t="s">
        <v>345</v>
      </c>
      <c r="R213" s="253"/>
      <c r="S213" s="109"/>
      <c r="T213" s="250" t="str">
        <f>T171</f>
        <v>2025/2026</v>
      </c>
      <c r="U213" s="251"/>
      <c r="V213" s="251"/>
      <c r="W213" s="252" t="s">
        <v>346</v>
      </c>
      <c r="X213" s="253"/>
      <c r="Y213" s="109"/>
      <c r="Z213" s="108"/>
      <c r="AA213" s="108"/>
      <c r="AB213" s="108"/>
      <c r="AC213" s="108"/>
      <c r="AD213" s="108"/>
      <c r="AE213" s="116"/>
      <c r="AF213" s="116"/>
      <c r="AG213" s="116"/>
      <c r="AH213" s="108"/>
      <c r="AI213" s="108"/>
      <c r="AJ213" s="108"/>
      <c r="AK213" s="108"/>
      <c r="AL213" s="108"/>
      <c r="AM213" s="108"/>
      <c r="AN213" s="116"/>
      <c r="AO213" s="116"/>
    </row>
    <row r="214" spans="1:41" ht="12.75" customHeight="1" x14ac:dyDescent="0.35">
      <c r="A214" s="75"/>
      <c r="B214" s="117" t="s">
        <v>0</v>
      </c>
      <c r="C214" s="117" t="s">
        <v>4</v>
      </c>
      <c r="D214" s="118" t="s">
        <v>5</v>
      </c>
      <c r="E214" s="254" t="s">
        <v>6</v>
      </c>
      <c r="F214" s="255"/>
      <c r="G214" s="109"/>
      <c r="H214" s="117" t="s">
        <v>0</v>
      </c>
      <c r="I214" s="117" t="s">
        <v>4</v>
      </c>
      <c r="J214" s="118" t="s">
        <v>5</v>
      </c>
      <c r="K214" s="254" t="s">
        <v>6</v>
      </c>
      <c r="L214" s="255"/>
      <c r="M214" s="109"/>
      <c r="N214" s="117" t="s">
        <v>0</v>
      </c>
      <c r="O214" s="117" t="s">
        <v>4</v>
      </c>
      <c r="P214" s="118" t="s">
        <v>5</v>
      </c>
      <c r="Q214" s="254" t="s">
        <v>6</v>
      </c>
      <c r="R214" s="255"/>
      <c r="S214" s="109"/>
      <c r="T214" s="117" t="s">
        <v>0</v>
      </c>
      <c r="U214" s="117" t="s">
        <v>4</v>
      </c>
      <c r="V214" s="118" t="s">
        <v>5</v>
      </c>
      <c r="W214" s="254" t="s">
        <v>6</v>
      </c>
      <c r="X214" s="255"/>
      <c r="Y214" s="109"/>
      <c r="Z214" s="108"/>
      <c r="AA214" s="108"/>
      <c r="AB214" s="108"/>
      <c r="AC214" s="108"/>
      <c r="AD214" s="108"/>
      <c r="AE214" s="116"/>
      <c r="AF214" s="116"/>
      <c r="AG214" s="116"/>
      <c r="AH214" s="108"/>
      <c r="AI214" s="108"/>
      <c r="AJ214" s="108"/>
      <c r="AK214" s="108"/>
      <c r="AL214" s="108"/>
      <c r="AM214" s="108"/>
      <c r="AN214" s="116"/>
      <c r="AO214" s="116"/>
    </row>
    <row r="215" spans="1:41" ht="12.75" customHeight="1" x14ac:dyDescent="0.35">
      <c r="A215" s="75"/>
      <c r="B215" s="126" t="s">
        <v>2</v>
      </c>
      <c r="C215" s="126" t="s">
        <v>8</v>
      </c>
      <c r="D215" s="126" t="s">
        <v>9</v>
      </c>
      <c r="E215" s="127" t="s">
        <v>1</v>
      </c>
      <c r="F215" s="127" t="s">
        <v>10</v>
      </c>
      <c r="G215" s="109"/>
      <c r="H215" s="126" t="s">
        <v>2</v>
      </c>
      <c r="I215" s="126" t="s">
        <v>8</v>
      </c>
      <c r="J215" s="126" t="s">
        <v>9</v>
      </c>
      <c r="K215" s="127" t="s">
        <v>1</v>
      </c>
      <c r="L215" s="127" t="s">
        <v>10</v>
      </c>
      <c r="M215" s="109"/>
      <c r="N215" s="126" t="s">
        <v>2</v>
      </c>
      <c r="O215" s="126" t="s">
        <v>8</v>
      </c>
      <c r="P215" s="126" t="s">
        <v>9</v>
      </c>
      <c r="Q215" s="127" t="s">
        <v>1</v>
      </c>
      <c r="R215" s="127" t="s">
        <v>10</v>
      </c>
      <c r="S215" s="109"/>
      <c r="T215" s="126" t="s">
        <v>2</v>
      </c>
      <c r="U215" s="126" t="s">
        <v>8</v>
      </c>
      <c r="V215" s="126" t="s">
        <v>9</v>
      </c>
      <c r="W215" s="127" t="s">
        <v>1</v>
      </c>
      <c r="X215" s="127" t="s">
        <v>10</v>
      </c>
      <c r="Y215" s="109"/>
      <c r="Z215" s="108"/>
      <c r="AA215" s="108"/>
      <c r="AB215" s="108"/>
      <c r="AC215" s="108"/>
      <c r="AD215" s="108"/>
      <c r="AE215" s="116"/>
      <c r="AF215" s="116"/>
      <c r="AG215" s="116"/>
      <c r="AH215" s="108"/>
      <c r="AI215" s="108"/>
      <c r="AJ215" s="108"/>
      <c r="AK215" s="108"/>
      <c r="AL215" s="108"/>
      <c r="AM215" s="108"/>
      <c r="AN215" s="116"/>
      <c r="AO215" s="116"/>
    </row>
    <row r="216" spans="1:41" ht="12.75" customHeight="1" x14ac:dyDescent="0.35">
      <c r="A216" s="75"/>
      <c r="B216" s="79">
        <f>IFERROR(INDEX(Cenník[[Názov]:[KódN]],MATCH(C216,Cenník[Názov],0),2),0)</f>
        <v>0</v>
      </c>
      <c r="C216" s="131"/>
      <c r="D216" s="135"/>
      <c r="E216" s="133">
        <f>IFERROR(INDEX(Cenník[[Názov]:[JC]],MATCH(C216,Cenník[Názov],0),3),0)</f>
        <v>0</v>
      </c>
      <c r="F216" s="136">
        <f t="shared" ref="F216:F249" si="20">D216*E216</f>
        <v>0</v>
      </c>
      <c r="G216" s="134"/>
      <c r="H216" s="79">
        <f>IFERROR(INDEX(Cenník[[Názov]:[KódN]],MATCH(I216,Cenník[Názov],0),2),0)</f>
        <v>0</v>
      </c>
      <c r="I216" s="131"/>
      <c r="J216" s="135"/>
      <c r="K216" s="133">
        <f>IFERROR(INDEX(Cenník[[Názov]:[JC]],MATCH(I216,Cenník[Názov],0),3),0)</f>
        <v>0</v>
      </c>
      <c r="L216" s="136">
        <f t="shared" ref="L216:L249" si="21">J216*K216</f>
        <v>0</v>
      </c>
      <c r="M216" s="134"/>
      <c r="N216" s="79">
        <f>IFERROR(INDEX(Cenník[[Názov]:[KódN]],MATCH(O216,Cenník[Názov],0),2),0)</f>
        <v>0</v>
      </c>
      <c r="O216" s="131"/>
      <c r="P216" s="135"/>
      <c r="Q216" s="133">
        <f>IFERROR(INDEX(Cenník[[Názov]:[JC]],MATCH(O216,Cenník[Názov],0),3),0)</f>
        <v>0</v>
      </c>
      <c r="R216" s="136">
        <f t="shared" ref="R216:R249" si="22">P216*Q216</f>
        <v>0</v>
      </c>
      <c r="S216" s="134"/>
      <c r="T216" s="79" t="str">
        <f>IFERROR(VLOOKUP(U216,Cenník[[Názov]:[KódN]],MATCH("KódN",Cenník[[#Headers],[Názov]:[KódN]],0),0),"")</f>
        <v/>
      </c>
      <c r="U216" s="131"/>
      <c r="V216" s="135"/>
      <c r="W216" s="133">
        <f>IFERROR(INDEX(Cenník[[Názov]:[JC]],MATCH(U216,Cenník[Názov],0),3),0)</f>
        <v>0</v>
      </c>
      <c r="X216" s="136">
        <f t="shared" ref="X216:X249" si="23">V216*W216</f>
        <v>0</v>
      </c>
      <c r="Y216" s="134"/>
      <c r="Z216" s="108"/>
      <c r="AA216" s="108"/>
      <c r="AB216" s="108"/>
      <c r="AC216" s="108"/>
      <c r="AD216" s="108"/>
      <c r="AE216" s="116"/>
      <c r="AF216" s="116"/>
      <c r="AG216" s="116"/>
      <c r="AH216" s="108"/>
      <c r="AI216" s="108"/>
      <c r="AJ216" s="108"/>
      <c r="AK216" s="108"/>
      <c r="AL216" s="108"/>
      <c r="AM216" s="108"/>
      <c r="AN216" s="116"/>
      <c r="AO216" s="116"/>
    </row>
    <row r="217" spans="1:41" ht="12.75" customHeight="1" x14ac:dyDescent="0.35">
      <c r="A217" s="75"/>
      <c r="B217" s="79">
        <f>IFERROR(INDEX(Cenník[[Názov]:[KódN]],MATCH(C217,Cenník[Názov],0),2),0)</f>
        <v>0</v>
      </c>
      <c r="C217" s="131"/>
      <c r="D217" s="135"/>
      <c r="E217" s="133">
        <f>IFERROR(INDEX(Cenník[[Názov]:[JC]],MATCH(C217,Cenník[Názov],0),3),0)</f>
        <v>0</v>
      </c>
      <c r="F217" s="136">
        <f t="shared" si="20"/>
        <v>0</v>
      </c>
      <c r="G217" s="134"/>
      <c r="H217" s="79">
        <f>IFERROR(INDEX(Cenník[[Názov]:[KódN]],MATCH(I217,Cenník[Názov],0),2),0)</f>
        <v>0</v>
      </c>
      <c r="I217" s="131"/>
      <c r="J217" s="135"/>
      <c r="K217" s="133">
        <f>IFERROR(INDEX(Cenník[[Názov]:[JC]],MATCH(I217,Cenník[Názov],0),3),0)</f>
        <v>0</v>
      </c>
      <c r="L217" s="136">
        <f t="shared" si="21"/>
        <v>0</v>
      </c>
      <c r="M217" s="134"/>
      <c r="N217" s="79">
        <f>IFERROR(INDEX(Cenník[[Názov]:[KódN]],MATCH(O217,Cenník[Názov],0),2),0)</f>
        <v>0</v>
      </c>
      <c r="O217" s="131"/>
      <c r="P217" s="135"/>
      <c r="Q217" s="133">
        <f>IFERROR(INDEX(Cenník[[Názov]:[JC]],MATCH(O217,Cenník[Názov],0),3),0)</f>
        <v>0</v>
      </c>
      <c r="R217" s="136">
        <f t="shared" si="22"/>
        <v>0</v>
      </c>
      <c r="S217" s="134"/>
      <c r="T217" s="79" t="str">
        <f>IFERROR(VLOOKUP(U217,Cenník[[Názov]:[KódN]],MATCH("KódN",Cenník[[#Headers],[Názov]:[KódN]],0),0),"")</f>
        <v/>
      </c>
      <c r="U217" s="131"/>
      <c r="V217" s="135"/>
      <c r="W217" s="133">
        <f>IFERROR(INDEX(Cenník[[Názov]:[JC]],MATCH(U217,Cenník[Názov],0),3),0)</f>
        <v>0</v>
      </c>
      <c r="X217" s="136">
        <f t="shared" si="23"/>
        <v>0</v>
      </c>
      <c r="Y217" s="134"/>
      <c r="Z217" s="108"/>
      <c r="AA217" s="108"/>
      <c r="AB217" s="108"/>
      <c r="AC217" s="108"/>
      <c r="AD217" s="108"/>
      <c r="AE217" s="116"/>
      <c r="AF217" s="116"/>
      <c r="AG217" s="116"/>
      <c r="AH217" s="108"/>
      <c r="AI217" s="108"/>
      <c r="AJ217" s="108"/>
      <c r="AK217" s="108"/>
      <c r="AL217" s="108"/>
      <c r="AM217" s="116"/>
      <c r="AN217" s="116"/>
      <c r="AO217" s="116"/>
    </row>
    <row r="218" spans="1:41" ht="12.75" customHeight="1" x14ac:dyDescent="0.35">
      <c r="A218" s="75"/>
      <c r="B218" s="79">
        <f>IFERROR(INDEX(Cenník[[Názov]:[KódN]],MATCH(C218,Cenník[Názov],0),2),0)</f>
        <v>0</v>
      </c>
      <c r="C218" s="131"/>
      <c r="D218" s="135"/>
      <c r="E218" s="133">
        <f>IFERROR(INDEX(Cenník[[Názov]:[JC]],MATCH(C218,Cenník[Názov],0),3),0)</f>
        <v>0</v>
      </c>
      <c r="F218" s="136">
        <f t="shared" si="20"/>
        <v>0</v>
      </c>
      <c r="G218" s="134"/>
      <c r="H218" s="79">
        <f>IFERROR(INDEX(Cenník[[Názov]:[KódN]],MATCH(I218,Cenník[Názov],0),2),0)</f>
        <v>0</v>
      </c>
      <c r="I218" s="131"/>
      <c r="J218" s="135"/>
      <c r="K218" s="133">
        <f>IFERROR(INDEX(Cenník[[Názov]:[JC]],MATCH(I218,Cenník[Názov],0),3),0)</f>
        <v>0</v>
      </c>
      <c r="L218" s="136">
        <f t="shared" si="21"/>
        <v>0</v>
      </c>
      <c r="M218" s="134"/>
      <c r="N218" s="79">
        <f>IFERROR(INDEX(Cenník[[Názov]:[KódN]],MATCH(O218,Cenník[Názov],0),2),0)</f>
        <v>0</v>
      </c>
      <c r="O218" s="131"/>
      <c r="P218" s="135"/>
      <c r="Q218" s="133">
        <f>IFERROR(INDEX(Cenník[[Názov]:[JC]],MATCH(O218,Cenník[Názov],0),3),0)</f>
        <v>0</v>
      </c>
      <c r="R218" s="136">
        <f t="shared" si="22"/>
        <v>0</v>
      </c>
      <c r="S218" s="134"/>
      <c r="T218" s="79" t="str">
        <f>IFERROR(VLOOKUP(U218,Cenník[[Názov]:[KódN]],MATCH("KódN",Cenník[[#Headers],[Názov]:[KódN]],0),0),"")</f>
        <v/>
      </c>
      <c r="U218" s="131"/>
      <c r="V218" s="135"/>
      <c r="W218" s="133">
        <f>IFERROR(INDEX(Cenník[[Názov]:[JC]],MATCH(U218,Cenník[Názov],0),3),0)</f>
        <v>0</v>
      </c>
      <c r="X218" s="136">
        <f t="shared" si="23"/>
        <v>0</v>
      </c>
      <c r="Y218" s="134"/>
      <c r="Z218" s="108"/>
      <c r="AA218" s="108"/>
      <c r="AB218" s="108"/>
      <c r="AC218" s="108"/>
      <c r="AD218" s="108"/>
      <c r="AE218" s="116"/>
      <c r="AF218" s="116"/>
      <c r="AG218" s="116"/>
      <c r="AH218" s="108"/>
      <c r="AI218" s="108"/>
      <c r="AJ218" s="108"/>
      <c r="AK218" s="108"/>
      <c r="AL218" s="108"/>
      <c r="AM218" s="116"/>
      <c r="AN218" s="116"/>
      <c r="AO218" s="116"/>
    </row>
    <row r="219" spans="1:41" ht="12.75" customHeight="1" x14ac:dyDescent="0.35">
      <c r="A219" s="75"/>
      <c r="B219" s="79">
        <f>IFERROR(INDEX(Cenník[[Názov]:[KódN]],MATCH(C219,Cenník[Názov],0),2),0)</f>
        <v>0</v>
      </c>
      <c r="C219" s="131"/>
      <c r="D219" s="135"/>
      <c r="E219" s="133">
        <f>IFERROR(INDEX(Cenník[[Názov]:[JC]],MATCH(C219,Cenník[Názov],0),3),0)</f>
        <v>0</v>
      </c>
      <c r="F219" s="136">
        <f t="shared" si="20"/>
        <v>0</v>
      </c>
      <c r="G219" s="134"/>
      <c r="H219" s="79">
        <f>IFERROR(INDEX(Cenník[[Názov]:[KódN]],MATCH(I219,Cenník[Názov],0),2),0)</f>
        <v>0</v>
      </c>
      <c r="I219" s="131"/>
      <c r="J219" s="135"/>
      <c r="K219" s="133">
        <f>IFERROR(INDEX(Cenník[[Názov]:[JC]],MATCH(I219,Cenník[Názov],0),3),0)</f>
        <v>0</v>
      </c>
      <c r="L219" s="136">
        <f t="shared" si="21"/>
        <v>0</v>
      </c>
      <c r="M219" s="134"/>
      <c r="N219" s="79">
        <f>IFERROR(INDEX(Cenník[[Názov]:[KódN]],MATCH(O219,Cenník[Názov],0),2),0)</f>
        <v>0</v>
      </c>
      <c r="O219" s="131"/>
      <c r="P219" s="135"/>
      <c r="Q219" s="133">
        <f>IFERROR(INDEX(Cenník[[Názov]:[JC]],MATCH(O219,Cenník[Názov],0),3),0)</f>
        <v>0</v>
      </c>
      <c r="R219" s="136">
        <f t="shared" si="22"/>
        <v>0</v>
      </c>
      <c r="S219" s="134"/>
      <c r="T219" s="79" t="str">
        <f>IFERROR(VLOOKUP(U219,Cenník[[Názov]:[KódN]],MATCH("KódN",Cenník[[#Headers],[Názov]:[KódN]],0),0),"")</f>
        <v/>
      </c>
      <c r="U219" s="131"/>
      <c r="V219" s="135"/>
      <c r="W219" s="133">
        <f>IFERROR(INDEX(Cenník[[Názov]:[JC]],MATCH(U219,Cenník[Názov],0),3),0)</f>
        <v>0</v>
      </c>
      <c r="X219" s="136">
        <f t="shared" si="23"/>
        <v>0</v>
      </c>
      <c r="Y219" s="134"/>
      <c r="Z219" s="108"/>
      <c r="AA219" s="108"/>
      <c r="AB219" s="108"/>
      <c r="AC219" s="108"/>
      <c r="AD219" s="108"/>
      <c r="AE219" s="116"/>
      <c r="AF219" s="116"/>
      <c r="AG219" s="116"/>
      <c r="AH219" s="108"/>
      <c r="AI219" s="108"/>
      <c r="AJ219" s="108"/>
      <c r="AK219" s="108"/>
      <c r="AL219" s="108"/>
      <c r="AM219" s="116"/>
      <c r="AN219" s="116"/>
      <c r="AO219" s="116"/>
    </row>
    <row r="220" spans="1:41" ht="12.75" customHeight="1" x14ac:dyDescent="0.35">
      <c r="A220" s="75"/>
      <c r="B220" s="79">
        <f>IFERROR(INDEX(Cenník[[Názov]:[KódN]],MATCH(C220,Cenník[Názov],0),2),0)</f>
        <v>0</v>
      </c>
      <c r="C220" s="131"/>
      <c r="D220" s="135"/>
      <c r="E220" s="133">
        <f>IFERROR(INDEX(Cenník[[Názov]:[JC]],MATCH(C220,Cenník[Názov],0),3),0)</f>
        <v>0</v>
      </c>
      <c r="F220" s="136">
        <f t="shared" si="20"/>
        <v>0</v>
      </c>
      <c r="G220" s="134"/>
      <c r="H220" s="79">
        <f>IFERROR(INDEX(Cenník[[Názov]:[KódN]],MATCH(I220,Cenník[Názov],0),2),0)</f>
        <v>0</v>
      </c>
      <c r="I220" s="131"/>
      <c r="J220" s="135"/>
      <c r="K220" s="133">
        <f>IFERROR(INDEX(Cenník[[Názov]:[JC]],MATCH(I220,Cenník[Názov],0),3),0)</f>
        <v>0</v>
      </c>
      <c r="L220" s="136">
        <f t="shared" si="21"/>
        <v>0</v>
      </c>
      <c r="M220" s="134"/>
      <c r="N220" s="79">
        <f>IFERROR(INDEX(Cenník[[Názov]:[KódN]],MATCH(O220,Cenník[Názov],0),2),0)</f>
        <v>0</v>
      </c>
      <c r="O220" s="131"/>
      <c r="P220" s="135"/>
      <c r="Q220" s="133">
        <f>IFERROR(INDEX(Cenník[[Názov]:[JC]],MATCH(O220,Cenník[Názov],0),3),0)</f>
        <v>0</v>
      </c>
      <c r="R220" s="136">
        <f t="shared" si="22"/>
        <v>0</v>
      </c>
      <c r="S220" s="134"/>
      <c r="T220" s="79" t="str">
        <f>IFERROR(VLOOKUP(U220,Cenník[[Názov]:[KódN]],MATCH("KódN",Cenník[[#Headers],[Názov]:[KódN]],0),0),"")</f>
        <v/>
      </c>
      <c r="U220" s="131"/>
      <c r="V220" s="135"/>
      <c r="W220" s="133">
        <f>IFERROR(INDEX(Cenník[[Názov]:[JC]],MATCH(U220,Cenník[Názov],0),3),0)</f>
        <v>0</v>
      </c>
      <c r="X220" s="136">
        <f t="shared" si="23"/>
        <v>0</v>
      </c>
      <c r="Y220" s="134"/>
      <c r="Z220" s="108"/>
      <c r="AA220" s="108"/>
      <c r="AB220" s="108"/>
      <c r="AC220" s="108"/>
      <c r="AD220" s="108"/>
      <c r="AE220" s="116"/>
      <c r="AF220" s="116"/>
      <c r="AG220" s="116"/>
      <c r="AH220" s="108"/>
      <c r="AI220" s="108"/>
      <c r="AJ220" s="108"/>
      <c r="AK220" s="108"/>
      <c r="AL220" s="108"/>
      <c r="AM220" s="116"/>
      <c r="AN220" s="116"/>
      <c r="AO220" s="116"/>
    </row>
    <row r="221" spans="1:41" ht="12.75" customHeight="1" x14ac:dyDescent="0.35">
      <c r="A221" s="75"/>
      <c r="B221" s="79">
        <f>IFERROR(INDEX(Cenník[[Názov]:[KódN]],MATCH(C221,Cenník[Názov],0),2),0)</f>
        <v>0</v>
      </c>
      <c r="C221" s="131"/>
      <c r="D221" s="135"/>
      <c r="E221" s="133">
        <f>IFERROR(INDEX(Cenník[[Názov]:[JC]],MATCH(C221,Cenník[Názov],0),3),0)</f>
        <v>0</v>
      </c>
      <c r="F221" s="136">
        <f t="shared" si="20"/>
        <v>0</v>
      </c>
      <c r="G221" s="134"/>
      <c r="H221" s="79">
        <f>IFERROR(INDEX(Cenník[[Názov]:[KódN]],MATCH(I221,Cenník[Názov],0),2),0)</f>
        <v>0</v>
      </c>
      <c r="I221" s="131"/>
      <c r="J221" s="135"/>
      <c r="K221" s="133">
        <f>IFERROR(INDEX(Cenník[[Názov]:[JC]],MATCH(I221,Cenník[Názov],0),3),0)</f>
        <v>0</v>
      </c>
      <c r="L221" s="136">
        <f t="shared" si="21"/>
        <v>0</v>
      </c>
      <c r="M221" s="134"/>
      <c r="N221" s="79">
        <f>IFERROR(INDEX(Cenník[[Názov]:[KódN]],MATCH(O221,Cenník[Názov],0),2),0)</f>
        <v>0</v>
      </c>
      <c r="O221" s="131"/>
      <c r="P221" s="135"/>
      <c r="Q221" s="133">
        <f>IFERROR(INDEX(Cenník[[Názov]:[JC]],MATCH(O221,Cenník[Názov],0),3),0)</f>
        <v>0</v>
      </c>
      <c r="R221" s="136">
        <f t="shared" si="22"/>
        <v>0</v>
      </c>
      <c r="S221" s="134"/>
      <c r="T221" s="79" t="str">
        <f>IFERROR(VLOOKUP(U221,Cenník[[Názov]:[KódN]],MATCH("KódN",Cenník[[#Headers],[Názov]:[KódN]],0),0),"")</f>
        <v/>
      </c>
      <c r="U221" s="131"/>
      <c r="V221" s="135"/>
      <c r="W221" s="133">
        <f>IFERROR(INDEX(Cenník[[Názov]:[JC]],MATCH(U221,Cenník[Názov],0),3),0)</f>
        <v>0</v>
      </c>
      <c r="X221" s="136">
        <f t="shared" si="23"/>
        <v>0</v>
      </c>
      <c r="Y221" s="134"/>
      <c r="Z221" s="108"/>
      <c r="AA221" s="108"/>
      <c r="AB221" s="108"/>
      <c r="AC221" s="108"/>
      <c r="AD221" s="108"/>
      <c r="AE221" s="116"/>
      <c r="AF221" s="116"/>
      <c r="AG221" s="116"/>
      <c r="AH221" s="108"/>
      <c r="AI221" s="108"/>
      <c r="AJ221" s="108"/>
      <c r="AK221" s="108"/>
      <c r="AL221" s="108"/>
      <c r="AM221" s="116"/>
      <c r="AN221" s="116"/>
      <c r="AO221" s="116"/>
    </row>
    <row r="222" spans="1:41" ht="12.75" customHeight="1" x14ac:dyDescent="0.35">
      <c r="A222" s="75"/>
      <c r="B222" s="79">
        <f>IFERROR(INDEX(Cenník[[Názov]:[KódN]],MATCH(C222,Cenník[Názov],0),2),0)</f>
        <v>0</v>
      </c>
      <c r="C222" s="131"/>
      <c r="D222" s="132"/>
      <c r="E222" s="133">
        <f>IFERROR(INDEX(Cenník[[Názov]:[JC]],MATCH(C222,Cenník[Názov],0),3),0)</f>
        <v>0</v>
      </c>
      <c r="F222" s="136">
        <f t="shared" si="20"/>
        <v>0</v>
      </c>
      <c r="G222" s="134"/>
      <c r="H222" s="79">
        <f>IFERROR(INDEX(Cenník[[Názov]:[KódN]],MATCH(I222,Cenník[Názov],0),2),0)</f>
        <v>0</v>
      </c>
      <c r="I222" s="131"/>
      <c r="J222" s="135"/>
      <c r="K222" s="133">
        <f>IFERROR(INDEX(Cenník[[Názov]:[JC]],MATCH(I222,Cenník[Názov],0),3),0)</f>
        <v>0</v>
      </c>
      <c r="L222" s="136">
        <f t="shared" si="21"/>
        <v>0</v>
      </c>
      <c r="M222" s="134"/>
      <c r="N222" s="79">
        <f>IFERROR(INDEX(Cenník[[Názov]:[KódN]],MATCH(O222,Cenník[Názov],0),2),0)</f>
        <v>0</v>
      </c>
      <c r="O222" s="131"/>
      <c r="P222" s="135"/>
      <c r="Q222" s="133">
        <f>IFERROR(INDEX(Cenník[[Názov]:[JC]],MATCH(O222,Cenník[Názov],0),3),0)</f>
        <v>0</v>
      </c>
      <c r="R222" s="136">
        <f t="shared" si="22"/>
        <v>0</v>
      </c>
      <c r="S222" s="134"/>
      <c r="T222" s="79" t="str">
        <f>IFERROR(VLOOKUP(U222,Cenník[[Názov]:[KódN]],MATCH("KódN",Cenník[[#Headers],[Názov]:[KódN]],0),0),"")</f>
        <v/>
      </c>
      <c r="U222" s="131"/>
      <c r="V222" s="135"/>
      <c r="W222" s="133">
        <f>IFERROR(INDEX(Cenník[[Názov]:[JC]],MATCH(U222,Cenník[Názov],0),3),0)</f>
        <v>0</v>
      </c>
      <c r="X222" s="136">
        <f t="shared" si="23"/>
        <v>0</v>
      </c>
      <c r="Y222" s="134"/>
      <c r="Z222" s="108"/>
      <c r="AA222" s="108"/>
      <c r="AB222" s="108"/>
      <c r="AC222" s="108"/>
      <c r="AD222" s="108"/>
      <c r="AE222" s="116"/>
      <c r="AF222" s="116"/>
      <c r="AG222" s="116"/>
      <c r="AH222" s="108"/>
      <c r="AI222" s="108"/>
      <c r="AJ222" s="108"/>
      <c r="AK222" s="108"/>
      <c r="AL222" s="108"/>
      <c r="AM222" s="116"/>
      <c r="AN222" s="116"/>
      <c r="AO222" s="116"/>
    </row>
    <row r="223" spans="1:41" ht="12.75" customHeight="1" x14ac:dyDescent="0.35">
      <c r="A223" s="75"/>
      <c r="B223" s="79">
        <f>IFERROR(INDEX(Cenník[[Názov]:[KódN]],MATCH(C223,Cenník[Názov],0),2),0)</f>
        <v>0</v>
      </c>
      <c r="C223" s="131"/>
      <c r="D223" s="135"/>
      <c r="E223" s="133">
        <f>IFERROR(INDEX(Cenník[[Názov]:[JC]],MATCH(C223,Cenník[Názov],0),3),0)</f>
        <v>0</v>
      </c>
      <c r="F223" s="136">
        <f t="shared" si="20"/>
        <v>0</v>
      </c>
      <c r="G223" s="134"/>
      <c r="H223" s="79">
        <f>IFERROR(INDEX(Cenník[[Názov]:[KódN]],MATCH(I223,Cenník[Názov],0),2),0)</f>
        <v>0</v>
      </c>
      <c r="I223" s="131"/>
      <c r="J223" s="135"/>
      <c r="K223" s="133">
        <f>IFERROR(INDEX(Cenník[[Názov]:[JC]],MATCH(I223,Cenník[Názov],0),3),0)</f>
        <v>0</v>
      </c>
      <c r="L223" s="136">
        <f t="shared" si="21"/>
        <v>0</v>
      </c>
      <c r="M223" s="134"/>
      <c r="N223" s="79">
        <f>IFERROR(INDEX(Cenník[[Názov]:[KódN]],MATCH(O223,Cenník[Názov],0),2),0)</f>
        <v>0</v>
      </c>
      <c r="O223" s="131"/>
      <c r="P223" s="135"/>
      <c r="Q223" s="133">
        <f>IFERROR(INDEX(Cenník[[Názov]:[JC]],MATCH(O223,Cenník[Názov],0),3),0)</f>
        <v>0</v>
      </c>
      <c r="R223" s="136">
        <f t="shared" si="22"/>
        <v>0</v>
      </c>
      <c r="S223" s="134"/>
      <c r="T223" s="79" t="str">
        <f>IFERROR(VLOOKUP(U223,Cenník[[Názov]:[KódN]],MATCH("KódN",Cenník[[#Headers],[Názov]:[KódN]],0),0),"")</f>
        <v/>
      </c>
      <c r="U223" s="131"/>
      <c r="V223" s="135"/>
      <c r="W223" s="133">
        <f>IFERROR(INDEX(Cenník[[Názov]:[JC]],MATCH(U223,Cenník[Názov],0),3),0)</f>
        <v>0</v>
      </c>
      <c r="X223" s="136">
        <f t="shared" si="23"/>
        <v>0</v>
      </c>
      <c r="Y223" s="134"/>
      <c r="Z223" s="108"/>
      <c r="AA223" s="108"/>
      <c r="AB223" s="108"/>
      <c r="AC223" s="108"/>
      <c r="AD223" s="108"/>
      <c r="AE223" s="116"/>
      <c r="AF223" s="116"/>
      <c r="AG223" s="116"/>
      <c r="AH223" s="108"/>
      <c r="AI223" s="108"/>
      <c r="AJ223" s="108"/>
      <c r="AK223" s="108"/>
      <c r="AL223" s="108"/>
      <c r="AM223" s="116"/>
      <c r="AN223" s="116"/>
      <c r="AO223" s="116"/>
    </row>
    <row r="224" spans="1:41" ht="12.75" customHeight="1" x14ac:dyDescent="0.35">
      <c r="A224" s="75"/>
      <c r="B224" s="79">
        <f>IFERROR(INDEX(Cenník[[Názov]:[KódN]],MATCH(C224,Cenník[Názov],0),2),0)</f>
        <v>0</v>
      </c>
      <c r="C224" s="137"/>
      <c r="D224" s="135"/>
      <c r="E224" s="133">
        <f>IFERROR(INDEX(Cenník[[Názov]:[JC]],MATCH(C224,Cenník[Názov],0),3),0)</f>
        <v>0</v>
      </c>
      <c r="F224" s="136">
        <f t="shared" si="20"/>
        <v>0</v>
      </c>
      <c r="G224" s="134"/>
      <c r="H224" s="79">
        <f>IFERROR(INDEX(Cenník[[Názov]:[KódN]],MATCH(I224,Cenník[Názov],0),2),0)</f>
        <v>0</v>
      </c>
      <c r="I224" s="131"/>
      <c r="J224" s="132"/>
      <c r="K224" s="133">
        <f>IFERROR(INDEX(Cenník[[Názov]:[JC]],MATCH(I224,Cenník[Názov],0),3),0)</f>
        <v>0</v>
      </c>
      <c r="L224" s="136">
        <f t="shared" si="21"/>
        <v>0</v>
      </c>
      <c r="M224" s="134"/>
      <c r="N224" s="79">
        <f>IFERROR(INDEX(Cenník[[Názov]:[KódN]],MATCH(O224,Cenník[Názov],0),2),0)</f>
        <v>0</v>
      </c>
      <c r="O224" s="137"/>
      <c r="P224" s="135"/>
      <c r="Q224" s="133">
        <f>IFERROR(INDEX(Cenník[[Názov]:[JC]],MATCH(O224,Cenník[Názov],0),3),0)</f>
        <v>0</v>
      </c>
      <c r="R224" s="136">
        <f t="shared" si="22"/>
        <v>0</v>
      </c>
      <c r="S224" s="134"/>
      <c r="T224" s="79" t="str">
        <f>IFERROR(VLOOKUP(U224,Cenník[[Názov]:[KódN]],MATCH("KódN",Cenník[[#Headers],[Názov]:[KódN]],0),0),"")</f>
        <v/>
      </c>
      <c r="U224" s="131"/>
      <c r="V224" s="132"/>
      <c r="W224" s="133">
        <f>IFERROR(INDEX(Cenník[[Názov]:[JC]],MATCH(U224,Cenník[Názov],0),3),0)</f>
        <v>0</v>
      </c>
      <c r="X224" s="136">
        <f t="shared" si="23"/>
        <v>0</v>
      </c>
      <c r="Y224" s="134"/>
      <c r="Z224" s="108"/>
      <c r="AA224" s="108"/>
      <c r="AB224" s="108"/>
      <c r="AC224" s="108"/>
      <c r="AD224" s="108"/>
      <c r="AE224" s="116"/>
      <c r="AF224" s="116"/>
      <c r="AG224" s="116"/>
      <c r="AH224" s="108"/>
      <c r="AI224" s="108"/>
      <c r="AJ224" s="108"/>
      <c r="AK224" s="108"/>
      <c r="AL224" s="108"/>
      <c r="AM224" s="116"/>
      <c r="AN224" s="116"/>
      <c r="AO224" s="116"/>
    </row>
    <row r="225" spans="1:41" ht="12.75" customHeight="1" x14ac:dyDescent="0.35">
      <c r="A225" s="75"/>
      <c r="B225" s="79">
        <f>IFERROR(INDEX(Cenník[[Názov]:[KódN]],MATCH(C225,Cenník[Názov],0),2),0)</f>
        <v>0</v>
      </c>
      <c r="C225" s="137"/>
      <c r="D225" s="135"/>
      <c r="E225" s="133">
        <f>IFERROR(INDEX(Cenník[[Názov]:[JC]],MATCH(C225,Cenník[Názov],0),3),0)</f>
        <v>0</v>
      </c>
      <c r="F225" s="136">
        <f t="shared" si="20"/>
        <v>0</v>
      </c>
      <c r="G225" s="134"/>
      <c r="H225" s="79">
        <f>IFERROR(INDEX(Cenník[[Názov]:[KódN]],MATCH(I225,Cenník[Názov],0),2),0)</f>
        <v>0</v>
      </c>
      <c r="I225" s="137"/>
      <c r="J225" s="135"/>
      <c r="K225" s="133">
        <f>IFERROR(INDEX(Cenník[[Názov]:[JC]],MATCH(I225,Cenník[Názov],0),3),0)</f>
        <v>0</v>
      </c>
      <c r="L225" s="136">
        <f t="shared" si="21"/>
        <v>0</v>
      </c>
      <c r="M225" s="134"/>
      <c r="N225" s="79">
        <f>IFERROR(INDEX(Cenník[[Názov]:[KódN]],MATCH(O225,Cenník[Názov],0),2),0)</f>
        <v>0</v>
      </c>
      <c r="O225" s="131"/>
      <c r="P225" s="132"/>
      <c r="Q225" s="133">
        <f>IFERROR(INDEX(Cenník[[Názov]:[JC]],MATCH(O225,Cenník[Názov],0),3),0)</f>
        <v>0</v>
      </c>
      <c r="R225" s="136">
        <f t="shared" si="22"/>
        <v>0</v>
      </c>
      <c r="S225" s="134"/>
      <c r="T225" s="79" t="str">
        <f>IFERROR(VLOOKUP(U225,Cenník[[Názov]:[KódN]],MATCH("KódN",Cenník[[#Headers],[Názov]:[KódN]],0),0),"")</f>
        <v/>
      </c>
      <c r="U225" s="137"/>
      <c r="V225" s="135"/>
      <c r="W225" s="133">
        <f>IFERROR(INDEX(Cenník[[Názov]:[JC]],MATCH(U225,Cenník[Názov],0),3),0)</f>
        <v>0</v>
      </c>
      <c r="X225" s="136">
        <f t="shared" si="23"/>
        <v>0</v>
      </c>
      <c r="Y225" s="134"/>
      <c r="Z225" s="108"/>
      <c r="AA225" s="108"/>
      <c r="AB225" s="108"/>
      <c r="AC225" s="108"/>
      <c r="AD225" s="108"/>
      <c r="AE225" s="116"/>
      <c r="AF225" s="116"/>
      <c r="AG225" s="116"/>
      <c r="AH225" s="108"/>
      <c r="AI225" s="116"/>
      <c r="AJ225" s="116"/>
      <c r="AK225" s="116"/>
      <c r="AL225" s="108"/>
      <c r="AM225" s="116"/>
      <c r="AN225" s="116"/>
      <c r="AO225" s="116"/>
    </row>
    <row r="226" spans="1:41" ht="12.75" customHeight="1" x14ac:dyDescent="0.35">
      <c r="A226" s="75"/>
      <c r="B226" s="79">
        <f>IFERROR(INDEX(Cenník[[Názov]:[KódN]],MATCH(C226,Cenník[Názov],0),2),0)</f>
        <v>0</v>
      </c>
      <c r="C226" s="137"/>
      <c r="D226" s="135"/>
      <c r="E226" s="133">
        <f>IFERROR(INDEX(Cenník[[Názov]:[JC]],MATCH(C226,Cenník[Názov],0),3),0)</f>
        <v>0</v>
      </c>
      <c r="F226" s="136">
        <f t="shared" si="20"/>
        <v>0</v>
      </c>
      <c r="G226" s="134"/>
      <c r="H226" s="79">
        <f>IFERROR(INDEX(Cenník[[Názov]:[KódN]],MATCH(I226,Cenník[Názov],0),2),0)</f>
        <v>0</v>
      </c>
      <c r="I226" s="137"/>
      <c r="J226" s="135"/>
      <c r="K226" s="133">
        <f>IFERROR(INDEX(Cenník[[Názov]:[JC]],MATCH(I226,Cenník[Názov],0),3),0)</f>
        <v>0</v>
      </c>
      <c r="L226" s="136">
        <f t="shared" si="21"/>
        <v>0</v>
      </c>
      <c r="M226" s="134"/>
      <c r="N226" s="79">
        <f>IFERROR(INDEX(Cenník[[Názov]:[KódN]],MATCH(O226,Cenník[Názov],0),2),0)</f>
        <v>0</v>
      </c>
      <c r="O226" s="137"/>
      <c r="P226" s="135"/>
      <c r="Q226" s="133">
        <f>IFERROR(INDEX(Cenník[[Názov]:[JC]],MATCH(O226,Cenník[Názov],0),3),0)</f>
        <v>0</v>
      </c>
      <c r="R226" s="136">
        <f t="shared" si="22"/>
        <v>0</v>
      </c>
      <c r="S226" s="134"/>
      <c r="T226" s="79" t="str">
        <f>IFERROR(VLOOKUP(U226,Cenník[[Názov]:[KódN]],MATCH("KódN",Cenník[[#Headers],[Názov]:[KódN]],0),0),"")</f>
        <v/>
      </c>
      <c r="U226" s="137"/>
      <c r="V226" s="135"/>
      <c r="W226" s="133">
        <f>IFERROR(INDEX(Cenník[[Názov]:[JC]],MATCH(U226,Cenník[Názov],0),3),0)</f>
        <v>0</v>
      </c>
      <c r="X226" s="136">
        <f t="shared" si="23"/>
        <v>0</v>
      </c>
      <c r="Y226" s="134"/>
      <c r="Z226" s="108"/>
      <c r="AA226" s="108"/>
      <c r="AB226" s="108"/>
      <c r="AC226" s="108"/>
      <c r="AD226" s="108"/>
      <c r="AE226" s="116"/>
      <c r="AF226" s="116"/>
      <c r="AG226" s="116"/>
      <c r="AH226" s="108"/>
      <c r="AI226" s="116"/>
      <c r="AJ226" s="116"/>
      <c r="AK226" s="116"/>
      <c r="AL226" s="108"/>
      <c r="AM226" s="116"/>
      <c r="AN226" s="116"/>
      <c r="AO226" s="116"/>
    </row>
    <row r="227" spans="1:41" ht="12.75" customHeight="1" x14ac:dyDescent="0.35">
      <c r="A227" s="75"/>
      <c r="B227" s="79">
        <f>IFERROR(INDEX(Cenník[[Názov]:[KódN]],MATCH(C227,Cenník[Názov],0),2),0)</f>
        <v>0</v>
      </c>
      <c r="C227" s="137"/>
      <c r="D227" s="135"/>
      <c r="E227" s="133">
        <f>IFERROR(INDEX(Cenník[[Názov]:[JC]],MATCH(C227,Cenník[Názov],0),3),0)</f>
        <v>0</v>
      </c>
      <c r="F227" s="136">
        <f t="shared" si="20"/>
        <v>0</v>
      </c>
      <c r="G227" s="134"/>
      <c r="H227" s="79">
        <f>IFERROR(INDEX(Cenník[[Názov]:[KódN]],MATCH(I227,Cenník[Názov],0),2),0)</f>
        <v>0</v>
      </c>
      <c r="I227" s="137"/>
      <c r="J227" s="135"/>
      <c r="K227" s="133">
        <f>IFERROR(INDEX(Cenník[[Názov]:[JC]],MATCH(I227,Cenník[Názov],0),3),0)</f>
        <v>0</v>
      </c>
      <c r="L227" s="136">
        <f t="shared" si="21"/>
        <v>0</v>
      </c>
      <c r="M227" s="134"/>
      <c r="N227" s="79">
        <f>IFERROR(INDEX(Cenník[[Názov]:[KódN]],MATCH(O227,Cenník[Názov],0),2),0)</f>
        <v>0</v>
      </c>
      <c r="O227" s="137"/>
      <c r="P227" s="135"/>
      <c r="Q227" s="133">
        <f>IFERROR(INDEX(Cenník[[Názov]:[JC]],MATCH(O227,Cenník[Názov],0),3),0)</f>
        <v>0</v>
      </c>
      <c r="R227" s="136">
        <f t="shared" si="22"/>
        <v>0</v>
      </c>
      <c r="S227" s="134"/>
      <c r="T227" s="79" t="str">
        <f>IFERROR(VLOOKUP(U227,Cenník[[Názov]:[KódN]],MATCH("KódN",Cenník[[#Headers],[Názov]:[KódN]],0),0),"")</f>
        <v/>
      </c>
      <c r="U227" s="137"/>
      <c r="V227" s="135"/>
      <c r="W227" s="133">
        <f>IFERROR(INDEX(Cenník[[Názov]:[JC]],MATCH(U227,Cenník[Názov],0),3),0)</f>
        <v>0</v>
      </c>
      <c r="X227" s="136">
        <f t="shared" si="23"/>
        <v>0</v>
      </c>
      <c r="Y227" s="134"/>
      <c r="Z227" s="108"/>
      <c r="AA227" s="108"/>
      <c r="AB227" s="108"/>
      <c r="AC227" s="108"/>
      <c r="AD227" s="108"/>
      <c r="AE227" s="116"/>
      <c r="AF227" s="116"/>
      <c r="AG227" s="116"/>
      <c r="AH227" s="108"/>
      <c r="AI227" s="116"/>
      <c r="AJ227" s="116"/>
      <c r="AK227" s="116"/>
      <c r="AL227" s="108"/>
      <c r="AM227" s="116"/>
      <c r="AN227" s="116"/>
      <c r="AO227" s="116"/>
    </row>
    <row r="228" spans="1:41" ht="12.75" customHeight="1" x14ac:dyDescent="0.35">
      <c r="A228" s="75"/>
      <c r="B228" s="79">
        <f>IFERROR(INDEX(Cenník[[Názov]:[KódN]],MATCH(C228,Cenník[Názov],0),2),0)</f>
        <v>0</v>
      </c>
      <c r="C228" s="131"/>
      <c r="D228" s="135"/>
      <c r="E228" s="133">
        <f>IFERROR(INDEX(Cenník[[Názov]:[JC]],MATCH(C228,Cenník[Názov],0),3),0)</f>
        <v>0</v>
      </c>
      <c r="F228" s="136">
        <f t="shared" si="20"/>
        <v>0</v>
      </c>
      <c r="G228" s="134"/>
      <c r="H228" s="79">
        <f>IFERROR(INDEX(Cenník[[Názov]:[KódN]],MATCH(I228,Cenník[Názov],0),2),0)</f>
        <v>0</v>
      </c>
      <c r="I228" s="131"/>
      <c r="J228" s="135"/>
      <c r="K228" s="133">
        <f>IFERROR(INDEX(Cenník[[Názov]:[JC]],MATCH(I228,Cenník[Názov],0),3),0)</f>
        <v>0</v>
      </c>
      <c r="L228" s="136">
        <f t="shared" si="21"/>
        <v>0</v>
      </c>
      <c r="M228" s="134"/>
      <c r="N228" s="79">
        <f>IFERROR(INDEX(Cenník[[Názov]:[KódN]],MATCH(O228,Cenník[Názov],0),2),0)</f>
        <v>0</v>
      </c>
      <c r="O228" s="131"/>
      <c r="P228" s="135"/>
      <c r="Q228" s="133">
        <f>IFERROR(INDEX(Cenník[[Názov]:[JC]],MATCH(O228,Cenník[Názov],0),3),0)</f>
        <v>0</v>
      </c>
      <c r="R228" s="136">
        <f t="shared" si="22"/>
        <v>0</v>
      </c>
      <c r="S228" s="134"/>
      <c r="T228" s="79" t="str">
        <f>IFERROR(VLOOKUP(U228,Cenník[[Názov]:[KódN]],MATCH("KódN",Cenník[[#Headers],[Názov]:[KódN]],0),0),"")</f>
        <v/>
      </c>
      <c r="U228" s="131"/>
      <c r="V228" s="135"/>
      <c r="W228" s="133">
        <f>IFERROR(INDEX(Cenník[[Názov]:[JC]],MATCH(U228,Cenník[Názov],0),3),0)</f>
        <v>0</v>
      </c>
      <c r="X228" s="136">
        <f t="shared" si="23"/>
        <v>0</v>
      </c>
      <c r="Y228" s="134"/>
      <c r="Z228" s="108"/>
      <c r="AA228" s="108"/>
      <c r="AB228" s="108"/>
      <c r="AC228" s="108"/>
      <c r="AD228" s="108"/>
      <c r="AE228" s="116"/>
      <c r="AF228" s="116"/>
      <c r="AG228" s="116"/>
      <c r="AH228" s="108"/>
      <c r="AI228" s="116"/>
      <c r="AJ228" s="116"/>
      <c r="AK228" s="116"/>
      <c r="AL228" s="108"/>
      <c r="AM228" s="116"/>
      <c r="AN228" s="116"/>
      <c r="AO228" s="116"/>
    </row>
    <row r="229" spans="1:41" ht="12.75" customHeight="1" x14ac:dyDescent="0.35">
      <c r="A229" s="75"/>
      <c r="B229" s="79">
        <f>IFERROR(INDEX(Cenník[[Názov]:[KódN]],MATCH(C229,Cenník[Názov],0),2),0)</f>
        <v>0</v>
      </c>
      <c r="C229" s="131"/>
      <c r="D229" s="135"/>
      <c r="E229" s="133">
        <f>IFERROR(INDEX(Cenník[[Názov]:[JC]],MATCH(C229,Cenník[Názov],0),3),0)</f>
        <v>0</v>
      </c>
      <c r="F229" s="136">
        <f t="shared" si="20"/>
        <v>0</v>
      </c>
      <c r="G229" s="134"/>
      <c r="H229" s="79">
        <f>IFERROR(INDEX(Cenník[[Názov]:[KódN]],MATCH(I229,Cenník[Názov],0),2),0)</f>
        <v>0</v>
      </c>
      <c r="I229" s="131"/>
      <c r="J229" s="135"/>
      <c r="K229" s="133">
        <f>IFERROR(INDEX(Cenník[[Názov]:[JC]],MATCH(I229,Cenník[Názov],0),3),0)</f>
        <v>0</v>
      </c>
      <c r="L229" s="136">
        <f t="shared" si="21"/>
        <v>0</v>
      </c>
      <c r="M229" s="134"/>
      <c r="N229" s="79">
        <f>IFERROR(INDEX(Cenník[[Názov]:[KódN]],MATCH(O229,Cenník[Názov],0),2),0)</f>
        <v>0</v>
      </c>
      <c r="O229" s="131"/>
      <c r="P229" s="135"/>
      <c r="Q229" s="133">
        <f>IFERROR(INDEX(Cenník[[Názov]:[JC]],MATCH(O229,Cenník[Názov],0),3),0)</f>
        <v>0</v>
      </c>
      <c r="R229" s="136">
        <f t="shared" si="22"/>
        <v>0</v>
      </c>
      <c r="S229" s="134"/>
      <c r="T229" s="79" t="str">
        <f>IFERROR(VLOOKUP(U229,Cenník[[Názov]:[KódN]],MATCH("KódN",Cenník[[#Headers],[Názov]:[KódN]],0),0),"")</f>
        <v/>
      </c>
      <c r="U229" s="131"/>
      <c r="V229" s="135"/>
      <c r="W229" s="133">
        <f>IFERROR(INDEX(Cenník[[Názov]:[JC]],MATCH(U229,Cenník[Názov],0),3),0)</f>
        <v>0</v>
      </c>
      <c r="X229" s="136">
        <f t="shared" si="23"/>
        <v>0</v>
      </c>
      <c r="Y229" s="134"/>
      <c r="Z229" s="108"/>
      <c r="AA229" s="108"/>
      <c r="AB229" s="108"/>
      <c r="AC229" s="108"/>
      <c r="AD229" s="108"/>
      <c r="AE229" s="116"/>
      <c r="AF229" s="116"/>
      <c r="AG229" s="116"/>
      <c r="AH229" s="108"/>
      <c r="AI229" s="116"/>
      <c r="AJ229" s="116"/>
      <c r="AK229" s="116"/>
      <c r="AL229" s="108"/>
      <c r="AM229" s="116"/>
      <c r="AN229" s="116"/>
      <c r="AO229" s="116"/>
    </row>
    <row r="230" spans="1:41" ht="12.75" customHeight="1" x14ac:dyDescent="0.35">
      <c r="A230" s="75"/>
      <c r="B230" s="79">
        <f>IFERROR(INDEX(Cenník[[Názov]:[KódN]],MATCH(C230,Cenník[Názov],0),2),0)</f>
        <v>0</v>
      </c>
      <c r="C230" s="131"/>
      <c r="D230" s="135"/>
      <c r="E230" s="133">
        <f>IFERROR(INDEX(Cenník[[Názov]:[JC]],MATCH(C230,Cenník[Názov],0),3),0)</f>
        <v>0</v>
      </c>
      <c r="F230" s="136">
        <f t="shared" si="20"/>
        <v>0</v>
      </c>
      <c r="G230" s="134"/>
      <c r="H230" s="79">
        <f>IFERROR(INDEX(Cenník[[Názov]:[KódN]],MATCH(I230,Cenník[Názov],0),2),0)</f>
        <v>0</v>
      </c>
      <c r="I230" s="131"/>
      <c r="J230" s="135"/>
      <c r="K230" s="133">
        <f>IFERROR(INDEX(Cenník[[Názov]:[JC]],MATCH(I230,Cenník[Názov],0),3),0)</f>
        <v>0</v>
      </c>
      <c r="L230" s="136">
        <f t="shared" si="21"/>
        <v>0</v>
      </c>
      <c r="M230" s="134"/>
      <c r="N230" s="79">
        <f>IFERROR(INDEX(Cenník[[Názov]:[KódN]],MATCH(O230,Cenník[Názov],0),2),0)</f>
        <v>0</v>
      </c>
      <c r="O230" s="131"/>
      <c r="P230" s="135"/>
      <c r="Q230" s="133">
        <f>IFERROR(INDEX(Cenník[[Názov]:[JC]],MATCH(O230,Cenník[Názov],0),3),0)</f>
        <v>0</v>
      </c>
      <c r="R230" s="136">
        <f t="shared" si="22"/>
        <v>0</v>
      </c>
      <c r="S230" s="134"/>
      <c r="T230" s="79" t="str">
        <f>IFERROR(VLOOKUP(U230,Cenník[[Názov]:[KódN]],MATCH("KódN",Cenník[[#Headers],[Názov]:[KódN]],0),0),"")</f>
        <v/>
      </c>
      <c r="U230" s="131"/>
      <c r="V230" s="135"/>
      <c r="W230" s="133">
        <f>IFERROR(INDEX(Cenník[[Názov]:[JC]],MATCH(U230,Cenník[Názov],0),3),0)</f>
        <v>0</v>
      </c>
      <c r="X230" s="136">
        <f t="shared" si="23"/>
        <v>0</v>
      </c>
      <c r="Y230" s="134"/>
      <c r="Z230" s="108"/>
      <c r="AA230" s="108"/>
      <c r="AB230" s="108"/>
      <c r="AC230" s="108"/>
      <c r="AD230" s="108"/>
      <c r="AE230" s="116"/>
      <c r="AF230" s="116"/>
      <c r="AG230" s="116"/>
      <c r="AH230" s="108"/>
      <c r="AI230" s="116"/>
      <c r="AJ230" s="116"/>
      <c r="AK230" s="116"/>
      <c r="AL230" s="108"/>
      <c r="AM230" s="116"/>
      <c r="AN230" s="116"/>
      <c r="AO230" s="116"/>
    </row>
    <row r="231" spans="1:41" ht="12.75" customHeight="1" x14ac:dyDescent="0.35">
      <c r="A231" s="75"/>
      <c r="B231" s="79">
        <f>IFERROR(INDEX(Cenník[[Názov]:[KódN]],MATCH(C231,Cenník[Názov],0),2),0)</f>
        <v>0</v>
      </c>
      <c r="C231" s="131"/>
      <c r="D231" s="135"/>
      <c r="E231" s="133">
        <f>IFERROR(INDEX(Cenník[[Názov]:[JC]],MATCH(C231,Cenník[Názov],0),3),0)</f>
        <v>0</v>
      </c>
      <c r="F231" s="136">
        <f t="shared" si="20"/>
        <v>0</v>
      </c>
      <c r="G231" s="134"/>
      <c r="H231" s="79">
        <f>IFERROR(INDEX(Cenník[[Názov]:[KódN]],MATCH(I231,Cenník[Názov],0),2),0)</f>
        <v>0</v>
      </c>
      <c r="I231" s="131"/>
      <c r="J231" s="135"/>
      <c r="K231" s="133">
        <f>IFERROR(INDEX(Cenník[[Názov]:[JC]],MATCH(I231,Cenník[Názov],0),3),0)</f>
        <v>0</v>
      </c>
      <c r="L231" s="136">
        <f t="shared" si="21"/>
        <v>0</v>
      </c>
      <c r="M231" s="134"/>
      <c r="N231" s="79">
        <f>IFERROR(INDEX(Cenník[[Názov]:[KódN]],MATCH(O231,Cenník[Názov],0),2),0)</f>
        <v>0</v>
      </c>
      <c r="O231" s="131"/>
      <c r="P231" s="135"/>
      <c r="Q231" s="133">
        <f>IFERROR(INDEX(Cenník[[Názov]:[JC]],MATCH(O231,Cenník[Názov],0),3),0)</f>
        <v>0</v>
      </c>
      <c r="R231" s="136">
        <f t="shared" si="22"/>
        <v>0</v>
      </c>
      <c r="S231" s="134"/>
      <c r="T231" s="79" t="str">
        <f>IFERROR(VLOOKUP(U231,Cenník[[Názov]:[KódN]],MATCH("KódN",Cenník[[#Headers],[Názov]:[KódN]],0),0),"")</f>
        <v/>
      </c>
      <c r="U231" s="131"/>
      <c r="V231" s="135"/>
      <c r="W231" s="133">
        <f>IFERROR(INDEX(Cenník[[Názov]:[JC]],MATCH(U231,Cenník[Názov],0),3),0)</f>
        <v>0</v>
      </c>
      <c r="X231" s="136">
        <f t="shared" si="23"/>
        <v>0</v>
      </c>
      <c r="Y231" s="134"/>
      <c r="Z231" s="108"/>
      <c r="AA231" s="108"/>
      <c r="AB231" s="108"/>
      <c r="AC231" s="108"/>
      <c r="AD231" s="108"/>
      <c r="AE231" s="116"/>
      <c r="AF231" s="116"/>
      <c r="AG231" s="116"/>
      <c r="AH231" s="108"/>
      <c r="AI231" s="116"/>
      <c r="AJ231" s="116"/>
      <c r="AK231" s="116"/>
      <c r="AL231" s="108"/>
      <c r="AM231" s="108"/>
      <c r="AN231" s="108"/>
      <c r="AO231" s="108"/>
    </row>
    <row r="232" spans="1:41" ht="12.75" customHeight="1" x14ac:dyDescent="0.35">
      <c r="A232" s="75"/>
      <c r="B232" s="79">
        <f>IFERROR(INDEX(Cenník[[Názov]:[KódN]],MATCH(C232,Cenník[Názov],0),2),0)</f>
        <v>0</v>
      </c>
      <c r="C232" s="131"/>
      <c r="D232" s="135"/>
      <c r="E232" s="133">
        <f>IFERROR(INDEX(Cenník[[Názov]:[JC]],MATCH(C232,Cenník[Názov],0),3),0)</f>
        <v>0</v>
      </c>
      <c r="F232" s="136">
        <f t="shared" si="20"/>
        <v>0</v>
      </c>
      <c r="G232" s="134"/>
      <c r="H232" s="79">
        <f>IFERROR(INDEX(Cenník[[Názov]:[KódN]],MATCH(I232,Cenník[Názov],0),2),0)</f>
        <v>0</v>
      </c>
      <c r="I232" s="131"/>
      <c r="J232" s="135"/>
      <c r="K232" s="133">
        <f>IFERROR(INDEX(Cenník[[Názov]:[JC]],MATCH(I232,Cenník[Názov],0),3),0)</f>
        <v>0</v>
      </c>
      <c r="L232" s="136">
        <f t="shared" si="21"/>
        <v>0</v>
      </c>
      <c r="M232" s="134"/>
      <c r="N232" s="79">
        <f>IFERROR(INDEX(Cenník[[Názov]:[KódN]],MATCH(O232,Cenník[Názov],0),2),0)</f>
        <v>0</v>
      </c>
      <c r="O232" s="131"/>
      <c r="P232" s="135"/>
      <c r="Q232" s="133">
        <f>IFERROR(INDEX(Cenník[[Názov]:[JC]],MATCH(O232,Cenník[Názov],0),3),0)</f>
        <v>0</v>
      </c>
      <c r="R232" s="136">
        <f t="shared" si="22"/>
        <v>0</v>
      </c>
      <c r="S232" s="134"/>
      <c r="T232" s="79" t="str">
        <f>IFERROR(VLOOKUP(U232,Cenník[[Názov]:[KódN]],MATCH("KódN",Cenník[[#Headers],[Názov]:[KódN]],0),0),"")</f>
        <v/>
      </c>
      <c r="U232" s="131"/>
      <c r="V232" s="135"/>
      <c r="W232" s="133">
        <f>IFERROR(INDEX(Cenník[[Názov]:[JC]],MATCH(U232,Cenník[Názov],0),3),0)</f>
        <v>0</v>
      </c>
      <c r="X232" s="136">
        <f t="shared" si="23"/>
        <v>0</v>
      </c>
      <c r="Y232" s="134"/>
      <c r="Z232" s="108"/>
      <c r="AA232" s="108"/>
      <c r="AB232" s="108"/>
      <c r="AC232" s="108"/>
      <c r="AD232" s="108"/>
      <c r="AE232" s="116"/>
      <c r="AF232" s="116"/>
      <c r="AG232" s="116"/>
      <c r="AH232" s="108"/>
      <c r="AI232" s="116"/>
      <c r="AJ232" s="116"/>
      <c r="AK232" s="116"/>
      <c r="AL232" s="108"/>
      <c r="AM232" s="108"/>
      <c r="AN232" s="108"/>
      <c r="AO232" s="108"/>
    </row>
    <row r="233" spans="1:41" ht="12.75" customHeight="1" x14ac:dyDescent="0.35">
      <c r="A233" s="75"/>
      <c r="B233" s="79">
        <f>IFERROR(INDEX(Cenník[[Názov]:[KódN]],MATCH(C233,Cenník[Názov],0),2),0)</f>
        <v>0</v>
      </c>
      <c r="C233" s="137"/>
      <c r="D233" s="135"/>
      <c r="E233" s="133">
        <f>IFERROR(INDEX(Cenník[[Názov]:[JC]],MATCH(C233,Cenník[Názov],0),3),0)</f>
        <v>0</v>
      </c>
      <c r="F233" s="136">
        <f t="shared" si="20"/>
        <v>0</v>
      </c>
      <c r="G233" s="134"/>
      <c r="H233" s="79">
        <f>IFERROR(INDEX(Cenník[[Názov]:[KódN]],MATCH(I233,Cenník[Názov],0),2),0)</f>
        <v>0</v>
      </c>
      <c r="I233" s="137"/>
      <c r="J233" s="135"/>
      <c r="K233" s="133">
        <f>IFERROR(INDEX(Cenník[[Názov]:[JC]],MATCH(I233,Cenník[Názov],0),3),0)</f>
        <v>0</v>
      </c>
      <c r="L233" s="136">
        <f t="shared" si="21"/>
        <v>0</v>
      </c>
      <c r="M233" s="134"/>
      <c r="N233" s="79">
        <f>IFERROR(INDEX(Cenník[[Názov]:[KódN]],MATCH(O233,Cenník[Názov],0),2),0)</f>
        <v>0</v>
      </c>
      <c r="O233" s="137"/>
      <c r="P233" s="135"/>
      <c r="Q233" s="133">
        <f>IFERROR(INDEX(Cenník[[Názov]:[JC]],MATCH(O233,Cenník[Názov],0),3),0)</f>
        <v>0</v>
      </c>
      <c r="R233" s="136">
        <f t="shared" si="22"/>
        <v>0</v>
      </c>
      <c r="S233" s="134"/>
      <c r="T233" s="79" t="str">
        <f>IFERROR(VLOOKUP(U233,Cenník[[Názov]:[KódN]],MATCH("KódN",Cenník[[#Headers],[Názov]:[KódN]],0),0),"")</f>
        <v/>
      </c>
      <c r="U233" s="137"/>
      <c r="V233" s="135"/>
      <c r="W233" s="133">
        <f>IFERROR(INDEX(Cenník[[Názov]:[JC]],MATCH(U233,Cenník[Názov],0),3),0)</f>
        <v>0</v>
      </c>
      <c r="X233" s="136">
        <f t="shared" si="23"/>
        <v>0</v>
      </c>
      <c r="Y233" s="134"/>
      <c r="Z233" s="108"/>
      <c r="AA233" s="108"/>
      <c r="AB233" s="108"/>
      <c r="AC233" s="108"/>
      <c r="AD233" s="108"/>
      <c r="AE233" s="116"/>
      <c r="AF233" s="116"/>
      <c r="AG233" s="116"/>
      <c r="AH233" s="108"/>
      <c r="AI233" s="116"/>
      <c r="AJ233" s="116"/>
      <c r="AK233" s="116"/>
      <c r="AL233" s="108"/>
      <c r="AM233" s="108"/>
      <c r="AN233" s="108"/>
      <c r="AO233" s="108"/>
    </row>
    <row r="234" spans="1:41" ht="12.75" customHeight="1" x14ac:dyDescent="0.35">
      <c r="A234" s="75"/>
      <c r="B234" s="79">
        <f>IFERROR(INDEX(Cenník[[Názov]:[KódN]],MATCH(C234,Cenník[Názov],0),2),0)</f>
        <v>0</v>
      </c>
      <c r="C234" s="137"/>
      <c r="D234" s="135"/>
      <c r="E234" s="133">
        <f>IFERROR(INDEX(Cenník[[Názov]:[JC]],MATCH(C234,Cenník[Názov],0),3),0)</f>
        <v>0</v>
      </c>
      <c r="F234" s="136">
        <f t="shared" si="20"/>
        <v>0</v>
      </c>
      <c r="G234" s="134"/>
      <c r="H234" s="79">
        <f>IFERROR(INDEX(Cenník[[Názov]:[KódN]],MATCH(I234,Cenník[Názov],0),2),0)</f>
        <v>0</v>
      </c>
      <c r="I234" s="137"/>
      <c r="J234" s="135"/>
      <c r="K234" s="133">
        <f>IFERROR(INDEX(Cenník[[Názov]:[JC]],MATCH(I234,Cenník[Názov],0),3),0)</f>
        <v>0</v>
      </c>
      <c r="L234" s="136">
        <f t="shared" si="21"/>
        <v>0</v>
      </c>
      <c r="M234" s="134"/>
      <c r="N234" s="79">
        <f>IFERROR(INDEX(Cenník[[Názov]:[KódN]],MATCH(O234,Cenník[Názov],0),2),0)</f>
        <v>0</v>
      </c>
      <c r="O234" s="137"/>
      <c r="P234" s="135"/>
      <c r="Q234" s="133">
        <f>IFERROR(INDEX(Cenník[[Názov]:[JC]],MATCH(O234,Cenník[Názov],0),3),0)</f>
        <v>0</v>
      </c>
      <c r="R234" s="136">
        <f t="shared" si="22"/>
        <v>0</v>
      </c>
      <c r="S234" s="134"/>
      <c r="T234" s="79" t="str">
        <f>IFERROR(VLOOKUP(U234,Cenník[[Názov]:[KódN]],MATCH("KódN",Cenník[[#Headers],[Názov]:[KódN]],0),0),"")</f>
        <v/>
      </c>
      <c r="U234" s="137"/>
      <c r="V234" s="135"/>
      <c r="W234" s="133">
        <f>IFERROR(INDEX(Cenník[[Názov]:[JC]],MATCH(U234,Cenník[Názov],0),3),0)</f>
        <v>0</v>
      </c>
      <c r="X234" s="136">
        <f t="shared" si="23"/>
        <v>0</v>
      </c>
      <c r="Y234" s="134"/>
      <c r="Z234" s="108"/>
      <c r="AA234" s="108"/>
      <c r="AB234" s="108"/>
      <c r="AC234" s="108"/>
      <c r="AD234" s="108"/>
      <c r="AE234" s="116"/>
      <c r="AF234" s="116"/>
      <c r="AG234" s="116"/>
      <c r="AH234" s="108"/>
      <c r="AI234" s="116"/>
      <c r="AJ234" s="116"/>
      <c r="AK234" s="116"/>
      <c r="AL234" s="108"/>
      <c r="AM234" s="108"/>
      <c r="AN234" s="108"/>
      <c r="AO234" s="108"/>
    </row>
    <row r="235" spans="1:41" ht="12.75" customHeight="1" x14ac:dyDescent="0.35">
      <c r="A235" s="75"/>
      <c r="B235" s="79">
        <f>IFERROR(INDEX(Cenník[[Názov]:[KódN]],MATCH(C235,Cenník[Názov],0),2),0)</f>
        <v>0</v>
      </c>
      <c r="C235" s="131"/>
      <c r="D235" s="135"/>
      <c r="E235" s="133">
        <f>IFERROR(INDEX(Cenník[[Názov]:[JC]],MATCH(C235,Cenník[Názov],0),3),0)</f>
        <v>0</v>
      </c>
      <c r="F235" s="136">
        <f t="shared" si="20"/>
        <v>0</v>
      </c>
      <c r="G235" s="134"/>
      <c r="H235" s="79">
        <f>IFERROR(INDEX(Cenník[[Názov]:[KódN]],MATCH(I235,Cenník[Názov],0),2),0)</f>
        <v>0</v>
      </c>
      <c r="I235" s="131"/>
      <c r="J235" s="135"/>
      <c r="K235" s="133">
        <f>IFERROR(INDEX(Cenník[[Názov]:[JC]],MATCH(I235,Cenník[Názov],0),3),0)</f>
        <v>0</v>
      </c>
      <c r="L235" s="136">
        <f t="shared" si="21"/>
        <v>0</v>
      </c>
      <c r="M235" s="134"/>
      <c r="N235" s="79">
        <f>IFERROR(INDEX(Cenník[[Názov]:[KódN]],MATCH(O235,Cenník[Názov],0),2),0)</f>
        <v>0</v>
      </c>
      <c r="O235" s="131"/>
      <c r="P235" s="135"/>
      <c r="Q235" s="133">
        <f>IFERROR(INDEX(Cenník[[Názov]:[JC]],MATCH(O235,Cenník[Názov],0),3),0)</f>
        <v>0</v>
      </c>
      <c r="R235" s="136">
        <f t="shared" si="22"/>
        <v>0</v>
      </c>
      <c r="S235" s="134"/>
      <c r="T235" s="79" t="str">
        <f>IFERROR(VLOOKUP(U235,Cenník[[Názov]:[KódN]],MATCH("KódN",Cenník[[#Headers],[Názov]:[KódN]],0),0),"")</f>
        <v/>
      </c>
      <c r="U235" s="131"/>
      <c r="V235" s="135"/>
      <c r="W235" s="133">
        <f>IFERROR(INDEX(Cenník[[Názov]:[JC]],MATCH(U235,Cenník[Názov],0),3),0)</f>
        <v>0</v>
      </c>
      <c r="X235" s="136">
        <f t="shared" si="23"/>
        <v>0</v>
      </c>
      <c r="Y235" s="134"/>
      <c r="Z235" s="108"/>
      <c r="AA235" s="108"/>
      <c r="AB235" s="108"/>
      <c r="AC235" s="108"/>
      <c r="AD235" s="108"/>
      <c r="AE235" s="108"/>
      <c r="AF235" s="108"/>
      <c r="AG235" s="108"/>
      <c r="AH235" s="108"/>
      <c r="AI235" s="116"/>
      <c r="AJ235" s="116"/>
      <c r="AK235" s="116"/>
      <c r="AL235" s="108"/>
      <c r="AM235" s="108"/>
      <c r="AN235" s="108"/>
      <c r="AO235" s="108"/>
    </row>
    <row r="236" spans="1:41" ht="12.75" customHeight="1" x14ac:dyDescent="0.35">
      <c r="A236" s="75"/>
      <c r="B236" s="79">
        <f>IFERROR(INDEX(Cenník[[Názov]:[KódN]],MATCH(C236,Cenník[Názov],0),2),0)</f>
        <v>0</v>
      </c>
      <c r="C236" s="131"/>
      <c r="D236" s="135"/>
      <c r="E236" s="133">
        <f>IFERROR(INDEX(Cenník[[Názov]:[JC]],MATCH(C236,Cenník[Názov],0),3),0)</f>
        <v>0</v>
      </c>
      <c r="F236" s="136">
        <f t="shared" si="20"/>
        <v>0</v>
      </c>
      <c r="G236" s="134"/>
      <c r="H236" s="79">
        <f>IFERROR(INDEX(Cenník[[Názov]:[KódN]],MATCH(I236,Cenník[Názov],0),2),0)</f>
        <v>0</v>
      </c>
      <c r="I236" s="131"/>
      <c r="J236" s="135"/>
      <c r="K236" s="133">
        <f>IFERROR(INDEX(Cenník[[Názov]:[JC]],MATCH(I236,Cenník[Názov],0),3),0)</f>
        <v>0</v>
      </c>
      <c r="L236" s="136">
        <f t="shared" si="21"/>
        <v>0</v>
      </c>
      <c r="M236" s="134"/>
      <c r="N236" s="79">
        <f>IFERROR(INDEX(Cenník[[Názov]:[KódN]],MATCH(O236,Cenník[Názov],0),2),0)</f>
        <v>0</v>
      </c>
      <c r="O236" s="131"/>
      <c r="P236" s="135"/>
      <c r="Q236" s="133">
        <f>IFERROR(INDEX(Cenník[[Názov]:[JC]],MATCH(O236,Cenník[Názov],0),3),0)</f>
        <v>0</v>
      </c>
      <c r="R236" s="136">
        <f t="shared" si="22"/>
        <v>0</v>
      </c>
      <c r="S236" s="134"/>
      <c r="T236" s="79" t="str">
        <f>IFERROR(VLOOKUP(U236,Cenník[[Názov]:[KódN]],MATCH("KódN",Cenník[[#Headers],[Názov]:[KódN]],0),0),"")</f>
        <v/>
      </c>
      <c r="U236" s="131"/>
      <c r="V236" s="135"/>
      <c r="W236" s="133">
        <f>IFERROR(INDEX(Cenník[[Názov]:[JC]],MATCH(U236,Cenník[Názov],0),3),0)</f>
        <v>0</v>
      </c>
      <c r="X236" s="136">
        <f t="shared" si="23"/>
        <v>0</v>
      </c>
      <c r="Y236" s="134"/>
      <c r="Z236" s="108"/>
      <c r="AA236" s="108"/>
      <c r="AB236" s="108"/>
      <c r="AC236" s="108"/>
      <c r="AD236" s="108"/>
      <c r="AE236" s="108"/>
      <c r="AF236" s="108"/>
      <c r="AG236" s="108"/>
      <c r="AH236" s="108"/>
      <c r="AI236" s="116"/>
      <c r="AJ236" s="116"/>
      <c r="AK236" s="116"/>
      <c r="AL236" s="108"/>
      <c r="AM236" s="108"/>
      <c r="AN236" s="108"/>
      <c r="AO236" s="108"/>
    </row>
    <row r="237" spans="1:41" ht="12.75" customHeight="1" x14ac:dyDescent="0.35">
      <c r="A237" s="75"/>
      <c r="B237" s="79">
        <f>IFERROR(INDEX(Cenník[[Názov]:[KódN]],MATCH(C237,Cenník[Názov],0),2),0)</f>
        <v>0</v>
      </c>
      <c r="C237" s="131"/>
      <c r="D237" s="135"/>
      <c r="E237" s="133">
        <f>IFERROR(INDEX(Cenník[[Názov]:[JC]],MATCH(C237,Cenník[Názov],0),3),0)</f>
        <v>0</v>
      </c>
      <c r="F237" s="136">
        <f t="shared" si="20"/>
        <v>0</v>
      </c>
      <c r="G237" s="134"/>
      <c r="H237" s="79">
        <f>IFERROR(INDEX(Cenník[[Názov]:[KódN]],MATCH(I237,Cenník[Názov],0),2),0)</f>
        <v>0</v>
      </c>
      <c r="I237" s="131"/>
      <c r="J237" s="135"/>
      <c r="K237" s="133">
        <f>IFERROR(INDEX(Cenník[[Názov]:[JC]],MATCH(I237,Cenník[Názov],0),3),0)</f>
        <v>0</v>
      </c>
      <c r="L237" s="136">
        <f t="shared" si="21"/>
        <v>0</v>
      </c>
      <c r="M237" s="134"/>
      <c r="N237" s="79">
        <f>IFERROR(INDEX(Cenník[[Názov]:[KódN]],MATCH(O237,Cenník[Názov],0),2),0)</f>
        <v>0</v>
      </c>
      <c r="O237" s="131"/>
      <c r="P237" s="135"/>
      <c r="Q237" s="133">
        <f>IFERROR(INDEX(Cenník[[Názov]:[JC]],MATCH(O237,Cenník[Názov],0),3),0)</f>
        <v>0</v>
      </c>
      <c r="R237" s="136">
        <f t="shared" si="22"/>
        <v>0</v>
      </c>
      <c r="S237" s="134"/>
      <c r="T237" s="79" t="str">
        <f>IFERROR(VLOOKUP(U237,Cenník[[Názov]:[KódN]],MATCH("KódN",Cenník[[#Headers],[Názov]:[KódN]],0),0),"")</f>
        <v/>
      </c>
      <c r="U237" s="131"/>
      <c r="V237" s="135"/>
      <c r="W237" s="133">
        <f>IFERROR(INDEX(Cenník[[Názov]:[JC]],MATCH(U237,Cenník[Názov],0),3),0)</f>
        <v>0</v>
      </c>
      <c r="X237" s="136">
        <f t="shared" si="23"/>
        <v>0</v>
      </c>
      <c r="Y237" s="134"/>
      <c r="Z237" s="108"/>
      <c r="AA237" s="108"/>
      <c r="AB237" s="108"/>
      <c r="AC237" s="108"/>
      <c r="AD237" s="108"/>
      <c r="AE237" s="108"/>
      <c r="AF237" s="108"/>
      <c r="AG237" s="108"/>
      <c r="AH237" s="108"/>
      <c r="AI237" s="116"/>
      <c r="AJ237" s="116"/>
      <c r="AK237" s="116"/>
      <c r="AL237" s="108"/>
      <c r="AM237" s="108"/>
      <c r="AN237" s="108"/>
      <c r="AO237" s="108"/>
    </row>
    <row r="238" spans="1:41" ht="12.75" customHeight="1" x14ac:dyDescent="0.35">
      <c r="A238" s="75"/>
      <c r="B238" s="79">
        <f>IFERROR(INDEX(Cenník[[Názov]:[KódN]],MATCH(C238,Cenník[Názov],0),2),0)</f>
        <v>0</v>
      </c>
      <c r="C238" s="131"/>
      <c r="D238" s="135"/>
      <c r="E238" s="133">
        <f>IFERROR(INDEX(Cenník[[Názov]:[JC]],MATCH(C238,Cenník[Názov],0),3),0)</f>
        <v>0</v>
      </c>
      <c r="F238" s="136">
        <f t="shared" si="20"/>
        <v>0</v>
      </c>
      <c r="G238" s="134"/>
      <c r="H238" s="79">
        <f>IFERROR(INDEX(Cenník[[Názov]:[KódN]],MATCH(I238,Cenník[Názov],0),2),0)</f>
        <v>0</v>
      </c>
      <c r="I238" s="131"/>
      <c r="J238" s="135"/>
      <c r="K238" s="133">
        <f>IFERROR(INDEX(Cenník[[Názov]:[JC]],MATCH(I238,Cenník[Názov],0),3),0)</f>
        <v>0</v>
      </c>
      <c r="L238" s="136">
        <f t="shared" si="21"/>
        <v>0</v>
      </c>
      <c r="M238" s="134"/>
      <c r="N238" s="79">
        <f>IFERROR(INDEX(Cenník[[Názov]:[KódN]],MATCH(O238,Cenník[Názov],0),2),0)</f>
        <v>0</v>
      </c>
      <c r="O238" s="131"/>
      <c r="P238" s="135"/>
      <c r="Q238" s="133">
        <f>IFERROR(INDEX(Cenník[[Názov]:[JC]],MATCH(O238,Cenník[Názov],0),3),0)</f>
        <v>0</v>
      </c>
      <c r="R238" s="136">
        <f t="shared" si="22"/>
        <v>0</v>
      </c>
      <c r="S238" s="134"/>
      <c r="T238" s="79" t="str">
        <f>IFERROR(VLOOKUP(U238,Cenník[[Názov]:[KódN]],MATCH("KódN",Cenník[[#Headers],[Názov]:[KódN]],0),0),"")</f>
        <v/>
      </c>
      <c r="U238" s="131"/>
      <c r="V238" s="135"/>
      <c r="W238" s="133">
        <f>IFERROR(INDEX(Cenník[[Názov]:[JC]],MATCH(U238,Cenník[Názov],0),3),0)</f>
        <v>0</v>
      </c>
      <c r="X238" s="136">
        <f t="shared" si="23"/>
        <v>0</v>
      </c>
      <c r="Y238" s="134"/>
      <c r="Z238" s="108"/>
      <c r="AA238" s="108"/>
      <c r="AB238" s="108"/>
      <c r="AC238" s="108"/>
      <c r="AD238" s="108"/>
      <c r="AE238" s="108"/>
      <c r="AF238" s="108"/>
      <c r="AG238" s="108"/>
      <c r="AH238" s="108"/>
      <c r="AI238" s="116"/>
      <c r="AJ238" s="116"/>
      <c r="AK238" s="116"/>
      <c r="AL238" s="108"/>
      <c r="AM238" s="108"/>
      <c r="AN238" s="108"/>
      <c r="AO238" s="108"/>
    </row>
    <row r="239" spans="1:41" ht="12.75" customHeight="1" x14ac:dyDescent="0.35">
      <c r="A239" s="75"/>
      <c r="B239" s="79">
        <f>IFERROR(INDEX(Cenník[[Názov]:[KódN]],MATCH(C239,Cenník[Názov],0),2),0)</f>
        <v>0</v>
      </c>
      <c r="C239" s="131"/>
      <c r="D239" s="135"/>
      <c r="E239" s="133">
        <f>IFERROR(INDEX(Cenník[[Názov]:[JC]],MATCH(C239,Cenník[Názov],0),3),0)</f>
        <v>0</v>
      </c>
      <c r="F239" s="136">
        <f t="shared" si="20"/>
        <v>0</v>
      </c>
      <c r="G239" s="134"/>
      <c r="H239" s="79">
        <f>IFERROR(INDEX(Cenník[[Názov]:[KódN]],MATCH(I239,Cenník[Názov],0),2),0)</f>
        <v>0</v>
      </c>
      <c r="I239" s="131"/>
      <c r="J239" s="135"/>
      <c r="K239" s="133">
        <f>IFERROR(INDEX(Cenník[[Názov]:[JC]],MATCH(I239,Cenník[Názov],0),3),0)</f>
        <v>0</v>
      </c>
      <c r="L239" s="136">
        <f t="shared" si="21"/>
        <v>0</v>
      </c>
      <c r="M239" s="134"/>
      <c r="N239" s="79">
        <f>IFERROR(INDEX(Cenník[[Názov]:[KódN]],MATCH(O239,Cenník[Názov],0),2),0)</f>
        <v>0</v>
      </c>
      <c r="O239" s="131"/>
      <c r="P239" s="135"/>
      <c r="Q239" s="133">
        <f>IFERROR(INDEX(Cenník[[Názov]:[JC]],MATCH(O239,Cenník[Názov],0),3),0)</f>
        <v>0</v>
      </c>
      <c r="R239" s="136">
        <f t="shared" si="22"/>
        <v>0</v>
      </c>
      <c r="S239" s="134"/>
      <c r="T239" s="79" t="str">
        <f>IFERROR(VLOOKUP(U239,Cenník[[Názov]:[KódN]],MATCH("KódN",Cenník[[#Headers],[Názov]:[KódN]],0),0),"")</f>
        <v/>
      </c>
      <c r="U239" s="131"/>
      <c r="V239" s="135"/>
      <c r="W239" s="133">
        <f>IFERROR(INDEX(Cenník[[Názov]:[JC]],MATCH(U239,Cenník[Názov],0),3),0)</f>
        <v>0</v>
      </c>
      <c r="X239" s="136">
        <f t="shared" si="23"/>
        <v>0</v>
      </c>
      <c r="Y239" s="134"/>
      <c r="Z239" s="108"/>
      <c r="AA239" s="108"/>
      <c r="AB239" s="108"/>
      <c r="AC239" s="108"/>
      <c r="AD239" s="108"/>
      <c r="AE239" s="108"/>
      <c r="AF239" s="108"/>
      <c r="AG239" s="108"/>
      <c r="AH239" s="108"/>
      <c r="AI239" s="116"/>
      <c r="AJ239" s="116"/>
      <c r="AK239" s="116"/>
      <c r="AL239" s="108"/>
      <c r="AM239" s="108"/>
      <c r="AN239" s="108"/>
      <c r="AO239" s="108"/>
    </row>
    <row r="240" spans="1:41" ht="12.75" customHeight="1" x14ac:dyDescent="0.35">
      <c r="A240" s="75"/>
      <c r="B240" s="79">
        <f>IFERROR(INDEX(Cenník[[Názov]:[KódN]],MATCH(C240,Cenník[Názov],0),2),0)</f>
        <v>0</v>
      </c>
      <c r="C240" s="131"/>
      <c r="D240" s="135"/>
      <c r="E240" s="133">
        <f>IFERROR(INDEX(Cenník[[Názov]:[JC]],MATCH(C240,Cenník[Názov],0),3),0)</f>
        <v>0</v>
      </c>
      <c r="F240" s="136">
        <f t="shared" si="20"/>
        <v>0</v>
      </c>
      <c r="G240" s="134"/>
      <c r="H240" s="79">
        <f>IFERROR(INDEX(Cenník[[Názov]:[KódN]],MATCH(I240,Cenník[Názov],0),2),0)</f>
        <v>0</v>
      </c>
      <c r="I240" s="131"/>
      <c r="J240" s="135"/>
      <c r="K240" s="133">
        <f>IFERROR(INDEX(Cenník[[Názov]:[JC]],MATCH(I240,Cenník[Názov],0),3),0)</f>
        <v>0</v>
      </c>
      <c r="L240" s="136">
        <f t="shared" si="21"/>
        <v>0</v>
      </c>
      <c r="M240" s="134"/>
      <c r="N240" s="79">
        <f>IFERROR(INDEX(Cenník[[Názov]:[KódN]],MATCH(O240,Cenník[Názov],0),2),0)</f>
        <v>0</v>
      </c>
      <c r="O240" s="131"/>
      <c r="P240" s="135"/>
      <c r="Q240" s="133">
        <f>IFERROR(INDEX(Cenník[[Názov]:[JC]],MATCH(O240,Cenník[Názov],0),3),0)</f>
        <v>0</v>
      </c>
      <c r="R240" s="136">
        <f t="shared" si="22"/>
        <v>0</v>
      </c>
      <c r="S240" s="134"/>
      <c r="T240" s="79" t="str">
        <f>IFERROR(VLOOKUP(U240,Cenník[[Názov]:[KódN]],MATCH("KódN",Cenník[[#Headers],[Názov]:[KódN]],0),0),"")</f>
        <v/>
      </c>
      <c r="U240" s="131"/>
      <c r="V240" s="135"/>
      <c r="W240" s="133">
        <f>IFERROR(INDEX(Cenník[[Názov]:[JC]],MATCH(U240,Cenník[Názov],0),3),0)</f>
        <v>0</v>
      </c>
      <c r="X240" s="136">
        <f t="shared" si="23"/>
        <v>0</v>
      </c>
      <c r="Y240" s="134"/>
      <c r="Z240" s="108"/>
      <c r="AA240" s="108"/>
      <c r="AB240" s="108"/>
      <c r="AC240" s="108"/>
      <c r="AD240" s="108"/>
      <c r="AE240" s="108"/>
      <c r="AF240" s="108"/>
      <c r="AG240" s="108"/>
      <c r="AH240" s="108"/>
      <c r="AI240" s="116"/>
      <c r="AJ240" s="116"/>
      <c r="AK240" s="116"/>
      <c r="AL240" s="108"/>
      <c r="AM240" s="108"/>
      <c r="AN240" s="108"/>
      <c r="AO240" s="108"/>
    </row>
    <row r="241" spans="1:41" ht="12.75" customHeight="1" x14ac:dyDescent="0.35">
      <c r="A241" s="75"/>
      <c r="B241" s="79">
        <f>IFERROR(INDEX(Cenník[[Názov]:[KódN]],MATCH(C241,Cenník[Názov],0),2),0)</f>
        <v>0</v>
      </c>
      <c r="C241" s="131"/>
      <c r="D241" s="135"/>
      <c r="E241" s="133">
        <f>IFERROR(INDEX(Cenník[[Názov]:[JC]],MATCH(C241,Cenník[Názov],0),3),0)</f>
        <v>0</v>
      </c>
      <c r="F241" s="136">
        <f t="shared" si="20"/>
        <v>0</v>
      </c>
      <c r="G241" s="134"/>
      <c r="H241" s="79">
        <f>IFERROR(INDEX(Cenník[[Názov]:[KódN]],MATCH(I241,Cenník[Názov],0),2),0)</f>
        <v>0</v>
      </c>
      <c r="I241" s="131"/>
      <c r="J241" s="135"/>
      <c r="K241" s="133">
        <f>IFERROR(INDEX(Cenník[[Názov]:[JC]],MATCH(I241,Cenník[Názov],0),3),0)</f>
        <v>0</v>
      </c>
      <c r="L241" s="136">
        <f t="shared" si="21"/>
        <v>0</v>
      </c>
      <c r="M241" s="134"/>
      <c r="N241" s="79">
        <f>IFERROR(INDEX(Cenník[[Názov]:[KódN]],MATCH(O241,Cenník[Názov],0),2),0)</f>
        <v>0</v>
      </c>
      <c r="O241" s="131"/>
      <c r="P241" s="135"/>
      <c r="Q241" s="133">
        <f>IFERROR(INDEX(Cenník[[Názov]:[JC]],MATCH(O241,Cenník[Názov],0),3),0)</f>
        <v>0</v>
      </c>
      <c r="R241" s="136">
        <f t="shared" si="22"/>
        <v>0</v>
      </c>
      <c r="S241" s="134"/>
      <c r="T241" s="79" t="str">
        <f>IFERROR(VLOOKUP(U241,Cenník[[Názov]:[KódN]],MATCH("KódN",Cenník[[#Headers],[Názov]:[KódN]],0),0),"")</f>
        <v/>
      </c>
      <c r="U241" s="131"/>
      <c r="V241" s="135"/>
      <c r="W241" s="133">
        <f>IFERROR(INDEX(Cenník[[Názov]:[JC]],MATCH(U241,Cenník[Názov],0),3),0)</f>
        <v>0</v>
      </c>
      <c r="X241" s="136">
        <f t="shared" si="23"/>
        <v>0</v>
      </c>
      <c r="Y241" s="134"/>
      <c r="Z241" s="108"/>
      <c r="AA241" s="108"/>
      <c r="AB241" s="108"/>
      <c r="AC241" s="108"/>
      <c r="AD241" s="108"/>
      <c r="AE241" s="108"/>
      <c r="AF241" s="108"/>
      <c r="AG241" s="108"/>
      <c r="AH241" s="108"/>
      <c r="AI241" s="116"/>
      <c r="AJ241" s="116"/>
      <c r="AK241" s="116"/>
      <c r="AL241" s="108"/>
      <c r="AM241" s="108"/>
      <c r="AN241" s="108"/>
      <c r="AO241" s="108"/>
    </row>
    <row r="242" spans="1:41" ht="12.75" customHeight="1" x14ac:dyDescent="0.35">
      <c r="A242" s="75"/>
      <c r="B242" s="79">
        <f>IFERROR(INDEX(Cenník[[Názov]:[KódN]],MATCH(C242,Cenník[Názov],0),2),0)</f>
        <v>0</v>
      </c>
      <c r="C242" s="131"/>
      <c r="D242" s="135"/>
      <c r="E242" s="133">
        <f>IFERROR(INDEX(Cenník[[Názov]:[JC]],MATCH(C242,Cenník[Názov],0),3),0)</f>
        <v>0</v>
      </c>
      <c r="F242" s="136">
        <f t="shared" si="20"/>
        <v>0</v>
      </c>
      <c r="G242" s="134"/>
      <c r="H242" s="79">
        <f>IFERROR(INDEX(Cenník[[Názov]:[KódN]],MATCH(I242,Cenník[Názov],0),2),0)</f>
        <v>0</v>
      </c>
      <c r="I242" s="131"/>
      <c r="J242" s="135"/>
      <c r="K242" s="133">
        <f>IFERROR(INDEX(Cenník[[Názov]:[JC]],MATCH(I242,Cenník[Názov],0),3),0)</f>
        <v>0</v>
      </c>
      <c r="L242" s="136">
        <f t="shared" si="21"/>
        <v>0</v>
      </c>
      <c r="M242" s="134"/>
      <c r="N242" s="79">
        <f>IFERROR(INDEX(Cenník[[Názov]:[KódN]],MATCH(O242,Cenník[Názov],0),2),0)</f>
        <v>0</v>
      </c>
      <c r="O242" s="131"/>
      <c r="P242" s="135"/>
      <c r="Q242" s="133">
        <f>IFERROR(INDEX(Cenník[[Názov]:[JC]],MATCH(O242,Cenník[Názov],0),3),0)</f>
        <v>0</v>
      </c>
      <c r="R242" s="136">
        <f t="shared" si="22"/>
        <v>0</v>
      </c>
      <c r="S242" s="134"/>
      <c r="T242" s="79" t="str">
        <f>IFERROR(VLOOKUP(U242,Cenník[[Názov]:[KódN]],MATCH("KódN",Cenník[[#Headers],[Názov]:[KódN]],0),0),"")</f>
        <v/>
      </c>
      <c r="U242" s="131"/>
      <c r="V242" s="135"/>
      <c r="W242" s="133">
        <f>IFERROR(INDEX(Cenník[[Názov]:[JC]],MATCH(U242,Cenník[Názov],0),3),0)</f>
        <v>0</v>
      </c>
      <c r="X242" s="136">
        <f t="shared" si="23"/>
        <v>0</v>
      </c>
      <c r="Y242" s="134"/>
      <c r="Z242" s="108"/>
      <c r="AA242" s="108"/>
      <c r="AB242" s="108"/>
      <c r="AC242" s="108"/>
      <c r="AD242" s="108"/>
      <c r="AE242" s="108"/>
      <c r="AF242" s="108"/>
      <c r="AG242" s="108"/>
      <c r="AH242" s="108"/>
      <c r="AI242" s="116"/>
      <c r="AJ242" s="116"/>
      <c r="AK242" s="116"/>
      <c r="AL242" s="108"/>
      <c r="AM242" s="108"/>
      <c r="AN242" s="108"/>
      <c r="AO242" s="108"/>
    </row>
    <row r="243" spans="1:41" ht="12.75" customHeight="1" x14ac:dyDescent="0.35">
      <c r="A243" s="75"/>
      <c r="B243" s="79">
        <f>IFERROR(INDEX(Cenník[[Názov]:[KódN]],MATCH(C243,Cenník[Názov],0),2),0)</f>
        <v>0</v>
      </c>
      <c r="C243" s="131"/>
      <c r="D243" s="135"/>
      <c r="E243" s="133">
        <f>IFERROR(INDEX(Cenník[[Názov]:[JC]],MATCH(C243,Cenník[Názov],0),3),0)</f>
        <v>0</v>
      </c>
      <c r="F243" s="136">
        <f t="shared" si="20"/>
        <v>0</v>
      </c>
      <c r="G243" s="134"/>
      <c r="H243" s="79">
        <f>IFERROR(INDEX(Cenník[[Názov]:[KódN]],MATCH(I243,Cenník[Názov],0),2),0)</f>
        <v>0</v>
      </c>
      <c r="I243" s="131"/>
      <c r="J243" s="135"/>
      <c r="K243" s="133">
        <f>IFERROR(INDEX(Cenník[[Názov]:[JC]],MATCH(I243,Cenník[Názov],0),3),0)</f>
        <v>0</v>
      </c>
      <c r="L243" s="136">
        <f t="shared" si="21"/>
        <v>0</v>
      </c>
      <c r="M243" s="134"/>
      <c r="N243" s="79">
        <f>IFERROR(INDEX(Cenník[[Názov]:[KódN]],MATCH(O243,Cenník[Názov],0),2),0)</f>
        <v>0</v>
      </c>
      <c r="O243" s="131"/>
      <c r="P243" s="135"/>
      <c r="Q243" s="133">
        <f>IFERROR(INDEX(Cenník[[Názov]:[JC]],MATCH(O243,Cenník[Názov],0),3),0)</f>
        <v>0</v>
      </c>
      <c r="R243" s="136">
        <f t="shared" si="22"/>
        <v>0</v>
      </c>
      <c r="S243" s="134"/>
      <c r="T243" s="79" t="str">
        <f>IFERROR(VLOOKUP(U243,Cenník[[Názov]:[KódN]],MATCH("KódN",Cenník[[#Headers],[Názov]:[KódN]],0),0),"")</f>
        <v/>
      </c>
      <c r="U243" s="131"/>
      <c r="V243" s="135"/>
      <c r="W243" s="133">
        <f>IFERROR(INDEX(Cenník[[Názov]:[JC]],MATCH(U243,Cenník[Názov],0),3),0)</f>
        <v>0</v>
      </c>
      <c r="X243" s="136">
        <f t="shared" si="23"/>
        <v>0</v>
      </c>
      <c r="Y243" s="134"/>
      <c r="Z243" s="108"/>
      <c r="AA243" s="108"/>
      <c r="AB243" s="108"/>
      <c r="AC243" s="108"/>
      <c r="AD243" s="108"/>
      <c r="AE243" s="108"/>
      <c r="AF243" s="108"/>
      <c r="AG243" s="108"/>
      <c r="AH243" s="108"/>
      <c r="AI243" s="116"/>
      <c r="AJ243" s="116"/>
      <c r="AK243" s="116"/>
      <c r="AL243" s="108"/>
      <c r="AM243" s="108"/>
      <c r="AN243" s="108"/>
      <c r="AO243" s="108"/>
    </row>
    <row r="244" spans="1:41" ht="12.75" customHeight="1" x14ac:dyDescent="0.35">
      <c r="A244" s="75"/>
      <c r="B244" s="79">
        <f>IFERROR(INDEX(Cenník[[Názov]:[KódN]],MATCH(C244,Cenník[Názov],0),2),0)</f>
        <v>0</v>
      </c>
      <c r="C244" s="131"/>
      <c r="D244" s="135"/>
      <c r="E244" s="133">
        <f>IFERROR(INDEX(Cenník[[Názov]:[JC]],MATCH(C244,Cenník[Názov],0),3),0)</f>
        <v>0</v>
      </c>
      <c r="F244" s="136">
        <f t="shared" si="20"/>
        <v>0</v>
      </c>
      <c r="G244" s="134"/>
      <c r="H244" s="79">
        <f>IFERROR(INDEX(Cenník[[Názov]:[KódN]],MATCH(I244,Cenník[Názov],0),2),0)</f>
        <v>0</v>
      </c>
      <c r="I244" s="131"/>
      <c r="J244" s="135"/>
      <c r="K244" s="133">
        <f>IFERROR(INDEX(Cenník[[Názov]:[JC]],MATCH(I244,Cenník[Názov],0),3),0)</f>
        <v>0</v>
      </c>
      <c r="L244" s="136">
        <f t="shared" si="21"/>
        <v>0</v>
      </c>
      <c r="M244" s="134"/>
      <c r="N244" s="79">
        <f>IFERROR(INDEX(Cenník[[Názov]:[KódN]],MATCH(O244,Cenník[Názov],0),2),0)</f>
        <v>0</v>
      </c>
      <c r="O244" s="131"/>
      <c r="P244" s="135"/>
      <c r="Q244" s="133">
        <f>IFERROR(INDEX(Cenník[[Názov]:[JC]],MATCH(O244,Cenník[Názov],0),3),0)</f>
        <v>0</v>
      </c>
      <c r="R244" s="136">
        <f t="shared" si="22"/>
        <v>0</v>
      </c>
      <c r="S244" s="134"/>
      <c r="T244" s="79" t="str">
        <f>IFERROR(VLOOKUP(U244,Cenník[[Názov]:[KódN]],MATCH("KódN",Cenník[[#Headers],[Názov]:[KódN]],0),0),"")</f>
        <v/>
      </c>
      <c r="U244" s="131"/>
      <c r="V244" s="135"/>
      <c r="W244" s="133">
        <f>IFERROR(INDEX(Cenník[[Názov]:[JC]],MATCH(U244,Cenník[Názov],0),3),0)</f>
        <v>0</v>
      </c>
      <c r="X244" s="136">
        <f t="shared" si="23"/>
        <v>0</v>
      </c>
      <c r="Y244" s="134"/>
      <c r="Z244" s="108"/>
      <c r="AA244" s="108"/>
      <c r="AB244" s="108"/>
      <c r="AC244" s="108"/>
      <c r="AD244" s="108"/>
      <c r="AE244" s="108"/>
      <c r="AF244" s="108"/>
      <c r="AG244" s="108"/>
      <c r="AH244" s="108"/>
      <c r="AI244" s="116"/>
      <c r="AJ244" s="116"/>
      <c r="AK244" s="116"/>
      <c r="AL244" s="108"/>
      <c r="AM244" s="108"/>
      <c r="AN244" s="108"/>
      <c r="AO244" s="108"/>
    </row>
    <row r="245" spans="1:41" ht="12.75" customHeight="1" x14ac:dyDescent="0.35">
      <c r="A245" s="75"/>
      <c r="B245" s="79">
        <f>IFERROR(INDEX(Cenník[[Názov]:[KódN]],MATCH(C245,Cenník[Názov],0),2),0)</f>
        <v>0</v>
      </c>
      <c r="C245" s="131"/>
      <c r="D245" s="135"/>
      <c r="E245" s="133">
        <f>IFERROR(INDEX(Cenník[[Názov]:[JC]],MATCH(C245,Cenník[Názov],0),3),0)</f>
        <v>0</v>
      </c>
      <c r="F245" s="136">
        <f t="shared" si="20"/>
        <v>0</v>
      </c>
      <c r="G245" s="134"/>
      <c r="H245" s="79">
        <f>IFERROR(INDEX(Cenník[[Názov]:[KódN]],MATCH(I245,Cenník[Názov],0),2),0)</f>
        <v>0</v>
      </c>
      <c r="I245" s="131"/>
      <c r="J245" s="135"/>
      <c r="K245" s="133">
        <f>IFERROR(INDEX(Cenník[[Názov]:[JC]],MATCH(I245,Cenník[Názov],0),3),0)</f>
        <v>0</v>
      </c>
      <c r="L245" s="136">
        <f t="shared" si="21"/>
        <v>0</v>
      </c>
      <c r="M245" s="134"/>
      <c r="N245" s="79">
        <f>IFERROR(INDEX(Cenník[[Názov]:[KódN]],MATCH(O245,Cenník[Názov],0),2),0)</f>
        <v>0</v>
      </c>
      <c r="O245" s="131"/>
      <c r="P245" s="135"/>
      <c r="Q245" s="133">
        <f>IFERROR(INDEX(Cenník[[Názov]:[JC]],MATCH(O245,Cenník[Názov],0),3),0)</f>
        <v>0</v>
      </c>
      <c r="R245" s="136">
        <f t="shared" si="22"/>
        <v>0</v>
      </c>
      <c r="S245" s="134"/>
      <c r="T245" s="79" t="str">
        <f>IFERROR(VLOOKUP(U245,Cenník[[Názov]:[KódN]],MATCH("KódN",Cenník[[#Headers],[Názov]:[KódN]],0),0),"")</f>
        <v/>
      </c>
      <c r="U245" s="131"/>
      <c r="V245" s="135"/>
      <c r="W245" s="133">
        <f>IFERROR(INDEX(Cenník[[Názov]:[JC]],MATCH(U245,Cenník[Názov],0),3),0)</f>
        <v>0</v>
      </c>
      <c r="X245" s="136">
        <f t="shared" si="23"/>
        <v>0</v>
      </c>
      <c r="Y245" s="134"/>
      <c r="Z245" s="108"/>
      <c r="AA245" s="108"/>
      <c r="AB245" s="108"/>
      <c r="AC245" s="108"/>
      <c r="AD245" s="108"/>
      <c r="AE245" s="108"/>
      <c r="AF245" s="108"/>
      <c r="AG245" s="108"/>
      <c r="AH245" s="108"/>
      <c r="AI245" s="116"/>
      <c r="AJ245" s="116"/>
      <c r="AK245" s="116"/>
      <c r="AL245" s="108"/>
      <c r="AM245" s="108"/>
      <c r="AN245" s="108"/>
      <c r="AO245" s="108"/>
    </row>
    <row r="246" spans="1:41" ht="12.75" customHeight="1" x14ac:dyDescent="0.35">
      <c r="A246" s="80"/>
      <c r="B246" s="79">
        <f>IFERROR(INDEX(Cenník[[Názov]:[KódN]],MATCH(C246,Cenník[Názov],0),2),0)</f>
        <v>0</v>
      </c>
      <c r="C246" s="131"/>
      <c r="D246" s="135"/>
      <c r="E246" s="133">
        <f>IFERROR(INDEX(Cenník[[Názov]:[JC]],MATCH(C246,Cenník[Názov],0),3),0)</f>
        <v>0</v>
      </c>
      <c r="F246" s="136">
        <f t="shared" si="20"/>
        <v>0</v>
      </c>
      <c r="G246" s="154"/>
      <c r="H246" s="79">
        <f>IFERROR(INDEX(Cenník[[Názov]:[KódN]],MATCH(I246,Cenník[Názov],0),2),0)</f>
        <v>0</v>
      </c>
      <c r="I246" s="131"/>
      <c r="J246" s="135"/>
      <c r="K246" s="133">
        <f>IFERROR(INDEX(Cenník[[Názov]:[JC]],MATCH(I246,Cenník[Názov],0),3),0)</f>
        <v>0</v>
      </c>
      <c r="L246" s="136">
        <f t="shared" si="21"/>
        <v>0</v>
      </c>
      <c r="M246" s="154"/>
      <c r="N246" s="79">
        <f>IFERROR(INDEX(Cenník[[Názov]:[KódN]],MATCH(O246,Cenník[Názov],0),2),0)</f>
        <v>0</v>
      </c>
      <c r="O246" s="131"/>
      <c r="P246" s="135"/>
      <c r="Q246" s="133">
        <f>IFERROR(INDEX(Cenník[[Názov]:[JC]],MATCH(O246,Cenník[Názov],0),3),0)</f>
        <v>0</v>
      </c>
      <c r="R246" s="136">
        <f t="shared" si="22"/>
        <v>0</v>
      </c>
      <c r="S246" s="154"/>
      <c r="T246" s="79" t="str">
        <f>IFERROR(VLOOKUP(U246,Cenník[[Názov]:[KódN]],MATCH("KódN",Cenník[[#Headers],[Názov]:[KódN]],0),0),"")</f>
        <v/>
      </c>
      <c r="U246" s="131"/>
      <c r="V246" s="135"/>
      <c r="W246" s="133">
        <f>IFERROR(INDEX(Cenník[[Názov]:[JC]],MATCH(U246,Cenník[Názov],0),3),0)</f>
        <v>0</v>
      </c>
      <c r="X246" s="136">
        <f t="shared" si="23"/>
        <v>0</v>
      </c>
      <c r="Y246" s="154"/>
      <c r="Z246" s="108"/>
      <c r="AA246" s="108"/>
      <c r="AB246" s="108"/>
      <c r="AC246" s="108"/>
      <c r="AD246" s="108"/>
      <c r="AE246" s="108"/>
      <c r="AF246" s="108"/>
      <c r="AG246" s="108"/>
      <c r="AH246" s="108"/>
      <c r="AI246" s="116"/>
      <c r="AJ246" s="116"/>
      <c r="AK246" s="116"/>
      <c r="AL246" s="108"/>
      <c r="AM246" s="108"/>
      <c r="AN246" s="108"/>
      <c r="AO246" s="108"/>
    </row>
    <row r="247" spans="1:41" ht="12.75" customHeight="1" x14ac:dyDescent="0.35">
      <c r="A247" s="80"/>
      <c r="B247" s="79">
        <f>IFERROR(INDEX(Cenník[[Názov]:[KódN]],MATCH(C247,Cenník[Názov],0),2),0)</f>
        <v>0</v>
      </c>
      <c r="C247" s="131"/>
      <c r="D247" s="135"/>
      <c r="E247" s="133">
        <f>IFERROR(INDEX(Cenník[[Názov]:[JC]],MATCH(C247,Cenník[Názov],0),3),0)</f>
        <v>0</v>
      </c>
      <c r="F247" s="136">
        <f t="shared" si="20"/>
        <v>0</v>
      </c>
      <c r="G247" s="154"/>
      <c r="H247" s="79">
        <f>IFERROR(INDEX(Cenník[[Názov]:[KódN]],MATCH(I247,Cenník[Názov],0),2),0)</f>
        <v>0</v>
      </c>
      <c r="I247" s="131"/>
      <c r="J247" s="135"/>
      <c r="K247" s="133">
        <f>IFERROR(INDEX(Cenník[[Názov]:[JC]],MATCH(I247,Cenník[Názov],0),3),0)</f>
        <v>0</v>
      </c>
      <c r="L247" s="136">
        <f t="shared" si="21"/>
        <v>0</v>
      </c>
      <c r="M247" s="154"/>
      <c r="N247" s="79">
        <f>IFERROR(INDEX(Cenník[[Názov]:[KódN]],MATCH(O247,Cenník[Názov],0),2),0)</f>
        <v>0</v>
      </c>
      <c r="O247" s="131"/>
      <c r="P247" s="135"/>
      <c r="Q247" s="133">
        <f>IFERROR(INDEX(Cenník[[Názov]:[JC]],MATCH(O247,Cenník[Názov],0),3),0)</f>
        <v>0</v>
      </c>
      <c r="R247" s="136">
        <f t="shared" si="22"/>
        <v>0</v>
      </c>
      <c r="S247" s="154"/>
      <c r="T247" s="79" t="str">
        <f>IFERROR(VLOOKUP(U247,Cenník[[Názov]:[KódN]],MATCH("KódN",Cenník[[#Headers],[Názov]:[KódN]],0),0),"")</f>
        <v/>
      </c>
      <c r="U247" s="131"/>
      <c r="V247" s="135"/>
      <c r="W247" s="133">
        <f>IFERROR(INDEX(Cenník[[Názov]:[JC]],MATCH(U247,Cenník[Názov],0),3),0)</f>
        <v>0</v>
      </c>
      <c r="X247" s="136">
        <f t="shared" si="23"/>
        <v>0</v>
      </c>
      <c r="Y247" s="154"/>
      <c r="Z247" s="108"/>
      <c r="AA247" s="108"/>
      <c r="AB247" s="108"/>
      <c r="AC247" s="108"/>
      <c r="AD247" s="108"/>
      <c r="AE247" s="108"/>
      <c r="AF247" s="108"/>
      <c r="AG247" s="108"/>
      <c r="AH247" s="108"/>
      <c r="AI247" s="116"/>
      <c r="AJ247" s="116"/>
      <c r="AK247" s="116"/>
      <c r="AL247" s="108"/>
      <c r="AM247" s="108"/>
      <c r="AN247" s="108"/>
      <c r="AO247" s="108"/>
    </row>
    <row r="248" spans="1:41" ht="12.75" customHeight="1" x14ac:dyDescent="0.35">
      <c r="A248" s="80"/>
      <c r="B248" s="79">
        <f>IFERROR(INDEX(Cenník[[Názov]:[KódN]],MATCH(C248,Cenník[Názov],0),2),0)</f>
        <v>0</v>
      </c>
      <c r="C248" s="131"/>
      <c r="D248" s="135"/>
      <c r="E248" s="133">
        <f>IFERROR(INDEX(Cenník[[Názov]:[JC]],MATCH(C248,Cenník[Názov],0),3),0)</f>
        <v>0</v>
      </c>
      <c r="F248" s="136">
        <f t="shared" si="20"/>
        <v>0</v>
      </c>
      <c r="G248" s="154"/>
      <c r="H248" s="79">
        <f>IFERROR(INDEX(Cenník[[Názov]:[KódN]],MATCH(I248,Cenník[Názov],0),2),0)</f>
        <v>0</v>
      </c>
      <c r="I248" s="131"/>
      <c r="J248" s="135"/>
      <c r="K248" s="133">
        <f>IFERROR(INDEX(Cenník[[Názov]:[JC]],MATCH(I248,Cenník[Názov],0),3),0)</f>
        <v>0</v>
      </c>
      <c r="L248" s="136">
        <f t="shared" si="21"/>
        <v>0</v>
      </c>
      <c r="M248" s="154"/>
      <c r="N248" s="79">
        <f>IFERROR(INDEX(Cenník[[Názov]:[KódN]],MATCH(O248,Cenník[Názov],0),2),0)</f>
        <v>0</v>
      </c>
      <c r="O248" s="131"/>
      <c r="P248" s="135"/>
      <c r="Q248" s="133">
        <f>IFERROR(INDEX(Cenník[[Názov]:[JC]],MATCH(O248,Cenník[Názov],0),3),0)</f>
        <v>0</v>
      </c>
      <c r="R248" s="136">
        <f t="shared" si="22"/>
        <v>0</v>
      </c>
      <c r="S248" s="154"/>
      <c r="T248" s="79" t="str">
        <f>IFERROR(VLOOKUP(U248,Cenník[[Názov]:[KódN]],MATCH("KódN",Cenník[[#Headers],[Názov]:[KódN]],0),0),"")</f>
        <v/>
      </c>
      <c r="U248" s="131"/>
      <c r="V248" s="135"/>
      <c r="W248" s="133">
        <f>IFERROR(INDEX(Cenník[[Názov]:[JC]],MATCH(U248,Cenník[Názov],0),3),0)</f>
        <v>0</v>
      </c>
      <c r="X248" s="136">
        <f t="shared" si="23"/>
        <v>0</v>
      </c>
      <c r="Y248" s="154"/>
      <c r="Z248" s="108"/>
      <c r="AA248" s="108"/>
      <c r="AB248" s="108"/>
      <c r="AC248" s="108"/>
      <c r="AD248" s="108"/>
      <c r="AE248" s="108"/>
      <c r="AF248" s="108"/>
      <c r="AG248" s="108"/>
      <c r="AH248" s="108"/>
      <c r="AI248" s="116"/>
      <c r="AJ248" s="116"/>
      <c r="AK248" s="116"/>
      <c r="AL248" s="108"/>
      <c r="AM248" s="108"/>
      <c r="AN248" s="108"/>
      <c r="AO248" s="108"/>
    </row>
    <row r="249" spans="1:41" ht="12.75" customHeight="1" x14ac:dyDescent="0.35">
      <c r="A249" s="80"/>
      <c r="B249" s="79">
        <f>IFERROR(INDEX(Cenník[[Názov]:[KódN]],MATCH(C249,Cenník[Názov],0),2),0)</f>
        <v>0</v>
      </c>
      <c r="C249" s="131"/>
      <c r="D249" s="135"/>
      <c r="E249" s="133">
        <f>IFERROR(INDEX(Cenník[[Názov]:[JC]],MATCH(C249,Cenník[Názov],0),3),0)</f>
        <v>0</v>
      </c>
      <c r="F249" s="136">
        <f t="shared" si="20"/>
        <v>0</v>
      </c>
      <c r="G249" s="134"/>
      <c r="H249" s="79">
        <f>IFERROR(INDEX(Cenník[[Názov]:[KódN]],MATCH(I249,Cenník[Názov],0),2),0)</f>
        <v>0</v>
      </c>
      <c r="I249" s="131"/>
      <c r="J249" s="135"/>
      <c r="K249" s="133">
        <f>IFERROR(INDEX(Cenník[[Názov]:[JC]],MATCH(I249,Cenník[Názov],0),3),0)</f>
        <v>0</v>
      </c>
      <c r="L249" s="136">
        <f t="shared" si="21"/>
        <v>0</v>
      </c>
      <c r="M249" s="134"/>
      <c r="N249" s="79">
        <f>IFERROR(INDEX(Cenník[[Názov]:[KódN]],MATCH(O249,Cenník[Názov],0),2),0)</f>
        <v>0</v>
      </c>
      <c r="O249" s="131"/>
      <c r="P249" s="135"/>
      <c r="Q249" s="133">
        <f>IFERROR(INDEX(Cenník[[Názov]:[JC]],MATCH(O249,Cenník[Názov],0),3),0)</f>
        <v>0</v>
      </c>
      <c r="R249" s="136">
        <f t="shared" si="22"/>
        <v>0</v>
      </c>
      <c r="S249" s="134"/>
      <c r="T249" s="79" t="str">
        <f>IFERROR(VLOOKUP(U249,Cenník[[Názov]:[KódN]],MATCH("KódN",Cenník[[#Headers],[Názov]:[KódN]],0),0),"")</f>
        <v/>
      </c>
      <c r="U249" s="131"/>
      <c r="V249" s="135"/>
      <c r="W249" s="133">
        <f>IFERROR(INDEX(Cenník[[Názov]:[JC]],MATCH(U249,Cenník[Názov],0),3),0)</f>
        <v>0</v>
      </c>
      <c r="X249" s="136">
        <f t="shared" si="23"/>
        <v>0</v>
      </c>
      <c r="Y249" s="134"/>
      <c r="Z249" s="108"/>
      <c r="AA249" s="108"/>
      <c r="AB249" s="108"/>
      <c r="AC249" s="108"/>
      <c r="AD249" s="108"/>
      <c r="AE249" s="108"/>
      <c r="AF249" s="108"/>
      <c r="AG249" s="108"/>
      <c r="AH249" s="108"/>
      <c r="AI249" s="116"/>
      <c r="AJ249" s="116"/>
      <c r="AK249" s="116"/>
      <c r="AL249" s="108"/>
      <c r="AM249" s="108"/>
      <c r="AN249" s="108"/>
      <c r="AO249" s="108"/>
    </row>
    <row r="250" spans="1:41" ht="12.75" customHeight="1" x14ac:dyDescent="0.35">
      <c r="A250" s="75"/>
      <c r="B250" s="155"/>
      <c r="C250" s="246" t="s">
        <v>49</v>
      </c>
      <c r="D250" s="247"/>
      <c r="E250" s="248">
        <f>SUM(F216:F249)</f>
        <v>0</v>
      </c>
      <c r="F250" s="249"/>
      <c r="G250" s="109"/>
      <c r="H250" s="155"/>
      <c r="I250" s="246" t="s">
        <v>49</v>
      </c>
      <c r="J250" s="247"/>
      <c r="K250" s="248">
        <f>SUM(L216:L249)</f>
        <v>0</v>
      </c>
      <c r="L250" s="249"/>
      <c r="M250" s="109"/>
      <c r="N250" s="155"/>
      <c r="O250" s="246" t="s">
        <v>49</v>
      </c>
      <c r="P250" s="247"/>
      <c r="Q250" s="248">
        <f>SUM(R216:R249)</f>
        <v>0</v>
      </c>
      <c r="R250" s="249"/>
      <c r="S250" s="109"/>
      <c r="T250" s="155"/>
      <c r="U250" s="246" t="s">
        <v>49</v>
      </c>
      <c r="V250" s="247"/>
      <c r="W250" s="248">
        <f>SUM(X216:X249)</f>
        <v>0</v>
      </c>
      <c r="X250" s="249"/>
      <c r="Y250" s="109"/>
      <c r="Z250" s="108"/>
      <c r="AA250" s="108"/>
      <c r="AB250" s="108"/>
      <c r="AC250" s="108"/>
      <c r="AD250" s="108"/>
      <c r="AE250" s="108"/>
      <c r="AF250" s="108"/>
      <c r="AG250" s="108"/>
      <c r="AH250" s="108"/>
      <c r="AI250" s="116"/>
      <c r="AJ250" s="116"/>
      <c r="AK250" s="116"/>
      <c r="AL250" s="108"/>
      <c r="AM250" s="108"/>
      <c r="AN250" s="108"/>
      <c r="AO250" s="108"/>
    </row>
    <row r="251" spans="1:41" ht="12.75" customHeight="1" x14ac:dyDescent="0.35">
      <c r="A251" s="75"/>
      <c r="B251" s="143"/>
      <c r="C251" s="238" t="str">
        <f>E213</f>
        <v>5.A</v>
      </c>
      <c r="D251" s="239"/>
      <c r="E251" s="240"/>
      <c r="F251" s="241"/>
      <c r="G251" s="109"/>
      <c r="H251" s="143"/>
      <c r="I251" s="238" t="str">
        <f>K213</f>
        <v>5.B</v>
      </c>
      <c r="J251" s="239"/>
      <c r="K251" s="240"/>
      <c r="L251" s="241"/>
      <c r="M251" s="109"/>
      <c r="N251" s="143"/>
      <c r="O251" s="238" t="str">
        <f>Q213</f>
        <v>5.C</v>
      </c>
      <c r="P251" s="239"/>
      <c r="Q251" s="240"/>
      <c r="R251" s="241"/>
      <c r="S251" s="109"/>
      <c r="T251" s="143"/>
      <c r="U251" s="238" t="str">
        <f>W213</f>
        <v>5.D</v>
      </c>
      <c r="V251" s="239"/>
      <c r="W251" s="240"/>
      <c r="X251" s="241"/>
      <c r="Y251" s="109"/>
      <c r="Z251" s="108"/>
      <c r="AA251" s="108"/>
      <c r="AB251" s="108"/>
      <c r="AC251" s="108"/>
      <c r="AD251" s="108"/>
      <c r="AE251" s="108"/>
      <c r="AF251" s="108"/>
      <c r="AG251" s="108"/>
      <c r="AH251" s="108"/>
      <c r="AI251" s="116"/>
      <c r="AJ251" s="116"/>
      <c r="AK251" s="116"/>
      <c r="AL251" s="108"/>
      <c r="AM251" s="108"/>
      <c r="AN251" s="108"/>
      <c r="AO251" s="108"/>
    </row>
    <row r="252" spans="1:41" ht="12.75" customHeight="1" x14ac:dyDescent="0.35">
      <c r="A252" s="75"/>
      <c r="B252" s="143"/>
      <c r="C252" s="242" t="str">
        <f>E213</f>
        <v>5.A</v>
      </c>
      <c r="D252" s="243"/>
      <c r="E252" s="244">
        <f>E250*E251</f>
        <v>0</v>
      </c>
      <c r="F252" s="245"/>
      <c r="G252" s="109"/>
      <c r="H252" s="143"/>
      <c r="I252" s="242" t="str">
        <f>K213</f>
        <v>5.B</v>
      </c>
      <c r="J252" s="243"/>
      <c r="K252" s="244">
        <f>K250*K251</f>
        <v>0</v>
      </c>
      <c r="L252" s="245"/>
      <c r="M252" s="109"/>
      <c r="N252" s="143"/>
      <c r="O252" s="242" t="str">
        <f>Q213</f>
        <v>5.C</v>
      </c>
      <c r="P252" s="243"/>
      <c r="Q252" s="244">
        <f>Q250*Q251</f>
        <v>0</v>
      </c>
      <c r="R252" s="245"/>
      <c r="S252" s="109"/>
      <c r="T252" s="143"/>
      <c r="U252" s="242" t="str">
        <f>W213</f>
        <v>5.D</v>
      </c>
      <c r="V252" s="243"/>
      <c r="W252" s="244">
        <f>W250*W251</f>
        <v>0</v>
      </c>
      <c r="X252" s="245"/>
      <c r="Y252" s="109"/>
      <c r="Z252" s="108"/>
      <c r="AA252" s="108"/>
      <c r="AB252" s="108"/>
      <c r="AC252" s="108"/>
      <c r="AD252" s="108"/>
      <c r="AE252" s="108"/>
      <c r="AF252" s="108"/>
      <c r="AG252" s="108"/>
      <c r="AH252" s="108"/>
      <c r="AI252" s="116"/>
      <c r="AJ252" s="116"/>
      <c r="AK252" s="116"/>
      <c r="AL252" s="108"/>
      <c r="AM252" s="108"/>
      <c r="AN252" s="108"/>
      <c r="AO252" s="108"/>
    </row>
    <row r="253" spans="1:41" ht="12.75" customHeight="1" x14ac:dyDescent="0.35">
      <c r="A253" s="75"/>
      <c r="B253" s="142"/>
      <c r="C253" s="142"/>
      <c r="D253" s="142"/>
      <c r="E253" s="142"/>
      <c r="F253" s="142"/>
      <c r="G253" s="109"/>
      <c r="H253" s="142"/>
      <c r="I253" s="142"/>
      <c r="J253" s="142"/>
      <c r="K253" s="142"/>
      <c r="L253" s="142"/>
      <c r="M253" s="109"/>
      <c r="N253" s="142"/>
      <c r="O253" s="142"/>
      <c r="P253" s="142"/>
      <c r="Q253" s="142"/>
      <c r="R253" s="142"/>
      <c r="S253" s="109"/>
      <c r="T253" s="142"/>
      <c r="U253" s="142"/>
      <c r="V253" s="142"/>
      <c r="W253" s="142"/>
      <c r="X253" s="142"/>
      <c r="Y253" s="109"/>
      <c r="Z253" s="108"/>
      <c r="AA253" s="108"/>
      <c r="AB253" s="108"/>
      <c r="AC253" s="108"/>
      <c r="AD253" s="108"/>
      <c r="AE253" s="108"/>
      <c r="AF253" s="108"/>
      <c r="AG253" s="108"/>
      <c r="AH253" s="108"/>
      <c r="AI253" s="116"/>
      <c r="AJ253" s="116"/>
      <c r="AK253" s="116"/>
      <c r="AL253" s="108"/>
      <c r="AM253" s="108"/>
      <c r="AN253" s="108"/>
      <c r="AO253" s="108"/>
    </row>
    <row r="254" spans="1:41" ht="12.75" customHeight="1" x14ac:dyDescent="0.35">
      <c r="A254" s="75"/>
      <c r="B254" s="142"/>
      <c r="C254" s="142"/>
      <c r="D254" s="142"/>
      <c r="E254" s="142"/>
      <c r="F254" s="142"/>
      <c r="G254" s="109"/>
      <c r="H254" s="142"/>
      <c r="I254" s="142"/>
      <c r="J254" s="142"/>
      <c r="K254" s="142"/>
      <c r="L254" s="142"/>
      <c r="M254" s="109"/>
      <c r="N254" s="142"/>
      <c r="O254" s="142"/>
      <c r="P254" s="142"/>
      <c r="Q254" s="142"/>
      <c r="R254" s="142"/>
      <c r="S254" s="109"/>
      <c r="T254" s="142"/>
      <c r="U254" s="142"/>
      <c r="V254" s="142"/>
      <c r="W254" s="142"/>
      <c r="X254" s="142"/>
      <c r="Y254" s="109"/>
      <c r="Z254" s="108"/>
      <c r="AA254" s="108"/>
      <c r="AB254" s="108"/>
      <c r="AC254" s="108"/>
      <c r="AD254" s="108"/>
      <c r="AE254" s="108"/>
      <c r="AF254" s="108"/>
      <c r="AG254" s="108"/>
      <c r="AH254" s="108"/>
      <c r="AI254" s="116"/>
      <c r="AJ254" s="116"/>
      <c r="AK254" s="116"/>
      <c r="AL254" s="108"/>
      <c r="AM254" s="108"/>
      <c r="AN254" s="108"/>
      <c r="AO254" s="108"/>
    </row>
    <row r="255" spans="1:41" ht="12.75" customHeight="1" x14ac:dyDescent="0.35">
      <c r="A255" s="75"/>
      <c r="B255" s="250" t="str">
        <f>B213</f>
        <v>2025/2026</v>
      </c>
      <c r="C255" s="251"/>
      <c r="D255" s="251"/>
      <c r="E255" s="252" t="s">
        <v>347</v>
      </c>
      <c r="F255" s="253"/>
      <c r="G255" s="109"/>
      <c r="H255" s="250" t="str">
        <f>H213</f>
        <v>2025/2026</v>
      </c>
      <c r="I255" s="251"/>
      <c r="J255" s="251"/>
      <c r="K255" s="252" t="s">
        <v>348</v>
      </c>
      <c r="L255" s="253"/>
      <c r="M255" s="109"/>
      <c r="N255" s="250" t="str">
        <f>N213</f>
        <v>2025/2026</v>
      </c>
      <c r="O255" s="251"/>
      <c r="P255" s="251"/>
      <c r="Q255" s="252" t="s">
        <v>349</v>
      </c>
      <c r="R255" s="253"/>
      <c r="S255" s="109"/>
      <c r="T255" s="250" t="str">
        <f>T213</f>
        <v>2025/2026</v>
      </c>
      <c r="U255" s="251"/>
      <c r="V255" s="251"/>
      <c r="W255" s="252" t="s">
        <v>350</v>
      </c>
      <c r="X255" s="253"/>
      <c r="Y255" s="109"/>
      <c r="Z255" s="108"/>
      <c r="AA255" s="108"/>
      <c r="AB255" s="108"/>
      <c r="AC255" s="108"/>
      <c r="AD255" s="108"/>
      <c r="AE255" s="108"/>
      <c r="AF255" s="108"/>
      <c r="AG255" s="108"/>
      <c r="AH255" s="108"/>
      <c r="AI255" s="116"/>
      <c r="AJ255" s="116"/>
      <c r="AK255" s="116"/>
      <c r="AL255" s="108"/>
      <c r="AM255" s="108"/>
      <c r="AN255" s="108"/>
      <c r="AO255" s="108"/>
    </row>
    <row r="256" spans="1:41" ht="12.75" customHeight="1" x14ac:dyDescent="0.35">
      <c r="A256" s="75"/>
      <c r="B256" s="117" t="s">
        <v>0</v>
      </c>
      <c r="C256" s="117" t="s">
        <v>4</v>
      </c>
      <c r="D256" s="118" t="s">
        <v>5</v>
      </c>
      <c r="E256" s="254" t="s">
        <v>6</v>
      </c>
      <c r="F256" s="255"/>
      <c r="G256" s="109"/>
      <c r="H256" s="117" t="s">
        <v>0</v>
      </c>
      <c r="I256" s="117" t="s">
        <v>4</v>
      </c>
      <c r="J256" s="118" t="s">
        <v>5</v>
      </c>
      <c r="K256" s="254" t="s">
        <v>6</v>
      </c>
      <c r="L256" s="255"/>
      <c r="M256" s="109"/>
      <c r="N256" s="117" t="s">
        <v>0</v>
      </c>
      <c r="O256" s="117" t="s">
        <v>4</v>
      </c>
      <c r="P256" s="118" t="s">
        <v>5</v>
      </c>
      <c r="Q256" s="254" t="s">
        <v>6</v>
      </c>
      <c r="R256" s="255"/>
      <c r="S256" s="109"/>
      <c r="T256" s="117" t="s">
        <v>0</v>
      </c>
      <c r="U256" s="117" t="s">
        <v>4</v>
      </c>
      <c r="V256" s="118" t="s">
        <v>5</v>
      </c>
      <c r="W256" s="254" t="s">
        <v>6</v>
      </c>
      <c r="X256" s="255"/>
      <c r="Y256" s="109"/>
      <c r="Z256" s="108"/>
      <c r="AA256" s="108"/>
      <c r="AB256" s="108"/>
      <c r="AC256" s="108"/>
      <c r="AD256" s="108"/>
      <c r="AE256" s="108"/>
      <c r="AF256" s="108"/>
      <c r="AG256" s="108"/>
      <c r="AH256" s="108"/>
      <c r="AI256" s="116"/>
      <c r="AJ256" s="116"/>
      <c r="AK256" s="116"/>
      <c r="AL256" s="108"/>
      <c r="AM256" s="108"/>
      <c r="AN256" s="108"/>
      <c r="AO256" s="108"/>
    </row>
    <row r="257" spans="1:41" ht="12.75" customHeight="1" x14ac:dyDescent="0.35">
      <c r="A257" s="75"/>
      <c r="B257" s="126" t="s">
        <v>2</v>
      </c>
      <c r="C257" s="126" t="s">
        <v>8</v>
      </c>
      <c r="D257" s="126" t="s">
        <v>9</v>
      </c>
      <c r="E257" s="127" t="s">
        <v>1</v>
      </c>
      <c r="F257" s="127" t="s">
        <v>10</v>
      </c>
      <c r="G257" s="109"/>
      <c r="H257" s="126" t="s">
        <v>2</v>
      </c>
      <c r="I257" s="126" t="s">
        <v>8</v>
      </c>
      <c r="J257" s="126" t="s">
        <v>9</v>
      </c>
      <c r="K257" s="127" t="s">
        <v>1</v>
      </c>
      <c r="L257" s="127" t="s">
        <v>10</v>
      </c>
      <c r="M257" s="109"/>
      <c r="N257" s="126" t="s">
        <v>2</v>
      </c>
      <c r="O257" s="126" t="s">
        <v>8</v>
      </c>
      <c r="P257" s="126" t="s">
        <v>9</v>
      </c>
      <c r="Q257" s="127" t="s">
        <v>1</v>
      </c>
      <c r="R257" s="127" t="s">
        <v>10</v>
      </c>
      <c r="S257" s="109"/>
      <c r="T257" s="126" t="s">
        <v>2</v>
      </c>
      <c r="U257" s="126" t="s">
        <v>8</v>
      </c>
      <c r="V257" s="126" t="s">
        <v>9</v>
      </c>
      <c r="W257" s="127" t="s">
        <v>1</v>
      </c>
      <c r="X257" s="127" t="s">
        <v>10</v>
      </c>
      <c r="Y257" s="109"/>
      <c r="Z257" s="108"/>
      <c r="AA257" s="108"/>
      <c r="AB257" s="108"/>
      <c r="AC257" s="108"/>
      <c r="AD257" s="108"/>
      <c r="AE257" s="108"/>
      <c r="AF257" s="108"/>
      <c r="AG257" s="108"/>
      <c r="AH257" s="108"/>
      <c r="AI257" s="116"/>
      <c r="AJ257" s="116"/>
      <c r="AK257" s="116"/>
      <c r="AL257" s="108"/>
      <c r="AM257" s="108"/>
      <c r="AN257" s="108"/>
      <c r="AO257" s="108"/>
    </row>
    <row r="258" spans="1:41" ht="12.75" customHeight="1" x14ac:dyDescent="0.35">
      <c r="A258" s="75"/>
      <c r="B258" s="79">
        <f>IFERROR(INDEX(Cenník[[Názov]:[KódN]],MATCH(C258,Cenník[Názov],0),2),0)</f>
        <v>0</v>
      </c>
      <c r="C258" s="131"/>
      <c r="D258" s="135"/>
      <c r="E258" s="133">
        <f>IFERROR(INDEX(Cenník[[Názov]:[JC]],MATCH(C258,Cenník[Názov],0),3),0)</f>
        <v>0</v>
      </c>
      <c r="F258" s="136">
        <f t="shared" ref="F258:F291" si="24">D258*E258</f>
        <v>0</v>
      </c>
      <c r="G258" s="134"/>
      <c r="H258" s="79">
        <f>IFERROR(INDEX(Cenník[[Názov]:[KódN]],MATCH(I258,Cenník[Názov],0),2),0)</f>
        <v>0</v>
      </c>
      <c r="I258" s="131"/>
      <c r="J258" s="135"/>
      <c r="K258" s="133">
        <f>IFERROR(INDEX(Cenník[[Názov]:[JC]],MATCH(I258,Cenník[Názov],0),3),0)</f>
        <v>0</v>
      </c>
      <c r="L258" s="136">
        <f t="shared" ref="L258:L291" si="25">J258*K258</f>
        <v>0</v>
      </c>
      <c r="M258" s="134"/>
      <c r="N258" s="79">
        <f>IFERROR(INDEX(Cenník[[Názov]:[KódN]],MATCH(O258,Cenník[Názov],0),2),0)</f>
        <v>0</v>
      </c>
      <c r="O258" s="131"/>
      <c r="P258" s="135"/>
      <c r="Q258" s="133">
        <f>IFERROR(INDEX(Cenník[[Názov]:[JC]],MATCH(O258,Cenník[Názov],0),3),0)</f>
        <v>0</v>
      </c>
      <c r="R258" s="136">
        <f t="shared" ref="R258:R291" si="26">P258*Q258</f>
        <v>0</v>
      </c>
      <c r="S258" s="134"/>
      <c r="T258" s="79">
        <f>IFERROR(INDEX(Cenník[[Názov]:[KódN]],MATCH(U258,Cenník[Názov],0),2),0)</f>
        <v>0</v>
      </c>
      <c r="U258" s="131"/>
      <c r="V258" s="135"/>
      <c r="W258" s="133">
        <f>IFERROR(INDEX(Cenník[[Názov]:[JC]],MATCH(U258,Cenník[Názov],0),3),0)</f>
        <v>0</v>
      </c>
      <c r="X258" s="136">
        <f t="shared" ref="X258:X291" si="27">V258*W258</f>
        <v>0</v>
      </c>
      <c r="Y258" s="134"/>
      <c r="Z258" s="108"/>
      <c r="AA258" s="108"/>
      <c r="AB258" s="108"/>
      <c r="AC258" s="108"/>
      <c r="AD258" s="108"/>
      <c r="AE258" s="108"/>
      <c r="AF258" s="108"/>
      <c r="AG258" s="108"/>
      <c r="AH258" s="108"/>
      <c r="AI258" s="116"/>
      <c r="AJ258" s="116"/>
      <c r="AK258" s="116"/>
      <c r="AL258" s="108"/>
      <c r="AM258" s="108"/>
      <c r="AN258" s="108"/>
      <c r="AO258" s="108"/>
    </row>
    <row r="259" spans="1:41" ht="12.75" customHeight="1" x14ac:dyDescent="0.35">
      <c r="A259" s="75"/>
      <c r="B259" s="79">
        <f>IFERROR(INDEX(Cenník[[Názov]:[KódN]],MATCH(C259,Cenník[Názov],0),2),0)</f>
        <v>0</v>
      </c>
      <c r="C259" s="131"/>
      <c r="D259" s="135"/>
      <c r="E259" s="133">
        <f>IFERROR(INDEX(Cenník[[Názov]:[JC]],MATCH(C259,Cenník[Názov],0),3),0)</f>
        <v>0</v>
      </c>
      <c r="F259" s="136">
        <f t="shared" si="24"/>
        <v>0</v>
      </c>
      <c r="G259" s="134"/>
      <c r="H259" s="79">
        <f>IFERROR(INDEX(Cenník[[Názov]:[KódN]],MATCH(I259,Cenník[Názov],0),2),0)</f>
        <v>0</v>
      </c>
      <c r="I259" s="131"/>
      <c r="J259" s="135"/>
      <c r="K259" s="133">
        <f>IFERROR(INDEX(Cenník[[Názov]:[JC]],MATCH(I259,Cenník[Názov],0),3),0)</f>
        <v>0</v>
      </c>
      <c r="L259" s="136">
        <f t="shared" si="25"/>
        <v>0</v>
      </c>
      <c r="M259" s="134"/>
      <c r="N259" s="79">
        <f>IFERROR(INDEX(Cenník[[Názov]:[KódN]],MATCH(O259,Cenník[Názov],0),2),0)</f>
        <v>0</v>
      </c>
      <c r="O259" s="131"/>
      <c r="P259" s="135"/>
      <c r="Q259" s="133">
        <f>IFERROR(INDEX(Cenník[[Názov]:[JC]],MATCH(O259,Cenník[Názov],0),3),0)</f>
        <v>0</v>
      </c>
      <c r="R259" s="136">
        <f t="shared" si="26"/>
        <v>0</v>
      </c>
      <c r="S259" s="134"/>
      <c r="T259" s="79">
        <f>IFERROR(INDEX(Cenník[[Názov]:[KódN]],MATCH(U259,Cenník[Názov],0),2),0)</f>
        <v>0</v>
      </c>
      <c r="U259" s="131"/>
      <c r="V259" s="135"/>
      <c r="W259" s="133">
        <f>IFERROR(INDEX(Cenník[[Názov]:[JC]],MATCH(U259,Cenník[Názov],0),3),0)</f>
        <v>0</v>
      </c>
      <c r="X259" s="136">
        <f t="shared" si="27"/>
        <v>0</v>
      </c>
      <c r="Y259" s="134"/>
      <c r="Z259" s="108"/>
      <c r="AA259" s="108"/>
      <c r="AB259" s="108"/>
      <c r="AC259" s="108"/>
      <c r="AD259" s="108"/>
      <c r="AE259" s="108"/>
      <c r="AF259" s="108"/>
      <c r="AG259" s="108"/>
      <c r="AH259" s="108"/>
      <c r="AI259" s="116"/>
      <c r="AJ259" s="116"/>
      <c r="AK259" s="116"/>
      <c r="AL259" s="108"/>
      <c r="AM259" s="108"/>
      <c r="AN259" s="108"/>
      <c r="AO259" s="108"/>
    </row>
    <row r="260" spans="1:41" ht="12.75" customHeight="1" x14ac:dyDescent="0.35">
      <c r="A260" s="75"/>
      <c r="B260" s="79">
        <f>IFERROR(INDEX(Cenník[[Názov]:[KódN]],MATCH(C260,Cenník[Názov],0),2),0)</f>
        <v>0</v>
      </c>
      <c r="C260" s="131"/>
      <c r="D260" s="132"/>
      <c r="E260" s="133">
        <f>IFERROR(INDEX(Cenník[[Názov]:[JC]],MATCH(C260,Cenník[Názov],0),3),0)</f>
        <v>0</v>
      </c>
      <c r="F260" s="136">
        <f t="shared" si="24"/>
        <v>0</v>
      </c>
      <c r="G260" s="134"/>
      <c r="H260" s="79">
        <f>IFERROR(INDEX(Cenník[[Názov]:[KódN]],MATCH(I260,Cenník[Názov],0),2),0)</f>
        <v>0</v>
      </c>
      <c r="I260" s="131"/>
      <c r="J260" s="135"/>
      <c r="K260" s="133">
        <f>IFERROR(INDEX(Cenník[[Názov]:[JC]],MATCH(I260,Cenník[Názov],0),3),0)</f>
        <v>0</v>
      </c>
      <c r="L260" s="136">
        <f t="shared" si="25"/>
        <v>0</v>
      </c>
      <c r="M260" s="134"/>
      <c r="N260" s="79">
        <f>IFERROR(INDEX(Cenník[[Názov]:[KódN]],MATCH(O260,Cenník[Názov],0),2),0)</f>
        <v>0</v>
      </c>
      <c r="O260" s="131"/>
      <c r="P260" s="132"/>
      <c r="Q260" s="133">
        <f>IFERROR(INDEX(Cenník[[Názov]:[JC]],MATCH(O260,Cenník[Názov],0),3),0)</f>
        <v>0</v>
      </c>
      <c r="R260" s="136">
        <f t="shared" si="26"/>
        <v>0</v>
      </c>
      <c r="S260" s="134"/>
      <c r="T260" s="79">
        <f>IFERROR(INDEX(Cenník[[Názov]:[KódN]],MATCH(U260,Cenník[Názov],0),2),0)</f>
        <v>0</v>
      </c>
      <c r="U260" s="131"/>
      <c r="V260" s="135"/>
      <c r="W260" s="133">
        <f>IFERROR(INDEX(Cenník[[Názov]:[JC]],MATCH(U260,Cenník[Názov],0),3),0)</f>
        <v>0</v>
      </c>
      <c r="X260" s="136">
        <f t="shared" si="27"/>
        <v>0</v>
      </c>
      <c r="Y260" s="134"/>
      <c r="Z260" s="108"/>
      <c r="AA260" s="108"/>
      <c r="AB260" s="108"/>
      <c r="AC260" s="108"/>
      <c r="AD260" s="108"/>
      <c r="AE260" s="108"/>
      <c r="AF260" s="108"/>
      <c r="AG260" s="108"/>
      <c r="AH260" s="108"/>
      <c r="AI260" s="116"/>
      <c r="AJ260" s="116"/>
      <c r="AK260" s="116"/>
      <c r="AL260" s="108"/>
      <c r="AM260" s="108"/>
      <c r="AN260" s="108"/>
      <c r="AO260" s="108"/>
    </row>
    <row r="261" spans="1:41" ht="12.75" customHeight="1" x14ac:dyDescent="0.35">
      <c r="A261" s="75"/>
      <c r="B261" s="79">
        <f>IFERROR(INDEX(Cenník[[Názov]:[KódN]],MATCH(C261,Cenník[Názov],0),2),0)</f>
        <v>0</v>
      </c>
      <c r="C261" s="131"/>
      <c r="D261" s="135"/>
      <c r="E261" s="133">
        <f>IFERROR(INDEX(Cenník[[Názov]:[JC]],MATCH(C261,Cenník[Názov],0),3),0)</f>
        <v>0</v>
      </c>
      <c r="F261" s="136">
        <f t="shared" si="24"/>
        <v>0</v>
      </c>
      <c r="G261" s="134"/>
      <c r="H261" s="79">
        <f>IFERROR(INDEX(Cenník[[Názov]:[KódN]],MATCH(I261,Cenník[Názov],0),2),0)</f>
        <v>0</v>
      </c>
      <c r="I261" s="131"/>
      <c r="J261" s="135"/>
      <c r="K261" s="133">
        <f>IFERROR(INDEX(Cenník[[Názov]:[JC]],MATCH(I261,Cenník[Názov],0),3),0)</f>
        <v>0</v>
      </c>
      <c r="L261" s="136">
        <f t="shared" si="25"/>
        <v>0</v>
      </c>
      <c r="M261" s="134"/>
      <c r="N261" s="79">
        <f>IFERROR(INDEX(Cenník[[Názov]:[KódN]],MATCH(O261,Cenník[Názov],0),2),0)</f>
        <v>0</v>
      </c>
      <c r="O261" s="131"/>
      <c r="P261" s="135"/>
      <c r="Q261" s="133">
        <f>IFERROR(INDEX(Cenník[[Názov]:[JC]],MATCH(O261,Cenník[Názov],0),3),0)</f>
        <v>0</v>
      </c>
      <c r="R261" s="136">
        <f t="shared" si="26"/>
        <v>0</v>
      </c>
      <c r="S261" s="134"/>
      <c r="T261" s="79">
        <f>IFERROR(INDEX(Cenník[[Názov]:[KódN]],MATCH(U261,Cenník[Názov],0),2),0)</f>
        <v>0</v>
      </c>
      <c r="U261" s="131"/>
      <c r="V261" s="132"/>
      <c r="W261" s="133">
        <f>IFERROR(INDEX(Cenník[[Názov]:[JC]],MATCH(U261,Cenník[Názov],0),3),0)</f>
        <v>0</v>
      </c>
      <c r="X261" s="136">
        <f t="shared" si="27"/>
        <v>0</v>
      </c>
      <c r="Y261" s="134"/>
      <c r="Z261" s="108"/>
      <c r="AA261" s="108"/>
      <c r="AB261" s="108"/>
      <c r="AC261" s="108"/>
      <c r="AD261" s="108"/>
      <c r="AE261" s="108"/>
      <c r="AF261" s="108"/>
      <c r="AG261" s="108"/>
      <c r="AH261" s="108"/>
      <c r="AI261" s="116"/>
      <c r="AJ261" s="116"/>
      <c r="AK261" s="116"/>
      <c r="AL261" s="108"/>
      <c r="AM261" s="108"/>
      <c r="AN261" s="108"/>
      <c r="AO261" s="108"/>
    </row>
    <row r="262" spans="1:41" ht="12.75" customHeight="1" x14ac:dyDescent="0.35">
      <c r="A262" s="75"/>
      <c r="B262" s="79">
        <f>IFERROR(INDEX(Cenník[[Názov]:[KódN]],MATCH(C262,Cenník[Názov],0),2),0)</f>
        <v>0</v>
      </c>
      <c r="C262" s="131"/>
      <c r="D262" s="135"/>
      <c r="E262" s="133">
        <f>IFERROR(INDEX(Cenník[[Názov]:[JC]],MATCH(C262,Cenník[Názov],0),3),0)</f>
        <v>0</v>
      </c>
      <c r="F262" s="136">
        <f t="shared" si="24"/>
        <v>0</v>
      </c>
      <c r="G262" s="134"/>
      <c r="H262" s="79">
        <f>IFERROR(INDEX(Cenník[[Názov]:[KódN]],MATCH(I262,Cenník[Názov],0),2),0)</f>
        <v>0</v>
      </c>
      <c r="I262" s="131"/>
      <c r="J262" s="135"/>
      <c r="K262" s="133">
        <f>IFERROR(INDEX(Cenník[[Názov]:[JC]],MATCH(I262,Cenník[Názov],0),3),0)</f>
        <v>0</v>
      </c>
      <c r="L262" s="136">
        <f t="shared" si="25"/>
        <v>0</v>
      </c>
      <c r="M262" s="134"/>
      <c r="N262" s="79">
        <f>IFERROR(INDEX(Cenník[[Názov]:[KódN]],MATCH(O262,Cenník[Názov],0),2),0)</f>
        <v>0</v>
      </c>
      <c r="O262" s="131"/>
      <c r="P262" s="135"/>
      <c r="Q262" s="133">
        <f>IFERROR(INDEX(Cenník[[Názov]:[JC]],MATCH(O262,Cenník[Názov],0),3),0)</f>
        <v>0</v>
      </c>
      <c r="R262" s="136">
        <f t="shared" si="26"/>
        <v>0</v>
      </c>
      <c r="S262" s="134"/>
      <c r="T262" s="79">
        <f>IFERROR(INDEX(Cenník[[Názov]:[KódN]],MATCH(U262,Cenník[Názov],0),2),0)</f>
        <v>0</v>
      </c>
      <c r="U262" s="131"/>
      <c r="V262" s="135"/>
      <c r="W262" s="133">
        <f>IFERROR(INDEX(Cenník[[Názov]:[JC]],MATCH(U262,Cenník[Názov],0),3),0)</f>
        <v>0</v>
      </c>
      <c r="X262" s="136">
        <f t="shared" si="27"/>
        <v>0</v>
      </c>
      <c r="Y262" s="134"/>
      <c r="Z262" s="108"/>
      <c r="AA262" s="108"/>
      <c r="AB262" s="108"/>
      <c r="AC262" s="108"/>
      <c r="AD262" s="108"/>
      <c r="AE262" s="108"/>
      <c r="AF262" s="108"/>
      <c r="AG262" s="108"/>
      <c r="AH262" s="108"/>
      <c r="AI262" s="116"/>
      <c r="AJ262" s="116"/>
      <c r="AK262" s="116"/>
      <c r="AL262" s="108"/>
      <c r="AM262" s="108"/>
      <c r="AN262" s="108"/>
      <c r="AO262" s="108"/>
    </row>
    <row r="263" spans="1:41" ht="12.75" customHeight="1" x14ac:dyDescent="0.35">
      <c r="A263" s="75"/>
      <c r="B263" s="79">
        <f>IFERROR(INDEX(Cenník[[Názov]:[KódN]],MATCH(C263,Cenník[Názov],0),2),0)</f>
        <v>0</v>
      </c>
      <c r="C263" s="131"/>
      <c r="D263" s="135"/>
      <c r="E263" s="133">
        <f>IFERROR(INDEX(Cenník[[Názov]:[JC]],MATCH(C263,Cenník[Názov],0),3),0)</f>
        <v>0</v>
      </c>
      <c r="F263" s="136">
        <f t="shared" si="24"/>
        <v>0</v>
      </c>
      <c r="G263" s="134"/>
      <c r="H263" s="79">
        <f>IFERROR(INDEX(Cenník[[Názov]:[KódN]],MATCH(I263,Cenník[Názov],0),2),0)</f>
        <v>0</v>
      </c>
      <c r="I263" s="131"/>
      <c r="J263" s="135"/>
      <c r="K263" s="133">
        <f>IFERROR(INDEX(Cenník[[Názov]:[JC]],MATCH(I263,Cenník[Názov],0),3),0)</f>
        <v>0</v>
      </c>
      <c r="L263" s="136">
        <f t="shared" si="25"/>
        <v>0</v>
      </c>
      <c r="M263" s="134"/>
      <c r="N263" s="79">
        <f>IFERROR(INDEX(Cenník[[Názov]:[KódN]],MATCH(O263,Cenník[Názov],0),2),0)</f>
        <v>0</v>
      </c>
      <c r="O263" s="131"/>
      <c r="P263" s="135"/>
      <c r="Q263" s="133">
        <f>IFERROR(INDEX(Cenník[[Názov]:[JC]],MATCH(O263,Cenník[Názov],0),3),0)</f>
        <v>0</v>
      </c>
      <c r="R263" s="136">
        <f t="shared" si="26"/>
        <v>0</v>
      </c>
      <c r="S263" s="134"/>
      <c r="T263" s="79">
        <f>IFERROR(INDEX(Cenník[[Názov]:[KódN]],MATCH(U263,Cenník[Názov],0),2),0)</f>
        <v>0</v>
      </c>
      <c r="U263" s="131"/>
      <c r="V263" s="135"/>
      <c r="W263" s="133">
        <f>IFERROR(INDEX(Cenník[[Názov]:[JC]],MATCH(U263,Cenník[Názov],0),3),0)</f>
        <v>0</v>
      </c>
      <c r="X263" s="136">
        <f t="shared" si="27"/>
        <v>0</v>
      </c>
      <c r="Y263" s="134"/>
      <c r="Z263" s="108"/>
      <c r="AA263" s="108"/>
      <c r="AB263" s="108"/>
      <c r="AC263" s="108"/>
      <c r="AD263" s="108"/>
      <c r="AE263" s="108"/>
      <c r="AF263" s="108"/>
      <c r="AG263" s="108"/>
      <c r="AH263" s="108"/>
      <c r="AI263" s="116"/>
      <c r="AJ263" s="116"/>
      <c r="AK263" s="116"/>
      <c r="AL263" s="108"/>
      <c r="AM263" s="108"/>
      <c r="AN263" s="108"/>
      <c r="AO263" s="108"/>
    </row>
    <row r="264" spans="1:41" ht="12.75" customHeight="1" x14ac:dyDescent="0.35">
      <c r="A264" s="75"/>
      <c r="B264" s="79">
        <f>IFERROR(INDEX(Cenník[[Názov]:[KódN]],MATCH(C264,Cenník[Názov],0),2),0)</f>
        <v>0</v>
      </c>
      <c r="C264" s="131"/>
      <c r="D264" s="135"/>
      <c r="E264" s="133">
        <f>IFERROR(INDEX(Cenník[[Názov]:[JC]],MATCH(C264,Cenník[Názov],0),3),0)</f>
        <v>0</v>
      </c>
      <c r="F264" s="136">
        <f t="shared" si="24"/>
        <v>0</v>
      </c>
      <c r="G264" s="134"/>
      <c r="H264" s="79">
        <f>IFERROR(INDEX(Cenník[[Názov]:[KódN]],MATCH(I264,Cenník[Názov],0),2),0)</f>
        <v>0</v>
      </c>
      <c r="I264" s="131"/>
      <c r="J264" s="132"/>
      <c r="K264" s="133">
        <f>IFERROR(INDEX(Cenník[[Názov]:[JC]],MATCH(I264,Cenník[Názov],0),3),0)</f>
        <v>0</v>
      </c>
      <c r="L264" s="136">
        <f t="shared" si="25"/>
        <v>0</v>
      </c>
      <c r="M264" s="134"/>
      <c r="N264" s="79">
        <f>IFERROR(INDEX(Cenník[[Názov]:[KódN]],MATCH(O264,Cenník[Názov],0),2),0)</f>
        <v>0</v>
      </c>
      <c r="O264" s="131"/>
      <c r="P264" s="135"/>
      <c r="Q264" s="133">
        <f>IFERROR(INDEX(Cenník[[Názov]:[JC]],MATCH(O264,Cenník[Názov],0),3),0)</f>
        <v>0</v>
      </c>
      <c r="R264" s="136">
        <f t="shared" si="26"/>
        <v>0</v>
      </c>
      <c r="S264" s="134"/>
      <c r="T264" s="79">
        <f>IFERROR(INDEX(Cenník[[Názov]:[KódN]],MATCH(U264,Cenník[Názov],0),2),0)</f>
        <v>0</v>
      </c>
      <c r="U264" s="131"/>
      <c r="V264" s="135"/>
      <c r="W264" s="133">
        <f>IFERROR(INDEX(Cenník[[Názov]:[JC]],MATCH(U264,Cenník[Názov],0),3),0)</f>
        <v>0</v>
      </c>
      <c r="X264" s="136">
        <f t="shared" si="27"/>
        <v>0</v>
      </c>
      <c r="Y264" s="134"/>
      <c r="Z264" s="108"/>
      <c r="AA264" s="108"/>
      <c r="AB264" s="108"/>
      <c r="AC264" s="108"/>
      <c r="AD264" s="108"/>
      <c r="AE264" s="108"/>
      <c r="AF264" s="108"/>
      <c r="AG264" s="108"/>
      <c r="AH264" s="108"/>
      <c r="AI264" s="116"/>
      <c r="AJ264" s="116"/>
      <c r="AK264" s="116"/>
      <c r="AL264" s="108"/>
      <c r="AM264" s="108"/>
      <c r="AN264" s="108"/>
      <c r="AO264" s="108"/>
    </row>
    <row r="265" spans="1:41" ht="12.75" customHeight="1" x14ac:dyDescent="0.35">
      <c r="A265" s="75"/>
      <c r="B265" s="79">
        <f>IFERROR(INDEX(Cenník[[Názov]:[KódN]],MATCH(C265,Cenník[Názov],0),2),0)</f>
        <v>0</v>
      </c>
      <c r="C265" s="131"/>
      <c r="D265" s="135"/>
      <c r="E265" s="133">
        <f>IFERROR(INDEX(Cenník[[Názov]:[JC]],MATCH(C265,Cenník[Názov],0),3),0)</f>
        <v>0</v>
      </c>
      <c r="F265" s="136">
        <f t="shared" si="24"/>
        <v>0</v>
      </c>
      <c r="G265" s="134"/>
      <c r="H265" s="79">
        <f>IFERROR(INDEX(Cenník[[Názov]:[KódN]],MATCH(I265,Cenník[Názov],0),2),0)</f>
        <v>0</v>
      </c>
      <c r="I265" s="131"/>
      <c r="J265" s="135"/>
      <c r="K265" s="133">
        <f>IFERROR(INDEX(Cenník[[Názov]:[JC]],MATCH(I265,Cenník[Názov],0),3),0)</f>
        <v>0</v>
      </c>
      <c r="L265" s="136">
        <f t="shared" si="25"/>
        <v>0</v>
      </c>
      <c r="M265" s="134"/>
      <c r="N265" s="79">
        <f>IFERROR(INDEX(Cenník[[Názov]:[KódN]],MATCH(O265,Cenník[Názov],0),2),0)</f>
        <v>0</v>
      </c>
      <c r="O265" s="131"/>
      <c r="P265" s="135"/>
      <c r="Q265" s="133">
        <f>IFERROR(INDEX(Cenník[[Názov]:[JC]],MATCH(O265,Cenník[Názov],0),3),0)</f>
        <v>0</v>
      </c>
      <c r="R265" s="136">
        <f t="shared" si="26"/>
        <v>0</v>
      </c>
      <c r="S265" s="134"/>
      <c r="T265" s="79">
        <f>IFERROR(INDEX(Cenník[[Názov]:[KódN]],MATCH(U265,Cenník[Názov],0),2),0)</f>
        <v>0</v>
      </c>
      <c r="U265" s="131"/>
      <c r="V265" s="135"/>
      <c r="W265" s="133">
        <f>IFERROR(INDEX(Cenník[[Názov]:[JC]],MATCH(U265,Cenník[Názov],0),3),0)</f>
        <v>0</v>
      </c>
      <c r="X265" s="136">
        <f t="shared" si="27"/>
        <v>0</v>
      </c>
      <c r="Y265" s="134"/>
      <c r="Z265" s="108"/>
      <c r="AA265" s="108"/>
      <c r="AB265" s="108"/>
      <c r="AC265" s="108"/>
      <c r="AD265" s="108"/>
      <c r="AE265" s="108"/>
      <c r="AF265" s="108"/>
      <c r="AG265" s="108"/>
      <c r="AH265" s="108"/>
      <c r="AI265" s="116"/>
      <c r="AJ265" s="116"/>
      <c r="AK265" s="116"/>
      <c r="AL265" s="108"/>
      <c r="AM265" s="108"/>
      <c r="AN265" s="108"/>
      <c r="AO265" s="108"/>
    </row>
    <row r="266" spans="1:41" ht="12.75" customHeight="1" x14ac:dyDescent="0.35">
      <c r="A266" s="75"/>
      <c r="B266" s="79">
        <f>IFERROR(INDEX(Cenník[[Názov]:[KódN]],MATCH(C266,Cenník[Názov],0),2),0)</f>
        <v>0</v>
      </c>
      <c r="C266" s="137"/>
      <c r="D266" s="135"/>
      <c r="E266" s="133">
        <f>IFERROR(INDEX(Cenník[[Názov]:[JC]],MATCH(C266,Cenník[Názov],0),3),0)</f>
        <v>0</v>
      </c>
      <c r="F266" s="136">
        <f t="shared" si="24"/>
        <v>0</v>
      </c>
      <c r="G266" s="134"/>
      <c r="H266" s="79">
        <f>IFERROR(INDEX(Cenník[[Názov]:[KódN]],MATCH(I266,Cenník[Názov],0),2),0)</f>
        <v>0</v>
      </c>
      <c r="I266" s="137"/>
      <c r="J266" s="135"/>
      <c r="K266" s="133">
        <f>IFERROR(INDEX(Cenník[[Názov]:[JC]],MATCH(I266,Cenník[Názov],0),3),0)</f>
        <v>0</v>
      </c>
      <c r="L266" s="136">
        <f t="shared" si="25"/>
        <v>0</v>
      </c>
      <c r="M266" s="134"/>
      <c r="N266" s="79">
        <f>IFERROR(INDEX(Cenník[[Názov]:[KódN]],MATCH(O266,Cenník[Názov],0),2),0)</f>
        <v>0</v>
      </c>
      <c r="O266" s="137"/>
      <c r="P266" s="135"/>
      <c r="Q266" s="133">
        <f>IFERROR(INDEX(Cenník[[Názov]:[JC]],MATCH(O266,Cenník[Názov],0),3),0)</f>
        <v>0</v>
      </c>
      <c r="R266" s="136">
        <f t="shared" si="26"/>
        <v>0</v>
      </c>
      <c r="S266" s="134"/>
      <c r="T266" s="79">
        <f>IFERROR(INDEX(Cenník[[Názov]:[KódN]],MATCH(U266,Cenník[Názov],0),2),0)</f>
        <v>0</v>
      </c>
      <c r="U266" s="137"/>
      <c r="V266" s="135"/>
      <c r="W266" s="133">
        <f>IFERROR(INDEX(Cenník[[Názov]:[JC]],MATCH(U266,Cenník[Názov],0),3),0)</f>
        <v>0</v>
      </c>
      <c r="X266" s="136">
        <f t="shared" si="27"/>
        <v>0</v>
      </c>
      <c r="Y266" s="134"/>
      <c r="Z266" s="108"/>
      <c r="AA266" s="108"/>
      <c r="AB266" s="108"/>
      <c r="AC266" s="108"/>
      <c r="AD266" s="108"/>
      <c r="AE266" s="108"/>
      <c r="AF266" s="108"/>
      <c r="AG266" s="108"/>
      <c r="AH266" s="108"/>
      <c r="AI266" s="116"/>
      <c r="AJ266" s="116"/>
      <c r="AK266" s="116"/>
      <c r="AL266" s="108"/>
      <c r="AM266" s="108"/>
      <c r="AN266" s="108"/>
      <c r="AO266" s="108"/>
    </row>
    <row r="267" spans="1:41" ht="12.75" customHeight="1" x14ac:dyDescent="0.35">
      <c r="A267" s="75"/>
      <c r="B267" s="79">
        <f>IFERROR(INDEX(Cenník[[Názov]:[KódN]],MATCH(C267,Cenník[Názov],0),2),0)</f>
        <v>0</v>
      </c>
      <c r="C267" s="137"/>
      <c r="D267" s="135"/>
      <c r="E267" s="133">
        <f>IFERROR(INDEX(Cenník[[Názov]:[JC]],MATCH(C267,Cenník[Názov],0),3),0)</f>
        <v>0</v>
      </c>
      <c r="F267" s="136">
        <f t="shared" si="24"/>
        <v>0</v>
      </c>
      <c r="G267" s="134"/>
      <c r="H267" s="79">
        <f>IFERROR(INDEX(Cenník[[Názov]:[KódN]],MATCH(I267,Cenník[Názov],0),2),0)</f>
        <v>0</v>
      </c>
      <c r="I267" s="137"/>
      <c r="J267" s="135"/>
      <c r="K267" s="133">
        <f>IFERROR(INDEX(Cenník[[Názov]:[JC]],MATCH(I267,Cenník[Názov],0),3),0)</f>
        <v>0</v>
      </c>
      <c r="L267" s="136">
        <f t="shared" si="25"/>
        <v>0</v>
      </c>
      <c r="M267" s="134"/>
      <c r="N267" s="79">
        <f>IFERROR(INDEX(Cenník[[Názov]:[KódN]],MATCH(O267,Cenník[Názov],0),2),0)</f>
        <v>0</v>
      </c>
      <c r="O267" s="137"/>
      <c r="P267" s="135"/>
      <c r="Q267" s="133">
        <f>IFERROR(INDEX(Cenník[[Názov]:[JC]],MATCH(O267,Cenník[Názov],0),3),0)</f>
        <v>0</v>
      </c>
      <c r="R267" s="136">
        <f t="shared" si="26"/>
        <v>0</v>
      </c>
      <c r="S267" s="134"/>
      <c r="T267" s="79">
        <f>IFERROR(INDEX(Cenník[[Názov]:[KódN]],MATCH(U267,Cenník[Názov],0),2),0)</f>
        <v>0</v>
      </c>
      <c r="U267" s="137"/>
      <c r="V267" s="135"/>
      <c r="W267" s="133">
        <f>IFERROR(INDEX(Cenník[[Názov]:[JC]],MATCH(U267,Cenník[Názov],0),3),0)</f>
        <v>0</v>
      </c>
      <c r="X267" s="136">
        <f t="shared" si="27"/>
        <v>0</v>
      </c>
      <c r="Y267" s="134"/>
      <c r="Z267" s="108"/>
      <c r="AA267" s="108"/>
      <c r="AB267" s="108"/>
      <c r="AC267" s="108"/>
      <c r="AD267" s="108"/>
      <c r="AE267" s="108"/>
      <c r="AF267" s="108"/>
      <c r="AG267" s="108"/>
      <c r="AH267" s="108"/>
      <c r="AI267" s="116"/>
      <c r="AJ267" s="116"/>
      <c r="AK267" s="116"/>
      <c r="AL267" s="108"/>
      <c r="AM267" s="108"/>
      <c r="AN267" s="108"/>
      <c r="AO267" s="108"/>
    </row>
    <row r="268" spans="1:41" ht="12.75" customHeight="1" x14ac:dyDescent="0.35">
      <c r="A268" s="75"/>
      <c r="B268" s="79">
        <f>IFERROR(INDEX(Cenník[[Názov]:[KódN]],MATCH(C268,Cenník[Názov],0),2),0)</f>
        <v>0</v>
      </c>
      <c r="C268" s="137"/>
      <c r="D268" s="135"/>
      <c r="E268" s="133">
        <f>IFERROR(INDEX(Cenník[[Názov]:[JC]],MATCH(C268,Cenník[Názov],0),3),0)</f>
        <v>0</v>
      </c>
      <c r="F268" s="136">
        <f t="shared" si="24"/>
        <v>0</v>
      </c>
      <c r="G268" s="134"/>
      <c r="H268" s="79">
        <f>IFERROR(INDEX(Cenník[[Názov]:[KódN]],MATCH(I268,Cenník[Názov],0),2),0)</f>
        <v>0</v>
      </c>
      <c r="I268" s="137"/>
      <c r="J268" s="135"/>
      <c r="K268" s="133">
        <f>IFERROR(INDEX(Cenník[[Názov]:[JC]],MATCH(I268,Cenník[Názov],0),3),0)</f>
        <v>0</v>
      </c>
      <c r="L268" s="136">
        <f t="shared" si="25"/>
        <v>0</v>
      </c>
      <c r="M268" s="134"/>
      <c r="N268" s="79">
        <f>IFERROR(INDEX(Cenník[[Názov]:[KódN]],MATCH(O268,Cenník[Názov],0),2),0)</f>
        <v>0</v>
      </c>
      <c r="O268" s="137"/>
      <c r="P268" s="135"/>
      <c r="Q268" s="133">
        <f>IFERROR(INDEX(Cenník[[Názov]:[JC]],MATCH(O268,Cenník[Názov],0),3),0)</f>
        <v>0</v>
      </c>
      <c r="R268" s="136">
        <f t="shared" si="26"/>
        <v>0</v>
      </c>
      <c r="S268" s="134"/>
      <c r="T268" s="79">
        <f>IFERROR(INDEX(Cenník[[Názov]:[KódN]],MATCH(U268,Cenník[Názov],0),2),0)</f>
        <v>0</v>
      </c>
      <c r="U268" s="137"/>
      <c r="V268" s="135"/>
      <c r="W268" s="133">
        <f>IFERROR(INDEX(Cenník[[Názov]:[JC]],MATCH(U268,Cenník[Názov],0),3),0)</f>
        <v>0</v>
      </c>
      <c r="X268" s="136">
        <f t="shared" si="27"/>
        <v>0</v>
      </c>
      <c r="Y268" s="134"/>
      <c r="Z268" s="108"/>
      <c r="AA268" s="108"/>
      <c r="AB268" s="108"/>
      <c r="AC268" s="108"/>
      <c r="AD268" s="108"/>
      <c r="AE268" s="108"/>
      <c r="AF268" s="108"/>
      <c r="AG268" s="108"/>
      <c r="AH268" s="108"/>
      <c r="AI268" s="116"/>
      <c r="AJ268" s="116"/>
      <c r="AK268" s="116"/>
      <c r="AL268" s="108"/>
      <c r="AM268" s="108"/>
      <c r="AN268" s="108"/>
      <c r="AO268" s="108"/>
    </row>
    <row r="269" spans="1:41" ht="12.75" customHeight="1" x14ac:dyDescent="0.35">
      <c r="A269" s="75"/>
      <c r="B269" s="79">
        <f>IFERROR(INDEX(Cenník[[Názov]:[KódN]],MATCH(C269,Cenník[Názov],0),2),0)</f>
        <v>0</v>
      </c>
      <c r="C269" s="137"/>
      <c r="D269" s="135"/>
      <c r="E269" s="133">
        <f>IFERROR(INDEX(Cenník[[Názov]:[JC]],MATCH(C269,Cenník[Názov],0),3),0)</f>
        <v>0</v>
      </c>
      <c r="F269" s="136">
        <f t="shared" si="24"/>
        <v>0</v>
      </c>
      <c r="G269" s="134"/>
      <c r="H269" s="79">
        <f>IFERROR(INDEX(Cenník[[Názov]:[KódN]],MATCH(I269,Cenník[Názov],0),2),0)</f>
        <v>0</v>
      </c>
      <c r="I269" s="137"/>
      <c r="J269" s="135"/>
      <c r="K269" s="133">
        <f>IFERROR(INDEX(Cenník[[Názov]:[JC]],MATCH(I269,Cenník[Názov],0),3),0)</f>
        <v>0</v>
      </c>
      <c r="L269" s="136">
        <f t="shared" si="25"/>
        <v>0</v>
      </c>
      <c r="M269" s="134"/>
      <c r="N269" s="79">
        <f>IFERROR(INDEX(Cenník[[Názov]:[KódN]],MATCH(O269,Cenník[Názov],0),2),0)</f>
        <v>0</v>
      </c>
      <c r="O269" s="137"/>
      <c r="P269" s="135"/>
      <c r="Q269" s="133">
        <f>IFERROR(INDEX(Cenník[[Názov]:[JC]],MATCH(O269,Cenník[Názov],0),3),0)</f>
        <v>0</v>
      </c>
      <c r="R269" s="136">
        <f t="shared" si="26"/>
        <v>0</v>
      </c>
      <c r="S269" s="134"/>
      <c r="T269" s="79">
        <f>IFERROR(INDEX(Cenník[[Názov]:[KódN]],MATCH(U269,Cenník[Názov],0),2),0)</f>
        <v>0</v>
      </c>
      <c r="U269" s="137"/>
      <c r="V269" s="135"/>
      <c r="W269" s="133">
        <f>IFERROR(INDEX(Cenník[[Názov]:[JC]],MATCH(U269,Cenník[Názov],0),3),0)</f>
        <v>0</v>
      </c>
      <c r="X269" s="136">
        <f t="shared" si="27"/>
        <v>0</v>
      </c>
      <c r="Y269" s="134"/>
      <c r="Z269" s="108"/>
      <c r="AA269" s="108"/>
      <c r="AB269" s="108"/>
      <c r="AC269" s="108"/>
      <c r="AD269" s="108"/>
      <c r="AE269" s="108"/>
      <c r="AF269" s="108"/>
      <c r="AG269" s="108"/>
      <c r="AH269" s="108"/>
      <c r="AI269" s="116"/>
      <c r="AJ269" s="116"/>
      <c r="AK269" s="116"/>
      <c r="AL269" s="108"/>
      <c r="AM269" s="108"/>
      <c r="AN269" s="108"/>
      <c r="AO269" s="108"/>
    </row>
    <row r="270" spans="1:41" ht="12.75" customHeight="1" x14ac:dyDescent="0.35">
      <c r="A270" s="75"/>
      <c r="B270" s="79">
        <f>IFERROR(INDEX(Cenník[[Názov]:[KódN]],MATCH(C270,Cenník[Názov],0),2),0)</f>
        <v>0</v>
      </c>
      <c r="C270" s="131"/>
      <c r="D270" s="135"/>
      <c r="E270" s="133">
        <f>IFERROR(INDEX(Cenník[[Názov]:[JC]],MATCH(C270,Cenník[Názov],0),3),0)</f>
        <v>0</v>
      </c>
      <c r="F270" s="136">
        <f t="shared" si="24"/>
        <v>0</v>
      </c>
      <c r="G270" s="134"/>
      <c r="H270" s="79">
        <f>IFERROR(INDEX(Cenník[[Názov]:[KódN]],MATCH(I270,Cenník[Názov],0),2),0)</f>
        <v>0</v>
      </c>
      <c r="I270" s="131"/>
      <c r="J270" s="135"/>
      <c r="K270" s="133">
        <f>IFERROR(INDEX(Cenník[[Názov]:[JC]],MATCH(I270,Cenník[Názov],0),3),0)</f>
        <v>0</v>
      </c>
      <c r="L270" s="136">
        <f t="shared" si="25"/>
        <v>0</v>
      </c>
      <c r="M270" s="134"/>
      <c r="N270" s="79">
        <f>IFERROR(INDEX(Cenník[[Názov]:[KódN]],MATCH(O270,Cenník[Názov],0),2),0)</f>
        <v>0</v>
      </c>
      <c r="O270" s="131"/>
      <c r="P270" s="135"/>
      <c r="Q270" s="133">
        <f>IFERROR(INDEX(Cenník[[Názov]:[JC]],MATCH(O270,Cenník[Názov],0),3),0)</f>
        <v>0</v>
      </c>
      <c r="R270" s="136">
        <f t="shared" si="26"/>
        <v>0</v>
      </c>
      <c r="S270" s="134"/>
      <c r="T270" s="79">
        <f>IFERROR(INDEX(Cenník[[Názov]:[KódN]],MATCH(U270,Cenník[Názov],0),2),0)</f>
        <v>0</v>
      </c>
      <c r="U270" s="131"/>
      <c r="V270" s="135"/>
      <c r="W270" s="133">
        <f>IFERROR(INDEX(Cenník[[Názov]:[JC]],MATCH(U270,Cenník[Názov],0),3),0)</f>
        <v>0</v>
      </c>
      <c r="X270" s="136">
        <f t="shared" si="27"/>
        <v>0</v>
      </c>
      <c r="Y270" s="134"/>
      <c r="Z270" s="108"/>
      <c r="AA270" s="108"/>
      <c r="AB270" s="108"/>
      <c r="AC270" s="108"/>
      <c r="AD270" s="108"/>
      <c r="AE270" s="108"/>
      <c r="AF270" s="108"/>
      <c r="AG270" s="108"/>
      <c r="AH270" s="108"/>
      <c r="AI270" s="116"/>
      <c r="AJ270" s="116"/>
      <c r="AK270" s="116"/>
      <c r="AL270" s="108"/>
      <c r="AM270" s="108"/>
      <c r="AN270" s="108"/>
      <c r="AO270" s="108"/>
    </row>
    <row r="271" spans="1:41" ht="12.75" customHeight="1" x14ac:dyDescent="0.35">
      <c r="A271" s="75"/>
      <c r="B271" s="79">
        <f>IFERROR(INDEX(Cenník[[Názov]:[KódN]],MATCH(C271,Cenník[Názov],0),2),0)</f>
        <v>0</v>
      </c>
      <c r="C271" s="131"/>
      <c r="D271" s="135"/>
      <c r="E271" s="133">
        <f>IFERROR(INDEX(Cenník[[Názov]:[JC]],MATCH(C271,Cenník[Názov],0),3),0)</f>
        <v>0</v>
      </c>
      <c r="F271" s="136">
        <f t="shared" si="24"/>
        <v>0</v>
      </c>
      <c r="G271" s="134"/>
      <c r="H271" s="79">
        <f>IFERROR(INDEX(Cenník[[Názov]:[KódN]],MATCH(I271,Cenník[Názov],0),2),0)</f>
        <v>0</v>
      </c>
      <c r="I271" s="131"/>
      <c r="J271" s="135"/>
      <c r="K271" s="133">
        <f>IFERROR(INDEX(Cenník[[Názov]:[JC]],MATCH(I271,Cenník[Názov],0),3),0)</f>
        <v>0</v>
      </c>
      <c r="L271" s="136">
        <f t="shared" si="25"/>
        <v>0</v>
      </c>
      <c r="M271" s="134"/>
      <c r="N271" s="79">
        <f>IFERROR(INDEX(Cenník[[Názov]:[KódN]],MATCH(O271,Cenník[Názov],0),2),0)</f>
        <v>0</v>
      </c>
      <c r="O271" s="131"/>
      <c r="P271" s="135"/>
      <c r="Q271" s="133">
        <f>IFERROR(INDEX(Cenník[[Názov]:[JC]],MATCH(O271,Cenník[Názov],0),3),0)</f>
        <v>0</v>
      </c>
      <c r="R271" s="136">
        <f t="shared" si="26"/>
        <v>0</v>
      </c>
      <c r="S271" s="134"/>
      <c r="T271" s="79">
        <f>IFERROR(INDEX(Cenník[[Názov]:[KódN]],MATCH(U271,Cenník[Názov],0),2),0)</f>
        <v>0</v>
      </c>
      <c r="U271" s="131"/>
      <c r="V271" s="135"/>
      <c r="W271" s="133">
        <f>IFERROR(INDEX(Cenník[[Názov]:[JC]],MATCH(U271,Cenník[Názov],0),3),0)</f>
        <v>0</v>
      </c>
      <c r="X271" s="136">
        <f t="shared" si="27"/>
        <v>0</v>
      </c>
      <c r="Y271" s="134"/>
      <c r="Z271" s="108"/>
      <c r="AA271" s="108"/>
      <c r="AB271" s="108"/>
      <c r="AC271" s="108"/>
      <c r="AD271" s="108"/>
      <c r="AE271" s="108"/>
      <c r="AF271" s="108"/>
      <c r="AG271" s="108"/>
      <c r="AH271" s="108"/>
      <c r="AI271" s="116"/>
      <c r="AJ271" s="116"/>
      <c r="AK271" s="116"/>
      <c r="AL271" s="108"/>
      <c r="AM271" s="108"/>
      <c r="AN271" s="108"/>
      <c r="AO271" s="108"/>
    </row>
    <row r="272" spans="1:41" ht="12.75" customHeight="1" x14ac:dyDescent="0.35">
      <c r="A272" s="75"/>
      <c r="B272" s="79">
        <f>IFERROR(INDEX(Cenník[[Názov]:[KódN]],MATCH(C272,Cenník[Názov],0),2),0)</f>
        <v>0</v>
      </c>
      <c r="C272" s="131"/>
      <c r="D272" s="135"/>
      <c r="E272" s="133">
        <f>IFERROR(INDEX(Cenník[[Názov]:[JC]],MATCH(C272,Cenník[Názov],0),3),0)</f>
        <v>0</v>
      </c>
      <c r="F272" s="136">
        <f t="shared" si="24"/>
        <v>0</v>
      </c>
      <c r="G272" s="134"/>
      <c r="H272" s="79">
        <f>IFERROR(INDEX(Cenník[[Názov]:[KódN]],MATCH(I272,Cenník[Názov],0),2),0)</f>
        <v>0</v>
      </c>
      <c r="I272" s="131"/>
      <c r="J272" s="135"/>
      <c r="K272" s="133">
        <f>IFERROR(INDEX(Cenník[[Názov]:[JC]],MATCH(I272,Cenník[Názov],0),3),0)</f>
        <v>0</v>
      </c>
      <c r="L272" s="136">
        <f t="shared" si="25"/>
        <v>0</v>
      </c>
      <c r="M272" s="134"/>
      <c r="N272" s="79">
        <f>IFERROR(INDEX(Cenník[[Názov]:[KódN]],MATCH(O272,Cenník[Názov],0),2),0)</f>
        <v>0</v>
      </c>
      <c r="O272" s="131"/>
      <c r="P272" s="135"/>
      <c r="Q272" s="133">
        <f>IFERROR(INDEX(Cenník[[Názov]:[JC]],MATCH(O272,Cenník[Názov],0),3),0)</f>
        <v>0</v>
      </c>
      <c r="R272" s="136">
        <f t="shared" si="26"/>
        <v>0</v>
      </c>
      <c r="S272" s="134"/>
      <c r="T272" s="79">
        <f>IFERROR(INDEX(Cenník[[Názov]:[KódN]],MATCH(U272,Cenník[Názov],0),2),0)</f>
        <v>0</v>
      </c>
      <c r="U272" s="131"/>
      <c r="V272" s="135"/>
      <c r="W272" s="133">
        <f>IFERROR(INDEX(Cenník[[Názov]:[JC]],MATCH(U272,Cenník[Názov],0),3),0)</f>
        <v>0</v>
      </c>
      <c r="X272" s="136">
        <f t="shared" si="27"/>
        <v>0</v>
      </c>
      <c r="Y272" s="134"/>
      <c r="Z272" s="108"/>
      <c r="AA272" s="108"/>
      <c r="AB272" s="108"/>
      <c r="AC272" s="108"/>
      <c r="AD272" s="108"/>
      <c r="AE272" s="108"/>
      <c r="AF272" s="108"/>
      <c r="AG272" s="108"/>
      <c r="AH272" s="108"/>
      <c r="AI272" s="116"/>
      <c r="AJ272" s="116"/>
      <c r="AK272" s="116"/>
      <c r="AL272" s="108"/>
      <c r="AM272" s="108"/>
      <c r="AN272" s="108"/>
      <c r="AO272" s="108"/>
    </row>
    <row r="273" spans="1:41" ht="12.75" customHeight="1" x14ac:dyDescent="0.35">
      <c r="A273" s="75"/>
      <c r="B273" s="79">
        <f>IFERROR(INDEX(Cenník[[Názov]:[KódN]],MATCH(C273,Cenník[Názov],0),2),0)</f>
        <v>0</v>
      </c>
      <c r="C273" s="131"/>
      <c r="D273" s="135"/>
      <c r="E273" s="133">
        <f>IFERROR(INDEX(Cenník[[Názov]:[JC]],MATCH(C273,Cenník[Názov],0),3),0)</f>
        <v>0</v>
      </c>
      <c r="F273" s="136">
        <f t="shared" si="24"/>
        <v>0</v>
      </c>
      <c r="G273" s="134"/>
      <c r="H273" s="79">
        <f>IFERROR(INDEX(Cenník[[Názov]:[KódN]],MATCH(I273,Cenník[Názov],0),2),0)</f>
        <v>0</v>
      </c>
      <c r="I273" s="131"/>
      <c r="J273" s="135"/>
      <c r="K273" s="133">
        <f>IFERROR(INDEX(Cenník[[Názov]:[JC]],MATCH(I273,Cenník[Názov],0),3),0)</f>
        <v>0</v>
      </c>
      <c r="L273" s="136">
        <f t="shared" si="25"/>
        <v>0</v>
      </c>
      <c r="M273" s="134"/>
      <c r="N273" s="79">
        <f>IFERROR(INDEX(Cenník[[Názov]:[KódN]],MATCH(O273,Cenník[Názov],0),2),0)</f>
        <v>0</v>
      </c>
      <c r="O273" s="131"/>
      <c r="P273" s="135"/>
      <c r="Q273" s="133">
        <f>IFERROR(INDEX(Cenník[[Názov]:[JC]],MATCH(O273,Cenník[Názov],0),3),0)</f>
        <v>0</v>
      </c>
      <c r="R273" s="136">
        <f t="shared" si="26"/>
        <v>0</v>
      </c>
      <c r="S273" s="134"/>
      <c r="T273" s="79">
        <f>IFERROR(INDEX(Cenník[[Názov]:[KódN]],MATCH(U273,Cenník[Názov],0),2),0)</f>
        <v>0</v>
      </c>
      <c r="U273" s="131"/>
      <c r="V273" s="135"/>
      <c r="W273" s="133">
        <f>IFERROR(INDEX(Cenník[[Názov]:[JC]],MATCH(U273,Cenník[Názov],0),3),0)</f>
        <v>0</v>
      </c>
      <c r="X273" s="136">
        <f t="shared" si="27"/>
        <v>0</v>
      </c>
      <c r="Y273" s="134"/>
      <c r="Z273" s="108"/>
      <c r="AA273" s="108"/>
      <c r="AB273" s="108"/>
      <c r="AC273" s="108"/>
      <c r="AD273" s="108"/>
      <c r="AE273" s="108"/>
      <c r="AF273" s="108"/>
      <c r="AG273" s="108"/>
      <c r="AH273" s="108"/>
      <c r="AI273" s="116"/>
      <c r="AJ273" s="116"/>
      <c r="AK273" s="116"/>
      <c r="AL273" s="108"/>
      <c r="AM273" s="108"/>
      <c r="AN273" s="108"/>
      <c r="AO273" s="108"/>
    </row>
    <row r="274" spans="1:41" ht="12.75" customHeight="1" x14ac:dyDescent="0.35">
      <c r="A274" s="75"/>
      <c r="B274" s="79">
        <f>IFERROR(INDEX(Cenník[[Názov]:[KódN]],MATCH(C274,Cenník[Názov],0),2),0)</f>
        <v>0</v>
      </c>
      <c r="C274" s="131"/>
      <c r="D274" s="135"/>
      <c r="E274" s="133">
        <f>IFERROR(INDEX(Cenník[[Názov]:[JC]],MATCH(C274,Cenník[Názov],0),3),0)</f>
        <v>0</v>
      </c>
      <c r="F274" s="136">
        <f t="shared" si="24"/>
        <v>0</v>
      </c>
      <c r="G274" s="134"/>
      <c r="H274" s="79">
        <f>IFERROR(INDEX(Cenník[[Názov]:[KódN]],MATCH(I274,Cenník[Názov],0),2),0)</f>
        <v>0</v>
      </c>
      <c r="I274" s="131"/>
      <c r="J274" s="135"/>
      <c r="K274" s="133">
        <f>IFERROR(INDEX(Cenník[[Názov]:[JC]],MATCH(I274,Cenník[Názov],0),3),0)</f>
        <v>0</v>
      </c>
      <c r="L274" s="136">
        <f t="shared" si="25"/>
        <v>0</v>
      </c>
      <c r="M274" s="134"/>
      <c r="N274" s="79">
        <f>IFERROR(INDEX(Cenník[[Názov]:[KódN]],MATCH(O274,Cenník[Názov],0),2),0)</f>
        <v>0</v>
      </c>
      <c r="O274" s="131"/>
      <c r="P274" s="135"/>
      <c r="Q274" s="133">
        <f>IFERROR(INDEX(Cenník[[Názov]:[JC]],MATCH(O274,Cenník[Názov],0),3),0)</f>
        <v>0</v>
      </c>
      <c r="R274" s="136">
        <f t="shared" si="26"/>
        <v>0</v>
      </c>
      <c r="S274" s="134"/>
      <c r="T274" s="79">
        <f>IFERROR(INDEX(Cenník[[Názov]:[KódN]],MATCH(U274,Cenník[Názov],0),2),0)</f>
        <v>0</v>
      </c>
      <c r="U274" s="131"/>
      <c r="V274" s="135"/>
      <c r="W274" s="133">
        <f>IFERROR(INDEX(Cenník[[Názov]:[JC]],MATCH(U274,Cenník[Názov],0),3),0)</f>
        <v>0</v>
      </c>
      <c r="X274" s="136">
        <f t="shared" si="27"/>
        <v>0</v>
      </c>
      <c r="Y274" s="134"/>
      <c r="Z274" s="108"/>
      <c r="AA274" s="108"/>
      <c r="AB274" s="108"/>
      <c r="AC274" s="108"/>
      <c r="AD274" s="108"/>
      <c r="AE274" s="108"/>
      <c r="AF274" s="108"/>
      <c r="AG274" s="108"/>
      <c r="AH274" s="108"/>
      <c r="AI274" s="116"/>
      <c r="AJ274" s="116"/>
      <c r="AK274" s="116"/>
      <c r="AL274" s="108"/>
      <c r="AM274" s="108"/>
      <c r="AN274" s="108"/>
      <c r="AO274" s="108"/>
    </row>
    <row r="275" spans="1:41" ht="12.75" customHeight="1" x14ac:dyDescent="0.35">
      <c r="A275" s="75"/>
      <c r="B275" s="79">
        <f>IFERROR(INDEX(Cenník[[Názov]:[KódN]],MATCH(C275,Cenník[Názov],0),2),0)</f>
        <v>0</v>
      </c>
      <c r="C275" s="137"/>
      <c r="D275" s="135"/>
      <c r="E275" s="133">
        <f>IFERROR(INDEX(Cenník[[Názov]:[JC]],MATCH(C275,Cenník[Názov],0),3),0)</f>
        <v>0</v>
      </c>
      <c r="F275" s="136">
        <f t="shared" si="24"/>
        <v>0</v>
      </c>
      <c r="G275" s="134"/>
      <c r="H275" s="79">
        <f>IFERROR(INDEX(Cenník[[Názov]:[KódN]],MATCH(I275,Cenník[Názov],0),2),0)</f>
        <v>0</v>
      </c>
      <c r="I275" s="137"/>
      <c r="J275" s="135"/>
      <c r="K275" s="133">
        <f>IFERROR(INDEX(Cenník[[Názov]:[JC]],MATCH(I275,Cenník[Názov],0),3),0)</f>
        <v>0</v>
      </c>
      <c r="L275" s="136">
        <f t="shared" si="25"/>
        <v>0</v>
      </c>
      <c r="M275" s="134"/>
      <c r="N275" s="79">
        <f>IFERROR(INDEX(Cenník[[Názov]:[KódN]],MATCH(O275,Cenník[Názov],0),2),0)</f>
        <v>0</v>
      </c>
      <c r="O275" s="137"/>
      <c r="P275" s="135"/>
      <c r="Q275" s="133">
        <f>IFERROR(INDEX(Cenník[[Názov]:[JC]],MATCH(O275,Cenník[Názov],0),3),0)</f>
        <v>0</v>
      </c>
      <c r="R275" s="136">
        <f t="shared" si="26"/>
        <v>0</v>
      </c>
      <c r="S275" s="134"/>
      <c r="T275" s="79">
        <f>IFERROR(INDEX(Cenník[[Názov]:[KódN]],MATCH(U275,Cenník[Názov],0),2),0)</f>
        <v>0</v>
      </c>
      <c r="U275" s="137"/>
      <c r="V275" s="135"/>
      <c r="W275" s="133">
        <f>IFERROR(INDEX(Cenník[[Názov]:[JC]],MATCH(U275,Cenník[Názov],0),3),0)</f>
        <v>0</v>
      </c>
      <c r="X275" s="136">
        <f t="shared" si="27"/>
        <v>0</v>
      </c>
      <c r="Y275" s="134"/>
      <c r="Z275" s="108"/>
      <c r="AA275" s="108"/>
      <c r="AB275" s="108"/>
      <c r="AC275" s="108"/>
      <c r="AD275" s="108"/>
      <c r="AE275" s="108"/>
      <c r="AF275" s="108"/>
      <c r="AG275" s="108"/>
      <c r="AH275" s="108"/>
      <c r="AI275" s="116"/>
      <c r="AJ275" s="116"/>
      <c r="AK275" s="116"/>
      <c r="AL275" s="108"/>
      <c r="AM275" s="108"/>
      <c r="AN275" s="108"/>
      <c r="AO275" s="108"/>
    </row>
    <row r="276" spans="1:41" ht="12.75" customHeight="1" x14ac:dyDescent="0.35">
      <c r="A276" s="75"/>
      <c r="B276" s="79">
        <f>IFERROR(INDEX(Cenník[[Názov]:[KódN]],MATCH(C276,Cenník[Názov],0),2),0)</f>
        <v>0</v>
      </c>
      <c r="C276" s="137"/>
      <c r="D276" s="135"/>
      <c r="E276" s="133">
        <f>IFERROR(INDEX(Cenník[[Názov]:[JC]],MATCH(C276,Cenník[Názov],0),3),0)</f>
        <v>0</v>
      </c>
      <c r="F276" s="136">
        <f t="shared" si="24"/>
        <v>0</v>
      </c>
      <c r="G276" s="134"/>
      <c r="H276" s="79">
        <f>IFERROR(INDEX(Cenník[[Názov]:[KódN]],MATCH(I276,Cenník[Názov],0),2),0)</f>
        <v>0</v>
      </c>
      <c r="I276" s="137"/>
      <c r="J276" s="135"/>
      <c r="K276" s="133">
        <f>IFERROR(INDEX(Cenník[[Názov]:[JC]],MATCH(I276,Cenník[Názov],0),3),0)</f>
        <v>0</v>
      </c>
      <c r="L276" s="136">
        <f t="shared" si="25"/>
        <v>0</v>
      </c>
      <c r="M276" s="134"/>
      <c r="N276" s="79">
        <f>IFERROR(INDEX(Cenník[[Názov]:[KódN]],MATCH(O276,Cenník[Názov],0),2),0)</f>
        <v>0</v>
      </c>
      <c r="O276" s="137"/>
      <c r="P276" s="135"/>
      <c r="Q276" s="133">
        <f>IFERROR(INDEX(Cenník[[Názov]:[JC]],MATCH(O276,Cenník[Názov],0),3),0)</f>
        <v>0</v>
      </c>
      <c r="R276" s="136">
        <f t="shared" si="26"/>
        <v>0</v>
      </c>
      <c r="S276" s="134"/>
      <c r="T276" s="79">
        <f>IFERROR(INDEX(Cenník[[Názov]:[KódN]],MATCH(U276,Cenník[Názov],0),2),0)</f>
        <v>0</v>
      </c>
      <c r="U276" s="137"/>
      <c r="V276" s="135"/>
      <c r="W276" s="133">
        <f>IFERROR(INDEX(Cenník[[Názov]:[JC]],MATCH(U276,Cenník[Názov],0),3),0)</f>
        <v>0</v>
      </c>
      <c r="X276" s="136">
        <f t="shared" si="27"/>
        <v>0</v>
      </c>
      <c r="Y276" s="134"/>
      <c r="Z276" s="108"/>
      <c r="AA276" s="108"/>
      <c r="AB276" s="108"/>
      <c r="AC276" s="108"/>
      <c r="AD276" s="108"/>
      <c r="AE276" s="108"/>
      <c r="AF276" s="108"/>
      <c r="AG276" s="108"/>
      <c r="AH276" s="108"/>
      <c r="AI276" s="116"/>
      <c r="AJ276" s="116"/>
      <c r="AK276" s="116"/>
      <c r="AL276" s="108"/>
      <c r="AM276" s="108"/>
      <c r="AN276" s="108"/>
      <c r="AO276" s="108"/>
    </row>
    <row r="277" spans="1:41" ht="12.75" customHeight="1" x14ac:dyDescent="0.35">
      <c r="A277" s="75"/>
      <c r="B277" s="79">
        <f>IFERROR(INDEX(Cenník[[Názov]:[KódN]],MATCH(C277,Cenník[Názov],0),2),0)</f>
        <v>0</v>
      </c>
      <c r="C277" s="131"/>
      <c r="D277" s="135"/>
      <c r="E277" s="133">
        <f>IFERROR(INDEX(Cenník[[Názov]:[JC]],MATCH(C277,Cenník[Názov],0),3),0)</f>
        <v>0</v>
      </c>
      <c r="F277" s="136">
        <f t="shared" si="24"/>
        <v>0</v>
      </c>
      <c r="G277" s="134"/>
      <c r="H277" s="79">
        <f>IFERROR(INDEX(Cenník[[Názov]:[KódN]],MATCH(I277,Cenník[Názov],0),2),0)</f>
        <v>0</v>
      </c>
      <c r="I277" s="131"/>
      <c r="J277" s="135"/>
      <c r="K277" s="133">
        <f>IFERROR(INDEX(Cenník[[Názov]:[JC]],MATCH(I277,Cenník[Názov],0),3),0)</f>
        <v>0</v>
      </c>
      <c r="L277" s="136">
        <f t="shared" si="25"/>
        <v>0</v>
      </c>
      <c r="M277" s="134"/>
      <c r="N277" s="79">
        <f>IFERROR(INDEX(Cenník[[Názov]:[KódN]],MATCH(O277,Cenník[Názov],0),2),0)</f>
        <v>0</v>
      </c>
      <c r="O277" s="131"/>
      <c r="P277" s="135"/>
      <c r="Q277" s="133">
        <f>IFERROR(INDEX(Cenník[[Názov]:[JC]],MATCH(O277,Cenník[Názov],0),3),0)</f>
        <v>0</v>
      </c>
      <c r="R277" s="136">
        <f t="shared" si="26"/>
        <v>0</v>
      </c>
      <c r="S277" s="134"/>
      <c r="T277" s="79">
        <f>IFERROR(INDEX(Cenník[[Názov]:[KódN]],MATCH(U277,Cenník[Názov],0),2),0)</f>
        <v>0</v>
      </c>
      <c r="U277" s="131"/>
      <c r="V277" s="135"/>
      <c r="W277" s="133">
        <f>IFERROR(INDEX(Cenník[[Názov]:[JC]],MATCH(U277,Cenník[Názov],0),3),0)</f>
        <v>0</v>
      </c>
      <c r="X277" s="136">
        <f t="shared" si="27"/>
        <v>0</v>
      </c>
      <c r="Y277" s="134"/>
      <c r="Z277" s="108"/>
      <c r="AA277" s="108"/>
      <c r="AB277" s="108"/>
      <c r="AC277" s="108"/>
      <c r="AD277" s="108"/>
      <c r="AE277" s="108"/>
      <c r="AF277" s="108"/>
      <c r="AG277" s="108"/>
      <c r="AH277" s="108"/>
      <c r="AI277" s="116"/>
      <c r="AJ277" s="116"/>
      <c r="AK277" s="116"/>
      <c r="AL277" s="108"/>
      <c r="AM277" s="108"/>
      <c r="AN277" s="108"/>
      <c r="AO277" s="108"/>
    </row>
    <row r="278" spans="1:41" ht="12.75" customHeight="1" x14ac:dyDescent="0.35">
      <c r="A278" s="75"/>
      <c r="B278" s="79">
        <f>IFERROR(INDEX(Cenník[[Názov]:[KódN]],MATCH(C278,Cenník[Názov],0),2),0)</f>
        <v>0</v>
      </c>
      <c r="C278" s="131"/>
      <c r="D278" s="135"/>
      <c r="E278" s="133">
        <f>IFERROR(INDEX(Cenník[[Názov]:[JC]],MATCH(C278,Cenník[Názov],0),3),0)</f>
        <v>0</v>
      </c>
      <c r="F278" s="136">
        <f t="shared" si="24"/>
        <v>0</v>
      </c>
      <c r="G278" s="134"/>
      <c r="H278" s="79">
        <f>IFERROR(INDEX(Cenník[[Názov]:[KódN]],MATCH(I278,Cenník[Názov],0),2),0)</f>
        <v>0</v>
      </c>
      <c r="I278" s="131"/>
      <c r="J278" s="135"/>
      <c r="K278" s="133">
        <f>IFERROR(INDEX(Cenník[[Názov]:[JC]],MATCH(I278,Cenník[Názov],0),3),0)</f>
        <v>0</v>
      </c>
      <c r="L278" s="136">
        <f t="shared" si="25"/>
        <v>0</v>
      </c>
      <c r="M278" s="134"/>
      <c r="N278" s="79">
        <f>IFERROR(INDEX(Cenník[[Názov]:[KódN]],MATCH(O278,Cenník[Názov],0),2),0)</f>
        <v>0</v>
      </c>
      <c r="O278" s="131"/>
      <c r="P278" s="135"/>
      <c r="Q278" s="133">
        <f>IFERROR(INDEX(Cenník[[Názov]:[JC]],MATCH(O278,Cenník[Názov],0),3),0)</f>
        <v>0</v>
      </c>
      <c r="R278" s="136">
        <f t="shared" si="26"/>
        <v>0</v>
      </c>
      <c r="S278" s="134"/>
      <c r="T278" s="79">
        <f>IFERROR(INDEX(Cenník[[Názov]:[KódN]],MATCH(U278,Cenník[Názov],0),2),0)</f>
        <v>0</v>
      </c>
      <c r="U278" s="131"/>
      <c r="V278" s="135"/>
      <c r="W278" s="133">
        <f>IFERROR(INDEX(Cenník[[Názov]:[JC]],MATCH(U278,Cenník[Názov],0),3),0)</f>
        <v>0</v>
      </c>
      <c r="X278" s="136">
        <f t="shared" si="27"/>
        <v>0</v>
      </c>
      <c r="Y278" s="134"/>
      <c r="Z278" s="108"/>
      <c r="AA278" s="108"/>
      <c r="AB278" s="108"/>
      <c r="AC278" s="108"/>
      <c r="AD278" s="108"/>
      <c r="AE278" s="108"/>
      <c r="AF278" s="108"/>
      <c r="AG278" s="108"/>
      <c r="AH278" s="108"/>
      <c r="AI278" s="116"/>
      <c r="AJ278" s="116"/>
      <c r="AK278" s="116"/>
      <c r="AL278" s="108"/>
      <c r="AM278" s="108"/>
      <c r="AN278" s="108"/>
      <c r="AO278" s="108"/>
    </row>
    <row r="279" spans="1:41" ht="12.75" customHeight="1" x14ac:dyDescent="0.35">
      <c r="A279" s="75"/>
      <c r="B279" s="79">
        <f>IFERROR(INDEX(Cenník[[Názov]:[KódN]],MATCH(C279,Cenník[Názov],0),2),0)</f>
        <v>0</v>
      </c>
      <c r="C279" s="131"/>
      <c r="D279" s="135"/>
      <c r="E279" s="133">
        <f>IFERROR(INDEX(Cenník[[Názov]:[JC]],MATCH(C279,Cenník[Názov],0),3),0)</f>
        <v>0</v>
      </c>
      <c r="F279" s="136">
        <f t="shared" si="24"/>
        <v>0</v>
      </c>
      <c r="G279" s="134"/>
      <c r="H279" s="79">
        <f>IFERROR(INDEX(Cenník[[Názov]:[KódN]],MATCH(I279,Cenník[Názov],0),2),0)</f>
        <v>0</v>
      </c>
      <c r="I279" s="131"/>
      <c r="J279" s="135"/>
      <c r="K279" s="133">
        <f>IFERROR(INDEX(Cenník[[Názov]:[JC]],MATCH(I279,Cenník[Názov],0),3),0)</f>
        <v>0</v>
      </c>
      <c r="L279" s="136">
        <f t="shared" si="25"/>
        <v>0</v>
      </c>
      <c r="M279" s="134"/>
      <c r="N279" s="79">
        <f>IFERROR(INDEX(Cenník[[Názov]:[KódN]],MATCH(O279,Cenník[Názov],0),2),0)</f>
        <v>0</v>
      </c>
      <c r="O279" s="131"/>
      <c r="P279" s="135"/>
      <c r="Q279" s="133">
        <f>IFERROR(INDEX(Cenník[[Názov]:[JC]],MATCH(O279,Cenník[Názov],0),3),0)</f>
        <v>0</v>
      </c>
      <c r="R279" s="136">
        <f t="shared" si="26"/>
        <v>0</v>
      </c>
      <c r="S279" s="134"/>
      <c r="T279" s="79">
        <f>IFERROR(INDEX(Cenník[[Názov]:[KódN]],MATCH(U279,Cenník[Názov],0),2),0)</f>
        <v>0</v>
      </c>
      <c r="U279" s="131"/>
      <c r="V279" s="135"/>
      <c r="W279" s="133">
        <f>IFERROR(INDEX(Cenník[[Názov]:[JC]],MATCH(U279,Cenník[Názov],0),3),0)</f>
        <v>0</v>
      </c>
      <c r="X279" s="136">
        <f t="shared" si="27"/>
        <v>0</v>
      </c>
      <c r="Y279" s="134"/>
      <c r="Z279" s="108"/>
      <c r="AA279" s="108"/>
      <c r="AB279" s="108"/>
      <c r="AC279" s="108"/>
      <c r="AD279" s="108"/>
      <c r="AE279" s="108"/>
      <c r="AF279" s="108"/>
      <c r="AG279" s="108"/>
      <c r="AH279" s="108"/>
      <c r="AI279" s="116"/>
      <c r="AJ279" s="116"/>
      <c r="AK279" s="116"/>
      <c r="AL279" s="108"/>
      <c r="AM279" s="108"/>
      <c r="AN279" s="108"/>
      <c r="AO279" s="108"/>
    </row>
    <row r="280" spans="1:41" ht="12.75" customHeight="1" x14ac:dyDescent="0.35">
      <c r="A280" s="75"/>
      <c r="B280" s="79">
        <f>IFERROR(INDEX(Cenník[[Názov]:[KódN]],MATCH(C280,Cenník[Názov],0),2),0)</f>
        <v>0</v>
      </c>
      <c r="C280" s="131"/>
      <c r="D280" s="135"/>
      <c r="E280" s="133">
        <f>IFERROR(INDEX(Cenník[[Názov]:[JC]],MATCH(C280,Cenník[Názov],0),3),0)</f>
        <v>0</v>
      </c>
      <c r="F280" s="136">
        <f t="shared" si="24"/>
        <v>0</v>
      </c>
      <c r="G280" s="134"/>
      <c r="H280" s="79">
        <f>IFERROR(INDEX(Cenník[[Názov]:[KódN]],MATCH(I280,Cenník[Názov],0),2),0)</f>
        <v>0</v>
      </c>
      <c r="I280" s="131"/>
      <c r="J280" s="135"/>
      <c r="K280" s="133">
        <f>IFERROR(INDEX(Cenník[[Názov]:[JC]],MATCH(I280,Cenník[Názov],0),3),0)</f>
        <v>0</v>
      </c>
      <c r="L280" s="136">
        <f t="shared" si="25"/>
        <v>0</v>
      </c>
      <c r="M280" s="134"/>
      <c r="N280" s="79">
        <f>IFERROR(INDEX(Cenník[[Názov]:[KódN]],MATCH(O280,Cenník[Názov],0),2),0)</f>
        <v>0</v>
      </c>
      <c r="O280" s="131"/>
      <c r="P280" s="135"/>
      <c r="Q280" s="133">
        <f>IFERROR(INDEX(Cenník[[Názov]:[JC]],MATCH(O280,Cenník[Názov],0),3),0)</f>
        <v>0</v>
      </c>
      <c r="R280" s="136">
        <f t="shared" si="26"/>
        <v>0</v>
      </c>
      <c r="S280" s="134"/>
      <c r="T280" s="79">
        <f>IFERROR(INDEX(Cenník[[Názov]:[KódN]],MATCH(U280,Cenník[Názov],0),2),0)</f>
        <v>0</v>
      </c>
      <c r="U280" s="131"/>
      <c r="V280" s="135"/>
      <c r="W280" s="133">
        <f>IFERROR(INDEX(Cenník[[Názov]:[JC]],MATCH(U280,Cenník[Názov],0),3),0)</f>
        <v>0</v>
      </c>
      <c r="X280" s="136">
        <f t="shared" si="27"/>
        <v>0</v>
      </c>
      <c r="Y280" s="134"/>
      <c r="Z280" s="108"/>
      <c r="AA280" s="108"/>
      <c r="AB280" s="108"/>
      <c r="AC280" s="108"/>
      <c r="AD280" s="108"/>
      <c r="AE280" s="108"/>
      <c r="AF280" s="108"/>
      <c r="AG280" s="108"/>
      <c r="AH280" s="108"/>
      <c r="AI280" s="116"/>
      <c r="AJ280" s="116"/>
      <c r="AK280" s="116"/>
      <c r="AL280" s="108"/>
      <c r="AM280" s="108"/>
      <c r="AN280" s="108"/>
      <c r="AO280" s="108"/>
    </row>
    <row r="281" spans="1:41" ht="12.75" customHeight="1" x14ac:dyDescent="0.35">
      <c r="A281" s="75"/>
      <c r="B281" s="79">
        <f>IFERROR(INDEX(Cenník[[Názov]:[KódN]],MATCH(C281,Cenník[Názov],0),2),0)</f>
        <v>0</v>
      </c>
      <c r="C281" s="131"/>
      <c r="D281" s="135"/>
      <c r="E281" s="133">
        <f>IFERROR(INDEX(Cenník[[Názov]:[JC]],MATCH(C281,Cenník[Názov],0),3),0)</f>
        <v>0</v>
      </c>
      <c r="F281" s="136">
        <f t="shared" si="24"/>
        <v>0</v>
      </c>
      <c r="G281" s="134"/>
      <c r="H281" s="79">
        <f>IFERROR(INDEX(Cenník[[Názov]:[KódN]],MATCH(I281,Cenník[Názov],0),2),0)</f>
        <v>0</v>
      </c>
      <c r="I281" s="131"/>
      <c r="J281" s="135"/>
      <c r="K281" s="133">
        <f>IFERROR(INDEX(Cenník[[Názov]:[JC]],MATCH(I281,Cenník[Názov],0),3),0)</f>
        <v>0</v>
      </c>
      <c r="L281" s="136">
        <f t="shared" si="25"/>
        <v>0</v>
      </c>
      <c r="M281" s="134"/>
      <c r="N281" s="79">
        <f>IFERROR(INDEX(Cenník[[Názov]:[KódN]],MATCH(O281,Cenník[Názov],0),2),0)</f>
        <v>0</v>
      </c>
      <c r="O281" s="131"/>
      <c r="P281" s="135"/>
      <c r="Q281" s="133">
        <f>IFERROR(INDEX(Cenník[[Názov]:[JC]],MATCH(O281,Cenník[Názov],0),3),0)</f>
        <v>0</v>
      </c>
      <c r="R281" s="136">
        <f t="shared" si="26"/>
        <v>0</v>
      </c>
      <c r="S281" s="134"/>
      <c r="T281" s="79">
        <f>IFERROR(INDEX(Cenník[[Názov]:[KódN]],MATCH(U281,Cenník[Názov],0),2),0)</f>
        <v>0</v>
      </c>
      <c r="U281" s="131"/>
      <c r="V281" s="135"/>
      <c r="W281" s="133">
        <f>IFERROR(INDEX(Cenník[[Názov]:[JC]],MATCH(U281,Cenník[Názov],0),3),0)</f>
        <v>0</v>
      </c>
      <c r="X281" s="136">
        <f t="shared" si="27"/>
        <v>0</v>
      </c>
      <c r="Y281" s="134"/>
      <c r="Z281" s="108"/>
      <c r="AA281" s="108"/>
      <c r="AB281" s="108"/>
      <c r="AC281" s="108"/>
      <c r="AD281" s="108"/>
      <c r="AE281" s="108"/>
      <c r="AF281" s="108"/>
      <c r="AG281" s="108"/>
      <c r="AH281" s="108"/>
      <c r="AI281" s="116"/>
      <c r="AJ281" s="116"/>
      <c r="AK281" s="116"/>
      <c r="AL281" s="108"/>
      <c r="AM281" s="108"/>
      <c r="AN281" s="108"/>
      <c r="AO281" s="108"/>
    </row>
    <row r="282" spans="1:41" ht="12.75" customHeight="1" x14ac:dyDescent="0.35">
      <c r="A282" s="75"/>
      <c r="B282" s="79">
        <f>IFERROR(INDEX(Cenník[[Názov]:[KódN]],MATCH(C282,Cenník[Názov],0),2),0)</f>
        <v>0</v>
      </c>
      <c r="C282" s="131"/>
      <c r="D282" s="135"/>
      <c r="E282" s="133">
        <f>IFERROR(INDEX(Cenník[[Názov]:[JC]],MATCH(C282,Cenník[Názov],0),3),0)</f>
        <v>0</v>
      </c>
      <c r="F282" s="136">
        <f t="shared" si="24"/>
        <v>0</v>
      </c>
      <c r="G282" s="134"/>
      <c r="H282" s="79">
        <f>IFERROR(INDEX(Cenník[[Názov]:[KódN]],MATCH(I282,Cenník[Názov],0),2),0)</f>
        <v>0</v>
      </c>
      <c r="I282" s="131"/>
      <c r="J282" s="135"/>
      <c r="K282" s="133">
        <f>IFERROR(INDEX(Cenník[[Názov]:[JC]],MATCH(I282,Cenník[Názov],0),3),0)</f>
        <v>0</v>
      </c>
      <c r="L282" s="136">
        <f t="shared" si="25"/>
        <v>0</v>
      </c>
      <c r="M282" s="134"/>
      <c r="N282" s="79">
        <f>IFERROR(INDEX(Cenník[[Názov]:[KódN]],MATCH(O282,Cenník[Názov],0),2),0)</f>
        <v>0</v>
      </c>
      <c r="O282" s="131"/>
      <c r="P282" s="135"/>
      <c r="Q282" s="133">
        <f>IFERROR(INDEX(Cenník[[Názov]:[JC]],MATCH(O282,Cenník[Názov],0),3),0)</f>
        <v>0</v>
      </c>
      <c r="R282" s="136">
        <f t="shared" si="26"/>
        <v>0</v>
      </c>
      <c r="S282" s="134"/>
      <c r="T282" s="79">
        <f>IFERROR(INDEX(Cenník[[Názov]:[KódN]],MATCH(U282,Cenník[Názov],0),2),0)</f>
        <v>0</v>
      </c>
      <c r="U282" s="131"/>
      <c r="V282" s="135"/>
      <c r="W282" s="133">
        <f>IFERROR(INDEX(Cenník[[Názov]:[JC]],MATCH(U282,Cenník[Názov],0),3),0)</f>
        <v>0</v>
      </c>
      <c r="X282" s="136">
        <f t="shared" si="27"/>
        <v>0</v>
      </c>
      <c r="Y282" s="134"/>
      <c r="Z282" s="108"/>
      <c r="AA282" s="108"/>
      <c r="AB282" s="108"/>
      <c r="AC282" s="108"/>
      <c r="AD282" s="108"/>
      <c r="AE282" s="108"/>
      <c r="AF282" s="108"/>
      <c r="AG282" s="108"/>
      <c r="AH282" s="108"/>
      <c r="AI282" s="116"/>
      <c r="AJ282" s="116"/>
      <c r="AK282" s="116"/>
      <c r="AL282" s="108"/>
      <c r="AM282" s="108"/>
      <c r="AN282" s="108"/>
      <c r="AO282" s="108"/>
    </row>
    <row r="283" spans="1:41" ht="12.75" customHeight="1" x14ac:dyDescent="0.35">
      <c r="A283" s="75"/>
      <c r="B283" s="79">
        <f>IFERROR(INDEX(Cenník[[Názov]:[KódN]],MATCH(C283,Cenník[Názov],0),2),0)</f>
        <v>0</v>
      </c>
      <c r="C283" s="131"/>
      <c r="D283" s="135"/>
      <c r="E283" s="133">
        <f>IFERROR(INDEX(Cenník[[Názov]:[JC]],MATCH(C283,Cenník[Názov],0),3),0)</f>
        <v>0</v>
      </c>
      <c r="F283" s="136">
        <f t="shared" si="24"/>
        <v>0</v>
      </c>
      <c r="G283" s="134"/>
      <c r="H283" s="79">
        <f>IFERROR(INDEX(Cenník[[Názov]:[KódN]],MATCH(I283,Cenník[Názov],0),2),0)</f>
        <v>0</v>
      </c>
      <c r="I283" s="131"/>
      <c r="J283" s="135"/>
      <c r="K283" s="133">
        <f>IFERROR(INDEX(Cenník[[Názov]:[JC]],MATCH(I283,Cenník[Názov],0),3),0)</f>
        <v>0</v>
      </c>
      <c r="L283" s="136">
        <f t="shared" si="25"/>
        <v>0</v>
      </c>
      <c r="M283" s="134"/>
      <c r="N283" s="79">
        <f>IFERROR(INDEX(Cenník[[Názov]:[KódN]],MATCH(O283,Cenník[Názov],0),2),0)</f>
        <v>0</v>
      </c>
      <c r="O283" s="131"/>
      <c r="P283" s="135"/>
      <c r="Q283" s="133">
        <f>IFERROR(INDEX(Cenník[[Názov]:[JC]],MATCH(O283,Cenník[Názov],0),3),0)</f>
        <v>0</v>
      </c>
      <c r="R283" s="136">
        <f t="shared" si="26"/>
        <v>0</v>
      </c>
      <c r="S283" s="134"/>
      <c r="T283" s="79">
        <f>IFERROR(INDEX(Cenník[[Názov]:[KódN]],MATCH(U283,Cenník[Názov],0),2),0)</f>
        <v>0</v>
      </c>
      <c r="U283" s="131"/>
      <c r="V283" s="135"/>
      <c r="W283" s="133">
        <f>IFERROR(INDEX(Cenník[[Názov]:[JC]],MATCH(U283,Cenník[Názov],0),3),0)</f>
        <v>0</v>
      </c>
      <c r="X283" s="136">
        <f t="shared" si="27"/>
        <v>0</v>
      </c>
      <c r="Y283" s="134"/>
      <c r="Z283" s="108"/>
      <c r="AA283" s="108"/>
      <c r="AB283" s="108"/>
      <c r="AC283" s="108"/>
      <c r="AD283" s="108"/>
      <c r="AE283" s="108"/>
      <c r="AF283" s="108"/>
      <c r="AG283" s="108"/>
      <c r="AH283" s="108"/>
      <c r="AI283" s="108"/>
      <c r="AJ283" s="108"/>
      <c r="AK283" s="108"/>
      <c r="AL283" s="108"/>
      <c r="AM283" s="108"/>
      <c r="AN283" s="108"/>
      <c r="AO283" s="108"/>
    </row>
    <row r="284" spans="1:41" ht="12.75" customHeight="1" x14ac:dyDescent="0.35">
      <c r="A284" s="75"/>
      <c r="B284" s="79">
        <f>IFERROR(INDEX(Cenník[[Názov]:[KódN]],MATCH(C284,Cenník[Názov],0),2),0)</f>
        <v>0</v>
      </c>
      <c r="C284" s="131"/>
      <c r="D284" s="135"/>
      <c r="E284" s="133">
        <f>IFERROR(INDEX(Cenník[[Názov]:[JC]],MATCH(C284,Cenník[Názov],0),3),0)</f>
        <v>0</v>
      </c>
      <c r="F284" s="136">
        <f t="shared" si="24"/>
        <v>0</v>
      </c>
      <c r="G284" s="134"/>
      <c r="H284" s="79">
        <f>IFERROR(INDEX(Cenník[[Názov]:[KódN]],MATCH(I284,Cenník[Názov],0),2),0)</f>
        <v>0</v>
      </c>
      <c r="I284" s="131"/>
      <c r="J284" s="135"/>
      <c r="K284" s="133">
        <f>IFERROR(INDEX(Cenník[[Názov]:[JC]],MATCH(I284,Cenník[Názov],0),3),0)</f>
        <v>0</v>
      </c>
      <c r="L284" s="136">
        <f t="shared" si="25"/>
        <v>0</v>
      </c>
      <c r="M284" s="134"/>
      <c r="N284" s="79">
        <f>IFERROR(INDEX(Cenník[[Názov]:[KódN]],MATCH(O284,Cenník[Názov],0),2),0)</f>
        <v>0</v>
      </c>
      <c r="O284" s="131"/>
      <c r="P284" s="135"/>
      <c r="Q284" s="133">
        <f>IFERROR(INDEX(Cenník[[Názov]:[JC]],MATCH(O284,Cenník[Názov],0),3),0)</f>
        <v>0</v>
      </c>
      <c r="R284" s="136">
        <f t="shared" si="26"/>
        <v>0</v>
      </c>
      <c r="S284" s="134"/>
      <c r="T284" s="79">
        <f>IFERROR(INDEX(Cenník[[Názov]:[KódN]],MATCH(U284,Cenník[Názov],0),2),0)</f>
        <v>0</v>
      </c>
      <c r="U284" s="131"/>
      <c r="V284" s="135"/>
      <c r="W284" s="133">
        <f>IFERROR(INDEX(Cenník[[Názov]:[JC]],MATCH(U284,Cenník[Názov],0),3),0)</f>
        <v>0</v>
      </c>
      <c r="X284" s="136">
        <f t="shared" si="27"/>
        <v>0</v>
      </c>
      <c r="Y284" s="134"/>
      <c r="Z284" s="108"/>
      <c r="AA284" s="108"/>
      <c r="AB284" s="108"/>
      <c r="AC284" s="108"/>
      <c r="AD284" s="108"/>
      <c r="AE284" s="108"/>
      <c r="AF284" s="108"/>
      <c r="AG284" s="108"/>
      <c r="AH284" s="108"/>
      <c r="AI284" s="108"/>
      <c r="AJ284" s="108"/>
      <c r="AK284" s="108"/>
      <c r="AL284" s="108"/>
      <c r="AM284" s="108"/>
      <c r="AN284" s="108"/>
      <c r="AO284" s="108"/>
    </row>
    <row r="285" spans="1:41" ht="12.75" customHeight="1" x14ac:dyDescent="0.35">
      <c r="A285" s="75"/>
      <c r="B285" s="79">
        <f>IFERROR(INDEX(Cenník[[Názov]:[KódN]],MATCH(C285,Cenník[Názov],0),2),0)</f>
        <v>0</v>
      </c>
      <c r="C285" s="131"/>
      <c r="D285" s="135"/>
      <c r="E285" s="133">
        <f>IFERROR(INDEX(Cenník[[Názov]:[JC]],MATCH(C285,Cenník[Názov],0),3),0)</f>
        <v>0</v>
      </c>
      <c r="F285" s="136">
        <f t="shared" si="24"/>
        <v>0</v>
      </c>
      <c r="G285" s="134"/>
      <c r="H285" s="79">
        <f>IFERROR(INDEX(Cenník[[Názov]:[KódN]],MATCH(I285,Cenník[Názov],0),2),0)</f>
        <v>0</v>
      </c>
      <c r="I285" s="131"/>
      <c r="J285" s="135"/>
      <c r="K285" s="133">
        <f>IFERROR(INDEX(Cenník[[Názov]:[JC]],MATCH(I285,Cenník[Názov],0),3),0)</f>
        <v>0</v>
      </c>
      <c r="L285" s="136">
        <f t="shared" si="25"/>
        <v>0</v>
      </c>
      <c r="M285" s="134"/>
      <c r="N285" s="79">
        <f>IFERROR(INDEX(Cenník[[Názov]:[KódN]],MATCH(O285,Cenník[Názov],0),2),0)</f>
        <v>0</v>
      </c>
      <c r="O285" s="131"/>
      <c r="P285" s="135"/>
      <c r="Q285" s="133">
        <f>IFERROR(INDEX(Cenník[[Názov]:[JC]],MATCH(O285,Cenník[Názov],0),3),0)</f>
        <v>0</v>
      </c>
      <c r="R285" s="136">
        <f t="shared" si="26"/>
        <v>0</v>
      </c>
      <c r="S285" s="134"/>
      <c r="T285" s="79">
        <f>IFERROR(INDEX(Cenník[[Názov]:[KódN]],MATCH(U285,Cenník[Názov],0),2),0)</f>
        <v>0</v>
      </c>
      <c r="U285" s="131"/>
      <c r="V285" s="135"/>
      <c r="W285" s="133">
        <f>IFERROR(INDEX(Cenník[[Názov]:[JC]],MATCH(U285,Cenník[Názov],0),3),0)</f>
        <v>0</v>
      </c>
      <c r="X285" s="136">
        <f t="shared" si="27"/>
        <v>0</v>
      </c>
      <c r="Y285" s="134"/>
      <c r="Z285" s="108"/>
      <c r="AA285" s="108"/>
      <c r="AB285" s="108"/>
      <c r="AC285" s="108"/>
      <c r="AD285" s="108"/>
      <c r="AE285" s="108"/>
      <c r="AF285" s="108"/>
      <c r="AG285" s="108"/>
      <c r="AH285" s="108"/>
      <c r="AI285" s="108"/>
      <c r="AJ285" s="108"/>
      <c r="AK285" s="108"/>
      <c r="AL285" s="108"/>
      <c r="AM285" s="108"/>
      <c r="AN285" s="108"/>
      <c r="AO285" s="108"/>
    </row>
    <row r="286" spans="1:41" ht="12.75" customHeight="1" x14ac:dyDescent="0.35">
      <c r="A286" s="75"/>
      <c r="B286" s="79">
        <f>IFERROR(INDEX(Cenník[[Názov]:[KódN]],MATCH(C286,Cenník[Názov],0),2),0)</f>
        <v>0</v>
      </c>
      <c r="C286" s="131"/>
      <c r="D286" s="135"/>
      <c r="E286" s="133">
        <f>IFERROR(INDEX(Cenník[[Názov]:[JC]],MATCH(C286,Cenník[Názov],0),3),0)</f>
        <v>0</v>
      </c>
      <c r="F286" s="136">
        <f t="shared" si="24"/>
        <v>0</v>
      </c>
      <c r="G286" s="134"/>
      <c r="H286" s="79">
        <f>IFERROR(INDEX(Cenník[[Názov]:[KódN]],MATCH(I286,Cenník[Názov],0),2),0)</f>
        <v>0</v>
      </c>
      <c r="I286" s="131"/>
      <c r="J286" s="135"/>
      <c r="K286" s="133">
        <f>IFERROR(INDEX(Cenník[[Názov]:[JC]],MATCH(I286,Cenník[Názov],0),3),0)</f>
        <v>0</v>
      </c>
      <c r="L286" s="136">
        <f t="shared" si="25"/>
        <v>0</v>
      </c>
      <c r="M286" s="134"/>
      <c r="N286" s="79">
        <f>IFERROR(INDEX(Cenník[[Názov]:[KódN]],MATCH(O286,Cenník[Názov],0),2),0)</f>
        <v>0</v>
      </c>
      <c r="O286" s="131"/>
      <c r="P286" s="135"/>
      <c r="Q286" s="133">
        <f>IFERROR(INDEX(Cenník[[Názov]:[JC]],MATCH(O286,Cenník[Názov],0),3),0)</f>
        <v>0</v>
      </c>
      <c r="R286" s="136">
        <f t="shared" si="26"/>
        <v>0</v>
      </c>
      <c r="S286" s="134"/>
      <c r="T286" s="79">
        <f>IFERROR(INDEX(Cenník[[Názov]:[KódN]],MATCH(U286,Cenník[Názov],0),2),0)</f>
        <v>0</v>
      </c>
      <c r="U286" s="131"/>
      <c r="V286" s="135"/>
      <c r="W286" s="133">
        <f>IFERROR(INDEX(Cenník[[Názov]:[JC]],MATCH(U286,Cenník[Názov],0),3),0)</f>
        <v>0</v>
      </c>
      <c r="X286" s="136">
        <f t="shared" si="27"/>
        <v>0</v>
      </c>
      <c r="Y286" s="134"/>
      <c r="Z286" s="108"/>
      <c r="AA286" s="108"/>
      <c r="AB286" s="108"/>
      <c r="AC286" s="108"/>
      <c r="AD286" s="108"/>
      <c r="AE286" s="108"/>
      <c r="AF286" s="108"/>
      <c r="AG286" s="108"/>
      <c r="AH286" s="108"/>
      <c r="AI286" s="108"/>
      <c r="AJ286" s="108"/>
      <c r="AK286" s="108"/>
      <c r="AL286" s="108"/>
      <c r="AM286" s="108"/>
      <c r="AN286" s="108"/>
      <c r="AO286" s="108"/>
    </row>
    <row r="287" spans="1:41" ht="12.75" customHeight="1" x14ac:dyDescent="0.35">
      <c r="A287" s="75"/>
      <c r="B287" s="79">
        <f>IFERROR(INDEX(Cenník[[Názov]:[KódN]],MATCH(C287,Cenník[Názov],0),2),0)</f>
        <v>0</v>
      </c>
      <c r="C287" s="131"/>
      <c r="D287" s="135"/>
      <c r="E287" s="133">
        <f>IFERROR(INDEX(Cenník[[Názov]:[JC]],MATCH(C287,Cenník[Názov],0),3),0)</f>
        <v>0</v>
      </c>
      <c r="F287" s="136">
        <f t="shared" si="24"/>
        <v>0</v>
      </c>
      <c r="G287" s="134"/>
      <c r="H287" s="79">
        <f>IFERROR(INDEX(Cenník[[Názov]:[KódN]],MATCH(I287,Cenník[Názov],0),2),0)</f>
        <v>0</v>
      </c>
      <c r="I287" s="131"/>
      <c r="J287" s="135"/>
      <c r="K287" s="133">
        <f>IFERROR(INDEX(Cenník[[Názov]:[JC]],MATCH(I287,Cenník[Názov],0),3),0)</f>
        <v>0</v>
      </c>
      <c r="L287" s="136">
        <f t="shared" si="25"/>
        <v>0</v>
      </c>
      <c r="M287" s="134"/>
      <c r="N287" s="79">
        <f>IFERROR(INDEX(Cenník[[Názov]:[KódN]],MATCH(O287,Cenník[Názov],0),2),0)</f>
        <v>0</v>
      </c>
      <c r="O287" s="131"/>
      <c r="P287" s="135"/>
      <c r="Q287" s="133">
        <f>IFERROR(INDEX(Cenník[[Názov]:[JC]],MATCH(O287,Cenník[Názov],0),3),0)</f>
        <v>0</v>
      </c>
      <c r="R287" s="136">
        <f t="shared" si="26"/>
        <v>0</v>
      </c>
      <c r="S287" s="134"/>
      <c r="T287" s="79">
        <f>IFERROR(INDEX(Cenník[[Názov]:[KódN]],MATCH(U287,Cenník[Názov],0),2),0)</f>
        <v>0</v>
      </c>
      <c r="U287" s="131"/>
      <c r="V287" s="135"/>
      <c r="W287" s="133">
        <f>IFERROR(INDEX(Cenník[[Názov]:[JC]],MATCH(U287,Cenník[Názov],0),3),0)</f>
        <v>0</v>
      </c>
      <c r="X287" s="136">
        <f t="shared" si="27"/>
        <v>0</v>
      </c>
      <c r="Y287" s="134"/>
      <c r="Z287" s="108"/>
      <c r="AA287" s="108"/>
      <c r="AB287" s="108"/>
      <c r="AC287" s="108"/>
      <c r="AD287" s="108"/>
      <c r="AE287" s="108"/>
      <c r="AF287" s="108"/>
      <c r="AG287" s="108"/>
      <c r="AH287" s="108"/>
      <c r="AI287" s="108"/>
      <c r="AJ287" s="108"/>
      <c r="AK287" s="108"/>
      <c r="AL287" s="108"/>
      <c r="AM287" s="108"/>
      <c r="AN287" s="108"/>
      <c r="AO287" s="108"/>
    </row>
    <row r="288" spans="1:41" ht="12.75" customHeight="1" x14ac:dyDescent="0.35">
      <c r="A288" s="80"/>
      <c r="B288" s="79">
        <f>IFERROR(INDEX(Cenník[[Názov]:[KódN]],MATCH(C288,Cenník[Názov],0),2),0)</f>
        <v>0</v>
      </c>
      <c r="C288" s="131"/>
      <c r="D288" s="135"/>
      <c r="E288" s="133">
        <f>IFERROR(INDEX(Cenník[[Názov]:[JC]],MATCH(C288,Cenník[Názov],0),3),0)</f>
        <v>0</v>
      </c>
      <c r="F288" s="136">
        <f t="shared" si="24"/>
        <v>0</v>
      </c>
      <c r="G288" s="154"/>
      <c r="H288" s="79">
        <f>IFERROR(INDEX(Cenník[[Názov]:[KódN]],MATCH(I288,Cenník[Názov],0),2),0)</f>
        <v>0</v>
      </c>
      <c r="I288" s="131"/>
      <c r="J288" s="135"/>
      <c r="K288" s="133">
        <f>IFERROR(INDEX(Cenník[[Názov]:[JC]],MATCH(I288,Cenník[Názov],0),3),0)</f>
        <v>0</v>
      </c>
      <c r="L288" s="136">
        <f t="shared" si="25"/>
        <v>0</v>
      </c>
      <c r="M288" s="154"/>
      <c r="N288" s="79">
        <f>IFERROR(INDEX(Cenník[[Názov]:[KódN]],MATCH(O288,Cenník[Názov],0),2),0)</f>
        <v>0</v>
      </c>
      <c r="O288" s="131"/>
      <c r="P288" s="135"/>
      <c r="Q288" s="133">
        <f>IFERROR(INDEX(Cenník[[Názov]:[JC]],MATCH(O288,Cenník[Názov],0),3),0)</f>
        <v>0</v>
      </c>
      <c r="R288" s="136">
        <f t="shared" si="26"/>
        <v>0</v>
      </c>
      <c r="S288" s="154"/>
      <c r="T288" s="79">
        <f>IFERROR(INDEX(Cenník[[Názov]:[KódN]],MATCH(U288,Cenník[Názov],0),2),0)</f>
        <v>0</v>
      </c>
      <c r="U288" s="131"/>
      <c r="V288" s="135"/>
      <c r="W288" s="133">
        <f>IFERROR(INDEX(Cenník[[Názov]:[JC]],MATCH(U288,Cenník[Názov],0),3),0)</f>
        <v>0</v>
      </c>
      <c r="X288" s="136">
        <f t="shared" si="27"/>
        <v>0</v>
      </c>
      <c r="Y288" s="154"/>
      <c r="Z288" s="108"/>
      <c r="AA288" s="108"/>
      <c r="AB288" s="108"/>
      <c r="AC288" s="108"/>
      <c r="AD288" s="108"/>
      <c r="AE288" s="108"/>
      <c r="AF288" s="108"/>
      <c r="AG288" s="108"/>
      <c r="AH288" s="108"/>
      <c r="AI288" s="108"/>
      <c r="AJ288" s="108"/>
      <c r="AK288" s="108"/>
      <c r="AL288" s="108"/>
      <c r="AM288" s="108"/>
      <c r="AN288" s="108"/>
      <c r="AO288" s="108"/>
    </row>
    <row r="289" spans="1:41" ht="12.75" customHeight="1" x14ac:dyDescent="0.35">
      <c r="A289" s="80"/>
      <c r="B289" s="79">
        <f>IFERROR(INDEX(Cenník[[Názov]:[KódN]],MATCH(C289,Cenník[Názov],0),2),0)</f>
        <v>0</v>
      </c>
      <c r="C289" s="131"/>
      <c r="D289" s="135"/>
      <c r="E289" s="133">
        <f>IFERROR(INDEX(Cenník[[Názov]:[JC]],MATCH(C289,Cenník[Názov],0),3),0)</f>
        <v>0</v>
      </c>
      <c r="F289" s="136">
        <f t="shared" si="24"/>
        <v>0</v>
      </c>
      <c r="G289" s="154"/>
      <c r="H289" s="79">
        <f>IFERROR(INDEX(Cenník[[Názov]:[KódN]],MATCH(I289,Cenník[Názov],0),2),0)</f>
        <v>0</v>
      </c>
      <c r="I289" s="131"/>
      <c r="J289" s="135"/>
      <c r="K289" s="133">
        <f>IFERROR(INDEX(Cenník[[Názov]:[JC]],MATCH(I289,Cenník[Názov],0),3),0)</f>
        <v>0</v>
      </c>
      <c r="L289" s="136">
        <f t="shared" si="25"/>
        <v>0</v>
      </c>
      <c r="M289" s="154"/>
      <c r="N289" s="79">
        <f>IFERROR(INDEX(Cenník[[Názov]:[KódN]],MATCH(O289,Cenník[Názov],0),2),0)</f>
        <v>0</v>
      </c>
      <c r="O289" s="131"/>
      <c r="P289" s="135"/>
      <c r="Q289" s="133">
        <f>IFERROR(INDEX(Cenník[[Názov]:[JC]],MATCH(O289,Cenník[Názov],0),3),0)</f>
        <v>0</v>
      </c>
      <c r="R289" s="136">
        <f t="shared" si="26"/>
        <v>0</v>
      </c>
      <c r="S289" s="154"/>
      <c r="T289" s="79">
        <f>IFERROR(INDEX(Cenník[[Názov]:[KódN]],MATCH(U289,Cenník[Názov],0),2),0)</f>
        <v>0</v>
      </c>
      <c r="U289" s="131"/>
      <c r="V289" s="135"/>
      <c r="W289" s="133">
        <f>IFERROR(INDEX(Cenník[[Názov]:[JC]],MATCH(U289,Cenník[Názov],0),3),0)</f>
        <v>0</v>
      </c>
      <c r="X289" s="136">
        <f t="shared" si="27"/>
        <v>0</v>
      </c>
      <c r="Y289" s="154"/>
      <c r="Z289" s="108"/>
      <c r="AA289" s="108"/>
      <c r="AB289" s="108"/>
      <c r="AC289" s="108"/>
      <c r="AD289" s="108"/>
      <c r="AE289" s="108"/>
      <c r="AF289" s="108"/>
      <c r="AG289" s="108"/>
      <c r="AH289" s="108"/>
      <c r="AI289" s="108"/>
      <c r="AJ289" s="108"/>
      <c r="AK289" s="108"/>
      <c r="AL289" s="108"/>
      <c r="AM289" s="108"/>
      <c r="AN289" s="108"/>
      <c r="AO289" s="108"/>
    </row>
    <row r="290" spans="1:41" ht="12.75" customHeight="1" x14ac:dyDescent="0.35">
      <c r="A290" s="80"/>
      <c r="B290" s="79">
        <f>IFERROR(INDEX(Cenník[[Názov]:[KódN]],MATCH(C290,Cenník[Názov],0),2),0)</f>
        <v>0</v>
      </c>
      <c r="C290" s="131"/>
      <c r="D290" s="135"/>
      <c r="E290" s="133">
        <f>IFERROR(INDEX(Cenník[[Názov]:[JC]],MATCH(C290,Cenník[Názov],0),3),0)</f>
        <v>0</v>
      </c>
      <c r="F290" s="136">
        <f t="shared" si="24"/>
        <v>0</v>
      </c>
      <c r="G290" s="154"/>
      <c r="H290" s="79">
        <f>IFERROR(INDEX(Cenník[[Názov]:[KódN]],MATCH(I290,Cenník[Názov],0),2),0)</f>
        <v>0</v>
      </c>
      <c r="I290" s="131"/>
      <c r="J290" s="135"/>
      <c r="K290" s="133">
        <f>IFERROR(INDEX(Cenník[[Názov]:[JC]],MATCH(I290,Cenník[Názov],0),3),0)</f>
        <v>0</v>
      </c>
      <c r="L290" s="136">
        <f t="shared" si="25"/>
        <v>0</v>
      </c>
      <c r="M290" s="154"/>
      <c r="N290" s="79">
        <f>IFERROR(INDEX(Cenník[[Názov]:[KódN]],MATCH(O290,Cenník[Názov],0),2),0)</f>
        <v>0</v>
      </c>
      <c r="O290" s="131"/>
      <c r="P290" s="135"/>
      <c r="Q290" s="133">
        <f>IFERROR(INDEX(Cenník[[Názov]:[JC]],MATCH(O290,Cenník[Názov],0),3),0)</f>
        <v>0</v>
      </c>
      <c r="R290" s="136">
        <f t="shared" si="26"/>
        <v>0</v>
      </c>
      <c r="S290" s="154"/>
      <c r="T290" s="79">
        <f>IFERROR(INDEX(Cenník[[Názov]:[KódN]],MATCH(U290,Cenník[Názov],0),2),0)</f>
        <v>0</v>
      </c>
      <c r="U290" s="131"/>
      <c r="V290" s="135"/>
      <c r="W290" s="133">
        <f>IFERROR(INDEX(Cenník[[Názov]:[JC]],MATCH(U290,Cenník[Názov],0),3),0)</f>
        <v>0</v>
      </c>
      <c r="X290" s="136">
        <f t="shared" si="27"/>
        <v>0</v>
      </c>
      <c r="Y290" s="154"/>
      <c r="Z290" s="108"/>
      <c r="AA290" s="108"/>
      <c r="AB290" s="108"/>
      <c r="AC290" s="108"/>
      <c r="AD290" s="108"/>
      <c r="AE290" s="108"/>
      <c r="AF290" s="108"/>
      <c r="AG290" s="108"/>
      <c r="AH290" s="108"/>
      <c r="AI290" s="108"/>
      <c r="AJ290" s="108"/>
      <c r="AK290" s="108"/>
      <c r="AL290" s="108"/>
      <c r="AM290" s="108"/>
      <c r="AN290" s="108"/>
      <c r="AO290" s="108"/>
    </row>
    <row r="291" spans="1:41" ht="12.75" customHeight="1" x14ac:dyDescent="0.35">
      <c r="A291" s="80"/>
      <c r="B291" s="79">
        <f>IFERROR(INDEX(Cenník[[Názov]:[KódN]],MATCH(C291,Cenník[Názov],0),2),0)</f>
        <v>0</v>
      </c>
      <c r="C291" s="131"/>
      <c r="D291" s="135"/>
      <c r="E291" s="133">
        <f>IFERROR(INDEX(Cenník[[Názov]:[JC]],MATCH(C291,Cenník[Názov],0),3),0)</f>
        <v>0</v>
      </c>
      <c r="F291" s="136">
        <f t="shared" si="24"/>
        <v>0</v>
      </c>
      <c r="G291" s="134"/>
      <c r="H291" s="79">
        <f>IFERROR(INDEX(Cenník[[Názov]:[KódN]],MATCH(I291,Cenník[Názov],0),2),0)</f>
        <v>0</v>
      </c>
      <c r="I291" s="131"/>
      <c r="J291" s="135"/>
      <c r="K291" s="133">
        <f>IFERROR(INDEX(Cenník[[Názov]:[JC]],MATCH(I291,Cenník[Názov],0),3),0)</f>
        <v>0</v>
      </c>
      <c r="L291" s="136">
        <f t="shared" si="25"/>
        <v>0</v>
      </c>
      <c r="M291" s="134"/>
      <c r="N291" s="79">
        <f>IFERROR(INDEX(Cenník[[Názov]:[KódN]],MATCH(O291,Cenník[Názov],0),2),0)</f>
        <v>0</v>
      </c>
      <c r="O291" s="131"/>
      <c r="P291" s="135"/>
      <c r="Q291" s="133">
        <f>IFERROR(INDEX(Cenník[[Názov]:[JC]],MATCH(O291,Cenník[Názov],0),3),0)</f>
        <v>0</v>
      </c>
      <c r="R291" s="136">
        <f t="shared" si="26"/>
        <v>0</v>
      </c>
      <c r="S291" s="134"/>
      <c r="T291" s="79">
        <f>IFERROR(INDEX(Cenník[[Názov]:[KódN]],MATCH(U291,Cenník[Názov],0),2),0)</f>
        <v>0</v>
      </c>
      <c r="U291" s="131"/>
      <c r="V291" s="135"/>
      <c r="W291" s="133">
        <f>IFERROR(INDEX(Cenník[[Názov]:[JC]],MATCH(U291,Cenník[Názov],0),3),0)</f>
        <v>0</v>
      </c>
      <c r="X291" s="136">
        <f t="shared" si="27"/>
        <v>0</v>
      </c>
      <c r="Y291" s="134"/>
      <c r="Z291" s="108"/>
      <c r="AA291" s="108"/>
      <c r="AB291" s="108"/>
      <c r="AC291" s="108"/>
      <c r="AD291" s="108"/>
      <c r="AE291" s="108"/>
      <c r="AF291" s="108"/>
      <c r="AG291" s="108"/>
      <c r="AH291" s="108"/>
      <c r="AI291" s="108"/>
      <c r="AJ291" s="108"/>
      <c r="AK291" s="108"/>
      <c r="AL291" s="108"/>
      <c r="AM291" s="108"/>
      <c r="AN291" s="108"/>
      <c r="AO291" s="108"/>
    </row>
    <row r="292" spans="1:41" ht="12.75" customHeight="1" x14ac:dyDescent="0.35">
      <c r="A292" s="75"/>
      <c r="B292" s="155"/>
      <c r="C292" s="246" t="s">
        <v>49</v>
      </c>
      <c r="D292" s="247"/>
      <c r="E292" s="248">
        <f>SUM(F258:F291)</f>
        <v>0</v>
      </c>
      <c r="F292" s="249"/>
      <c r="G292" s="109"/>
      <c r="H292" s="155"/>
      <c r="I292" s="246" t="s">
        <v>49</v>
      </c>
      <c r="J292" s="247"/>
      <c r="K292" s="248">
        <f>SUM(L258:L291)</f>
        <v>0</v>
      </c>
      <c r="L292" s="249"/>
      <c r="M292" s="109"/>
      <c r="N292" s="155"/>
      <c r="O292" s="246" t="s">
        <v>49</v>
      </c>
      <c r="P292" s="247"/>
      <c r="Q292" s="248">
        <f>SUM(R258:R291)</f>
        <v>0</v>
      </c>
      <c r="R292" s="249"/>
      <c r="S292" s="109"/>
      <c r="T292" s="155"/>
      <c r="U292" s="246" t="s">
        <v>49</v>
      </c>
      <c r="V292" s="247"/>
      <c r="W292" s="248">
        <f>SUM(X258:X291)</f>
        <v>0</v>
      </c>
      <c r="X292" s="249"/>
      <c r="Y292" s="109"/>
      <c r="Z292" s="108"/>
      <c r="AA292" s="108"/>
      <c r="AB292" s="108"/>
      <c r="AC292" s="108"/>
      <c r="AD292" s="108"/>
      <c r="AE292" s="108"/>
      <c r="AF292" s="108"/>
      <c r="AG292" s="108"/>
      <c r="AH292" s="108"/>
      <c r="AI292" s="108"/>
      <c r="AJ292" s="108"/>
      <c r="AK292" s="108"/>
      <c r="AL292" s="108"/>
      <c r="AM292" s="108"/>
      <c r="AN292" s="108"/>
      <c r="AO292" s="108"/>
    </row>
    <row r="293" spans="1:41" ht="12.75" customHeight="1" x14ac:dyDescent="0.35">
      <c r="A293" s="75"/>
      <c r="B293" s="143"/>
      <c r="C293" s="238" t="str">
        <f>E255</f>
        <v>6.A</v>
      </c>
      <c r="D293" s="239"/>
      <c r="E293" s="240"/>
      <c r="F293" s="241"/>
      <c r="G293" s="109"/>
      <c r="H293" s="143"/>
      <c r="I293" s="238" t="str">
        <f>K255</f>
        <v>6.B</v>
      </c>
      <c r="J293" s="239"/>
      <c r="K293" s="240"/>
      <c r="L293" s="241"/>
      <c r="M293" s="109"/>
      <c r="N293" s="143"/>
      <c r="O293" s="238" t="str">
        <f>Q255</f>
        <v>6.C</v>
      </c>
      <c r="P293" s="239"/>
      <c r="Q293" s="240"/>
      <c r="R293" s="241"/>
      <c r="S293" s="109"/>
      <c r="T293" s="143"/>
      <c r="U293" s="238" t="str">
        <f>W255</f>
        <v>6.D</v>
      </c>
      <c r="V293" s="239"/>
      <c r="W293" s="240"/>
      <c r="X293" s="241"/>
      <c r="Y293" s="109"/>
      <c r="Z293" s="108"/>
      <c r="AA293" s="108"/>
      <c r="AB293" s="108"/>
      <c r="AC293" s="108"/>
      <c r="AD293" s="108"/>
      <c r="AE293" s="108"/>
      <c r="AF293" s="108"/>
      <c r="AG293" s="108"/>
      <c r="AH293" s="108"/>
      <c r="AI293" s="108"/>
      <c r="AJ293" s="108"/>
      <c r="AK293" s="108"/>
      <c r="AL293" s="108"/>
      <c r="AM293" s="108"/>
      <c r="AN293" s="108"/>
      <c r="AO293" s="108"/>
    </row>
    <row r="294" spans="1:41" ht="12.75" customHeight="1" x14ac:dyDescent="0.35">
      <c r="A294" s="75"/>
      <c r="B294" s="143"/>
      <c r="C294" s="242" t="str">
        <f>E255</f>
        <v>6.A</v>
      </c>
      <c r="D294" s="243"/>
      <c r="E294" s="244">
        <f>E292*E293</f>
        <v>0</v>
      </c>
      <c r="F294" s="245"/>
      <c r="G294" s="109"/>
      <c r="H294" s="143"/>
      <c r="I294" s="242" t="str">
        <f>K255</f>
        <v>6.B</v>
      </c>
      <c r="J294" s="243"/>
      <c r="K294" s="244">
        <f>K292*K293</f>
        <v>0</v>
      </c>
      <c r="L294" s="245"/>
      <c r="M294" s="109"/>
      <c r="N294" s="143"/>
      <c r="O294" s="242" t="str">
        <f>Q255</f>
        <v>6.C</v>
      </c>
      <c r="P294" s="243"/>
      <c r="Q294" s="244">
        <f>Q292*Q293</f>
        <v>0</v>
      </c>
      <c r="R294" s="245"/>
      <c r="S294" s="109"/>
      <c r="T294" s="143"/>
      <c r="U294" s="242" t="str">
        <f>W255</f>
        <v>6.D</v>
      </c>
      <c r="V294" s="243"/>
      <c r="W294" s="244">
        <f>W292*W293</f>
        <v>0</v>
      </c>
      <c r="X294" s="245"/>
      <c r="Y294" s="109"/>
      <c r="Z294" s="108"/>
      <c r="AA294" s="108"/>
      <c r="AB294" s="108"/>
      <c r="AC294" s="108"/>
      <c r="AD294" s="108"/>
      <c r="AE294" s="108"/>
      <c r="AF294" s="108"/>
      <c r="AG294" s="108"/>
      <c r="AH294" s="108"/>
      <c r="AI294" s="108"/>
      <c r="AJ294" s="108"/>
      <c r="AK294" s="108"/>
      <c r="AL294" s="108"/>
      <c r="AM294" s="108"/>
      <c r="AN294" s="108"/>
      <c r="AO294" s="108"/>
    </row>
    <row r="295" spans="1:41" ht="12.75" customHeight="1" x14ac:dyDescent="0.35">
      <c r="A295" s="75"/>
      <c r="B295" s="142"/>
      <c r="C295" s="142"/>
      <c r="D295" s="142"/>
      <c r="E295" s="142"/>
      <c r="F295" s="142"/>
      <c r="G295" s="109"/>
      <c r="H295" s="142"/>
      <c r="I295" s="142"/>
      <c r="J295" s="142"/>
      <c r="K295" s="142"/>
      <c r="L295" s="142"/>
      <c r="M295" s="109"/>
      <c r="N295" s="142"/>
      <c r="O295" s="142"/>
      <c r="P295" s="142"/>
      <c r="Q295" s="142"/>
      <c r="R295" s="142"/>
      <c r="S295" s="109"/>
      <c r="T295" s="142"/>
      <c r="U295" s="142"/>
      <c r="V295" s="142"/>
      <c r="W295" s="142"/>
      <c r="X295" s="142"/>
      <c r="Y295" s="109"/>
      <c r="Z295" s="108"/>
      <c r="AA295" s="108"/>
      <c r="AB295" s="108"/>
      <c r="AC295" s="108"/>
      <c r="AD295" s="108"/>
      <c r="AE295" s="108"/>
      <c r="AF295" s="108"/>
      <c r="AG295" s="108"/>
      <c r="AH295" s="108"/>
      <c r="AI295" s="108"/>
      <c r="AJ295" s="108"/>
      <c r="AK295" s="108"/>
      <c r="AL295" s="108"/>
      <c r="AM295" s="108"/>
      <c r="AN295" s="108"/>
      <c r="AO295" s="108"/>
    </row>
    <row r="296" spans="1:41" ht="12.75" customHeight="1" x14ac:dyDescent="0.35">
      <c r="A296" s="75"/>
      <c r="B296" s="142"/>
      <c r="C296" s="142"/>
      <c r="D296" s="142"/>
      <c r="E296" s="142"/>
      <c r="F296" s="142"/>
      <c r="G296" s="109"/>
      <c r="H296" s="142"/>
      <c r="I296" s="142"/>
      <c r="J296" s="142"/>
      <c r="K296" s="142"/>
      <c r="L296" s="142"/>
      <c r="M296" s="109"/>
      <c r="N296" s="142"/>
      <c r="O296" s="142"/>
      <c r="P296" s="142"/>
      <c r="Q296" s="142"/>
      <c r="R296" s="142"/>
      <c r="S296" s="109"/>
      <c r="T296" s="142"/>
      <c r="U296" s="142"/>
      <c r="V296" s="142"/>
      <c r="W296" s="142"/>
      <c r="X296" s="142"/>
      <c r="Y296" s="109"/>
      <c r="Z296" s="108"/>
      <c r="AA296" s="108"/>
      <c r="AB296" s="108"/>
      <c r="AC296" s="108"/>
      <c r="AD296" s="108"/>
      <c r="AE296" s="108"/>
      <c r="AF296" s="108"/>
      <c r="AG296" s="108"/>
      <c r="AH296" s="108"/>
      <c r="AI296" s="108"/>
      <c r="AJ296" s="108"/>
      <c r="AK296" s="108"/>
      <c r="AL296" s="108"/>
      <c r="AM296" s="108"/>
      <c r="AN296" s="108"/>
      <c r="AO296" s="108"/>
    </row>
    <row r="297" spans="1:41" ht="12.75" customHeight="1" x14ac:dyDescent="0.35">
      <c r="A297" s="75"/>
      <c r="B297" s="250" t="str">
        <f>B255</f>
        <v>2025/2026</v>
      </c>
      <c r="C297" s="251"/>
      <c r="D297" s="251"/>
      <c r="E297" s="252" t="s">
        <v>351</v>
      </c>
      <c r="F297" s="253"/>
      <c r="G297" s="109"/>
      <c r="H297" s="250" t="str">
        <f>H255</f>
        <v>2025/2026</v>
      </c>
      <c r="I297" s="251"/>
      <c r="J297" s="251"/>
      <c r="K297" s="252" t="s">
        <v>352</v>
      </c>
      <c r="L297" s="253"/>
      <c r="M297" s="109"/>
      <c r="N297" s="250" t="str">
        <f>N255</f>
        <v>2025/2026</v>
      </c>
      <c r="O297" s="251"/>
      <c r="P297" s="251"/>
      <c r="Q297" s="252" t="s">
        <v>353</v>
      </c>
      <c r="R297" s="253"/>
      <c r="S297" s="109"/>
      <c r="T297" s="250" t="str">
        <f>T255</f>
        <v>2025/2026</v>
      </c>
      <c r="U297" s="251"/>
      <c r="V297" s="251"/>
      <c r="W297" s="252" t="s">
        <v>354</v>
      </c>
      <c r="X297" s="253"/>
      <c r="Y297" s="109"/>
      <c r="Z297" s="108"/>
      <c r="AA297" s="108"/>
      <c r="AB297" s="108"/>
      <c r="AC297" s="108"/>
      <c r="AD297" s="108"/>
      <c r="AE297" s="108"/>
      <c r="AF297" s="108"/>
      <c r="AG297" s="108"/>
      <c r="AH297" s="108"/>
      <c r="AI297" s="108"/>
      <c r="AJ297" s="108"/>
      <c r="AK297" s="108"/>
      <c r="AL297" s="108"/>
      <c r="AM297" s="108"/>
      <c r="AN297" s="108"/>
      <c r="AO297" s="108"/>
    </row>
    <row r="298" spans="1:41" ht="12.75" customHeight="1" x14ac:dyDescent="0.35">
      <c r="A298" s="75"/>
      <c r="B298" s="117" t="s">
        <v>0</v>
      </c>
      <c r="C298" s="117" t="s">
        <v>4</v>
      </c>
      <c r="D298" s="118" t="s">
        <v>5</v>
      </c>
      <c r="E298" s="254" t="s">
        <v>6</v>
      </c>
      <c r="F298" s="255"/>
      <c r="G298" s="109"/>
      <c r="H298" s="117" t="s">
        <v>0</v>
      </c>
      <c r="I298" s="117" t="s">
        <v>4</v>
      </c>
      <c r="J298" s="118" t="s">
        <v>5</v>
      </c>
      <c r="K298" s="254" t="s">
        <v>6</v>
      </c>
      <c r="L298" s="255"/>
      <c r="M298" s="109"/>
      <c r="N298" s="117" t="s">
        <v>0</v>
      </c>
      <c r="O298" s="117" t="s">
        <v>4</v>
      </c>
      <c r="P298" s="118" t="s">
        <v>5</v>
      </c>
      <c r="Q298" s="254" t="s">
        <v>6</v>
      </c>
      <c r="R298" s="255"/>
      <c r="S298" s="109"/>
      <c r="T298" s="117" t="s">
        <v>0</v>
      </c>
      <c r="U298" s="117" t="s">
        <v>4</v>
      </c>
      <c r="V298" s="118" t="s">
        <v>5</v>
      </c>
      <c r="W298" s="254" t="s">
        <v>6</v>
      </c>
      <c r="X298" s="255"/>
      <c r="Y298" s="109"/>
      <c r="Z298" s="108"/>
      <c r="AA298" s="108"/>
      <c r="AB298" s="108"/>
      <c r="AC298" s="108"/>
      <c r="AD298" s="108"/>
      <c r="AE298" s="108"/>
      <c r="AF298" s="108"/>
      <c r="AG298" s="108"/>
      <c r="AH298" s="108"/>
      <c r="AI298" s="108"/>
      <c r="AJ298" s="108"/>
      <c r="AK298" s="108"/>
      <c r="AL298" s="108"/>
      <c r="AM298" s="108"/>
      <c r="AN298" s="108"/>
      <c r="AO298" s="108"/>
    </row>
    <row r="299" spans="1:41" ht="12.75" customHeight="1" x14ac:dyDescent="0.35">
      <c r="A299" s="75"/>
      <c r="B299" s="126" t="s">
        <v>2</v>
      </c>
      <c r="C299" s="126" t="s">
        <v>8</v>
      </c>
      <c r="D299" s="126" t="s">
        <v>9</v>
      </c>
      <c r="E299" s="127" t="s">
        <v>1</v>
      </c>
      <c r="F299" s="127" t="s">
        <v>10</v>
      </c>
      <c r="G299" s="109"/>
      <c r="H299" s="126" t="s">
        <v>2</v>
      </c>
      <c r="I299" s="126" t="s">
        <v>8</v>
      </c>
      <c r="J299" s="126" t="s">
        <v>9</v>
      </c>
      <c r="K299" s="127" t="s">
        <v>1</v>
      </c>
      <c r="L299" s="127" t="s">
        <v>10</v>
      </c>
      <c r="M299" s="109"/>
      <c r="N299" s="126" t="s">
        <v>2</v>
      </c>
      <c r="O299" s="126" t="s">
        <v>8</v>
      </c>
      <c r="P299" s="126" t="s">
        <v>9</v>
      </c>
      <c r="Q299" s="127" t="s">
        <v>1</v>
      </c>
      <c r="R299" s="127" t="s">
        <v>10</v>
      </c>
      <c r="S299" s="109"/>
      <c r="T299" s="126" t="s">
        <v>2</v>
      </c>
      <c r="U299" s="126" t="s">
        <v>8</v>
      </c>
      <c r="V299" s="126" t="s">
        <v>9</v>
      </c>
      <c r="W299" s="127" t="s">
        <v>1</v>
      </c>
      <c r="X299" s="127" t="s">
        <v>10</v>
      </c>
      <c r="Y299" s="109"/>
      <c r="Z299" s="108"/>
      <c r="AA299" s="108"/>
      <c r="AB299" s="108"/>
      <c r="AC299" s="108"/>
      <c r="AD299" s="108"/>
      <c r="AE299" s="108"/>
      <c r="AF299" s="108"/>
      <c r="AG299" s="108"/>
      <c r="AH299" s="108"/>
      <c r="AI299" s="108"/>
      <c r="AJ299" s="108"/>
      <c r="AK299" s="108"/>
      <c r="AL299" s="108"/>
      <c r="AM299" s="108"/>
      <c r="AN299" s="108"/>
      <c r="AO299" s="108"/>
    </row>
    <row r="300" spans="1:41" ht="12.75" customHeight="1" x14ac:dyDescent="0.35">
      <c r="A300" s="75"/>
      <c r="B300" s="79">
        <f>IFERROR(INDEX(Cenník[[Názov]:[KódN]],MATCH(C300,Cenník[Názov],0),2),0)</f>
        <v>0</v>
      </c>
      <c r="C300" s="131"/>
      <c r="D300" s="135"/>
      <c r="E300" s="133">
        <f>IFERROR(INDEX(Cenník[[Názov]:[JC]],MATCH(C300,Cenník[Názov],0),3),0)</f>
        <v>0</v>
      </c>
      <c r="F300" s="136">
        <f t="shared" ref="F300:F333" si="28">D300*E300</f>
        <v>0</v>
      </c>
      <c r="G300" s="134"/>
      <c r="H300" s="79">
        <f>IFERROR(INDEX(Cenník[[Názov]:[KódN]],MATCH(I300,Cenník[Názov],0),2),0)</f>
        <v>0</v>
      </c>
      <c r="I300" s="131"/>
      <c r="J300" s="135"/>
      <c r="K300" s="133">
        <f>IFERROR(INDEX(Cenník[[Názov]:[JC]],MATCH(I300,Cenník[Názov],0),3),0)</f>
        <v>0</v>
      </c>
      <c r="L300" s="136">
        <f t="shared" ref="L300:L333" si="29">J300*K300</f>
        <v>0</v>
      </c>
      <c r="M300" s="134"/>
      <c r="N300" s="79">
        <f>IFERROR(INDEX(Cenník[[Názov]:[KódN]],MATCH(O300,Cenník[Názov],0),2),0)</f>
        <v>0</v>
      </c>
      <c r="O300" s="131"/>
      <c r="P300" s="135"/>
      <c r="Q300" s="133">
        <f>IFERROR(INDEX(Cenník[[Názov]:[JC]],MATCH(O300,Cenník[Názov],0),3),0)</f>
        <v>0</v>
      </c>
      <c r="R300" s="136">
        <f t="shared" ref="R300:R333" si="30">P300*Q300</f>
        <v>0</v>
      </c>
      <c r="S300" s="134"/>
      <c r="T300" s="79">
        <f>IFERROR(INDEX(Cenník[[Názov]:[KódN]],MATCH(U300,Cenník[Názov],0),2),0)</f>
        <v>0</v>
      </c>
      <c r="U300" s="131"/>
      <c r="V300" s="135"/>
      <c r="W300" s="133">
        <f>IFERROR(INDEX(Cenník[[Názov]:[JC]],MATCH(U300,Cenník[Názov],0),3),0)</f>
        <v>0</v>
      </c>
      <c r="X300" s="136">
        <f t="shared" ref="X300:X333" si="31">V300*W300</f>
        <v>0</v>
      </c>
      <c r="Y300" s="134"/>
      <c r="Z300" s="108"/>
      <c r="AA300" s="108"/>
      <c r="AB300" s="108"/>
      <c r="AC300" s="108"/>
      <c r="AD300" s="108"/>
      <c r="AE300" s="108"/>
      <c r="AF300" s="108"/>
      <c r="AG300" s="108"/>
      <c r="AH300" s="108"/>
      <c r="AI300" s="108"/>
      <c r="AJ300" s="108"/>
      <c r="AK300" s="108"/>
      <c r="AL300" s="108"/>
      <c r="AM300" s="108"/>
      <c r="AN300" s="108"/>
      <c r="AO300" s="108"/>
    </row>
    <row r="301" spans="1:41" ht="12.75" customHeight="1" x14ac:dyDescent="0.35">
      <c r="A301" s="75"/>
      <c r="B301" s="79">
        <f>IFERROR(INDEX(Cenník[[Názov]:[KódN]],MATCH(C301,Cenník[Názov],0),2),0)</f>
        <v>0</v>
      </c>
      <c r="C301" s="131"/>
      <c r="D301" s="132"/>
      <c r="E301" s="133">
        <f>IFERROR(INDEX(Cenník[[Názov]:[JC]],MATCH(C301,Cenník[Názov],0),3),0)</f>
        <v>0</v>
      </c>
      <c r="F301" s="136">
        <f t="shared" si="28"/>
        <v>0</v>
      </c>
      <c r="G301" s="134"/>
      <c r="H301" s="79">
        <f>IFERROR(INDEX(Cenník[[Názov]:[KódN]],MATCH(I301,Cenník[Názov],0),2),0)</f>
        <v>0</v>
      </c>
      <c r="I301" s="131"/>
      <c r="J301" s="135"/>
      <c r="K301" s="133">
        <f>IFERROR(INDEX(Cenník[[Názov]:[JC]],MATCH(I301,Cenník[Názov],0),3),0)</f>
        <v>0</v>
      </c>
      <c r="L301" s="136">
        <f t="shared" si="29"/>
        <v>0</v>
      </c>
      <c r="M301" s="134"/>
      <c r="N301" s="79">
        <f>IFERROR(INDEX(Cenník[[Názov]:[KódN]],MATCH(O301,Cenník[Názov],0),2),0)</f>
        <v>0</v>
      </c>
      <c r="O301" s="131"/>
      <c r="P301" s="135"/>
      <c r="Q301" s="133">
        <f>IFERROR(INDEX(Cenník[[Názov]:[JC]],MATCH(O301,Cenník[Názov],0),3),0)</f>
        <v>0</v>
      </c>
      <c r="R301" s="136">
        <f t="shared" si="30"/>
        <v>0</v>
      </c>
      <c r="S301" s="134"/>
      <c r="T301" s="79">
        <f>IFERROR(INDEX(Cenník[[Názov]:[KódN]],MATCH(U301,Cenník[Názov],0),2),0)</f>
        <v>0</v>
      </c>
      <c r="U301" s="131"/>
      <c r="V301" s="135"/>
      <c r="W301" s="133">
        <f>IFERROR(INDEX(Cenník[[Názov]:[JC]],MATCH(U301,Cenník[Názov],0),3),0)</f>
        <v>0</v>
      </c>
      <c r="X301" s="136">
        <f t="shared" si="31"/>
        <v>0</v>
      </c>
      <c r="Y301" s="134"/>
      <c r="Z301" s="108"/>
      <c r="AA301" s="108"/>
      <c r="AB301" s="108"/>
      <c r="AC301" s="108"/>
      <c r="AD301" s="108"/>
      <c r="AE301" s="108"/>
      <c r="AF301" s="108"/>
      <c r="AG301" s="108"/>
      <c r="AH301" s="108"/>
      <c r="AI301" s="108"/>
      <c r="AJ301" s="108"/>
      <c r="AK301" s="108"/>
      <c r="AL301" s="108"/>
      <c r="AM301" s="108"/>
      <c r="AN301" s="108"/>
      <c r="AO301" s="108"/>
    </row>
    <row r="302" spans="1:41" ht="12.75" customHeight="1" x14ac:dyDescent="0.35">
      <c r="A302" s="75"/>
      <c r="B302" s="79">
        <f>IFERROR(INDEX(Cenník[[Názov]:[KódN]],MATCH(C302,Cenník[Názov],0),2),0)</f>
        <v>0</v>
      </c>
      <c r="C302" s="131"/>
      <c r="D302" s="135"/>
      <c r="E302" s="133">
        <f>IFERROR(INDEX(Cenník[[Názov]:[JC]],MATCH(C302,Cenník[Názov],0),3),0)</f>
        <v>0</v>
      </c>
      <c r="F302" s="136">
        <f t="shared" si="28"/>
        <v>0</v>
      </c>
      <c r="G302" s="134"/>
      <c r="H302" s="79">
        <f>IFERROR(INDEX(Cenník[[Názov]:[KódN]],MATCH(I302,Cenník[Názov],0),2),0)</f>
        <v>0</v>
      </c>
      <c r="I302" s="131"/>
      <c r="J302" s="135"/>
      <c r="K302" s="133">
        <f>IFERROR(INDEX(Cenník[[Názov]:[JC]],MATCH(I302,Cenník[Názov],0),3),0)</f>
        <v>0</v>
      </c>
      <c r="L302" s="136">
        <f t="shared" si="29"/>
        <v>0</v>
      </c>
      <c r="M302" s="134"/>
      <c r="N302" s="79">
        <f>IFERROR(INDEX(Cenník[[Názov]:[KódN]],MATCH(O302,Cenník[Názov],0),2),0)</f>
        <v>0</v>
      </c>
      <c r="O302" s="131"/>
      <c r="P302" s="135"/>
      <c r="Q302" s="133">
        <f>IFERROR(INDEX(Cenník[[Názov]:[JC]],MATCH(O302,Cenník[Názov],0),3),0)</f>
        <v>0</v>
      </c>
      <c r="R302" s="136">
        <f t="shared" si="30"/>
        <v>0</v>
      </c>
      <c r="S302" s="134"/>
      <c r="T302" s="79">
        <f>IFERROR(INDEX(Cenník[[Názov]:[KódN]],MATCH(U302,Cenník[Názov],0),2),0)</f>
        <v>0</v>
      </c>
      <c r="U302" s="131"/>
      <c r="V302" s="135"/>
      <c r="W302" s="133">
        <f>IFERROR(INDEX(Cenník[[Názov]:[JC]],MATCH(U302,Cenník[Názov],0),3),0)</f>
        <v>0</v>
      </c>
      <c r="X302" s="136">
        <f t="shared" si="31"/>
        <v>0</v>
      </c>
      <c r="Y302" s="134"/>
      <c r="Z302" s="108"/>
      <c r="AA302" s="108"/>
      <c r="AB302" s="108"/>
      <c r="AC302" s="108"/>
      <c r="AD302" s="108"/>
      <c r="AE302" s="108"/>
      <c r="AF302" s="108"/>
      <c r="AG302" s="108"/>
      <c r="AH302" s="108"/>
      <c r="AI302" s="108"/>
      <c r="AJ302" s="108"/>
      <c r="AK302" s="108"/>
      <c r="AL302" s="108"/>
      <c r="AM302" s="108"/>
      <c r="AN302" s="108"/>
      <c r="AO302" s="108"/>
    </row>
    <row r="303" spans="1:41" ht="12.75" customHeight="1" x14ac:dyDescent="0.35">
      <c r="A303" s="75"/>
      <c r="B303" s="79">
        <f>IFERROR(INDEX(Cenník[[Názov]:[KódN]],MATCH(C303,Cenník[Názov],0),2),0)</f>
        <v>0</v>
      </c>
      <c r="C303" s="131"/>
      <c r="D303" s="135"/>
      <c r="E303" s="133">
        <f>IFERROR(INDEX(Cenník[[Názov]:[JC]],MATCH(C303,Cenník[Názov],0),3),0)</f>
        <v>0</v>
      </c>
      <c r="F303" s="136">
        <f t="shared" si="28"/>
        <v>0</v>
      </c>
      <c r="G303" s="134"/>
      <c r="H303" s="79">
        <f>IFERROR(INDEX(Cenník[[Názov]:[KódN]],MATCH(I303,Cenník[Názov],0),2),0)</f>
        <v>0</v>
      </c>
      <c r="I303" s="131"/>
      <c r="J303" s="135"/>
      <c r="K303" s="133">
        <f>IFERROR(INDEX(Cenník[[Názov]:[JC]],MATCH(I303,Cenník[Názov],0),3),0)</f>
        <v>0</v>
      </c>
      <c r="L303" s="136">
        <f t="shared" si="29"/>
        <v>0</v>
      </c>
      <c r="M303" s="134"/>
      <c r="N303" s="79">
        <f>IFERROR(INDEX(Cenník[[Názov]:[KódN]],MATCH(O303,Cenník[Názov],0),2),0)</f>
        <v>0</v>
      </c>
      <c r="O303" s="131"/>
      <c r="P303" s="135"/>
      <c r="Q303" s="133">
        <f>IFERROR(INDEX(Cenník[[Názov]:[JC]],MATCH(O303,Cenník[Názov],0),3),0)</f>
        <v>0</v>
      </c>
      <c r="R303" s="136">
        <f t="shared" si="30"/>
        <v>0</v>
      </c>
      <c r="S303" s="134"/>
      <c r="T303" s="79">
        <f>IFERROR(INDEX(Cenník[[Názov]:[KódN]],MATCH(U303,Cenník[Názov],0),2),0)</f>
        <v>0</v>
      </c>
      <c r="U303" s="131"/>
      <c r="V303" s="135"/>
      <c r="W303" s="133">
        <f>IFERROR(INDEX(Cenník[[Názov]:[JC]],MATCH(U303,Cenník[Názov],0),3),0)</f>
        <v>0</v>
      </c>
      <c r="X303" s="136">
        <f t="shared" si="31"/>
        <v>0</v>
      </c>
      <c r="Y303" s="134"/>
      <c r="Z303" s="108"/>
      <c r="AA303" s="108"/>
      <c r="AB303" s="108"/>
      <c r="AC303" s="108"/>
      <c r="AD303" s="108"/>
      <c r="AE303" s="108"/>
      <c r="AF303" s="108"/>
      <c r="AG303" s="108"/>
      <c r="AH303" s="108"/>
      <c r="AI303" s="108"/>
      <c r="AJ303" s="108"/>
      <c r="AK303" s="108"/>
      <c r="AL303" s="108"/>
      <c r="AM303" s="108"/>
      <c r="AN303" s="108"/>
      <c r="AO303" s="108"/>
    </row>
    <row r="304" spans="1:41" ht="12.75" customHeight="1" x14ac:dyDescent="0.35">
      <c r="A304" s="75"/>
      <c r="B304" s="79">
        <f>IFERROR(INDEX(Cenník[[Názov]:[KódN]],MATCH(C304,Cenník[Názov],0),2),0)</f>
        <v>0</v>
      </c>
      <c r="C304" s="131"/>
      <c r="D304" s="135"/>
      <c r="E304" s="133">
        <f>IFERROR(INDEX(Cenník[[Názov]:[JC]],MATCH(C304,Cenník[Názov],0),3),0)</f>
        <v>0</v>
      </c>
      <c r="F304" s="136">
        <f t="shared" si="28"/>
        <v>0</v>
      </c>
      <c r="G304" s="134"/>
      <c r="H304" s="79">
        <f>IFERROR(INDEX(Cenník[[Názov]:[KódN]],MATCH(I304,Cenník[Názov],0),2),0)</f>
        <v>0</v>
      </c>
      <c r="I304" s="131"/>
      <c r="J304" s="135"/>
      <c r="K304" s="133">
        <f>IFERROR(INDEX(Cenník[[Názov]:[JC]],MATCH(I304,Cenník[Názov],0),3),0)</f>
        <v>0</v>
      </c>
      <c r="L304" s="136">
        <f t="shared" si="29"/>
        <v>0</v>
      </c>
      <c r="M304" s="134"/>
      <c r="N304" s="79">
        <f>IFERROR(INDEX(Cenník[[Názov]:[KódN]],MATCH(O304,Cenník[Názov],0),2),0)</f>
        <v>0</v>
      </c>
      <c r="O304" s="131"/>
      <c r="P304" s="135"/>
      <c r="Q304" s="133">
        <f>IFERROR(INDEX(Cenník[[Názov]:[JC]],MATCH(O304,Cenník[Názov],0),3),0)</f>
        <v>0</v>
      </c>
      <c r="R304" s="136">
        <f t="shared" si="30"/>
        <v>0</v>
      </c>
      <c r="S304" s="134"/>
      <c r="T304" s="79">
        <f>IFERROR(INDEX(Cenník[[Názov]:[KódN]],MATCH(U304,Cenník[Názov],0),2),0)</f>
        <v>0</v>
      </c>
      <c r="U304" s="131"/>
      <c r="V304" s="135"/>
      <c r="W304" s="133">
        <f>IFERROR(INDEX(Cenník[[Názov]:[JC]],MATCH(U304,Cenník[Názov],0),3),0)</f>
        <v>0</v>
      </c>
      <c r="X304" s="136">
        <f t="shared" si="31"/>
        <v>0</v>
      </c>
      <c r="Y304" s="134"/>
      <c r="Z304" s="108"/>
      <c r="AA304" s="108"/>
      <c r="AB304" s="108"/>
      <c r="AC304" s="108"/>
      <c r="AD304" s="108"/>
      <c r="AE304" s="108"/>
      <c r="AF304" s="108"/>
      <c r="AG304" s="108"/>
      <c r="AH304" s="108"/>
      <c r="AI304" s="108"/>
      <c r="AJ304" s="108"/>
      <c r="AK304" s="108"/>
      <c r="AL304" s="108"/>
      <c r="AM304" s="108"/>
      <c r="AN304" s="108"/>
      <c r="AO304" s="108"/>
    </row>
    <row r="305" spans="1:41" ht="12.75" customHeight="1" x14ac:dyDescent="0.35">
      <c r="A305" s="75"/>
      <c r="B305" s="79">
        <f>IFERROR(INDEX(Cenník[[Názov]:[KódN]],MATCH(C305,Cenník[Názov],0),2),0)</f>
        <v>0</v>
      </c>
      <c r="C305" s="131"/>
      <c r="D305" s="135"/>
      <c r="E305" s="133">
        <f>IFERROR(INDEX(Cenník[[Názov]:[JC]],MATCH(C305,Cenník[Názov],0),3),0)</f>
        <v>0</v>
      </c>
      <c r="F305" s="136">
        <f t="shared" si="28"/>
        <v>0</v>
      </c>
      <c r="G305" s="134"/>
      <c r="H305" s="79">
        <f>IFERROR(INDEX(Cenník[[Názov]:[KódN]],MATCH(I305,Cenník[Názov],0),2),0)</f>
        <v>0</v>
      </c>
      <c r="I305" s="131"/>
      <c r="J305" s="135"/>
      <c r="K305" s="133">
        <f>IFERROR(INDEX(Cenník[[Názov]:[JC]],MATCH(I305,Cenník[Názov],0),3),0)</f>
        <v>0</v>
      </c>
      <c r="L305" s="136">
        <f t="shared" si="29"/>
        <v>0</v>
      </c>
      <c r="M305" s="134"/>
      <c r="N305" s="79">
        <f>IFERROR(INDEX(Cenník[[Názov]:[KódN]],MATCH(O305,Cenník[Názov],0),2),0)</f>
        <v>0</v>
      </c>
      <c r="O305" s="131"/>
      <c r="P305" s="135"/>
      <c r="Q305" s="133">
        <f>IFERROR(INDEX(Cenník[[Názov]:[JC]],MATCH(O305,Cenník[Názov],0),3),0)</f>
        <v>0</v>
      </c>
      <c r="R305" s="136">
        <f t="shared" si="30"/>
        <v>0</v>
      </c>
      <c r="S305" s="134"/>
      <c r="T305" s="79">
        <f>IFERROR(INDEX(Cenník[[Názov]:[KódN]],MATCH(U305,Cenník[Názov],0),2),0)</f>
        <v>0</v>
      </c>
      <c r="U305" s="131"/>
      <c r="V305" s="135"/>
      <c r="W305" s="133">
        <f>IFERROR(INDEX(Cenník[[Názov]:[JC]],MATCH(U305,Cenník[Názov],0),3),0)</f>
        <v>0</v>
      </c>
      <c r="X305" s="136">
        <f t="shared" si="31"/>
        <v>0</v>
      </c>
      <c r="Y305" s="134"/>
      <c r="Z305" s="108"/>
      <c r="AA305" s="108"/>
      <c r="AB305" s="108"/>
      <c r="AC305" s="108"/>
      <c r="AD305" s="108"/>
      <c r="AE305" s="108"/>
      <c r="AF305" s="108"/>
      <c r="AG305" s="108"/>
      <c r="AH305" s="108"/>
      <c r="AI305" s="108"/>
      <c r="AJ305" s="108"/>
      <c r="AK305" s="108"/>
      <c r="AL305" s="108"/>
      <c r="AM305" s="108"/>
      <c r="AN305" s="108"/>
      <c r="AO305" s="108"/>
    </row>
    <row r="306" spans="1:41" ht="12.75" customHeight="1" x14ac:dyDescent="0.35">
      <c r="A306" s="75"/>
      <c r="B306" s="79">
        <f>IFERROR(INDEX(Cenník[[Názov]:[KódN]],MATCH(C306,Cenník[Názov],0),2),0)</f>
        <v>0</v>
      </c>
      <c r="C306" s="131"/>
      <c r="D306" s="135"/>
      <c r="E306" s="133">
        <f>IFERROR(INDEX(Cenník[[Názov]:[JC]],MATCH(C306,Cenník[Názov],0),3),0)</f>
        <v>0</v>
      </c>
      <c r="F306" s="136">
        <f t="shared" si="28"/>
        <v>0</v>
      </c>
      <c r="G306" s="134"/>
      <c r="H306" s="79">
        <f>IFERROR(INDEX(Cenník[[Názov]:[KódN]],MATCH(I306,Cenník[Názov],0),2),0)</f>
        <v>0</v>
      </c>
      <c r="I306" s="131"/>
      <c r="J306" s="135"/>
      <c r="K306" s="133">
        <f>IFERROR(INDEX(Cenník[[Názov]:[JC]],MATCH(I306,Cenník[Názov],0),3),0)</f>
        <v>0</v>
      </c>
      <c r="L306" s="136">
        <f t="shared" si="29"/>
        <v>0</v>
      </c>
      <c r="M306" s="134"/>
      <c r="N306" s="79">
        <f>IFERROR(INDEX(Cenník[[Názov]:[KódN]],MATCH(O306,Cenník[Názov],0),2),0)</f>
        <v>0</v>
      </c>
      <c r="O306" s="131"/>
      <c r="P306" s="135"/>
      <c r="Q306" s="133">
        <f>IFERROR(INDEX(Cenník[[Názov]:[JC]],MATCH(O306,Cenník[Názov],0),3),0)</f>
        <v>0</v>
      </c>
      <c r="R306" s="136">
        <f t="shared" si="30"/>
        <v>0</v>
      </c>
      <c r="S306" s="134"/>
      <c r="T306" s="79">
        <f>IFERROR(INDEX(Cenník[[Názov]:[KódN]],MATCH(U306,Cenník[Názov],0),2),0)</f>
        <v>0</v>
      </c>
      <c r="U306" s="131"/>
      <c r="V306" s="135"/>
      <c r="W306" s="133">
        <f>IFERROR(INDEX(Cenník[[Názov]:[JC]],MATCH(U306,Cenník[Názov],0),3),0)</f>
        <v>0</v>
      </c>
      <c r="X306" s="136">
        <f t="shared" si="31"/>
        <v>0</v>
      </c>
      <c r="Y306" s="134"/>
      <c r="Z306" s="108"/>
      <c r="AA306" s="108"/>
      <c r="AB306" s="108"/>
      <c r="AC306" s="108"/>
      <c r="AD306" s="108"/>
      <c r="AE306" s="108"/>
      <c r="AF306" s="108"/>
      <c r="AG306" s="108"/>
      <c r="AH306" s="108"/>
      <c r="AI306" s="108"/>
      <c r="AJ306" s="108"/>
      <c r="AK306" s="108"/>
      <c r="AL306" s="108"/>
      <c r="AM306" s="108"/>
      <c r="AN306" s="108"/>
      <c r="AO306" s="108"/>
    </row>
    <row r="307" spans="1:41" ht="12.75" customHeight="1" x14ac:dyDescent="0.35">
      <c r="A307" s="75"/>
      <c r="B307" s="79">
        <f>IFERROR(INDEX(Cenník[[Názov]:[KódN]],MATCH(C307,Cenník[Názov],0),2),0)</f>
        <v>0</v>
      </c>
      <c r="C307" s="131"/>
      <c r="D307" s="135"/>
      <c r="E307" s="133">
        <f>IFERROR(INDEX(Cenník[[Názov]:[JC]],MATCH(C307,Cenník[Názov],0),3),0)</f>
        <v>0</v>
      </c>
      <c r="F307" s="136">
        <f t="shared" si="28"/>
        <v>0</v>
      </c>
      <c r="G307" s="134"/>
      <c r="H307" s="79">
        <f>IFERROR(INDEX(Cenník[[Názov]:[KódN]],MATCH(I307,Cenník[Názov],0),2),0)</f>
        <v>0</v>
      </c>
      <c r="I307" s="131"/>
      <c r="J307" s="135"/>
      <c r="K307" s="133">
        <f>IFERROR(INDEX(Cenník[[Názov]:[JC]],MATCH(I307,Cenník[Názov],0),3),0)</f>
        <v>0</v>
      </c>
      <c r="L307" s="136">
        <f t="shared" si="29"/>
        <v>0</v>
      </c>
      <c r="M307" s="134"/>
      <c r="N307" s="79">
        <f>IFERROR(INDEX(Cenník[[Názov]:[KódN]],MATCH(O307,Cenník[Názov],0),2),0)</f>
        <v>0</v>
      </c>
      <c r="O307" s="131"/>
      <c r="P307" s="132"/>
      <c r="Q307" s="133">
        <f>IFERROR(INDEX(Cenník[[Názov]:[JC]],MATCH(O307,Cenník[Názov],0),3),0)</f>
        <v>0</v>
      </c>
      <c r="R307" s="136">
        <f t="shared" si="30"/>
        <v>0</v>
      </c>
      <c r="S307" s="134"/>
      <c r="T307" s="79">
        <f>IFERROR(INDEX(Cenník[[Názov]:[KódN]],MATCH(U307,Cenník[Názov],0),2),0)</f>
        <v>0</v>
      </c>
      <c r="U307" s="131"/>
      <c r="V307" s="135"/>
      <c r="W307" s="133">
        <f>IFERROR(INDEX(Cenník[[Názov]:[JC]],MATCH(U307,Cenník[Názov],0),3),0)</f>
        <v>0</v>
      </c>
      <c r="X307" s="136">
        <f t="shared" si="31"/>
        <v>0</v>
      </c>
      <c r="Y307" s="134"/>
      <c r="Z307" s="108"/>
      <c r="AA307" s="108"/>
      <c r="AB307" s="108"/>
      <c r="AC307" s="108"/>
      <c r="AD307" s="108"/>
      <c r="AE307" s="108"/>
      <c r="AF307" s="108"/>
      <c r="AG307" s="108"/>
      <c r="AH307" s="108"/>
      <c r="AI307" s="108"/>
      <c r="AJ307" s="108"/>
      <c r="AK307" s="108"/>
      <c r="AL307" s="108"/>
      <c r="AM307" s="108"/>
      <c r="AN307" s="108"/>
      <c r="AO307" s="108"/>
    </row>
    <row r="308" spans="1:41" ht="12.75" customHeight="1" x14ac:dyDescent="0.35">
      <c r="A308" s="75"/>
      <c r="B308" s="79">
        <f>IFERROR(INDEX(Cenník[[Názov]:[KódN]],MATCH(C308,Cenník[Názov],0),2),0)</f>
        <v>0</v>
      </c>
      <c r="C308" s="137"/>
      <c r="D308" s="135"/>
      <c r="E308" s="133">
        <f>IFERROR(INDEX(Cenník[[Názov]:[JC]],MATCH(C308,Cenník[Názov],0),3),0)</f>
        <v>0</v>
      </c>
      <c r="F308" s="136">
        <f t="shared" si="28"/>
        <v>0</v>
      </c>
      <c r="G308" s="134"/>
      <c r="H308" s="79">
        <f>IFERROR(INDEX(Cenník[[Názov]:[KódN]],MATCH(I308,Cenník[Názov],0),2),0)</f>
        <v>0</v>
      </c>
      <c r="I308" s="137"/>
      <c r="J308" s="135"/>
      <c r="K308" s="133">
        <f>IFERROR(INDEX(Cenník[[Názov]:[JC]],MATCH(I308,Cenník[Názov],0),3),0)</f>
        <v>0</v>
      </c>
      <c r="L308" s="136">
        <f t="shared" si="29"/>
        <v>0</v>
      </c>
      <c r="M308" s="134"/>
      <c r="N308" s="79">
        <f>IFERROR(INDEX(Cenník[[Názov]:[KódN]],MATCH(O308,Cenník[Názov],0),2),0)</f>
        <v>0</v>
      </c>
      <c r="O308" s="137"/>
      <c r="P308" s="135"/>
      <c r="Q308" s="133">
        <f>IFERROR(INDEX(Cenník[[Názov]:[JC]],MATCH(O308,Cenník[Názov],0),3),0)</f>
        <v>0</v>
      </c>
      <c r="R308" s="136">
        <f t="shared" si="30"/>
        <v>0</v>
      </c>
      <c r="S308" s="134"/>
      <c r="T308" s="79">
        <f>IFERROR(INDEX(Cenník[[Názov]:[KódN]],MATCH(U308,Cenník[Názov],0),2),0)</f>
        <v>0</v>
      </c>
      <c r="U308" s="137"/>
      <c r="V308" s="135"/>
      <c r="W308" s="133">
        <f>IFERROR(INDEX(Cenník[[Názov]:[JC]],MATCH(U308,Cenník[Názov],0),3),0)</f>
        <v>0</v>
      </c>
      <c r="X308" s="136">
        <f t="shared" si="31"/>
        <v>0</v>
      </c>
      <c r="Y308" s="134"/>
      <c r="Z308" s="108"/>
      <c r="AA308" s="108"/>
      <c r="AB308" s="108"/>
      <c r="AC308" s="108"/>
      <c r="AD308" s="108"/>
      <c r="AE308" s="108"/>
      <c r="AF308" s="108"/>
      <c r="AG308" s="108"/>
      <c r="AH308" s="108"/>
      <c r="AI308" s="108"/>
      <c r="AJ308" s="108"/>
      <c r="AK308" s="108"/>
      <c r="AL308" s="108"/>
      <c r="AM308" s="108"/>
      <c r="AN308" s="108"/>
      <c r="AO308" s="108"/>
    </row>
    <row r="309" spans="1:41" ht="12.75" customHeight="1" x14ac:dyDescent="0.35">
      <c r="A309" s="75"/>
      <c r="B309" s="79">
        <f>IFERROR(INDEX(Cenník[[Názov]:[KódN]],MATCH(C309,Cenník[Názov],0),2),0)</f>
        <v>0</v>
      </c>
      <c r="C309" s="137"/>
      <c r="D309" s="135"/>
      <c r="E309" s="133">
        <f>IFERROR(INDEX(Cenník[[Názov]:[JC]],MATCH(C309,Cenník[Názov],0),3),0)</f>
        <v>0</v>
      </c>
      <c r="F309" s="136">
        <f t="shared" si="28"/>
        <v>0</v>
      </c>
      <c r="G309" s="134"/>
      <c r="H309" s="79">
        <f>IFERROR(INDEX(Cenník[[Názov]:[KódN]],MATCH(I309,Cenník[Názov],0),2),0)</f>
        <v>0</v>
      </c>
      <c r="I309" s="137"/>
      <c r="J309" s="135"/>
      <c r="K309" s="133">
        <f>IFERROR(INDEX(Cenník[[Názov]:[JC]],MATCH(I309,Cenník[Názov],0),3),0)</f>
        <v>0</v>
      </c>
      <c r="L309" s="136">
        <f t="shared" si="29"/>
        <v>0</v>
      </c>
      <c r="M309" s="134"/>
      <c r="N309" s="79">
        <f>IFERROR(INDEX(Cenník[[Názov]:[KódN]],MATCH(O309,Cenník[Názov],0),2),0)</f>
        <v>0</v>
      </c>
      <c r="O309" s="137"/>
      <c r="P309" s="135"/>
      <c r="Q309" s="133">
        <f>IFERROR(INDEX(Cenník[[Názov]:[JC]],MATCH(O309,Cenník[Názov],0),3),0)</f>
        <v>0</v>
      </c>
      <c r="R309" s="136">
        <f t="shared" si="30"/>
        <v>0</v>
      </c>
      <c r="S309" s="134"/>
      <c r="T309" s="79">
        <f>IFERROR(INDEX(Cenník[[Názov]:[KódN]],MATCH(U309,Cenník[Názov],0),2),0)</f>
        <v>0</v>
      </c>
      <c r="U309" s="137"/>
      <c r="V309" s="135"/>
      <c r="W309" s="133">
        <f>IFERROR(INDEX(Cenník[[Názov]:[JC]],MATCH(U309,Cenník[Názov],0),3),0)</f>
        <v>0</v>
      </c>
      <c r="X309" s="136">
        <f t="shared" si="31"/>
        <v>0</v>
      </c>
      <c r="Y309" s="134"/>
      <c r="Z309" s="108"/>
      <c r="AA309" s="108"/>
      <c r="AB309" s="108"/>
      <c r="AC309" s="108"/>
      <c r="AD309" s="108"/>
      <c r="AE309" s="108"/>
      <c r="AF309" s="108"/>
      <c r="AG309" s="108"/>
      <c r="AH309" s="108"/>
      <c r="AI309" s="108"/>
      <c r="AJ309" s="108"/>
      <c r="AK309" s="108"/>
      <c r="AL309" s="108"/>
      <c r="AM309" s="108"/>
      <c r="AN309" s="108"/>
      <c r="AO309" s="108"/>
    </row>
    <row r="310" spans="1:41" ht="12.75" customHeight="1" x14ac:dyDescent="0.35">
      <c r="A310" s="75"/>
      <c r="B310" s="79">
        <f>IFERROR(INDEX(Cenník[[Názov]:[KódN]],MATCH(C310,Cenník[Názov],0),2),0)</f>
        <v>0</v>
      </c>
      <c r="C310" s="137"/>
      <c r="D310" s="135"/>
      <c r="E310" s="133">
        <f>IFERROR(INDEX(Cenník[[Názov]:[JC]],MATCH(C310,Cenník[Názov],0),3),0)</f>
        <v>0</v>
      </c>
      <c r="F310" s="136">
        <f t="shared" si="28"/>
        <v>0</v>
      </c>
      <c r="G310" s="134"/>
      <c r="H310" s="79">
        <f>IFERROR(INDEX(Cenník[[Názov]:[KódN]],MATCH(I310,Cenník[Názov],0),2),0)</f>
        <v>0</v>
      </c>
      <c r="I310" s="137"/>
      <c r="J310" s="135"/>
      <c r="K310" s="133">
        <f>IFERROR(INDEX(Cenník[[Názov]:[JC]],MATCH(I310,Cenník[Názov],0),3),0)</f>
        <v>0</v>
      </c>
      <c r="L310" s="136">
        <f t="shared" si="29"/>
        <v>0</v>
      </c>
      <c r="M310" s="134"/>
      <c r="N310" s="79">
        <f>IFERROR(INDEX(Cenník[[Názov]:[KódN]],MATCH(O310,Cenník[Názov],0),2),0)</f>
        <v>0</v>
      </c>
      <c r="O310" s="137"/>
      <c r="P310" s="135"/>
      <c r="Q310" s="133">
        <f>IFERROR(INDEX(Cenník[[Názov]:[JC]],MATCH(O310,Cenník[Názov],0),3),0)</f>
        <v>0</v>
      </c>
      <c r="R310" s="136">
        <f t="shared" si="30"/>
        <v>0</v>
      </c>
      <c r="S310" s="134"/>
      <c r="T310" s="79">
        <f>IFERROR(INDEX(Cenník[[Názov]:[KódN]],MATCH(U310,Cenník[Názov],0),2),0)</f>
        <v>0</v>
      </c>
      <c r="U310" s="137"/>
      <c r="V310" s="135"/>
      <c r="W310" s="133">
        <f>IFERROR(INDEX(Cenník[[Názov]:[JC]],MATCH(U310,Cenník[Názov],0),3),0)</f>
        <v>0</v>
      </c>
      <c r="X310" s="136">
        <f t="shared" si="31"/>
        <v>0</v>
      </c>
      <c r="Y310" s="134"/>
      <c r="Z310" s="108"/>
      <c r="AA310" s="108"/>
      <c r="AB310" s="108"/>
      <c r="AC310" s="108"/>
      <c r="AD310" s="108"/>
      <c r="AE310" s="108"/>
      <c r="AF310" s="108"/>
      <c r="AG310" s="108"/>
      <c r="AH310" s="108"/>
      <c r="AI310" s="108"/>
      <c r="AJ310" s="108"/>
      <c r="AK310" s="108"/>
      <c r="AL310" s="108"/>
      <c r="AM310" s="108"/>
      <c r="AN310" s="108"/>
      <c r="AO310" s="108"/>
    </row>
    <row r="311" spans="1:41" ht="12.75" customHeight="1" x14ac:dyDescent="0.35">
      <c r="A311" s="75"/>
      <c r="B311" s="79">
        <f>IFERROR(INDEX(Cenník[[Názov]:[KódN]],MATCH(C311,Cenník[Názov],0),2),0)</f>
        <v>0</v>
      </c>
      <c r="C311" s="137"/>
      <c r="D311" s="135"/>
      <c r="E311" s="133">
        <f>IFERROR(INDEX(Cenník[[Názov]:[JC]],MATCH(C311,Cenník[Názov],0),3),0)</f>
        <v>0</v>
      </c>
      <c r="F311" s="136">
        <f t="shared" si="28"/>
        <v>0</v>
      </c>
      <c r="G311" s="134"/>
      <c r="H311" s="79">
        <f>IFERROR(INDEX(Cenník[[Názov]:[KódN]],MATCH(I311,Cenník[Názov],0),2),0)</f>
        <v>0</v>
      </c>
      <c r="I311" s="131"/>
      <c r="J311" s="132"/>
      <c r="K311" s="133">
        <f>IFERROR(INDEX(Cenník[[Názov]:[JC]],MATCH(I311,Cenník[Názov],0),3),0)</f>
        <v>0</v>
      </c>
      <c r="L311" s="136">
        <f t="shared" si="29"/>
        <v>0</v>
      </c>
      <c r="M311" s="134"/>
      <c r="N311" s="79">
        <f>IFERROR(INDEX(Cenník[[Názov]:[KódN]],MATCH(O311,Cenník[Názov],0),2),0)</f>
        <v>0</v>
      </c>
      <c r="O311" s="137"/>
      <c r="P311" s="135"/>
      <c r="Q311" s="133">
        <f>IFERROR(INDEX(Cenník[[Názov]:[JC]],MATCH(O311,Cenník[Názov],0),3),0)</f>
        <v>0</v>
      </c>
      <c r="R311" s="136">
        <f t="shared" si="30"/>
        <v>0</v>
      </c>
      <c r="S311" s="134"/>
      <c r="T311" s="79">
        <f>IFERROR(INDEX(Cenník[[Názov]:[KódN]],MATCH(U311,Cenník[Názov],0),2),0)</f>
        <v>0</v>
      </c>
      <c r="U311" s="137"/>
      <c r="V311" s="135"/>
      <c r="W311" s="133">
        <f>IFERROR(INDEX(Cenník[[Názov]:[JC]],MATCH(U311,Cenník[Názov],0),3),0)</f>
        <v>0</v>
      </c>
      <c r="X311" s="136">
        <f t="shared" si="31"/>
        <v>0</v>
      </c>
      <c r="Y311" s="134"/>
      <c r="Z311" s="108"/>
      <c r="AA311" s="108"/>
      <c r="AB311" s="108"/>
      <c r="AC311" s="108"/>
      <c r="AD311" s="108"/>
      <c r="AE311" s="108"/>
      <c r="AF311" s="108"/>
      <c r="AG311" s="108"/>
      <c r="AH311" s="108"/>
      <c r="AI311" s="108"/>
      <c r="AJ311" s="108"/>
      <c r="AK311" s="108"/>
      <c r="AL311" s="108"/>
      <c r="AM311" s="108"/>
      <c r="AN311" s="108"/>
      <c r="AO311" s="108"/>
    </row>
    <row r="312" spans="1:41" ht="12.75" customHeight="1" x14ac:dyDescent="0.35">
      <c r="A312" s="75"/>
      <c r="B312" s="79">
        <f>IFERROR(INDEX(Cenník[[Názov]:[KódN]],MATCH(C312,Cenník[Názov],0),2),0)</f>
        <v>0</v>
      </c>
      <c r="C312" s="131"/>
      <c r="D312" s="135"/>
      <c r="E312" s="133">
        <f>IFERROR(INDEX(Cenník[[Názov]:[JC]],MATCH(C312,Cenník[Názov],0),3),0)</f>
        <v>0</v>
      </c>
      <c r="F312" s="136">
        <f t="shared" si="28"/>
        <v>0</v>
      </c>
      <c r="G312" s="134"/>
      <c r="H312" s="79">
        <f>IFERROR(INDEX(Cenník[[Názov]:[KódN]],MATCH(I312,Cenník[Názov],0),2),0)</f>
        <v>0</v>
      </c>
      <c r="I312" s="131"/>
      <c r="J312" s="135"/>
      <c r="K312" s="133">
        <f>IFERROR(INDEX(Cenník[[Názov]:[JC]],MATCH(I312,Cenník[Názov],0),3),0)</f>
        <v>0</v>
      </c>
      <c r="L312" s="136">
        <f t="shared" si="29"/>
        <v>0</v>
      </c>
      <c r="M312" s="134"/>
      <c r="N312" s="79">
        <f>IFERROR(INDEX(Cenník[[Názov]:[KódN]],MATCH(O312,Cenník[Názov],0),2),0)</f>
        <v>0</v>
      </c>
      <c r="O312" s="131"/>
      <c r="P312" s="135"/>
      <c r="Q312" s="133">
        <f>IFERROR(INDEX(Cenník[[Názov]:[JC]],MATCH(O312,Cenník[Názov],0),3),0)</f>
        <v>0</v>
      </c>
      <c r="R312" s="136">
        <f t="shared" si="30"/>
        <v>0</v>
      </c>
      <c r="S312" s="134"/>
      <c r="T312" s="79">
        <f>IFERROR(INDEX(Cenník[[Názov]:[KódN]],MATCH(U312,Cenník[Názov],0),2),0)</f>
        <v>0</v>
      </c>
      <c r="U312" s="131"/>
      <c r="V312" s="135"/>
      <c r="W312" s="133">
        <f>IFERROR(INDEX(Cenník[[Názov]:[JC]],MATCH(U312,Cenník[Názov],0),3),0)</f>
        <v>0</v>
      </c>
      <c r="X312" s="136">
        <f t="shared" si="31"/>
        <v>0</v>
      </c>
      <c r="Y312" s="134"/>
      <c r="Z312" s="108"/>
      <c r="AA312" s="108"/>
      <c r="AB312" s="108"/>
      <c r="AC312" s="108"/>
      <c r="AD312" s="108"/>
      <c r="AE312" s="108"/>
      <c r="AF312" s="108"/>
      <c r="AG312" s="108"/>
      <c r="AH312" s="108"/>
      <c r="AI312" s="108"/>
      <c r="AJ312" s="108"/>
      <c r="AK312" s="108"/>
      <c r="AL312" s="108"/>
      <c r="AM312" s="108"/>
      <c r="AN312" s="108"/>
      <c r="AO312" s="108"/>
    </row>
    <row r="313" spans="1:41" ht="12.75" customHeight="1" x14ac:dyDescent="0.35">
      <c r="A313" s="75"/>
      <c r="B313" s="79">
        <f>IFERROR(INDEX(Cenník[[Názov]:[KódN]],MATCH(C313,Cenník[Názov],0),2),0)</f>
        <v>0</v>
      </c>
      <c r="C313" s="131"/>
      <c r="D313" s="135"/>
      <c r="E313" s="133">
        <f>IFERROR(INDEX(Cenník[[Názov]:[JC]],MATCH(C313,Cenník[Názov],0),3),0)</f>
        <v>0</v>
      </c>
      <c r="F313" s="136">
        <f t="shared" si="28"/>
        <v>0</v>
      </c>
      <c r="G313" s="134"/>
      <c r="H313" s="79">
        <f>IFERROR(INDEX(Cenník[[Názov]:[KódN]],MATCH(I313,Cenník[Názov],0),2),0)</f>
        <v>0</v>
      </c>
      <c r="I313" s="131"/>
      <c r="J313" s="135"/>
      <c r="K313" s="133">
        <f>IFERROR(INDEX(Cenník[[Názov]:[JC]],MATCH(I313,Cenník[Názov],0),3),0)</f>
        <v>0</v>
      </c>
      <c r="L313" s="136">
        <f t="shared" si="29"/>
        <v>0</v>
      </c>
      <c r="M313" s="134"/>
      <c r="N313" s="79">
        <f>IFERROR(INDEX(Cenník[[Názov]:[KódN]],MATCH(O313,Cenník[Názov],0),2),0)</f>
        <v>0</v>
      </c>
      <c r="O313" s="131"/>
      <c r="P313" s="135"/>
      <c r="Q313" s="133">
        <f>IFERROR(INDEX(Cenník[[Názov]:[JC]],MATCH(O313,Cenník[Názov],0),3),0)</f>
        <v>0</v>
      </c>
      <c r="R313" s="136">
        <f t="shared" si="30"/>
        <v>0</v>
      </c>
      <c r="S313" s="134"/>
      <c r="T313" s="79">
        <f>IFERROR(INDEX(Cenník[[Názov]:[KódN]],MATCH(U313,Cenník[Názov],0),2),0)</f>
        <v>0</v>
      </c>
      <c r="U313" s="131"/>
      <c r="V313" s="135"/>
      <c r="W313" s="133">
        <f>IFERROR(INDEX(Cenník[[Názov]:[JC]],MATCH(U313,Cenník[Názov],0),3),0)</f>
        <v>0</v>
      </c>
      <c r="X313" s="136">
        <f t="shared" si="31"/>
        <v>0</v>
      </c>
      <c r="Y313" s="134"/>
      <c r="Z313" s="108"/>
      <c r="AA313" s="108"/>
      <c r="AB313" s="108"/>
      <c r="AC313" s="108"/>
      <c r="AD313" s="108"/>
      <c r="AE313" s="108"/>
      <c r="AF313" s="108"/>
      <c r="AG313" s="108"/>
      <c r="AH313" s="108"/>
      <c r="AI313" s="108"/>
      <c r="AJ313" s="108"/>
      <c r="AK313" s="108"/>
      <c r="AL313" s="108"/>
      <c r="AM313" s="108"/>
      <c r="AN313" s="108"/>
      <c r="AO313" s="108"/>
    </row>
    <row r="314" spans="1:41" ht="12.75" customHeight="1" x14ac:dyDescent="0.35">
      <c r="A314" s="75"/>
      <c r="B314" s="79">
        <f>IFERROR(INDEX(Cenník[[Názov]:[KódN]],MATCH(C314,Cenník[Názov],0),2),0)</f>
        <v>0</v>
      </c>
      <c r="C314" s="131"/>
      <c r="D314" s="135"/>
      <c r="E314" s="133">
        <f>IFERROR(INDEX(Cenník[[Názov]:[JC]],MATCH(C314,Cenník[Názov],0),3),0)</f>
        <v>0</v>
      </c>
      <c r="F314" s="136">
        <f t="shared" si="28"/>
        <v>0</v>
      </c>
      <c r="G314" s="134"/>
      <c r="H314" s="79">
        <f>IFERROR(INDEX(Cenník[[Názov]:[KódN]],MATCH(I314,Cenník[Názov],0),2),0)</f>
        <v>0</v>
      </c>
      <c r="I314" s="131"/>
      <c r="J314" s="135"/>
      <c r="K314" s="133">
        <f>IFERROR(INDEX(Cenník[[Názov]:[JC]],MATCH(I314,Cenník[Názov],0),3),0)</f>
        <v>0</v>
      </c>
      <c r="L314" s="136">
        <f t="shared" si="29"/>
        <v>0</v>
      </c>
      <c r="M314" s="134"/>
      <c r="N314" s="79">
        <f>IFERROR(INDEX(Cenník[[Názov]:[KódN]],MATCH(O314,Cenník[Názov],0),2),0)</f>
        <v>0</v>
      </c>
      <c r="O314" s="131"/>
      <c r="P314" s="135"/>
      <c r="Q314" s="133">
        <f>IFERROR(INDEX(Cenník[[Názov]:[JC]],MATCH(O314,Cenník[Názov],0),3),0)</f>
        <v>0</v>
      </c>
      <c r="R314" s="136">
        <f t="shared" si="30"/>
        <v>0</v>
      </c>
      <c r="S314" s="134"/>
      <c r="T314" s="79">
        <f>IFERROR(INDEX(Cenník[[Názov]:[KódN]],MATCH(U314,Cenník[Názov],0),2),0)</f>
        <v>0</v>
      </c>
      <c r="U314" s="131"/>
      <c r="V314" s="135"/>
      <c r="W314" s="133">
        <f>IFERROR(INDEX(Cenník[[Názov]:[JC]],MATCH(U314,Cenník[Názov],0),3),0)</f>
        <v>0</v>
      </c>
      <c r="X314" s="136">
        <f t="shared" si="31"/>
        <v>0</v>
      </c>
      <c r="Y314" s="134"/>
      <c r="Z314" s="108"/>
      <c r="AA314" s="108"/>
      <c r="AB314" s="108"/>
      <c r="AC314" s="108"/>
      <c r="AD314" s="108"/>
      <c r="AE314" s="108"/>
      <c r="AF314" s="108"/>
      <c r="AG314" s="108"/>
      <c r="AH314" s="108"/>
      <c r="AI314" s="108"/>
      <c r="AJ314" s="108"/>
      <c r="AK314" s="108"/>
      <c r="AL314" s="108"/>
      <c r="AM314" s="108"/>
      <c r="AN314" s="108"/>
      <c r="AO314" s="108"/>
    </row>
    <row r="315" spans="1:41" ht="12.75" customHeight="1" x14ac:dyDescent="0.35">
      <c r="A315" s="75"/>
      <c r="B315" s="79">
        <f>IFERROR(INDEX(Cenník[[Názov]:[KódN]],MATCH(C315,Cenník[Názov],0),2),0)</f>
        <v>0</v>
      </c>
      <c r="C315" s="131"/>
      <c r="D315" s="135"/>
      <c r="E315" s="133">
        <f>IFERROR(INDEX(Cenník[[Názov]:[JC]],MATCH(C315,Cenník[Názov],0),3),0)</f>
        <v>0</v>
      </c>
      <c r="F315" s="136">
        <f t="shared" si="28"/>
        <v>0</v>
      </c>
      <c r="G315" s="134"/>
      <c r="H315" s="79">
        <f>IFERROR(INDEX(Cenník[[Názov]:[KódN]],MATCH(I315,Cenník[Názov],0),2),0)</f>
        <v>0</v>
      </c>
      <c r="I315" s="131"/>
      <c r="J315" s="135"/>
      <c r="K315" s="133">
        <f>IFERROR(INDEX(Cenník[[Názov]:[JC]],MATCH(I315,Cenník[Názov],0),3),0)</f>
        <v>0</v>
      </c>
      <c r="L315" s="136">
        <f t="shared" si="29"/>
        <v>0</v>
      </c>
      <c r="M315" s="134"/>
      <c r="N315" s="79">
        <f>IFERROR(INDEX(Cenník[[Názov]:[KódN]],MATCH(O315,Cenník[Názov],0),2),0)</f>
        <v>0</v>
      </c>
      <c r="O315" s="131"/>
      <c r="P315" s="135"/>
      <c r="Q315" s="133">
        <f>IFERROR(INDEX(Cenník[[Názov]:[JC]],MATCH(O315,Cenník[Názov],0),3),0)</f>
        <v>0</v>
      </c>
      <c r="R315" s="136">
        <f t="shared" si="30"/>
        <v>0</v>
      </c>
      <c r="S315" s="134"/>
      <c r="T315" s="79">
        <f>IFERROR(INDEX(Cenník[[Názov]:[KódN]],MATCH(U315,Cenník[Názov],0),2),0)</f>
        <v>0</v>
      </c>
      <c r="U315" s="131"/>
      <c r="V315" s="135"/>
      <c r="W315" s="133">
        <f>IFERROR(INDEX(Cenník[[Názov]:[JC]],MATCH(U315,Cenník[Názov],0),3),0)</f>
        <v>0</v>
      </c>
      <c r="X315" s="136">
        <f t="shared" si="31"/>
        <v>0</v>
      </c>
      <c r="Y315" s="134"/>
      <c r="Z315" s="108"/>
      <c r="AA315" s="108"/>
      <c r="AB315" s="108"/>
      <c r="AC315" s="108"/>
      <c r="AD315" s="108"/>
      <c r="AE315" s="108"/>
      <c r="AF315" s="108"/>
      <c r="AG315" s="108"/>
      <c r="AH315" s="108"/>
      <c r="AI315" s="108"/>
      <c r="AJ315" s="108"/>
      <c r="AK315" s="108"/>
      <c r="AL315" s="108"/>
      <c r="AM315" s="108"/>
      <c r="AN315" s="108"/>
      <c r="AO315" s="108"/>
    </row>
    <row r="316" spans="1:41" ht="12.75" customHeight="1" x14ac:dyDescent="0.35">
      <c r="A316" s="75"/>
      <c r="B316" s="79">
        <f>IFERROR(INDEX(Cenník[[Názov]:[KódN]],MATCH(C316,Cenník[Názov],0),2),0)</f>
        <v>0</v>
      </c>
      <c r="C316" s="131"/>
      <c r="D316" s="135"/>
      <c r="E316" s="133">
        <f>IFERROR(INDEX(Cenník[[Názov]:[JC]],MATCH(C316,Cenník[Názov],0),3),0)</f>
        <v>0</v>
      </c>
      <c r="F316" s="136">
        <f t="shared" si="28"/>
        <v>0</v>
      </c>
      <c r="G316" s="134"/>
      <c r="H316" s="79">
        <f>IFERROR(INDEX(Cenník[[Názov]:[KódN]],MATCH(I316,Cenník[Názov],0),2),0)</f>
        <v>0</v>
      </c>
      <c r="I316" s="131"/>
      <c r="J316" s="135"/>
      <c r="K316" s="133">
        <f>IFERROR(INDEX(Cenník[[Názov]:[JC]],MATCH(I316,Cenník[Názov],0),3),0)</f>
        <v>0</v>
      </c>
      <c r="L316" s="136">
        <f t="shared" si="29"/>
        <v>0</v>
      </c>
      <c r="M316" s="134"/>
      <c r="N316" s="79">
        <f>IFERROR(INDEX(Cenník[[Názov]:[KódN]],MATCH(O316,Cenník[Názov],0),2),0)</f>
        <v>0</v>
      </c>
      <c r="O316" s="131"/>
      <c r="P316" s="135"/>
      <c r="Q316" s="133">
        <f>IFERROR(INDEX(Cenník[[Názov]:[JC]],MATCH(O316,Cenník[Názov],0),3),0)</f>
        <v>0</v>
      </c>
      <c r="R316" s="136">
        <f t="shared" si="30"/>
        <v>0</v>
      </c>
      <c r="S316" s="134"/>
      <c r="T316" s="79">
        <f>IFERROR(INDEX(Cenník[[Názov]:[KódN]],MATCH(U316,Cenník[Názov],0),2),0)</f>
        <v>0</v>
      </c>
      <c r="U316" s="131"/>
      <c r="V316" s="135"/>
      <c r="W316" s="133">
        <f>IFERROR(INDEX(Cenník[[Názov]:[JC]],MATCH(U316,Cenník[Názov],0),3),0)</f>
        <v>0</v>
      </c>
      <c r="X316" s="136">
        <f t="shared" si="31"/>
        <v>0</v>
      </c>
      <c r="Y316" s="134"/>
      <c r="Z316" s="108"/>
      <c r="AA316" s="108"/>
      <c r="AB316" s="108"/>
      <c r="AC316" s="108"/>
      <c r="AD316" s="108"/>
      <c r="AE316" s="108"/>
      <c r="AF316" s="108"/>
      <c r="AG316" s="108"/>
      <c r="AH316" s="108"/>
      <c r="AI316" s="108"/>
      <c r="AJ316" s="108"/>
      <c r="AK316" s="108"/>
      <c r="AL316" s="108"/>
      <c r="AM316" s="108"/>
      <c r="AN316" s="108"/>
      <c r="AO316" s="108"/>
    </row>
    <row r="317" spans="1:41" ht="12.75" customHeight="1" x14ac:dyDescent="0.35">
      <c r="A317" s="75"/>
      <c r="B317" s="79">
        <f>IFERROR(INDEX(Cenník[[Názov]:[KódN]],MATCH(C317,Cenník[Názov],0),2),0)</f>
        <v>0</v>
      </c>
      <c r="C317" s="137"/>
      <c r="D317" s="135"/>
      <c r="E317" s="133">
        <f>IFERROR(INDEX(Cenník[[Názov]:[JC]],MATCH(C317,Cenník[Názov],0),3),0)</f>
        <v>0</v>
      </c>
      <c r="F317" s="136">
        <f t="shared" si="28"/>
        <v>0</v>
      </c>
      <c r="G317" s="134"/>
      <c r="H317" s="79">
        <f>IFERROR(INDEX(Cenník[[Názov]:[KódN]],MATCH(I317,Cenník[Názov],0),2),0)</f>
        <v>0</v>
      </c>
      <c r="I317" s="137"/>
      <c r="J317" s="135"/>
      <c r="K317" s="133">
        <f>IFERROR(INDEX(Cenník[[Názov]:[JC]],MATCH(I317,Cenník[Názov],0),3),0)</f>
        <v>0</v>
      </c>
      <c r="L317" s="136">
        <f t="shared" si="29"/>
        <v>0</v>
      </c>
      <c r="M317" s="134"/>
      <c r="N317" s="79">
        <f>IFERROR(INDEX(Cenník[[Názov]:[KódN]],MATCH(O317,Cenník[Názov],0),2),0)</f>
        <v>0</v>
      </c>
      <c r="O317" s="137"/>
      <c r="P317" s="135"/>
      <c r="Q317" s="133">
        <f>IFERROR(INDEX(Cenník[[Názov]:[JC]],MATCH(O317,Cenník[Názov],0),3),0)</f>
        <v>0</v>
      </c>
      <c r="R317" s="136">
        <f t="shared" si="30"/>
        <v>0</v>
      </c>
      <c r="S317" s="134"/>
      <c r="T317" s="79">
        <f>IFERROR(INDEX(Cenník[[Názov]:[KódN]],MATCH(U317,Cenník[Názov],0),2),0)</f>
        <v>0</v>
      </c>
      <c r="U317" s="137"/>
      <c r="V317" s="135"/>
      <c r="W317" s="133">
        <f>IFERROR(INDEX(Cenník[[Názov]:[JC]],MATCH(U317,Cenník[Názov],0),3),0)</f>
        <v>0</v>
      </c>
      <c r="X317" s="136">
        <f t="shared" si="31"/>
        <v>0</v>
      </c>
      <c r="Y317" s="134"/>
      <c r="Z317" s="108"/>
      <c r="AA317" s="108"/>
      <c r="AB317" s="108"/>
      <c r="AC317" s="108"/>
      <c r="AD317" s="108"/>
      <c r="AE317" s="108"/>
      <c r="AF317" s="108"/>
      <c r="AG317" s="108"/>
      <c r="AH317" s="108"/>
      <c r="AI317" s="108"/>
      <c r="AJ317" s="108"/>
      <c r="AK317" s="108"/>
      <c r="AL317" s="108"/>
      <c r="AM317" s="108"/>
      <c r="AN317" s="108"/>
      <c r="AO317" s="108"/>
    </row>
    <row r="318" spans="1:41" ht="12.75" customHeight="1" x14ac:dyDescent="0.35">
      <c r="A318" s="75"/>
      <c r="B318" s="79">
        <f>IFERROR(INDEX(Cenník[[Názov]:[KódN]],MATCH(C318,Cenník[Názov],0),2),0)</f>
        <v>0</v>
      </c>
      <c r="C318" s="137"/>
      <c r="D318" s="135"/>
      <c r="E318" s="133">
        <f>IFERROR(INDEX(Cenník[[Názov]:[JC]],MATCH(C318,Cenník[Názov],0),3),0)</f>
        <v>0</v>
      </c>
      <c r="F318" s="136">
        <f t="shared" si="28"/>
        <v>0</v>
      </c>
      <c r="G318" s="134"/>
      <c r="H318" s="79">
        <f>IFERROR(INDEX(Cenník[[Názov]:[KódN]],MATCH(I318,Cenník[Názov],0),2),0)</f>
        <v>0</v>
      </c>
      <c r="I318" s="137"/>
      <c r="J318" s="135"/>
      <c r="K318" s="133">
        <f>IFERROR(INDEX(Cenník[[Názov]:[JC]],MATCH(I318,Cenník[Názov],0),3),0)</f>
        <v>0</v>
      </c>
      <c r="L318" s="136">
        <f t="shared" si="29"/>
        <v>0</v>
      </c>
      <c r="M318" s="134"/>
      <c r="N318" s="79">
        <f>IFERROR(INDEX(Cenník[[Názov]:[KódN]],MATCH(O318,Cenník[Názov],0),2),0)</f>
        <v>0</v>
      </c>
      <c r="O318" s="137"/>
      <c r="P318" s="135"/>
      <c r="Q318" s="133">
        <f>IFERROR(INDEX(Cenník[[Názov]:[JC]],MATCH(O318,Cenník[Názov],0),3),0)</f>
        <v>0</v>
      </c>
      <c r="R318" s="136">
        <f t="shared" si="30"/>
        <v>0</v>
      </c>
      <c r="S318" s="134"/>
      <c r="T318" s="79">
        <f>IFERROR(INDEX(Cenník[[Názov]:[KódN]],MATCH(U318,Cenník[Názov],0),2),0)</f>
        <v>0</v>
      </c>
      <c r="U318" s="137"/>
      <c r="V318" s="135"/>
      <c r="W318" s="133">
        <f>IFERROR(INDEX(Cenník[[Názov]:[JC]],MATCH(U318,Cenník[Názov],0),3),0)</f>
        <v>0</v>
      </c>
      <c r="X318" s="136">
        <f t="shared" si="31"/>
        <v>0</v>
      </c>
      <c r="Y318" s="134"/>
      <c r="Z318" s="108"/>
      <c r="AA318" s="108"/>
      <c r="AB318" s="108"/>
      <c r="AC318" s="108"/>
      <c r="AD318" s="108"/>
      <c r="AE318" s="108"/>
      <c r="AF318" s="108"/>
      <c r="AG318" s="108"/>
      <c r="AH318" s="108"/>
      <c r="AI318" s="108"/>
      <c r="AJ318" s="108"/>
      <c r="AK318" s="108"/>
      <c r="AL318" s="108"/>
      <c r="AM318" s="108"/>
      <c r="AN318" s="108"/>
      <c r="AO318" s="108"/>
    </row>
    <row r="319" spans="1:41" ht="12.75" customHeight="1" x14ac:dyDescent="0.35">
      <c r="A319" s="75"/>
      <c r="B319" s="79">
        <f>IFERROR(INDEX(Cenník[[Názov]:[KódN]],MATCH(C319,Cenník[Názov],0),2),0)</f>
        <v>0</v>
      </c>
      <c r="C319" s="131"/>
      <c r="D319" s="135"/>
      <c r="E319" s="133">
        <f>IFERROR(INDEX(Cenník[[Názov]:[JC]],MATCH(C319,Cenník[Názov],0),3),0)</f>
        <v>0</v>
      </c>
      <c r="F319" s="136">
        <f t="shared" si="28"/>
        <v>0</v>
      </c>
      <c r="G319" s="134"/>
      <c r="H319" s="79">
        <f>IFERROR(INDEX(Cenník[[Názov]:[KódN]],MATCH(I319,Cenník[Názov],0),2),0)</f>
        <v>0</v>
      </c>
      <c r="I319" s="131"/>
      <c r="J319" s="135"/>
      <c r="K319" s="133">
        <f>IFERROR(INDEX(Cenník[[Názov]:[JC]],MATCH(I319,Cenník[Názov],0),3),0)</f>
        <v>0</v>
      </c>
      <c r="L319" s="136">
        <f t="shared" si="29"/>
        <v>0</v>
      </c>
      <c r="M319" s="134"/>
      <c r="N319" s="79">
        <f>IFERROR(INDEX(Cenník[[Názov]:[KódN]],MATCH(O319,Cenník[Názov],0),2),0)</f>
        <v>0</v>
      </c>
      <c r="O319" s="131"/>
      <c r="P319" s="135"/>
      <c r="Q319" s="133">
        <f>IFERROR(INDEX(Cenník[[Názov]:[JC]],MATCH(O319,Cenník[Názov],0),3),0)</f>
        <v>0</v>
      </c>
      <c r="R319" s="136">
        <f t="shared" si="30"/>
        <v>0</v>
      </c>
      <c r="S319" s="134"/>
      <c r="T319" s="79">
        <f>IFERROR(INDEX(Cenník[[Názov]:[KódN]],MATCH(U319,Cenník[Názov],0),2),0)</f>
        <v>0</v>
      </c>
      <c r="U319" s="131"/>
      <c r="V319" s="135"/>
      <c r="W319" s="133">
        <f>IFERROR(INDEX(Cenník[[Názov]:[JC]],MATCH(U319,Cenník[Názov],0),3),0)</f>
        <v>0</v>
      </c>
      <c r="X319" s="136">
        <f t="shared" si="31"/>
        <v>0</v>
      </c>
      <c r="Y319" s="134"/>
      <c r="Z319" s="108"/>
      <c r="AA319" s="108"/>
      <c r="AB319" s="108"/>
      <c r="AC319" s="108"/>
      <c r="AD319" s="108"/>
      <c r="AE319" s="108"/>
      <c r="AF319" s="108"/>
      <c r="AG319" s="108"/>
      <c r="AH319" s="108"/>
      <c r="AI319" s="108"/>
      <c r="AJ319" s="108"/>
      <c r="AK319" s="108"/>
      <c r="AL319" s="108"/>
      <c r="AM319" s="108"/>
      <c r="AN319" s="108"/>
      <c r="AO319" s="108"/>
    </row>
    <row r="320" spans="1:41" ht="12.75" customHeight="1" x14ac:dyDescent="0.35">
      <c r="A320" s="75"/>
      <c r="B320" s="79">
        <f>IFERROR(INDEX(Cenník[[Názov]:[KódN]],MATCH(C320,Cenník[Názov],0),2),0)</f>
        <v>0</v>
      </c>
      <c r="C320" s="131"/>
      <c r="D320" s="135"/>
      <c r="E320" s="133">
        <f>IFERROR(INDEX(Cenník[[Názov]:[JC]],MATCH(C320,Cenník[Názov],0),3),0)</f>
        <v>0</v>
      </c>
      <c r="F320" s="136">
        <f t="shared" si="28"/>
        <v>0</v>
      </c>
      <c r="G320" s="134"/>
      <c r="H320" s="79">
        <f>IFERROR(INDEX(Cenník[[Názov]:[KódN]],MATCH(I320,Cenník[Názov],0),2),0)</f>
        <v>0</v>
      </c>
      <c r="I320" s="131"/>
      <c r="J320" s="135"/>
      <c r="K320" s="133">
        <f>IFERROR(INDEX(Cenník[[Názov]:[JC]],MATCH(I320,Cenník[Názov],0),3),0)</f>
        <v>0</v>
      </c>
      <c r="L320" s="136">
        <f t="shared" si="29"/>
        <v>0</v>
      </c>
      <c r="M320" s="134"/>
      <c r="N320" s="79">
        <f>IFERROR(INDEX(Cenník[[Názov]:[KódN]],MATCH(O320,Cenník[Názov],0),2),0)</f>
        <v>0</v>
      </c>
      <c r="O320" s="131"/>
      <c r="P320" s="135"/>
      <c r="Q320" s="133">
        <f>IFERROR(INDEX(Cenník[[Názov]:[JC]],MATCH(O320,Cenník[Názov],0),3),0)</f>
        <v>0</v>
      </c>
      <c r="R320" s="136">
        <f t="shared" si="30"/>
        <v>0</v>
      </c>
      <c r="S320" s="134"/>
      <c r="T320" s="79">
        <f>IFERROR(INDEX(Cenník[[Názov]:[KódN]],MATCH(U320,Cenník[Názov],0),2),0)</f>
        <v>0</v>
      </c>
      <c r="U320" s="131"/>
      <c r="V320" s="135"/>
      <c r="W320" s="133">
        <f>IFERROR(INDEX(Cenník[[Názov]:[JC]],MATCH(U320,Cenník[Názov],0),3),0)</f>
        <v>0</v>
      </c>
      <c r="X320" s="136">
        <f t="shared" si="31"/>
        <v>0</v>
      </c>
      <c r="Y320" s="134"/>
      <c r="Z320" s="108"/>
      <c r="AA320" s="108"/>
      <c r="AB320" s="108"/>
      <c r="AC320" s="108"/>
      <c r="AD320" s="108"/>
      <c r="AE320" s="108"/>
      <c r="AF320" s="108"/>
      <c r="AG320" s="108"/>
      <c r="AH320" s="108"/>
      <c r="AI320" s="108"/>
      <c r="AJ320" s="108"/>
      <c r="AK320" s="108"/>
      <c r="AL320" s="108"/>
      <c r="AM320" s="108"/>
      <c r="AN320" s="108"/>
      <c r="AO320" s="108"/>
    </row>
    <row r="321" spans="1:41" ht="12.75" customHeight="1" x14ac:dyDescent="0.35">
      <c r="A321" s="75"/>
      <c r="B321" s="79">
        <f>IFERROR(INDEX(Cenník[[Názov]:[KódN]],MATCH(C321,Cenník[Názov],0),2),0)</f>
        <v>0</v>
      </c>
      <c r="C321" s="131"/>
      <c r="D321" s="135"/>
      <c r="E321" s="133">
        <f>IFERROR(INDEX(Cenník[[Názov]:[JC]],MATCH(C321,Cenník[Názov],0),3),0)</f>
        <v>0</v>
      </c>
      <c r="F321" s="136">
        <f t="shared" si="28"/>
        <v>0</v>
      </c>
      <c r="G321" s="134"/>
      <c r="H321" s="79">
        <f>IFERROR(INDEX(Cenník[[Názov]:[KódN]],MATCH(I321,Cenník[Názov],0),2),0)</f>
        <v>0</v>
      </c>
      <c r="I321" s="131"/>
      <c r="J321" s="135"/>
      <c r="K321" s="133">
        <f>IFERROR(INDEX(Cenník[[Názov]:[JC]],MATCH(I321,Cenník[Názov],0),3),0)</f>
        <v>0</v>
      </c>
      <c r="L321" s="136">
        <f t="shared" si="29"/>
        <v>0</v>
      </c>
      <c r="M321" s="134"/>
      <c r="N321" s="79">
        <f>IFERROR(INDEX(Cenník[[Názov]:[KódN]],MATCH(O321,Cenník[Názov],0),2),0)</f>
        <v>0</v>
      </c>
      <c r="O321" s="131"/>
      <c r="P321" s="135"/>
      <c r="Q321" s="133">
        <f>IFERROR(INDEX(Cenník[[Názov]:[JC]],MATCH(O321,Cenník[Názov],0),3),0)</f>
        <v>0</v>
      </c>
      <c r="R321" s="136">
        <f t="shared" si="30"/>
        <v>0</v>
      </c>
      <c r="S321" s="134"/>
      <c r="T321" s="79">
        <f>IFERROR(INDEX(Cenník[[Názov]:[KódN]],MATCH(U321,Cenník[Názov],0),2),0)</f>
        <v>0</v>
      </c>
      <c r="U321" s="131"/>
      <c r="V321" s="135"/>
      <c r="W321" s="133">
        <f>IFERROR(INDEX(Cenník[[Názov]:[JC]],MATCH(U321,Cenník[Názov],0),3),0)</f>
        <v>0</v>
      </c>
      <c r="X321" s="136">
        <f t="shared" si="31"/>
        <v>0</v>
      </c>
      <c r="Y321" s="134"/>
      <c r="Z321" s="108"/>
      <c r="AA321" s="108"/>
      <c r="AB321" s="108"/>
      <c r="AC321" s="108"/>
      <c r="AD321" s="108"/>
      <c r="AE321" s="108"/>
      <c r="AF321" s="108"/>
      <c r="AG321" s="108"/>
      <c r="AH321" s="108"/>
      <c r="AI321" s="108"/>
      <c r="AJ321" s="108"/>
      <c r="AK321" s="108"/>
      <c r="AL321" s="108"/>
      <c r="AM321" s="108"/>
      <c r="AN321" s="108"/>
      <c r="AO321" s="108"/>
    </row>
    <row r="322" spans="1:41" ht="12.75" customHeight="1" x14ac:dyDescent="0.35">
      <c r="A322" s="75"/>
      <c r="B322" s="79">
        <f>IFERROR(INDEX(Cenník[[Názov]:[KódN]],MATCH(C322,Cenník[Názov],0),2),0)</f>
        <v>0</v>
      </c>
      <c r="C322" s="131"/>
      <c r="D322" s="135"/>
      <c r="E322" s="133">
        <f>IFERROR(INDEX(Cenník[[Názov]:[JC]],MATCH(C322,Cenník[Názov],0),3),0)</f>
        <v>0</v>
      </c>
      <c r="F322" s="136">
        <f t="shared" si="28"/>
        <v>0</v>
      </c>
      <c r="G322" s="134"/>
      <c r="H322" s="79">
        <f>IFERROR(INDEX(Cenník[[Názov]:[KódN]],MATCH(I322,Cenník[Názov],0),2),0)</f>
        <v>0</v>
      </c>
      <c r="I322" s="131"/>
      <c r="J322" s="135"/>
      <c r="K322" s="133">
        <f>IFERROR(INDEX(Cenník[[Názov]:[JC]],MATCH(I322,Cenník[Názov],0),3),0)</f>
        <v>0</v>
      </c>
      <c r="L322" s="136">
        <f t="shared" si="29"/>
        <v>0</v>
      </c>
      <c r="M322" s="134"/>
      <c r="N322" s="79">
        <f>IFERROR(INDEX(Cenník[[Názov]:[KódN]],MATCH(O322,Cenník[Názov],0),2),0)</f>
        <v>0</v>
      </c>
      <c r="O322" s="131"/>
      <c r="P322" s="135"/>
      <c r="Q322" s="133">
        <f>IFERROR(INDEX(Cenník[[Názov]:[JC]],MATCH(O322,Cenník[Názov],0),3),0)</f>
        <v>0</v>
      </c>
      <c r="R322" s="136">
        <f t="shared" si="30"/>
        <v>0</v>
      </c>
      <c r="S322" s="134"/>
      <c r="T322" s="79">
        <f>IFERROR(INDEX(Cenník[[Názov]:[KódN]],MATCH(U322,Cenník[Názov],0),2),0)</f>
        <v>0</v>
      </c>
      <c r="U322" s="131"/>
      <c r="V322" s="135"/>
      <c r="W322" s="133">
        <f>IFERROR(INDEX(Cenník[[Názov]:[JC]],MATCH(U322,Cenník[Názov],0),3),0)</f>
        <v>0</v>
      </c>
      <c r="X322" s="136">
        <f t="shared" si="31"/>
        <v>0</v>
      </c>
      <c r="Y322" s="134"/>
      <c r="Z322" s="108"/>
      <c r="AA322" s="108"/>
      <c r="AB322" s="108"/>
      <c r="AC322" s="108"/>
      <c r="AD322" s="108"/>
      <c r="AE322" s="108"/>
      <c r="AF322" s="108"/>
      <c r="AG322" s="108"/>
      <c r="AH322" s="108"/>
      <c r="AI322" s="108"/>
      <c r="AJ322" s="108"/>
      <c r="AK322" s="108"/>
      <c r="AL322" s="108"/>
      <c r="AM322" s="108"/>
      <c r="AN322" s="108"/>
      <c r="AO322" s="108"/>
    </row>
    <row r="323" spans="1:41" ht="12.75" customHeight="1" x14ac:dyDescent="0.35">
      <c r="A323" s="75"/>
      <c r="B323" s="79">
        <f>IFERROR(INDEX(Cenník[[Názov]:[KódN]],MATCH(C323,Cenník[Názov],0),2),0)</f>
        <v>0</v>
      </c>
      <c r="C323" s="131"/>
      <c r="D323" s="135"/>
      <c r="E323" s="133">
        <f>IFERROR(INDEX(Cenník[[Názov]:[JC]],MATCH(C323,Cenník[Názov],0),3),0)</f>
        <v>0</v>
      </c>
      <c r="F323" s="136">
        <f t="shared" si="28"/>
        <v>0</v>
      </c>
      <c r="G323" s="134"/>
      <c r="H323" s="79">
        <f>IFERROR(INDEX(Cenník[[Názov]:[KódN]],MATCH(I323,Cenník[Názov],0),2),0)</f>
        <v>0</v>
      </c>
      <c r="I323" s="131"/>
      <c r="J323" s="135"/>
      <c r="K323" s="133">
        <f>IFERROR(INDEX(Cenník[[Názov]:[JC]],MATCH(I323,Cenník[Názov],0),3),0)</f>
        <v>0</v>
      </c>
      <c r="L323" s="136">
        <f t="shared" si="29"/>
        <v>0</v>
      </c>
      <c r="M323" s="134"/>
      <c r="N323" s="79">
        <f>IFERROR(INDEX(Cenník[[Názov]:[KódN]],MATCH(O323,Cenník[Názov],0),2),0)</f>
        <v>0</v>
      </c>
      <c r="O323" s="131"/>
      <c r="P323" s="135"/>
      <c r="Q323" s="133">
        <f>IFERROR(INDEX(Cenník[[Názov]:[JC]],MATCH(O323,Cenník[Názov],0),3),0)</f>
        <v>0</v>
      </c>
      <c r="R323" s="136">
        <f t="shared" si="30"/>
        <v>0</v>
      </c>
      <c r="S323" s="134"/>
      <c r="T323" s="79">
        <f>IFERROR(INDEX(Cenník[[Názov]:[KódN]],MATCH(U323,Cenník[Názov],0),2),0)</f>
        <v>0</v>
      </c>
      <c r="U323" s="131"/>
      <c r="V323" s="135"/>
      <c r="W323" s="133">
        <f>IFERROR(INDEX(Cenník[[Názov]:[JC]],MATCH(U323,Cenník[Názov],0),3),0)</f>
        <v>0</v>
      </c>
      <c r="X323" s="136">
        <f t="shared" si="31"/>
        <v>0</v>
      </c>
      <c r="Y323" s="134"/>
      <c r="Z323" s="108"/>
      <c r="AA323" s="108"/>
      <c r="AB323" s="108"/>
      <c r="AC323" s="108"/>
      <c r="AD323" s="108"/>
      <c r="AE323" s="108"/>
      <c r="AF323" s="108"/>
      <c r="AG323" s="108"/>
      <c r="AH323" s="108"/>
      <c r="AI323" s="108"/>
      <c r="AJ323" s="108"/>
      <c r="AK323" s="108"/>
      <c r="AL323" s="108"/>
      <c r="AM323" s="108"/>
      <c r="AN323" s="108"/>
      <c r="AO323" s="108"/>
    </row>
    <row r="324" spans="1:41" ht="12.75" customHeight="1" x14ac:dyDescent="0.35">
      <c r="A324" s="75"/>
      <c r="B324" s="79">
        <f>IFERROR(INDEX(Cenník[[Názov]:[KódN]],MATCH(C324,Cenník[Názov],0),2),0)</f>
        <v>0</v>
      </c>
      <c r="C324" s="131"/>
      <c r="D324" s="135"/>
      <c r="E324" s="133">
        <f>IFERROR(INDEX(Cenník[[Názov]:[JC]],MATCH(C324,Cenník[Názov],0),3),0)</f>
        <v>0</v>
      </c>
      <c r="F324" s="136">
        <f t="shared" si="28"/>
        <v>0</v>
      </c>
      <c r="G324" s="134"/>
      <c r="H324" s="79">
        <f>IFERROR(INDEX(Cenník[[Názov]:[KódN]],MATCH(I324,Cenník[Názov],0),2),0)</f>
        <v>0</v>
      </c>
      <c r="I324" s="131"/>
      <c r="J324" s="135"/>
      <c r="K324" s="133">
        <f>IFERROR(INDEX(Cenník[[Názov]:[JC]],MATCH(I324,Cenník[Názov],0),3),0)</f>
        <v>0</v>
      </c>
      <c r="L324" s="136">
        <f t="shared" si="29"/>
        <v>0</v>
      </c>
      <c r="M324" s="134"/>
      <c r="N324" s="79">
        <f>IFERROR(INDEX(Cenník[[Názov]:[KódN]],MATCH(O324,Cenník[Názov],0),2),0)</f>
        <v>0</v>
      </c>
      <c r="O324" s="131"/>
      <c r="P324" s="135"/>
      <c r="Q324" s="133">
        <f>IFERROR(INDEX(Cenník[[Názov]:[JC]],MATCH(O324,Cenník[Názov],0),3),0)</f>
        <v>0</v>
      </c>
      <c r="R324" s="136">
        <f t="shared" si="30"/>
        <v>0</v>
      </c>
      <c r="S324" s="134"/>
      <c r="T324" s="79">
        <f>IFERROR(INDEX(Cenník[[Názov]:[KódN]],MATCH(U324,Cenník[Názov],0),2),0)</f>
        <v>0</v>
      </c>
      <c r="U324" s="131"/>
      <c r="V324" s="132"/>
      <c r="W324" s="133">
        <f>IFERROR(INDEX(Cenník[[Názov]:[JC]],MATCH(U324,Cenník[Názov],0),3),0)</f>
        <v>0</v>
      </c>
      <c r="X324" s="136">
        <f t="shared" si="31"/>
        <v>0</v>
      </c>
      <c r="Y324" s="134"/>
      <c r="Z324" s="108"/>
      <c r="AA324" s="108"/>
      <c r="AB324" s="108"/>
      <c r="AC324" s="108"/>
      <c r="AD324" s="108"/>
      <c r="AE324" s="108"/>
      <c r="AF324" s="108"/>
      <c r="AG324" s="108"/>
      <c r="AH324" s="108"/>
      <c r="AI324" s="108"/>
      <c r="AJ324" s="108"/>
      <c r="AK324" s="108"/>
      <c r="AL324" s="108"/>
      <c r="AM324" s="108"/>
      <c r="AN324" s="108"/>
      <c r="AO324" s="108"/>
    </row>
    <row r="325" spans="1:41" ht="12.75" customHeight="1" x14ac:dyDescent="0.35">
      <c r="A325" s="75"/>
      <c r="B325" s="79">
        <f>IFERROR(INDEX(Cenník[[Názov]:[KódN]],MATCH(C325,Cenník[Názov],0),2),0)</f>
        <v>0</v>
      </c>
      <c r="C325" s="131"/>
      <c r="D325" s="135"/>
      <c r="E325" s="133">
        <f>IFERROR(INDEX(Cenník[[Názov]:[JC]],MATCH(C325,Cenník[Názov],0),3),0)</f>
        <v>0</v>
      </c>
      <c r="F325" s="136">
        <f t="shared" si="28"/>
        <v>0</v>
      </c>
      <c r="G325" s="134"/>
      <c r="H325" s="79">
        <f>IFERROR(INDEX(Cenník[[Názov]:[KódN]],MATCH(I325,Cenník[Názov],0),2),0)</f>
        <v>0</v>
      </c>
      <c r="I325" s="131"/>
      <c r="J325" s="135"/>
      <c r="K325" s="133">
        <f>IFERROR(INDEX(Cenník[[Názov]:[JC]],MATCH(I325,Cenník[Názov],0),3),0)</f>
        <v>0</v>
      </c>
      <c r="L325" s="136">
        <f t="shared" si="29"/>
        <v>0</v>
      </c>
      <c r="M325" s="134"/>
      <c r="N325" s="79">
        <f>IFERROR(INDEX(Cenník[[Názov]:[KódN]],MATCH(O325,Cenník[Názov],0),2),0)</f>
        <v>0</v>
      </c>
      <c r="O325" s="131"/>
      <c r="P325" s="135"/>
      <c r="Q325" s="133">
        <f>IFERROR(INDEX(Cenník[[Názov]:[JC]],MATCH(O325,Cenník[Názov],0),3),0)</f>
        <v>0</v>
      </c>
      <c r="R325" s="136">
        <f t="shared" si="30"/>
        <v>0</v>
      </c>
      <c r="S325" s="134"/>
      <c r="T325" s="79">
        <f>IFERROR(INDEX(Cenník[[Názov]:[KódN]],MATCH(U325,Cenník[Názov],0),2),0)</f>
        <v>0</v>
      </c>
      <c r="U325" s="131"/>
      <c r="V325" s="135"/>
      <c r="W325" s="133">
        <f>IFERROR(INDEX(Cenník[[Názov]:[JC]],MATCH(U325,Cenník[Názov],0),3),0)</f>
        <v>0</v>
      </c>
      <c r="X325" s="136">
        <f t="shared" si="31"/>
        <v>0</v>
      </c>
      <c r="Y325" s="134"/>
      <c r="Z325" s="108"/>
      <c r="AA325" s="108"/>
      <c r="AB325" s="108"/>
      <c r="AC325" s="108"/>
      <c r="AD325" s="108"/>
      <c r="AE325" s="108"/>
      <c r="AF325" s="108"/>
      <c r="AG325" s="108"/>
      <c r="AH325" s="108"/>
      <c r="AI325" s="108"/>
      <c r="AJ325" s="108"/>
      <c r="AK325" s="108"/>
      <c r="AL325" s="108"/>
      <c r="AM325" s="108"/>
      <c r="AN325" s="108"/>
      <c r="AO325" s="108"/>
    </row>
    <row r="326" spans="1:41" ht="12.75" customHeight="1" x14ac:dyDescent="0.35">
      <c r="A326" s="75"/>
      <c r="B326" s="79">
        <f>IFERROR(INDEX(Cenník[[Názov]:[KódN]],MATCH(C326,Cenník[Názov],0),2),0)</f>
        <v>0</v>
      </c>
      <c r="C326" s="131"/>
      <c r="D326" s="135"/>
      <c r="E326" s="133">
        <f>IFERROR(INDEX(Cenník[[Názov]:[JC]],MATCH(C326,Cenník[Názov],0),3),0)</f>
        <v>0</v>
      </c>
      <c r="F326" s="136">
        <f t="shared" si="28"/>
        <v>0</v>
      </c>
      <c r="G326" s="134"/>
      <c r="H326" s="79">
        <f>IFERROR(INDEX(Cenník[[Názov]:[KódN]],MATCH(I326,Cenník[Názov],0),2),0)</f>
        <v>0</v>
      </c>
      <c r="I326" s="131"/>
      <c r="J326" s="135"/>
      <c r="K326" s="133">
        <f>IFERROR(INDEX(Cenník[[Názov]:[JC]],MATCH(I326,Cenník[Názov],0),3),0)</f>
        <v>0</v>
      </c>
      <c r="L326" s="136">
        <f t="shared" si="29"/>
        <v>0</v>
      </c>
      <c r="M326" s="134"/>
      <c r="N326" s="79">
        <f>IFERROR(INDEX(Cenník[[Názov]:[KódN]],MATCH(O326,Cenník[Názov],0),2),0)</f>
        <v>0</v>
      </c>
      <c r="O326" s="131"/>
      <c r="P326" s="135"/>
      <c r="Q326" s="133">
        <f>IFERROR(INDEX(Cenník[[Názov]:[JC]],MATCH(O326,Cenník[Názov],0),3),0)</f>
        <v>0</v>
      </c>
      <c r="R326" s="136">
        <f t="shared" si="30"/>
        <v>0</v>
      </c>
      <c r="S326" s="134"/>
      <c r="T326" s="79">
        <f>IFERROR(INDEX(Cenník[[Názov]:[KódN]],MATCH(U326,Cenník[Názov],0),2),0)</f>
        <v>0</v>
      </c>
      <c r="U326" s="131"/>
      <c r="V326" s="135"/>
      <c r="W326" s="133">
        <f>IFERROR(INDEX(Cenník[[Názov]:[JC]],MATCH(U326,Cenník[Názov],0),3),0)</f>
        <v>0</v>
      </c>
      <c r="X326" s="136">
        <f t="shared" si="31"/>
        <v>0</v>
      </c>
      <c r="Y326" s="134"/>
      <c r="Z326" s="108"/>
      <c r="AA326" s="108"/>
      <c r="AB326" s="108"/>
      <c r="AC326" s="108"/>
      <c r="AD326" s="108"/>
      <c r="AE326" s="108"/>
      <c r="AF326" s="108"/>
      <c r="AG326" s="108"/>
      <c r="AH326" s="108"/>
      <c r="AI326" s="108"/>
      <c r="AJ326" s="108"/>
      <c r="AK326" s="108"/>
      <c r="AL326" s="108"/>
      <c r="AM326" s="108"/>
      <c r="AN326" s="108"/>
      <c r="AO326" s="108"/>
    </row>
    <row r="327" spans="1:41" ht="12.75" customHeight="1" x14ac:dyDescent="0.35">
      <c r="A327" s="75"/>
      <c r="B327" s="79">
        <f>IFERROR(INDEX(Cenník[[Názov]:[KódN]],MATCH(C327,Cenník[Názov],0),2),0)</f>
        <v>0</v>
      </c>
      <c r="C327" s="131"/>
      <c r="D327" s="135"/>
      <c r="E327" s="133">
        <f>IFERROR(INDEX(Cenník[[Názov]:[JC]],MATCH(C327,Cenník[Názov],0),3),0)</f>
        <v>0</v>
      </c>
      <c r="F327" s="136">
        <f t="shared" si="28"/>
        <v>0</v>
      </c>
      <c r="G327" s="134"/>
      <c r="H327" s="79">
        <f>IFERROR(INDEX(Cenník[[Názov]:[KódN]],MATCH(I327,Cenník[Názov],0),2),0)</f>
        <v>0</v>
      </c>
      <c r="I327" s="131"/>
      <c r="J327" s="135"/>
      <c r="K327" s="133">
        <f>IFERROR(INDEX(Cenník[[Názov]:[JC]],MATCH(I327,Cenník[Názov],0),3),0)</f>
        <v>0</v>
      </c>
      <c r="L327" s="136">
        <f t="shared" si="29"/>
        <v>0</v>
      </c>
      <c r="M327" s="134"/>
      <c r="N327" s="79">
        <f>IFERROR(INDEX(Cenník[[Názov]:[KódN]],MATCH(O327,Cenník[Názov],0),2),0)</f>
        <v>0</v>
      </c>
      <c r="O327" s="131"/>
      <c r="P327" s="135"/>
      <c r="Q327" s="133">
        <f>IFERROR(INDEX(Cenník[[Názov]:[JC]],MATCH(O327,Cenník[Názov],0),3),0)</f>
        <v>0</v>
      </c>
      <c r="R327" s="136">
        <f t="shared" si="30"/>
        <v>0</v>
      </c>
      <c r="S327" s="134"/>
      <c r="T327" s="79">
        <f>IFERROR(INDEX(Cenník[[Názov]:[KódN]],MATCH(U327,Cenník[Názov],0),2),0)</f>
        <v>0</v>
      </c>
      <c r="U327" s="131"/>
      <c r="V327" s="135"/>
      <c r="W327" s="133">
        <f>IFERROR(INDEX(Cenník[[Názov]:[JC]],MATCH(U327,Cenník[Názov],0),3),0)</f>
        <v>0</v>
      </c>
      <c r="X327" s="136">
        <f t="shared" si="31"/>
        <v>0</v>
      </c>
      <c r="Y327" s="134"/>
      <c r="Z327" s="108"/>
      <c r="AA327" s="108"/>
      <c r="AB327" s="108"/>
      <c r="AC327" s="108"/>
      <c r="AD327" s="108"/>
      <c r="AE327" s="108"/>
      <c r="AF327" s="108"/>
      <c r="AG327" s="108"/>
      <c r="AH327" s="108"/>
      <c r="AI327" s="108"/>
      <c r="AJ327" s="108"/>
      <c r="AK327" s="108"/>
      <c r="AL327" s="108"/>
      <c r="AM327" s="108"/>
      <c r="AN327" s="108"/>
      <c r="AO327" s="108"/>
    </row>
    <row r="328" spans="1:41" ht="12.75" customHeight="1" x14ac:dyDescent="0.35">
      <c r="A328" s="75"/>
      <c r="B328" s="79">
        <f>IFERROR(INDEX(Cenník[[Názov]:[KódN]],MATCH(C328,Cenník[Názov],0),2),0)</f>
        <v>0</v>
      </c>
      <c r="C328" s="131"/>
      <c r="D328" s="135"/>
      <c r="E328" s="133">
        <f>IFERROR(INDEX(Cenník[[Názov]:[JC]],MATCH(C328,Cenník[Názov],0),3),0)</f>
        <v>0</v>
      </c>
      <c r="F328" s="136">
        <f t="shared" si="28"/>
        <v>0</v>
      </c>
      <c r="G328" s="134"/>
      <c r="H328" s="79">
        <f>IFERROR(INDEX(Cenník[[Názov]:[KódN]],MATCH(I328,Cenník[Názov],0),2),0)</f>
        <v>0</v>
      </c>
      <c r="I328" s="131"/>
      <c r="J328" s="135"/>
      <c r="K328" s="133">
        <f>IFERROR(INDEX(Cenník[[Názov]:[JC]],MATCH(I328,Cenník[Názov],0),3),0)</f>
        <v>0</v>
      </c>
      <c r="L328" s="136">
        <f t="shared" si="29"/>
        <v>0</v>
      </c>
      <c r="M328" s="134"/>
      <c r="N328" s="79">
        <f>IFERROR(INDEX(Cenník[[Názov]:[KódN]],MATCH(O328,Cenník[Názov],0),2),0)</f>
        <v>0</v>
      </c>
      <c r="O328" s="131"/>
      <c r="P328" s="135"/>
      <c r="Q328" s="133">
        <f>IFERROR(INDEX(Cenník[[Názov]:[JC]],MATCH(O328,Cenník[Názov],0),3),0)</f>
        <v>0</v>
      </c>
      <c r="R328" s="136">
        <f t="shared" si="30"/>
        <v>0</v>
      </c>
      <c r="S328" s="134"/>
      <c r="T328" s="79">
        <f>IFERROR(INDEX(Cenník[[Názov]:[KódN]],MATCH(U328,Cenník[Názov],0),2),0)</f>
        <v>0</v>
      </c>
      <c r="U328" s="131"/>
      <c r="V328" s="135"/>
      <c r="W328" s="133">
        <f>IFERROR(INDEX(Cenník[[Názov]:[JC]],MATCH(U328,Cenník[Názov],0),3),0)</f>
        <v>0</v>
      </c>
      <c r="X328" s="136">
        <f t="shared" si="31"/>
        <v>0</v>
      </c>
      <c r="Y328" s="134"/>
      <c r="Z328" s="108"/>
      <c r="AA328" s="108"/>
      <c r="AB328" s="108"/>
      <c r="AC328" s="108"/>
      <c r="AD328" s="108"/>
      <c r="AE328" s="108"/>
      <c r="AF328" s="108"/>
      <c r="AG328" s="108"/>
      <c r="AH328" s="108"/>
      <c r="AI328" s="108"/>
      <c r="AJ328" s="108"/>
      <c r="AK328" s="108"/>
      <c r="AL328" s="108"/>
      <c r="AM328" s="108"/>
      <c r="AN328" s="108"/>
      <c r="AO328" s="108"/>
    </row>
    <row r="329" spans="1:41" ht="12.75" customHeight="1" x14ac:dyDescent="0.35">
      <c r="A329" s="75"/>
      <c r="B329" s="79">
        <f>IFERROR(INDEX(Cenník[[Názov]:[KódN]],MATCH(C329,Cenník[Názov],0),2),0)</f>
        <v>0</v>
      </c>
      <c r="C329" s="131"/>
      <c r="D329" s="135"/>
      <c r="E329" s="133">
        <f>IFERROR(INDEX(Cenník[[Názov]:[JC]],MATCH(C329,Cenník[Názov],0),3),0)</f>
        <v>0</v>
      </c>
      <c r="F329" s="136">
        <f t="shared" si="28"/>
        <v>0</v>
      </c>
      <c r="G329" s="134"/>
      <c r="H329" s="79">
        <f>IFERROR(INDEX(Cenník[[Názov]:[KódN]],MATCH(I329,Cenník[Názov],0),2),0)</f>
        <v>0</v>
      </c>
      <c r="I329" s="131"/>
      <c r="J329" s="135"/>
      <c r="K329" s="133">
        <f>IFERROR(INDEX(Cenník[[Názov]:[JC]],MATCH(I329,Cenník[Názov],0),3),0)</f>
        <v>0</v>
      </c>
      <c r="L329" s="136">
        <f t="shared" si="29"/>
        <v>0</v>
      </c>
      <c r="M329" s="134"/>
      <c r="N329" s="79">
        <f>IFERROR(INDEX(Cenník[[Názov]:[KódN]],MATCH(O329,Cenník[Názov],0),2),0)</f>
        <v>0</v>
      </c>
      <c r="O329" s="131"/>
      <c r="P329" s="135"/>
      <c r="Q329" s="133">
        <f>IFERROR(INDEX(Cenník[[Názov]:[JC]],MATCH(O329,Cenník[Názov],0),3),0)</f>
        <v>0</v>
      </c>
      <c r="R329" s="136">
        <f t="shared" si="30"/>
        <v>0</v>
      </c>
      <c r="S329" s="134"/>
      <c r="T329" s="79">
        <f>IFERROR(INDEX(Cenník[[Názov]:[KódN]],MATCH(U329,Cenník[Názov],0),2),0)</f>
        <v>0</v>
      </c>
      <c r="U329" s="131"/>
      <c r="V329" s="135"/>
      <c r="W329" s="133">
        <f>IFERROR(INDEX(Cenník[[Názov]:[JC]],MATCH(U329,Cenník[Názov],0),3),0)</f>
        <v>0</v>
      </c>
      <c r="X329" s="136">
        <f t="shared" si="31"/>
        <v>0</v>
      </c>
      <c r="Y329" s="134"/>
      <c r="Z329" s="108"/>
      <c r="AA329" s="108"/>
      <c r="AB329" s="108"/>
      <c r="AC329" s="108"/>
      <c r="AD329" s="108"/>
      <c r="AE329" s="108"/>
      <c r="AF329" s="108"/>
      <c r="AG329" s="108"/>
      <c r="AH329" s="108"/>
      <c r="AI329" s="108"/>
      <c r="AJ329" s="108"/>
      <c r="AK329" s="108"/>
      <c r="AL329" s="108"/>
      <c r="AM329" s="108"/>
      <c r="AN329" s="108"/>
      <c r="AO329" s="108"/>
    </row>
    <row r="330" spans="1:41" ht="12.75" customHeight="1" x14ac:dyDescent="0.35">
      <c r="A330" s="80"/>
      <c r="B330" s="79">
        <f>IFERROR(INDEX(Cenník[[Názov]:[KódN]],MATCH(C330,Cenník[Názov],0),2),0)</f>
        <v>0</v>
      </c>
      <c r="C330" s="131"/>
      <c r="D330" s="135"/>
      <c r="E330" s="133">
        <f>IFERROR(INDEX(Cenník[[Názov]:[JC]],MATCH(C330,Cenník[Názov],0),3),0)</f>
        <v>0</v>
      </c>
      <c r="F330" s="136">
        <f t="shared" si="28"/>
        <v>0</v>
      </c>
      <c r="G330" s="154"/>
      <c r="H330" s="79">
        <f>IFERROR(INDEX(Cenník[[Názov]:[KódN]],MATCH(I330,Cenník[Názov],0),2),0)</f>
        <v>0</v>
      </c>
      <c r="I330" s="131"/>
      <c r="J330" s="135"/>
      <c r="K330" s="133">
        <f>IFERROR(INDEX(Cenník[[Názov]:[JC]],MATCH(I330,Cenník[Názov],0),3),0)</f>
        <v>0</v>
      </c>
      <c r="L330" s="136">
        <f t="shared" si="29"/>
        <v>0</v>
      </c>
      <c r="M330" s="154"/>
      <c r="N330" s="79">
        <f>IFERROR(INDEX(Cenník[[Názov]:[KódN]],MATCH(O330,Cenník[Názov],0),2),0)</f>
        <v>0</v>
      </c>
      <c r="O330" s="131"/>
      <c r="P330" s="135"/>
      <c r="Q330" s="133">
        <f>IFERROR(INDEX(Cenník[[Názov]:[JC]],MATCH(O330,Cenník[Názov],0),3),0)</f>
        <v>0</v>
      </c>
      <c r="R330" s="136">
        <f t="shared" si="30"/>
        <v>0</v>
      </c>
      <c r="S330" s="154"/>
      <c r="T330" s="79">
        <f>IFERROR(INDEX(Cenník[[Názov]:[KódN]],MATCH(U330,Cenník[Názov],0),2),0)</f>
        <v>0</v>
      </c>
      <c r="U330" s="131"/>
      <c r="V330" s="135"/>
      <c r="W330" s="133">
        <f>IFERROR(INDEX(Cenník[[Názov]:[JC]],MATCH(U330,Cenník[Názov],0),3),0)</f>
        <v>0</v>
      </c>
      <c r="X330" s="136">
        <f t="shared" si="31"/>
        <v>0</v>
      </c>
      <c r="Y330" s="154"/>
      <c r="Z330" s="108"/>
      <c r="AA330" s="108"/>
      <c r="AB330" s="108"/>
      <c r="AC330" s="108"/>
      <c r="AD330" s="108"/>
      <c r="AE330" s="108"/>
      <c r="AF330" s="108"/>
      <c r="AG330" s="108"/>
      <c r="AH330" s="108"/>
      <c r="AI330" s="108"/>
      <c r="AJ330" s="108"/>
      <c r="AK330" s="108"/>
      <c r="AL330" s="108"/>
      <c r="AM330" s="108"/>
      <c r="AN330" s="108"/>
      <c r="AO330" s="108"/>
    </row>
    <row r="331" spans="1:41" ht="12.75" customHeight="1" x14ac:dyDescent="0.35">
      <c r="A331" s="80"/>
      <c r="B331" s="79">
        <f>IFERROR(INDEX(Cenník[[Názov]:[KódN]],MATCH(C331,Cenník[Názov],0),2),0)</f>
        <v>0</v>
      </c>
      <c r="C331" s="131"/>
      <c r="D331" s="135"/>
      <c r="E331" s="133">
        <f>IFERROR(INDEX(Cenník[[Názov]:[JC]],MATCH(C331,Cenník[Názov],0),3),0)</f>
        <v>0</v>
      </c>
      <c r="F331" s="136">
        <f t="shared" si="28"/>
        <v>0</v>
      </c>
      <c r="G331" s="154"/>
      <c r="H331" s="79">
        <f>IFERROR(INDEX(Cenník[[Názov]:[KódN]],MATCH(I331,Cenník[Názov],0),2),0)</f>
        <v>0</v>
      </c>
      <c r="I331" s="131"/>
      <c r="J331" s="135"/>
      <c r="K331" s="133">
        <f>IFERROR(INDEX(Cenník[[Názov]:[JC]],MATCH(I331,Cenník[Názov],0),3),0)</f>
        <v>0</v>
      </c>
      <c r="L331" s="136">
        <f t="shared" si="29"/>
        <v>0</v>
      </c>
      <c r="M331" s="154"/>
      <c r="N331" s="79">
        <f>IFERROR(INDEX(Cenník[[Názov]:[KódN]],MATCH(O331,Cenník[Názov],0),2),0)</f>
        <v>0</v>
      </c>
      <c r="O331" s="131"/>
      <c r="P331" s="135"/>
      <c r="Q331" s="133">
        <f>IFERROR(INDEX(Cenník[[Názov]:[JC]],MATCH(O331,Cenník[Názov],0),3),0)</f>
        <v>0</v>
      </c>
      <c r="R331" s="136">
        <f t="shared" si="30"/>
        <v>0</v>
      </c>
      <c r="S331" s="154"/>
      <c r="T331" s="79">
        <f>IFERROR(INDEX(Cenník[[Názov]:[KódN]],MATCH(U331,Cenník[Názov],0),2),0)</f>
        <v>0</v>
      </c>
      <c r="U331" s="131"/>
      <c r="V331" s="135"/>
      <c r="W331" s="133">
        <f>IFERROR(INDEX(Cenník[[Názov]:[JC]],MATCH(U331,Cenník[Názov],0),3),0)</f>
        <v>0</v>
      </c>
      <c r="X331" s="136">
        <f t="shared" si="31"/>
        <v>0</v>
      </c>
      <c r="Y331" s="154"/>
      <c r="Z331" s="108"/>
      <c r="AA331" s="108"/>
      <c r="AB331" s="108"/>
      <c r="AC331" s="108"/>
      <c r="AD331" s="108"/>
      <c r="AE331" s="108"/>
      <c r="AF331" s="108"/>
      <c r="AG331" s="108"/>
      <c r="AH331" s="108"/>
      <c r="AI331" s="108"/>
      <c r="AJ331" s="108"/>
      <c r="AK331" s="108"/>
      <c r="AL331" s="108"/>
      <c r="AM331" s="108"/>
      <c r="AN331" s="108"/>
      <c r="AO331" s="108"/>
    </row>
    <row r="332" spans="1:41" ht="12.75" customHeight="1" x14ac:dyDescent="0.35">
      <c r="A332" s="80"/>
      <c r="B332" s="79">
        <f>IFERROR(INDEX(Cenník[[Názov]:[KódN]],MATCH(C332,Cenník[Názov],0),2),0)</f>
        <v>0</v>
      </c>
      <c r="C332" s="131"/>
      <c r="D332" s="135"/>
      <c r="E332" s="133">
        <f>IFERROR(INDEX(Cenník[[Názov]:[JC]],MATCH(C332,Cenník[Názov],0),3),0)</f>
        <v>0</v>
      </c>
      <c r="F332" s="136">
        <f t="shared" si="28"/>
        <v>0</v>
      </c>
      <c r="G332" s="154"/>
      <c r="H332" s="79">
        <f>IFERROR(INDEX(Cenník[[Názov]:[KódN]],MATCH(I332,Cenník[Názov],0),2),0)</f>
        <v>0</v>
      </c>
      <c r="I332" s="131"/>
      <c r="J332" s="135"/>
      <c r="K332" s="133">
        <f>IFERROR(INDEX(Cenník[[Názov]:[JC]],MATCH(I332,Cenník[Názov],0),3),0)</f>
        <v>0</v>
      </c>
      <c r="L332" s="136">
        <f t="shared" si="29"/>
        <v>0</v>
      </c>
      <c r="M332" s="154"/>
      <c r="N332" s="79">
        <f>IFERROR(INDEX(Cenník[[Názov]:[KódN]],MATCH(O332,Cenník[Názov],0),2),0)</f>
        <v>0</v>
      </c>
      <c r="O332" s="131"/>
      <c r="P332" s="135"/>
      <c r="Q332" s="133">
        <f>IFERROR(INDEX(Cenník[[Názov]:[JC]],MATCH(O332,Cenník[Názov],0),3),0)</f>
        <v>0</v>
      </c>
      <c r="R332" s="136">
        <f t="shared" si="30"/>
        <v>0</v>
      </c>
      <c r="S332" s="154"/>
      <c r="T332" s="79">
        <f>IFERROR(INDEX(Cenník[[Názov]:[KódN]],MATCH(U332,Cenník[Názov],0),2),0)</f>
        <v>0</v>
      </c>
      <c r="U332" s="131"/>
      <c r="V332" s="135"/>
      <c r="W332" s="133">
        <f>IFERROR(INDEX(Cenník[[Názov]:[JC]],MATCH(U332,Cenník[Názov],0),3),0)</f>
        <v>0</v>
      </c>
      <c r="X332" s="136">
        <f t="shared" si="31"/>
        <v>0</v>
      </c>
      <c r="Y332" s="154"/>
      <c r="Z332" s="108"/>
      <c r="AA332" s="108"/>
      <c r="AB332" s="108"/>
      <c r="AC332" s="108"/>
      <c r="AD332" s="108"/>
      <c r="AE332" s="108"/>
      <c r="AF332" s="108"/>
      <c r="AG332" s="108"/>
      <c r="AH332" s="108"/>
      <c r="AI332" s="108"/>
      <c r="AJ332" s="108"/>
      <c r="AK332" s="108"/>
      <c r="AL332" s="108"/>
      <c r="AM332" s="108"/>
      <c r="AN332" s="108"/>
      <c r="AO332" s="108"/>
    </row>
    <row r="333" spans="1:41" ht="12.75" customHeight="1" x14ac:dyDescent="0.35">
      <c r="A333" s="80"/>
      <c r="B333" s="79">
        <f>IFERROR(INDEX(Cenník[[Názov]:[KódN]],MATCH(C333,Cenník[Názov],0),2),0)</f>
        <v>0</v>
      </c>
      <c r="C333" s="131"/>
      <c r="D333" s="135"/>
      <c r="E333" s="133">
        <f>IFERROR(INDEX(Cenník[[Názov]:[JC]],MATCH(C333,Cenník[Názov],0),3),0)</f>
        <v>0</v>
      </c>
      <c r="F333" s="136">
        <f t="shared" si="28"/>
        <v>0</v>
      </c>
      <c r="G333" s="134"/>
      <c r="H333" s="79">
        <f>IFERROR(INDEX(Cenník[[Názov]:[KódN]],MATCH(I333,Cenník[Názov],0),2),0)</f>
        <v>0</v>
      </c>
      <c r="I333" s="131"/>
      <c r="J333" s="135"/>
      <c r="K333" s="133">
        <f>IFERROR(INDEX(Cenník[[Názov]:[JC]],MATCH(I333,Cenník[Názov],0),3),0)</f>
        <v>0</v>
      </c>
      <c r="L333" s="136">
        <f t="shared" si="29"/>
        <v>0</v>
      </c>
      <c r="M333" s="134"/>
      <c r="N333" s="79">
        <f>IFERROR(INDEX(Cenník[[Názov]:[KódN]],MATCH(O333,Cenník[Názov],0),2),0)</f>
        <v>0</v>
      </c>
      <c r="O333" s="131"/>
      <c r="P333" s="135"/>
      <c r="Q333" s="133">
        <f>IFERROR(INDEX(Cenník[[Názov]:[JC]],MATCH(O333,Cenník[Názov],0),3),0)</f>
        <v>0</v>
      </c>
      <c r="R333" s="136">
        <f t="shared" si="30"/>
        <v>0</v>
      </c>
      <c r="S333" s="134"/>
      <c r="T333" s="79">
        <f>IFERROR(INDEX(Cenník[[Názov]:[KódN]],MATCH(U333,Cenník[Názov],0),2),0)</f>
        <v>0</v>
      </c>
      <c r="U333" s="131"/>
      <c r="V333" s="135"/>
      <c r="W333" s="133">
        <f>IFERROR(INDEX(Cenník[[Názov]:[JC]],MATCH(U333,Cenník[Názov],0),3),0)</f>
        <v>0</v>
      </c>
      <c r="X333" s="136">
        <f t="shared" si="31"/>
        <v>0</v>
      </c>
      <c r="Y333" s="134"/>
      <c r="Z333" s="108"/>
      <c r="AA333" s="108"/>
      <c r="AB333" s="108"/>
      <c r="AC333" s="108"/>
      <c r="AD333" s="108"/>
      <c r="AE333" s="108"/>
      <c r="AF333" s="108"/>
      <c r="AG333" s="108"/>
      <c r="AH333" s="108"/>
      <c r="AI333" s="108"/>
      <c r="AJ333" s="108"/>
      <c r="AK333" s="108"/>
      <c r="AL333" s="108"/>
      <c r="AM333" s="108"/>
      <c r="AN333" s="108"/>
      <c r="AO333" s="108"/>
    </row>
    <row r="334" spans="1:41" ht="12.75" customHeight="1" x14ac:dyDescent="0.35">
      <c r="A334" s="75"/>
      <c r="B334" s="155"/>
      <c r="C334" s="246" t="s">
        <v>49</v>
      </c>
      <c r="D334" s="247"/>
      <c r="E334" s="248">
        <f>SUM(F300:F333)</f>
        <v>0</v>
      </c>
      <c r="F334" s="249"/>
      <c r="G334" s="109"/>
      <c r="H334" s="155"/>
      <c r="I334" s="246" t="s">
        <v>49</v>
      </c>
      <c r="J334" s="247"/>
      <c r="K334" s="248">
        <f>SUM(L300:L333)</f>
        <v>0</v>
      </c>
      <c r="L334" s="249"/>
      <c r="M334" s="109"/>
      <c r="N334" s="155"/>
      <c r="O334" s="246" t="s">
        <v>49</v>
      </c>
      <c r="P334" s="247"/>
      <c r="Q334" s="248">
        <f>SUM(R300:R333)</f>
        <v>0</v>
      </c>
      <c r="R334" s="249"/>
      <c r="S334" s="109"/>
      <c r="T334" s="155"/>
      <c r="U334" s="246" t="s">
        <v>49</v>
      </c>
      <c r="V334" s="247"/>
      <c r="W334" s="248">
        <f>SUM(X300:X333)</f>
        <v>0</v>
      </c>
      <c r="X334" s="249"/>
      <c r="Y334" s="109"/>
      <c r="Z334" s="108"/>
      <c r="AA334" s="108"/>
      <c r="AB334" s="108"/>
      <c r="AC334" s="108"/>
      <c r="AD334" s="108"/>
      <c r="AE334" s="108"/>
      <c r="AF334" s="108"/>
      <c r="AG334" s="108"/>
      <c r="AH334" s="108"/>
      <c r="AI334" s="108"/>
      <c r="AJ334" s="108"/>
      <c r="AK334" s="108"/>
      <c r="AL334" s="108"/>
      <c r="AM334" s="108"/>
      <c r="AN334" s="108"/>
      <c r="AO334" s="108"/>
    </row>
    <row r="335" spans="1:41" ht="12.75" customHeight="1" x14ac:dyDescent="0.35">
      <c r="A335" s="75"/>
      <c r="B335" s="143"/>
      <c r="C335" s="238" t="str">
        <f>E297</f>
        <v>7.A</v>
      </c>
      <c r="D335" s="239"/>
      <c r="E335" s="240"/>
      <c r="F335" s="241"/>
      <c r="G335" s="109"/>
      <c r="H335" s="143"/>
      <c r="I335" s="238" t="str">
        <f>K297</f>
        <v>7.B</v>
      </c>
      <c r="J335" s="239"/>
      <c r="K335" s="240"/>
      <c r="L335" s="241"/>
      <c r="M335" s="109"/>
      <c r="N335" s="143"/>
      <c r="O335" s="238" t="str">
        <f>Q297</f>
        <v>7.C</v>
      </c>
      <c r="P335" s="239"/>
      <c r="Q335" s="240"/>
      <c r="R335" s="241"/>
      <c r="S335" s="109"/>
      <c r="T335" s="143"/>
      <c r="U335" s="238" t="str">
        <f>W297</f>
        <v>7.D</v>
      </c>
      <c r="V335" s="239"/>
      <c r="W335" s="240"/>
      <c r="X335" s="241"/>
      <c r="Y335" s="109"/>
      <c r="Z335" s="108"/>
      <c r="AA335" s="108"/>
      <c r="AB335" s="108"/>
      <c r="AC335" s="108"/>
      <c r="AD335" s="108"/>
      <c r="AE335" s="108"/>
      <c r="AF335" s="108"/>
      <c r="AG335" s="108"/>
      <c r="AH335" s="108"/>
      <c r="AI335" s="108"/>
      <c r="AJ335" s="108"/>
      <c r="AK335" s="108"/>
      <c r="AL335" s="108"/>
      <c r="AM335" s="108"/>
      <c r="AN335" s="108"/>
      <c r="AO335" s="108"/>
    </row>
    <row r="336" spans="1:41" ht="12.75" customHeight="1" x14ac:dyDescent="0.35">
      <c r="A336" s="75"/>
      <c r="B336" s="143"/>
      <c r="C336" s="242" t="str">
        <f>E297</f>
        <v>7.A</v>
      </c>
      <c r="D336" s="243"/>
      <c r="E336" s="244">
        <f>E334*E335</f>
        <v>0</v>
      </c>
      <c r="F336" s="245"/>
      <c r="G336" s="109"/>
      <c r="H336" s="143"/>
      <c r="I336" s="242" t="str">
        <f>K297</f>
        <v>7.B</v>
      </c>
      <c r="J336" s="243"/>
      <c r="K336" s="244">
        <f>K334*K335</f>
        <v>0</v>
      </c>
      <c r="L336" s="245"/>
      <c r="M336" s="109"/>
      <c r="N336" s="143"/>
      <c r="O336" s="242" t="str">
        <f>Q297</f>
        <v>7.C</v>
      </c>
      <c r="P336" s="243"/>
      <c r="Q336" s="244">
        <f>Q334*Q335</f>
        <v>0</v>
      </c>
      <c r="R336" s="245"/>
      <c r="S336" s="109"/>
      <c r="T336" s="143"/>
      <c r="U336" s="242" t="str">
        <f>W297</f>
        <v>7.D</v>
      </c>
      <c r="V336" s="243"/>
      <c r="W336" s="244">
        <f>W334*W335</f>
        <v>0</v>
      </c>
      <c r="X336" s="245"/>
      <c r="Y336" s="109"/>
      <c r="Z336" s="108"/>
      <c r="AA336" s="108"/>
      <c r="AB336" s="108"/>
      <c r="AC336" s="108"/>
      <c r="AD336" s="108"/>
      <c r="AE336" s="108"/>
      <c r="AF336" s="108"/>
      <c r="AG336" s="108"/>
      <c r="AH336" s="108"/>
      <c r="AI336" s="108"/>
      <c r="AJ336" s="108"/>
      <c r="AK336" s="108"/>
      <c r="AL336" s="108"/>
      <c r="AM336" s="108"/>
      <c r="AN336" s="108"/>
      <c r="AO336" s="108"/>
    </row>
    <row r="337" spans="1:41" ht="12.75" customHeight="1" x14ac:dyDescent="0.35">
      <c r="A337" s="75"/>
      <c r="B337" s="142"/>
      <c r="C337" s="142"/>
      <c r="D337" s="142"/>
      <c r="E337" s="142"/>
      <c r="F337" s="142"/>
      <c r="G337" s="109"/>
      <c r="H337" s="142"/>
      <c r="I337" s="142"/>
      <c r="J337" s="142"/>
      <c r="K337" s="142"/>
      <c r="L337" s="142"/>
      <c r="M337" s="109"/>
      <c r="N337" s="142"/>
      <c r="O337" s="142"/>
      <c r="P337" s="142"/>
      <c r="Q337" s="142"/>
      <c r="R337" s="142"/>
      <c r="S337" s="109"/>
      <c r="T337" s="142"/>
      <c r="U337" s="142"/>
      <c r="V337" s="142"/>
      <c r="W337" s="142"/>
      <c r="X337" s="142"/>
      <c r="Y337" s="109"/>
      <c r="Z337" s="108"/>
      <c r="AA337" s="108"/>
      <c r="AB337" s="108"/>
      <c r="AC337" s="108"/>
      <c r="AD337" s="108"/>
      <c r="AE337" s="108"/>
      <c r="AF337" s="108"/>
      <c r="AG337" s="108"/>
      <c r="AH337" s="108"/>
      <c r="AI337" s="108"/>
      <c r="AJ337" s="108"/>
      <c r="AK337" s="108"/>
      <c r="AL337" s="108"/>
      <c r="AM337" s="108"/>
      <c r="AN337" s="108"/>
      <c r="AO337" s="108"/>
    </row>
    <row r="338" spans="1:41" ht="12.75" customHeight="1" x14ac:dyDescent="0.35">
      <c r="A338" s="75"/>
      <c r="B338" s="142"/>
      <c r="C338" s="142"/>
      <c r="D338" s="142"/>
      <c r="E338" s="142"/>
      <c r="F338" s="142"/>
      <c r="G338" s="109"/>
      <c r="H338" s="142"/>
      <c r="I338" s="142"/>
      <c r="J338" s="142"/>
      <c r="K338" s="142"/>
      <c r="L338" s="142"/>
      <c r="M338" s="109"/>
      <c r="N338" s="142"/>
      <c r="O338" s="142"/>
      <c r="P338" s="142"/>
      <c r="Q338" s="142"/>
      <c r="R338" s="142"/>
      <c r="S338" s="109"/>
      <c r="T338" s="142"/>
      <c r="U338" s="142"/>
      <c r="V338" s="142"/>
      <c r="W338" s="142"/>
      <c r="X338" s="142"/>
      <c r="Y338" s="109"/>
      <c r="Z338" s="108"/>
      <c r="AA338" s="108"/>
      <c r="AB338" s="108"/>
      <c r="AC338" s="108"/>
      <c r="AD338" s="108"/>
      <c r="AE338" s="108"/>
      <c r="AF338" s="108"/>
      <c r="AG338" s="108"/>
      <c r="AH338" s="108"/>
      <c r="AI338" s="108"/>
      <c r="AJ338" s="108"/>
      <c r="AK338" s="108"/>
      <c r="AL338" s="108"/>
      <c r="AM338" s="108"/>
      <c r="AN338" s="108"/>
      <c r="AO338" s="108"/>
    </row>
    <row r="339" spans="1:41" ht="12.75" customHeight="1" x14ac:dyDescent="0.35">
      <c r="A339" s="75"/>
      <c r="B339" s="250" t="str">
        <f>B297</f>
        <v>2025/2026</v>
      </c>
      <c r="C339" s="251"/>
      <c r="D339" s="251"/>
      <c r="E339" s="252" t="s">
        <v>355</v>
      </c>
      <c r="F339" s="259"/>
      <c r="G339" s="109"/>
      <c r="H339" s="250" t="str">
        <f>H297</f>
        <v>2025/2026</v>
      </c>
      <c r="I339" s="251"/>
      <c r="J339" s="251"/>
      <c r="K339" s="252" t="s">
        <v>356</v>
      </c>
      <c r="L339" s="259"/>
      <c r="M339" s="109"/>
      <c r="N339" s="250" t="str">
        <f>N297</f>
        <v>2025/2026</v>
      </c>
      <c r="O339" s="251"/>
      <c r="P339" s="251"/>
      <c r="Q339" s="252" t="s">
        <v>357</v>
      </c>
      <c r="R339" s="259"/>
      <c r="S339" s="109"/>
      <c r="T339" s="250" t="str">
        <f>T297</f>
        <v>2025/2026</v>
      </c>
      <c r="U339" s="251"/>
      <c r="V339" s="251"/>
      <c r="W339" s="252" t="s">
        <v>358</v>
      </c>
      <c r="X339" s="259"/>
      <c r="Y339" s="109"/>
      <c r="Z339" s="108"/>
      <c r="AA339" s="108"/>
      <c r="AB339" s="108"/>
      <c r="AC339" s="108"/>
      <c r="AD339" s="108"/>
      <c r="AE339" s="108"/>
      <c r="AF339" s="108"/>
      <c r="AG339" s="108"/>
      <c r="AH339" s="108"/>
      <c r="AI339" s="108"/>
      <c r="AJ339" s="108"/>
      <c r="AK339" s="108"/>
      <c r="AL339" s="108"/>
      <c r="AM339" s="108"/>
      <c r="AN339" s="108"/>
      <c r="AO339" s="108"/>
    </row>
    <row r="340" spans="1:41" ht="12.75" customHeight="1" x14ac:dyDescent="0.35">
      <c r="A340" s="75"/>
      <c r="B340" s="117" t="s">
        <v>0</v>
      </c>
      <c r="C340" s="117" t="s">
        <v>4</v>
      </c>
      <c r="D340" s="118" t="s">
        <v>5</v>
      </c>
      <c r="E340" s="254" t="s">
        <v>6</v>
      </c>
      <c r="F340" s="255"/>
      <c r="G340" s="109"/>
      <c r="H340" s="117" t="s">
        <v>0</v>
      </c>
      <c r="I340" s="117" t="s">
        <v>4</v>
      </c>
      <c r="J340" s="118" t="s">
        <v>5</v>
      </c>
      <c r="K340" s="254" t="s">
        <v>6</v>
      </c>
      <c r="L340" s="255"/>
      <c r="M340" s="109"/>
      <c r="N340" s="117" t="s">
        <v>0</v>
      </c>
      <c r="O340" s="117" t="s">
        <v>4</v>
      </c>
      <c r="P340" s="118" t="s">
        <v>5</v>
      </c>
      <c r="Q340" s="254" t="s">
        <v>6</v>
      </c>
      <c r="R340" s="255"/>
      <c r="S340" s="109"/>
      <c r="T340" s="117" t="s">
        <v>0</v>
      </c>
      <c r="U340" s="117" t="s">
        <v>4</v>
      </c>
      <c r="V340" s="118" t="s">
        <v>5</v>
      </c>
      <c r="W340" s="254" t="s">
        <v>6</v>
      </c>
      <c r="X340" s="255"/>
      <c r="Y340" s="109"/>
      <c r="Z340" s="108"/>
      <c r="AA340" s="108"/>
      <c r="AB340" s="108"/>
      <c r="AC340" s="108"/>
      <c r="AD340" s="108"/>
      <c r="AE340" s="108"/>
      <c r="AF340" s="108"/>
      <c r="AG340" s="108"/>
      <c r="AH340" s="108"/>
      <c r="AI340" s="108"/>
      <c r="AJ340" s="108"/>
      <c r="AK340" s="108"/>
      <c r="AL340" s="108"/>
      <c r="AM340" s="108"/>
      <c r="AN340" s="108"/>
      <c r="AO340" s="108"/>
    </row>
    <row r="341" spans="1:41" ht="12.75" customHeight="1" x14ac:dyDescent="0.35">
      <c r="A341" s="75"/>
      <c r="B341" s="126" t="s">
        <v>2</v>
      </c>
      <c r="C341" s="126" t="s">
        <v>8</v>
      </c>
      <c r="D341" s="126" t="s">
        <v>9</v>
      </c>
      <c r="E341" s="127" t="s">
        <v>1</v>
      </c>
      <c r="F341" s="127" t="s">
        <v>10</v>
      </c>
      <c r="G341" s="109"/>
      <c r="H341" s="126" t="s">
        <v>2</v>
      </c>
      <c r="I341" s="126" t="s">
        <v>8</v>
      </c>
      <c r="J341" s="126" t="s">
        <v>9</v>
      </c>
      <c r="K341" s="127" t="s">
        <v>1</v>
      </c>
      <c r="L341" s="127" t="s">
        <v>10</v>
      </c>
      <c r="M341" s="109"/>
      <c r="N341" s="126" t="s">
        <v>2</v>
      </c>
      <c r="O341" s="126" t="s">
        <v>8</v>
      </c>
      <c r="P341" s="126" t="s">
        <v>9</v>
      </c>
      <c r="Q341" s="127" t="s">
        <v>1</v>
      </c>
      <c r="R341" s="127" t="s">
        <v>10</v>
      </c>
      <c r="S341" s="109"/>
      <c r="T341" s="126" t="s">
        <v>2</v>
      </c>
      <c r="U341" s="126" t="s">
        <v>8</v>
      </c>
      <c r="V341" s="126" t="s">
        <v>9</v>
      </c>
      <c r="W341" s="127" t="s">
        <v>1</v>
      </c>
      <c r="X341" s="127" t="s">
        <v>10</v>
      </c>
      <c r="Y341" s="109"/>
      <c r="Z341" s="108"/>
      <c r="AA341" s="108"/>
      <c r="AB341" s="108"/>
      <c r="AC341" s="108"/>
      <c r="AD341" s="108"/>
      <c r="AE341" s="108"/>
      <c r="AF341" s="108"/>
      <c r="AG341" s="108"/>
      <c r="AH341" s="108"/>
      <c r="AI341" s="108"/>
      <c r="AJ341" s="108"/>
      <c r="AK341" s="108"/>
      <c r="AL341" s="108"/>
      <c r="AM341" s="108"/>
      <c r="AN341" s="108"/>
      <c r="AO341" s="108"/>
    </row>
    <row r="342" spans="1:41" ht="12.75" customHeight="1" x14ac:dyDescent="0.35">
      <c r="A342" s="75"/>
      <c r="B342" s="79">
        <f>IFERROR(INDEX(Cenník[[Názov]:[KódN]],MATCH(C342,Cenník[Názov],0),2),0)</f>
        <v>0</v>
      </c>
      <c r="C342" s="131"/>
      <c r="D342" s="135"/>
      <c r="E342" s="133">
        <f>IFERROR(INDEX(Cenník[[Názov]:[JC]],MATCH(C342,Cenník[Názov],0),3),0)</f>
        <v>0</v>
      </c>
      <c r="F342" s="136">
        <f t="shared" ref="F342:F375" si="32">D342*E342</f>
        <v>0</v>
      </c>
      <c r="G342" s="134"/>
      <c r="H342" s="79">
        <f>IFERROR(INDEX(Cenník[[Názov]:[KódN]],MATCH(I342,Cenník[Názov],0),2),0)</f>
        <v>0</v>
      </c>
      <c r="I342" s="131"/>
      <c r="J342" s="135"/>
      <c r="K342" s="133">
        <f>IFERROR(INDEX(Cenník[[Názov]:[JC]],MATCH(I342,Cenník[Názov],0),3),0)</f>
        <v>0</v>
      </c>
      <c r="L342" s="136">
        <f t="shared" ref="L342:L375" si="33">J342*K342</f>
        <v>0</v>
      </c>
      <c r="M342" s="134"/>
      <c r="N342" s="79">
        <f>IFERROR(INDEX(Cenník[[Názov]:[KódN]],MATCH(O342,Cenník[Názov],0),2),0)</f>
        <v>0</v>
      </c>
      <c r="O342" s="131"/>
      <c r="P342" s="135"/>
      <c r="Q342" s="133">
        <f>IFERROR(INDEX(Cenník[[Názov]:[JC]],MATCH(O342,Cenník[Názov],0),3),0)</f>
        <v>0</v>
      </c>
      <c r="R342" s="136">
        <f t="shared" ref="R342:R375" si="34">P342*Q342</f>
        <v>0</v>
      </c>
      <c r="S342" s="134"/>
      <c r="T342" s="79">
        <f>IFERROR(INDEX(Cenník[[Názov]:[KódN]],MATCH(U342,Cenník[Názov],0),2),0)</f>
        <v>0</v>
      </c>
      <c r="U342" s="131"/>
      <c r="V342" s="135"/>
      <c r="W342" s="133">
        <f>IFERROR(INDEX(Cenník[[Názov]:[JC]],MATCH(U342,Cenník[Názov],0),3),0)</f>
        <v>0</v>
      </c>
      <c r="X342" s="136">
        <f t="shared" ref="X342:X375" si="35">V342*W342</f>
        <v>0</v>
      </c>
      <c r="Y342" s="134"/>
      <c r="Z342" s="108"/>
      <c r="AA342" s="108"/>
      <c r="AB342" s="108"/>
      <c r="AC342" s="108"/>
      <c r="AD342" s="108"/>
      <c r="AE342" s="108"/>
      <c r="AF342" s="108"/>
      <c r="AG342" s="108"/>
      <c r="AH342" s="108"/>
      <c r="AI342" s="108"/>
      <c r="AJ342" s="108"/>
      <c r="AK342" s="108"/>
      <c r="AL342" s="108"/>
      <c r="AM342" s="108"/>
      <c r="AN342" s="108"/>
      <c r="AO342" s="108"/>
    </row>
    <row r="343" spans="1:41" ht="12.75" customHeight="1" x14ac:dyDescent="0.35">
      <c r="A343" s="75"/>
      <c r="B343" s="79">
        <f>IFERROR(INDEX(Cenník[[Názov]:[KódN]],MATCH(C343,Cenník[Názov],0),2),0)</f>
        <v>0</v>
      </c>
      <c r="C343" s="131"/>
      <c r="D343" s="135"/>
      <c r="E343" s="133">
        <f>IFERROR(INDEX(Cenník[[Názov]:[JC]],MATCH(C343,Cenník[Názov],0),3),0)</f>
        <v>0</v>
      </c>
      <c r="F343" s="136">
        <f t="shared" si="32"/>
        <v>0</v>
      </c>
      <c r="G343" s="134"/>
      <c r="H343" s="79">
        <f>IFERROR(INDEX(Cenník[[Názov]:[KódN]],MATCH(I343,Cenník[Názov],0),2),0)</f>
        <v>0</v>
      </c>
      <c r="I343" s="131"/>
      <c r="J343" s="135"/>
      <c r="K343" s="133">
        <f>IFERROR(INDEX(Cenník[[Názov]:[JC]],MATCH(I343,Cenník[Názov],0),3),0)</f>
        <v>0</v>
      </c>
      <c r="L343" s="136">
        <f t="shared" si="33"/>
        <v>0</v>
      </c>
      <c r="M343" s="134"/>
      <c r="N343" s="79">
        <f>IFERROR(INDEX(Cenník[[Názov]:[KódN]],MATCH(O343,Cenník[Názov],0),2),0)</f>
        <v>0</v>
      </c>
      <c r="O343" s="131"/>
      <c r="P343" s="135"/>
      <c r="Q343" s="133">
        <f>IFERROR(INDEX(Cenník[[Názov]:[JC]],MATCH(O343,Cenník[Názov],0),3),0)</f>
        <v>0</v>
      </c>
      <c r="R343" s="136">
        <f t="shared" si="34"/>
        <v>0</v>
      </c>
      <c r="S343" s="134"/>
      <c r="T343" s="79">
        <f>IFERROR(INDEX(Cenník[[Názov]:[KódN]],MATCH(U343,Cenník[Názov],0),2),0)</f>
        <v>0</v>
      </c>
      <c r="U343" s="131"/>
      <c r="V343" s="135"/>
      <c r="W343" s="133">
        <f>IFERROR(INDEX(Cenník[[Názov]:[JC]],MATCH(U343,Cenník[Názov],0),3),0)</f>
        <v>0</v>
      </c>
      <c r="X343" s="136">
        <f t="shared" si="35"/>
        <v>0</v>
      </c>
      <c r="Y343" s="134"/>
      <c r="Z343" s="108"/>
      <c r="AA343" s="108"/>
      <c r="AB343" s="108"/>
      <c r="AC343" s="108"/>
      <c r="AD343" s="108"/>
      <c r="AE343" s="108"/>
      <c r="AF343" s="108"/>
      <c r="AG343" s="108"/>
      <c r="AH343" s="108"/>
      <c r="AI343" s="108"/>
      <c r="AJ343" s="108"/>
      <c r="AK343" s="108"/>
      <c r="AL343" s="108"/>
      <c r="AM343" s="108"/>
      <c r="AN343" s="108"/>
      <c r="AO343" s="108"/>
    </row>
    <row r="344" spans="1:41" ht="12.75" customHeight="1" x14ac:dyDescent="0.35">
      <c r="A344" s="75"/>
      <c r="B344" s="79">
        <f>IFERROR(INDEX(Cenník[[Názov]:[KódN]],MATCH(C344,Cenník[Názov],0),2),0)</f>
        <v>0</v>
      </c>
      <c r="C344" s="131"/>
      <c r="D344" s="132"/>
      <c r="E344" s="133">
        <f>IFERROR(INDEX(Cenník[[Názov]:[JC]],MATCH(C344,Cenník[Názov],0),3),0)</f>
        <v>0</v>
      </c>
      <c r="F344" s="136">
        <f t="shared" si="32"/>
        <v>0</v>
      </c>
      <c r="G344" s="134"/>
      <c r="H344" s="79">
        <f>IFERROR(INDEX(Cenník[[Názov]:[KódN]],MATCH(I344,Cenník[Názov],0),2),0)</f>
        <v>0</v>
      </c>
      <c r="I344" s="131"/>
      <c r="J344" s="135"/>
      <c r="K344" s="133">
        <f>IFERROR(INDEX(Cenník[[Názov]:[JC]],MATCH(I344,Cenník[Názov],0),3),0)</f>
        <v>0</v>
      </c>
      <c r="L344" s="136">
        <f t="shared" si="33"/>
        <v>0</v>
      </c>
      <c r="M344" s="134"/>
      <c r="N344" s="79">
        <f>IFERROR(INDEX(Cenník[[Názov]:[KódN]],MATCH(O344,Cenník[Názov],0),2),0)</f>
        <v>0</v>
      </c>
      <c r="O344" s="131"/>
      <c r="P344" s="135"/>
      <c r="Q344" s="133">
        <f>IFERROR(INDEX(Cenník[[Názov]:[JC]],MATCH(O344,Cenník[Názov],0),3),0)</f>
        <v>0</v>
      </c>
      <c r="R344" s="136">
        <f t="shared" si="34"/>
        <v>0</v>
      </c>
      <c r="S344" s="134"/>
      <c r="T344" s="79">
        <f>IFERROR(INDEX(Cenník[[Názov]:[KódN]],MATCH(U344,Cenník[Názov],0),2),0)</f>
        <v>0</v>
      </c>
      <c r="U344" s="131"/>
      <c r="V344" s="135"/>
      <c r="W344" s="133">
        <f>IFERROR(INDEX(Cenník[[Názov]:[JC]],MATCH(U344,Cenník[Názov],0),3),0)</f>
        <v>0</v>
      </c>
      <c r="X344" s="136">
        <f t="shared" si="35"/>
        <v>0</v>
      </c>
      <c r="Y344" s="134"/>
      <c r="Z344" s="108"/>
      <c r="AA344" s="108"/>
      <c r="AB344" s="108"/>
      <c r="AC344" s="108"/>
      <c r="AD344" s="108"/>
      <c r="AE344" s="108"/>
      <c r="AF344" s="108"/>
      <c r="AG344" s="108"/>
      <c r="AH344" s="108"/>
      <c r="AI344" s="108"/>
      <c r="AJ344" s="108"/>
      <c r="AK344" s="108"/>
      <c r="AL344" s="108"/>
      <c r="AM344" s="108"/>
      <c r="AN344" s="108"/>
      <c r="AO344" s="108"/>
    </row>
    <row r="345" spans="1:41" ht="12.75" customHeight="1" x14ac:dyDescent="0.35">
      <c r="A345" s="75"/>
      <c r="B345" s="79">
        <f>IFERROR(INDEX(Cenník[[Názov]:[KódN]],MATCH(C345,Cenník[Názov],0),2),0)</f>
        <v>0</v>
      </c>
      <c r="C345" s="131"/>
      <c r="D345" s="135"/>
      <c r="E345" s="133">
        <f>IFERROR(INDEX(Cenník[[Názov]:[JC]],MATCH(C345,Cenník[Názov],0),3),0)</f>
        <v>0</v>
      </c>
      <c r="F345" s="136">
        <f t="shared" si="32"/>
        <v>0</v>
      </c>
      <c r="G345" s="134"/>
      <c r="H345" s="79">
        <f>IFERROR(INDEX(Cenník[[Názov]:[KódN]],MATCH(I345,Cenník[Názov],0),2),0)</f>
        <v>0</v>
      </c>
      <c r="I345" s="131"/>
      <c r="J345" s="135"/>
      <c r="K345" s="133">
        <f>IFERROR(INDEX(Cenník[[Názov]:[JC]],MATCH(I345,Cenník[Názov],0),3),0)</f>
        <v>0</v>
      </c>
      <c r="L345" s="136">
        <f t="shared" si="33"/>
        <v>0</v>
      </c>
      <c r="M345" s="134"/>
      <c r="N345" s="79">
        <f>IFERROR(INDEX(Cenník[[Názov]:[KódN]],MATCH(O345,Cenník[Názov],0),2),0)</f>
        <v>0</v>
      </c>
      <c r="O345" s="131"/>
      <c r="P345" s="135"/>
      <c r="Q345" s="133">
        <f>IFERROR(INDEX(Cenník[[Názov]:[JC]],MATCH(O345,Cenník[Názov],0),3),0)</f>
        <v>0</v>
      </c>
      <c r="R345" s="136">
        <f t="shared" si="34"/>
        <v>0</v>
      </c>
      <c r="S345" s="134"/>
      <c r="T345" s="79">
        <f>IFERROR(INDEX(Cenník[[Názov]:[KódN]],MATCH(U345,Cenník[Názov],0),2),0)</f>
        <v>0</v>
      </c>
      <c r="U345" s="131"/>
      <c r="V345" s="135"/>
      <c r="W345" s="133">
        <f>IFERROR(INDEX(Cenník[[Názov]:[JC]],MATCH(U345,Cenník[Názov],0),3),0)</f>
        <v>0</v>
      </c>
      <c r="X345" s="136">
        <f t="shared" si="35"/>
        <v>0</v>
      </c>
      <c r="Y345" s="134"/>
      <c r="Z345" s="108"/>
      <c r="AA345" s="108"/>
      <c r="AB345" s="108"/>
      <c r="AC345" s="108"/>
      <c r="AD345" s="108"/>
      <c r="AE345" s="108"/>
      <c r="AF345" s="108"/>
      <c r="AG345" s="108"/>
      <c r="AH345" s="108"/>
      <c r="AI345" s="108"/>
      <c r="AJ345" s="108"/>
      <c r="AK345" s="108"/>
      <c r="AL345" s="108"/>
      <c r="AM345" s="108"/>
      <c r="AN345" s="108"/>
      <c r="AO345" s="108"/>
    </row>
    <row r="346" spans="1:41" ht="12.75" customHeight="1" x14ac:dyDescent="0.35">
      <c r="A346" s="75"/>
      <c r="B346" s="79">
        <f>IFERROR(INDEX(Cenník[[Názov]:[KódN]],MATCH(C346,Cenník[Názov],0),2),0)</f>
        <v>0</v>
      </c>
      <c r="C346" s="131"/>
      <c r="D346" s="135"/>
      <c r="E346" s="133">
        <f>IFERROR(INDEX(Cenník[[Názov]:[JC]],MATCH(C346,Cenník[Názov],0),3),0)</f>
        <v>0</v>
      </c>
      <c r="F346" s="136">
        <f t="shared" si="32"/>
        <v>0</v>
      </c>
      <c r="G346" s="134"/>
      <c r="H346" s="79">
        <f>IFERROR(INDEX(Cenník[[Názov]:[KódN]],MATCH(I346,Cenník[Názov],0),2),0)</f>
        <v>0</v>
      </c>
      <c r="I346" s="131"/>
      <c r="J346" s="135"/>
      <c r="K346" s="133">
        <f>IFERROR(INDEX(Cenník[[Názov]:[JC]],MATCH(I346,Cenník[Názov],0),3),0)</f>
        <v>0</v>
      </c>
      <c r="L346" s="136">
        <f t="shared" si="33"/>
        <v>0</v>
      </c>
      <c r="M346" s="134"/>
      <c r="N346" s="79">
        <f>IFERROR(INDEX(Cenník[[Názov]:[KódN]],MATCH(O346,Cenník[Názov],0),2),0)</f>
        <v>0</v>
      </c>
      <c r="O346" s="131"/>
      <c r="P346" s="135"/>
      <c r="Q346" s="133">
        <f>IFERROR(INDEX(Cenník[[Názov]:[JC]],MATCH(O346,Cenník[Názov],0),3),0)</f>
        <v>0</v>
      </c>
      <c r="R346" s="136">
        <f t="shared" si="34"/>
        <v>0</v>
      </c>
      <c r="S346" s="134"/>
      <c r="T346" s="79">
        <f>IFERROR(INDEX(Cenník[[Názov]:[KódN]],MATCH(U346,Cenník[Názov],0),2),0)</f>
        <v>0</v>
      </c>
      <c r="U346" s="131"/>
      <c r="V346" s="135"/>
      <c r="W346" s="133">
        <f>IFERROR(INDEX(Cenník[[Názov]:[JC]],MATCH(U346,Cenník[Názov],0),3),0)</f>
        <v>0</v>
      </c>
      <c r="X346" s="136">
        <f t="shared" si="35"/>
        <v>0</v>
      </c>
      <c r="Y346" s="134"/>
      <c r="Z346" s="108"/>
      <c r="AA346" s="108"/>
      <c r="AB346" s="108"/>
      <c r="AC346" s="108"/>
      <c r="AD346" s="108"/>
      <c r="AE346" s="108"/>
      <c r="AF346" s="108"/>
      <c r="AG346" s="108"/>
      <c r="AH346" s="108"/>
      <c r="AI346" s="108"/>
      <c r="AJ346" s="108"/>
      <c r="AK346" s="108"/>
      <c r="AL346" s="108"/>
      <c r="AM346" s="108"/>
      <c r="AN346" s="108"/>
      <c r="AO346" s="108"/>
    </row>
    <row r="347" spans="1:41" ht="12.75" customHeight="1" x14ac:dyDescent="0.35">
      <c r="A347" s="75"/>
      <c r="B347" s="79">
        <f>IFERROR(INDEX(Cenník[[Názov]:[KódN]],MATCH(C347,Cenník[Názov],0),2),0)</f>
        <v>0</v>
      </c>
      <c r="C347" s="131"/>
      <c r="D347" s="135"/>
      <c r="E347" s="133">
        <f>IFERROR(INDEX(Cenník[[Názov]:[JC]],MATCH(C347,Cenník[Názov],0),3),0)</f>
        <v>0</v>
      </c>
      <c r="F347" s="136">
        <f t="shared" si="32"/>
        <v>0</v>
      </c>
      <c r="G347" s="134"/>
      <c r="H347" s="79">
        <f>IFERROR(INDEX(Cenník[[Názov]:[KódN]],MATCH(I347,Cenník[Názov],0),2),0)</f>
        <v>0</v>
      </c>
      <c r="I347" s="131"/>
      <c r="J347" s="135"/>
      <c r="K347" s="133">
        <f>IFERROR(INDEX(Cenník[[Názov]:[JC]],MATCH(I347,Cenník[Názov],0),3),0)</f>
        <v>0</v>
      </c>
      <c r="L347" s="136">
        <f t="shared" si="33"/>
        <v>0</v>
      </c>
      <c r="M347" s="134"/>
      <c r="N347" s="79">
        <f>IFERROR(INDEX(Cenník[[Názov]:[KódN]],MATCH(O347,Cenník[Názov],0),2),0)</f>
        <v>0</v>
      </c>
      <c r="O347" s="131"/>
      <c r="P347" s="135"/>
      <c r="Q347" s="133">
        <f>IFERROR(INDEX(Cenník[[Názov]:[JC]],MATCH(O347,Cenník[Názov],0),3),0)</f>
        <v>0</v>
      </c>
      <c r="R347" s="136">
        <f t="shared" si="34"/>
        <v>0</v>
      </c>
      <c r="S347" s="134"/>
      <c r="T347" s="79">
        <f>IFERROR(INDEX(Cenník[[Názov]:[KódN]],MATCH(U347,Cenník[Názov],0),2),0)</f>
        <v>0</v>
      </c>
      <c r="U347" s="131"/>
      <c r="V347" s="135"/>
      <c r="W347" s="133">
        <f>IFERROR(INDEX(Cenník[[Názov]:[JC]],MATCH(U347,Cenník[Názov],0),3),0)</f>
        <v>0</v>
      </c>
      <c r="X347" s="136">
        <f t="shared" si="35"/>
        <v>0</v>
      </c>
      <c r="Y347" s="134"/>
      <c r="Z347" s="108"/>
      <c r="AA347" s="108"/>
      <c r="AB347" s="108"/>
      <c r="AC347" s="108"/>
      <c r="AD347" s="108"/>
      <c r="AE347" s="108"/>
      <c r="AF347" s="108"/>
      <c r="AG347" s="108"/>
      <c r="AH347" s="108"/>
      <c r="AI347" s="108"/>
      <c r="AJ347" s="108"/>
      <c r="AK347" s="108"/>
      <c r="AL347" s="108"/>
      <c r="AM347" s="108"/>
      <c r="AN347" s="108"/>
      <c r="AO347" s="108"/>
    </row>
    <row r="348" spans="1:41" ht="12.75" customHeight="1" x14ac:dyDescent="0.35">
      <c r="A348" s="75"/>
      <c r="B348" s="79">
        <f>IFERROR(INDEX(Cenník[[Názov]:[KódN]],MATCH(C348,Cenník[Názov],0),2),0)</f>
        <v>0</v>
      </c>
      <c r="C348" s="131"/>
      <c r="D348" s="135"/>
      <c r="E348" s="133">
        <f>IFERROR(INDEX(Cenník[[Názov]:[JC]],MATCH(C348,Cenník[Názov],0),3),0)</f>
        <v>0</v>
      </c>
      <c r="F348" s="136">
        <f t="shared" si="32"/>
        <v>0</v>
      </c>
      <c r="G348" s="134"/>
      <c r="H348" s="79">
        <f>IFERROR(INDEX(Cenník[[Názov]:[KódN]],MATCH(I348,Cenník[Názov],0),2),0)</f>
        <v>0</v>
      </c>
      <c r="I348" s="131"/>
      <c r="J348" s="135"/>
      <c r="K348" s="133">
        <f>IFERROR(INDEX(Cenník[[Názov]:[JC]],MATCH(I348,Cenník[Názov],0),3),0)</f>
        <v>0</v>
      </c>
      <c r="L348" s="136">
        <f t="shared" si="33"/>
        <v>0</v>
      </c>
      <c r="M348" s="134"/>
      <c r="N348" s="79">
        <f>IFERROR(INDEX(Cenník[[Názov]:[KódN]],MATCH(O348,Cenník[Názov],0),2),0)</f>
        <v>0</v>
      </c>
      <c r="O348" s="131"/>
      <c r="P348" s="135"/>
      <c r="Q348" s="133">
        <f>IFERROR(INDEX(Cenník[[Názov]:[JC]],MATCH(O348,Cenník[Názov],0),3),0)</f>
        <v>0</v>
      </c>
      <c r="R348" s="136">
        <f t="shared" si="34"/>
        <v>0</v>
      </c>
      <c r="S348" s="134"/>
      <c r="T348" s="79">
        <f>IFERROR(INDEX(Cenník[[Názov]:[KódN]],MATCH(U348,Cenník[Názov],0),2),0)</f>
        <v>0</v>
      </c>
      <c r="U348" s="131"/>
      <c r="V348" s="135"/>
      <c r="W348" s="133">
        <f>IFERROR(INDEX(Cenník[[Názov]:[JC]],MATCH(U348,Cenník[Názov],0),3),0)</f>
        <v>0</v>
      </c>
      <c r="X348" s="136">
        <f t="shared" si="35"/>
        <v>0</v>
      </c>
      <c r="Y348" s="134"/>
      <c r="Z348" s="108"/>
      <c r="AA348" s="108"/>
      <c r="AB348" s="108"/>
      <c r="AC348" s="108"/>
      <c r="AD348" s="108"/>
      <c r="AE348" s="108"/>
      <c r="AF348" s="108"/>
      <c r="AG348" s="108"/>
      <c r="AH348" s="108"/>
      <c r="AI348" s="108"/>
      <c r="AJ348" s="108"/>
      <c r="AK348" s="108"/>
      <c r="AL348" s="108"/>
      <c r="AM348" s="108"/>
      <c r="AN348" s="108"/>
      <c r="AO348" s="108"/>
    </row>
    <row r="349" spans="1:41" ht="12.75" customHeight="1" x14ac:dyDescent="0.35">
      <c r="A349" s="75"/>
      <c r="B349" s="79">
        <f>IFERROR(INDEX(Cenník[[Názov]:[KódN]],MATCH(C349,Cenník[Názov],0),2),0)</f>
        <v>0</v>
      </c>
      <c r="C349" s="131"/>
      <c r="D349" s="135"/>
      <c r="E349" s="133">
        <f>IFERROR(INDEX(Cenník[[Názov]:[JC]],MATCH(C349,Cenník[Názov],0),3),0)</f>
        <v>0</v>
      </c>
      <c r="F349" s="136">
        <f t="shared" si="32"/>
        <v>0</v>
      </c>
      <c r="G349" s="134"/>
      <c r="H349" s="79">
        <f>IFERROR(INDEX(Cenník[[Názov]:[KódN]],MATCH(I349,Cenník[Názov],0),2),0)</f>
        <v>0</v>
      </c>
      <c r="I349" s="131"/>
      <c r="J349" s="135"/>
      <c r="K349" s="133">
        <f>IFERROR(INDEX(Cenník[[Názov]:[JC]],MATCH(I349,Cenník[Názov],0),3),0)</f>
        <v>0</v>
      </c>
      <c r="L349" s="136">
        <f t="shared" si="33"/>
        <v>0</v>
      </c>
      <c r="M349" s="134"/>
      <c r="N349" s="79">
        <f>IFERROR(INDEX(Cenník[[Názov]:[KódN]],MATCH(O349,Cenník[Názov],0),2),0)</f>
        <v>0</v>
      </c>
      <c r="O349" s="131"/>
      <c r="P349" s="135"/>
      <c r="Q349" s="133">
        <f>IFERROR(INDEX(Cenník[[Názov]:[JC]],MATCH(O349,Cenník[Názov],0),3),0)</f>
        <v>0</v>
      </c>
      <c r="R349" s="136">
        <f t="shared" si="34"/>
        <v>0</v>
      </c>
      <c r="S349" s="134"/>
      <c r="T349" s="79">
        <f>IFERROR(INDEX(Cenník[[Názov]:[KódN]],MATCH(U349,Cenník[Názov],0),2),0)</f>
        <v>0</v>
      </c>
      <c r="U349" s="131"/>
      <c r="V349" s="135"/>
      <c r="W349" s="133">
        <f>IFERROR(INDEX(Cenník[[Názov]:[JC]],MATCH(U349,Cenník[Názov],0),3),0)</f>
        <v>0</v>
      </c>
      <c r="X349" s="136">
        <f t="shared" si="35"/>
        <v>0</v>
      </c>
      <c r="Y349" s="134"/>
      <c r="Z349" s="108"/>
      <c r="AA349" s="108"/>
      <c r="AB349" s="108"/>
      <c r="AC349" s="108"/>
      <c r="AD349" s="108"/>
      <c r="AE349" s="108"/>
      <c r="AF349" s="108"/>
      <c r="AG349" s="108"/>
      <c r="AH349" s="108"/>
      <c r="AI349" s="108"/>
      <c r="AJ349" s="108"/>
      <c r="AK349" s="108"/>
      <c r="AL349" s="108"/>
      <c r="AM349" s="108"/>
      <c r="AN349" s="108"/>
      <c r="AO349" s="108"/>
    </row>
    <row r="350" spans="1:41" ht="12.75" customHeight="1" x14ac:dyDescent="0.35">
      <c r="A350" s="75"/>
      <c r="B350" s="79">
        <f>IFERROR(INDEX(Cenník[[Názov]:[KódN]],MATCH(C350,Cenník[Názov],0),2),0)</f>
        <v>0</v>
      </c>
      <c r="C350" s="137"/>
      <c r="D350" s="135"/>
      <c r="E350" s="133">
        <f>IFERROR(INDEX(Cenník[[Názov]:[JC]],MATCH(C350,Cenník[Názov],0),3),0)</f>
        <v>0</v>
      </c>
      <c r="F350" s="136">
        <f t="shared" si="32"/>
        <v>0</v>
      </c>
      <c r="G350" s="134"/>
      <c r="H350" s="79">
        <f>IFERROR(INDEX(Cenník[[Názov]:[KódN]],MATCH(I350,Cenník[Názov],0),2),0)</f>
        <v>0</v>
      </c>
      <c r="I350" s="137"/>
      <c r="J350" s="135"/>
      <c r="K350" s="133">
        <f>IFERROR(INDEX(Cenník[[Názov]:[JC]],MATCH(I350,Cenník[Názov],0),3),0)</f>
        <v>0</v>
      </c>
      <c r="L350" s="136">
        <f t="shared" si="33"/>
        <v>0</v>
      </c>
      <c r="M350" s="134"/>
      <c r="N350" s="79">
        <f>IFERROR(INDEX(Cenník[[Názov]:[KódN]],MATCH(O350,Cenník[Názov],0),2),0)</f>
        <v>0</v>
      </c>
      <c r="O350" s="137"/>
      <c r="P350" s="135"/>
      <c r="Q350" s="133">
        <f>IFERROR(INDEX(Cenník[[Názov]:[JC]],MATCH(O350,Cenník[Názov],0),3),0)</f>
        <v>0</v>
      </c>
      <c r="R350" s="136">
        <f t="shared" si="34"/>
        <v>0</v>
      </c>
      <c r="S350" s="134"/>
      <c r="T350" s="79">
        <f>IFERROR(INDEX(Cenník[[Názov]:[KódN]],MATCH(U350,Cenník[Názov],0),2),0)</f>
        <v>0</v>
      </c>
      <c r="U350" s="137"/>
      <c r="V350" s="135"/>
      <c r="W350" s="133">
        <f>IFERROR(INDEX(Cenník[[Názov]:[JC]],MATCH(U350,Cenník[Názov],0),3),0)</f>
        <v>0</v>
      </c>
      <c r="X350" s="136">
        <f t="shared" si="35"/>
        <v>0</v>
      </c>
      <c r="Y350" s="134"/>
      <c r="Z350" s="108"/>
      <c r="AA350" s="108"/>
      <c r="AB350" s="108"/>
      <c r="AC350" s="108"/>
      <c r="AD350" s="108"/>
      <c r="AE350" s="108"/>
      <c r="AF350" s="108"/>
      <c r="AG350" s="108"/>
      <c r="AH350" s="108"/>
      <c r="AI350" s="108"/>
      <c r="AJ350" s="108"/>
      <c r="AK350" s="108"/>
      <c r="AL350" s="108"/>
      <c r="AM350" s="108"/>
      <c r="AN350" s="108"/>
      <c r="AO350" s="108"/>
    </row>
    <row r="351" spans="1:41" ht="12.75" customHeight="1" x14ac:dyDescent="0.35">
      <c r="A351" s="75"/>
      <c r="B351" s="79">
        <f>IFERROR(INDEX(Cenník[[Názov]:[KódN]],MATCH(C351,Cenník[Názov],0),2),0)</f>
        <v>0</v>
      </c>
      <c r="C351" s="137"/>
      <c r="D351" s="135"/>
      <c r="E351" s="133">
        <f>IFERROR(INDEX(Cenník[[Názov]:[JC]],MATCH(C351,Cenník[Názov],0),3),0)</f>
        <v>0</v>
      </c>
      <c r="F351" s="136">
        <f t="shared" si="32"/>
        <v>0</v>
      </c>
      <c r="G351" s="134"/>
      <c r="H351" s="79">
        <f>IFERROR(INDEX(Cenník[[Názov]:[KódN]],MATCH(I351,Cenník[Názov],0),2),0)</f>
        <v>0</v>
      </c>
      <c r="I351" s="137"/>
      <c r="J351" s="135"/>
      <c r="K351" s="133">
        <f>IFERROR(INDEX(Cenník[[Názov]:[JC]],MATCH(I351,Cenník[Názov],0),3),0)</f>
        <v>0</v>
      </c>
      <c r="L351" s="136">
        <f t="shared" si="33"/>
        <v>0</v>
      </c>
      <c r="M351" s="134"/>
      <c r="N351" s="79">
        <f>IFERROR(INDEX(Cenník[[Názov]:[KódN]],MATCH(O351,Cenník[Názov],0),2),0)</f>
        <v>0</v>
      </c>
      <c r="O351" s="137"/>
      <c r="P351" s="135"/>
      <c r="Q351" s="133">
        <f>IFERROR(INDEX(Cenník[[Názov]:[JC]],MATCH(O351,Cenník[Názov],0),3),0)</f>
        <v>0</v>
      </c>
      <c r="R351" s="136">
        <f t="shared" si="34"/>
        <v>0</v>
      </c>
      <c r="S351" s="134"/>
      <c r="T351" s="79">
        <f>IFERROR(INDEX(Cenník[[Názov]:[KódN]],MATCH(U351,Cenník[Názov],0),2),0)</f>
        <v>0</v>
      </c>
      <c r="U351" s="137"/>
      <c r="V351" s="135"/>
      <c r="W351" s="133">
        <f>IFERROR(INDEX(Cenník[[Názov]:[JC]],MATCH(U351,Cenník[Názov],0),3),0)</f>
        <v>0</v>
      </c>
      <c r="X351" s="136">
        <f t="shared" si="35"/>
        <v>0</v>
      </c>
      <c r="Y351" s="134"/>
      <c r="Z351" s="108"/>
      <c r="AA351" s="108"/>
      <c r="AB351" s="108"/>
      <c r="AC351" s="108"/>
      <c r="AD351" s="108"/>
      <c r="AE351" s="108"/>
      <c r="AF351" s="108"/>
      <c r="AG351" s="108"/>
      <c r="AH351" s="108"/>
      <c r="AI351" s="108"/>
      <c r="AJ351" s="108"/>
      <c r="AK351" s="108"/>
      <c r="AL351" s="108"/>
      <c r="AM351" s="108"/>
      <c r="AN351" s="108"/>
      <c r="AO351" s="108"/>
    </row>
    <row r="352" spans="1:41" ht="12.75" customHeight="1" x14ac:dyDescent="0.35">
      <c r="A352" s="75"/>
      <c r="B352" s="79">
        <f>IFERROR(INDEX(Cenník[[Názov]:[KódN]],MATCH(C352,Cenník[Názov],0),2),0)</f>
        <v>0</v>
      </c>
      <c r="C352" s="137"/>
      <c r="D352" s="135"/>
      <c r="E352" s="133">
        <f>IFERROR(INDEX(Cenník[[Názov]:[JC]],MATCH(C352,Cenník[Názov],0),3),0)</f>
        <v>0</v>
      </c>
      <c r="F352" s="136">
        <f t="shared" si="32"/>
        <v>0</v>
      </c>
      <c r="G352" s="134"/>
      <c r="H352" s="79">
        <f>IFERROR(INDEX(Cenník[[Názov]:[KódN]],MATCH(I352,Cenník[Názov],0),2),0)</f>
        <v>0</v>
      </c>
      <c r="I352" s="137"/>
      <c r="J352" s="135"/>
      <c r="K352" s="133">
        <f>IFERROR(INDEX(Cenník[[Názov]:[JC]],MATCH(I352,Cenník[Názov],0),3),0)</f>
        <v>0</v>
      </c>
      <c r="L352" s="136">
        <f t="shared" si="33"/>
        <v>0</v>
      </c>
      <c r="M352" s="134"/>
      <c r="N352" s="79">
        <f>IFERROR(INDEX(Cenník[[Názov]:[KódN]],MATCH(O352,Cenník[Názov],0),2),0)</f>
        <v>0</v>
      </c>
      <c r="O352" s="137"/>
      <c r="P352" s="135"/>
      <c r="Q352" s="133">
        <f>IFERROR(INDEX(Cenník[[Názov]:[JC]],MATCH(O352,Cenník[Názov],0),3),0)</f>
        <v>0</v>
      </c>
      <c r="R352" s="136">
        <f t="shared" si="34"/>
        <v>0</v>
      </c>
      <c r="S352" s="134"/>
      <c r="T352" s="79">
        <f>IFERROR(INDEX(Cenník[[Názov]:[KódN]],MATCH(U352,Cenník[Názov],0),2),0)</f>
        <v>0</v>
      </c>
      <c r="U352" s="137"/>
      <c r="V352" s="135"/>
      <c r="W352" s="133">
        <f>IFERROR(INDEX(Cenník[[Názov]:[JC]],MATCH(U352,Cenník[Názov],0),3),0)</f>
        <v>0</v>
      </c>
      <c r="X352" s="136">
        <f t="shared" si="35"/>
        <v>0</v>
      </c>
      <c r="Y352" s="134"/>
      <c r="Z352" s="108"/>
      <c r="AA352" s="108"/>
      <c r="AB352" s="108"/>
      <c r="AC352" s="108"/>
      <c r="AD352" s="108"/>
      <c r="AE352" s="108"/>
      <c r="AF352" s="108"/>
      <c r="AG352" s="108"/>
      <c r="AH352" s="108"/>
      <c r="AI352" s="108"/>
      <c r="AJ352" s="108"/>
      <c r="AK352" s="108"/>
      <c r="AL352" s="108"/>
      <c r="AM352" s="108"/>
      <c r="AN352" s="108"/>
      <c r="AO352" s="108"/>
    </row>
    <row r="353" spans="1:41" ht="12.75" customHeight="1" x14ac:dyDescent="0.35">
      <c r="A353" s="75"/>
      <c r="B353" s="79">
        <f>IFERROR(INDEX(Cenník[[Názov]:[KódN]],MATCH(C353,Cenník[Názov],0),2),0)</f>
        <v>0</v>
      </c>
      <c r="C353" s="137"/>
      <c r="D353" s="135"/>
      <c r="E353" s="133">
        <f>IFERROR(INDEX(Cenník[[Názov]:[JC]],MATCH(C353,Cenník[Názov],0),3),0)</f>
        <v>0</v>
      </c>
      <c r="F353" s="136">
        <f t="shared" si="32"/>
        <v>0</v>
      </c>
      <c r="G353" s="134"/>
      <c r="H353" s="79">
        <f>IFERROR(INDEX(Cenník[[Názov]:[KódN]],MATCH(I353,Cenník[Názov],0),2),0)</f>
        <v>0</v>
      </c>
      <c r="I353" s="137"/>
      <c r="J353" s="135"/>
      <c r="K353" s="133">
        <f>IFERROR(INDEX(Cenník[[Názov]:[JC]],MATCH(I353,Cenník[Názov],0),3),0)</f>
        <v>0</v>
      </c>
      <c r="L353" s="136">
        <f t="shared" si="33"/>
        <v>0</v>
      </c>
      <c r="M353" s="134"/>
      <c r="N353" s="79">
        <f>IFERROR(INDEX(Cenník[[Názov]:[KódN]],MATCH(O353,Cenník[Názov],0),2),0)</f>
        <v>0</v>
      </c>
      <c r="O353" s="137"/>
      <c r="P353" s="135"/>
      <c r="Q353" s="133">
        <f>IFERROR(INDEX(Cenník[[Názov]:[JC]],MATCH(O353,Cenník[Názov],0),3),0)</f>
        <v>0</v>
      </c>
      <c r="R353" s="136">
        <f t="shared" si="34"/>
        <v>0</v>
      </c>
      <c r="S353" s="134"/>
      <c r="T353" s="79">
        <f>IFERROR(INDEX(Cenník[[Názov]:[KódN]],MATCH(U353,Cenník[Názov],0),2),0)</f>
        <v>0</v>
      </c>
      <c r="U353" s="137"/>
      <c r="V353" s="135"/>
      <c r="W353" s="133">
        <f>IFERROR(INDEX(Cenník[[Názov]:[JC]],MATCH(U353,Cenník[Názov],0),3),0)</f>
        <v>0</v>
      </c>
      <c r="X353" s="136">
        <f t="shared" si="35"/>
        <v>0</v>
      </c>
      <c r="Y353" s="134"/>
      <c r="Z353" s="108"/>
      <c r="AA353" s="108"/>
      <c r="AB353" s="108"/>
      <c r="AC353" s="108"/>
      <c r="AD353" s="108"/>
      <c r="AE353" s="108"/>
      <c r="AF353" s="108"/>
      <c r="AG353" s="108"/>
      <c r="AH353" s="108"/>
      <c r="AI353" s="108"/>
      <c r="AJ353" s="108"/>
      <c r="AK353" s="108"/>
      <c r="AL353" s="108"/>
      <c r="AM353" s="108"/>
      <c r="AN353" s="108"/>
      <c r="AO353" s="108"/>
    </row>
    <row r="354" spans="1:41" ht="12.75" customHeight="1" x14ac:dyDescent="0.35">
      <c r="A354" s="75"/>
      <c r="B354" s="79">
        <f>IFERROR(INDEX(Cenník[[Názov]:[KódN]],MATCH(C354,Cenník[Názov],0),2),0)</f>
        <v>0</v>
      </c>
      <c r="C354" s="131"/>
      <c r="D354" s="135"/>
      <c r="E354" s="133">
        <f>IFERROR(INDEX(Cenník[[Názov]:[JC]],MATCH(C354,Cenník[Názov],0),3),0)</f>
        <v>0</v>
      </c>
      <c r="F354" s="136">
        <f t="shared" si="32"/>
        <v>0</v>
      </c>
      <c r="G354" s="134"/>
      <c r="H354" s="79">
        <f>IFERROR(INDEX(Cenník[[Názov]:[KódN]],MATCH(I354,Cenník[Názov],0),2),0)</f>
        <v>0</v>
      </c>
      <c r="I354" s="131"/>
      <c r="J354" s="135"/>
      <c r="K354" s="133">
        <f>IFERROR(INDEX(Cenník[[Názov]:[JC]],MATCH(I354,Cenník[Názov],0),3),0)</f>
        <v>0</v>
      </c>
      <c r="L354" s="136">
        <f t="shared" si="33"/>
        <v>0</v>
      </c>
      <c r="M354" s="134"/>
      <c r="N354" s="79">
        <f>IFERROR(INDEX(Cenník[[Názov]:[KódN]],MATCH(O354,Cenník[Názov],0),2),0)</f>
        <v>0</v>
      </c>
      <c r="O354" s="131"/>
      <c r="P354" s="135"/>
      <c r="Q354" s="133">
        <f>IFERROR(INDEX(Cenník[[Názov]:[JC]],MATCH(O354,Cenník[Názov],0),3),0)</f>
        <v>0</v>
      </c>
      <c r="R354" s="136">
        <f t="shared" si="34"/>
        <v>0</v>
      </c>
      <c r="S354" s="134"/>
      <c r="T354" s="79">
        <f>IFERROR(INDEX(Cenník[[Názov]:[KódN]],MATCH(U354,Cenník[Názov],0),2),0)</f>
        <v>0</v>
      </c>
      <c r="U354" s="131"/>
      <c r="V354" s="135"/>
      <c r="W354" s="133">
        <f>IFERROR(INDEX(Cenník[[Názov]:[JC]],MATCH(U354,Cenník[Názov],0),3),0)</f>
        <v>0</v>
      </c>
      <c r="X354" s="136">
        <f t="shared" si="35"/>
        <v>0</v>
      </c>
      <c r="Y354" s="134"/>
      <c r="Z354" s="108"/>
      <c r="AA354" s="108"/>
      <c r="AB354" s="108"/>
      <c r="AC354" s="108"/>
      <c r="AD354" s="108"/>
      <c r="AE354" s="108"/>
      <c r="AF354" s="108"/>
      <c r="AG354" s="108"/>
      <c r="AH354" s="108"/>
      <c r="AI354" s="108"/>
      <c r="AJ354" s="108"/>
      <c r="AK354" s="108"/>
      <c r="AL354" s="108"/>
      <c r="AM354" s="108"/>
      <c r="AN354" s="108"/>
      <c r="AO354" s="108"/>
    </row>
    <row r="355" spans="1:41" ht="12.75" customHeight="1" x14ac:dyDescent="0.35">
      <c r="A355" s="75"/>
      <c r="B355" s="79">
        <f>IFERROR(INDEX(Cenník[[Názov]:[KódN]],MATCH(C355,Cenník[Názov],0),2),0)</f>
        <v>0</v>
      </c>
      <c r="C355" s="131"/>
      <c r="D355" s="135"/>
      <c r="E355" s="133">
        <f>IFERROR(INDEX(Cenník[[Názov]:[JC]],MATCH(C355,Cenník[Názov],0),3),0)</f>
        <v>0</v>
      </c>
      <c r="F355" s="136">
        <f t="shared" si="32"/>
        <v>0</v>
      </c>
      <c r="G355" s="134"/>
      <c r="H355" s="79">
        <f>IFERROR(INDEX(Cenník[[Názov]:[KódN]],MATCH(I355,Cenník[Názov],0),2),0)</f>
        <v>0</v>
      </c>
      <c r="I355" s="131"/>
      <c r="J355" s="135"/>
      <c r="K355" s="133">
        <f>IFERROR(INDEX(Cenník[[Názov]:[JC]],MATCH(I355,Cenník[Názov],0),3),0)</f>
        <v>0</v>
      </c>
      <c r="L355" s="136">
        <f t="shared" si="33"/>
        <v>0</v>
      </c>
      <c r="M355" s="134"/>
      <c r="N355" s="79">
        <f>IFERROR(INDEX(Cenník[[Názov]:[KódN]],MATCH(O355,Cenník[Názov],0),2),0)</f>
        <v>0</v>
      </c>
      <c r="O355" s="131"/>
      <c r="P355" s="135"/>
      <c r="Q355" s="133">
        <f>IFERROR(INDEX(Cenník[[Názov]:[JC]],MATCH(O355,Cenník[Názov],0),3),0)</f>
        <v>0</v>
      </c>
      <c r="R355" s="136">
        <f t="shared" si="34"/>
        <v>0</v>
      </c>
      <c r="S355" s="134"/>
      <c r="T355" s="79">
        <f>IFERROR(INDEX(Cenník[[Názov]:[KódN]],MATCH(U355,Cenník[Názov],0),2),0)</f>
        <v>0</v>
      </c>
      <c r="U355" s="131"/>
      <c r="V355" s="132"/>
      <c r="W355" s="133">
        <f>IFERROR(INDEX(Cenník[[Názov]:[JC]],MATCH(U355,Cenník[Názov],0),3),0)</f>
        <v>0</v>
      </c>
      <c r="X355" s="136">
        <f t="shared" si="35"/>
        <v>0</v>
      </c>
      <c r="Y355" s="134"/>
      <c r="Z355" s="108"/>
      <c r="AA355" s="108"/>
      <c r="AB355" s="108"/>
      <c r="AC355" s="108"/>
      <c r="AD355" s="108"/>
      <c r="AE355" s="108"/>
      <c r="AF355" s="108"/>
      <c r="AG355" s="108"/>
      <c r="AH355" s="108"/>
      <c r="AI355" s="108"/>
      <c r="AJ355" s="108"/>
      <c r="AK355" s="108"/>
      <c r="AL355" s="108"/>
      <c r="AM355" s="108"/>
      <c r="AN355" s="108"/>
      <c r="AO355" s="108"/>
    </row>
    <row r="356" spans="1:41" ht="12.75" customHeight="1" x14ac:dyDescent="0.35">
      <c r="A356" s="75"/>
      <c r="B356" s="79">
        <f>IFERROR(INDEX(Cenník[[Názov]:[KódN]],MATCH(C356,Cenník[Názov],0),2),0)</f>
        <v>0</v>
      </c>
      <c r="C356" s="131"/>
      <c r="D356" s="135"/>
      <c r="E356" s="133">
        <f>IFERROR(INDEX(Cenník[[Názov]:[JC]],MATCH(C356,Cenník[Názov],0),3),0)</f>
        <v>0</v>
      </c>
      <c r="F356" s="136">
        <f t="shared" si="32"/>
        <v>0</v>
      </c>
      <c r="G356" s="134"/>
      <c r="H356" s="79">
        <f>IFERROR(INDEX(Cenník[[Názov]:[KódN]],MATCH(I356,Cenník[Názov],0),2),0)</f>
        <v>0</v>
      </c>
      <c r="I356" s="131"/>
      <c r="J356" s="135"/>
      <c r="K356" s="133">
        <f>IFERROR(INDEX(Cenník[[Názov]:[JC]],MATCH(I356,Cenník[Názov],0),3),0)</f>
        <v>0</v>
      </c>
      <c r="L356" s="136">
        <f t="shared" si="33"/>
        <v>0</v>
      </c>
      <c r="M356" s="134"/>
      <c r="N356" s="79">
        <f>IFERROR(INDEX(Cenník[[Názov]:[KódN]],MATCH(O356,Cenník[Názov],0),2),0)</f>
        <v>0</v>
      </c>
      <c r="O356" s="131"/>
      <c r="P356" s="135"/>
      <c r="Q356" s="133">
        <f>IFERROR(INDEX(Cenník[[Názov]:[JC]],MATCH(O356,Cenník[Názov],0),3),0)</f>
        <v>0</v>
      </c>
      <c r="R356" s="136">
        <f t="shared" si="34"/>
        <v>0</v>
      </c>
      <c r="S356" s="134"/>
      <c r="T356" s="79">
        <f>IFERROR(INDEX(Cenník[[Názov]:[KódN]],MATCH(U356,Cenník[Názov],0),2),0)</f>
        <v>0</v>
      </c>
      <c r="U356" s="131"/>
      <c r="V356" s="135"/>
      <c r="W356" s="133">
        <f>IFERROR(INDEX(Cenník[[Názov]:[JC]],MATCH(U356,Cenník[Názov],0),3),0)</f>
        <v>0</v>
      </c>
      <c r="X356" s="136">
        <f t="shared" si="35"/>
        <v>0</v>
      </c>
      <c r="Y356" s="134"/>
      <c r="Z356" s="108"/>
      <c r="AA356" s="108"/>
      <c r="AB356" s="108"/>
      <c r="AC356" s="108"/>
      <c r="AD356" s="108"/>
      <c r="AE356" s="108"/>
      <c r="AF356" s="108"/>
      <c r="AG356" s="108"/>
      <c r="AH356" s="108"/>
      <c r="AI356" s="108"/>
      <c r="AJ356" s="108"/>
      <c r="AK356" s="108"/>
      <c r="AL356" s="108"/>
      <c r="AM356" s="108"/>
      <c r="AN356" s="108"/>
      <c r="AO356" s="108"/>
    </row>
    <row r="357" spans="1:41" ht="12.75" customHeight="1" x14ac:dyDescent="0.35">
      <c r="A357" s="75"/>
      <c r="B357" s="79">
        <f>IFERROR(INDEX(Cenník[[Názov]:[KódN]],MATCH(C357,Cenník[Názov],0),2),0)</f>
        <v>0</v>
      </c>
      <c r="C357" s="131"/>
      <c r="D357" s="135"/>
      <c r="E357" s="133">
        <f>IFERROR(INDEX(Cenník[[Názov]:[JC]],MATCH(C357,Cenník[Názov],0),3),0)</f>
        <v>0</v>
      </c>
      <c r="F357" s="136">
        <f t="shared" si="32"/>
        <v>0</v>
      </c>
      <c r="G357" s="134"/>
      <c r="H357" s="79">
        <f>IFERROR(INDEX(Cenník[[Názov]:[KódN]],MATCH(I357,Cenník[Názov],0),2),0)</f>
        <v>0</v>
      </c>
      <c r="I357" s="131"/>
      <c r="J357" s="135"/>
      <c r="K357" s="133">
        <f>IFERROR(INDEX(Cenník[[Názov]:[JC]],MATCH(I357,Cenník[Názov],0),3),0)</f>
        <v>0</v>
      </c>
      <c r="L357" s="136">
        <f t="shared" si="33"/>
        <v>0</v>
      </c>
      <c r="M357" s="134"/>
      <c r="N357" s="79">
        <f>IFERROR(INDEX(Cenník[[Názov]:[KódN]],MATCH(O357,Cenník[Názov],0),2),0)</f>
        <v>0</v>
      </c>
      <c r="O357" s="131"/>
      <c r="P357" s="135"/>
      <c r="Q357" s="133">
        <f>IFERROR(INDEX(Cenník[[Názov]:[JC]],MATCH(O357,Cenník[Názov],0),3),0)</f>
        <v>0</v>
      </c>
      <c r="R357" s="136">
        <f t="shared" si="34"/>
        <v>0</v>
      </c>
      <c r="S357" s="134"/>
      <c r="T357" s="79">
        <f>IFERROR(INDEX(Cenník[[Názov]:[KódN]],MATCH(U357,Cenník[Názov],0),2),0)</f>
        <v>0</v>
      </c>
      <c r="U357" s="131"/>
      <c r="V357" s="135"/>
      <c r="W357" s="133">
        <f>IFERROR(INDEX(Cenník[[Názov]:[JC]],MATCH(U357,Cenník[Názov],0),3),0)</f>
        <v>0</v>
      </c>
      <c r="X357" s="136">
        <f t="shared" si="35"/>
        <v>0</v>
      </c>
      <c r="Y357" s="134"/>
      <c r="Z357" s="108"/>
      <c r="AA357" s="108"/>
      <c r="AB357" s="108"/>
      <c r="AC357" s="108"/>
      <c r="AD357" s="108"/>
      <c r="AE357" s="108"/>
      <c r="AF357" s="108"/>
      <c r="AG357" s="108"/>
      <c r="AH357" s="108"/>
      <c r="AI357" s="108"/>
      <c r="AJ357" s="108"/>
      <c r="AK357" s="108"/>
      <c r="AL357" s="108"/>
      <c r="AM357" s="108"/>
      <c r="AN357" s="108"/>
      <c r="AO357" s="108"/>
    </row>
    <row r="358" spans="1:41" ht="12.75" customHeight="1" x14ac:dyDescent="0.35">
      <c r="A358" s="75"/>
      <c r="B358" s="79">
        <f>IFERROR(INDEX(Cenník[[Názov]:[KódN]],MATCH(C358,Cenník[Názov],0),2),0)</f>
        <v>0</v>
      </c>
      <c r="C358" s="131"/>
      <c r="D358" s="135"/>
      <c r="E358" s="133">
        <f>IFERROR(INDEX(Cenník[[Názov]:[JC]],MATCH(C358,Cenník[Názov],0),3),0)</f>
        <v>0</v>
      </c>
      <c r="F358" s="136">
        <f t="shared" si="32"/>
        <v>0</v>
      </c>
      <c r="G358" s="134"/>
      <c r="H358" s="79">
        <f>IFERROR(INDEX(Cenník[[Názov]:[KódN]],MATCH(I358,Cenník[Názov],0),2),0)</f>
        <v>0</v>
      </c>
      <c r="I358" s="131"/>
      <c r="J358" s="135"/>
      <c r="K358" s="133">
        <f>IFERROR(INDEX(Cenník[[Názov]:[JC]],MATCH(I358,Cenník[Názov],0),3),0)</f>
        <v>0</v>
      </c>
      <c r="L358" s="136">
        <f t="shared" si="33"/>
        <v>0</v>
      </c>
      <c r="M358" s="134"/>
      <c r="N358" s="79">
        <f>IFERROR(INDEX(Cenník[[Názov]:[KódN]],MATCH(O358,Cenník[Názov],0),2),0)</f>
        <v>0</v>
      </c>
      <c r="O358" s="131"/>
      <c r="P358" s="135"/>
      <c r="Q358" s="133">
        <f>IFERROR(INDEX(Cenník[[Názov]:[JC]],MATCH(O358,Cenník[Názov],0),3),0)</f>
        <v>0</v>
      </c>
      <c r="R358" s="136">
        <f t="shared" si="34"/>
        <v>0</v>
      </c>
      <c r="S358" s="134"/>
      <c r="T358" s="79">
        <f>IFERROR(INDEX(Cenník[[Názov]:[KódN]],MATCH(U358,Cenník[Názov],0),2),0)</f>
        <v>0</v>
      </c>
      <c r="U358" s="131"/>
      <c r="V358" s="135"/>
      <c r="W358" s="133">
        <f>IFERROR(INDEX(Cenník[[Názov]:[JC]],MATCH(U358,Cenník[Názov],0),3),0)</f>
        <v>0</v>
      </c>
      <c r="X358" s="136">
        <f t="shared" si="35"/>
        <v>0</v>
      </c>
      <c r="Y358" s="134"/>
      <c r="Z358" s="108"/>
      <c r="AA358" s="108"/>
      <c r="AB358" s="108"/>
      <c r="AC358" s="108"/>
      <c r="AD358" s="108"/>
      <c r="AE358" s="108"/>
      <c r="AF358" s="108"/>
      <c r="AG358" s="108"/>
      <c r="AH358" s="108"/>
      <c r="AI358" s="108"/>
      <c r="AJ358" s="108"/>
      <c r="AK358" s="108"/>
      <c r="AL358" s="108"/>
      <c r="AM358" s="108"/>
      <c r="AN358" s="108"/>
      <c r="AO358" s="108"/>
    </row>
    <row r="359" spans="1:41" ht="12.75" customHeight="1" x14ac:dyDescent="0.35">
      <c r="A359" s="75"/>
      <c r="B359" s="79">
        <f>IFERROR(INDEX(Cenník[[Názov]:[KódN]],MATCH(C359,Cenník[Názov],0),2),0)</f>
        <v>0</v>
      </c>
      <c r="C359" s="137"/>
      <c r="D359" s="135"/>
      <c r="E359" s="133">
        <f>IFERROR(INDEX(Cenník[[Názov]:[JC]],MATCH(C359,Cenník[Názov],0),3),0)</f>
        <v>0</v>
      </c>
      <c r="F359" s="136">
        <f t="shared" si="32"/>
        <v>0</v>
      </c>
      <c r="G359" s="134"/>
      <c r="H359" s="79">
        <f>IFERROR(INDEX(Cenník[[Názov]:[KódN]],MATCH(I359,Cenník[Názov],0),2),0)</f>
        <v>0</v>
      </c>
      <c r="I359" s="137"/>
      <c r="J359" s="135"/>
      <c r="K359" s="133">
        <f>IFERROR(INDEX(Cenník[[Názov]:[JC]],MATCH(I359,Cenník[Názov],0),3),0)</f>
        <v>0</v>
      </c>
      <c r="L359" s="136">
        <f t="shared" si="33"/>
        <v>0</v>
      </c>
      <c r="M359" s="134"/>
      <c r="N359" s="79">
        <f>IFERROR(INDEX(Cenník[[Názov]:[KódN]],MATCH(O359,Cenník[Názov],0),2),0)</f>
        <v>0</v>
      </c>
      <c r="O359" s="137"/>
      <c r="P359" s="135"/>
      <c r="Q359" s="133">
        <f>IFERROR(INDEX(Cenník[[Názov]:[JC]],MATCH(O359,Cenník[Názov],0),3),0)</f>
        <v>0</v>
      </c>
      <c r="R359" s="136">
        <f t="shared" si="34"/>
        <v>0</v>
      </c>
      <c r="S359" s="134"/>
      <c r="T359" s="79">
        <f>IFERROR(INDEX(Cenník[[Názov]:[KódN]],MATCH(U359,Cenník[Názov],0),2),0)</f>
        <v>0</v>
      </c>
      <c r="U359" s="137"/>
      <c r="V359" s="135"/>
      <c r="W359" s="133">
        <f>IFERROR(INDEX(Cenník[[Názov]:[JC]],MATCH(U359,Cenník[Názov],0),3),0)</f>
        <v>0</v>
      </c>
      <c r="X359" s="136">
        <f t="shared" si="35"/>
        <v>0</v>
      </c>
      <c r="Y359" s="134"/>
      <c r="Z359" s="108"/>
      <c r="AA359" s="108"/>
      <c r="AB359" s="108"/>
      <c r="AC359" s="108"/>
      <c r="AD359" s="108"/>
      <c r="AE359" s="108"/>
      <c r="AF359" s="108"/>
      <c r="AG359" s="108"/>
      <c r="AH359" s="108"/>
      <c r="AI359" s="108"/>
      <c r="AJ359" s="108"/>
      <c r="AK359" s="108"/>
      <c r="AL359" s="108"/>
      <c r="AM359" s="108"/>
      <c r="AN359" s="108"/>
      <c r="AO359" s="108"/>
    </row>
    <row r="360" spans="1:41" ht="12.75" customHeight="1" x14ac:dyDescent="0.35">
      <c r="A360" s="75"/>
      <c r="B360" s="79">
        <f>IFERROR(INDEX(Cenník[[Názov]:[KódN]],MATCH(C360,Cenník[Názov],0),2),0)</f>
        <v>0</v>
      </c>
      <c r="C360" s="137"/>
      <c r="D360" s="135"/>
      <c r="E360" s="133">
        <f>IFERROR(INDEX(Cenník[[Názov]:[JC]],MATCH(C360,Cenník[Názov],0),3),0)</f>
        <v>0</v>
      </c>
      <c r="F360" s="136">
        <f t="shared" si="32"/>
        <v>0</v>
      </c>
      <c r="G360" s="134"/>
      <c r="H360" s="79">
        <f>IFERROR(INDEX(Cenník[[Názov]:[KódN]],MATCH(I360,Cenník[Názov],0),2),0)</f>
        <v>0</v>
      </c>
      <c r="I360" s="137"/>
      <c r="J360" s="135"/>
      <c r="K360" s="133">
        <f>IFERROR(INDEX(Cenník[[Názov]:[JC]],MATCH(I360,Cenník[Názov],0),3),0)</f>
        <v>0</v>
      </c>
      <c r="L360" s="136">
        <f t="shared" si="33"/>
        <v>0</v>
      </c>
      <c r="M360" s="134"/>
      <c r="N360" s="79">
        <f>IFERROR(INDEX(Cenník[[Názov]:[KódN]],MATCH(O360,Cenník[Názov],0),2),0)</f>
        <v>0</v>
      </c>
      <c r="O360" s="131"/>
      <c r="P360" s="132"/>
      <c r="Q360" s="133">
        <f>IFERROR(INDEX(Cenník[[Názov]:[JC]],MATCH(O360,Cenník[Názov],0),3),0)</f>
        <v>0</v>
      </c>
      <c r="R360" s="136">
        <f t="shared" si="34"/>
        <v>0</v>
      </c>
      <c r="S360" s="134"/>
      <c r="T360" s="79">
        <f>IFERROR(INDEX(Cenník[[Názov]:[KódN]],MATCH(U360,Cenník[Názov],0),2),0)</f>
        <v>0</v>
      </c>
      <c r="U360" s="137"/>
      <c r="V360" s="135"/>
      <c r="W360" s="133">
        <f>IFERROR(INDEX(Cenník[[Názov]:[JC]],MATCH(U360,Cenník[Názov],0),3),0)</f>
        <v>0</v>
      </c>
      <c r="X360" s="136">
        <f t="shared" si="35"/>
        <v>0</v>
      </c>
      <c r="Y360" s="134"/>
      <c r="Z360" s="108"/>
      <c r="AA360" s="108"/>
      <c r="AB360" s="108"/>
      <c r="AC360" s="108"/>
      <c r="AD360" s="108"/>
      <c r="AE360" s="108"/>
      <c r="AF360" s="108"/>
      <c r="AG360" s="108"/>
      <c r="AH360" s="108"/>
      <c r="AI360" s="108"/>
      <c r="AJ360" s="108"/>
      <c r="AK360" s="108"/>
      <c r="AL360" s="108"/>
      <c r="AM360" s="108"/>
      <c r="AN360" s="108"/>
      <c r="AO360" s="108"/>
    </row>
    <row r="361" spans="1:41" ht="12.75" customHeight="1" x14ac:dyDescent="0.35">
      <c r="A361" s="75"/>
      <c r="B361" s="79">
        <f>IFERROR(INDEX(Cenník[[Názov]:[KódN]],MATCH(C361,Cenník[Názov],0),2),0)</f>
        <v>0</v>
      </c>
      <c r="C361" s="131"/>
      <c r="D361" s="135"/>
      <c r="E361" s="133">
        <f>IFERROR(INDEX(Cenník[[Názov]:[JC]],MATCH(C361,Cenník[Názov],0),3),0)</f>
        <v>0</v>
      </c>
      <c r="F361" s="136">
        <f t="shared" si="32"/>
        <v>0</v>
      </c>
      <c r="G361" s="134"/>
      <c r="H361" s="79">
        <f>IFERROR(INDEX(Cenník[[Názov]:[KódN]],MATCH(I361,Cenník[Názov],0),2),0)</f>
        <v>0</v>
      </c>
      <c r="I361" s="131"/>
      <c r="J361" s="132"/>
      <c r="K361" s="133">
        <f>IFERROR(INDEX(Cenník[[Názov]:[JC]],MATCH(I361,Cenník[Názov],0),3),0)</f>
        <v>0</v>
      </c>
      <c r="L361" s="136">
        <f t="shared" si="33"/>
        <v>0</v>
      </c>
      <c r="M361" s="134"/>
      <c r="N361" s="79">
        <f>IFERROR(INDEX(Cenník[[Názov]:[KódN]],MATCH(O361,Cenník[Názov],0),2),0)</f>
        <v>0</v>
      </c>
      <c r="O361" s="131"/>
      <c r="P361" s="135"/>
      <c r="Q361" s="133">
        <f>IFERROR(INDEX(Cenník[[Názov]:[JC]],MATCH(O361,Cenník[Názov],0),3),0)</f>
        <v>0</v>
      </c>
      <c r="R361" s="136">
        <f t="shared" si="34"/>
        <v>0</v>
      </c>
      <c r="S361" s="134"/>
      <c r="T361" s="79">
        <f>IFERROR(INDEX(Cenník[[Názov]:[KódN]],MATCH(U361,Cenník[Názov],0),2),0)</f>
        <v>0</v>
      </c>
      <c r="U361" s="131"/>
      <c r="V361" s="135"/>
      <c r="W361" s="133">
        <f>IFERROR(INDEX(Cenník[[Názov]:[JC]],MATCH(U361,Cenník[Názov],0),3),0)</f>
        <v>0</v>
      </c>
      <c r="X361" s="136">
        <f t="shared" si="35"/>
        <v>0</v>
      </c>
      <c r="Y361" s="134"/>
      <c r="Z361" s="108"/>
      <c r="AA361" s="108"/>
      <c r="AB361" s="108"/>
      <c r="AC361" s="108"/>
      <c r="AD361" s="108"/>
      <c r="AE361" s="108"/>
      <c r="AF361" s="108"/>
      <c r="AG361" s="108"/>
      <c r="AH361" s="108"/>
      <c r="AI361" s="108"/>
      <c r="AJ361" s="108"/>
      <c r="AK361" s="108"/>
      <c r="AL361" s="108"/>
      <c r="AM361" s="108"/>
      <c r="AN361" s="108"/>
      <c r="AO361" s="108"/>
    </row>
    <row r="362" spans="1:41" ht="12.75" customHeight="1" x14ac:dyDescent="0.35">
      <c r="A362" s="75"/>
      <c r="B362" s="79">
        <f>IFERROR(INDEX(Cenník[[Názov]:[KódN]],MATCH(C362,Cenník[Názov],0),2),0)</f>
        <v>0</v>
      </c>
      <c r="C362" s="131"/>
      <c r="D362" s="135"/>
      <c r="E362" s="133">
        <f>IFERROR(INDEX(Cenník[[Názov]:[JC]],MATCH(C362,Cenník[Názov],0),3),0)</f>
        <v>0</v>
      </c>
      <c r="F362" s="136">
        <f t="shared" si="32"/>
        <v>0</v>
      </c>
      <c r="G362" s="134"/>
      <c r="H362" s="79">
        <f>IFERROR(INDEX(Cenník[[Názov]:[KódN]],MATCH(I362,Cenník[Názov],0),2),0)</f>
        <v>0</v>
      </c>
      <c r="I362" s="131"/>
      <c r="J362" s="135"/>
      <c r="K362" s="133">
        <f>IFERROR(INDEX(Cenník[[Názov]:[JC]],MATCH(I362,Cenník[Názov],0),3),0)</f>
        <v>0</v>
      </c>
      <c r="L362" s="136">
        <f t="shared" si="33"/>
        <v>0</v>
      </c>
      <c r="M362" s="134"/>
      <c r="N362" s="79">
        <f>IFERROR(INDEX(Cenník[[Názov]:[KódN]],MATCH(O362,Cenník[Názov],0),2),0)</f>
        <v>0</v>
      </c>
      <c r="O362" s="131"/>
      <c r="P362" s="135"/>
      <c r="Q362" s="133">
        <f>IFERROR(INDEX(Cenník[[Názov]:[JC]],MATCH(O362,Cenník[Názov],0),3),0)</f>
        <v>0</v>
      </c>
      <c r="R362" s="136">
        <f t="shared" si="34"/>
        <v>0</v>
      </c>
      <c r="S362" s="134"/>
      <c r="T362" s="79">
        <f>IFERROR(INDEX(Cenník[[Názov]:[KódN]],MATCH(U362,Cenník[Názov],0),2),0)</f>
        <v>0</v>
      </c>
      <c r="U362" s="131"/>
      <c r="V362" s="135"/>
      <c r="W362" s="133">
        <f>IFERROR(INDEX(Cenník[[Názov]:[JC]],MATCH(U362,Cenník[Názov],0),3),0)</f>
        <v>0</v>
      </c>
      <c r="X362" s="136">
        <f t="shared" si="35"/>
        <v>0</v>
      </c>
      <c r="Y362" s="134"/>
      <c r="Z362" s="108"/>
      <c r="AA362" s="108"/>
      <c r="AB362" s="108"/>
      <c r="AC362" s="108"/>
      <c r="AD362" s="108"/>
      <c r="AE362" s="108"/>
      <c r="AF362" s="108"/>
      <c r="AG362" s="108"/>
      <c r="AH362" s="108"/>
      <c r="AI362" s="108"/>
      <c r="AJ362" s="108"/>
      <c r="AK362" s="108"/>
      <c r="AL362" s="108"/>
      <c r="AM362" s="108"/>
      <c r="AN362" s="108"/>
      <c r="AO362" s="108"/>
    </row>
    <row r="363" spans="1:41" ht="12.75" customHeight="1" x14ac:dyDescent="0.35">
      <c r="A363" s="75"/>
      <c r="B363" s="79">
        <f>IFERROR(INDEX(Cenník[[Názov]:[KódN]],MATCH(C363,Cenník[Názov],0),2),0)</f>
        <v>0</v>
      </c>
      <c r="C363" s="131"/>
      <c r="D363" s="135"/>
      <c r="E363" s="133">
        <f>IFERROR(INDEX(Cenník[[Názov]:[JC]],MATCH(C363,Cenník[Názov],0),3),0)</f>
        <v>0</v>
      </c>
      <c r="F363" s="136">
        <f t="shared" si="32"/>
        <v>0</v>
      </c>
      <c r="G363" s="134"/>
      <c r="H363" s="79">
        <f>IFERROR(INDEX(Cenník[[Názov]:[KódN]],MATCH(I363,Cenník[Názov],0),2),0)</f>
        <v>0</v>
      </c>
      <c r="I363" s="131"/>
      <c r="J363" s="135"/>
      <c r="K363" s="133">
        <f>IFERROR(INDEX(Cenník[[Názov]:[JC]],MATCH(I363,Cenník[Názov],0),3),0)</f>
        <v>0</v>
      </c>
      <c r="L363" s="136">
        <f t="shared" si="33"/>
        <v>0</v>
      </c>
      <c r="M363" s="134"/>
      <c r="N363" s="79">
        <f>IFERROR(INDEX(Cenník[[Názov]:[KódN]],MATCH(O363,Cenník[Názov],0),2),0)</f>
        <v>0</v>
      </c>
      <c r="O363" s="131"/>
      <c r="P363" s="135"/>
      <c r="Q363" s="133">
        <f>IFERROR(INDEX(Cenník[[Názov]:[JC]],MATCH(O363,Cenník[Názov],0),3),0)</f>
        <v>0</v>
      </c>
      <c r="R363" s="136">
        <f t="shared" si="34"/>
        <v>0</v>
      </c>
      <c r="S363" s="134"/>
      <c r="T363" s="79">
        <f>IFERROR(INDEX(Cenník[[Názov]:[KódN]],MATCH(U363,Cenník[Názov],0),2),0)</f>
        <v>0</v>
      </c>
      <c r="U363" s="131"/>
      <c r="V363" s="135"/>
      <c r="W363" s="133">
        <f>IFERROR(INDEX(Cenník[[Názov]:[JC]],MATCH(U363,Cenník[Názov],0),3),0)</f>
        <v>0</v>
      </c>
      <c r="X363" s="136">
        <f t="shared" si="35"/>
        <v>0</v>
      </c>
      <c r="Y363" s="134"/>
      <c r="Z363" s="108"/>
      <c r="AA363" s="108"/>
      <c r="AB363" s="108"/>
      <c r="AC363" s="108"/>
      <c r="AD363" s="108"/>
      <c r="AE363" s="108"/>
      <c r="AF363" s="108"/>
      <c r="AG363" s="108"/>
      <c r="AH363" s="108"/>
      <c r="AI363" s="108"/>
      <c r="AJ363" s="108"/>
      <c r="AK363" s="108"/>
      <c r="AL363" s="108"/>
      <c r="AM363" s="108"/>
      <c r="AN363" s="108"/>
      <c r="AO363" s="108"/>
    </row>
    <row r="364" spans="1:41" ht="12.75" customHeight="1" x14ac:dyDescent="0.35">
      <c r="A364" s="75"/>
      <c r="B364" s="79">
        <f>IFERROR(INDEX(Cenník[[Názov]:[KódN]],MATCH(C364,Cenník[Názov],0),2),0)</f>
        <v>0</v>
      </c>
      <c r="C364" s="131"/>
      <c r="D364" s="135"/>
      <c r="E364" s="133">
        <f>IFERROR(INDEX(Cenník[[Názov]:[JC]],MATCH(C364,Cenník[Názov],0),3),0)</f>
        <v>0</v>
      </c>
      <c r="F364" s="136">
        <f t="shared" si="32"/>
        <v>0</v>
      </c>
      <c r="G364" s="134"/>
      <c r="H364" s="79">
        <f>IFERROR(INDEX(Cenník[[Názov]:[KódN]],MATCH(I364,Cenník[Názov],0),2),0)</f>
        <v>0</v>
      </c>
      <c r="I364" s="131"/>
      <c r="J364" s="135"/>
      <c r="K364" s="133">
        <f>IFERROR(INDEX(Cenník[[Názov]:[JC]],MATCH(I364,Cenník[Názov],0),3),0)</f>
        <v>0</v>
      </c>
      <c r="L364" s="136">
        <f t="shared" si="33"/>
        <v>0</v>
      </c>
      <c r="M364" s="134"/>
      <c r="N364" s="79">
        <f>IFERROR(INDEX(Cenník[[Názov]:[KódN]],MATCH(O364,Cenník[Názov],0),2),0)</f>
        <v>0</v>
      </c>
      <c r="O364" s="131"/>
      <c r="P364" s="135"/>
      <c r="Q364" s="133">
        <f>IFERROR(INDEX(Cenník[[Názov]:[JC]],MATCH(O364,Cenník[Názov],0),3),0)</f>
        <v>0</v>
      </c>
      <c r="R364" s="136">
        <f t="shared" si="34"/>
        <v>0</v>
      </c>
      <c r="S364" s="134"/>
      <c r="T364" s="79">
        <f>IFERROR(INDEX(Cenník[[Názov]:[KódN]],MATCH(U364,Cenník[Názov],0),2),0)</f>
        <v>0</v>
      </c>
      <c r="U364" s="131"/>
      <c r="V364" s="135"/>
      <c r="W364" s="133">
        <f>IFERROR(INDEX(Cenník[[Názov]:[JC]],MATCH(U364,Cenník[Názov],0),3),0)</f>
        <v>0</v>
      </c>
      <c r="X364" s="136">
        <f t="shared" si="35"/>
        <v>0</v>
      </c>
      <c r="Y364" s="134"/>
      <c r="Z364" s="108"/>
      <c r="AA364" s="108"/>
      <c r="AB364" s="108"/>
      <c r="AC364" s="108"/>
      <c r="AD364" s="108"/>
      <c r="AE364" s="108"/>
      <c r="AF364" s="108"/>
      <c r="AG364" s="108"/>
      <c r="AH364" s="108"/>
      <c r="AI364" s="108"/>
      <c r="AJ364" s="108"/>
      <c r="AK364" s="108"/>
      <c r="AL364" s="108"/>
      <c r="AM364" s="108"/>
      <c r="AN364" s="108"/>
      <c r="AO364" s="108"/>
    </row>
    <row r="365" spans="1:41" ht="12.75" customHeight="1" x14ac:dyDescent="0.35">
      <c r="A365" s="75"/>
      <c r="B365" s="79">
        <f>IFERROR(INDEX(Cenník[[Názov]:[KódN]],MATCH(C365,Cenník[Názov],0),2),0)</f>
        <v>0</v>
      </c>
      <c r="C365" s="131"/>
      <c r="D365" s="135"/>
      <c r="E365" s="133">
        <f>IFERROR(INDEX(Cenník[[Názov]:[JC]],MATCH(C365,Cenník[Názov],0),3),0)</f>
        <v>0</v>
      </c>
      <c r="F365" s="136">
        <f t="shared" si="32"/>
        <v>0</v>
      </c>
      <c r="G365" s="134"/>
      <c r="H365" s="79">
        <f>IFERROR(INDEX(Cenník[[Názov]:[KódN]],MATCH(I365,Cenník[Názov],0),2),0)</f>
        <v>0</v>
      </c>
      <c r="I365" s="131"/>
      <c r="J365" s="135"/>
      <c r="K365" s="133">
        <f>IFERROR(INDEX(Cenník[[Názov]:[JC]],MATCH(I365,Cenník[Názov],0),3),0)</f>
        <v>0</v>
      </c>
      <c r="L365" s="136">
        <f t="shared" si="33"/>
        <v>0</v>
      </c>
      <c r="M365" s="134"/>
      <c r="N365" s="79">
        <f>IFERROR(INDEX(Cenník[[Názov]:[KódN]],MATCH(O365,Cenník[Názov],0),2),0)</f>
        <v>0</v>
      </c>
      <c r="O365" s="131"/>
      <c r="P365" s="135"/>
      <c r="Q365" s="133">
        <f>IFERROR(INDEX(Cenník[[Názov]:[JC]],MATCH(O365,Cenník[Názov],0),3),0)</f>
        <v>0</v>
      </c>
      <c r="R365" s="136">
        <f t="shared" si="34"/>
        <v>0</v>
      </c>
      <c r="S365" s="134"/>
      <c r="T365" s="79">
        <f>IFERROR(INDEX(Cenník[[Názov]:[KódN]],MATCH(U365,Cenník[Názov],0),2),0)</f>
        <v>0</v>
      </c>
      <c r="U365" s="131"/>
      <c r="V365" s="135"/>
      <c r="W365" s="133">
        <f>IFERROR(INDEX(Cenník[[Názov]:[JC]],MATCH(U365,Cenník[Názov],0),3),0)</f>
        <v>0</v>
      </c>
      <c r="X365" s="136">
        <f t="shared" si="35"/>
        <v>0</v>
      </c>
      <c r="Y365" s="134"/>
      <c r="Z365" s="108"/>
      <c r="AA365" s="108"/>
      <c r="AB365" s="108"/>
      <c r="AC365" s="108"/>
      <c r="AD365" s="108"/>
      <c r="AE365" s="108"/>
      <c r="AF365" s="108"/>
      <c r="AG365" s="108"/>
      <c r="AH365" s="108"/>
      <c r="AI365" s="108"/>
      <c r="AJ365" s="108"/>
      <c r="AK365" s="108"/>
      <c r="AL365" s="108"/>
      <c r="AM365" s="108"/>
      <c r="AN365" s="108"/>
      <c r="AO365" s="108"/>
    </row>
    <row r="366" spans="1:41" ht="12.75" customHeight="1" x14ac:dyDescent="0.35">
      <c r="A366" s="75"/>
      <c r="B366" s="79">
        <f>IFERROR(INDEX(Cenník[[Názov]:[KódN]],MATCH(C366,Cenník[Názov],0),2),0)</f>
        <v>0</v>
      </c>
      <c r="C366" s="131"/>
      <c r="D366" s="135"/>
      <c r="E366" s="133">
        <f>IFERROR(INDEX(Cenník[[Názov]:[JC]],MATCH(C366,Cenník[Názov],0),3),0)</f>
        <v>0</v>
      </c>
      <c r="F366" s="136">
        <f t="shared" si="32"/>
        <v>0</v>
      </c>
      <c r="G366" s="134"/>
      <c r="H366" s="79">
        <f>IFERROR(INDEX(Cenník[[Názov]:[KódN]],MATCH(I366,Cenník[Názov],0),2),0)</f>
        <v>0</v>
      </c>
      <c r="I366" s="131"/>
      <c r="J366" s="135"/>
      <c r="K366" s="133">
        <f>IFERROR(INDEX(Cenník[[Názov]:[JC]],MATCH(I366,Cenník[Názov],0),3),0)</f>
        <v>0</v>
      </c>
      <c r="L366" s="136">
        <f t="shared" si="33"/>
        <v>0</v>
      </c>
      <c r="M366" s="134"/>
      <c r="N366" s="79">
        <f>IFERROR(INDEX(Cenník[[Názov]:[KódN]],MATCH(O366,Cenník[Názov],0),2),0)</f>
        <v>0</v>
      </c>
      <c r="O366" s="131"/>
      <c r="P366" s="135"/>
      <c r="Q366" s="133">
        <f>IFERROR(INDEX(Cenník[[Názov]:[JC]],MATCH(O366,Cenník[Názov],0),3),0)</f>
        <v>0</v>
      </c>
      <c r="R366" s="136">
        <f t="shared" si="34"/>
        <v>0</v>
      </c>
      <c r="S366" s="134"/>
      <c r="T366" s="79">
        <f>IFERROR(INDEX(Cenník[[Názov]:[KódN]],MATCH(U366,Cenník[Názov],0),2),0)</f>
        <v>0</v>
      </c>
      <c r="U366" s="131"/>
      <c r="V366" s="135"/>
      <c r="W366" s="133">
        <f>IFERROR(INDEX(Cenník[[Názov]:[JC]],MATCH(U366,Cenník[Názov],0),3),0)</f>
        <v>0</v>
      </c>
      <c r="X366" s="136">
        <f t="shared" si="35"/>
        <v>0</v>
      </c>
      <c r="Y366" s="134"/>
      <c r="Z366" s="108"/>
      <c r="AA366" s="108"/>
      <c r="AB366" s="108"/>
      <c r="AC366" s="108"/>
      <c r="AD366" s="108"/>
      <c r="AE366" s="108"/>
      <c r="AF366" s="108"/>
      <c r="AG366" s="108"/>
      <c r="AH366" s="108"/>
      <c r="AI366" s="108"/>
      <c r="AJ366" s="108"/>
      <c r="AK366" s="108"/>
      <c r="AL366" s="108"/>
      <c r="AM366" s="108"/>
      <c r="AN366" s="108"/>
      <c r="AO366" s="108"/>
    </row>
    <row r="367" spans="1:41" ht="12.75" customHeight="1" x14ac:dyDescent="0.35">
      <c r="A367" s="75"/>
      <c r="B367" s="79">
        <f>IFERROR(INDEX(Cenník[[Názov]:[KódN]],MATCH(C367,Cenník[Názov],0),2),0)</f>
        <v>0</v>
      </c>
      <c r="C367" s="131"/>
      <c r="D367" s="135"/>
      <c r="E367" s="133">
        <f>IFERROR(INDEX(Cenník[[Názov]:[JC]],MATCH(C367,Cenník[Názov],0),3),0)</f>
        <v>0</v>
      </c>
      <c r="F367" s="136">
        <f t="shared" si="32"/>
        <v>0</v>
      </c>
      <c r="G367" s="134"/>
      <c r="H367" s="79">
        <f>IFERROR(INDEX(Cenník[[Názov]:[KódN]],MATCH(I367,Cenník[Názov],0),2),0)</f>
        <v>0</v>
      </c>
      <c r="I367" s="131"/>
      <c r="J367" s="135"/>
      <c r="K367" s="133">
        <f>IFERROR(INDEX(Cenník[[Názov]:[JC]],MATCH(I367,Cenník[Názov],0),3),0)</f>
        <v>0</v>
      </c>
      <c r="L367" s="136">
        <f t="shared" si="33"/>
        <v>0</v>
      </c>
      <c r="M367" s="134"/>
      <c r="N367" s="79">
        <f>IFERROR(INDEX(Cenník[[Názov]:[KódN]],MATCH(O367,Cenník[Názov],0),2),0)</f>
        <v>0</v>
      </c>
      <c r="O367" s="131"/>
      <c r="P367" s="135"/>
      <c r="Q367" s="133">
        <f>IFERROR(INDEX(Cenník[[Názov]:[JC]],MATCH(O367,Cenník[Názov],0),3),0)</f>
        <v>0</v>
      </c>
      <c r="R367" s="136">
        <f t="shared" si="34"/>
        <v>0</v>
      </c>
      <c r="S367" s="134"/>
      <c r="T367" s="79">
        <f>IFERROR(INDEX(Cenník[[Názov]:[KódN]],MATCH(U367,Cenník[Názov],0),2),0)</f>
        <v>0</v>
      </c>
      <c r="U367" s="131"/>
      <c r="V367" s="135"/>
      <c r="W367" s="133">
        <f>IFERROR(INDEX(Cenník[[Názov]:[JC]],MATCH(U367,Cenník[Názov],0),3),0)</f>
        <v>0</v>
      </c>
      <c r="X367" s="136">
        <f t="shared" si="35"/>
        <v>0</v>
      </c>
      <c r="Y367" s="134"/>
      <c r="Z367" s="108"/>
      <c r="AA367" s="108"/>
      <c r="AB367" s="108"/>
      <c r="AC367" s="108"/>
      <c r="AD367" s="108"/>
      <c r="AE367" s="108"/>
      <c r="AF367" s="108"/>
      <c r="AG367" s="108"/>
      <c r="AH367" s="108"/>
      <c r="AI367" s="108"/>
      <c r="AJ367" s="108"/>
      <c r="AK367" s="108"/>
      <c r="AL367" s="108"/>
      <c r="AM367" s="108"/>
      <c r="AN367" s="108"/>
      <c r="AO367" s="108"/>
    </row>
    <row r="368" spans="1:41" ht="12.75" customHeight="1" x14ac:dyDescent="0.35">
      <c r="A368" s="75"/>
      <c r="B368" s="79">
        <f>IFERROR(INDEX(Cenník[[Názov]:[KódN]],MATCH(C368,Cenník[Názov],0),2),0)</f>
        <v>0</v>
      </c>
      <c r="C368" s="131"/>
      <c r="D368" s="135"/>
      <c r="E368" s="133">
        <f>IFERROR(INDEX(Cenník[[Názov]:[JC]],MATCH(C368,Cenník[Názov],0),3),0)</f>
        <v>0</v>
      </c>
      <c r="F368" s="136">
        <f t="shared" si="32"/>
        <v>0</v>
      </c>
      <c r="G368" s="134"/>
      <c r="H368" s="79">
        <f>IFERROR(INDEX(Cenník[[Názov]:[KódN]],MATCH(I368,Cenník[Názov],0),2),0)</f>
        <v>0</v>
      </c>
      <c r="I368" s="131"/>
      <c r="J368" s="135"/>
      <c r="K368" s="133">
        <f>IFERROR(INDEX(Cenník[[Názov]:[JC]],MATCH(I368,Cenník[Názov],0),3),0)</f>
        <v>0</v>
      </c>
      <c r="L368" s="136">
        <f t="shared" si="33"/>
        <v>0</v>
      </c>
      <c r="M368" s="134"/>
      <c r="N368" s="79">
        <f>IFERROR(INDEX(Cenník[[Názov]:[KódN]],MATCH(O368,Cenník[Názov],0),2),0)</f>
        <v>0</v>
      </c>
      <c r="O368" s="131"/>
      <c r="P368" s="135"/>
      <c r="Q368" s="133">
        <f>IFERROR(INDEX(Cenník[[Názov]:[JC]],MATCH(O368,Cenník[Názov],0),3),0)</f>
        <v>0</v>
      </c>
      <c r="R368" s="136">
        <f t="shared" si="34"/>
        <v>0</v>
      </c>
      <c r="S368" s="134"/>
      <c r="T368" s="79">
        <f>IFERROR(INDEX(Cenník[[Názov]:[KódN]],MATCH(U368,Cenník[Názov],0),2),0)</f>
        <v>0</v>
      </c>
      <c r="U368" s="131"/>
      <c r="V368" s="135"/>
      <c r="W368" s="133">
        <f>IFERROR(INDEX(Cenník[[Názov]:[JC]],MATCH(U368,Cenník[Názov],0),3),0)</f>
        <v>0</v>
      </c>
      <c r="X368" s="136">
        <f t="shared" si="35"/>
        <v>0</v>
      </c>
      <c r="Y368" s="134"/>
      <c r="Z368" s="108"/>
      <c r="AA368" s="108"/>
      <c r="AB368" s="108"/>
      <c r="AC368" s="108"/>
      <c r="AD368" s="108"/>
      <c r="AE368" s="108"/>
      <c r="AF368" s="108"/>
      <c r="AG368" s="108"/>
      <c r="AH368" s="108"/>
      <c r="AI368" s="108"/>
      <c r="AJ368" s="108"/>
      <c r="AK368" s="108"/>
      <c r="AL368" s="108"/>
      <c r="AM368" s="108"/>
      <c r="AN368" s="108"/>
      <c r="AO368" s="108"/>
    </row>
    <row r="369" spans="1:41" ht="12.75" customHeight="1" x14ac:dyDescent="0.35">
      <c r="A369" s="75"/>
      <c r="B369" s="79">
        <f>IFERROR(INDEX(Cenník[[Názov]:[KódN]],MATCH(C369,Cenník[Názov],0),2),0)</f>
        <v>0</v>
      </c>
      <c r="C369" s="131"/>
      <c r="D369" s="135"/>
      <c r="E369" s="133">
        <f>IFERROR(INDEX(Cenník[[Názov]:[JC]],MATCH(C369,Cenník[Názov],0),3),0)</f>
        <v>0</v>
      </c>
      <c r="F369" s="136">
        <f t="shared" si="32"/>
        <v>0</v>
      </c>
      <c r="G369" s="134"/>
      <c r="H369" s="79">
        <f>IFERROR(INDEX(Cenník[[Názov]:[KódN]],MATCH(I369,Cenník[Názov],0),2),0)</f>
        <v>0</v>
      </c>
      <c r="I369" s="131"/>
      <c r="J369" s="135"/>
      <c r="K369" s="133">
        <f>IFERROR(INDEX(Cenník[[Názov]:[JC]],MATCH(I369,Cenník[Názov],0),3),0)</f>
        <v>0</v>
      </c>
      <c r="L369" s="136">
        <f t="shared" si="33"/>
        <v>0</v>
      </c>
      <c r="M369" s="134"/>
      <c r="N369" s="79">
        <f>IFERROR(INDEX(Cenník[[Názov]:[KódN]],MATCH(O369,Cenník[Názov],0),2),0)</f>
        <v>0</v>
      </c>
      <c r="O369" s="131"/>
      <c r="P369" s="135"/>
      <c r="Q369" s="133">
        <f>IFERROR(INDEX(Cenník[[Názov]:[JC]],MATCH(O369,Cenník[Názov],0),3),0)</f>
        <v>0</v>
      </c>
      <c r="R369" s="136">
        <f t="shared" si="34"/>
        <v>0</v>
      </c>
      <c r="S369" s="134"/>
      <c r="T369" s="79">
        <f>IFERROR(INDEX(Cenník[[Názov]:[KódN]],MATCH(U369,Cenník[Názov],0),2),0)</f>
        <v>0</v>
      </c>
      <c r="U369" s="131"/>
      <c r="V369" s="135"/>
      <c r="W369" s="133">
        <f>IFERROR(INDEX(Cenník[[Názov]:[JC]],MATCH(U369,Cenník[Názov],0),3),0)</f>
        <v>0</v>
      </c>
      <c r="X369" s="136">
        <f t="shared" si="35"/>
        <v>0</v>
      </c>
      <c r="Y369" s="134"/>
      <c r="Z369" s="108"/>
      <c r="AA369" s="108"/>
      <c r="AB369" s="108"/>
      <c r="AC369" s="108"/>
      <c r="AD369" s="108"/>
      <c r="AE369" s="108"/>
      <c r="AF369" s="108"/>
      <c r="AG369" s="108"/>
      <c r="AH369" s="108"/>
      <c r="AI369" s="108"/>
      <c r="AJ369" s="108"/>
      <c r="AK369" s="108"/>
      <c r="AL369" s="108"/>
      <c r="AM369" s="108"/>
      <c r="AN369" s="108"/>
      <c r="AO369" s="108"/>
    </row>
    <row r="370" spans="1:41" ht="12.75" customHeight="1" x14ac:dyDescent="0.35">
      <c r="A370" s="75"/>
      <c r="B370" s="79">
        <f>IFERROR(INDEX(Cenník[[Názov]:[KódN]],MATCH(C370,Cenník[Názov],0),2),0)</f>
        <v>0</v>
      </c>
      <c r="C370" s="131"/>
      <c r="D370" s="135"/>
      <c r="E370" s="133">
        <f>IFERROR(INDEX(Cenník[[Názov]:[JC]],MATCH(C370,Cenník[Názov],0),3),0)</f>
        <v>0</v>
      </c>
      <c r="F370" s="136">
        <f t="shared" si="32"/>
        <v>0</v>
      </c>
      <c r="G370" s="134"/>
      <c r="H370" s="79">
        <f>IFERROR(INDEX(Cenník[[Názov]:[KódN]],MATCH(I370,Cenník[Názov],0),2),0)</f>
        <v>0</v>
      </c>
      <c r="I370" s="131"/>
      <c r="J370" s="135"/>
      <c r="K370" s="133">
        <f>IFERROR(INDEX(Cenník[[Názov]:[JC]],MATCH(I370,Cenník[Názov],0),3),0)</f>
        <v>0</v>
      </c>
      <c r="L370" s="136">
        <f t="shared" si="33"/>
        <v>0</v>
      </c>
      <c r="M370" s="134"/>
      <c r="N370" s="79">
        <f>IFERROR(INDEX(Cenník[[Názov]:[KódN]],MATCH(O370,Cenník[Názov],0),2),0)</f>
        <v>0</v>
      </c>
      <c r="O370" s="131"/>
      <c r="P370" s="135"/>
      <c r="Q370" s="133">
        <f>IFERROR(INDEX(Cenník[[Názov]:[JC]],MATCH(O370,Cenník[Názov],0),3),0)</f>
        <v>0</v>
      </c>
      <c r="R370" s="136">
        <f t="shared" si="34"/>
        <v>0</v>
      </c>
      <c r="S370" s="134"/>
      <c r="T370" s="79">
        <f>IFERROR(INDEX(Cenník[[Názov]:[KódN]],MATCH(U370,Cenník[Názov],0),2),0)</f>
        <v>0</v>
      </c>
      <c r="U370" s="131"/>
      <c r="V370" s="135"/>
      <c r="W370" s="133">
        <f>IFERROR(INDEX(Cenník[[Názov]:[JC]],MATCH(U370,Cenník[Názov],0),3),0)</f>
        <v>0</v>
      </c>
      <c r="X370" s="136">
        <f t="shared" si="35"/>
        <v>0</v>
      </c>
      <c r="Y370" s="134"/>
      <c r="Z370" s="108"/>
      <c r="AA370" s="108"/>
      <c r="AB370" s="108"/>
      <c r="AC370" s="108"/>
      <c r="AD370" s="108"/>
      <c r="AE370" s="108"/>
      <c r="AF370" s="108"/>
      <c r="AG370" s="108"/>
      <c r="AH370" s="108"/>
      <c r="AI370" s="108"/>
      <c r="AJ370" s="108"/>
      <c r="AK370" s="108"/>
      <c r="AL370" s="108"/>
      <c r="AM370" s="108"/>
      <c r="AN370" s="108"/>
      <c r="AO370" s="108"/>
    </row>
    <row r="371" spans="1:41" ht="12.75" customHeight="1" x14ac:dyDescent="0.35">
      <c r="A371" s="75"/>
      <c r="B371" s="79">
        <f>IFERROR(INDEX(Cenník[[Názov]:[KódN]],MATCH(C371,Cenník[Názov],0),2),0)</f>
        <v>0</v>
      </c>
      <c r="C371" s="131"/>
      <c r="D371" s="135"/>
      <c r="E371" s="133">
        <f>IFERROR(INDEX(Cenník[[Názov]:[JC]],MATCH(C371,Cenník[Názov],0),3),0)</f>
        <v>0</v>
      </c>
      <c r="F371" s="136">
        <f t="shared" si="32"/>
        <v>0</v>
      </c>
      <c r="G371" s="134"/>
      <c r="H371" s="79">
        <f>IFERROR(INDEX(Cenník[[Názov]:[KódN]],MATCH(I371,Cenník[Názov],0),2),0)</f>
        <v>0</v>
      </c>
      <c r="I371" s="131"/>
      <c r="J371" s="135"/>
      <c r="K371" s="133">
        <f>IFERROR(INDEX(Cenník[[Názov]:[JC]],MATCH(I371,Cenník[Názov],0),3),0)</f>
        <v>0</v>
      </c>
      <c r="L371" s="136">
        <f t="shared" si="33"/>
        <v>0</v>
      </c>
      <c r="M371" s="134"/>
      <c r="N371" s="79">
        <f>IFERROR(INDEX(Cenník[[Názov]:[KódN]],MATCH(O371,Cenník[Názov],0),2),0)</f>
        <v>0</v>
      </c>
      <c r="O371" s="131"/>
      <c r="P371" s="135"/>
      <c r="Q371" s="133">
        <f>IFERROR(INDEX(Cenník[[Názov]:[JC]],MATCH(O371,Cenník[Názov],0),3),0)</f>
        <v>0</v>
      </c>
      <c r="R371" s="136">
        <f t="shared" si="34"/>
        <v>0</v>
      </c>
      <c r="S371" s="134"/>
      <c r="T371" s="79">
        <f>IFERROR(INDEX(Cenník[[Názov]:[KódN]],MATCH(U371,Cenník[Názov],0),2),0)</f>
        <v>0</v>
      </c>
      <c r="U371" s="131"/>
      <c r="V371" s="135"/>
      <c r="W371" s="133">
        <f>IFERROR(INDEX(Cenník[[Názov]:[JC]],MATCH(U371,Cenník[Názov],0),3),0)</f>
        <v>0</v>
      </c>
      <c r="X371" s="136">
        <f t="shared" si="35"/>
        <v>0</v>
      </c>
      <c r="Y371" s="134"/>
      <c r="Z371" s="108"/>
      <c r="AA371" s="108"/>
      <c r="AB371" s="108"/>
      <c r="AC371" s="108"/>
      <c r="AD371" s="108"/>
      <c r="AE371" s="108"/>
      <c r="AF371" s="108"/>
      <c r="AG371" s="108"/>
      <c r="AH371" s="108"/>
      <c r="AI371" s="108"/>
      <c r="AJ371" s="108"/>
      <c r="AK371" s="108"/>
      <c r="AL371" s="108"/>
      <c r="AM371" s="108"/>
      <c r="AN371" s="108"/>
      <c r="AO371" s="108"/>
    </row>
    <row r="372" spans="1:41" ht="12.75" customHeight="1" x14ac:dyDescent="0.35">
      <c r="A372" s="80"/>
      <c r="B372" s="79">
        <f>IFERROR(INDEX(Cenník[[Názov]:[KódN]],MATCH(C372,Cenník[Názov],0),2),0)</f>
        <v>0</v>
      </c>
      <c r="C372" s="131"/>
      <c r="D372" s="135"/>
      <c r="E372" s="133">
        <f>IFERROR(INDEX(Cenník[[Názov]:[JC]],MATCH(C372,Cenník[Názov],0),3),0)</f>
        <v>0</v>
      </c>
      <c r="F372" s="136">
        <f t="shared" si="32"/>
        <v>0</v>
      </c>
      <c r="G372" s="154"/>
      <c r="H372" s="79">
        <f>IFERROR(INDEX(Cenník[[Názov]:[KódN]],MATCH(I372,Cenník[Názov],0),2),0)</f>
        <v>0</v>
      </c>
      <c r="I372" s="131"/>
      <c r="J372" s="135"/>
      <c r="K372" s="133">
        <f>IFERROR(INDEX(Cenník[[Názov]:[JC]],MATCH(I372,Cenník[Názov],0),3),0)</f>
        <v>0</v>
      </c>
      <c r="L372" s="136">
        <f t="shared" si="33"/>
        <v>0</v>
      </c>
      <c r="M372" s="154"/>
      <c r="N372" s="79">
        <f>IFERROR(INDEX(Cenník[[Názov]:[KódN]],MATCH(O372,Cenník[Názov],0),2),0)</f>
        <v>0</v>
      </c>
      <c r="O372" s="131"/>
      <c r="P372" s="135"/>
      <c r="Q372" s="133">
        <f>IFERROR(INDEX(Cenník[[Názov]:[JC]],MATCH(O372,Cenník[Názov],0),3),0)</f>
        <v>0</v>
      </c>
      <c r="R372" s="136">
        <f t="shared" si="34"/>
        <v>0</v>
      </c>
      <c r="S372" s="154"/>
      <c r="T372" s="79">
        <f>IFERROR(INDEX(Cenník[[Názov]:[KódN]],MATCH(U372,Cenník[Názov],0),2),0)</f>
        <v>0</v>
      </c>
      <c r="U372" s="131"/>
      <c r="V372" s="135"/>
      <c r="W372" s="133">
        <f>IFERROR(INDEX(Cenník[[Názov]:[JC]],MATCH(U372,Cenník[Názov],0),3),0)</f>
        <v>0</v>
      </c>
      <c r="X372" s="136">
        <f t="shared" si="35"/>
        <v>0</v>
      </c>
      <c r="Y372" s="154"/>
      <c r="Z372" s="108"/>
      <c r="AA372" s="108"/>
      <c r="AB372" s="108"/>
      <c r="AC372" s="108"/>
      <c r="AD372" s="108"/>
      <c r="AE372" s="108"/>
      <c r="AF372" s="108"/>
      <c r="AG372" s="108"/>
      <c r="AH372" s="108"/>
      <c r="AI372" s="108"/>
      <c r="AJ372" s="108"/>
      <c r="AK372" s="108"/>
      <c r="AL372" s="108"/>
      <c r="AM372" s="108"/>
      <c r="AN372" s="108"/>
      <c r="AO372" s="108"/>
    </row>
    <row r="373" spans="1:41" ht="12.75" customHeight="1" x14ac:dyDescent="0.35">
      <c r="A373" s="80"/>
      <c r="B373" s="79">
        <f>IFERROR(INDEX(Cenník[[Názov]:[KódN]],MATCH(C373,Cenník[Názov],0),2),0)</f>
        <v>0</v>
      </c>
      <c r="C373" s="131"/>
      <c r="D373" s="135"/>
      <c r="E373" s="133">
        <f>IFERROR(INDEX(Cenník[[Názov]:[JC]],MATCH(C373,Cenník[Názov],0),3),0)</f>
        <v>0</v>
      </c>
      <c r="F373" s="136">
        <f t="shared" si="32"/>
        <v>0</v>
      </c>
      <c r="G373" s="154"/>
      <c r="H373" s="79">
        <f>IFERROR(INDEX(Cenník[[Názov]:[KódN]],MATCH(I373,Cenník[Názov],0),2),0)</f>
        <v>0</v>
      </c>
      <c r="I373" s="131"/>
      <c r="J373" s="135"/>
      <c r="K373" s="133">
        <f>IFERROR(INDEX(Cenník[[Názov]:[JC]],MATCH(I373,Cenník[Názov],0),3),0)</f>
        <v>0</v>
      </c>
      <c r="L373" s="136">
        <f t="shared" si="33"/>
        <v>0</v>
      </c>
      <c r="M373" s="154"/>
      <c r="N373" s="79">
        <f>IFERROR(INDEX(Cenník[[Názov]:[KódN]],MATCH(O373,Cenník[Názov],0),2),0)</f>
        <v>0</v>
      </c>
      <c r="O373" s="131"/>
      <c r="P373" s="135"/>
      <c r="Q373" s="133">
        <f>IFERROR(INDEX(Cenník[[Názov]:[JC]],MATCH(O373,Cenník[Názov],0),3),0)</f>
        <v>0</v>
      </c>
      <c r="R373" s="136">
        <f t="shared" si="34"/>
        <v>0</v>
      </c>
      <c r="S373" s="154"/>
      <c r="T373" s="79">
        <f>IFERROR(INDEX(Cenník[[Názov]:[KódN]],MATCH(U373,Cenník[Názov],0),2),0)</f>
        <v>0</v>
      </c>
      <c r="U373" s="131"/>
      <c r="V373" s="135"/>
      <c r="W373" s="133">
        <f>IFERROR(INDEX(Cenník[[Názov]:[JC]],MATCH(U373,Cenník[Názov],0),3),0)</f>
        <v>0</v>
      </c>
      <c r="X373" s="136">
        <f t="shared" si="35"/>
        <v>0</v>
      </c>
      <c r="Y373" s="154"/>
      <c r="Z373" s="108"/>
      <c r="AA373" s="108"/>
      <c r="AB373" s="108"/>
      <c r="AC373" s="108"/>
      <c r="AD373" s="108"/>
      <c r="AE373" s="108"/>
      <c r="AF373" s="108"/>
      <c r="AG373" s="108"/>
      <c r="AH373" s="108"/>
      <c r="AI373" s="108"/>
      <c r="AJ373" s="108"/>
      <c r="AK373" s="108"/>
      <c r="AL373" s="108"/>
      <c r="AM373" s="108"/>
      <c r="AN373" s="108"/>
      <c r="AO373" s="108"/>
    </row>
    <row r="374" spans="1:41" ht="12.75" customHeight="1" x14ac:dyDescent="0.35">
      <c r="A374" s="80"/>
      <c r="B374" s="79">
        <f>IFERROR(INDEX(Cenník[[Názov]:[KódN]],MATCH(C374,Cenník[Názov],0),2),0)</f>
        <v>0</v>
      </c>
      <c r="C374" s="131"/>
      <c r="D374" s="135"/>
      <c r="E374" s="133">
        <f>IFERROR(INDEX(Cenník[[Názov]:[JC]],MATCH(C374,Cenník[Názov],0),3),0)</f>
        <v>0</v>
      </c>
      <c r="F374" s="136">
        <f t="shared" si="32"/>
        <v>0</v>
      </c>
      <c r="G374" s="154"/>
      <c r="H374" s="79">
        <f>IFERROR(INDEX(Cenník[[Názov]:[KódN]],MATCH(I374,Cenník[Názov],0),2),0)</f>
        <v>0</v>
      </c>
      <c r="I374" s="131"/>
      <c r="J374" s="135"/>
      <c r="K374" s="133">
        <f>IFERROR(INDEX(Cenník[[Názov]:[JC]],MATCH(I374,Cenník[Názov],0),3),0)</f>
        <v>0</v>
      </c>
      <c r="L374" s="136">
        <f t="shared" si="33"/>
        <v>0</v>
      </c>
      <c r="M374" s="154"/>
      <c r="N374" s="79">
        <f>IFERROR(INDEX(Cenník[[Názov]:[KódN]],MATCH(O374,Cenník[Názov],0),2),0)</f>
        <v>0</v>
      </c>
      <c r="O374" s="131"/>
      <c r="P374" s="135"/>
      <c r="Q374" s="133">
        <f>IFERROR(INDEX(Cenník[[Názov]:[JC]],MATCH(O374,Cenník[Názov],0),3),0)</f>
        <v>0</v>
      </c>
      <c r="R374" s="136">
        <f t="shared" si="34"/>
        <v>0</v>
      </c>
      <c r="S374" s="154"/>
      <c r="T374" s="79">
        <f>IFERROR(INDEX(Cenník[[Názov]:[KódN]],MATCH(U374,Cenník[Názov],0),2),0)</f>
        <v>0</v>
      </c>
      <c r="U374" s="131"/>
      <c r="V374" s="135"/>
      <c r="W374" s="133">
        <f>IFERROR(INDEX(Cenník[[Názov]:[JC]],MATCH(U374,Cenník[Názov],0),3),0)</f>
        <v>0</v>
      </c>
      <c r="X374" s="136">
        <f t="shared" si="35"/>
        <v>0</v>
      </c>
      <c r="Y374" s="154"/>
      <c r="Z374" s="108"/>
      <c r="AA374" s="108"/>
      <c r="AB374" s="108"/>
      <c r="AC374" s="108"/>
      <c r="AD374" s="108"/>
      <c r="AE374" s="108"/>
      <c r="AF374" s="108"/>
      <c r="AG374" s="108"/>
      <c r="AH374" s="108"/>
      <c r="AI374" s="108"/>
      <c r="AJ374" s="108"/>
      <c r="AK374" s="108"/>
      <c r="AL374" s="108"/>
      <c r="AM374" s="108"/>
      <c r="AN374" s="108"/>
      <c r="AO374" s="108"/>
    </row>
    <row r="375" spans="1:41" ht="12.75" customHeight="1" x14ac:dyDescent="0.35">
      <c r="A375" s="80"/>
      <c r="B375" s="79">
        <f>IFERROR(INDEX(Cenník[[Názov]:[KódN]],MATCH(C375,Cenník[Názov],0),2),0)</f>
        <v>0</v>
      </c>
      <c r="C375" s="131"/>
      <c r="D375" s="135"/>
      <c r="E375" s="133">
        <f>IFERROR(INDEX(Cenník[[Názov]:[JC]],MATCH(C375,Cenník[Názov],0),3),0)</f>
        <v>0</v>
      </c>
      <c r="F375" s="136">
        <f t="shared" si="32"/>
        <v>0</v>
      </c>
      <c r="G375" s="134"/>
      <c r="H375" s="79">
        <f>IFERROR(INDEX(Cenník[[Názov]:[KódN]],MATCH(I375,Cenník[Názov],0),2),0)</f>
        <v>0</v>
      </c>
      <c r="I375" s="131"/>
      <c r="J375" s="135"/>
      <c r="K375" s="133">
        <f>IFERROR(INDEX(Cenník[[Názov]:[JC]],MATCH(I375,Cenník[Názov],0),3),0)</f>
        <v>0</v>
      </c>
      <c r="L375" s="136">
        <f t="shared" si="33"/>
        <v>0</v>
      </c>
      <c r="M375" s="134"/>
      <c r="N375" s="79">
        <f>IFERROR(INDEX(Cenník[[Názov]:[KódN]],MATCH(O375,Cenník[Názov],0),2),0)</f>
        <v>0</v>
      </c>
      <c r="O375" s="131"/>
      <c r="P375" s="135"/>
      <c r="Q375" s="133">
        <f>IFERROR(INDEX(Cenník[[Názov]:[JC]],MATCH(O375,Cenník[Názov],0),3),0)</f>
        <v>0</v>
      </c>
      <c r="R375" s="136">
        <f t="shared" si="34"/>
        <v>0</v>
      </c>
      <c r="S375" s="134"/>
      <c r="T375" s="79">
        <f>IFERROR(INDEX(Cenník[[Názov]:[KódN]],MATCH(U375,Cenník[Názov],0),2),0)</f>
        <v>0</v>
      </c>
      <c r="U375" s="131"/>
      <c r="V375" s="135"/>
      <c r="W375" s="133">
        <f>IFERROR(INDEX(Cenník[[Názov]:[JC]],MATCH(U375,Cenník[Názov],0),3),0)</f>
        <v>0</v>
      </c>
      <c r="X375" s="136">
        <f t="shared" si="35"/>
        <v>0</v>
      </c>
      <c r="Y375" s="134"/>
      <c r="Z375" s="108"/>
      <c r="AA375" s="108"/>
      <c r="AB375" s="108"/>
      <c r="AC375" s="108"/>
      <c r="AD375" s="108"/>
      <c r="AE375" s="108"/>
      <c r="AF375" s="108"/>
      <c r="AG375" s="108"/>
      <c r="AH375" s="108"/>
      <c r="AI375" s="108"/>
      <c r="AJ375" s="108"/>
      <c r="AK375" s="108"/>
      <c r="AL375" s="108"/>
      <c r="AM375" s="108"/>
      <c r="AN375" s="108"/>
      <c r="AO375" s="108"/>
    </row>
    <row r="376" spans="1:41" ht="12.75" customHeight="1" x14ac:dyDescent="0.35">
      <c r="A376" s="75"/>
      <c r="B376" s="155"/>
      <c r="C376" s="246" t="s">
        <v>49</v>
      </c>
      <c r="D376" s="247"/>
      <c r="E376" s="248">
        <f>SUM(F342:F375)</f>
        <v>0</v>
      </c>
      <c r="F376" s="249"/>
      <c r="G376" s="109"/>
      <c r="H376" s="155"/>
      <c r="I376" s="246" t="s">
        <v>49</v>
      </c>
      <c r="J376" s="247"/>
      <c r="K376" s="248">
        <f>SUM(L342:L375)</f>
        <v>0</v>
      </c>
      <c r="L376" s="249"/>
      <c r="M376" s="109"/>
      <c r="N376" s="155"/>
      <c r="O376" s="246" t="s">
        <v>49</v>
      </c>
      <c r="P376" s="247"/>
      <c r="Q376" s="248">
        <f>SUM(R342:R375)</f>
        <v>0</v>
      </c>
      <c r="R376" s="249"/>
      <c r="S376" s="109"/>
      <c r="T376" s="155"/>
      <c r="U376" s="246" t="s">
        <v>49</v>
      </c>
      <c r="V376" s="247"/>
      <c r="W376" s="248">
        <f>SUM(X342:X375)</f>
        <v>0</v>
      </c>
      <c r="X376" s="249"/>
      <c r="Y376" s="109"/>
      <c r="Z376" s="108"/>
      <c r="AA376" s="108"/>
      <c r="AB376" s="108"/>
      <c r="AC376" s="108"/>
      <c r="AD376" s="108"/>
      <c r="AE376" s="108"/>
      <c r="AF376" s="108"/>
      <c r="AG376" s="108"/>
      <c r="AH376" s="108"/>
      <c r="AI376" s="108"/>
      <c r="AJ376" s="108"/>
      <c r="AK376" s="108"/>
      <c r="AL376" s="108"/>
      <c r="AM376" s="108"/>
      <c r="AN376" s="108"/>
      <c r="AO376" s="108"/>
    </row>
    <row r="377" spans="1:41" ht="12.75" customHeight="1" x14ac:dyDescent="0.35">
      <c r="A377" s="75"/>
      <c r="B377" s="143"/>
      <c r="C377" s="238" t="str">
        <f>E339</f>
        <v>8.A</v>
      </c>
      <c r="D377" s="239"/>
      <c r="E377" s="240"/>
      <c r="F377" s="241"/>
      <c r="G377" s="109"/>
      <c r="H377" s="143"/>
      <c r="I377" s="238" t="str">
        <f>K339</f>
        <v>8.B</v>
      </c>
      <c r="J377" s="239"/>
      <c r="K377" s="240"/>
      <c r="L377" s="241"/>
      <c r="M377" s="109"/>
      <c r="N377" s="143"/>
      <c r="O377" s="238" t="str">
        <f>Q339</f>
        <v>8.C</v>
      </c>
      <c r="P377" s="239"/>
      <c r="Q377" s="240"/>
      <c r="R377" s="241"/>
      <c r="S377" s="109"/>
      <c r="T377" s="143"/>
      <c r="U377" s="238" t="str">
        <f>W339</f>
        <v>8.D</v>
      </c>
      <c r="V377" s="239"/>
      <c r="W377" s="240"/>
      <c r="X377" s="241"/>
      <c r="Y377" s="109"/>
      <c r="Z377" s="108"/>
      <c r="AA377" s="108"/>
      <c r="AB377" s="108"/>
      <c r="AC377" s="108"/>
      <c r="AD377" s="108"/>
      <c r="AE377" s="108"/>
      <c r="AF377" s="108"/>
      <c r="AG377" s="108"/>
      <c r="AH377" s="108"/>
      <c r="AI377" s="108"/>
      <c r="AJ377" s="108"/>
      <c r="AK377" s="108"/>
      <c r="AL377" s="108"/>
      <c r="AM377" s="108"/>
      <c r="AN377" s="108"/>
      <c r="AO377" s="108"/>
    </row>
    <row r="378" spans="1:41" ht="12.75" customHeight="1" x14ac:dyDescent="0.35">
      <c r="A378" s="75"/>
      <c r="B378" s="143"/>
      <c r="C378" s="242" t="str">
        <f>E339</f>
        <v>8.A</v>
      </c>
      <c r="D378" s="243"/>
      <c r="E378" s="244">
        <f>E376*E377</f>
        <v>0</v>
      </c>
      <c r="F378" s="245"/>
      <c r="G378" s="109"/>
      <c r="H378" s="143"/>
      <c r="I378" s="242" t="str">
        <f>K339</f>
        <v>8.B</v>
      </c>
      <c r="J378" s="243"/>
      <c r="K378" s="244">
        <f>K376*K377</f>
        <v>0</v>
      </c>
      <c r="L378" s="245"/>
      <c r="M378" s="109"/>
      <c r="N378" s="143"/>
      <c r="O378" s="242" t="str">
        <f>Q339</f>
        <v>8.C</v>
      </c>
      <c r="P378" s="243"/>
      <c r="Q378" s="244">
        <f>Q376*Q377</f>
        <v>0</v>
      </c>
      <c r="R378" s="245"/>
      <c r="S378" s="109"/>
      <c r="T378" s="143"/>
      <c r="U378" s="242" t="str">
        <f>W339</f>
        <v>8.D</v>
      </c>
      <c r="V378" s="243"/>
      <c r="W378" s="244">
        <f>W376*W377</f>
        <v>0</v>
      </c>
      <c r="X378" s="245"/>
      <c r="Y378" s="109"/>
      <c r="Z378" s="108"/>
      <c r="AA378" s="108"/>
      <c r="AB378" s="108"/>
      <c r="AC378" s="108"/>
      <c r="AD378" s="108"/>
      <c r="AE378" s="108"/>
      <c r="AF378" s="108"/>
      <c r="AG378" s="108"/>
      <c r="AH378" s="108"/>
      <c r="AI378" s="108"/>
      <c r="AJ378" s="108"/>
      <c r="AK378" s="108"/>
      <c r="AL378" s="108"/>
      <c r="AM378" s="108"/>
      <c r="AN378" s="108"/>
      <c r="AO378" s="108"/>
    </row>
    <row r="379" spans="1:41" ht="12.75" customHeight="1" x14ac:dyDescent="0.35">
      <c r="A379" s="75"/>
      <c r="B379" s="142"/>
      <c r="C379" s="142"/>
      <c r="D379" s="142"/>
      <c r="E379" s="142"/>
      <c r="F379" s="142"/>
      <c r="G379" s="109"/>
      <c r="H379" s="142"/>
      <c r="I379" s="142"/>
      <c r="J379" s="142"/>
      <c r="K379" s="142"/>
      <c r="L379" s="142"/>
      <c r="M379" s="109"/>
      <c r="N379" s="142"/>
      <c r="O379" s="142"/>
      <c r="P379" s="142"/>
      <c r="Q379" s="142"/>
      <c r="R379" s="142"/>
      <c r="S379" s="109"/>
      <c r="T379" s="142"/>
      <c r="U379" s="142"/>
      <c r="V379" s="142"/>
      <c r="W379" s="142"/>
      <c r="X379" s="142"/>
      <c r="Y379" s="109"/>
      <c r="Z379" s="108"/>
      <c r="AA379" s="108"/>
      <c r="AB379" s="108"/>
      <c r="AC379" s="108"/>
      <c r="AD379" s="108"/>
      <c r="AE379" s="108"/>
      <c r="AF379" s="108"/>
      <c r="AG379" s="108"/>
      <c r="AH379" s="108"/>
      <c r="AI379" s="108"/>
      <c r="AJ379" s="108"/>
      <c r="AK379" s="108"/>
      <c r="AL379" s="108"/>
      <c r="AM379" s="108"/>
      <c r="AN379" s="108"/>
      <c r="AO379" s="108"/>
    </row>
    <row r="380" spans="1:41" ht="12.75" customHeight="1" x14ac:dyDescent="0.35">
      <c r="A380" s="75"/>
      <c r="B380" s="142"/>
      <c r="C380" s="142"/>
      <c r="D380" s="142"/>
      <c r="E380" s="142"/>
      <c r="F380" s="142"/>
      <c r="G380" s="109"/>
      <c r="H380" s="142"/>
      <c r="I380" s="142"/>
      <c r="J380" s="142"/>
      <c r="K380" s="142"/>
      <c r="L380" s="142"/>
      <c r="M380" s="109"/>
      <c r="N380" s="142"/>
      <c r="O380" s="142"/>
      <c r="P380" s="142"/>
      <c r="Q380" s="142"/>
      <c r="R380" s="142"/>
      <c r="S380" s="109"/>
      <c r="T380" s="142"/>
      <c r="U380" s="142"/>
      <c r="V380" s="142"/>
      <c r="W380" s="142"/>
      <c r="X380" s="142"/>
      <c r="Y380" s="109"/>
      <c r="Z380" s="108"/>
      <c r="AA380" s="108"/>
      <c r="AB380" s="108"/>
      <c r="AC380" s="108"/>
      <c r="AD380" s="108"/>
      <c r="AE380" s="108"/>
      <c r="AF380" s="108"/>
      <c r="AG380" s="108"/>
      <c r="AH380" s="108"/>
      <c r="AI380" s="108"/>
      <c r="AJ380" s="108"/>
      <c r="AK380" s="108"/>
      <c r="AL380" s="108"/>
      <c r="AM380" s="108"/>
      <c r="AN380" s="108"/>
      <c r="AO380" s="108"/>
    </row>
    <row r="381" spans="1:41" ht="12.75" customHeight="1" x14ac:dyDescent="0.35">
      <c r="A381" s="75"/>
      <c r="B381" s="250" t="str">
        <f>B339</f>
        <v>2025/2026</v>
      </c>
      <c r="C381" s="251"/>
      <c r="D381" s="251"/>
      <c r="E381" s="252" t="s">
        <v>359</v>
      </c>
      <c r="F381" s="259"/>
      <c r="G381" s="109"/>
      <c r="H381" s="250" t="str">
        <f>H339</f>
        <v>2025/2026</v>
      </c>
      <c r="I381" s="251"/>
      <c r="J381" s="251"/>
      <c r="K381" s="252" t="s">
        <v>360</v>
      </c>
      <c r="L381" s="259"/>
      <c r="M381" s="109"/>
      <c r="N381" s="250" t="str">
        <f>N339</f>
        <v>2025/2026</v>
      </c>
      <c r="O381" s="251"/>
      <c r="P381" s="251"/>
      <c r="Q381" s="252" t="s">
        <v>361</v>
      </c>
      <c r="R381" s="259"/>
      <c r="S381" s="109"/>
      <c r="T381" s="250" t="str">
        <f>T339</f>
        <v>2025/2026</v>
      </c>
      <c r="U381" s="251"/>
      <c r="V381" s="251"/>
      <c r="W381" s="252" t="s">
        <v>362</v>
      </c>
      <c r="X381" s="259"/>
      <c r="Y381" s="109"/>
      <c r="Z381" s="108"/>
      <c r="AA381" s="108"/>
      <c r="AB381" s="108"/>
      <c r="AC381" s="108"/>
      <c r="AD381" s="108"/>
      <c r="AE381" s="108"/>
      <c r="AF381" s="108"/>
      <c r="AG381" s="108"/>
      <c r="AH381" s="108"/>
      <c r="AI381" s="108"/>
      <c r="AJ381" s="108"/>
      <c r="AK381" s="108"/>
      <c r="AL381" s="108"/>
      <c r="AM381" s="108"/>
      <c r="AN381" s="108"/>
      <c r="AO381" s="108"/>
    </row>
    <row r="382" spans="1:41" ht="12.75" customHeight="1" x14ac:dyDescent="0.35">
      <c r="A382" s="75"/>
      <c r="B382" s="117" t="s">
        <v>0</v>
      </c>
      <c r="C382" s="117" t="s">
        <v>4</v>
      </c>
      <c r="D382" s="118" t="s">
        <v>5</v>
      </c>
      <c r="E382" s="254" t="s">
        <v>6</v>
      </c>
      <c r="F382" s="255"/>
      <c r="G382" s="109"/>
      <c r="H382" s="117" t="s">
        <v>0</v>
      </c>
      <c r="I382" s="117" t="s">
        <v>4</v>
      </c>
      <c r="J382" s="118" t="s">
        <v>5</v>
      </c>
      <c r="K382" s="254" t="s">
        <v>6</v>
      </c>
      <c r="L382" s="255"/>
      <c r="M382" s="109"/>
      <c r="N382" s="117" t="s">
        <v>0</v>
      </c>
      <c r="O382" s="117" t="s">
        <v>4</v>
      </c>
      <c r="P382" s="118" t="s">
        <v>5</v>
      </c>
      <c r="Q382" s="254" t="s">
        <v>6</v>
      </c>
      <c r="R382" s="255"/>
      <c r="S382" s="109"/>
      <c r="T382" s="117" t="s">
        <v>0</v>
      </c>
      <c r="U382" s="117" t="s">
        <v>4</v>
      </c>
      <c r="V382" s="118" t="s">
        <v>5</v>
      </c>
      <c r="W382" s="254" t="s">
        <v>6</v>
      </c>
      <c r="X382" s="255"/>
      <c r="Y382" s="109"/>
      <c r="Z382" s="108"/>
      <c r="AA382" s="108"/>
      <c r="AB382" s="108"/>
      <c r="AC382" s="108"/>
      <c r="AD382" s="108"/>
      <c r="AE382" s="108"/>
      <c r="AF382" s="108"/>
      <c r="AG382" s="108"/>
      <c r="AH382" s="108"/>
      <c r="AI382" s="108"/>
      <c r="AJ382" s="108"/>
      <c r="AK382" s="108"/>
      <c r="AL382" s="108"/>
      <c r="AM382" s="108"/>
      <c r="AN382" s="108"/>
      <c r="AO382" s="108"/>
    </row>
    <row r="383" spans="1:41" ht="12.75" customHeight="1" x14ac:dyDescent="0.35">
      <c r="A383" s="75"/>
      <c r="B383" s="126" t="s">
        <v>2</v>
      </c>
      <c r="C383" s="126" t="s">
        <v>8</v>
      </c>
      <c r="D383" s="126" t="s">
        <v>9</v>
      </c>
      <c r="E383" s="127" t="s">
        <v>1</v>
      </c>
      <c r="F383" s="127" t="s">
        <v>10</v>
      </c>
      <c r="G383" s="109"/>
      <c r="H383" s="126" t="s">
        <v>2</v>
      </c>
      <c r="I383" s="126" t="s">
        <v>8</v>
      </c>
      <c r="J383" s="126" t="s">
        <v>9</v>
      </c>
      <c r="K383" s="127" t="s">
        <v>1</v>
      </c>
      <c r="L383" s="127" t="s">
        <v>10</v>
      </c>
      <c r="M383" s="109"/>
      <c r="N383" s="126" t="s">
        <v>2</v>
      </c>
      <c r="O383" s="126" t="s">
        <v>8</v>
      </c>
      <c r="P383" s="126" t="s">
        <v>9</v>
      </c>
      <c r="Q383" s="127" t="s">
        <v>1</v>
      </c>
      <c r="R383" s="127" t="s">
        <v>10</v>
      </c>
      <c r="S383" s="109"/>
      <c r="T383" s="126" t="s">
        <v>2</v>
      </c>
      <c r="U383" s="126" t="s">
        <v>8</v>
      </c>
      <c r="V383" s="126" t="s">
        <v>9</v>
      </c>
      <c r="W383" s="127" t="s">
        <v>1</v>
      </c>
      <c r="X383" s="127" t="s">
        <v>10</v>
      </c>
      <c r="Y383" s="109"/>
      <c r="Z383" s="108"/>
      <c r="AA383" s="108"/>
      <c r="AB383" s="108"/>
      <c r="AC383" s="108"/>
      <c r="AD383" s="108"/>
      <c r="AE383" s="108"/>
      <c r="AF383" s="108"/>
      <c r="AG383" s="108"/>
      <c r="AH383" s="108"/>
      <c r="AI383" s="108"/>
      <c r="AJ383" s="108"/>
      <c r="AK383" s="108"/>
      <c r="AL383" s="108"/>
      <c r="AM383" s="108"/>
      <c r="AN383" s="108"/>
      <c r="AO383" s="108"/>
    </row>
    <row r="384" spans="1:41" ht="12.75" customHeight="1" x14ac:dyDescent="0.35">
      <c r="A384" s="75"/>
      <c r="B384" s="79">
        <f>IFERROR(INDEX(Cenník[[Názov]:[KódN]],MATCH(C384,Cenník[Názov],0),2),0)</f>
        <v>0</v>
      </c>
      <c r="C384" s="131"/>
      <c r="D384" s="135"/>
      <c r="E384" s="133">
        <f>IFERROR(INDEX(Cenník[[Názov]:[JC]],MATCH(C384,Cenník[Názov],0),3),0)</f>
        <v>0</v>
      </c>
      <c r="F384" s="136">
        <f t="shared" ref="F384:F417" si="36">D384*E384</f>
        <v>0</v>
      </c>
      <c r="G384" s="134"/>
      <c r="H384" s="79">
        <f>IFERROR(INDEX(Cenník[[Názov]:[KódN]],MATCH(I384,Cenník[Názov],0),2),0)</f>
        <v>0</v>
      </c>
      <c r="I384" s="131"/>
      <c r="J384" s="135"/>
      <c r="K384" s="133">
        <f>IFERROR(INDEX(Cenník[[Názov]:[JC]],MATCH(I384,Cenník[Názov],0),3),0)</f>
        <v>0</v>
      </c>
      <c r="L384" s="136">
        <f t="shared" ref="L384:L417" si="37">J384*K384</f>
        <v>0</v>
      </c>
      <c r="M384" s="134"/>
      <c r="N384" s="79">
        <f>IFERROR(INDEX(Cenník[[Názov]:[KódN]],MATCH(O384,Cenník[Názov],0),2),0)</f>
        <v>0</v>
      </c>
      <c r="O384" s="131"/>
      <c r="P384" s="135"/>
      <c r="Q384" s="133">
        <f>IFERROR(INDEX(Cenník[[Názov]:[JC]],MATCH(O384,Cenník[Názov],0),3),0)</f>
        <v>0</v>
      </c>
      <c r="R384" s="136">
        <f t="shared" ref="R384:R417" si="38">P384*Q384</f>
        <v>0</v>
      </c>
      <c r="S384" s="134"/>
      <c r="T384" s="79">
        <f>IFERROR(INDEX(Cenník[[Názov]:[KódN]],MATCH(U384,Cenník[Názov],0),2),0)</f>
        <v>0</v>
      </c>
      <c r="U384" s="131"/>
      <c r="V384" s="135"/>
      <c r="W384" s="133">
        <f>IFERROR(INDEX(Cenník[[Názov]:[JC]],MATCH(U384,Cenník[Názov],0),3),0)</f>
        <v>0</v>
      </c>
      <c r="X384" s="136">
        <f t="shared" ref="X384:X417" si="39">V384*W384</f>
        <v>0</v>
      </c>
      <c r="Y384" s="134"/>
      <c r="Z384" s="108"/>
      <c r="AA384" s="108"/>
      <c r="AB384" s="108"/>
      <c r="AC384" s="108"/>
      <c r="AD384" s="108"/>
      <c r="AE384" s="108"/>
      <c r="AF384" s="108"/>
      <c r="AG384" s="108"/>
      <c r="AH384" s="108"/>
      <c r="AI384" s="108"/>
      <c r="AJ384" s="108"/>
      <c r="AK384" s="108"/>
      <c r="AL384" s="108"/>
      <c r="AM384" s="108"/>
      <c r="AN384" s="108"/>
      <c r="AO384" s="108"/>
    </row>
    <row r="385" spans="1:41" ht="12.75" customHeight="1" x14ac:dyDescent="0.35">
      <c r="A385" s="75"/>
      <c r="B385" s="79">
        <f>IFERROR(INDEX(Cenník[[Názov]:[KódN]],MATCH(C385,Cenník[Názov],0),2),0)</f>
        <v>0</v>
      </c>
      <c r="C385" s="131"/>
      <c r="D385" s="135"/>
      <c r="E385" s="133">
        <f>IFERROR(INDEX(Cenník[[Názov]:[JC]],MATCH(C385,Cenník[Názov],0),3),0)</f>
        <v>0</v>
      </c>
      <c r="F385" s="136">
        <f t="shared" si="36"/>
        <v>0</v>
      </c>
      <c r="G385" s="134"/>
      <c r="H385" s="79">
        <f>IFERROR(INDEX(Cenník[[Názov]:[KódN]],MATCH(I385,Cenník[Názov],0),2),0)</f>
        <v>0</v>
      </c>
      <c r="I385" s="131"/>
      <c r="J385" s="135"/>
      <c r="K385" s="133">
        <f>IFERROR(INDEX(Cenník[[Názov]:[JC]],MATCH(I385,Cenník[Názov],0),3),0)</f>
        <v>0</v>
      </c>
      <c r="L385" s="136">
        <f t="shared" si="37"/>
        <v>0</v>
      </c>
      <c r="M385" s="134"/>
      <c r="N385" s="79">
        <f>IFERROR(INDEX(Cenník[[Názov]:[KódN]],MATCH(O385,Cenník[Názov],0),2),0)</f>
        <v>0</v>
      </c>
      <c r="O385" s="131"/>
      <c r="P385" s="135"/>
      <c r="Q385" s="133">
        <f>IFERROR(INDEX(Cenník[[Názov]:[JC]],MATCH(O385,Cenník[Názov],0),3),0)</f>
        <v>0</v>
      </c>
      <c r="R385" s="136">
        <f t="shared" si="38"/>
        <v>0</v>
      </c>
      <c r="S385" s="134"/>
      <c r="T385" s="79">
        <f>IFERROR(INDEX(Cenník[[Názov]:[KódN]],MATCH(U385,Cenník[Názov],0),2),0)</f>
        <v>0</v>
      </c>
      <c r="U385" s="131"/>
      <c r="V385" s="135"/>
      <c r="W385" s="133">
        <f>IFERROR(INDEX(Cenník[[Názov]:[JC]],MATCH(U385,Cenník[Názov],0),3),0)</f>
        <v>0</v>
      </c>
      <c r="X385" s="136">
        <f t="shared" si="39"/>
        <v>0</v>
      </c>
      <c r="Y385" s="134"/>
      <c r="Z385" s="108"/>
      <c r="AA385" s="108"/>
      <c r="AB385" s="108"/>
      <c r="AC385" s="108"/>
      <c r="AD385" s="108"/>
      <c r="AE385" s="108"/>
      <c r="AF385" s="108"/>
      <c r="AG385" s="108"/>
      <c r="AH385" s="108"/>
      <c r="AI385" s="108"/>
      <c r="AJ385" s="108"/>
      <c r="AK385" s="108"/>
      <c r="AL385" s="108"/>
      <c r="AM385" s="108"/>
      <c r="AN385" s="108"/>
      <c r="AO385" s="108"/>
    </row>
    <row r="386" spans="1:41" ht="12.75" customHeight="1" x14ac:dyDescent="0.35">
      <c r="A386" s="75"/>
      <c r="B386" s="79">
        <f>IFERROR(INDEX(Cenník[[Názov]:[KódN]],MATCH(C386,Cenník[Názov],0),2),0)</f>
        <v>0</v>
      </c>
      <c r="C386" s="131"/>
      <c r="D386" s="132"/>
      <c r="E386" s="133">
        <f>IFERROR(INDEX(Cenník[[Názov]:[JC]],MATCH(C386,Cenník[Názov],0),3),0)</f>
        <v>0</v>
      </c>
      <c r="F386" s="136">
        <f t="shared" si="36"/>
        <v>0</v>
      </c>
      <c r="G386" s="134"/>
      <c r="H386" s="79">
        <f>IFERROR(INDEX(Cenník[[Názov]:[KódN]],MATCH(I386,Cenník[Názov],0),2),0)</f>
        <v>0</v>
      </c>
      <c r="I386" s="131"/>
      <c r="J386" s="135"/>
      <c r="K386" s="133">
        <f>IFERROR(INDEX(Cenník[[Názov]:[JC]],MATCH(I386,Cenník[Názov],0),3),0)</f>
        <v>0</v>
      </c>
      <c r="L386" s="136">
        <f t="shared" si="37"/>
        <v>0</v>
      </c>
      <c r="M386" s="134"/>
      <c r="N386" s="79">
        <f>IFERROR(INDEX(Cenník[[Názov]:[KódN]],MATCH(O386,Cenník[Názov],0),2),0)</f>
        <v>0</v>
      </c>
      <c r="O386" s="131"/>
      <c r="P386" s="135"/>
      <c r="Q386" s="133">
        <f>IFERROR(INDEX(Cenník[[Názov]:[JC]],MATCH(O386,Cenník[Názov],0),3),0)</f>
        <v>0</v>
      </c>
      <c r="R386" s="136">
        <f t="shared" si="38"/>
        <v>0</v>
      </c>
      <c r="S386" s="134"/>
      <c r="T386" s="79">
        <f>IFERROR(INDEX(Cenník[[Názov]:[KódN]],MATCH(U386,Cenník[Názov],0),2),0)</f>
        <v>0</v>
      </c>
      <c r="U386" s="131"/>
      <c r="V386" s="135"/>
      <c r="W386" s="133">
        <f>IFERROR(INDEX(Cenník[[Názov]:[JC]],MATCH(U386,Cenník[Názov],0),3),0)</f>
        <v>0</v>
      </c>
      <c r="X386" s="136">
        <f t="shared" si="39"/>
        <v>0</v>
      </c>
      <c r="Y386" s="134"/>
      <c r="Z386" s="108"/>
      <c r="AA386" s="108"/>
      <c r="AB386" s="108"/>
      <c r="AC386" s="108"/>
      <c r="AD386" s="108"/>
      <c r="AE386" s="108"/>
      <c r="AF386" s="108"/>
      <c r="AG386" s="108"/>
      <c r="AH386" s="108"/>
      <c r="AI386" s="108"/>
      <c r="AJ386" s="108"/>
      <c r="AK386" s="108"/>
      <c r="AL386" s="108"/>
      <c r="AM386" s="108"/>
      <c r="AN386" s="108"/>
      <c r="AO386" s="108"/>
    </row>
    <row r="387" spans="1:41" ht="12.75" customHeight="1" x14ac:dyDescent="0.35">
      <c r="A387" s="75"/>
      <c r="B387" s="79">
        <f>IFERROR(INDEX(Cenník[[Názov]:[KódN]],MATCH(C387,Cenník[Názov],0),2),0)</f>
        <v>0</v>
      </c>
      <c r="C387" s="131"/>
      <c r="D387" s="135"/>
      <c r="E387" s="133">
        <f>IFERROR(INDEX(Cenník[[Názov]:[JC]],MATCH(C387,Cenník[Názov],0),3),0)</f>
        <v>0</v>
      </c>
      <c r="F387" s="136">
        <f t="shared" si="36"/>
        <v>0</v>
      </c>
      <c r="G387" s="134"/>
      <c r="H387" s="79">
        <f>IFERROR(INDEX(Cenník[[Názov]:[KódN]],MATCH(I387,Cenník[Názov],0),2),0)</f>
        <v>0</v>
      </c>
      <c r="I387" s="131"/>
      <c r="J387" s="135"/>
      <c r="K387" s="133">
        <f>IFERROR(INDEX(Cenník[[Názov]:[JC]],MATCH(I387,Cenník[Názov],0),3),0)</f>
        <v>0</v>
      </c>
      <c r="L387" s="136">
        <f t="shared" si="37"/>
        <v>0</v>
      </c>
      <c r="M387" s="134"/>
      <c r="N387" s="79">
        <f>IFERROR(INDEX(Cenník[[Názov]:[KódN]],MATCH(O387,Cenník[Názov],0),2),0)</f>
        <v>0</v>
      </c>
      <c r="O387" s="131"/>
      <c r="P387" s="135"/>
      <c r="Q387" s="133">
        <f>IFERROR(INDEX(Cenník[[Názov]:[JC]],MATCH(O387,Cenník[Názov],0),3),0)</f>
        <v>0</v>
      </c>
      <c r="R387" s="136">
        <f t="shared" si="38"/>
        <v>0</v>
      </c>
      <c r="S387" s="134"/>
      <c r="T387" s="79">
        <f>IFERROR(INDEX(Cenník[[Názov]:[KódN]],MATCH(U387,Cenník[Názov],0),2),0)</f>
        <v>0</v>
      </c>
      <c r="U387" s="131"/>
      <c r="V387" s="135"/>
      <c r="W387" s="133">
        <f>IFERROR(INDEX(Cenník[[Názov]:[JC]],MATCH(U387,Cenník[Názov],0),3),0)</f>
        <v>0</v>
      </c>
      <c r="X387" s="136">
        <f t="shared" si="39"/>
        <v>0</v>
      </c>
      <c r="Y387" s="134"/>
      <c r="Z387" s="108"/>
      <c r="AA387" s="108"/>
      <c r="AB387" s="108"/>
      <c r="AC387" s="108"/>
      <c r="AD387" s="108"/>
      <c r="AE387" s="108"/>
      <c r="AF387" s="108"/>
      <c r="AG387" s="108"/>
      <c r="AH387" s="108"/>
      <c r="AI387" s="108"/>
      <c r="AJ387" s="108"/>
      <c r="AK387" s="108"/>
      <c r="AL387" s="108"/>
      <c r="AM387" s="108"/>
      <c r="AN387" s="108"/>
      <c r="AO387" s="108"/>
    </row>
    <row r="388" spans="1:41" ht="12.75" customHeight="1" x14ac:dyDescent="0.35">
      <c r="A388" s="75"/>
      <c r="B388" s="79">
        <f>IFERROR(INDEX(Cenník[[Názov]:[KódN]],MATCH(C388,Cenník[Názov],0),2),0)</f>
        <v>0</v>
      </c>
      <c r="C388" s="131"/>
      <c r="D388" s="135"/>
      <c r="E388" s="133">
        <f>IFERROR(INDEX(Cenník[[Názov]:[JC]],MATCH(C388,Cenník[Názov],0),3),0)</f>
        <v>0</v>
      </c>
      <c r="F388" s="136">
        <f t="shared" si="36"/>
        <v>0</v>
      </c>
      <c r="G388" s="134"/>
      <c r="H388" s="79">
        <f>IFERROR(INDEX(Cenník[[Názov]:[KódN]],MATCH(I388,Cenník[Názov],0),2),0)</f>
        <v>0</v>
      </c>
      <c r="I388" s="131"/>
      <c r="J388" s="135"/>
      <c r="K388" s="133">
        <f>IFERROR(INDEX(Cenník[[Názov]:[JC]],MATCH(I388,Cenník[Názov],0),3),0)</f>
        <v>0</v>
      </c>
      <c r="L388" s="136">
        <f t="shared" si="37"/>
        <v>0</v>
      </c>
      <c r="M388" s="134"/>
      <c r="N388" s="79">
        <f>IFERROR(INDEX(Cenník[[Názov]:[KódN]],MATCH(O388,Cenník[Názov],0),2),0)</f>
        <v>0</v>
      </c>
      <c r="O388" s="131"/>
      <c r="P388" s="135"/>
      <c r="Q388" s="133">
        <f>IFERROR(INDEX(Cenník[[Názov]:[JC]],MATCH(O388,Cenník[Názov],0),3),0)</f>
        <v>0</v>
      </c>
      <c r="R388" s="136">
        <f t="shared" si="38"/>
        <v>0</v>
      </c>
      <c r="S388" s="134"/>
      <c r="T388" s="79">
        <f>IFERROR(INDEX(Cenník[[Názov]:[KódN]],MATCH(U388,Cenník[Názov],0),2),0)</f>
        <v>0</v>
      </c>
      <c r="U388" s="131"/>
      <c r="V388" s="135"/>
      <c r="W388" s="133">
        <f>IFERROR(INDEX(Cenník[[Názov]:[JC]],MATCH(U388,Cenník[Názov],0),3),0)</f>
        <v>0</v>
      </c>
      <c r="X388" s="136">
        <f t="shared" si="39"/>
        <v>0</v>
      </c>
      <c r="Y388" s="134"/>
      <c r="Z388" s="108"/>
      <c r="AA388" s="108"/>
      <c r="AB388" s="108"/>
      <c r="AC388" s="108"/>
      <c r="AD388" s="108"/>
      <c r="AE388" s="108"/>
      <c r="AF388" s="108"/>
      <c r="AG388" s="108"/>
      <c r="AH388" s="108"/>
      <c r="AI388" s="108"/>
      <c r="AJ388" s="108"/>
      <c r="AK388" s="108"/>
      <c r="AL388" s="108"/>
      <c r="AM388" s="108"/>
      <c r="AN388" s="108"/>
      <c r="AO388" s="108"/>
    </row>
    <row r="389" spans="1:41" ht="12.75" customHeight="1" x14ac:dyDescent="0.35">
      <c r="A389" s="75"/>
      <c r="B389" s="79">
        <f>IFERROR(INDEX(Cenník[[Názov]:[KódN]],MATCH(C389,Cenník[Názov],0),2),0)</f>
        <v>0</v>
      </c>
      <c r="C389" s="131"/>
      <c r="D389" s="135"/>
      <c r="E389" s="133">
        <f>IFERROR(INDEX(Cenník[[Názov]:[JC]],MATCH(C389,Cenník[Názov],0),3),0)</f>
        <v>0</v>
      </c>
      <c r="F389" s="136">
        <f t="shared" si="36"/>
        <v>0</v>
      </c>
      <c r="G389" s="134"/>
      <c r="H389" s="79">
        <f>IFERROR(INDEX(Cenník[[Názov]:[KódN]],MATCH(I389,Cenník[Názov],0),2),0)</f>
        <v>0</v>
      </c>
      <c r="I389" s="131"/>
      <c r="J389" s="135"/>
      <c r="K389" s="133">
        <f>IFERROR(INDEX(Cenník[[Názov]:[JC]],MATCH(I389,Cenník[Názov],0),3),0)</f>
        <v>0</v>
      </c>
      <c r="L389" s="136">
        <f t="shared" si="37"/>
        <v>0</v>
      </c>
      <c r="M389" s="134"/>
      <c r="N389" s="79">
        <f>IFERROR(INDEX(Cenník[[Názov]:[KódN]],MATCH(O389,Cenník[Názov],0),2),0)</f>
        <v>0</v>
      </c>
      <c r="O389" s="131"/>
      <c r="P389" s="135"/>
      <c r="Q389" s="133">
        <f>IFERROR(INDEX(Cenník[[Názov]:[JC]],MATCH(O389,Cenník[Názov],0),3),0)</f>
        <v>0</v>
      </c>
      <c r="R389" s="136">
        <f t="shared" si="38"/>
        <v>0</v>
      </c>
      <c r="S389" s="134"/>
      <c r="T389" s="79">
        <f>IFERROR(INDEX(Cenník[[Názov]:[KódN]],MATCH(U389,Cenník[Názov],0),2),0)</f>
        <v>0</v>
      </c>
      <c r="U389" s="131"/>
      <c r="V389" s="135"/>
      <c r="W389" s="133">
        <f>IFERROR(INDEX(Cenník[[Názov]:[JC]],MATCH(U389,Cenník[Názov],0),3),0)</f>
        <v>0</v>
      </c>
      <c r="X389" s="136">
        <f t="shared" si="39"/>
        <v>0</v>
      </c>
      <c r="Y389" s="134"/>
      <c r="Z389" s="108"/>
      <c r="AA389" s="108"/>
      <c r="AB389" s="108"/>
      <c r="AC389" s="108"/>
      <c r="AD389" s="108"/>
      <c r="AE389" s="108"/>
      <c r="AF389" s="108"/>
      <c r="AG389" s="108"/>
      <c r="AH389" s="108"/>
      <c r="AI389" s="108"/>
      <c r="AJ389" s="108"/>
      <c r="AK389" s="108"/>
      <c r="AL389" s="108"/>
      <c r="AM389" s="108"/>
      <c r="AN389" s="108"/>
      <c r="AO389" s="108"/>
    </row>
    <row r="390" spans="1:41" ht="12.75" customHeight="1" x14ac:dyDescent="0.35">
      <c r="A390" s="75"/>
      <c r="B390" s="79">
        <f>IFERROR(INDEX(Cenník[[Názov]:[KódN]],MATCH(C390,Cenník[Názov],0),2),0)</f>
        <v>0</v>
      </c>
      <c r="C390" s="131"/>
      <c r="D390" s="135"/>
      <c r="E390" s="133">
        <f>IFERROR(INDEX(Cenník[[Názov]:[JC]],MATCH(C390,Cenník[Názov],0),3),0)</f>
        <v>0</v>
      </c>
      <c r="F390" s="136">
        <f t="shared" si="36"/>
        <v>0</v>
      </c>
      <c r="G390" s="134"/>
      <c r="H390" s="79">
        <f>IFERROR(INDEX(Cenník[[Názov]:[KódN]],MATCH(I390,Cenník[Názov],0),2),0)</f>
        <v>0</v>
      </c>
      <c r="I390" s="131"/>
      <c r="J390" s="135"/>
      <c r="K390" s="133">
        <f>IFERROR(INDEX(Cenník[[Názov]:[JC]],MATCH(I390,Cenník[Názov],0),3),0)</f>
        <v>0</v>
      </c>
      <c r="L390" s="136">
        <f t="shared" si="37"/>
        <v>0</v>
      </c>
      <c r="M390" s="134"/>
      <c r="N390" s="79">
        <f>IFERROR(INDEX(Cenník[[Názov]:[KódN]],MATCH(O390,Cenník[Názov],0),2),0)</f>
        <v>0</v>
      </c>
      <c r="O390" s="131"/>
      <c r="P390" s="135"/>
      <c r="Q390" s="133">
        <f>IFERROR(INDEX(Cenník[[Názov]:[JC]],MATCH(O390,Cenník[Názov],0),3),0)</f>
        <v>0</v>
      </c>
      <c r="R390" s="136">
        <f t="shared" si="38"/>
        <v>0</v>
      </c>
      <c r="S390" s="134"/>
      <c r="T390" s="79">
        <f>IFERROR(INDEX(Cenník[[Názov]:[KódN]],MATCH(U390,Cenník[Názov],0),2),0)</f>
        <v>0</v>
      </c>
      <c r="U390" s="131"/>
      <c r="V390" s="135"/>
      <c r="W390" s="133">
        <f>IFERROR(INDEX(Cenník[[Názov]:[JC]],MATCH(U390,Cenník[Názov],0),3),0)</f>
        <v>0</v>
      </c>
      <c r="X390" s="136">
        <f t="shared" si="39"/>
        <v>0</v>
      </c>
      <c r="Y390" s="134"/>
      <c r="Z390" s="108"/>
      <c r="AA390" s="108"/>
      <c r="AB390" s="108"/>
      <c r="AC390" s="108"/>
      <c r="AD390" s="108"/>
      <c r="AE390" s="108"/>
      <c r="AF390" s="108"/>
      <c r="AG390" s="108"/>
      <c r="AH390" s="108"/>
      <c r="AI390" s="108"/>
      <c r="AJ390" s="108"/>
      <c r="AK390" s="108"/>
      <c r="AL390" s="108"/>
      <c r="AM390" s="108"/>
      <c r="AN390" s="108"/>
      <c r="AO390" s="108"/>
    </row>
    <row r="391" spans="1:41" ht="12.75" customHeight="1" x14ac:dyDescent="0.35">
      <c r="A391" s="75"/>
      <c r="B391" s="79">
        <f>IFERROR(INDEX(Cenník[[Názov]:[KódN]],MATCH(C391,Cenník[Názov],0),2),0)</f>
        <v>0</v>
      </c>
      <c r="C391" s="131"/>
      <c r="D391" s="135"/>
      <c r="E391" s="133">
        <f>IFERROR(INDEX(Cenník[[Názov]:[JC]],MATCH(C391,Cenník[Názov],0),3),0)</f>
        <v>0</v>
      </c>
      <c r="F391" s="136">
        <f t="shared" si="36"/>
        <v>0</v>
      </c>
      <c r="G391" s="134"/>
      <c r="H391" s="79">
        <f>IFERROR(INDEX(Cenník[[Názov]:[KódN]],MATCH(I391,Cenník[Názov],0),2),0)</f>
        <v>0</v>
      </c>
      <c r="I391" s="131"/>
      <c r="J391" s="135"/>
      <c r="K391" s="133">
        <f>IFERROR(INDEX(Cenník[[Názov]:[JC]],MATCH(I391,Cenník[Názov],0),3),0)</f>
        <v>0</v>
      </c>
      <c r="L391" s="136">
        <f t="shared" si="37"/>
        <v>0</v>
      </c>
      <c r="M391" s="134"/>
      <c r="N391" s="79">
        <f>IFERROR(INDEX(Cenník[[Názov]:[KódN]],MATCH(O391,Cenník[Názov],0),2),0)</f>
        <v>0</v>
      </c>
      <c r="O391" s="131"/>
      <c r="P391" s="135"/>
      <c r="Q391" s="133">
        <f>IFERROR(INDEX(Cenník[[Názov]:[JC]],MATCH(O391,Cenník[Názov],0),3),0)</f>
        <v>0</v>
      </c>
      <c r="R391" s="136">
        <f t="shared" si="38"/>
        <v>0</v>
      </c>
      <c r="S391" s="134"/>
      <c r="T391" s="79">
        <f>IFERROR(INDEX(Cenník[[Názov]:[KódN]],MATCH(U391,Cenník[Názov],0),2),0)</f>
        <v>0</v>
      </c>
      <c r="U391" s="131"/>
      <c r="V391" s="135"/>
      <c r="W391" s="133">
        <f>IFERROR(INDEX(Cenník[[Názov]:[JC]],MATCH(U391,Cenník[Názov],0),3),0)</f>
        <v>0</v>
      </c>
      <c r="X391" s="136">
        <f t="shared" si="39"/>
        <v>0</v>
      </c>
      <c r="Y391" s="134"/>
      <c r="Z391" s="108"/>
      <c r="AA391" s="108"/>
      <c r="AB391" s="108"/>
      <c r="AC391" s="108"/>
      <c r="AD391" s="108"/>
      <c r="AE391" s="108"/>
      <c r="AF391" s="108"/>
      <c r="AG391" s="108"/>
      <c r="AH391" s="108"/>
      <c r="AI391" s="108"/>
      <c r="AJ391" s="108"/>
      <c r="AK391" s="108"/>
      <c r="AL391" s="108"/>
      <c r="AM391" s="108"/>
      <c r="AN391" s="108"/>
      <c r="AO391" s="108"/>
    </row>
    <row r="392" spans="1:41" ht="12.75" customHeight="1" x14ac:dyDescent="0.35">
      <c r="A392" s="75"/>
      <c r="B392" s="79">
        <f>IFERROR(INDEX(Cenník[[Názov]:[KódN]],MATCH(C392,Cenník[Názov],0),2),0)</f>
        <v>0</v>
      </c>
      <c r="C392" s="137"/>
      <c r="D392" s="135"/>
      <c r="E392" s="133">
        <f>IFERROR(INDEX(Cenník[[Názov]:[JC]],MATCH(C392,Cenník[Názov],0),3),0)</f>
        <v>0</v>
      </c>
      <c r="F392" s="136">
        <f t="shared" si="36"/>
        <v>0</v>
      </c>
      <c r="G392" s="134"/>
      <c r="H392" s="79">
        <f>IFERROR(INDEX(Cenník[[Názov]:[KódN]],MATCH(I392,Cenník[Názov],0),2),0)</f>
        <v>0</v>
      </c>
      <c r="I392" s="137"/>
      <c r="J392" s="135"/>
      <c r="K392" s="133">
        <f>IFERROR(INDEX(Cenník[[Názov]:[JC]],MATCH(I392,Cenník[Názov],0),3),0)</f>
        <v>0</v>
      </c>
      <c r="L392" s="136">
        <f t="shared" si="37"/>
        <v>0</v>
      </c>
      <c r="M392" s="134"/>
      <c r="N392" s="79">
        <f>IFERROR(INDEX(Cenník[[Názov]:[KódN]],MATCH(O392,Cenník[Názov],0),2),0)</f>
        <v>0</v>
      </c>
      <c r="O392" s="137"/>
      <c r="P392" s="135"/>
      <c r="Q392" s="133">
        <f>IFERROR(INDEX(Cenník[[Názov]:[JC]],MATCH(O392,Cenník[Názov],0),3),0)</f>
        <v>0</v>
      </c>
      <c r="R392" s="136">
        <f t="shared" si="38"/>
        <v>0</v>
      </c>
      <c r="S392" s="134"/>
      <c r="T392" s="79">
        <f>IFERROR(INDEX(Cenník[[Názov]:[KódN]],MATCH(U392,Cenník[Názov],0),2),0)</f>
        <v>0</v>
      </c>
      <c r="U392" s="137"/>
      <c r="V392" s="135"/>
      <c r="W392" s="133">
        <f>IFERROR(INDEX(Cenník[[Názov]:[JC]],MATCH(U392,Cenník[Názov],0),3),0)</f>
        <v>0</v>
      </c>
      <c r="X392" s="136">
        <f t="shared" si="39"/>
        <v>0</v>
      </c>
      <c r="Y392" s="134"/>
      <c r="Z392" s="108"/>
      <c r="AA392" s="108"/>
      <c r="AB392" s="108"/>
      <c r="AC392" s="108"/>
      <c r="AD392" s="108"/>
      <c r="AE392" s="108"/>
      <c r="AF392" s="108"/>
      <c r="AG392" s="108"/>
      <c r="AH392" s="108"/>
      <c r="AI392" s="108"/>
      <c r="AJ392" s="108"/>
      <c r="AK392" s="108"/>
      <c r="AL392" s="108"/>
      <c r="AM392" s="108"/>
      <c r="AN392" s="108"/>
      <c r="AO392" s="108"/>
    </row>
    <row r="393" spans="1:41" ht="12.75" customHeight="1" x14ac:dyDescent="0.35">
      <c r="A393" s="75"/>
      <c r="B393" s="79">
        <f>IFERROR(INDEX(Cenník[[Názov]:[KódN]],MATCH(C393,Cenník[Názov],0),2),0)</f>
        <v>0</v>
      </c>
      <c r="C393" s="137"/>
      <c r="D393" s="135"/>
      <c r="E393" s="133">
        <f>IFERROR(INDEX(Cenník[[Názov]:[JC]],MATCH(C393,Cenník[Názov],0),3),0)</f>
        <v>0</v>
      </c>
      <c r="F393" s="136">
        <f t="shared" si="36"/>
        <v>0</v>
      </c>
      <c r="G393" s="134"/>
      <c r="H393" s="79">
        <f>IFERROR(INDEX(Cenník[[Názov]:[KódN]],MATCH(I393,Cenník[Názov],0),2),0)</f>
        <v>0</v>
      </c>
      <c r="I393" s="137"/>
      <c r="J393" s="135"/>
      <c r="K393" s="133">
        <f>IFERROR(INDEX(Cenník[[Názov]:[JC]],MATCH(I393,Cenník[Názov],0),3),0)</f>
        <v>0</v>
      </c>
      <c r="L393" s="136">
        <f t="shared" si="37"/>
        <v>0</v>
      </c>
      <c r="M393" s="134"/>
      <c r="N393" s="79">
        <f>IFERROR(INDEX(Cenník[[Názov]:[KódN]],MATCH(O393,Cenník[Názov],0),2),0)</f>
        <v>0</v>
      </c>
      <c r="O393" s="137"/>
      <c r="P393" s="135"/>
      <c r="Q393" s="133">
        <f>IFERROR(INDEX(Cenník[[Názov]:[JC]],MATCH(O393,Cenník[Názov],0),3),0)</f>
        <v>0</v>
      </c>
      <c r="R393" s="136">
        <f t="shared" si="38"/>
        <v>0</v>
      </c>
      <c r="S393" s="134"/>
      <c r="T393" s="79">
        <f>IFERROR(INDEX(Cenník[[Názov]:[KódN]],MATCH(U393,Cenník[Názov],0),2),0)</f>
        <v>0</v>
      </c>
      <c r="U393" s="137"/>
      <c r="V393" s="135"/>
      <c r="W393" s="133">
        <f>IFERROR(INDEX(Cenník[[Názov]:[JC]],MATCH(U393,Cenník[Názov],0),3),0)</f>
        <v>0</v>
      </c>
      <c r="X393" s="136">
        <f t="shared" si="39"/>
        <v>0</v>
      </c>
      <c r="Y393" s="134"/>
      <c r="Z393" s="108"/>
      <c r="AA393" s="108"/>
      <c r="AB393" s="108"/>
      <c r="AC393" s="108"/>
      <c r="AD393" s="108"/>
      <c r="AE393" s="108"/>
      <c r="AF393" s="108"/>
      <c r="AG393" s="108"/>
      <c r="AH393" s="108"/>
      <c r="AI393" s="108"/>
      <c r="AJ393" s="108"/>
      <c r="AK393" s="108"/>
      <c r="AL393" s="108"/>
      <c r="AM393" s="108"/>
      <c r="AN393" s="108"/>
      <c r="AO393" s="108"/>
    </row>
    <row r="394" spans="1:41" ht="12.75" customHeight="1" x14ac:dyDescent="0.35">
      <c r="A394" s="75"/>
      <c r="B394" s="79">
        <f>IFERROR(INDEX(Cenník[[Názov]:[KódN]],MATCH(C394,Cenník[Názov],0),2),0)</f>
        <v>0</v>
      </c>
      <c r="C394" s="137"/>
      <c r="D394" s="135"/>
      <c r="E394" s="133">
        <f>IFERROR(INDEX(Cenník[[Názov]:[JC]],MATCH(C394,Cenník[Názov],0),3),0)</f>
        <v>0</v>
      </c>
      <c r="F394" s="136">
        <f t="shared" si="36"/>
        <v>0</v>
      </c>
      <c r="G394" s="134"/>
      <c r="H394" s="79">
        <f>IFERROR(INDEX(Cenník[[Názov]:[KódN]],MATCH(I394,Cenník[Názov],0),2),0)</f>
        <v>0</v>
      </c>
      <c r="I394" s="137"/>
      <c r="J394" s="135"/>
      <c r="K394" s="133">
        <f>IFERROR(INDEX(Cenník[[Názov]:[JC]],MATCH(I394,Cenník[Názov],0),3),0)</f>
        <v>0</v>
      </c>
      <c r="L394" s="136">
        <f t="shared" si="37"/>
        <v>0</v>
      </c>
      <c r="M394" s="134"/>
      <c r="N394" s="79">
        <f>IFERROR(INDEX(Cenník[[Názov]:[KódN]],MATCH(O394,Cenník[Názov],0),2),0)</f>
        <v>0</v>
      </c>
      <c r="O394" s="137"/>
      <c r="P394" s="135"/>
      <c r="Q394" s="133">
        <f>IFERROR(INDEX(Cenník[[Názov]:[JC]],MATCH(O394,Cenník[Názov],0),3),0)</f>
        <v>0</v>
      </c>
      <c r="R394" s="136">
        <f t="shared" si="38"/>
        <v>0</v>
      </c>
      <c r="S394" s="134"/>
      <c r="T394" s="79">
        <f>IFERROR(INDEX(Cenník[[Názov]:[KódN]],MATCH(U394,Cenník[Názov],0),2),0)</f>
        <v>0</v>
      </c>
      <c r="U394" s="131"/>
      <c r="V394" s="132"/>
      <c r="W394" s="133">
        <f>IFERROR(INDEX(Cenník[[Názov]:[JC]],MATCH(U394,Cenník[Názov],0),3),0)</f>
        <v>0</v>
      </c>
      <c r="X394" s="136">
        <f t="shared" si="39"/>
        <v>0</v>
      </c>
      <c r="Y394" s="134"/>
      <c r="Z394" s="108"/>
      <c r="AA394" s="108"/>
      <c r="AB394" s="108"/>
      <c r="AC394" s="108"/>
      <c r="AD394" s="108"/>
      <c r="AE394" s="108"/>
      <c r="AF394" s="108"/>
      <c r="AG394" s="108"/>
      <c r="AH394" s="108"/>
      <c r="AI394" s="108"/>
      <c r="AJ394" s="108"/>
      <c r="AK394" s="108"/>
      <c r="AL394" s="108"/>
      <c r="AM394" s="108"/>
      <c r="AN394" s="108"/>
      <c r="AO394" s="108"/>
    </row>
    <row r="395" spans="1:41" ht="12.75" customHeight="1" x14ac:dyDescent="0.35">
      <c r="A395" s="75"/>
      <c r="B395" s="79">
        <f>IFERROR(INDEX(Cenník[[Názov]:[KódN]],MATCH(C395,Cenník[Názov],0),2),0)</f>
        <v>0</v>
      </c>
      <c r="C395" s="137"/>
      <c r="D395" s="135"/>
      <c r="E395" s="133">
        <f>IFERROR(INDEX(Cenník[[Názov]:[JC]],MATCH(C395,Cenník[Názov],0),3),0)</f>
        <v>0</v>
      </c>
      <c r="F395" s="136">
        <f t="shared" si="36"/>
        <v>0</v>
      </c>
      <c r="G395" s="134"/>
      <c r="H395" s="79">
        <f>IFERROR(INDEX(Cenník[[Názov]:[KódN]],MATCH(I395,Cenník[Názov],0),2),0)</f>
        <v>0</v>
      </c>
      <c r="I395" s="137"/>
      <c r="J395" s="135"/>
      <c r="K395" s="133">
        <f>IFERROR(INDEX(Cenník[[Názov]:[JC]],MATCH(I395,Cenník[Názov],0),3),0)</f>
        <v>0</v>
      </c>
      <c r="L395" s="136">
        <f t="shared" si="37"/>
        <v>0</v>
      </c>
      <c r="M395" s="134"/>
      <c r="N395" s="79">
        <f>IFERROR(INDEX(Cenník[[Názov]:[KódN]],MATCH(O395,Cenník[Názov],0),2),0)</f>
        <v>0</v>
      </c>
      <c r="O395" s="137"/>
      <c r="P395" s="135"/>
      <c r="Q395" s="133">
        <f>IFERROR(INDEX(Cenník[[Názov]:[JC]],MATCH(O395,Cenník[Názov],0),3),0)</f>
        <v>0</v>
      </c>
      <c r="R395" s="136">
        <f t="shared" si="38"/>
        <v>0</v>
      </c>
      <c r="S395" s="134"/>
      <c r="T395" s="79">
        <f>IFERROR(INDEX(Cenník[[Názov]:[KódN]],MATCH(U395,Cenník[Názov],0),2),0)</f>
        <v>0</v>
      </c>
      <c r="U395" s="137"/>
      <c r="V395" s="135"/>
      <c r="W395" s="133">
        <f>IFERROR(INDEX(Cenník[[Názov]:[JC]],MATCH(U395,Cenník[Názov],0),3),0)</f>
        <v>0</v>
      </c>
      <c r="X395" s="136">
        <f t="shared" si="39"/>
        <v>0</v>
      </c>
      <c r="Y395" s="134"/>
      <c r="Z395" s="108"/>
      <c r="AA395" s="108"/>
      <c r="AB395" s="108"/>
      <c r="AC395" s="108"/>
      <c r="AD395" s="108"/>
      <c r="AE395" s="108"/>
      <c r="AF395" s="108"/>
      <c r="AG395" s="108"/>
      <c r="AH395" s="108"/>
      <c r="AI395" s="108"/>
      <c r="AJ395" s="108"/>
      <c r="AK395" s="108"/>
      <c r="AL395" s="108"/>
      <c r="AM395" s="108"/>
      <c r="AN395" s="108"/>
      <c r="AO395" s="108"/>
    </row>
    <row r="396" spans="1:41" ht="12.75" customHeight="1" x14ac:dyDescent="0.35">
      <c r="A396" s="75"/>
      <c r="B396" s="79">
        <f>IFERROR(INDEX(Cenník[[Názov]:[KódN]],MATCH(C396,Cenník[Názov],0),2),0)</f>
        <v>0</v>
      </c>
      <c r="C396" s="131"/>
      <c r="D396" s="135"/>
      <c r="E396" s="133">
        <f>IFERROR(INDEX(Cenník[[Názov]:[JC]],MATCH(C396,Cenník[Názov],0),3),0)</f>
        <v>0</v>
      </c>
      <c r="F396" s="136">
        <f t="shared" si="36"/>
        <v>0</v>
      </c>
      <c r="G396" s="134"/>
      <c r="H396" s="79">
        <f>IFERROR(INDEX(Cenník[[Názov]:[KódN]],MATCH(I396,Cenník[Názov],0),2),0)</f>
        <v>0</v>
      </c>
      <c r="I396" s="131"/>
      <c r="J396" s="135"/>
      <c r="K396" s="133">
        <f>IFERROR(INDEX(Cenník[[Názov]:[JC]],MATCH(I396,Cenník[Názov],0),3),0)</f>
        <v>0</v>
      </c>
      <c r="L396" s="136">
        <f t="shared" si="37"/>
        <v>0</v>
      </c>
      <c r="M396" s="134"/>
      <c r="N396" s="79">
        <f>IFERROR(INDEX(Cenník[[Názov]:[KódN]],MATCH(O396,Cenník[Názov],0),2),0)</f>
        <v>0</v>
      </c>
      <c r="O396" s="131"/>
      <c r="P396" s="135"/>
      <c r="Q396" s="133">
        <f>IFERROR(INDEX(Cenník[[Názov]:[JC]],MATCH(O396,Cenník[Názov],0),3),0)</f>
        <v>0</v>
      </c>
      <c r="R396" s="136">
        <f t="shared" si="38"/>
        <v>0</v>
      </c>
      <c r="S396" s="134"/>
      <c r="T396" s="79">
        <f>IFERROR(INDEX(Cenník[[Názov]:[KódN]],MATCH(U396,Cenník[Názov],0),2),0)</f>
        <v>0</v>
      </c>
      <c r="U396" s="131"/>
      <c r="V396" s="135"/>
      <c r="W396" s="133">
        <f>IFERROR(INDEX(Cenník[[Názov]:[JC]],MATCH(U396,Cenník[Názov],0),3),0)</f>
        <v>0</v>
      </c>
      <c r="X396" s="136">
        <f t="shared" si="39"/>
        <v>0</v>
      </c>
      <c r="Y396" s="134"/>
      <c r="Z396" s="108"/>
      <c r="AA396" s="108"/>
      <c r="AB396" s="108"/>
      <c r="AC396" s="108"/>
      <c r="AD396" s="108"/>
      <c r="AE396" s="108"/>
      <c r="AF396" s="108"/>
      <c r="AG396" s="108"/>
      <c r="AH396" s="108"/>
      <c r="AI396" s="108"/>
      <c r="AJ396" s="108"/>
      <c r="AK396" s="108"/>
      <c r="AL396" s="108"/>
      <c r="AM396" s="108"/>
      <c r="AN396" s="108"/>
      <c r="AO396" s="108"/>
    </row>
    <row r="397" spans="1:41" ht="12.75" customHeight="1" x14ac:dyDescent="0.35">
      <c r="A397" s="75"/>
      <c r="B397" s="79">
        <f>IFERROR(INDEX(Cenník[[Názov]:[KódN]],MATCH(C397,Cenník[Názov],0),2),0)</f>
        <v>0</v>
      </c>
      <c r="C397" s="131"/>
      <c r="D397" s="135"/>
      <c r="E397" s="133">
        <f>IFERROR(INDEX(Cenník[[Názov]:[JC]],MATCH(C397,Cenník[Názov],0),3),0)</f>
        <v>0</v>
      </c>
      <c r="F397" s="136">
        <f t="shared" si="36"/>
        <v>0</v>
      </c>
      <c r="G397" s="134"/>
      <c r="H397" s="79">
        <f>IFERROR(INDEX(Cenník[[Názov]:[KódN]],MATCH(I397,Cenník[Názov],0),2),0)</f>
        <v>0</v>
      </c>
      <c r="I397" s="131"/>
      <c r="J397" s="135"/>
      <c r="K397" s="133">
        <f>IFERROR(INDEX(Cenník[[Názov]:[JC]],MATCH(I397,Cenník[Názov],0),3),0)</f>
        <v>0</v>
      </c>
      <c r="L397" s="136">
        <f t="shared" si="37"/>
        <v>0</v>
      </c>
      <c r="M397" s="134"/>
      <c r="N397" s="79">
        <f>IFERROR(INDEX(Cenník[[Názov]:[KódN]],MATCH(O397,Cenník[Názov],0),2),0)</f>
        <v>0</v>
      </c>
      <c r="O397" s="131"/>
      <c r="P397" s="132"/>
      <c r="Q397" s="133">
        <f>IFERROR(INDEX(Cenník[[Názov]:[JC]],MATCH(O397,Cenník[Názov],0),3),0)</f>
        <v>0</v>
      </c>
      <c r="R397" s="136">
        <f t="shared" si="38"/>
        <v>0</v>
      </c>
      <c r="S397" s="134"/>
      <c r="T397" s="79">
        <f>IFERROR(INDEX(Cenník[[Názov]:[KódN]],MATCH(U397,Cenník[Názov],0),2),0)</f>
        <v>0</v>
      </c>
      <c r="U397" s="131"/>
      <c r="V397" s="135"/>
      <c r="W397" s="133">
        <f>IFERROR(INDEX(Cenník[[Názov]:[JC]],MATCH(U397,Cenník[Názov],0),3),0)</f>
        <v>0</v>
      </c>
      <c r="X397" s="136">
        <f t="shared" si="39"/>
        <v>0</v>
      </c>
      <c r="Y397" s="134"/>
      <c r="Z397" s="108"/>
      <c r="AA397" s="108"/>
      <c r="AB397" s="108"/>
      <c r="AC397" s="108"/>
      <c r="AD397" s="108"/>
      <c r="AE397" s="108"/>
      <c r="AF397" s="108"/>
      <c r="AG397" s="108"/>
      <c r="AH397" s="108"/>
      <c r="AI397" s="108"/>
      <c r="AJ397" s="108"/>
      <c r="AK397" s="108"/>
      <c r="AL397" s="108"/>
      <c r="AM397" s="108"/>
      <c r="AN397" s="108"/>
      <c r="AO397" s="108"/>
    </row>
    <row r="398" spans="1:41" ht="12.75" customHeight="1" x14ac:dyDescent="0.35">
      <c r="A398" s="75"/>
      <c r="B398" s="79">
        <f>IFERROR(INDEX(Cenník[[Názov]:[KódN]],MATCH(C398,Cenník[Názov],0),2),0)</f>
        <v>0</v>
      </c>
      <c r="C398" s="131"/>
      <c r="D398" s="135"/>
      <c r="E398" s="133">
        <f>IFERROR(INDEX(Cenník[[Názov]:[JC]],MATCH(C398,Cenník[Názov],0),3),0)</f>
        <v>0</v>
      </c>
      <c r="F398" s="136">
        <f t="shared" si="36"/>
        <v>0</v>
      </c>
      <c r="G398" s="134"/>
      <c r="H398" s="79">
        <f>IFERROR(INDEX(Cenník[[Názov]:[KódN]],MATCH(I398,Cenník[Názov],0),2),0)</f>
        <v>0</v>
      </c>
      <c r="I398" s="131"/>
      <c r="J398" s="135"/>
      <c r="K398" s="133">
        <f>IFERROR(INDEX(Cenník[[Názov]:[JC]],MATCH(I398,Cenník[Názov],0),3),0)</f>
        <v>0</v>
      </c>
      <c r="L398" s="136">
        <f t="shared" si="37"/>
        <v>0</v>
      </c>
      <c r="M398" s="134"/>
      <c r="N398" s="79">
        <f>IFERROR(INDEX(Cenník[[Názov]:[KódN]],MATCH(O398,Cenník[Názov],0),2),0)</f>
        <v>0</v>
      </c>
      <c r="O398" s="131"/>
      <c r="P398" s="135"/>
      <c r="Q398" s="133">
        <f>IFERROR(INDEX(Cenník[[Názov]:[JC]],MATCH(O398,Cenník[Názov],0),3),0)</f>
        <v>0</v>
      </c>
      <c r="R398" s="136">
        <f t="shared" si="38"/>
        <v>0</v>
      </c>
      <c r="S398" s="134"/>
      <c r="T398" s="79">
        <f>IFERROR(INDEX(Cenník[[Názov]:[KódN]],MATCH(U398,Cenník[Názov],0),2),0)</f>
        <v>0</v>
      </c>
      <c r="U398" s="131"/>
      <c r="V398" s="135"/>
      <c r="W398" s="133">
        <f>IFERROR(INDEX(Cenník[[Názov]:[JC]],MATCH(U398,Cenník[Názov],0),3),0)</f>
        <v>0</v>
      </c>
      <c r="X398" s="136">
        <f t="shared" si="39"/>
        <v>0</v>
      </c>
      <c r="Y398" s="134"/>
      <c r="Z398" s="108"/>
      <c r="AA398" s="108"/>
      <c r="AB398" s="108"/>
      <c r="AC398" s="108"/>
      <c r="AD398" s="108"/>
      <c r="AE398" s="108"/>
      <c r="AF398" s="108"/>
      <c r="AG398" s="108"/>
      <c r="AH398" s="108"/>
      <c r="AI398" s="108"/>
      <c r="AJ398" s="108"/>
      <c r="AK398" s="108"/>
      <c r="AL398" s="108"/>
      <c r="AM398" s="108"/>
      <c r="AN398" s="108"/>
      <c r="AO398" s="108"/>
    </row>
    <row r="399" spans="1:41" ht="12.75" customHeight="1" x14ac:dyDescent="0.35">
      <c r="A399" s="75"/>
      <c r="B399" s="79">
        <f>IFERROR(INDEX(Cenník[[Názov]:[KódN]],MATCH(C399,Cenník[Názov],0),2),0)</f>
        <v>0</v>
      </c>
      <c r="C399" s="131"/>
      <c r="D399" s="135"/>
      <c r="E399" s="133">
        <f>IFERROR(INDEX(Cenník[[Názov]:[JC]],MATCH(C399,Cenník[Názov],0),3),0)</f>
        <v>0</v>
      </c>
      <c r="F399" s="136">
        <f t="shared" si="36"/>
        <v>0</v>
      </c>
      <c r="G399" s="134"/>
      <c r="H399" s="79">
        <f>IFERROR(INDEX(Cenník[[Názov]:[KódN]],MATCH(I399,Cenník[Názov],0),2),0)</f>
        <v>0</v>
      </c>
      <c r="I399" s="131"/>
      <c r="J399" s="135"/>
      <c r="K399" s="133">
        <f>IFERROR(INDEX(Cenník[[Názov]:[JC]],MATCH(I399,Cenník[Názov],0),3),0)</f>
        <v>0</v>
      </c>
      <c r="L399" s="136">
        <f t="shared" si="37"/>
        <v>0</v>
      </c>
      <c r="M399" s="134"/>
      <c r="N399" s="79">
        <f>IFERROR(INDEX(Cenník[[Názov]:[KódN]],MATCH(O399,Cenník[Názov],0),2),0)</f>
        <v>0</v>
      </c>
      <c r="O399" s="131"/>
      <c r="P399" s="135"/>
      <c r="Q399" s="133">
        <f>IFERROR(INDEX(Cenník[[Názov]:[JC]],MATCH(O399,Cenník[Názov],0),3),0)</f>
        <v>0</v>
      </c>
      <c r="R399" s="136">
        <f t="shared" si="38"/>
        <v>0</v>
      </c>
      <c r="S399" s="134"/>
      <c r="T399" s="79">
        <f>IFERROR(INDEX(Cenník[[Názov]:[KódN]],MATCH(U399,Cenník[Názov],0),2),0)</f>
        <v>0</v>
      </c>
      <c r="U399" s="131"/>
      <c r="V399" s="135"/>
      <c r="W399" s="133">
        <f>IFERROR(INDEX(Cenník[[Názov]:[JC]],MATCH(U399,Cenník[Názov],0),3),0)</f>
        <v>0</v>
      </c>
      <c r="X399" s="136">
        <f t="shared" si="39"/>
        <v>0</v>
      </c>
      <c r="Y399" s="134"/>
      <c r="Z399" s="108"/>
      <c r="AA399" s="108"/>
      <c r="AB399" s="108"/>
      <c r="AC399" s="108"/>
      <c r="AD399" s="108"/>
      <c r="AE399" s="108"/>
      <c r="AF399" s="108"/>
      <c r="AG399" s="108"/>
      <c r="AH399" s="108"/>
      <c r="AI399" s="108"/>
      <c r="AJ399" s="108"/>
      <c r="AK399" s="108"/>
      <c r="AL399" s="108"/>
      <c r="AM399" s="108"/>
      <c r="AN399" s="108"/>
      <c r="AO399" s="108"/>
    </row>
    <row r="400" spans="1:41" ht="12.75" customHeight="1" x14ac:dyDescent="0.35">
      <c r="A400" s="75"/>
      <c r="B400" s="79">
        <f>IFERROR(INDEX(Cenník[[Názov]:[KódN]],MATCH(C400,Cenník[Názov],0),2),0)</f>
        <v>0</v>
      </c>
      <c r="C400" s="131"/>
      <c r="D400" s="135"/>
      <c r="E400" s="133">
        <f>IFERROR(INDEX(Cenník[[Názov]:[JC]],MATCH(C400,Cenník[Názov],0),3),0)</f>
        <v>0</v>
      </c>
      <c r="F400" s="136">
        <f t="shared" si="36"/>
        <v>0</v>
      </c>
      <c r="G400" s="134"/>
      <c r="H400" s="79">
        <f>IFERROR(INDEX(Cenník[[Názov]:[KódN]],MATCH(I400,Cenník[Názov],0),2),0)</f>
        <v>0</v>
      </c>
      <c r="I400" s="131"/>
      <c r="J400" s="135"/>
      <c r="K400" s="133">
        <f>IFERROR(INDEX(Cenník[[Názov]:[JC]],MATCH(I400,Cenník[Názov],0),3),0)</f>
        <v>0</v>
      </c>
      <c r="L400" s="136">
        <f t="shared" si="37"/>
        <v>0</v>
      </c>
      <c r="M400" s="134"/>
      <c r="N400" s="79">
        <f>IFERROR(INDEX(Cenník[[Názov]:[KódN]],MATCH(O400,Cenník[Názov],0),2),0)</f>
        <v>0</v>
      </c>
      <c r="O400" s="131"/>
      <c r="P400" s="135"/>
      <c r="Q400" s="133">
        <f>IFERROR(INDEX(Cenník[[Názov]:[JC]],MATCH(O400,Cenník[Názov],0),3),0)</f>
        <v>0</v>
      </c>
      <c r="R400" s="136">
        <f t="shared" si="38"/>
        <v>0</v>
      </c>
      <c r="S400" s="134"/>
      <c r="T400" s="79">
        <f>IFERROR(INDEX(Cenník[[Názov]:[KódN]],MATCH(U400,Cenník[Názov],0),2),0)</f>
        <v>0</v>
      </c>
      <c r="U400" s="131"/>
      <c r="V400" s="135"/>
      <c r="W400" s="133">
        <f>IFERROR(INDEX(Cenník[[Názov]:[JC]],MATCH(U400,Cenník[Názov],0),3),0)</f>
        <v>0</v>
      </c>
      <c r="X400" s="136">
        <f t="shared" si="39"/>
        <v>0</v>
      </c>
      <c r="Y400" s="134"/>
      <c r="Z400" s="108"/>
      <c r="AA400" s="108"/>
      <c r="AB400" s="108"/>
      <c r="AC400" s="108"/>
      <c r="AD400" s="108"/>
      <c r="AE400" s="108"/>
      <c r="AF400" s="108"/>
      <c r="AG400" s="108"/>
      <c r="AH400" s="108"/>
      <c r="AI400" s="108"/>
      <c r="AJ400" s="108"/>
      <c r="AK400" s="108"/>
      <c r="AL400" s="108"/>
      <c r="AM400" s="108"/>
      <c r="AN400" s="108"/>
      <c r="AO400" s="108"/>
    </row>
    <row r="401" spans="1:41" ht="12.75" customHeight="1" x14ac:dyDescent="0.35">
      <c r="A401" s="75"/>
      <c r="B401" s="79">
        <f>IFERROR(INDEX(Cenník[[Názov]:[KódN]],MATCH(C401,Cenník[Názov],0),2),0)</f>
        <v>0</v>
      </c>
      <c r="C401" s="137"/>
      <c r="D401" s="135"/>
      <c r="E401" s="133">
        <f>IFERROR(INDEX(Cenník[[Názov]:[JC]],MATCH(C401,Cenník[Názov],0),3),0)</f>
        <v>0</v>
      </c>
      <c r="F401" s="136">
        <f t="shared" si="36"/>
        <v>0</v>
      </c>
      <c r="G401" s="134"/>
      <c r="H401" s="79">
        <f>IFERROR(INDEX(Cenník[[Názov]:[KódN]],MATCH(I401,Cenník[Názov],0),2),0)</f>
        <v>0</v>
      </c>
      <c r="I401" s="137"/>
      <c r="J401" s="135"/>
      <c r="K401" s="133">
        <f>IFERROR(INDEX(Cenník[[Názov]:[JC]],MATCH(I401,Cenník[Názov],0),3),0)</f>
        <v>0</v>
      </c>
      <c r="L401" s="136">
        <f t="shared" si="37"/>
        <v>0</v>
      </c>
      <c r="M401" s="134"/>
      <c r="N401" s="79">
        <f>IFERROR(INDEX(Cenník[[Názov]:[KódN]],MATCH(O401,Cenník[Názov],0),2),0)</f>
        <v>0</v>
      </c>
      <c r="O401" s="137"/>
      <c r="P401" s="135"/>
      <c r="Q401" s="133">
        <f>IFERROR(INDEX(Cenník[[Názov]:[JC]],MATCH(O401,Cenník[Názov],0),3),0)</f>
        <v>0</v>
      </c>
      <c r="R401" s="136">
        <f t="shared" si="38"/>
        <v>0</v>
      </c>
      <c r="S401" s="134"/>
      <c r="T401" s="79">
        <f>IFERROR(INDEX(Cenník[[Názov]:[KódN]],MATCH(U401,Cenník[Názov],0),2),0)</f>
        <v>0</v>
      </c>
      <c r="U401" s="137"/>
      <c r="V401" s="135"/>
      <c r="W401" s="133">
        <f>IFERROR(INDEX(Cenník[[Názov]:[JC]],MATCH(U401,Cenník[Názov],0),3),0)</f>
        <v>0</v>
      </c>
      <c r="X401" s="136">
        <f t="shared" si="39"/>
        <v>0</v>
      </c>
      <c r="Y401" s="134"/>
      <c r="Z401" s="108"/>
      <c r="AA401" s="108"/>
      <c r="AB401" s="108"/>
      <c r="AC401" s="108"/>
      <c r="AD401" s="108"/>
      <c r="AE401" s="108"/>
      <c r="AF401" s="108"/>
      <c r="AG401" s="108"/>
      <c r="AH401" s="108"/>
      <c r="AI401" s="108"/>
      <c r="AJ401" s="108"/>
      <c r="AK401" s="108"/>
      <c r="AL401" s="108"/>
      <c r="AM401" s="108"/>
      <c r="AN401" s="108"/>
      <c r="AO401" s="108"/>
    </row>
    <row r="402" spans="1:41" ht="12.75" customHeight="1" x14ac:dyDescent="0.35">
      <c r="A402" s="75"/>
      <c r="B402" s="79">
        <f>IFERROR(INDEX(Cenník[[Názov]:[KódN]],MATCH(C402,Cenník[Názov],0),2),0)</f>
        <v>0</v>
      </c>
      <c r="C402" s="137"/>
      <c r="D402" s="135"/>
      <c r="E402" s="133">
        <f>IFERROR(INDEX(Cenník[[Názov]:[JC]],MATCH(C402,Cenník[Názov],0),3),0)</f>
        <v>0</v>
      </c>
      <c r="F402" s="136">
        <f t="shared" si="36"/>
        <v>0</v>
      </c>
      <c r="G402" s="134"/>
      <c r="H402" s="79">
        <f>IFERROR(INDEX(Cenník[[Názov]:[KódN]],MATCH(I402,Cenník[Názov],0),2),0)</f>
        <v>0</v>
      </c>
      <c r="I402" s="137"/>
      <c r="J402" s="135"/>
      <c r="K402" s="133">
        <f>IFERROR(INDEX(Cenník[[Názov]:[JC]],MATCH(I402,Cenník[Názov],0),3),0)</f>
        <v>0</v>
      </c>
      <c r="L402" s="136">
        <f t="shared" si="37"/>
        <v>0</v>
      </c>
      <c r="M402" s="134"/>
      <c r="N402" s="79">
        <f>IFERROR(INDEX(Cenník[[Názov]:[KódN]],MATCH(O402,Cenník[Názov],0),2),0)</f>
        <v>0</v>
      </c>
      <c r="O402" s="137"/>
      <c r="P402" s="135"/>
      <c r="Q402" s="133">
        <f>IFERROR(INDEX(Cenník[[Názov]:[JC]],MATCH(O402,Cenník[Názov],0),3),0)</f>
        <v>0</v>
      </c>
      <c r="R402" s="136">
        <f t="shared" si="38"/>
        <v>0</v>
      </c>
      <c r="S402" s="134"/>
      <c r="T402" s="79">
        <f>IFERROR(INDEX(Cenník[[Názov]:[KódN]],MATCH(U402,Cenník[Názov],0),2),0)</f>
        <v>0</v>
      </c>
      <c r="U402" s="137"/>
      <c r="V402" s="135"/>
      <c r="W402" s="133">
        <f>IFERROR(INDEX(Cenník[[Názov]:[JC]],MATCH(U402,Cenník[Názov],0),3),0)</f>
        <v>0</v>
      </c>
      <c r="X402" s="136">
        <f t="shared" si="39"/>
        <v>0</v>
      </c>
      <c r="Y402" s="134"/>
      <c r="Z402" s="108"/>
      <c r="AA402" s="108"/>
      <c r="AB402" s="108"/>
      <c r="AC402" s="108"/>
      <c r="AD402" s="108"/>
      <c r="AE402" s="108"/>
      <c r="AF402" s="108"/>
      <c r="AG402" s="108"/>
      <c r="AH402" s="108"/>
      <c r="AI402" s="108"/>
      <c r="AJ402" s="108"/>
      <c r="AK402" s="108"/>
      <c r="AL402" s="108"/>
      <c r="AM402" s="108"/>
      <c r="AN402" s="108"/>
      <c r="AO402" s="108"/>
    </row>
    <row r="403" spans="1:41" ht="12.75" customHeight="1" x14ac:dyDescent="0.35">
      <c r="A403" s="75"/>
      <c r="B403" s="79">
        <f>IFERROR(INDEX(Cenník[[Názov]:[KódN]],MATCH(C403,Cenník[Názov],0),2),0)</f>
        <v>0</v>
      </c>
      <c r="C403" s="131"/>
      <c r="D403" s="135"/>
      <c r="E403" s="133">
        <f>IFERROR(INDEX(Cenník[[Názov]:[JC]],MATCH(C403,Cenník[Názov],0),3),0)</f>
        <v>0</v>
      </c>
      <c r="F403" s="136">
        <f t="shared" si="36"/>
        <v>0</v>
      </c>
      <c r="G403" s="134"/>
      <c r="H403" s="79">
        <f>IFERROR(INDEX(Cenník[[Názov]:[KódN]],MATCH(I403,Cenník[Názov],0),2),0)</f>
        <v>0</v>
      </c>
      <c r="I403" s="131"/>
      <c r="J403" s="132"/>
      <c r="K403" s="133">
        <f>IFERROR(INDEX(Cenník[[Názov]:[JC]],MATCH(I403,Cenník[Názov],0),3),0)</f>
        <v>0</v>
      </c>
      <c r="L403" s="136">
        <f t="shared" si="37"/>
        <v>0</v>
      </c>
      <c r="M403" s="134"/>
      <c r="N403" s="79">
        <f>IFERROR(INDEX(Cenník[[Názov]:[KódN]],MATCH(O403,Cenník[Názov],0),2),0)</f>
        <v>0</v>
      </c>
      <c r="O403" s="131"/>
      <c r="P403" s="135"/>
      <c r="Q403" s="133">
        <f>IFERROR(INDEX(Cenník[[Názov]:[JC]],MATCH(O403,Cenník[Názov],0),3),0)</f>
        <v>0</v>
      </c>
      <c r="R403" s="136">
        <f t="shared" si="38"/>
        <v>0</v>
      </c>
      <c r="S403" s="134"/>
      <c r="T403" s="79">
        <f>IFERROR(INDEX(Cenník[[Názov]:[KódN]],MATCH(U403,Cenník[Názov],0),2),0)</f>
        <v>0</v>
      </c>
      <c r="U403" s="131"/>
      <c r="V403" s="135"/>
      <c r="W403" s="133">
        <f>IFERROR(INDEX(Cenník[[Názov]:[JC]],MATCH(U403,Cenník[Názov],0),3),0)</f>
        <v>0</v>
      </c>
      <c r="X403" s="136">
        <f t="shared" si="39"/>
        <v>0</v>
      </c>
      <c r="Y403" s="134"/>
      <c r="Z403" s="108"/>
      <c r="AA403" s="108"/>
      <c r="AB403" s="108"/>
      <c r="AC403" s="108"/>
      <c r="AD403" s="108"/>
      <c r="AE403" s="108"/>
      <c r="AF403" s="108"/>
      <c r="AG403" s="108"/>
      <c r="AH403" s="108"/>
      <c r="AI403" s="108"/>
      <c r="AJ403" s="108"/>
      <c r="AK403" s="108"/>
      <c r="AL403" s="108"/>
      <c r="AM403" s="108"/>
      <c r="AN403" s="108"/>
      <c r="AO403" s="108"/>
    </row>
    <row r="404" spans="1:41" ht="12.75" customHeight="1" x14ac:dyDescent="0.35">
      <c r="A404" s="75"/>
      <c r="B404" s="79">
        <f>IFERROR(INDEX(Cenník[[Názov]:[KódN]],MATCH(C404,Cenník[Názov],0),2),0)</f>
        <v>0</v>
      </c>
      <c r="C404" s="131"/>
      <c r="D404" s="135"/>
      <c r="E404" s="133">
        <f>IFERROR(INDEX(Cenník[[Názov]:[JC]],MATCH(C404,Cenník[Názov],0),3),0)</f>
        <v>0</v>
      </c>
      <c r="F404" s="136">
        <f t="shared" si="36"/>
        <v>0</v>
      </c>
      <c r="G404" s="134"/>
      <c r="H404" s="79">
        <f>IFERROR(INDEX(Cenník[[Názov]:[KódN]],MATCH(I404,Cenník[Názov],0),2),0)</f>
        <v>0</v>
      </c>
      <c r="I404" s="131"/>
      <c r="J404" s="135"/>
      <c r="K404" s="133">
        <f>IFERROR(INDEX(Cenník[[Názov]:[JC]],MATCH(I404,Cenník[Názov],0),3),0)</f>
        <v>0</v>
      </c>
      <c r="L404" s="136">
        <f t="shared" si="37"/>
        <v>0</v>
      </c>
      <c r="M404" s="134"/>
      <c r="N404" s="79">
        <f>IFERROR(INDEX(Cenník[[Názov]:[KódN]],MATCH(O404,Cenník[Názov],0),2),0)</f>
        <v>0</v>
      </c>
      <c r="O404" s="131"/>
      <c r="P404" s="135"/>
      <c r="Q404" s="133">
        <f>IFERROR(INDEX(Cenník[[Názov]:[JC]],MATCH(O404,Cenník[Názov],0),3),0)</f>
        <v>0</v>
      </c>
      <c r="R404" s="136">
        <f t="shared" si="38"/>
        <v>0</v>
      </c>
      <c r="S404" s="134"/>
      <c r="T404" s="79">
        <f>IFERROR(INDEX(Cenník[[Názov]:[KódN]],MATCH(U404,Cenník[Názov],0),2),0)</f>
        <v>0</v>
      </c>
      <c r="U404" s="131"/>
      <c r="V404" s="135"/>
      <c r="W404" s="133">
        <f>IFERROR(INDEX(Cenník[[Názov]:[JC]],MATCH(U404,Cenník[Názov],0),3),0)</f>
        <v>0</v>
      </c>
      <c r="X404" s="136">
        <f t="shared" si="39"/>
        <v>0</v>
      </c>
      <c r="Y404" s="134"/>
      <c r="Z404" s="108"/>
      <c r="AA404" s="108"/>
      <c r="AB404" s="108"/>
      <c r="AC404" s="108"/>
      <c r="AD404" s="108"/>
      <c r="AE404" s="108"/>
      <c r="AF404" s="108"/>
      <c r="AG404" s="108"/>
      <c r="AH404" s="108"/>
      <c r="AI404" s="108"/>
      <c r="AJ404" s="108"/>
      <c r="AK404" s="108"/>
      <c r="AL404" s="108"/>
      <c r="AM404" s="108"/>
      <c r="AN404" s="108"/>
      <c r="AO404" s="108"/>
    </row>
    <row r="405" spans="1:41" ht="12.75" customHeight="1" x14ac:dyDescent="0.35">
      <c r="A405" s="75"/>
      <c r="B405" s="79">
        <f>IFERROR(INDEX(Cenník[[Názov]:[KódN]],MATCH(C405,Cenník[Názov],0),2),0)</f>
        <v>0</v>
      </c>
      <c r="C405" s="131"/>
      <c r="D405" s="135"/>
      <c r="E405" s="133">
        <f>IFERROR(INDEX(Cenník[[Názov]:[JC]],MATCH(C405,Cenník[Názov],0),3),0)</f>
        <v>0</v>
      </c>
      <c r="F405" s="136">
        <f t="shared" si="36"/>
        <v>0</v>
      </c>
      <c r="G405" s="134"/>
      <c r="H405" s="79">
        <f>IFERROR(INDEX(Cenník[[Názov]:[KódN]],MATCH(I405,Cenník[Názov],0),2),0)</f>
        <v>0</v>
      </c>
      <c r="I405" s="131"/>
      <c r="J405" s="135"/>
      <c r="K405" s="133">
        <f>IFERROR(INDEX(Cenník[[Názov]:[JC]],MATCH(I405,Cenník[Názov],0),3),0)</f>
        <v>0</v>
      </c>
      <c r="L405" s="136">
        <f t="shared" si="37"/>
        <v>0</v>
      </c>
      <c r="M405" s="134"/>
      <c r="N405" s="79">
        <f>IFERROR(INDEX(Cenník[[Názov]:[KódN]],MATCH(O405,Cenník[Názov],0),2),0)</f>
        <v>0</v>
      </c>
      <c r="O405" s="131"/>
      <c r="P405" s="135"/>
      <c r="Q405" s="133">
        <f>IFERROR(INDEX(Cenník[[Názov]:[JC]],MATCH(O405,Cenník[Názov],0),3),0)</f>
        <v>0</v>
      </c>
      <c r="R405" s="136">
        <f t="shared" si="38"/>
        <v>0</v>
      </c>
      <c r="S405" s="134"/>
      <c r="T405" s="79">
        <f>IFERROR(INDEX(Cenník[[Názov]:[KódN]],MATCH(U405,Cenník[Názov],0),2),0)</f>
        <v>0</v>
      </c>
      <c r="U405" s="131"/>
      <c r="V405" s="135"/>
      <c r="W405" s="133">
        <f>IFERROR(INDEX(Cenník[[Názov]:[JC]],MATCH(U405,Cenník[Názov],0),3),0)</f>
        <v>0</v>
      </c>
      <c r="X405" s="136">
        <f t="shared" si="39"/>
        <v>0</v>
      </c>
      <c r="Y405" s="134"/>
      <c r="Z405" s="108"/>
      <c r="AA405" s="108"/>
      <c r="AB405" s="108"/>
      <c r="AC405" s="108"/>
      <c r="AD405" s="108"/>
      <c r="AE405" s="108"/>
      <c r="AF405" s="108"/>
      <c r="AG405" s="108"/>
      <c r="AH405" s="108"/>
      <c r="AI405" s="108"/>
      <c r="AJ405" s="108"/>
      <c r="AK405" s="108"/>
      <c r="AL405" s="108"/>
      <c r="AM405" s="108"/>
      <c r="AN405" s="108"/>
      <c r="AO405" s="108"/>
    </row>
    <row r="406" spans="1:41" ht="12.75" customHeight="1" x14ac:dyDescent="0.35">
      <c r="A406" s="75"/>
      <c r="B406" s="79">
        <f>IFERROR(INDEX(Cenník[[Názov]:[KódN]],MATCH(C406,Cenník[Názov],0),2),0)</f>
        <v>0</v>
      </c>
      <c r="C406" s="131"/>
      <c r="D406" s="135"/>
      <c r="E406" s="133">
        <f>IFERROR(INDEX(Cenník[[Názov]:[JC]],MATCH(C406,Cenník[Názov],0),3),0)</f>
        <v>0</v>
      </c>
      <c r="F406" s="136">
        <f t="shared" si="36"/>
        <v>0</v>
      </c>
      <c r="G406" s="134"/>
      <c r="H406" s="79">
        <f>IFERROR(INDEX(Cenník[[Názov]:[KódN]],MATCH(I406,Cenník[Názov],0),2),0)</f>
        <v>0</v>
      </c>
      <c r="I406" s="131"/>
      <c r="J406" s="135"/>
      <c r="K406" s="133">
        <f>IFERROR(INDEX(Cenník[[Názov]:[JC]],MATCH(I406,Cenník[Názov],0),3),0)</f>
        <v>0</v>
      </c>
      <c r="L406" s="136">
        <f t="shared" si="37"/>
        <v>0</v>
      </c>
      <c r="M406" s="134"/>
      <c r="N406" s="79">
        <f>IFERROR(INDEX(Cenník[[Názov]:[KódN]],MATCH(O406,Cenník[Názov],0),2),0)</f>
        <v>0</v>
      </c>
      <c r="O406" s="131"/>
      <c r="P406" s="135"/>
      <c r="Q406" s="133">
        <f>IFERROR(INDEX(Cenník[[Názov]:[JC]],MATCH(O406,Cenník[Názov],0),3),0)</f>
        <v>0</v>
      </c>
      <c r="R406" s="136">
        <f t="shared" si="38"/>
        <v>0</v>
      </c>
      <c r="S406" s="134"/>
      <c r="T406" s="79">
        <f>IFERROR(INDEX(Cenník[[Názov]:[KódN]],MATCH(U406,Cenník[Názov],0),2),0)</f>
        <v>0</v>
      </c>
      <c r="U406" s="131"/>
      <c r="V406" s="135"/>
      <c r="W406" s="133">
        <f>IFERROR(INDEX(Cenník[[Názov]:[JC]],MATCH(U406,Cenník[Názov],0),3),0)</f>
        <v>0</v>
      </c>
      <c r="X406" s="136">
        <f t="shared" si="39"/>
        <v>0</v>
      </c>
      <c r="Y406" s="134"/>
      <c r="Z406" s="108"/>
      <c r="AA406" s="108"/>
      <c r="AB406" s="108"/>
      <c r="AC406" s="108"/>
      <c r="AD406" s="108"/>
      <c r="AE406" s="108"/>
      <c r="AF406" s="108"/>
      <c r="AG406" s="108"/>
      <c r="AH406" s="108"/>
      <c r="AI406" s="108"/>
      <c r="AJ406" s="108"/>
      <c r="AK406" s="108"/>
      <c r="AL406" s="108"/>
      <c r="AM406" s="108"/>
      <c r="AN406" s="108"/>
      <c r="AO406" s="108"/>
    </row>
    <row r="407" spans="1:41" ht="12.75" customHeight="1" x14ac:dyDescent="0.35">
      <c r="A407" s="75"/>
      <c r="B407" s="79">
        <f>IFERROR(INDEX(Cenník[[Názov]:[KódN]],MATCH(C407,Cenník[Názov],0),2),0)</f>
        <v>0</v>
      </c>
      <c r="C407" s="131"/>
      <c r="D407" s="135"/>
      <c r="E407" s="133">
        <f>IFERROR(INDEX(Cenník[[Názov]:[JC]],MATCH(C407,Cenník[Názov],0),3),0)</f>
        <v>0</v>
      </c>
      <c r="F407" s="136">
        <f t="shared" si="36"/>
        <v>0</v>
      </c>
      <c r="G407" s="134"/>
      <c r="H407" s="79">
        <f>IFERROR(INDEX(Cenník[[Názov]:[KódN]],MATCH(I407,Cenník[Názov],0),2),0)</f>
        <v>0</v>
      </c>
      <c r="I407" s="131"/>
      <c r="J407" s="135"/>
      <c r="K407" s="133">
        <f>IFERROR(INDEX(Cenník[[Názov]:[JC]],MATCH(I407,Cenník[Názov],0),3),0)</f>
        <v>0</v>
      </c>
      <c r="L407" s="136">
        <f t="shared" si="37"/>
        <v>0</v>
      </c>
      <c r="M407" s="134"/>
      <c r="N407" s="79">
        <f>IFERROR(INDEX(Cenník[[Názov]:[KódN]],MATCH(O407,Cenník[Názov],0),2),0)</f>
        <v>0</v>
      </c>
      <c r="O407" s="131"/>
      <c r="P407" s="135"/>
      <c r="Q407" s="133">
        <f>IFERROR(INDEX(Cenník[[Názov]:[JC]],MATCH(O407,Cenník[Názov],0),3),0)</f>
        <v>0</v>
      </c>
      <c r="R407" s="136">
        <f t="shared" si="38"/>
        <v>0</v>
      </c>
      <c r="S407" s="134"/>
      <c r="T407" s="79">
        <f>IFERROR(INDEX(Cenník[[Názov]:[KódN]],MATCH(U407,Cenník[Názov],0),2),0)</f>
        <v>0</v>
      </c>
      <c r="U407" s="131"/>
      <c r="V407" s="135"/>
      <c r="W407" s="133">
        <f>IFERROR(INDEX(Cenník[[Názov]:[JC]],MATCH(U407,Cenník[Názov],0),3),0)</f>
        <v>0</v>
      </c>
      <c r="X407" s="136">
        <f t="shared" si="39"/>
        <v>0</v>
      </c>
      <c r="Y407" s="134"/>
      <c r="Z407" s="108"/>
      <c r="AA407" s="108"/>
      <c r="AB407" s="108"/>
      <c r="AC407" s="108"/>
      <c r="AD407" s="108"/>
      <c r="AE407" s="108"/>
      <c r="AF407" s="108"/>
      <c r="AG407" s="108"/>
      <c r="AH407" s="108"/>
      <c r="AI407" s="108"/>
      <c r="AJ407" s="108"/>
      <c r="AK407" s="108"/>
      <c r="AL407" s="108"/>
      <c r="AM407" s="108"/>
      <c r="AN407" s="108"/>
      <c r="AO407" s="108"/>
    </row>
    <row r="408" spans="1:41" ht="12.75" customHeight="1" x14ac:dyDescent="0.35">
      <c r="A408" s="75"/>
      <c r="B408" s="79">
        <f>IFERROR(INDEX(Cenník[[Názov]:[KódN]],MATCH(C408,Cenník[Názov],0),2),0)</f>
        <v>0</v>
      </c>
      <c r="C408" s="131"/>
      <c r="D408" s="135"/>
      <c r="E408" s="133">
        <f>IFERROR(INDEX(Cenník[[Názov]:[JC]],MATCH(C408,Cenník[Názov],0),3),0)</f>
        <v>0</v>
      </c>
      <c r="F408" s="136">
        <f t="shared" si="36"/>
        <v>0</v>
      </c>
      <c r="G408" s="134"/>
      <c r="H408" s="79">
        <f>IFERROR(INDEX(Cenník[[Názov]:[KódN]],MATCH(I408,Cenník[Názov],0),2),0)</f>
        <v>0</v>
      </c>
      <c r="I408" s="131"/>
      <c r="J408" s="135"/>
      <c r="K408" s="133">
        <f>IFERROR(INDEX(Cenník[[Názov]:[JC]],MATCH(I408,Cenník[Názov],0),3),0)</f>
        <v>0</v>
      </c>
      <c r="L408" s="136">
        <f t="shared" si="37"/>
        <v>0</v>
      </c>
      <c r="M408" s="134"/>
      <c r="N408" s="79">
        <f>IFERROR(INDEX(Cenník[[Názov]:[KódN]],MATCH(O408,Cenník[Názov],0),2),0)</f>
        <v>0</v>
      </c>
      <c r="O408" s="131"/>
      <c r="P408" s="135"/>
      <c r="Q408" s="133">
        <f>IFERROR(INDEX(Cenník[[Názov]:[JC]],MATCH(O408,Cenník[Názov],0),3),0)</f>
        <v>0</v>
      </c>
      <c r="R408" s="136">
        <f t="shared" si="38"/>
        <v>0</v>
      </c>
      <c r="S408" s="134"/>
      <c r="T408" s="79">
        <f>IFERROR(INDEX(Cenník[[Názov]:[KódN]],MATCH(U408,Cenník[Názov],0),2),0)</f>
        <v>0</v>
      </c>
      <c r="U408" s="131"/>
      <c r="V408" s="135"/>
      <c r="W408" s="133">
        <f>IFERROR(INDEX(Cenník[[Názov]:[JC]],MATCH(U408,Cenník[Názov],0),3),0)</f>
        <v>0</v>
      </c>
      <c r="X408" s="136">
        <f t="shared" si="39"/>
        <v>0</v>
      </c>
      <c r="Y408" s="134"/>
      <c r="Z408" s="108"/>
      <c r="AA408" s="108"/>
      <c r="AB408" s="108"/>
      <c r="AC408" s="108"/>
      <c r="AD408" s="108"/>
      <c r="AE408" s="108"/>
      <c r="AF408" s="108"/>
      <c r="AG408" s="108"/>
      <c r="AH408" s="108"/>
      <c r="AI408" s="108"/>
      <c r="AJ408" s="108"/>
      <c r="AK408" s="108"/>
      <c r="AL408" s="108"/>
      <c r="AM408" s="108"/>
      <c r="AN408" s="108"/>
      <c r="AO408" s="108"/>
    </row>
    <row r="409" spans="1:41" ht="12.75" customHeight="1" x14ac:dyDescent="0.35">
      <c r="A409" s="75"/>
      <c r="B409" s="79">
        <f>IFERROR(INDEX(Cenník[[Názov]:[KódN]],MATCH(C409,Cenník[Názov],0),2),0)</f>
        <v>0</v>
      </c>
      <c r="C409" s="131"/>
      <c r="D409" s="135"/>
      <c r="E409" s="133">
        <f>IFERROR(INDEX(Cenník[[Názov]:[JC]],MATCH(C409,Cenník[Názov],0),3),0)</f>
        <v>0</v>
      </c>
      <c r="F409" s="136">
        <f t="shared" si="36"/>
        <v>0</v>
      </c>
      <c r="G409" s="134"/>
      <c r="H409" s="79">
        <f>IFERROR(INDEX(Cenník[[Názov]:[KódN]],MATCH(I409,Cenník[Názov],0),2),0)</f>
        <v>0</v>
      </c>
      <c r="I409" s="131"/>
      <c r="J409" s="135"/>
      <c r="K409" s="133">
        <f>IFERROR(INDEX(Cenník[[Názov]:[JC]],MATCH(I409,Cenník[Názov],0),3),0)</f>
        <v>0</v>
      </c>
      <c r="L409" s="136">
        <f t="shared" si="37"/>
        <v>0</v>
      </c>
      <c r="M409" s="134"/>
      <c r="N409" s="79">
        <f>IFERROR(INDEX(Cenník[[Názov]:[KódN]],MATCH(O409,Cenník[Názov],0),2),0)</f>
        <v>0</v>
      </c>
      <c r="O409" s="131"/>
      <c r="P409" s="135"/>
      <c r="Q409" s="133">
        <f>IFERROR(INDEX(Cenník[[Názov]:[JC]],MATCH(O409,Cenník[Názov],0),3),0)</f>
        <v>0</v>
      </c>
      <c r="R409" s="136">
        <f t="shared" si="38"/>
        <v>0</v>
      </c>
      <c r="S409" s="134"/>
      <c r="T409" s="79">
        <f>IFERROR(INDEX(Cenník[[Názov]:[KódN]],MATCH(U409,Cenník[Názov],0),2),0)</f>
        <v>0</v>
      </c>
      <c r="U409" s="131"/>
      <c r="V409" s="135"/>
      <c r="W409" s="133">
        <f>IFERROR(INDEX(Cenník[[Názov]:[JC]],MATCH(U409,Cenník[Názov],0),3),0)</f>
        <v>0</v>
      </c>
      <c r="X409" s="136">
        <f t="shared" si="39"/>
        <v>0</v>
      </c>
      <c r="Y409" s="134"/>
      <c r="Z409" s="108"/>
      <c r="AA409" s="108"/>
      <c r="AB409" s="108"/>
      <c r="AC409" s="108"/>
      <c r="AD409" s="108"/>
      <c r="AE409" s="108"/>
      <c r="AF409" s="108"/>
      <c r="AG409" s="108"/>
      <c r="AH409" s="108"/>
      <c r="AI409" s="108"/>
      <c r="AJ409" s="108"/>
      <c r="AK409" s="108"/>
      <c r="AL409" s="108"/>
      <c r="AM409" s="108"/>
      <c r="AN409" s="108"/>
      <c r="AO409" s="108"/>
    </row>
    <row r="410" spans="1:41" ht="12.75" customHeight="1" x14ac:dyDescent="0.35">
      <c r="A410" s="75"/>
      <c r="B410" s="79">
        <f>IFERROR(INDEX(Cenník[[Názov]:[KódN]],MATCH(C410,Cenník[Názov],0),2),0)</f>
        <v>0</v>
      </c>
      <c r="C410" s="131"/>
      <c r="D410" s="135"/>
      <c r="E410" s="133">
        <f>IFERROR(INDEX(Cenník[[Názov]:[JC]],MATCH(C410,Cenník[Názov],0),3),0)</f>
        <v>0</v>
      </c>
      <c r="F410" s="136">
        <f t="shared" si="36"/>
        <v>0</v>
      </c>
      <c r="G410" s="134"/>
      <c r="H410" s="79">
        <f>IFERROR(INDEX(Cenník[[Názov]:[KódN]],MATCH(I410,Cenník[Názov],0),2),0)</f>
        <v>0</v>
      </c>
      <c r="I410" s="131"/>
      <c r="J410" s="135"/>
      <c r="K410" s="133">
        <f>IFERROR(INDEX(Cenník[[Názov]:[JC]],MATCH(I410,Cenník[Názov],0),3),0)</f>
        <v>0</v>
      </c>
      <c r="L410" s="136">
        <f t="shared" si="37"/>
        <v>0</v>
      </c>
      <c r="M410" s="134"/>
      <c r="N410" s="79">
        <f>IFERROR(INDEX(Cenník[[Názov]:[KódN]],MATCH(O410,Cenník[Názov],0),2),0)</f>
        <v>0</v>
      </c>
      <c r="O410" s="131"/>
      <c r="P410" s="135"/>
      <c r="Q410" s="133">
        <f>IFERROR(INDEX(Cenník[[Názov]:[JC]],MATCH(O410,Cenník[Názov],0),3),0)</f>
        <v>0</v>
      </c>
      <c r="R410" s="136">
        <f t="shared" si="38"/>
        <v>0</v>
      </c>
      <c r="S410" s="134"/>
      <c r="T410" s="79">
        <f>IFERROR(INDEX(Cenník[[Názov]:[KódN]],MATCH(U410,Cenník[Názov],0),2),0)</f>
        <v>0</v>
      </c>
      <c r="U410" s="131"/>
      <c r="V410" s="135"/>
      <c r="W410" s="133">
        <f>IFERROR(INDEX(Cenník[[Názov]:[JC]],MATCH(U410,Cenník[Názov],0),3),0)</f>
        <v>0</v>
      </c>
      <c r="X410" s="136">
        <f t="shared" si="39"/>
        <v>0</v>
      </c>
      <c r="Y410" s="134"/>
      <c r="Z410" s="108"/>
      <c r="AA410" s="108"/>
      <c r="AB410" s="108"/>
      <c r="AC410" s="108"/>
      <c r="AD410" s="108"/>
      <c r="AE410" s="108"/>
      <c r="AF410" s="108"/>
      <c r="AG410" s="108"/>
      <c r="AH410" s="108"/>
      <c r="AI410" s="108"/>
      <c r="AJ410" s="108"/>
      <c r="AK410" s="108"/>
      <c r="AL410" s="108"/>
      <c r="AM410" s="108"/>
      <c r="AN410" s="108"/>
      <c r="AO410" s="108"/>
    </row>
    <row r="411" spans="1:41" ht="12.75" customHeight="1" x14ac:dyDescent="0.35">
      <c r="A411" s="75"/>
      <c r="B411" s="79">
        <f>IFERROR(INDEX(Cenník[[Názov]:[KódN]],MATCH(C411,Cenník[Názov],0),2),0)</f>
        <v>0</v>
      </c>
      <c r="C411" s="131"/>
      <c r="D411" s="135"/>
      <c r="E411" s="133">
        <f>IFERROR(INDEX(Cenník[[Názov]:[JC]],MATCH(C411,Cenník[Názov],0),3),0)</f>
        <v>0</v>
      </c>
      <c r="F411" s="136">
        <f t="shared" si="36"/>
        <v>0</v>
      </c>
      <c r="G411" s="134"/>
      <c r="H411" s="79">
        <f>IFERROR(INDEX(Cenník[[Názov]:[KódN]],MATCH(I411,Cenník[Názov],0),2),0)</f>
        <v>0</v>
      </c>
      <c r="I411" s="131"/>
      <c r="J411" s="135"/>
      <c r="K411" s="133">
        <f>IFERROR(INDEX(Cenník[[Názov]:[JC]],MATCH(I411,Cenník[Názov],0),3),0)</f>
        <v>0</v>
      </c>
      <c r="L411" s="136">
        <f t="shared" si="37"/>
        <v>0</v>
      </c>
      <c r="M411" s="134"/>
      <c r="N411" s="79">
        <f>IFERROR(INDEX(Cenník[[Názov]:[KódN]],MATCH(O411,Cenník[Názov],0),2),0)</f>
        <v>0</v>
      </c>
      <c r="O411" s="131"/>
      <c r="P411" s="135"/>
      <c r="Q411" s="133">
        <f>IFERROR(INDEX(Cenník[[Názov]:[JC]],MATCH(O411,Cenník[Názov],0),3),0)</f>
        <v>0</v>
      </c>
      <c r="R411" s="136">
        <f t="shared" si="38"/>
        <v>0</v>
      </c>
      <c r="S411" s="134"/>
      <c r="T411" s="79">
        <f>IFERROR(INDEX(Cenník[[Názov]:[KódN]],MATCH(U411,Cenník[Názov],0),2),0)</f>
        <v>0</v>
      </c>
      <c r="U411" s="131"/>
      <c r="V411" s="135"/>
      <c r="W411" s="133">
        <f>IFERROR(INDEX(Cenník[[Názov]:[JC]],MATCH(U411,Cenník[Názov],0),3),0)</f>
        <v>0</v>
      </c>
      <c r="X411" s="136">
        <f t="shared" si="39"/>
        <v>0</v>
      </c>
      <c r="Y411" s="134"/>
      <c r="Z411" s="108"/>
      <c r="AA411" s="108"/>
      <c r="AB411" s="108"/>
      <c r="AC411" s="108"/>
      <c r="AD411" s="108"/>
      <c r="AE411" s="108"/>
      <c r="AF411" s="108"/>
      <c r="AG411" s="108"/>
      <c r="AH411" s="108"/>
      <c r="AI411" s="108"/>
      <c r="AJ411" s="108"/>
      <c r="AK411" s="108"/>
      <c r="AL411" s="108"/>
      <c r="AM411" s="108"/>
      <c r="AN411" s="108"/>
      <c r="AO411" s="108"/>
    </row>
    <row r="412" spans="1:41" ht="12.75" customHeight="1" x14ac:dyDescent="0.35">
      <c r="A412" s="75"/>
      <c r="B412" s="79">
        <f>IFERROR(INDEX(Cenník[[Názov]:[KódN]],MATCH(C412,Cenník[Názov],0),2),0)</f>
        <v>0</v>
      </c>
      <c r="C412" s="131"/>
      <c r="D412" s="135"/>
      <c r="E412" s="133">
        <f>IFERROR(INDEX(Cenník[[Názov]:[JC]],MATCH(C412,Cenník[Názov],0),3),0)</f>
        <v>0</v>
      </c>
      <c r="F412" s="136">
        <f t="shared" si="36"/>
        <v>0</v>
      </c>
      <c r="G412" s="134"/>
      <c r="H412" s="79">
        <f>IFERROR(INDEX(Cenník[[Názov]:[KódN]],MATCH(I412,Cenník[Názov],0),2),0)</f>
        <v>0</v>
      </c>
      <c r="I412" s="131"/>
      <c r="J412" s="135"/>
      <c r="K412" s="133">
        <f>IFERROR(INDEX(Cenník[[Názov]:[JC]],MATCH(I412,Cenník[Názov],0),3),0)</f>
        <v>0</v>
      </c>
      <c r="L412" s="136">
        <f t="shared" si="37"/>
        <v>0</v>
      </c>
      <c r="M412" s="134"/>
      <c r="N412" s="79">
        <f>IFERROR(INDEX(Cenník[[Názov]:[KódN]],MATCH(O412,Cenník[Názov],0),2),0)</f>
        <v>0</v>
      </c>
      <c r="O412" s="131"/>
      <c r="P412" s="135"/>
      <c r="Q412" s="133">
        <f>IFERROR(INDEX(Cenník[[Názov]:[JC]],MATCH(O412,Cenník[Názov],0),3),0)</f>
        <v>0</v>
      </c>
      <c r="R412" s="136">
        <f t="shared" si="38"/>
        <v>0</v>
      </c>
      <c r="S412" s="134"/>
      <c r="T412" s="79">
        <f>IFERROR(INDEX(Cenník[[Názov]:[KódN]],MATCH(U412,Cenník[Názov],0),2),0)</f>
        <v>0</v>
      </c>
      <c r="U412" s="131"/>
      <c r="V412" s="135"/>
      <c r="W412" s="133">
        <f>IFERROR(INDEX(Cenník[[Názov]:[JC]],MATCH(U412,Cenník[Názov],0),3),0)</f>
        <v>0</v>
      </c>
      <c r="X412" s="136">
        <f t="shared" si="39"/>
        <v>0</v>
      </c>
      <c r="Y412" s="134"/>
      <c r="Z412" s="108"/>
      <c r="AA412" s="108"/>
      <c r="AB412" s="108"/>
      <c r="AC412" s="108"/>
      <c r="AD412" s="108"/>
      <c r="AE412" s="108"/>
      <c r="AF412" s="108"/>
      <c r="AG412" s="108"/>
      <c r="AH412" s="108"/>
      <c r="AI412" s="108"/>
      <c r="AJ412" s="108"/>
      <c r="AK412" s="108"/>
      <c r="AL412" s="108"/>
      <c r="AM412" s="108"/>
      <c r="AN412" s="108"/>
      <c r="AO412" s="108"/>
    </row>
    <row r="413" spans="1:41" ht="12.75" customHeight="1" x14ac:dyDescent="0.35">
      <c r="A413" s="75"/>
      <c r="B413" s="79">
        <f>IFERROR(INDEX(Cenník[[Názov]:[KódN]],MATCH(C413,Cenník[Názov],0),2),0)</f>
        <v>0</v>
      </c>
      <c r="C413" s="131"/>
      <c r="D413" s="135"/>
      <c r="E413" s="133">
        <f>IFERROR(INDEX(Cenník[[Názov]:[JC]],MATCH(C413,Cenník[Názov],0),3),0)</f>
        <v>0</v>
      </c>
      <c r="F413" s="136">
        <f t="shared" si="36"/>
        <v>0</v>
      </c>
      <c r="G413" s="134"/>
      <c r="H413" s="79">
        <f>IFERROR(INDEX(Cenník[[Názov]:[KódN]],MATCH(I413,Cenník[Názov],0),2),0)</f>
        <v>0</v>
      </c>
      <c r="I413" s="131"/>
      <c r="J413" s="135"/>
      <c r="K413" s="133">
        <f>IFERROR(INDEX(Cenník[[Názov]:[JC]],MATCH(I413,Cenník[Názov],0),3),0)</f>
        <v>0</v>
      </c>
      <c r="L413" s="136">
        <f t="shared" si="37"/>
        <v>0</v>
      </c>
      <c r="M413" s="134"/>
      <c r="N413" s="79">
        <f>IFERROR(INDEX(Cenník[[Názov]:[KódN]],MATCH(O413,Cenník[Názov],0),2),0)</f>
        <v>0</v>
      </c>
      <c r="O413" s="131"/>
      <c r="P413" s="135"/>
      <c r="Q413" s="133">
        <f>IFERROR(INDEX(Cenník[[Názov]:[JC]],MATCH(O413,Cenník[Názov],0),3),0)</f>
        <v>0</v>
      </c>
      <c r="R413" s="136">
        <f t="shared" si="38"/>
        <v>0</v>
      </c>
      <c r="S413" s="134"/>
      <c r="T413" s="79">
        <f>IFERROR(INDEX(Cenník[[Názov]:[KódN]],MATCH(U413,Cenník[Názov],0),2),0)</f>
        <v>0</v>
      </c>
      <c r="U413" s="131"/>
      <c r="V413" s="135"/>
      <c r="W413" s="133">
        <f>IFERROR(INDEX(Cenník[[Názov]:[JC]],MATCH(U413,Cenník[Názov],0),3),0)</f>
        <v>0</v>
      </c>
      <c r="X413" s="136">
        <f t="shared" si="39"/>
        <v>0</v>
      </c>
      <c r="Y413" s="134"/>
      <c r="Z413" s="108"/>
      <c r="AA413" s="108"/>
      <c r="AB413" s="108"/>
      <c r="AC413" s="108"/>
      <c r="AD413" s="108"/>
      <c r="AE413" s="108"/>
      <c r="AF413" s="108"/>
      <c r="AG413" s="108"/>
      <c r="AH413" s="108"/>
      <c r="AI413" s="108"/>
      <c r="AJ413" s="108"/>
      <c r="AK413" s="108"/>
      <c r="AL413" s="108"/>
      <c r="AM413" s="108"/>
      <c r="AN413" s="108"/>
      <c r="AO413" s="108"/>
    </row>
    <row r="414" spans="1:41" ht="12.75" customHeight="1" x14ac:dyDescent="0.35">
      <c r="A414" s="80"/>
      <c r="B414" s="79">
        <f>IFERROR(INDEX(Cenník[[Názov]:[KódN]],MATCH(C414,Cenník[Názov],0),2),0)</f>
        <v>0</v>
      </c>
      <c r="C414" s="131"/>
      <c r="D414" s="135"/>
      <c r="E414" s="133">
        <f>IFERROR(INDEX(Cenník[[Názov]:[JC]],MATCH(C414,Cenník[Názov],0),3),0)</f>
        <v>0</v>
      </c>
      <c r="F414" s="136">
        <f t="shared" si="36"/>
        <v>0</v>
      </c>
      <c r="G414" s="154"/>
      <c r="H414" s="79">
        <f>IFERROR(INDEX(Cenník[[Názov]:[KódN]],MATCH(I414,Cenník[Názov],0),2),0)</f>
        <v>0</v>
      </c>
      <c r="I414" s="131"/>
      <c r="J414" s="135"/>
      <c r="K414" s="133">
        <f>IFERROR(INDEX(Cenník[[Názov]:[JC]],MATCH(I414,Cenník[Názov],0),3),0)</f>
        <v>0</v>
      </c>
      <c r="L414" s="136">
        <f t="shared" si="37"/>
        <v>0</v>
      </c>
      <c r="M414" s="154"/>
      <c r="N414" s="79">
        <f>IFERROR(INDEX(Cenník[[Názov]:[KódN]],MATCH(O414,Cenník[Názov],0),2),0)</f>
        <v>0</v>
      </c>
      <c r="O414" s="131"/>
      <c r="P414" s="135"/>
      <c r="Q414" s="133">
        <f>IFERROR(INDEX(Cenník[[Názov]:[JC]],MATCH(O414,Cenník[Názov],0),3),0)</f>
        <v>0</v>
      </c>
      <c r="R414" s="136">
        <f t="shared" si="38"/>
        <v>0</v>
      </c>
      <c r="S414" s="154"/>
      <c r="T414" s="79">
        <f>IFERROR(INDEX(Cenník[[Názov]:[KódN]],MATCH(U414,Cenník[Názov],0),2),0)</f>
        <v>0</v>
      </c>
      <c r="U414" s="131"/>
      <c r="V414" s="135"/>
      <c r="W414" s="133">
        <f>IFERROR(INDEX(Cenník[[Názov]:[JC]],MATCH(U414,Cenník[Názov],0),3),0)</f>
        <v>0</v>
      </c>
      <c r="X414" s="136">
        <f t="shared" si="39"/>
        <v>0</v>
      </c>
      <c r="Y414" s="134"/>
      <c r="Z414" s="108"/>
      <c r="AA414" s="108"/>
      <c r="AB414" s="108"/>
      <c r="AC414" s="108"/>
      <c r="AD414" s="108"/>
      <c r="AE414" s="108"/>
      <c r="AF414" s="108"/>
      <c r="AG414" s="108"/>
      <c r="AH414" s="108"/>
      <c r="AI414" s="108"/>
      <c r="AJ414" s="108"/>
      <c r="AK414" s="108"/>
      <c r="AL414" s="108"/>
      <c r="AM414" s="108"/>
      <c r="AN414" s="108"/>
      <c r="AO414" s="108"/>
    </row>
    <row r="415" spans="1:41" ht="12.75" customHeight="1" x14ac:dyDescent="0.35">
      <c r="A415" s="80"/>
      <c r="B415" s="79">
        <f>IFERROR(INDEX(Cenník[[Názov]:[KódN]],MATCH(C415,Cenník[Názov],0),2),0)</f>
        <v>0</v>
      </c>
      <c r="C415" s="131"/>
      <c r="D415" s="135"/>
      <c r="E415" s="133">
        <f>IFERROR(INDEX(Cenník[[Názov]:[JC]],MATCH(C415,Cenník[Názov],0),3),0)</f>
        <v>0</v>
      </c>
      <c r="F415" s="136">
        <f t="shared" si="36"/>
        <v>0</v>
      </c>
      <c r="G415" s="154"/>
      <c r="H415" s="79">
        <f>IFERROR(INDEX(Cenník[[Názov]:[KódN]],MATCH(I415,Cenník[Názov],0),2),0)</f>
        <v>0</v>
      </c>
      <c r="I415" s="131"/>
      <c r="J415" s="135"/>
      <c r="K415" s="133">
        <f>IFERROR(INDEX(Cenník[[Názov]:[JC]],MATCH(I415,Cenník[Názov],0),3),0)</f>
        <v>0</v>
      </c>
      <c r="L415" s="136">
        <f t="shared" si="37"/>
        <v>0</v>
      </c>
      <c r="M415" s="154"/>
      <c r="N415" s="79">
        <f>IFERROR(INDEX(Cenník[[Názov]:[KódN]],MATCH(O415,Cenník[Názov],0),2),0)</f>
        <v>0</v>
      </c>
      <c r="O415" s="131"/>
      <c r="P415" s="135"/>
      <c r="Q415" s="133">
        <f>IFERROR(INDEX(Cenník[[Názov]:[JC]],MATCH(O415,Cenník[Názov],0),3),0)</f>
        <v>0</v>
      </c>
      <c r="R415" s="136">
        <f t="shared" si="38"/>
        <v>0</v>
      </c>
      <c r="S415" s="154"/>
      <c r="T415" s="79">
        <f>IFERROR(INDEX(Cenník[[Názov]:[KódN]],MATCH(U415,Cenník[Názov],0),2),0)</f>
        <v>0</v>
      </c>
      <c r="U415" s="131"/>
      <c r="V415" s="135"/>
      <c r="W415" s="133">
        <f>IFERROR(INDEX(Cenník[[Názov]:[JC]],MATCH(U415,Cenník[Názov],0),3),0)</f>
        <v>0</v>
      </c>
      <c r="X415" s="136">
        <f t="shared" si="39"/>
        <v>0</v>
      </c>
      <c r="Y415" s="134"/>
      <c r="Z415" s="108"/>
      <c r="AA415" s="108"/>
      <c r="AB415" s="108"/>
      <c r="AC415" s="108"/>
      <c r="AD415" s="108"/>
      <c r="AE415" s="108"/>
      <c r="AF415" s="108"/>
      <c r="AG415" s="108"/>
      <c r="AH415" s="108"/>
      <c r="AI415" s="108"/>
      <c r="AJ415" s="108"/>
      <c r="AK415" s="108"/>
      <c r="AL415" s="108"/>
      <c r="AM415" s="108"/>
      <c r="AN415" s="108"/>
      <c r="AO415" s="108"/>
    </row>
    <row r="416" spans="1:41" ht="12.75" customHeight="1" x14ac:dyDescent="0.35">
      <c r="A416" s="80"/>
      <c r="B416" s="79">
        <f>IFERROR(INDEX(Cenník[[Názov]:[KódN]],MATCH(C416,Cenník[Názov],0),2),0)</f>
        <v>0</v>
      </c>
      <c r="C416" s="131"/>
      <c r="D416" s="135"/>
      <c r="E416" s="133">
        <f>IFERROR(INDEX(Cenník[[Názov]:[JC]],MATCH(C416,Cenník[Názov],0),3),0)</f>
        <v>0</v>
      </c>
      <c r="F416" s="136">
        <f t="shared" si="36"/>
        <v>0</v>
      </c>
      <c r="G416" s="154"/>
      <c r="H416" s="79">
        <f>IFERROR(INDEX(Cenník[[Názov]:[KódN]],MATCH(I416,Cenník[Názov],0),2),0)</f>
        <v>0</v>
      </c>
      <c r="I416" s="131"/>
      <c r="J416" s="135"/>
      <c r="K416" s="133">
        <f>IFERROR(INDEX(Cenník[[Názov]:[JC]],MATCH(I416,Cenník[Názov],0),3),0)</f>
        <v>0</v>
      </c>
      <c r="L416" s="136">
        <f t="shared" si="37"/>
        <v>0</v>
      </c>
      <c r="M416" s="154"/>
      <c r="N416" s="79">
        <f>IFERROR(INDEX(Cenník[[Názov]:[KódN]],MATCH(O416,Cenník[Názov],0),2),0)</f>
        <v>0</v>
      </c>
      <c r="O416" s="131"/>
      <c r="P416" s="135"/>
      <c r="Q416" s="133">
        <f>IFERROR(INDEX(Cenník[[Názov]:[JC]],MATCH(O416,Cenník[Názov],0),3),0)</f>
        <v>0</v>
      </c>
      <c r="R416" s="136">
        <f t="shared" si="38"/>
        <v>0</v>
      </c>
      <c r="S416" s="154"/>
      <c r="T416" s="79">
        <f>IFERROR(INDEX(Cenník[[Názov]:[KódN]],MATCH(U416,Cenník[Názov],0),2),0)</f>
        <v>0</v>
      </c>
      <c r="U416" s="131"/>
      <c r="V416" s="135"/>
      <c r="W416" s="133">
        <f>IFERROR(INDEX(Cenník[[Názov]:[JC]],MATCH(U416,Cenník[Názov],0),3),0)</f>
        <v>0</v>
      </c>
      <c r="X416" s="136">
        <f t="shared" si="39"/>
        <v>0</v>
      </c>
      <c r="Y416" s="134"/>
      <c r="Z416" s="108"/>
      <c r="AA416" s="108"/>
      <c r="AB416" s="108"/>
      <c r="AC416" s="108"/>
      <c r="AD416" s="108"/>
      <c r="AE416" s="108"/>
      <c r="AF416" s="108"/>
      <c r="AG416" s="108"/>
      <c r="AH416" s="108"/>
      <c r="AI416" s="108"/>
      <c r="AJ416" s="108"/>
      <c r="AK416" s="108"/>
      <c r="AL416" s="108"/>
      <c r="AM416" s="108"/>
      <c r="AN416" s="108"/>
      <c r="AO416" s="108"/>
    </row>
    <row r="417" spans="1:41" ht="12.75" customHeight="1" x14ac:dyDescent="0.35">
      <c r="A417" s="80"/>
      <c r="B417" s="79">
        <f>IFERROR(INDEX(Cenník[[Názov]:[KódN]],MATCH(C417,Cenník[Názov],0),2),0)</f>
        <v>0</v>
      </c>
      <c r="C417" s="131"/>
      <c r="D417" s="135"/>
      <c r="E417" s="133">
        <f>IFERROR(INDEX(Cenník[[Názov]:[JC]],MATCH(C417,Cenník[Názov],0),3),0)</f>
        <v>0</v>
      </c>
      <c r="F417" s="136">
        <f t="shared" si="36"/>
        <v>0</v>
      </c>
      <c r="G417" s="134"/>
      <c r="H417" s="79">
        <f>IFERROR(INDEX(Cenník[[Názov]:[KódN]],MATCH(I417,Cenník[Názov],0),2),0)</f>
        <v>0</v>
      </c>
      <c r="I417" s="131"/>
      <c r="J417" s="135"/>
      <c r="K417" s="133">
        <f>IFERROR(INDEX(Cenník[[Názov]:[JC]],MATCH(I417,Cenník[Názov],0),3),0)</f>
        <v>0</v>
      </c>
      <c r="L417" s="136">
        <f t="shared" si="37"/>
        <v>0</v>
      </c>
      <c r="M417" s="134"/>
      <c r="N417" s="79">
        <f>IFERROR(INDEX(Cenník[[Názov]:[KódN]],MATCH(O417,Cenník[Názov],0),2),0)</f>
        <v>0</v>
      </c>
      <c r="O417" s="131"/>
      <c r="P417" s="135"/>
      <c r="Q417" s="133">
        <f>IFERROR(INDEX(Cenník[[Názov]:[JC]],MATCH(O417,Cenník[Názov],0),3),0)</f>
        <v>0</v>
      </c>
      <c r="R417" s="136">
        <f t="shared" si="38"/>
        <v>0</v>
      </c>
      <c r="S417" s="134"/>
      <c r="T417" s="79">
        <f>IFERROR(INDEX(Cenník[[Názov]:[KódN]],MATCH(U417,Cenník[Názov],0),2),0)</f>
        <v>0</v>
      </c>
      <c r="U417" s="131"/>
      <c r="V417" s="135"/>
      <c r="W417" s="133">
        <f>IFERROR(INDEX(Cenník[[Názov]:[JC]],MATCH(U417,Cenník[Názov],0),3),0)</f>
        <v>0</v>
      </c>
      <c r="X417" s="136">
        <f t="shared" si="39"/>
        <v>0</v>
      </c>
      <c r="Y417" s="134"/>
      <c r="Z417" s="108"/>
      <c r="AA417" s="108"/>
      <c r="AB417" s="108"/>
      <c r="AC417" s="108"/>
      <c r="AD417" s="108"/>
      <c r="AE417" s="108"/>
      <c r="AF417" s="108"/>
      <c r="AG417" s="108"/>
      <c r="AH417" s="108"/>
      <c r="AI417" s="108"/>
      <c r="AJ417" s="108"/>
      <c r="AK417" s="108"/>
      <c r="AL417" s="108"/>
      <c r="AM417" s="108"/>
      <c r="AN417" s="108"/>
      <c r="AO417" s="108"/>
    </row>
    <row r="418" spans="1:41" ht="12.75" customHeight="1" x14ac:dyDescent="0.35">
      <c r="A418" s="75"/>
      <c r="B418" s="155"/>
      <c r="C418" s="246" t="s">
        <v>49</v>
      </c>
      <c r="D418" s="247"/>
      <c r="E418" s="248">
        <f>SUM(F384:F417)</f>
        <v>0</v>
      </c>
      <c r="F418" s="249"/>
      <c r="G418" s="109"/>
      <c r="H418" s="155"/>
      <c r="I418" s="246" t="s">
        <v>49</v>
      </c>
      <c r="J418" s="247"/>
      <c r="K418" s="248">
        <f>SUM(L384:L417)</f>
        <v>0</v>
      </c>
      <c r="L418" s="249"/>
      <c r="M418" s="109"/>
      <c r="N418" s="155"/>
      <c r="O418" s="246" t="s">
        <v>49</v>
      </c>
      <c r="P418" s="247"/>
      <c r="Q418" s="248">
        <f>SUM(R384:R417)</f>
        <v>0</v>
      </c>
      <c r="R418" s="249"/>
      <c r="S418" s="109"/>
      <c r="T418" s="155"/>
      <c r="U418" s="246" t="s">
        <v>49</v>
      </c>
      <c r="V418" s="247"/>
      <c r="W418" s="248">
        <f>SUM(X384:X417)</f>
        <v>0</v>
      </c>
      <c r="X418" s="249"/>
      <c r="Y418" s="109"/>
      <c r="Z418" s="108"/>
      <c r="AA418" s="108"/>
      <c r="AB418" s="108"/>
      <c r="AC418" s="108"/>
      <c r="AD418" s="108"/>
      <c r="AE418" s="108"/>
      <c r="AF418" s="108"/>
      <c r="AG418" s="108"/>
      <c r="AH418" s="108"/>
      <c r="AI418" s="108"/>
      <c r="AJ418" s="108"/>
      <c r="AK418" s="108"/>
      <c r="AL418" s="108"/>
      <c r="AM418" s="108"/>
      <c r="AN418" s="108"/>
      <c r="AO418" s="108"/>
    </row>
    <row r="419" spans="1:41" ht="12.75" customHeight="1" x14ac:dyDescent="0.35">
      <c r="A419" s="75"/>
      <c r="B419" s="143"/>
      <c r="C419" s="238" t="str">
        <f>E381</f>
        <v>9.A</v>
      </c>
      <c r="D419" s="239"/>
      <c r="E419" s="240"/>
      <c r="F419" s="241"/>
      <c r="G419" s="109"/>
      <c r="H419" s="143"/>
      <c r="I419" s="238" t="str">
        <f>K381</f>
        <v>9.B</v>
      </c>
      <c r="J419" s="239"/>
      <c r="K419" s="240"/>
      <c r="L419" s="241"/>
      <c r="M419" s="109"/>
      <c r="N419" s="143"/>
      <c r="O419" s="238" t="str">
        <f>Q381</f>
        <v>9.C</v>
      </c>
      <c r="P419" s="239"/>
      <c r="Q419" s="240"/>
      <c r="R419" s="241"/>
      <c r="S419" s="109"/>
      <c r="T419" s="143"/>
      <c r="U419" s="238" t="str">
        <f>W381</f>
        <v>9.D</v>
      </c>
      <c r="V419" s="239"/>
      <c r="W419" s="240"/>
      <c r="X419" s="241"/>
      <c r="Y419" s="109"/>
      <c r="Z419" s="108"/>
      <c r="AA419" s="108"/>
      <c r="AB419" s="108"/>
      <c r="AC419" s="108"/>
      <c r="AD419" s="108"/>
      <c r="AE419" s="108"/>
      <c r="AF419" s="108"/>
      <c r="AG419" s="108"/>
      <c r="AH419" s="108"/>
      <c r="AI419" s="108"/>
      <c r="AJ419" s="108"/>
      <c r="AK419" s="108"/>
      <c r="AL419" s="108"/>
      <c r="AM419" s="108"/>
      <c r="AN419" s="108"/>
      <c r="AO419" s="108"/>
    </row>
    <row r="420" spans="1:41" ht="12.75" customHeight="1" x14ac:dyDescent="0.35">
      <c r="A420" s="75"/>
      <c r="B420" s="143"/>
      <c r="C420" s="242" t="str">
        <f>E381</f>
        <v>9.A</v>
      </c>
      <c r="D420" s="243"/>
      <c r="E420" s="244">
        <f>E418*E419</f>
        <v>0</v>
      </c>
      <c r="F420" s="245"/>
      <c r="G420" s="109"/>
      <c r="H420" s="143"/>
      <c r="I420" s="242" t="str">
        <f>K381</f>
        <v>9.B</v>
      </c>
      <c r="J420" s="243"/>
      <c r="K420" s="244">
        <f>K418*K419</f>
        <v>0</v>
      </c>
      <c r="L420" s="245"/>
      <c r="M420" s="109"/>
      <c r="N420" s="143"/>
      <c r="O420" s="242" t="str">
        <f>Q381</f>
        <v>9.C</v>
      </c>
      <c r="P420" s="243"/>
      <c r="Q420" s="244">
        <f>Q418*Q419</f>
        <v>0</v>
      </c>
      <c r="R420" s="245"/>
      <c r="S420" s="109"/>
      <c r="T420" s="143"/>
      <c r="U420" s="242" t="str">
        <f>W381</f>
        <v>9.D</v>
      </c>
      <c r="V420" s="243"/>
      <c r="W420" s="244">
        <f>W418*W419</f>
        <v>0</v>
      </c>
      <c r="X420" s="245"/>
      <c r="Y420" s="109"/>
      <c r="Z420" s="108"/>
      <c r="AA420" s="108"/>
      <c r="AB420" s="108"/>
      <c r="AC420" s="108"/>
      <c r="AD420" s="108"/>
      <c r="AE420" s="108"/>
      <c r="AF420" s="108"/>
      <c r="AG420" s="108"/>
      <c r="AH420" s="108"/>
      <c r="AI420" s="108"/>
      <c r="AJ420" s="108"/>
      <c r="AK420" s="108"/>
      <c r="AL420" s="108"/>
      <c r="AM420" s="108"/>
      <c r="AN420" s="108"/>
      <c r="AO420" s="108"/>
    </row>
    <row r="421" spans="1:41" ht="12.75" customHeight="1" x14ac:dyDescent="0.35">
      <c r="A421" s="75"/>
      <c r="B421" s="142"/>
      <c r="C421" s="142"/>
      <c r="D421" s="142"/>
      <c r="E421" s="142"/>
      <c r="F421" s="142"/>
      <c r="G421" s="109"/>
      <c r="H421" s="142"/>
      <c r="I421" s="142"/>
      <c r="J421" s="142"/>
      <c r="K421" s="142"/>
      <c r="L421" s="142"/>
      <c r="M421" s="109"/>
      <c r="N421" s="142"/>
      <c r="O421" s="142"/>
      <c r="P421" s="142"/>
      <c r="Q421" s="142"/>
      <c r="R421" s="142"/>
      <c r="S421" s="109"/>
      <c r="T421" s="142"/>
      <c r="U421" s="142"/>
      <c r="V421" s="142"/>
      <c r="W421" s="142"/>
      <c r="X421" s="142"/>
      <c r="Y421" s="109"/>
      <c r="Z421" s="108"/>
      <c r="AA421" s="108"/>
      <c r="AB421" s="108"/>
      <c r="AC421" s="108"/>
      <c r="AD421" s="108"/>
      <c r="AE421" s="108"/>
      <c r="AF421" s="108"/>
      <c r="AG421" s="108"/>
      <c r="AH421" s="108"/>
      <c r="AI421" s="108"/>
      <c r="AJ421" s="108"/>
      <c r="AK421" s="108"/>
      <c r="AL421" s="108"/>
      <c r="AM421" s="108"/>
      <c r="AN421" s="108"/>
      <c r="AO421" s="108"/>
    </row>
    <row r="422" spans="1:41" ht="12.75" customHeight="1" x14ac:dyDescent="0.35">
      <c r="A422" s="75"/>
      <c r="B422" s="142"/>
      <c r="C422" s="142"/>
      <c r="D422" s="142"/>
      <c r="E422" s="142"/>
      <c r="F422" s="142"/>
      <c r="G422" s="109"/>
      <c r="H422" s="142"/>
      <c r="I422" s="142"/>
      <c r="J422" s="142"/>
      <c r="K422" s="142"/>
      <c r="L422" s="142"/>
      <c r="M422" s="109"/>
      <c r="N422" s="142"/>
      <c r="O422" s="142"/>
      <c r="P422" s="142"/>
      <c r="Q422" s="142"/>
      <c r="R422" s="142"/>
      <c r="S422" s="109"/>
      <c r="T422" s="142"/>
      <c r="U422" s="142"/>
      <c r="V422" s="142"/>
      <c r="W422" s="142"/>
      <c r="X422" s="142"/>
      <c r="Y422" s="109"/>
      <c r="Z422" s="108"/>
      <c r="AA422" s="108"/>
      <c r="AB422" s="108"/>
      <c r="AC422" s="108"/>
      <c r="AD422" s="108"/>
      <c r="AE422" s="108"/>
      <c r="AF422" s="108"/>
      <c r="AG422" s="108"/>
      <c r="AH422" s="108"/>
      <c r="AI422" s="108"/>
      <c r="AJ422" s="108"/>
      <c r="AK422" s="108"/>
      <c r="AL422" s="108"/>
      <c r="AM422" s="108"/>
      <c r="AN422" s="108"/>
      <c r="AO422" s="108"/>
    </row>
    <row r="423" spans="1:41" ht="12.75" customHeight="1" x14ac:dyDescent="0.35">
      <c r="A423" s="75"/>
      <c r="B423" s="250" t="str">
        <f>B381</f>
        <v>2025/2026</v>
      </c>
      <c r="C423" s="251"/>
      <c r="D423" s="251"/>
      <c r="E423" s="252" t="s">
        <v>363</v>
      </c>
      <c r="F423" s="253"/>
      <c r="G423" s="109"/>
      <c r="H423" s="250" t="str">
        <f>H381</f>
        <v>2025/2026</v>
      </c>
      <c r="I423" s="251"/>
      <c r="J423" s="251"/>
      <c r="K423" s="252" t="s">
        <v>364</v>
      </c>
      <c r="L423" s="253"/>
      <c r="M423" s="109"/>
      <c r="N423" s="250" t="str">
        <f>N381</f>
        <v>2025/2026</v>
      </c>
      <c r="O423" s="251"/>
      <c r="P423" s="251"/>
      <c r="Q423" s="252" t="s">
        <v>365</v>
      </c>
      <c r="R423" s="253"/>
      <c r="S423" s="109"/>
      <c r="T423" s="250" t="str">
        <f>T381</f>
        <v>2025/2026</v>
      </c>
      <c r="U423" s="251"/>
      <c r="V423" s="251"/>
      <c r="W423" s="252" t="s">
        <v>366</v>
      </c>
      <c r="X423" s="253"/>
      <c r="Y423" s="109"/>
      <c r="Z423" s="108"/>
      <c r="AA423" s="108"/>
      <c r="AB423" s="108"/>
      <c r="AC423" s="108"/>
      <c r="AD423" s="108"/>
      <c r="AE423" s="108"/>
      <c r="AF423" s="108"/>
      <c r="AG423" s="108"/>
      <c r="AH423" s="108"/>
      <c r="AI423" s="108"/>
      <c r="AJ423" s="108"/>
      <c r="AK423" s="108"/>
      <c r="AL423" s="108"/>
      <c r="AM423" s="108"/>
      <c r="AN423" s="108"/>
      <c r="AO423" s="108"/>
    </row>
    <row r="424" spans="1:41" ht="12.75" customHeight="1" x14ac:dyDescent="0.35">
      <c r="A424" s="75"/>
      <c r="B424" s="117" t="s">
        <v>0</v>
      </c>
      <c r="C424" s="117" t="s">
        <v>4</v>
      </c>
      <c r="D424" s="118" t="s">
        <v>5</v>
      </c>
      <c r="E424" s="254" t="s">
        <v>6</v>
      </c>
      <c r="F424" s="255"/>
      <c r="G424" s="109"/>
      <c r="H424" s="117" t="s">
        <v>0</v>
      </c>
      <c r="I424" s="117" t="s">
        <v>4</v>
      </c>
      <c r="J424" s="118" t="s">
        <v>5</v>
      </c>
      <c r="K424" s="254" t="s">
        <v>6</v>
      </c>
      <c r="L424" s="255"/>
      <c r="M424" s="109"/>
      <c r="N424" s="117" t="s">
        <v>0</v>
      </c>
      <c r="O424" s="117" t="s">
        <v>4</v>
      </c>
      <c r="P424" s="118" t="s">
        <v>5</v>
      </c>
      <c r="Q424" s="254" t="s">
        <v>6</v>
      </c>
      <c r="R424" s="255"/>
      <c r="S424" s="109"/>
      <c r="T424" s="117" t="s">
        <v>0</v>
      </c>
      <c r="U424" s="117" t="s">
        <v>4</v>
      </c>
      <c r="V424" s="118" t="s">
        <v>5</v>
      </c>
      <c r="W424" s="254" t="s">
        <v>6</v>
      </c>
      <c r="X424" s="255"/>
      <c r="Y424" s="109"/>
      <c r="Z424" s="108"/>
      <c r="AA424" s="108"/>
      <c r="AB424" s="108"/>
      <c r="AC424" s="108"/>
      <c r="AD424" s="108"/>
      <c r="AE424" s="108"/>
      <c r="AF424" s="108"/>
      <c r="AG424" s="108"/>
      <c r="AH424" s="108"/>
      <c r="AI424" s="108"/>
      <c r="AJ424" s="108"/>
      <c r="AK424" s="108"/>
      <c r="AL424" s="108"/>
      <c r="AM424" s="108"/>
      <c r="AN424" s="108"/>
      <c r="AO424" s="108"/>
    </row>
    <row r="425" spans="1:41" ht="12.75" customHeight="1" x14ac:dyDescent="0.35">
      <c r="A425" s="75"/>
      <c r="B425" s="126" t="s">
        <v>2</v>
      </c>
      <c r="C425" s="126" t="s">
        <v>8</v>
      </c>
      <c r="D425" s="126" t="s">
        <v>9</v>
      </c>
      <c r="E425" s="127" t="s">
        <v>1</v>
      </c>
      <c r="F425" s="127" t="s">
        <v>10</v>
      </c>
      <c r="G425" s="109"/>
      <c r="H425" s="126" t="s">
        <v>2</v>
      </c>
      <c r="I425" s="126" t="s">
        <v>8</v>
      </c>
      <c r="J425" s="126" t="s">
        <v>9</v>
      </c>
      <c r="K425" s="127" t="s">
        <v>1</v>
      </c>
      <c r="L425" s="127" t="s">
        <v>10</v>
      </c>
      <c r="M425" s="109"/>
      <c r="N425" s="126" t="s">
        <v>2</v>
      </c>
      <c r="O425" s="126" t="s">
        <v>8</v>
      </c>
      <c r="P425" s="126" t="s">
        <v>9</v>
      </c>
      <c r="Q425" s="127" t="s">
        <v>1</v>
      </c>
      <c r="R425" s="127" t="s">
        <v>10</v>
      </c>
      <c r="S425" s="109"/>
      <c r="T425" s="126" t="s">
        <v>2</v>
      </c>
      <c r="U425" s="126" t="s">
        <v>8</v>
      </c>
      <c r="V425" s="126" t="s">
        <v>9</v>
      </c>
      <c r="W425" s="127" t="s">
        <v>1</v>
      </c>
      <c r="X425" s="127" t="s">
        <v>10</v>
      </c>
      <c r="Y425" s="109"/>
      <c r="Z425" s="108"/>
      <c r="AA425" s="108"/>
      <c r="AB425" s="108"/>
      <c r="AC425" s="108"/>
      <c r="AD425" s="108"/>
      <c r="AE425" s="108"/>
      <c r="AF425" s="108"/>
      <c r="AG425" s="108"/>
      <c r="AH425" s="108"/>
      <c r="AI425" s="108"/>
      <c r="AJ425" s="108"/>
      <c r="AK425" s="108"/>
      <c r="AL425" s="108"/>
      <c r="AM425" s="108"/>
      <c r="AN425" s="108"/>
      <c r="AO425" s="108"/>
    </row>
    <row r="426" spans="1:41" ht="12.75" customHeight="1" x14ac:dyDescent="0.35">
      <c r="A426" s="75"/>
      <c r="B426" s="79">
        <f>IFERROR(INDEX(Cenník[[Názov]:[KódN]],MATCH(C426,Cenník[Názov],0),2),0)</f>
        <v>0</v>
      </c>
      <c r="C426" s="131"/>
      <c r="D426" s="135"/>
      <c r="E426" s="133">
        <f>IFERROR(INDEX(Cenník[[Názov]:[JC]],MATCH(C426,Cenník[Názov],0),3),0)</f>
        <v>0</v>
      </c>
      <c r="F426" s="136">
        <f t="shared" ref="F426:F459" si="40">D426*E426</f>
        <v>0</v>
      </c>
      <c r="G426" s="134"/>
      <c r="H426" s="79">
        <f>IFERROR(INDEX(Cenník[[Názov]:[KódN]],MATCH(I426,Cenník[Názov],0),2),0)</f>
        <v>0</v>
      </c>
      <c r="I426" s="131"/>
      <c r="J426" s="135"/>
      <c r="K426" s="133">
        <f>IFERROR(INDEX(Cenník[[Názov]:[JC]],MATCH(I426,Cenník[Názov],0),3),0)</f>
        <v>0</v>
      </c>
      <c r="L426" s="136">
        <f t="shared" ref="L426:L459" si="41">J426*K426</f>
        <v>0</v>
      </c>
      <c r="M426" s="134"/>
      <c r="N426" s="79">
        <f>IFERROR(INDEX(Cenník[[Názov]:[KódN]],MATCH(O426,Cenník[Názov],0),2),0)</f>
        <v>0</v>
      </c>
      <c r="O426" s="131"/>
      <c r="P426" s="135"/>
      <c r="Q426" s="133">
        <f>IFERROR(INDEX(Cenník[[Názov]:[JC]],MATCH(O426,Cenník[Názov],0),3),0)</f>
        <v>0</v>
      </c>
      <c r="R426" s="136">
        <f t="shared" ref="R426:R459" si="42">P426*Q426</f>
        <v>0</v>
      </c>
      <c r="S426" s="134"/>
      <c r="T426" s="79">
        <f>IFERROR(INDEX(Cenník[[Názov]:[KódN]],MATCH(U426,Cenník[Názov],0),2),0)</f>
        <v>0</v>
      </c>
      <c r="U426" s="131"/>
      <c r="V426" s="135"/>
      <c r="W426" s="133">
        <f>IFERROR(INDEX(Cenník[[Názov]:[JC]],MATCH(U426,Cenník[Názov],0),3),0)</f>
        <v>0</v>
      </c>
      <c r="X426" s="136">
        <f t="shared" ref="X426:X459" si="43">V426*W426</f>
        <v>0</v>
      </c>
      <c r="Y426" s="134"/>
      <c r="Z426" s="108"/>
      <c r="AA426" s="108"/>
      <c r="AB426" s="108"/>
      <c r="AC426" s="108"/>
      <c r="AD426" s="108"/>
      <c r="AE426" s="108"/>
      <c r="AF426" s="108"/>
      <c r="AG426" s="108"/>
      <c r="AH426" s="108"/>
      <c r="AI426" s="108"/>
      <c r="AJ426" s="108"/>
      <c r="AK426" s="108"/>
      <c r="AL426" s="108"/>
      <c r="AM426" s="108"/>
      <c r="AN426" s="108"/>
      <c r="AO426" s="108"/>
    </row>
    <row r="427" spans="1:41" ht="12.75" customHeight="1" x14ac:dyDescent="0.35">
      <c r="A427" s="75"/>
      <c r="B427" s="79">
        <f>IFERROR(INDEX(Cenník[[Názov]:[KódN]],MATCH(C427,Cenník[Názov],0),2),0)</f>
        <v>0</v>
      </c>
      <c r="C427" s="131"/>
      <c r="D427" s="135"/>
      <c r="E427" s="133">
        <f>IFERROR(INDEX(Cenník[[Názov]:[JC]],MATCH(C427,Cenník[Názov],0),3),0)</f>
        <v>0</v>
      </c>
      <c r="F427" s="136">
        <f t="shared" si="40"/>
        <v>0</v>
      </c>
      <c r="G427" s="134"/>
      <c r="H427" s="79">
        <f>IFERROR(INDEX(Cenník[[Názov]:[KódN]],MATCH(I427,Cenník[Názov],0),2),0)</f>
        <v>0</v>
      </c>
      <c r="I427" s="131"/>
      <c r="J427" s="135"/>
      <c r="K427" s="133">
        <f>IFERROR(INDEX(Cenník[[Názov]:[JC]],MATCH(I427,Cenník[Názov],0),3),0)</f>
        <v>0</v>
      </c>
      <c r="L427" s="136">
        <f t="shared" si="41"/>
        <v>0</v>
      </c>
      <c r="M427" s="134"/>
      <c r="N427" s="79">
        <f>IFERROR(INDEX(Cenník[[Názov]:[KódN]],MATCH(O427,Cenník[Názov],0),2),0)</f>
        <v>0</v>
      </c>
      <c r="O427" s="131"/>
      <c r="P427" s="135"/>
      <c r="Q427" s="133">
        <f>IFERROR(INDEX(Cenník[[Názov]:[JC]],MATCH(O427,Cenník[Názov],0),3),0)</f>
        <v>0</v>
      </c>
      <c r="R427" s="136">
        <f t="shared" si="42"/>
        <v>0</v>
      </c>
      <c r="S427" s="134"/>
      <c r="T427" s="79">
        <f>IFERROR(INDEX(Cenník[[Názov]:[KódN]],MATCH(U427,Cenník[Názov],0),2),0)</f>
        <v>0</v>
      </c>
      <c r="U427" s="131"/>
      <c r="V427" s="135"/>
      <c r="W427" s="133">
        <f>IFERROR(INDEX(Cenník[[Názov]:[JC]],MATCH(U427,Cenník[Názov],0),3),0)</f>
        <v>0</v>
      </c>
      <c r="X427" s="136">
        <f t="shared" si="43"/>
        <v>0</v>
      </c>
      <c r="Y427" s="134"/>
      <c r="Z427" s="108"/>
      <c r="AA427" s="108"/>
      <c r="AB427" s="108"/>
      <c r="AC427" s="108"/>
      <c r="AD427" s="108"/>
      <c r="AE427" s="108"/>
      <c r="AF427" s="108"/>
      <c r="AG427" s="108"/>
      <c r="AH427" s="108"/>
      <c r="AI427" s="108"/>
      <c r="AJ427" s="108"/>
      <c r="AK427" s="108"/>
      <c r="AL427" s="108"/>
      <c r="AM427" s="108"/>
      <c r="AN427" s="108"/>
      <c r="AO427" s="108"/>
    </row>
    <row r="428" spans="1:41" ht="12.75" customHeight="1" x14ac:dyDescent="0.35">
      <c r="A428" s="75"/>
      <c r="B428" s="79">
        <f>IFERROR(INDEX(Cenník[[Názov]:[KódN]],MATCH(C428,Cenník[Názov],0),2),0)</f>
        <v>0</v>
      </c>
      <c r="C428" s="131"/>
      <c r="D428" s="135"/>
      <c r="E428" s="133">
        <f>IFERROR(INDEX(Cenník[[Názov]:[JC]],MATCH(C428,Cenník[Názov],0),3),0)</f>
        <v>0</v>
      </c>
      <c r="F428" s="136">
        <f t="shared" si="40"/>
        <v>0</v>
      </c>
      <c r="G428" s="134"/>
      <c r="H428" s="79">
        <f>IFERROR(INDEX(Cenník[[Názov]:[KódN]],MATCH(I428,Cenník[Názov],0),2),0)</f>
        <v>0</v>
      </c>
      <c r="I428" s="131"/>
      <c r="J428" s="135"/>
      <c r="K428" s="133">
        <f>IFERROR(INDEX(Cenník[[Názov]:[JC]],MATCH(I428,Cenník[Názov],0),3),0)</f>
        <v>0</v>
      </c>
      <c r="L428" s="136">
        <f t="shared" si="41"/>
        <v>0</v>
      </c>
      <c r="M428" s="134"/>
      <c r="N428" s="79">
        <f>IFERROR(INDEX(Cenník[[Názov]:[KódN]],MATCH(O428,Cenník[Názov],0),2),0)</f>
        <v>0</v>
      </c>
      <c r="O428" s="131"/>
      <c r="P428" s="135"/>
      <c r="Q428" s="133">
        <f>IFERROR(INDEX(Cenník[[Názov]:[JC]],MATCH(O428,Cenník[Názov],0),3),0)</f>
        <v>0</v>
      </c>
      <c r="R428" s="136">
        <f t="shared" si="42"/>
        <v>0</v>
      </c>
      <c r="S428" s="134"/>
      <c r="T428" s="79">
        <f>IFERROR(INDEX(Cenník[[Názov]:[KódN]],MATCH(U428,Cenník[Názov],0),2),0)</f>
        <v>0</v>
      </c>
      <c r="U428" s="131"/>
      <c r="V428" s="135"/>
      <c r="W428" s="133">
        <f>IFERROR(INDEX(Cenník[[Názov]:[JC]],MATCH(U428,Cenník[Názov],0),3),0)</f>
        <v>0</v>
      </c>
      <c r="X428" s="136">
        <f t="shared" si="43"/>
        <v>0</v>
      </c>
      <c r="Y428" s="134"/>
      <c r="Z428" s="108"/>
      <c r="AA428" s="108"/>
      <c r="AB428" s="108"/>
      <c r="AC428" s="108"/>
      <c r="AD428" s="108"/>
      <c r="AE428" s="108"/>
      <c r="AF428" s="108"/>
      <c r="AG428" s="108"/>
      <c r="AH428" s="108"/>
      <c r="AI428" s="108"/>
      <c r="AJ428" s="108"/>
      <c r="AK428" s="108"/>
      <c r="AL428" s="108"/>
      <c r="AM428" s="108"/>
      <c r="AN428" s="108"/>
      <c r="AO428" s="108"/>
    </row>
    <row r="429" spans="1:41" ht="12.75" customHeight="1" x14ac:dyDescent="0.35">
      <c r="A429" s="75"/>
      <c r="B429" s="79">
        <f>IFERROR(INDEX(Cenník[[Názov]:[KódN]],MATCH(C429,Cenník[Názov],0),2),0)</f>
        <v>0</v>
      </c>
      <c r="C429" s="131"/>
      <c r="D429" s="132"/>
      <c r="E429" s="133">
        <f>IFERROR(INDEX(Cenník[[Názov]:[JC]],MATCH(C429,Cenník[Názov],0),3),0)</f>
        <v>0</v>
      </c>
      <c r="F429" s="136">
        <f t="shared" si="40"/>
        <v>0</v>
      </c>
      <c r="G429" s="134"/>
      <c r="H429" s="79">
        <f>IFERROR(INDEX(Cenník[[Názov]:[KódN]],MATCH(I429,Cenník[Názov],0),2),0)</f>
        <v>0</v>
      </c>
      <c r="I429" s="131"/>
      <c r="J429" s="135"/>
      <c r="K429" s="133">
        <f>IFERROR(INDEX(Cenník[[Názov]:[JC]],MATCH(I429,Cenník[Názov],0),3),0)</f>
        <v>0</v>
      </c>
      <c r="L429" s="136">
        <f t="shared" si="41"/>
        <v>0</v>
      </c>
      <c r="M429" s="134"/>
      <c r="N429" s="79">
        <f>IFERROR(INDEX(Cenník[[Názov]:[KódN]],MATCH(O429,Cenník[Názov],0),2),0)</f>
        <v>0</v>
      </c>
      <c r="O429" s="131"/>
      <c r="P429" s="135"/>
      <c r="Q429" s="133">
        <f>IFERROR(INDEX(Cenník[[Názov]:[JC]],MATCH(O429,Cenník[Názov],0),3),0)</f>
        <v>0</v>
      </c>
      <c r="R429" s="136">
        <f t="shared" si="42"/>
        <v>0</v>
      </c>
      <c r="S429" s="134"/>
      <c r="T429" s="79">
        <f>IFERROR(INDEX(Cenník[[Názov]:[KódN]],MATCH(U429,Cenník[Názov],0),2),0)</f>
        <v>0</v>
      </c>
      <c r="U429" s="131"/>
      <c r="V429" s="135"/>
      <c r="W429" s="133">
        <f>IFERROR(INDEX(Cenník[[Názov]:[JC]],MATCH(U429,Cenník[Názov],0),3),0)</f>
        <v>0</v>
      </c>
      <c r="X429" s="136">
        <f t="shared" si="43"/>
        <v>0</v>
      </c>
      <c r="Y429" s="134"/>
      <c r="Z429" s="108"/>
      <c r="AA429" s="108"/>
      <c r="AB429" s="108"/>
      <c r="AC429" s="108"/>
      <c r="AD429" s="108"/>
      <c r="AE429" s="108"/>
      <c r="AF429" s="108"/>
      <c r="AG429" s="108"/>
      <c r="AH429" s="108"/>
      <c r="AI429" s="108"/>
      <c r="AJ429" s="108"/>
      <c r="AK429" s="108"/>
      <c r="AL429" s="108"/>
      <c r="AM429" s="108"/>
      <c r="AN429" s="108"/>
      <c r="AO429" s="108"/>
    </row>
    <row r="430" spans="1:41" ht="12.75" customHeight="1" x14ac:dyDescent="0.35">
      <c r="A430" s="75"/>
      <c r="B430" s="79">
        <f>IFERROR(INDEX(Cenník[[Názov]:[KódN]],MATCH(C430,Cenník[Názov],0),2),0)</f>
        <v>0</v>
      </c>
      <c r="C430" s="131"/>
      <c r="D430" s="135"/>
      <c r="E430" s="133">
        <f>IFERROR(INDEX(Cenník[[Názov]:[JC]],MATCH(C430,Cenník[Názov],0),3),0)</f>
        <v>0</v>
      </c>
      <c r="F430" s="136">
        <f t="shared" si="40"/>
        <v>0</v>
      </c>
      <c r="G430" s="134"/>
      <c r="H430" s="79">
        <f>IFERROR(INDEX(Cenník[[Názov]:[KódN]],MATCH(I430,Cenník[Názov],0),2),0)</f>
        <v>0</v>
      </c>
      <c r="I430" s="131"/>
      <c r="J430" s="135"/>
      <c r="K430" s="133">
        <f>IFERROR(INDEX(Cenník[[Názov]:[JC]],MATCH(I430,Cenník[Názov],0),3),0)</f>
        <v>0</v>
      </c>
      <c r="L430" s="136">
        <f t="shared" si="41"/>
        <v>0</v>
      </c>
      <c r="M430" s="134"/>
      <c r="N430" s="79">
        <f>IFERROR(INDEX(Cenník[[Názov]:[KódN]],MATCH(O430,Cenník[Názov],0),2),0)</f>
        <v>0</v>
      </c>
      <c r="O430" s="131"/>
      <c r="P430" s="135"/>
      <c r="Q430" s="133">
        <f>IFERROR(INDEX(Cenník[[Názov]:[JC]],MATCH(O430,Cenník[Názov],0),3),0)</f>
        <v>0</v>
      </c>
      <c r="R430" s="136">
        <f t="shared" si="42"/>
        <v>0</v>
      </c>
      <c r="S430" s="134"/>
      <c r="T430" s="79">
        <f>IFERROR(INDEX(Cenník[[Názov]:[KódN]],MATCH(U430,Cenník[Názov],0),2),0)</f>
        <v>0</v>
      </c>
      <c r="U430" s="131"/>
      <c r="V430" s="135"/>
      <c r="W430" s="133">
        <f>IFERROR(INDEX(Cenník[[Názov]:[JC]],MATCH(U430,Cenník[Názov],0),3),0)</f>
        <v>0</v>
      </c>
      <c r="X430" s="136">
        <f t="shared" si="43"/>
        <v>0</v>
      </c>
      <c r="Y430" s="134"/>
      <c r="Z430" s="108"/>
      <c r="AA430" s="108"/>
      <c r="AB430" s="108"/>
      <c r="AC430" s="108"/>
      <c r="AD430" s="108"/>
      <c r="AE430" s="108"/>
      <c r="AF430" s="108"/>
      <c r="AG430" s="108"/>
      <c r="AH430" s="108"/>
      <c r="AI430" s="108"/>
      <c r="AJ430" s="108"/>
      <c r="AK430" s="108"/>
      <c r="AL430" s="108"/>
      <c r="AM430" s="108"/>
      <c r="AN430" s="108"/>
      <c r="AO430" s="108"/>
    </row>
    <row r="431" spans="1:41" ht="12.75" customHeight="1" x14ac:dyDescent="0.35">
      <c r="A431" s="75"/>
      <c r="B431" s="79">
        <f>IFERROR(INDEX(Cenník[[Názov]:[KódN]],MATCH(C431,Cenník[Názov],0),2),0)</f>
        <v>0</v>
      </c>
      <c r="C431" s="131"/>
      <c r="D431" s="135"/>
      <c r="E431" s="133">
        <f>IFERROR(INDEX(Cenník[[Názov]:[JC]],MATCH(C431,Cenník[Názov],0),3),0)</f>
        <v>0</v>
      </c>
      <c r="F431" s="136">
        <f t="shared" si="40"/>
        <v>0</v>
      </c>
      <c r="G431" s="134"/>
      <c r="H431" s="79">
        <f>IFERROR(INDEX(Cenník[[Názov]:[KódN]],MATCH(I431,Cenník[Názov],0),2),0)</f>
        <v>0</v>
      </c>
      <c r="I431" s="131"/>
      <c r="J431" s="135"/>
      <c r="K431" s="133">
        <f>IFERROR(INDEX(Cenník[[Názov]:[JC]],MATCH(I431,Cenník[Názov],0),3),0)</f>
        <v>0</v>
      </c>
      <c r="L431" s="136">
        <f t="shared" si="41"/>
        <v>0</v>
      </c>
      <c r="M431" s="134"/>
      <c r="N431" s="79">
        <f>IFERROR(INDEX(Cenník[[Názov]:[KódN]],MATCH(O431,Cenník[Názov],0),2),0)</f>
        <v>0</v>
      </c>
      <c r="O431" s="131"/>
      <c r="P431" s="135"/>
      <c r="Q431" s="133">
        <f>IFERROR(INDEX(Cenník[[Názov]:[JC]],MATCH(O431,Cenník[Názov],0),3),0)</f>
        <v>0</v>
      </c>
      <c r="R431" s="136">
        <f t="shared" si="42"/>
        <v>0</v>
      </c>
      <c r="S431" s="134"/>
      <c r="T431" s="79">
        <f>IFERROR(INDEX(Cenník[[Názov]:[KódN]],MATCH(U431,Cenník[Názov],0),2),0)</f>
        <v>0</v>
      </c>
      <c r="U431" s="131"/>
      <c r="V431" s="135"/>
      <c r="W431" s="133">
        <f>IFERROR(INDEX(Cenník[[Názov]:[JC]],MATCH(U431,Cenník[Názov],0),3),0)</f>
        <v>0</v>
      </c>
      <c r="X431" s="136">
        <f t="shared" si="43"/>
        <v>0</v>
      </c>
      <c r="Y431" s="134"/>
      <c r="Z431" s="108"/>
      <c r="AA431" s="108"/>
      <c r="AB431" s="108"/>
      <c r="AC431" s="108"/>
      <c r="AD431" s="108"/>
      <c r="AE431" s="108"/>
      <c r="AF431" s="108"/>
      <c r="AG431" s="108"/>
      <c r="AH431" s="108"/>
      <c r="AI431" s="108"/>
      <c r="AJ431" s="108"/>
      <c r="AK431" s="108"/>
      <c r="AL431" s="108"/>
      <c r="AM431" s="108"/>
      <c r="AN431" s="108"/>
      <c r="AO431" s="108"/>
    </row>
    <row r="432" spans="1:41" ht="12.75" customHeight="1" x14ac:dyDescent="0.35">
      <c r="A432" s="75"/>
      <c r="B432" s="79">
        <f>IFERROR(INDEX(Cenník[[Názov]:[KódN]],MATCH(C432,Cenník[Názov],0),2),0)</f>
        <v>0</v>
      </c>
      <c r="C432" s="131"/>
      <c r="D432" s="135"/>
      <c r="E432" s="133">
        <f>IFERROR(INDEX(Cenník[[Názov]:[JC]],MATCH(C432,Cenník[Názov],0),3),0)</f>
        <v>0</v>
      </c>
      <c r="F432" s="136">
        <f t="shared" si="40"/>
        <v>0</v>
      </c>
      <c r="G432" s="134"/>
      <c r="H432" s="79">
        <f>IFERROR(INDEX(Cenník[[Názov]:[KódN]],MATCH(I432,Cenník[Názov],0),2),0)</f>
        <v>0</v>
      </c>
      <c r="I432" s="131"/>
      <c r="J432" s="135"/>
      <c r="K432" s="133">
        <f>IFERROR(INDEX(Cenník[[Názov]:[JC]],MATCH(I432,Cenník[Názov],0),3),0)</f>
        <v>0</v>
      </c>
      <c r="L432" s="136">
        <f t="shared" si="41"/>
        <v>0</v>
      </c>
      <c r="M432" s="134"/>
      <c r="N432" s="79">
        <f>IFERROR(INDEX(Cenník[[Názov]:[KódN]],MATCH(O432,Cenník[Názov],0),2),0)</f>
        <v>0</v>
      </c>
      <c r="O432" s="131"/>
      <c r="P432" s="135"/>
      <c r="Q432" s="133">
        <f>IFERROR(INDEX(Cenník[[Názov]:[JC]],MATCH(O432,Cenník[Názov],0),3),0)</f>
        <v>0</v>
      </c>
      <c r="R432" s="136">
        <f t="shared" si="42"/>
        <v>0</v>
      </c>
      <c r="S432" s="134"/>
      <c r="T432" s="79">
        <f>IFERROR(INDEX(Cenník[[Názov]:[KódN]],MATCH(U432,Cenník[Názov],0),2),0)</f>
        <v>0</v>
      </c>
      <c r="U432" s="131"/>
      <c r="V432" s="135"/>
      <c r="W432" s="133">
        <f>IFERROR(INDEX(Cenník[[Názov]:[JC]],MATCH(U432,Cenník[Názov],0),3),0)</f>
        <v>0</v>
      </c>
      <c r="X432" s="136">
        <f t="shared" si="43"/>
        <v>0</v>
      </c>
      <c r="Y432" s="134"/>
      <c r="Z432" s="108"/>
      <c r="AA432" s="108"/>
      <c r="AB432" s="108"/>
      <c r="AC432" s="108"/>
      <c r="AD432" s="108"/>
      <c r="AE432" s="108"/>
      <c r="AF432" s="108"/>
      <c r="AG432" s="108"/>
      <c r="AH432" s="108"/>
      <c r="AI432" s="108"/>
      <c r="AJ432" s="108"/>
      <c r="AK432" s="108"/>
      <c r="AL432" s="108"/>
      <c r="AM432" s="108"/>
      <c r="AN432" s="108"/>
      <c r="AO432" s="108"/>
    </row>
    <row r="433" spans="1:41" ht="12.75" customHeight="1" x14ac:dyDescent="0.35">
      <c r="A433" s="75"/>
      <c r="B433" s="79">
        <f>IFERROR(INDEX(Cenník[[Názov]:[KódN]],MATCH(C433,Cenník[Názov],0),2),0)</f>
        <v>0</v>
      </c>
      <c r="C433" s="131"/>
      <c r="D433" s="135"/>
      <c r="E433" s="133">
        <f>IFERROR(INDEX(Cenník[[Názov]:[JC]],MATCH(C433,Cenník[Názov],0),3),0)</f>
        <v>0</v>
      </c>
      <c r="F433" s="136">
        <f t="shared" si="40"/>
        <v>0</v>
      </c>
      <c r="G433" s="134"/>
      <c r="H433" s="79">
        <f>IFERROR(INDEX(Cenník[[Názov]:[KódN]],MATCH(I433,Cenník[Názov],0),2),0)</f>
        <v>0</v>
      </c>
      <c r="I433" s="131"/>
      <c r="J433" s="135"/>
      <c r="K433" s="133">
        <f>IFERROR(INDEX(Cenník[[Názov]:[JC]],MATCH(I433,Cenník[Názov],0),3),0)</f>
        <v>0</v>
      </c>
      <c r="L433" s="136">
        <f t="shared" si="41"/>
        <v>0</v>
      </c>
      <c r="M433" s="134"/>
      <c r="N433" s="79">
        <f>IFERROR(INDEX(Cenník[[Názov]:[KódN]],MATCH(O433,Cenník[Názov],0),2),0)</f>
        <v>0</v>
      </c>
      <c r="O433" s="131"/>
      <c r="P433" s="135"/>
      <c r="Q433" s="133">
        <f>IFERROR(INDEX(Cenník[[Názov]:[JC]],MATCH(O433,Cenník[Názov],0),3),0)</f>
        <v>0</v>
      </c>
      <c r="R433" s="136">
        <f t="shared" si="42"/>
        <v>0</v>
      </c>
      <c r="S433" s="134"/>
      <c r="T433" s="79">
        <f>IFERROR(INDEX(Cenník[[Názov]:[KódN]],MATCH(U433,Cenník[Názov],0),2),0)</f>
        <v>0</v>
      </c>
      <c r="U433" s="131"/>
      <c r="V433" s="135"/>
      <c r="W433" s="133">
        <f>IFERROR(INDEX(Cenník[[Názov]:[JC]],MATCH(U433,Cenník[Názov],0),3),0)</f>
        <v>0</v>
      </c>
      <c r="X433" s="136">
        <f t="shared" si="43"/>
        <v>0</v>
      </c>
      <c r="Y433" s="134"/>
      <c r="Z433" s="108"/>
      <c r="AA433" s="108"/>
      <c r="AB433" s="108"/>
      <c r="AC433" s="108"/>
      <c r="AD433" s="108"/>
      <c r="AE433" s="108"/>
      <c r="AF433" s="108"/>
      <c r="AG433" s="108"/>
      <c r="AH433" s="108"/>
      <c r="AI433" s="108"/>
      <c r="AJ433" s="108"/>
      <c r="AK433" s="108"/>
      <c r="AL433" s="108"/>
      <c r="AM433" s="108"/>
      <c r="AN433" s="108"/>
      <c r="AO433" s="108"/>
    </row>
    <row r="434" spans="1:41" ht="12.75" customHeight="1" x14ac:dyDescent="0.35">
      <c r="A434" s="75"/>
      <c r="B434" s="79">
        <f>IFERROR(INDEX(Cenník[[Názov]:[KódN]],MATCH(C434,Cenník[Názov],0),2),0)</f>
        <v>0</v>
      </c>
      <c r="C434" s="137"/>
      <c r="D434" s="135"/>
      <c r="E434" s="133">
        <f>IFERROR(INDEX(Cenník[[Názov]:[JC]],MATCH(C434,Cenník[Názov],0),3),0)</f>
        <v>0</v>
      </c>
      <c r="F434" s="136">
        <f t="shared" si="40"/>
        <v>0</v>
      </c>
      <c r="G434" s="134"/>
      <c r="H434" s="79">
        <f>IFERROR(INDEX(Cenník[[Názov]:[KódN]],MATCH(I434,Cenník[Názov],0),2),0)</f>
        <v>0</v>
      </c>
      <c r="I434" s="137"/>
      <c r="J434" s="135"/>
      <c r="K434" s="133">
        <f>IFERROR(INDEX(Cenník[[Názov]:[JC]],MATCH(I434,Cenník[Názov],0),3),0)</f>
        <v>0</v>
      </c>
      <c r="L434" s="136">
        <f t="shared" si="41"/>
        <v>0</v>
      </c>
      <c r="M434" s="134"/>
      <c r="N434" s="79">
        <f>IFERROR(INDEX(Cenník[[Názov]:[KódN]],MATCH(O434,Cenník[Názov],0),2),0)</f>
        <v>0</v>
      </c>
      <c r="O434" s="137"/>
      <c r="P434" s="135"/>
      <c r="Q434" s="133">
        <f>IFERROR(INDEX(Cenník[[Názov]:[JC]],MATCH(O434,Cenník[Názov],0),3),0)</f>
        <v>0</v>
      </c>
      <c r="R434" s="136">
        <f t="shared" si="42"/>
        <v>0</v>
      </c>
      <c r="S434" s="134"/>
      <c r="T434" s="79">
        <f>IFERROR(INDEX(Cenník[[Názov]:[KódN]],MATCH(U434,Cenník[Názov],0),2),0)</f>
        <v>0</v>
      </c>
      <c r="U434" s="137"/>
      <c r="V434" s="135"/>
      <c r="W434" s="133">
        <f>IFERROR(INDEX(Cenník[[Názov]:[JC]],MATCH(U434,Cenník[Názov],0),3),0)</f>
        <v>0</v>
      </c>
      <c r="X434" s="136">
        <f t="shared" si="43"/>
        <v>0</v>
      </c>
      <c r="Y434" s="134"/>
      <c r="Z434" s="108"/>
      <c r="AA434" s="108"/>
      <c r="AB434" s="108"/>
      <c r="AC434" s="108"/>
      <c r="AD434" s="108"/>
      <c r="AE434" s="108"/>
      <c r="AF434" s="108"/>
      <c r="AG434" s="108"/>
      <c r="AH434" s="108"/>
      <c r="AI434" s="108"/>
      <c r="AJ434" s="108"/>
      <c r="AK434" s="108"/>
      <c r="AL434" s="108"/>
      <c r="AM434" s="108"/>
      <c r="AN434" s="108"/>
      <c r="AO434" s="108"/>
    </row>
    <row r="435" spans="1:41" ht="12.75" customHeight="1" x14ac:dyDescent="0.35">
      <c r="A435" s="75"/>
      <c r="B435" s="79">
        <f>IFERROR(INDEX(Cenník[[Názov]:[KódN]],MATCH(C435,Cenník[Názov],0),2),0)</f>
        <v>0</v>
      </c>
      <c r="C435" s="137"/>
      <c r="D435" s="135"/>
      <c r="E435" s="133">
        <f>IFERROR(INDEX(Cenník[[Názov]:[JC]],MATCH(C435,Cenník[Názov],0),3),0)</f>
        <v>0</v>
      </c>
      <c r="F435" s="136">
        <f t="shared" si="40"/>
        <v>0</v>
      </c>
      <c r="G435" s="134"/>
      <c r="H435" s="79">
        <f>IFERROR(INDEX(Cenník[[Názov]:[KódN]],MATCH(I435,Cenník[Názov],0),2),0)</f>
        <v>0</v>
      </c>
      <c r="I435" s="137"/>
      <c r="J435" s="135"/>
      <c r="K435" s="133">
        <f>IFERROR(INDEX(Cenník[[Názov]:[JC]],MATCH(I435,Cenník[Názov],0),3),0)</f>
        <v>0</v>
      </c>
      <c r="L435" s="136">
        <f t="shared" si="41"/>
        <v>0</v>
      </c>
      <c r="M435" s="134"/>
      <c r="N435" s="79">
        <f>IFERROR(INDEX(Cenník[[Názov]:[KódN]],MATCH(O435,Cenník[Názov],0),2),0)</f>
        <v>0</v>
      </c>
      <c r="O435" s="137"/>
      <c r="P435" s="135"/>
      <c r="Q435" s="133">
        <f>IFERROR(INDEX(Cenník[[Názov]:[JC]],MATCH(O435,Cenník[Názov],0),3),0)</f>
        <v>0</v>
      </c>
      <c r="R435" s="136">
        <f t="shared" si="42"/>
        <v>0</v>
      </c>
      <c r="S435" s="134"/>
      <c r="T435" s="79">
        <f>IFERROR(INDEX(Cenník[[Názov]:[KódN]],MATCH(U435,Cenník[Názov],0),2),0)</f>
        <v>0</v>
      </c>
      <c r="U435" s="137"/>
      <c r="V435" s="135"/>
      <c r="W435" s="133">
        <f>IFERROR(INDEX(Cenník[[Názov]:[JC]],MATCH(U435,Cenník[Názov],0),3),0)</f>
        <v>0</v>
      </c>
      <c r="X435" s="136">
        <f t="shared" si="43"/>
        <v>0</v>
      </c>
      <c r="Y435" s="134"/>
      <c r="Z435" s="108"/>
      <c r="AA435" s="108"/>
      <c r="AB435" s="108"/>
      <c r="AC435" s="108"/>
      <c r="AD435" s="108"/>
      <c r="AE435" s="108"/>
      <c r="AF435" s="108"/>
      <c r="AG435" s="108"/>
      <c r="AH435" s="108"/>
      <c r="AI435" s="108"/>
      <c r="AJ435" s="108"/>
      <c r="AK435" s="108"/>
      <c r="AL435" s="108"/>
      <c r="AM435" s="108"/>
      <c r="AN435" s="108"/>
      <c r="AO435" s="108"/>
    </row>
    <row r="436" spans="1:41" ht="12.75" customHeight="1" x14ac:dyDescent="0.35">
      <c r="A436" s="75"/>
      <c r="B436" s="79">
        <f>IFERROR(INDEX(Cenník[[Názov]:[KódN]],MATCH(C436,Cenník[Názov],0),2),0)</f>
        <v>0</v>
      </c>
      <c r="C436" s="137"/>
      <c r="D436" s="135"/>
      <c r="E436" s="133">
        <f>IFERROR(INDEX(Cenník[[Názov]:[JC]],MATCH(C436,Cenník[Názov],0),3),0)</f>
        <v>0</v>
      </c>
      <c r="F436" s="136">
        <f t="shared" si="40"/>
        <v>0</v>
      </c>
      <c r="G436" s="134"/>
      <c r="H436" s="79">
        <f>IFERROR(INDEX(Cenník[[Názov]:[KódN]],MATCH(I436,Cenník[Názov],0),2),0)</f>
        <v>0</v>
      </c>
      <c r="I436" s="137"/>
      <c r="J436" s="135"/>
      <c r="K436" s="133">
        <f>IFERROR(INDEX(Cenník[[Názov]:[JC]],MATCH(I436,Cenník[Názov],0),3),0)</f>
        <v>0</v>
      </c>
      <c r="L436" s="136">
        <f t="shared" si="41"/>
        <v>0</v>
      </c>
      <c r="M436" s="134"/>
      <c r="N436" s="79">
        <f>IFERROR(INDEX(Cenník[[Názov]:[KódN]],MATCH(O436,Cenník[Názov],0),2),0)</f>
        <v>0</v>
      </c>
      <c r="O436" s="137"/>
      <c r="P436" s="135"/>
      <c r="Q436" s="133">
        <f>IFERROR(INDEX(Cenník[[Názov]:[JC]],MATCH(O436,Cenník[Názov],0),3),0)</f>
        <v>0</v>
      </c>
      <c r="R436" s="136">
        <f t="shared" si="42"/>
        <v>0</v>
      </c>
      <c r="S436" s="134"/>
      <c r="T436" s="79">
        <f>IFERROR(INDEX(Cenník[[Názov]:[KódN]],MATCH(U436,Cenník[Názov],0),2),0)</f>
        <v>0</v>
      </c>
      <c r="U436" s="137"/>
      <c r="V436" s="135"/>
      <c r="W436" s="133">
        <f>IFERROR(INDEX(Cenník[[Názov]:[JC]],MATCH(U436,Cenník[Názov],0),3),0)</f>
        <v>0</v>
      </c>
      <c r="X436" s="136">
        <f t="shared" si="43"/>
        <v>0</v>
      </c>
      <c r="Y436" s="134"/>
      <c r="Z436" s="108"/>
      <c r="AA436" s="108"/>
      <c r="AB436" s="108"/>
      <c r="AC436" s="108"/>
      <c r="AD436" s="108"/>
      <c r="AE436" s="108"/>
      <c r="AF436" s="108"/>
      <c r="AG436" s="108"/>
      <c r="AH436" s="108"/>
      <c r="AI436" s="108"/>
      <c r="AJ436" s="108"/>
      <c r="AK436" s="108"/>
      <c r="AL436" s="108"/>
      <c r="AM436" s="108"/>
      <c r="AN436" s="108"/>
      <c r="AO436" s="108"/>
    </row>
    <row r="437" spans="1:41" ht="12.75" customHeight="1" x14ac:dyDescent="0.35">
      <c r="A437" s="75"/>
      <c r="B437" s="79">
        <f>IFERROR(INDEX(Cenník[[Názov]:[KódN]],MATCH(C437,Cenník[Názov],0),2),0)</f>
        <v>0</v>
      </c>
      <c r="C437" s="137"/>
      <c r="D437" s="135"/>
      <c r="E437" s="133">
        <f>IFERROR(INDEX(Cenník[[Názov]:[JC]],MATCH(C437,Cenník[Názov],0),3),0)</f>
        <v>0</v>
      </c>
      <c r="F437" s="136">
        <f t="shared" si="40"/>
        <v>0</v>
      </c>
      <c r="G437" s="134"/>
      <c r="H437" s="79">
        <f>IFERROR(INDEX(Cenník[[Názov]:[KódN]],MATCH(I437,Cenník[Názov],0),2),0)</f>
        <v>0</v>
      </c>
      <c r="I437" s="137"/>
      <c r="J437" s="135"/>
      <c r="K437" s="133">
        <f>IFERROR(INDEX(Cenník[[Názov]:[JC]],MATCH(I437,Cenník[Názov],0),3),0)</f>
        <v>0</v>
      </c>
      <c r="L437" s="136">
        <f t="shared" si="41"/>
        <v>0</v>
      </c>
      <c r="M437" s="134"/>
      <c r="N437" s="79">
        <f>IFERROR(INDEX(Cenník[[Názov]:[KódN]],MATCH(O437,Cenník[Názov],0),2),0)</f>
        <v>0</v>
      </c>
      <c r="O437" s="137"/>
      <c r="P437" s="135"/>
      <c r="Q437" s="133">
        <f>IFERROR(INDEX(Cenník[[Názov]:[JC]],MATCH(O437,Cenník[Názov],0),3),0)</f>
        <v>0</v>
      </c>
      <c r="R437" s="136">
        <f t="shared" si="42"/>
        <v>0</v>
      </c>
      <c r="S437" s="134"/>
      <c r="T437" s="79">
        <f>IFERROR(INDEX(Cenník[[Názov]:[KódN]],MATCH(U437,Cenník[Názov],0),2),0)</f>
        <v>0</v>
      </c>
      <c r="U437" s="131"/>
      <c r="V437" s="132"/>
      <c r="W437" s="133">
        <f>IFERROR(INDEX(Cenník[[Názov]:[JC]],MATCH(U437,Cenník[Názov],0),3),0)</f>
        <v>0</v>
      </c>
      <c r="X437" s="136">
        <f t="shared" si="43"/>
        <v>0</v>
      </c>
      <c r="Y437" s="134"/>
      <c r="Z437" s="108"/>
      <c r="AA437" s="108"/>
      <c r="AB437" s="108"/>
      <c r="AC437" s="108"/>
      <c r="AD437" s="108"/>
      <c r="AE437" s="108"/>
      <c r="AF437" s="108"/>
      <c r="AG437" s="108"/>
      <c r="AH437" s="108"/>
      <c r="AI437" s="108"/>
      <c r="AJ437" s="108"/>
      <c r="AK437" s="108"/>
      <c r="AL437" s="108"/>
      <c r="AM437" s="108"/>
      <c r="AN437" s="108"/>
      <c r="AO437" s="108"/>
    </row>
    <row r="438" spans="1:41" ht="12.75" customHeight="1" x14ac:dyDescent="0.35">
      <c r="A438" s="75"/>
      <c r="B438" s="79">
        <f>IFERROR(INDEX(Cenník[[Názov]:[KódN]],MATCH(C438,Cenník[Názov],0),2),0)</f>
        <v>0</v>
      </c>
      <c r="C438" s="131"/>
      <c r="D438" s="135"/>
      <c r="E438" s="133">
        <f>IFERROR(INDEX(Cenník[[Názov]:[JC]],MATCH(C438,Cenník[Názov],0),3),0)</f>
        <v>0</v>
      </c>
      <c r="F438" s="136">
        <f t="shared" si="40"/>
        <v>0</v>
      </c>
      <c r="G438" s="134"/>
      <c r="H438" s="79">
        <f>IFERROR(INDEX(Cenník[[Názov]:[KódN]],MATCH(I438,Cenník[Názov],0),2),0)</f>
        <v>0</v>
      </c>
      <c r="I438" s="131"/>
      <c r="J438" s="135"/>
      <c r="K438" s="133">
        <f>IFERROR(INDEX(Cenník[[Názov]:[JC]],MATCH(I438,Cenník[Názov],0),3),0)</f>
        <v>0</v>
      </c>
      <c r="L438" s="136">
        <f t="shared" si="41"/>
        <v>0</v>
      </c>
      <c r="M438" s="134"/>
      <c r="N438" s="79">
        <f>IFERROR(INDEX(Cenník[[Názov]:[KódN]],MATCH(O438,Cenník[Názov],0),2),0)</f>
        <v>0</v>
      </c>
      <c r="O438" s="131"/>
      <c r="P438" s="135"/>
      <c r="Q438" s="133">
        <f>IFERROR(INDEX(Cenník[[Názov]:[JC]],MATCH(O438,Cenník[Názov],0),3),0)</f>
        <v>0</v>
      </c>
      <c r="R438" s="136">
        <f t="shared" si="42"/>
        <v>0</v>
      </c>
      <c r="S438" s="134"/>
      <c r="T438" s="79">
        <f>IFERROR(INDEX(Cenník[[Názov]:[KódN]],MATCH(U438,Cenník[Názov],0),2),0)</f>
        <v>0</v>
      </c>
      <c r="U438" s="131"/>
      <c r="V438" s="135"/>
      <c r="W438" s="133">
        <f>IFERROR(INDEX(Cenník[[Názov]:[JC]],MATCH(U438,Cenník[Názov],0),3),0)</f>
        <v>0</v>
      </c>
      <c r="X438" s="136">
        <f t="shared" si="43"/>
        <v>0</v>
      </c>
      <c r="Y438" s="134"/>
      <c r="Z438" s="108"/>
      <c r="AA438" s="108"/>
      <c r="AB438" s="108"/>
      <c r="AC438" s="108"/>
      <c r="AD438" s="108"/>
      <c r="AE438" s="108"/>
      <c r="AF438" s="108"/>
      <c r="AG438" s="108"/>
      <c r="AH438" s="108"/>
      <c r="AI438" s="108"/>
      <c r="AJ438" s="108"/>
      <c r="AK438" s="108"/>
      <c r="AL438" s="108"/>
      <c r="AM438" s="108"/>
      <c r="AN438" s="108"/>
      <c r="AO438" s="108"/>
    </row>
    <row r="439" spans="1:41" ht="12.75" customHeight="1" x14ac:dyDescent="0.35">
      <c r="A439" s="75"/>
      <c r="B439" s="79">
        <f>IFERROR(INDEX(Cenník[[Názov]:[KódN]],MATCH(C439,Cenník[Názov],0),2),0)</f>
        <v>0</v>
      </c>
      <c r="C439" s="131"/>
      <c r="D439" s="135"/>
      <c r="E439" s="133">
        <f>IFERROR(INDEX(Cenník[[Názov]:[JC]],MATCH(C439,Cenník[Názov],0),3),0)</f>
        <v>0</v>
      </c>
      <c r="F439" s="136">
        <f t="shared" si="40"/>
        <v>0</v>
      </c>
      <c r="G439" s="134"/>
      <c r="H439" s="79">
        <f>IFERROR(INDEX(Cenník[[Názov]:[KódN]],MATCH(I439,Cenník[Názov],0),2),0)</f>
        <v>0</v>
      </c>
      <c r="I439" s="131"/>
      <c r="J439" s="135"/>
      <c r="K439" s="133">
        <f>IFERROR(INDEX(Cenník[[Názov]:[JC]],MATCH(I439,Cenník[Názov],0),3),0)</f>
        <v>0</v>
      </c>
      <c r="L439" s="136">
        <f t="shared" si="41"/>
        <v>0</v>
      </c>
      <c r="M439" s="134"/>
      <c r="N439" s="79">
        <f>IFERROR(INDEX(Cenník[[Názov]:[KódN]],MATCH(O439,Cenník[Názov],0),2),0)</f>
        <v>0</v>
      </c>
      <c r="O439" s="131"/>
      <c r="P439" s="135"/>
      <c r="Q439" s="133">
        <f>IFERROR(INDEX(Cenník[[Názov]:[JC]],MATCH(O439,Cenník[Názov],0),3),0)</f>
        <v>0</v>
      </c>
      <c r="R439" s="136">
        <f t="shared" si="42"/>
        <v>0</v>
      </c>
      <c r="S439" s="134"/>
      <c r="T439" s="79">
        <f>IFERROR(INDEX(Cenník[[Názov]:[KódN]],MATCH(U439,Cenník[Názov],0),2),0)</f>
        <v>0</v>
      </c>
      <c r="U439" s="131"/>
      <c r="V439" s="135"/>
      <c r="W439" s="133">
        <f>IFERROR(INDEX(Cenník[[Názov]:[JC]],MATCH(U439,Cenník[Názov],0),3),0)</f>
        <v>0</v>
      </c>
      <c r="X439" s="136">
        <f t="shared" si="43"/>
        <v>0</v>
      </c>
      <c r="Y439" s="134"/>
      <c r="Z439" s="108"/>
      <c r="AA439" s="108"/>
      <c r="AB439" s="108"/>
      <c r="AC439" s="108"/>
      <c r="AD439" s="108"/>
      <c r="AE439" s="108"/>
      <c r="AF439" s="108"/>
      <c r="AG439" s="108"/>
      <c r="AH439" s="108"/>
      <c r="AI439" s="108"/>
      <c r="AJ439" s="108"/>
      <c r="AK439" s="108"/>
      <c r="AL439" s="108"/>
      <c r="AM439" s="108"/>
      <c r="AN439" s="108"/>
      <c r="AO439" s="108"/>
    </row>
    <row r="440" spans="1:41" ht="12.75" customHeight="1" x14ac:dyDescent="0.35">
      <c r="A440" s="75"/>
      <c r="B440" s="79">
        <f>IFERROR(INDEX(Cenník[[Názov]:[KódN]],MATCH(C440,Cenník[Názov],0),2),0)</f>
        <v>0</v>
      </c>
      <c r="C440" s="131"/>
      <c r="D440" s="135"/>
      <c r="E440" s="133">
        <f>IFERROR(INDEX(Cenník[[Názov]:[JC]],MATCH(C440,Cenník[Názov],0),3),0)</f>
        <v>0</v>
      </c>
      <c r="F440" s="136">
        <f t="shared" si="40"/>
        <v>0</v>
      </c>
      <c r="G440" s="134"/>
      <c r="H440" s="79">
        <f>IFERROR(INDEX(Cenník[[Názov]:[KódN]],MATCH(I440,Cenník[Názov],0),2),0)</f>
        <v>0</v>
      </c>
      <c r="I440" s="131"/>
      <c r="J440" s="132"/>
      <c r="K440" s="133">
        <f>IFERROR(INDEX(Cenník[[Názov]:[JC]],MATCH(I440,Cenník[Názov],0),3),0)</f>
        <v>0</v>
      </c>
      <c r="L440" s="136">
        <f t="shared" si="41"/>
        <v>0</v>
      </c>
      <c r="M440" s="134"/>
      <c r="N440" s="79">
        <f>IFERROR(INDEX(Cenník[[Názov]:[KódN]],MATCH(O440,Cenník[Názov],0),2),0)</f>
        <v>0</v>
      </c>
      <c r="O440" s="131"/>
      <c r="P440" s="132"/>
      <c r="Q440" s="133">
        <f>IFERROR(INDEX(Cenník[[Názov]:[JC]],MATCH(O440,Cenník[Názov],0),3),0)</f>
        <v>0</v>
      </c>
      <c r="R440" s="136">
        <f t="shared" si="42"/>
        <v>0</v>
      </c>
      <c r="S440" s="134"/>
      <c r="T440" s="79">
        <f>IFERROR(INDEX(Cenník[[Názov]:[KódN]],MATCH(U440,Cenník[Názov],0),2),0)</f>
        <v>0</v>
      </c>
      <c r="U440" s="131"/>
      <c r="V440" s="135"/>
      <c r="W440" s="133">
        <f>IFERROR(INDEX(Cenník[[Názov]:[JC]],MATCH(U440,Cenník[Názov],0),3),0)</f>
        <v>0</v>
      </c>
      <c r="X440" s="136">
        <f t="shared" si="43"/>
        <v>0</v>
      </c>
      <c r="Y440" s="134"/>
      <c r="Z440" s="108"/>
      <c r="AA440" s="108"/>
      <c r="AB440" s="108"/>
      <c r="AC440" s="108"/>
      <c r="AD440" s="108"/>
      <c r="AE440" s="108"/>
      <c r="AF440" s="108"/>
      <c r="AG440" s="108"/>
      <c r="AH440" s="108"/>
      <c r="AI440" s="108"/>
      <c r="AJ440" s="108"/>
      <c r="AK440" s="108"/>
      <c r="AL440" s="108"/>
      <c r="AM440" s="108"/>
      <c r="AN440" s="108"/>
      <c r="AO440" s="108"/>
    </row>
    <row r="441" spans="1:41" ht="12.75" customHeight="1" x14ac:dyDescent="0.35">
      <c r="A441" s="75"/>
      <c r="B441" s="79">
        <f>IFERROR(INDEX(Cenník[[Názov]:[KódN]],MATCH(C441,Cenník[Názov],0),2),0)</f>
        <v>0</v>
      </c>
      <c r="C441" s="131"/>
      <c r="D441" s="135"/>
      <c r="E441" s="133">
        <f>IFERROR(INDEX(Cenník[[Názov]:[JC]],MATCH(C441,Cenník[Názov],0),3),0)</f>
        <v>0</v>
      </c>
      <c r="F441" s="136">
        <f t="shared" si="40"/>
        <v>0</v>
      </c>
      <c r="G441" s="134"/>
      <c r="H441" s="79">
        <f>IFERROR(INDEX(Cenník[[Názov]:[KódN]],MATCH(I441,Cenník[Názov],0),2),0)</f>
        <v>0</v>
      </c>
      <c r="I441" s="131"/>
      <c r="J441" s="135"/>
      <c r="K441" s="133">
        <f>IFERROR(INDEX(Cenník[[Názov]:[JC]],MATCH(I441,Cenník[Názov],0),3),0)</f>
        <v>0</v>
      </c>
      <c r="L441" s="136">
        <f t="shared" si="41"/>
        <v>0</v>
      </c>
      <c r="M441" s="134"/>
      <c r="N441" s="79">
        <f>IFERROR(INDEX(Cenník[[Názov]:[KódN]],MATCH(O441,Cenník[Názov],0),2),0)</f>
        <v>0</v>
      </c>
      <c r="O441" s="131"/>
      <c r="P441" s="135"/>
      <c r="Q441" s="133">
        <f>IFERROR(INDEX(Cenník[[Názov]:[JC]],MATCH(O441,Cenník[Názov],0),3),0)</f>
        <v>0</v>
      </c>
      <c r="R441" s="136">
        <f t="shared" si="42"/>
        <v>0</v>
      </c>
      <c r="S441" s="134"/>
      <c r="T441" s="79">
        <f>IFERROR(INDEX(Cenník[[Názov]:[KódN]],MATCH(U441,Cenník[Názov],0),2),0)</f>
        <v>0</v>
      </c>
      <c r="U441" s="131"/>
      <c r="V441" s="135"/>
      <c r="W441" s="133">
        <f>IFERROR(INDEX(Cenník[[Názov]:[JC]],MATCH(U441,Cenník[Názov],0),3),0)</f>
        <v>0</v>
      </c>
      <c r="X441" s="136">
        <f t="shared" si="43"/>
        <v>0</v>
      </c>
      <c r="Y441" s="134"/>
      <c r="Z441" s="108"/>
      <c r="AA441" s="108"/>
      <c r="AB441" s="108"/>
      <c r="AC441" s="108"/>
      <c r="AD441" s="108"/>
      <c r="AE441" s="108"/>
      <c r="AF441" s="108"/>
      <c r="AG441" s="108"/>
      <c r="AH441" s="108"/>
      <c r="AI441" s="108"/>
      <c r="AJ441" s="108"/>
      <c r="AK441" s="108"/>
      <c r="AL441" s="108"/>
      <c r="AM441" s="108"/>
      <c r="AN441" s="108"/>
      <c r="AO441" s="108"/>
    </row>
    <row r="442" spans="1:41" ht="12.75" customHeight="1" x14ac:dyDescent="0.35">
      <c r="A442" s="75"/>
      <c r="B442" s="79">
        <f>IFERROR(INDEX(Cenník[[Názov]:[KódN]],MATCH(C442,Cenník[Názov],0),2),0)</f>
        <v>0</v>
      </c>
      <c r="C442" s="131"/>
      <c r="D442" s="135"/>
      <c r="E442" s="133">
        <f>IFERROR(INDEX(Cenník[[Názov]:[JC]],MATCH(C442,Cenník[Názov],0),3),0)</f>
        <v>0</v>
      </c>
      <c r="F442" s="136">
        <f t="shared" si="40"/>
        <v>0</v>
      </c>
      <c r="G442" s="134"/>
      <c r="H442" s="79">
        <f>IFERROR(INDEX(Cenník[[Názov]:[KódN]],MATCH(I442,Cenník[Názov],0),2),0)</f>
        <v>0</v>
      </c>
      <c r="I442" s="131"/>
      <c r="J442" s="135"/>
      <c r="K442" s="133">
        <f>IFERROR(INDEX(Cenník[[Názov]:[JC]],MATCH(I442,Cenník[Názov],0),3),0)</f>
        <v>0</v>
      </c>
      <c r="L442" s="136">
        <f t="shared" si="41"/>
        <v>0</v>
      </c>
      <c r="M442" s="134"/>
      <c r="N442" s="79">
        <f>IFERROR(INDEX(Cenník[[Názov]:[KódN]],MATCH(O442,Cenník[Názov],0),2),0)</f>
        <v>0</v>
      </c>
      <c r="O442" s="131"/>
      <c r="P442" s="135"/>
      <c r="Q442" s="133">
        <f>IFERROR(INDEX(Cenník[[Názov]:[JC]],MATCH(O442,Cenník[Názov],0),3),0)</f>
        <v>0</v>
      </c>
      <c r="R442" s="136">
        <f t="shared" si="42"/>
        <v>0</v>
      </c>
      <c r="S442" s="134"/>
      <c r="T442" s="79">
        <f>IFERROR(INDEX(Cenník[[Názov]:[KódN]],MATCH(U442,Cenník[Názov],0),2),0)</f>
        <v>0</v>
      </c>
      <c r="U442" s="131"/>
      <c r="V442" s="135"/>
      <c r="W442" s="133">
        <f>IFERROR(INDEX(Cenník[[Názov]:[JC]],MATCH(U442,Cenník[Názov],0),3),0)</f>
        <v>0</v>
      </c>
      <c r="X442" s="136">
        <f t="shared" si="43"/>
        <v>0</v>
      </c>
      <c r="Y442" s="134"/>
      <c r="Z442" s="108"/>
      <c r="AA442" s="108"/>
      <c r="AB442" s="108"/>
      <c r="AC442" s="108"/>
      <c r="AD442" s="108"/>
      <c r="AE442" s="108"/>
      <c r="AF442" s="108"/>
      <c r="AG442" s="108"/>
      <c r="AH442" s="108"/>
      <c r="AI442" s="108"/>
      <c r="AJ442" s="108"/>
      <c r="AK442" s="108"/>
      <c r="AL442" s="108"/>
      <c r="AM442" s="108"/>
      <c r="AN442" s="108"/>
      <c r="AO442" s="108"/>
    </row>
    <row r="443" spans="1:41" ht="12.75" customHeight="1" x14ac:dyDescent="0.35">
      <c r="A443" s="75"/>
      <c r="B443" s="79">
        <f>IFERROR(INDEX(Cenník[[Názov]:[KódN]],MATCH(C443,Cenník[Názov],0),2),0)</f>
        <v>0</v>
      </c>
      <c r="C443" s="137"/>
      <c r="D443" s="135"/>
      <c r="E443" s="133">
        <f>IFERROR(INDEX(Cenník[[Názov]:[JC]],MATCH(C443,Cenník[Názov],0),3),0)</f>
        <v>0</v>
      </c>
      <c r="F443" s="136">
        <f t="shared" si="40"/>
        <v>0</v>
      </c>
      <c r="G443" s="134"/>
      <c r="H443" s="79">
        <f>IFERROR(INDEX(Cenník[[Názov]:[KódN]],MATCH(I443,Cenník[Názov],0),2),0)</f>
        <v>0</v>
      </c>
      <c r="I443" s="137"/>
      <c r="J443" s="135"/>
      <c r="K443" s="133">
        <f>IFERROR(INDEX(Cenník[[Názov]:[JC]],MATCH(I443,Cenník[Názov],0),3),0)</f>
        <v>0</v>
      </c>
      <c r="L443" s="136">
        <f t="shared" si="41"/>
        <v>0</v>
      </c>
      <c r="M443" s="134"/>
      <c r="N443" s="79">
        <f>IFERROR(INDEX(Cenník[[Názov]:[KódN]],MATCH(O443,Cenník[Názov],0),2),0)</f>
        <v>0</v>
      </c>
      <c r="O443" s="137"/>
      <c r="P443" s="135"/>
      <c r="Q443" s="133">
        <f>IFERROR(INDEX(Cenník[[Názov]:[JC]],MATCH(O443,Cenník[Názov],0),3),0)</f>
        <v>0</v>
      </c>
      <c r="R443" s="136">
        <f t="shared" si="42"/>
        <v>0</v>
      </c>
      <c r="S443" s="134"/>
      <c r="T443" s="79">
        <f>IFERROR(INDEX(Cenník[[Názov]:[KódN]],MATCH(U443,Cenník[Názov],0),2),0)</f>
        <v>0</v>
      </c>
      <c r="U443" s="137"/>
      <c r="V443" s="135"/>
      <c r="W443" s="133">
        <f>IFERROR(INDEX(Cenník[[Názov]:[JC]],MATCH(U443,Cenník[Názov],0),3),0)</f>
        <v>0</v>
      </c>
      <c r="X443" s="136">
        <f t="shared" si="43"/>
        <v>0</v>
      </c>
      <c r="Y443" s="134"/>
      <c r="Z443" s="108"/>
      <c r="AA443" s="108"/>
      <c r="AB443" s="108"/>
      <c r="AC443" s="108"/>
      <c r="AD443" s="108"/>
      <c r="AE443" s="108"/>
      <c r="AF443" s="108"/>
      <c r="AG443" s="108"/>
      <c r="AH443" s="108"/>
      <c r="AI443" s="108"/>
      <c r="AJ443" s="108"/>
      <c r="AK443" s="108"/>
      <c r="AL443" s="108"/>
      <c r="AM443" s="108"/>
      <c r="AN443" s="108"/>
      <c r="AO443" s="108"/>
    </row>
    <row r="444" spans="1:41" ht="12.75" customHeight="1" x14ac:dyDescent="0.35">
      <c r="A444" s="75"/>
      <c r="B444" s="79">
        <f>IFERROR(INDEX(Cenník[[Názov]:[KódN]],MATCH(C444,Cenník[Názov],0),2),0)</f>
        <v>0</v>
      </c>
      <c r="C444" s="137"/>
      <c r="D444" s="135"/>
      <c r="E444" s="133">
        <f>IFERROR(INDEX(Cenník[[Názov]:[JC]],MATCH(C444,Cenník[Názov],0),3),0)</f>
        <v>0</v>
      </c>
      <c r="F444" s="136">
        <f t="shared" si="40"/>
        <v>0</v>
      </c>
      <c r="G444" s="134"/>
      <c r="H444" s="79">
        <f>IFERROR(INDEX(Cenník[[Názov]:[KódN]],MATCH(I444,Cenník[Názov],0),2),0)</f>
        <v>0</v>
      </c>
      <c r="I444" s="137"/>
      <c r="J444" s="135"/>
      <c r="K444" s="133">
        <f>IFERROR(INDEX(Cenník[[Názov]:[JC]],MATCH(I444,Cenník[Názov],0),3),0)</f>
        <v>0</v>
      </c>
      <c r="L444" s="136">
        <f t="shared" si="41"/>
        <v>0</v>
      </c>
      <c r="M444" s="134"/>
      <c r="N444" s="79">
        <f>IFERROR(INDEX(Cenník[[Názov]:[KódN]],MATCH(O444,Cenník[Názov],0),2),0)</f>
        <v>0</v>
      </c>
      <c r="O444" s="137"/>
      <c r="P444" s="135"/>
      <c r="Q444" s="133">
        <f>IFERROR(INDEX(Cenník[[Názov]:[JC]],MATCH(O444,Cenník[Názov],0),3),0)</f>
        <v>0</v>
      </c>
      <c r="R444" s="136">
        <f t="shared" si="42"/>
        <v>0</v>
      </c>
      <c r="S444" s="134"/>
      <c r="T444" s="79">
        <f>IFERROR(INDEX(Cenník[[Názov]:[KódN]],MATCH(U444,Cenník[Názov],0),2),0)</f>
        <v>0</v>
      </c>
      <c r="U444" s="137"/>
      <c r="V444" s="135"/>
      <c r="W444" s="133">
        <f>IFERROR(INDEX(Cenník[[Názov]:[JC]],MATCH(U444,Cenník[Názov],0),3),0)</f>
        <v>0</v>
      </c>
      <c r="X444" s="136">
        <f t="shared" si="43"/>
        <v>0</v>
      </c>
      <c r="Y444" s="134"/>
      <c r="Z444" s="108"/>
      <c r="AA444" s="108"/>
      <c r="AB444" s="108"/>
      <c r="AC444" s="108"/>
      <c r="AD444" s="108"/>
      <c r="AE444" s="108"/>
      <c r="AF444" s="108"/>
      <c r="AG444" s="108"/>
      <c r="AH444" s="108"/>
      <c r="AI444" s="108"/>
      <c r="AJ444" s="108"/>
      <c r="AK444" s="108"/>
      <c r="AL444" s="108"/>
      <c r="AM444" s="108"/>
      <c r="AN444" s="108"/>
      <c r="AO444" s="108"/>
    </row>
    <row r="445" spans="1:41" ht="12.75" customHeight="1" x14ac:dyDescent="0.35">
      <c r="A445" s="75"/>
      <c r="B445" s="79">
        <f>IFERROR(INDEX(Cenník[[Názov]:[KódN]],MATCH(C445,Cenník[Názov],0),2),0)</f>
        <v>0</v>
      </c>
      <c r="C445" s="131"/>
      <c r="D445" s="135"/>
      <c r="E445" s="133">
        <f>IFERROR(INDEX(Cenník[[Názov]:[JC]],MATCH(C445,Cenník[Názov],0),3),0)</f>
        <v>0</v>
      </c>
      <c r="F445" s="136">
        <f t="shared" si="40"/>
        <v>0</v>
      </c>
      <c r="G445" s="134"/>
      <c r="H445" s="79">
        <f>IFERROR(INDEX(Cenník[[Názov]:[KódN]],MATCH(I445,Cenník[Názov],0),2),0)</f>
        <v>0</v>
      </c>
      <c r="I445" s="131"/>
      <c r="J445" s="135"/>
      <c r="K445" s="133">
        <f>IFERROR(INDEX(Cenník[[Názov]:[JC]],MATCH(I445,Cenník[Názov],0),3),0)</f>
        <v>0</v>
      </c>
      <c r="L445" s="136">
        <f t="shared" si="41"/>
        <v>0</v>
      </c>
      <c r="M445" s="134"/>
      <c r="N445" s="79">
        <f>IFERROR(INDEX(Cenník[[Názov]:[KódN]],MATCH(O445,Cenník[Názov],0),2),0)</f>
        <v>0</v>
      </c>
      <c r="O445" s="131"/>
      <c r="P445" s="135"/>
      <c r="Q445" s="133">
        <f>IFERROR(INDEX(Cenník[[Názov]:[JC]],MATCH(O445,Cenník[Názov],0),3),0)</f>
        <v>0</v>
      </c>
      <c r="R445" s="136">
        <f t="shared" si="42"/>
        <v>0</v>
      </c>
      <c r="S445" s="134"/>
      <c r="T445" s="79">
        <f>IFERROR(INDEX(Cenník[[Názov]:[KódN]],MATCH(U445,Cenník[Názov],0),2),0)</f>
        <v>0</v>
      </c>
      <c r="U445" s="131"/>
      <c r="V445" s="135"/>
      <c r="W445" s="133">
        <f>IFERROR(INDEX(Cenník[[Názov]:[JC]],MATCH(U445,Cenník[Názov],0),3),0)</f>
        <v>0</v>
      </c>
      <c r="X445" s="136">
        <f t="shared" si="43"/>
        <v>0</v>
      </c>
      <c r="Y445" s="134"/>
      <c r="Z445" s="108"/>
      <c r="AA445" s="108"/>
      <c r="AB445" s="108"/>
      <c r="AC445" s="108"/>
      <c r="AD445" s="108"/>
      <c r="AE445" s="108"/>
      <c r="AF445" s="108"/>
      <c r="AG445" s="108"/>
      <c r="AH445" s="108"/>
      <c r="AI445" s="108"/>
      <c r="AJ445" s="108"/>
      <c r="AK445" s="108"/>
      <c r="AL445" s="108"/>
      <c r="AM445" s="108"/>
      <c r="AN445" s="108"/>
      <c r="AO445" s="108"/>
    </row>
    <row r="446" spans="1:41" ht="12.75" customHeight="1" x14ac:dyDescent="0.35">
      <c r="A446" s="75"/>
      <c r="B446" s="79">
        <f>IFERROR(INDEX(Cenník[[Názov]:[KódN]],MATCH(C446,Cenník[Názov],0),2),0)</f>
        <v>0</v>
      </c>
      <c r="C446" s="131"/>
      <c r="D446" s="135"/>
      <c r="E446" s="133">
        <f>IFERROR(INDEX(Cenník[[Názov]:[JC]],MATCH(C446,Cenník[Názov],0),3),0)</f>
        <v>0</v>
      </c>
      <c r="F446" s="136">
        <f t="shared" si="40"/>
        <v>0</v>
      </c>
      <c r="G446" s="134"/>
      <c r="H446" s="79">
        <f>IFERROR(INDEX(Cenník[[Názov]:[KódN]],MATCH(I446,Cenník[Názov],0),2),0)</f>
        <v>0</v>
      </c>
      <c r="I446" s="131"/>
      <c r="J446" s="135"/>
      <c r="K446" s="133">
        <f>IFERROR(INDEX(Cenník[[Názov]:[JC]],MATCH(I446,Cenník[Názov],0),3),0)</f>
        <v>0</v>
      </c>
      <c r="L446" s="136">
        <f t="shared" si="41"/>
        <v>0</v>
      </c>
      <c r="M446" s="134"/>
      <c r="N446" s="79">
        <f>IFERROR(INDEX(Cenník[[Názov]:[KódN]],MATCH(O446,Cenník[Názov],0),2),0)</f>
        <v>0</v>
      </c>
      <c r="O446" s="131"/>
      <c r="P446" s="135"/>
      <c r="Q446" s="133">
        <f>IFERROR(INDEX(Cenník[[Názov]:[JC]],MATCH(O446,Cenník[Názov],0),3),0)</f>
        <v>0</v>
      </c>
      <c r="R446" s="136">
        <f t="shared" si="42"/>
        <v>0</v>
      </c>
      <c r="S446" s="134"/>
      <c r="T446" s="79">
        <f>IFERROR(INDEX(Cenník[[Názov]:[KódN]],MATCH(U446,Cenník[Názov],0),2),0)</f>
        <v>0</v>
      </c>
      <c r="U446" s="131"/>
      <c r="V446" s="135"/>
      <c r="W446" s="133">
        <f>IFERROR(INDEX(Cenník[[Názov]:[JC]],MATCH(U446,Cenník[Názov],0),3),0)</f>
        <v>0</v>
      </c>
      <c r="X446" s="136">
        <f t="shared" si="43"/>
        <v>0</v>
      </c>
      <c r="Y446" s="134"/>
      <c r="Z446" s="108"/>
      <c r="AA446" s="108"/>
      <c r="AB446" s="108"/>
      <c r="AC446" s="108"/>
      <c r="AD446" s="108"/>
      <c r="AE446" s="108"/>
      <c r="AF446" s="108"/>
      <c r="AG446" s="108"/>
      <c r="AH446" s="108"/>
      <c r="AI446" s="108"/>
      <c r="AJ446" s="108"/>
      <c r="AK446" s="108"/>
      <c r="AL446" s="108"/>
      <c r="AM446" s="108"/>
      <c r="AN446" s="108"/>
      <c r="AO446" s="108"/>
    </row>
    <row r="447" spans="1:41" ht="12.75" customHeight="1" x14ac:dyDescent="0.35">
      <c r="A447" s="75"/>
      <c r="B447" s="79">
        <f>IFERROR(INDEX(Cenník[[Názov]:[KódN]],MATCH(C447,Cenník[Názov],0),2),0)</f>
        <v>0</v>
      </c>
      <c r="C447" s="131"/>
      <c r="D447" s="135"/>
      <c r="E447" s="133">
        <f>IFERROR(INDEX(Cenník[[Názov]:[JC]],MATCH(C447,Cenník[Názov],0),3),0)</f>
        <v>0</v>
      </c>
      <c r="F447" s="136">
        <f t="shared" si="40"/>
        <v>0</v>
      </c>
      <c r="G447" s="134"/>
      <c r="H447" s="79">
        <f>IFERROR(INDEX(Cenník[[Názov]:[KódN]],MATCH(I447,Cenník[Názov],0),2),0)</f>
        <v>0</v>
      </c>
      <c r="I447" s="131"/>
      <c r="J447" s="135"/>
      <c r="K447" s="133">
        <f>IFERROR(INDEX(Cenník[[Názov]:[JC]],MATCH(I447,Cenník[Názov],0),3),0)</f>
        <v>0</v>
      </c>
      <c r="L447" s="136">
        <f t="shared" si="41"/>
        <v>0</v>
      </c>
      <c r="M447" s="134"/>
      <c r="N447" s="79">
        <f>IFERROR(INDEX(Cenník[[Názov]:[KódN]],MATCH(O447,Cenník[Názov],0),2),0)</f>
        <v>0</v>
      </c>
      <c r="O447" s="131"/>
      <c r="P447" s="135"/>
      <c r="Q447" s="133">
        <f>IFERROR(INDEX(Cenník[[Názov]:[JC]],MATCH(O447,Cenník[Názov],0),3),0)</f>
        <v>0</v>
      </c>
      <c r="R447" s="136">
        <f t="shared" si="42"/>
        <v>0</v>
      </c>
      <c r="S447" s="134"/>
      <c r="T447" s="79">
        <f>IFERROR(INDEX(Cenník[[Názov]:[KódN]],MATCH(U447,Cenník[Názov],0),2),0)</f>
        <v>0</v>
      </c>
      <c r="U447" s="131"/>
      <c r="V447" s="135"/>
      <c r="W447" s="133">
        <f>IFERROR(INDEX(Cenník[[Názov]:[JC]],MATCH(U447,Cenník[Názov],0),3),0)</f>
        <v>0</v>
      </c>
      <c r="X447" s="136">
        <f t="shared" si="43"/>
        <v>0</v>
      </c>
      <c r="Y447" s="134"/>
      <c r="Z447" s="108"/>
      <c r="AA447" s="108"/>
      <c r="AB447" s="108"/>
      <c r="AC447" s="108"/>
      <c r="AD447" s="108"/>
      <c r="AE447" s="108"/>
      <c r="AF447" s="108"/>
      <c r="AG447" s="108"/>
      <c r="AH447" s="108"/>
      <c r="AI447" s="108"/>
      <c r="AJ447" s="108"/>
      <c r="AK447" s="108"/>
      <c r="AL447" s="108"/>
      <c r="AM447" s="108"/>
      <c r="AN447" s="108"/>
      <c r="AO447" s="108"/>
    </row>
    <row r="448" spans="1:41" ht="12.75" customHeight="1" x14ac:dyDescent="0.35">
      <c r="A448" s="75"/>
      <c r="B448" s="79">
        <f>IFERROR(INDEX(Cenník[[Názov]:[KódN]],MATCH(C448,Cenník[Názov],0),2),0)</f>
        <v>0</v>
      </c>
      <c r="C448" s="131"/>
      <c r="D448" s="135"/>
      <c r="E448" s="133">
        <f>IFERROR(INDEX(Cenník[[Názov]:[JC]],MATCH(C448,Cenník[Názov],0),3),0)</f>
        <v>0</v>
      </c>
      <c r="F448" s="136">
        <f t="shared" si="40"/>
        <v>0</v>
      </c>
      <c r="G448" s="134"/>
      <c r="H448" s="79">
        <f>IFERROR(INDEX(Cenník[[Názov]:[KódN]],MATCH(I448,Cenník[Názov],0),2),0)</f>
        <v>0</v>
      </c>
      <c r="I448" s="131"/>
      <c r="J448" s="135"/>
      <c r="K448" s="133">
        <f>IFERROR(INDEX(Cenník[[Názov]:[JC]],MATCH(I448,Cenník[Názov],0),3),0)</f>
        <v>0</v>
      </c>
      <c r="L448" s="136">
        <f t="shared" si="41"/>
        <v>0</v>
      </c>
      <c r="M448" s="134"/>
      <c r="N448" s="79">
        <f>IFERROR(INDEX(Cenník[[Názov]:[KódN]],MATCH(O448,Cenník[Názov],0),2),0)</f>
        <v>0</v>
      </c>
      <c r="O448" s="131"/>
      <c r="P448" s="135"/>
      <c r="Q448" s="133">
        <f>IFERROR(INDEX(Cenník[[Názov]:[JC]],MATCH(O448,Cenník[Názov],0),3),0)</f>
        <v>0</v>
      </c>
      <c r="R448" s="136">
        <f t="shared" si="42"/>
        <v>0</v>
      </c>
      <c r="S448" s="134"/>
      <c r="T448" s="79">
        <f>IFERROR(INDEX(Cenník[[Názov]:[KódN]],MATCH(U448,Cenník[Názov],0),2),0)</f>
        <v>0</v>
      </c>
      <c r="U448" s="131"/>
      <c r="V448" s="135"/>
      <c r="W448" s="133">
        <f>IFERROR(INDEX(Cenník[[Názov]:[JC]],MATCH(U448,Cenník[Názov],0),3),0)</f>
        <v>0</v>
      </c>
      <c r="X448" s="136">
        <f t="shared" si="43"/>
        <v>0</v>
      </c>
      <c r="Y448" s="134"/>
      <c r="Z448" s="108"/>
      <c r="AA448" s="108"/>
      <c r="AB448" s="108"/>
      <c r="AC448" s="108"/>
      <c r="AD448" s="108"/>
      <c r="AE448" s="108"/>
      <c r="AF448" s="108"/>
      <c r="AG448" s="108"/>
      <c r="AH448" s="108"/>
      <c r="AI448" s="108"/>
      <c r="AJ448" s="108"/>
      <c r="AK448" s="108"/>
      <c r="AL448" s="108"/>
      <c r="AM448" s="108"/>
      <c r="AN448" s="108"/>
      <c r="AO448" s="108"/>
    </row>
    <row r="449" spans="1:41" ht="12.75" customHeight="1" x14ac:dyDescent="0.35">
      <c r="A449" s="75"/>
      <c r="B449" s="79">
        <f>IFERROR(INDEX(Cenník[[Názov]:[KódN]],MATCH(C449,Cenník[Názov],0),2),0)</f>
        <v>0</v>
      </c>
      <c r="C449" s="131"/>
      <c r="D449" s="135"/>
      <c r="E449" s="133">
        <f>IFERROR(INDEX(Cenník[[Názov]:[JC]],MATCH(C449,Cenník[Názov],0),3),0)</f>
        <v>0</v>
      </c>
      <c r="F449" s="136">
        <f t="shared" si="40"/>
        <v>0</v>
      </c>
      <c r="G449" s="134"/>
      <c r="H449" s="79">
        <f>IFERROR(INDEX(Cenník[[Názov]:[KódN]],MATCH(I449,Cenník[Názov],0),2),0)</f>
        <v>0</v>
      </c>
      <c r="I449" s="131"/>
      <c r="J449" s="135"/>
      <c r="K449" s="133">
        <f>IFERROR(INDEX(Cenník[[Názov]:[JC]],MATCH(I449,Cenník[Názov],0),3),0)</f>
        <v>0</v>
      </c>
      <c r="L449" s="136">
        <f t="shared" si="41"/>
        <v>0</v>
      </c>
      <c r="M449" s="134"/>
      <c r="N449" s="79">
        <f>IFERROR(INDEX(Cenník[[Názov]:[KódN]],MATCH(O449,Cenník[Názov],0),2),0)</f>
        <v>0</v>
      </c>
      <c r="O449" s="131"/>
      <c r="P449" s="135"/>
      <c r="Q449" s="133">
        <f>IFERROR(INDEX(Cenník[[Názov]:[JC]],MATCH(O449,Cenník[Názov],0),3),0)</f>
        <v>0</v>
      </c>
      <c r="R449" s="136">
        <f t="shared" si="42"/>
        <v>0</v>
      </c>
      <c r="S449" s="134"/>
      <c r="T449" s="79">
        <f>IFERROR(INDEX(Cenník[[Názov]:[KódN]],MATCH(U449,Cenník[Názov],0),2),0)</f>
        <v>0</v>
      </c>
      <c r="U449" s="131"/>
      <c r="V449" s="135"/>
      <c r="W449" s="133">
        <f>IFERROR(INDEX(Cenník[[Názov]:[JC]],MATCH(U449,Cenník[Názov],0),3),0)</f>
        <v>0</v>
      </c>
      <c r="X449" s="136">
        <f t="shared" si="43"/>
        <v>0</v>
      </c>
      <c r="Y449" s="134"/>
      <c r="Z449" s="108"/>
      <c r="AA449" s="108"/>
      <c r="AB449" s="108"/>
      <c r="AC449" s="108"/>
      <c r="AD449" s="108"/>
      <c r="AE449" s="108"/>
      <c r="AF449" s="108"/>
      <c r="AG449" s="108"/>
      <c r="AH449" s="108"/>
      <c r="AI449" s="108"/>
      <c r="AJ449" s="108"/>
      <c r="AK449" s="108"/>
      <c r="AL449" s="108"/>
      <c r="AM449" s="108"/>
      <c r="AN449" s="108"/>
      <c r="AO449" s="108"/>
    </row>
    <row r="450" spans="1:41" ht="12.75" customHeight="1" x14ac:dyDescent="0.35">
      <c r="A450" s="75"/>
      <c r="B450" s="79">
        <f>IFERROR(INDEX(Cenník[[Názov]:[KódN]],MATCH(C450,Cenník[Názov],0),2),0)</f>
        <v>0</v>
      </c>
      <c r="C450" s="131"/>
      <c r="D450" s="135"/>
      <c r="E450" s="133">
        <f>IFERROR(INDEX(Cenník[[Názov]:[JC]],MATCH(C450,Cenník[Názov],0),3),0)</f>
        <v>0</v>
      </c>
      <c r="F450" s="136">
        <f t="shared" si="40"/>
        <v>0</v>
      </c>
      <c r="G450" s="134"/>
      <c r="H450" s="79">
        <f>IFERROR(INDEX(Cenník[[Názov]:[KódN]],MATCH(I450,Cenník[Názov],0),2),0)</f>
        <v>0</v>
      </c>
      <c r="I450" s="131"/>
      <c r="J450" s="135"/>
      <c r="K450" s="133">
        <f>IFERROR(INDEX(Cenník[[Názov]:[JC]],MATCH(I450,Cenník[Názov],0),3),0)</f>
        <v>0</v>
      </c>
      <c r="L450" s="136">
        <f t="shared" si="41"/>
        <v>0</v>
      </c>
      <c r="M450" s="134"/>
      <c r="N450" s="79">
        <f>IFERROR(INDEX(Cenník[[Názov]:[KódN]],MATCH(O450,Cenník[Názov],0),2),0)</f>
        <v>0</v>
      </c>
      <c r="O450" s="131"/>
      <c r="P450" s="135"/>
      <c r="Q450" s="133">
        <f>IFERROR(INDEX(Cenník[[Názov]:[JC]],MATCH(O450,Cenník[Názov],0),3),0)</f>
        <v>0</v>
      </c>
      <c r="R450" s="136">
        <f t="shared" si="42"/>
        <v>0</v>
      </c>
      <c r="S450" s="134"/>
      <c r="T450" s="79">
        <f>IFERROR(INDEX(Cenník[[Názov]:[KódN]],MATCH(U450,Cenník[Názov],0),2),0)</f>
        <v>0</v>
      </c>
      <c r="U450" s="131"/>
      <c r="V450" s="135"/>
      <c r="W450" s="133">
        <f>IFERROR(INDEX(Cenník[[Názov]:[JC]],MATCH(U450,Cenník[Názov],0),3),0)</f>
        <v>0</v>
      </c>
      <c r="X450" s="136">
        <f t="shared" si="43"/>
        <v>0</v>
      </c>
      <c r="Y450" s="134"/>
      <c r="Z450" s="108"/>
      <c r="AA450" s="108"/>
      <c r="AB450" s="108"/>
      <c r="AC450" s="108"/>
      <c r="AD450" s="108"/>
      <c r="AE450" s="108"/>
      <c r="AF450" s="108"/>
      <c r="AG450" s="108"/>
      <c r="AH450" s="108"/>
      <c r="AI450" s="108"/>
      <c r="AJ450" s="108"/>
      <c r="AK450" s="108"/>
      <c r="AL450" s="108"/>
      <c r="AM450" s="108"/>
      <c r="AN450" s="108"/>
      <c r="AO450" s="108"/>
    </row>
    <row r="451" spans="1:41" ht="12.75" customHeight="1" x14ac:dyDescent="0.35">
      <c r="A451" s="75"/>
      <c r="B451" s="79">
        <f>IFERROR(INDEX(Cenník[[Názov]:[KódN]],MATCH(C451,Cenník[Názov],0),2),0)</f>
        <v>0</v>
      </c>
      <c r="C451" s="131"/>
      <c r="D451" s="135"/>
      <c r="E451" s="133">
        <f>IFERROR(INDEX(Cenník[[Názov]:[JC]],MATCH(C451,Cenník[Názov],0),3),0)</f>
        <v>0</v>
      </c>
      <c r="F451" s="136">
        <f t="shared" si="40"/>
        <v>0</v>
      </c>
      <c r="G451" s="134"/>
      <c r="H451" s="79">
        <f>IFERROR(INDEX(Cenník[[Názov]:[KódN]],MATCH(I451,Cenník[Názov],0),2),0)</f>
        <v>0</v>
      </c>
      <c r="I451" s="131"/>
      <c r="J451" s="135"/>
      <c r="K451" s="133">
        <f>IFERROR(INDEX(Cenník[[Názov]:[JC]],MATCH(I451,Cenník[Názov],0),3),0)</f>
        <v>0</v>
      </c>
      <c r="L451" s="136">
        <f t="shared" si="41"/>
        <v>0</v>
      </c>
      <c r="M451" s="134"/>
      <c r="N451" s="79">
        <f>IFERROR(INDEX(Cenník[[Názov]:[KódN]],MATCH(O451,Cenník[Názov],0),2),0)</f>
        <v>0</v>
      </c>
      <c r="O451" s="131"/>
      <c r="P451" s="135"/>
      <c r="Q451" s="133">
        <f>IFERROR(INDEX(Cenník[[Názov]:[JC]],MATCH(O451,Cenník[Názov],0),3),0)</f>
        <v>0</v>
      </c>
      <c r="R451" s="136">
        <f t="shared" si="42"/>
        <v>0</v>
      </c>
      <c r="S451" s="134"/>
      <c r="T451" s="79">
        <f>IFERROR(INDEX(Cenník[[Názov]:[KódN]],MATCH(U451,Cenník[Názov],0),2),0)</f>
        <v>0</v>
      </c>
      <c r="U451" s="131"/>
      <c r="V451" s="135"/>
      <c r="W451" s="133">
        <f>IFERROR(INDEX(Cenník[[Názov]:[JC]],MATCH(U451,Cenník[Názov],0),3),0)</f>
        <v>0</v>
      </c>
      <c r="X451" s="136">
        <f t="shared" si="43"/>
        <v>0</v>
      </c>
      <c r="Y451" s="134"/>
      <c r="Z451" s="108"/>
      <c r="AA451" s="108"/>
      <c r="AB451" s="108"/>
      <c r="AC451" s="108"/>
      <c r="AD451" s="108"/>
      <c r="AE451" s="108"/>
      <c r="AF451" s="108"/>
      <c r="AG451" s="108"/>
      <c r="AH451" s="108"/>
      <c r="AI451" s="108"/>
      <c r="AJ451" s="108"/>
      <c r="AK451" s="108"/>
      <c r="AL451" s="108"/>
      <c r="AM451" s="108"/>
      <c r="AN451" s="108"/>
      <c r="AO451" s="108"/>
    </row>
    <row r="452" spans="1:41" ht="12.75" customHeight="1" x14ac:dyDescent="0.35">
      <c r="A452" s="75"/>
      <c r="B452" s="79">
        <f>IFERROR(INDEX(Cenník[[Názov]:[KódN]],MATCH(C452,Cenník[Názov],0),2),0)</f>
        <v>0</v>
      </c>
      <c r="C452" s="131"/>
      <c r="D452" s="135"/>
      <c r="E452" s="133">
        <f>IFERROR(INDEX(Cenník[[Názov]:[JC]],MATCH(C452,Cenník[Názov],0),3),0)</f>
        <v>0</v>
      </c>
      <c r="F452" s="136">
        <f t="shared" si="40"/>
        <v>0</v>
      </c>
      <c r="G452" s="134"/>
      <c r="H452" s="79">
        <f>IFERROR(INDEX(Cenník[[Názov]:[KódN]],MATCH(I452,Cenník[Názov],0),2),0)</f>
        <v>0</v>
      </c>
      <c r="I452" s="131"/>
      <c r="J452" s="135"/>
      <c r="K452" s="133">
        <f>IFERROR(INDEX(Cenník[[Názov]:[JC]],MATCH(I452,Cenník[Názov],0),3),0)</f>
        <v>0</v>
      </c>
      <c r="L452" s="136">
        <f t="shared" si="41"/>
        <v>0</v>
      </c>
      <c r="M452" s="134"/>
      <c r="N452" s="79">
        <f>IFERROR(INDEX(Cenník[[Názov]:[KódN]],MATCH(O452,Cenník[Názov],0),2),0)</f>
        <v>0</v>
      </c>
      <c r="O452" s="131"/>
      <c r="P452" s="135"/>
      <c r="Q452" s="133">
        <f>IFERROR(INDEX(Cenník[[Názov]:[JC]],MATCH(O452,Cenník[Názov],0),3),0)</f>
        <v>0</v>
      </c>
      <c r="R452" s="136">
        <f t="shared" si="42"/>
        <v>0</v>
      </c>
      <c r="S452" s="134"/>
      <c r="T452" s="79">
        <f>IFERROR(INDEX(Cenník[[Názov]:[KódN]],MATCH(U452,Cenník[Názov],0),2),0)</f>
        <v>0</v>
      </c>
      <c r="U452" s="131"/>
      <c r="V452" s="135"/>
      <c r="W452" s="133">
        <f>IFERROR(INDEX(Cenník[[Názov]:[JC]],MATCH(U452,Cenník[Názov],0),3),0)</f>
        <v>0</v>
      </c>
      <c r="X452" s="136">
        <f t="shared" si="43"/>
        <v>0</v>
      </c>
      <c r="Y452" s="134"/>
      <c r="Z452" s="108"/>
      <c r="AA452" s="108"/>
      <c r="AB452" s="108"/>
      <c r="AC452" s="108"/>
      <c r="AD452" s="108"/>
      <c r="AE452" s="108"/>
      <c r="AF452" s="108"/>
      <c r="AG452" s="108"/>
      <c r="AH452" s="108"/>
      <c r="AI452" s="108"/>
      <c r="AJ452" s="108"/>
      <c r="AK452" s="108"/>
      <c r="AL452" s="108"/>
      <c r="AM452" s="108"/>
      <c r="AN452" s="108"/>
      <c r="AO452" s="108"/>
    </row>
    <row r="453" spans="1:41" ht="12.75" customHeight="1" x14ac:dyDescent="0.35">
      <c r="A453" s="75"/>
      <c r="B453" s="79">
        <f>IFERROR(INDEX(Cenník[[Názov]:[KódN]],MATCH(C453,Cenník[Názov],0),2),0)</f>
        <v>0</v>
      </c>
      <c r="C453" s="131"/>
      <c r="D453" s="135"/>
      <c r="E453" s="133">
        <f>IFERROR(INDEX(Cenník[[Názov]:[JC]],MATCH(C453,Cenník[Názov],0),3),0)</f>
        <v>0</v>
      </c>
      <c r="F453" s="136">
        <f t="shared" si="40"/>
        <v>0</v>
      </c>
      <c r="G453" s="134"/>
      <c r="H453" s="79">
        <f>IFERROR(INDEX(Cenník[[Názov]:[KódN]],MATCH(I453,Cenník[Názov],0),2),0)</f>
        <v>0</v>
      </c>
      <c r="I453" s="131"/>
      <c r="J453" s="135"/>
      <c r="K453" s="133">
        <f>IFERROR(INDEX(Cenník[[Názov]:[JC]],MATCH(I453,Cenník[Názov],0),3),0)</f>
        <v>0</v>
      </c>
      <c r="L453" s="136">
        <f t="shared" si="41"/>
        <v>0</v>
      </c>
      <c r="M453" s="134"/>
      <c r="N453" s="79">
        <f>IFERROR(INDEX(Cenník[[Názov]:[KódN]],MATCH(O453,Cenník[Názov],0),2),0)</f>
        <v>0</v>
      </c>
      <c r="O453" s="131"/>
      <c r="P453" s="135"/>
      <c r="Q453" s="133">
        <f>IFERROR(INDEX(Cenník[[Názov]:[JC]],MATCH(O453,Cenník[Názov],0),3),0)</f>
        <v>0</v>
      </c>
      <c r="R453" s="136">
        <f t="shared" si="42"/>
        <v>0</v>
      </c>
      <c r="S453" s="134"/>
      <c r="T453" s="79">
        <f>IFERROR(INDEX(Cenník[[Názov]:[KódN]],MATCH(U453,Cenník[Názov],0),2),0)</f>
        <v>0</v>
      </c>
      <c r="U453" s="131"/>
      <c r="V453" s="135"/>
      <c r="W453" s="133">
        <f>IFERROR(INDEX(Cenník[[Názov]:[JC]],MATCH(U453,Cenník[Názov],0),3),0)</f>
        <v>0</v>
      </c>
      <c r="X453" s="136">
        <f t="shared" si="43"/>
        <v>0</v>
      </c>
      <c r="Y453" s="134"/>
      <c r="Z453" s="108"/>
      <c r="AA453" s="108"/>
      <c r="AB453" s="108"/>
      <c r="AC453" s="108"/>
      <c r="AD453" s="108"/>
      <c r="AE453" s="108"/>
      <c r="AF453" s="108"/>
      <c r="AG453" s="108"/>
      <c r="AH453" s="108"/>
      <c r="AI453" s="108"/>
      <c r="AJ453" s="108"/>
      <c r="AK453" s="108"/>
      <c r="AL453" s="108"/>
      <c r="AM453" s="108"/>
      <c r="AN453" s="108"/>
      <c r="AO453" s="108"/>
    </row>
    <row r="454" spans="1:41" ht="12.75" customHeight="1" x14ac:dyDescent="0.35">
      <c r="A454" s="75"/>
      <c r="B454" s="79">
        <f>IFERROR(INDEX(Cenník[[Názov]:[KódN]],MATCH(C454,Cenník[Názov],0),2),0)</f>
        <v>0</v>
      </c>
      <c r="C454" s="131"/>
      <c r="D454" s="135"/>
      <c r="E454" s="133">
        <f>IFERROR(INDEX(Cenník[[Názov]:[JC]],MATCH(C454,Cenník[Názov],0),3),0)</f>
        <v>0</v>
      </c>
      <c r="F454" s="136">
        <f t="shared" si="40"/>
        <v>0</v>
      </c>
      <c r="G454" s="134"/>
      <c r="H454" s="79">
        <f>IFERROR(INDEX(Cenník[[Názov]:[KódN]],MATCH(I454,Cenník[Názov],0),2),0)</f>
        <v>0</v>
      </c>
      <c r="I454" s="131"/>
      <c r="J454" s="135"/>
      <c r="K454" s="133">
        <f>IFERROR(INDEX(Cenník[[Názov]:[JC]],MATCH(I454,Cenník[Názov],0),3),0)</f>
        <v>0</v>
      </c>
      <c r="L454" s="136">
        <f t="shared" si="41"/>
        <v>0</v>
      </c>
      <c r="M454" s="134"/>
      <c r="N454" s="79">
        <f>IFERROR(INDEX(Cenník[[Názov]:[KódN]],MATCH(O454,Cenník[Názov],0),2),0)</f>
        <v>0</v>
      </c>
      <c r="O454" s="131"/>
      <c r="P454" s="135"/>
      <c r="Q454" s="133">
        <f>IFERROR(INDEX(Cenník[[Názov]:[JC]],MATCH(O454,Cenník[Názov],0),3),0)</f>
        <v>0</v>
      </c>
      <c r="R454" s="136">
        <f t="shared" si="42"/>
        <v>0</v>
      </c>
      <c r="S454" s="134"/>
      <c r="T454" s="79">
        <f>IFERROR(INDEX(Cenník[[Názov]:[KódN]],MATCH(U454,Cenník[Názov],0),2),0)</f>
        <v>0</v>
      </c>
      <c r="U454" s="131"/>
      <c r="V454" s="135"/>
      <c r="W454" s="133">
        <f>IFERROR(INDEX(Cenník[[Názov]:[JC]],MATCH(U454,Cenník[Názov],0),3),0)</f>
        <v>0</v>
      </c>
      <c r="X454" s="136">
        <f t="shared" si="43"/>
        <v>0</v>
      </c>
      <c r="Y454" s="134"/>
      <c r="Z454" s="108"/>
      <c r="AA454" s="108"/>
      <c r="AB454" s="108"/>
      <c r="AC454" s="108"/>
      <c r="AD454" s="108"/>
      <c r="AE454" s="108"/>
      <c r="AF454" s="108"/>
      <c r="AG454" s="108"/>
      <c r="AH454" s="108"/>
      <c r="AI454" s="108"/>
      <c r="AJ454" s="108"/>
      <c r="AK454" s="108"/>
      <c r="AL454" s="108"/>
      <c r="AM454" s="108"/>
      <c r="AN454" s="108"/>
      <c r="AO454" s="108"/>
    </row>
    <row r="455" spans="1:41" ht="12.75" customHeight="1" x14ac:dyDescent="0.35">
      <c r="A455" s="75"/>
      <c r="B455" s="79">
        <f>IFERROR(INDEX(Cenník[[Názov]:[KódN]],MATCH(C455,Cenník[Názov],0),2),0)</f>
        <v>0</v>
      </c>
      <c r="C455" s="131"/>
      <c r="D455" s="135"/>
      <c r="E455" s="133">
        <f>IFERROR(INDEX(Cenník[[Názov]:[JC]],MATCH(C455,Cenník[Názov],0),3),0)</f>
        <v>0</v>
      </c>
      <c r="F455" s="136">
        <f t="shared" si="40"/>
        <v>0</v>
      </c>
      <c r="G455" s="134"/>
      <c r="H455" s="79">
        <f>IFERROR(INDEX(Cenník[[Názov]:[KódN]],MATCH(I455,Cenník[Názov],0),2),0)</f>
        <v>0</v>
      </c>
      <c r="I455" s="131"/>
      <c r="J455" s="135"/>
      <c r="K455" s="133">
        <f>IFERROR(INDEX(Cenník[[Názov]:[JC]],MATCH(I455,Cenník[Názov],0),3),0)</f>
        <v>0</v>
      </c>
      <c r="L455" s="136">
        <f t="shared" si="41"/>
        <v>0</v>
      </c>
      <c r="M455" s="134"/>
      <c r="N455" s="79">
        <f>IFERROR(INDEX(Cenník[[Názov]:[KódN]],MATCH(O455,Cenník[Názov],0),2),0)</f>
        <v>0</v>
      </c>
      <c r="O455" s="131"/>
      <c r="P455" s="135"/>
      <c r="Q455" s="133">
        <f>IFERROR(INDEX(Cenník[[Názov]:[JC]],MATCH(O455,Cenník[Názov],0),3),0)</f>
        <v>0</v>
      </c>
      <c r="R455" s="136">
        <f t="shared" si="42"/>
        <v>0</v>
      </c>
      <c r="S455" s="134"/>
      <c r="T455" s="79">
        <f>IFERROR(INDEX(Cenník[[Názov]:[KódN]],MATCH(U455,Cenník[Názov],0),2),0)</f>
        <v>0</v>
      </c>
      <c r="U455" s="131"/>
      <c r="V455" s="135"/>
      <c r="W455" s="133">
        <f>IFERROR(INDEX(Cenník[[Názov]:[JC]],MATCH(U455,Cenník[Názov],0),3),0)</f>
        <v>0</v>
      </c>
      <c r="X455" s="136">
        <f t="shared" si="43"/>
        <v>0</v>
      </c>
      <c r="Y455" s="134"/>
      <c r="Z455" s="108"/>
      <c r="AA455" s="108"/>
      <c r="AB455" s="108"/>
      <c r="AC455" s="108"/>
      <c r="AD455" s="108"/>
      <c r="AE455" s="108"/>
      <c r="AF455" s="108"/>
      <c r="AG455" s="108"/>
      <c r="AH455" s="108"/>
      <c r="AI455" s="108"/>
      <c r="AJ455" s="108"/>
      <c r="AK455" s="108"/>
      <c r="AL455" s="108"/>
      <c r="AM455" s="108"/>
      <c r="AN455" s="108"/>
      <c r="AO455" s="108"/>
    </row>
    <row r="456" spans="1:41" ht="12.75" customHeight="1" x14ac:dyDescent="0.35">
      <c r="A456" s="80"/>
      <c r="B456" s="79">
        <f>IFERROR(INDEX(Cenník[[Názov]:[KódN]],MATCH(C456,Cenník[Názov],0),2),0)</f>
        <v>0</v>
      </c>
      <c r="C456" s="131"/>
      <c r="D456" s="135"/>
      <c r="E456" s="133">
        <f>IFERROR(INDEX(Cenník[[Názov]:[JC]],MATCH(C456,Cenník[Názov],0),3),0)</f>
        <v>0</v>
      </c>
      <c r="F456" s="136">
        <f t="shared" si="40"/>
        <v>0</v>
      </c>
      <c r="G456" s="154"/>
      <c r="H456" s="79">
        <f>IFERROR(INDEX(Cenník[[Názov]:[KódN]],MATCH(I456,Cenník[Názov],0),2),0)</f>
        <v>0</v>
      </c>
      <c r="I456" s="131"/>
      <c r="J456" s="135"/>
      <c r="K456" s="133">
        <f>IFERROR(INDEX(Cenník[[Názov]:[JC]],MATCH(I456,Cenník[Názov],0),3),0)</f>
        <v>0</v>
      </c>
      <c r="L456" s="136">
        <f t="shared" si="41"/>
        <v>0</v>
      </c>
      <c r="M456" s="154"/>
      <c r="N456" s="79">
        <f>IFERROR(INDEX(Cenník[[Názov]:[KódN]],MATCH(O456,Cenník[Názov],0),2),0)</f>
        <v>0</v>
      </c>
      <c r="O456" s="131"/>
      <c r="P456" s="135"/>
      <c r="Q456" s="133">
        <f>IFERROR(INDEX(Cenník[[Názov]:[JC]],MATCH(O456,Cenník[Názov],0),3),0)</f>
        <v>0</v>
      </c>
      <c r="R456" s="136">
        <f t="shared" si="42"/>
        <v>0</v>
      </c>
      <c r="S456" s="154"/>
      <c r="T456" s="79">
        <f>IFERROR(INDEX(Cenník[[Názov]:[KódN]],MATCH(U456,Cenník[Názov],0),2),0)</f>
        <v>0</v>
      </c>
      <c r="U456" s="131"/>
      <c r="V456" s="135"/>
      <c r="W456" s="133">
        <f>IFERROR(INDEX(Cenník[[Názov]:[JC]],MATCH(U456,Cenník[Názov],0),3),0)</f>
        <v>0</v>
      </c>
      <c r="X456" s="136">
        <f t="shared" si="43"/>
        <v>0</v>
      </c>
      <c r="Y456" s="154"/>
      <c r="Z456" s="108"/>
      <c r="AA456" s="108"/>
      <c r="AB456" s="108"/>
      <c r="AC456" s="108"/>
      <c r="AD456" s="108"/>
      <c r="AE456" s="108"/>
      <c r="AF456" s="108"/>
      <c r="AG456" s="108"/>
      <c r="AH456" s="108"/>
      <c r="AI456" s="108"/>
      <c r="AJ456" s="108"/>
      <c r="AK456" s="108"/>
      <c r="AL456" s="108"/>
      <c r="AM456" s="108"/>
      <c r="AN456" s="108"/>
      <c r="AO456" s="108"/>
    </row>
    <row r="457" spans="1:41" ht="12.75" customHeight="1" x14ac:dyDescent="0.35">
      <c r="A457" s="80"/>
      <c r="B457" s="79">
        <f>IFERROR(INDEX(Cenník[[Názov]:[KódN]],MATCH(C457,Cenník[Názov],0),2),0)</f>
        <v>0</v>
      </c>
      <c r="C457" s="131"/>
      <c r="D457" s="135"/>
      <c r="E457" s="133">
        <f>IFERROR(INDEX(Cenník[[Názov]:[JC]],MATCH(C457,Cenník[Názov],0),3),0)</f>
        <v>0</v>
      </c>
      <c r="F457" s="136">
        <f t="shared" si="40"/>
        <v>0</v>
      </c>
      <c r="G457" s="154"/>
      <c r="H457" s="79">
        <f>IFERROR(INDEX(Cenník[[Názov]:[KódN]],MATCH(I457,Cenník[Názov],0),2),0)</f>
        <v>0</v>
      </c>
      <c r="I457" s="131"/>
      <c r="J457" s="135"/>
      <c r="K457" s="133">
        <f>IFERROR(INDEX(Cenník[[Názov]:[JC]],MATCH(I457,Cenník[Názov],0),3),0)</f>
        <v>0</v>
      </c>
      <c r="L457" s="136">
        <f t="shared" si="41"/>
        <v>0</v>
      </c>
      <c r="M457" s="154"/>
      <c r="N457" s="79">
        <f>IFERROR(INDEX(Cenník[[Názov]:[KódN]],MATCH(O457,Cenník[Názov],0),2),0)</f>
        <v>0</v>
      </c>
      <c r="O457" s="131"/>
      <c r="P457" s="135"/>
      <c r="Q457" s="133">
        <f>IFERROR(INDEX(Cenník[[Názov]:[JC]],MATCH(O457,Cenník[Názov],0),3),0)</f>
        <v>0</v>
      </c>
      <c r="R457" s="136">
        <f t="shared" si="42"/>
        <v>0</v>
      </c>
      <c r="S457" s="154"/>
      <c r="T457" s="79">
        <f>IFERROR(INDEX(Cenník[[Názov]:[KódN]],MATCH(U457,Cenník[Názov],0),2),0)</f>
        <v>0</v>
      </c>
      <c r="U457" s="131"/>
      <c r="V457" s="135"/>
      <c r="W457" s="133">
        <f>IFERROR(INDEX(Cenník[[Názov]:[JC]],MATCH(U457,Cenník[Názov],0),3),0)</f>
        <v>0</v>
      </c>
      <c r="X457" s="136">
        <f t="shared" si="43"/>
        <v>0</v>
      </c>
      <c r="Y457" s="154"/>
      <c r="Z457" s="108"/>
      <c r="AA457" s="108"/>
      <c r="AB457" s="108"/>
      <c r="AC457" s="108"/>
      <c r="AD457" s="108"/>
      <c r="AE457" s="108"/>
      <c r="AF457" s="108"/>
      <c r="AG457" s="108"/>
      <c r="AH457" s="108"/>
      <c r="AI457" s="108"/>
      <c r="AJ457" s="108"/>
      <c r="AK457" s="108"/>
      <c r="AL457" s="108"/>
      <c r="AM457" s="108"/>
      <c r="AN457" s="108"/>
      <c r="AO457" s="108"/>
    </row>
    <row r="458" spans="1:41" ht="12.75" customHeight="1" x14ac:dyDescent="0.35">
      <c r="A458" s="80"/>
      <c r="B458" s="79">
        <f>IFERROR(INDEX(Cenník[[Názov]:[KódN]],MATCH(C458,Cenník[Názov],0),2),0)</f>
        <v>0</v>
      </c>
      <c r="C458" s="131"/>
      <c r="D458" s="135"/>
      <c r="E458" s="133">
        <f>IFERROR(INDEX(Cenník[[Názov]:[JC]],MATCH(C458,Cenník[Názov],0),3),0)</f>
        <v>0</v>
      </c>
      <c r="F458" s="136">
        <f t="shared" si="40"/>
        <v>0</v>
      </c>
      <c r="G458" s="154"/>
      <c r="H458" s="79">
        <f>IFERROR(INDEX(Cenník[[Názov]:[KódN]],MATCH(I458,Cenník[Názov],0),2),0)</f>
        <v>0</v>
      </c>
      <c r="I458" s="131"/>
      <c r="J458" s="135"/>
      <c r="K458" s="133">
        <f>IFERROR(INDEX(Cenník[[Názov]:[JC]],MATCH(I458,Cenník[Názov],0),3),0)</f>
        <v>0</v>
      </c>
      <c r="L458" s="136">
        <f t="shared" si="41"/>
        <v>0</v>
      </c>
      <c r="M458" s="154"/>
      <c r="N458" s="79">
        <f>IFERROR(INDEX(Cenník[[Názov]:[KódN]],MATCH(O458,Cenník[Názov],0),2),0)</f>
        <v>0</v>
      </c>
      <c r="O458" s="131"/>
      <c r="P458" s="135"/>
      <c r="Q458" s="133">
        <f>IFERROR(INDEX(Cenník[[Názov]:[JC]],MATCH(O458,Cenník[Názov],0),3),0)</f>
        <v>0</v>
      </c>
      <c r="R458" s="136">
        <f t="shared" si="42"/>
        <v>0</v>
      </c>
      <c r="S458" s="154"/>
      <c r="T458" s="79">
        <f>IFERROR(INDEX(Cenník[[Názov]:[KódN]],MATCH(U458,Cenník[Názov],0),2),0)</f>
        <v>0</v>
      </c>
      <c r="U458" s="131"/>
      <c r="V458" s="135"/>
      <c r="W458" s="133">
        <f>IFERROR(INDEX(Cenník[[Názov]:[JC]],MATCH(U458,Cenník[Názov],0),3),0)</f>
        <v>0</v>
      </c>
      <c r="X458" s="136">
        <f t="shared" si="43"/>
        <v>0</v>
      </c>
      <c r="Y458" s="154"/>
      <c r="Z458" s="108"/>
      <c r="AA458" s="108"/>
      <c r="AB458" s="108"/>
      <c r="AC458" s="108"/>
      <c r="AD458" s="108"/>
      <c r="AE458" s="108"/>
      <c r="AF458" s="108"/>
      <c r="AG458" s="108"/>
      <c r="AH458" s="108"/>
      <c r="AI458" s="108"/>
      <c r="AJ458" s="108"/>
      <c r="AK458" s="108"/>
      <c r="AL458" s="108"/>
      <c r="AM458" s="108"/>
      <c r="AN458" s="108"/>
      <c r="AO458" s="108"/>
    </row>
    <row r="459" spans="1:41" ht="12.75" customHeight="1" x14ac:dyDescent="0.35">
      <c r="A459" s="80"/>
      <c r="B459" s="79">
        <f>IFERROR(INDEX(Cenník[[Názov]:[KódN]],MATCH(C459,Cenník[Názov],0),2),0)</f>
        <v>0</v>
      </c>
      <c r="C459" s="131"/>
      <c r="D459" s="135"/>
      <c r="E459" s="133">
        <f>IFERROR(INDEX(Cenník[[Názov]:[JC]],MATCH(C459,Cenník[Názov],0),3),0)</f>
        <v>0</v>
      </c>
      <c r="F459" s="136">
        <f t="shared" si="40"/>
        <v>0</v>
      </c>
      <c r="G459" s="134"/>
      <c r="H459" s="79">
        <f>IFERROR(INDEX(Cenník[[Názov]:[KódN]],MATCH(I459,Cenník[Názov],0),2),0)</f>
        <v>0</v>
      </c>
      <c r="I459" s="131"/>
      <c r="J459" s="135"/>
      <c r="K459" s="133">
        <f>IFERROR(INDEX(Cenník[[Názov]:[JC]],MATCH(I459,Cenník[Názov],0),3),0)</f>
        <v>0</v>
      </c>
      <c r="L459" s="136">
        <f t="shared" si="41"/>
        <v>0</v>
      </c>
      <c r="M459" s="134"/>
      <c r="N459" s="79">
        <f>IFERROR(INDEX(Cenník[[Názov]:[KódN]],MATCH(O459,Cenník[Názov],0),2),0)</f>
        <v>0</v>
      </c>
      <c r="O459" s="131"/>
      <c r="P459" s="135"/>
      <c r="Q459" s="133">
        <f>IFERROR(INDEX(Cenník[[Názov]:[JC]],MATCH(O459,Cenník[Názov],0),3),0)</f>
        <v>0</v>
      </c>
      <c r="R459" s="136">
        <f t="shared" si="42"/>
        <v>0</v>
      </c>
      <c r="S459" s="134"/>
      <c r="T459" s="79">
        <f>IFERROR(INDEX(Cenník[[Názov]:[KódN]],MATCH(U459,Cenník[Názov],0),2),0)</f>
        <v>0</v>
      </c>
      <c r="U459" s="131"/>
      <c r="V459" s="135"/>
      <c r="W459" s="133">
        <f>IFERROR(INDEX(Cenník[[Názov]:[JC]],MATCH(U459,Cenník[Názov],0),3),0)</f>
        <v>0</v>
      </c>
      <c r="X459" s="136">
        <f t="shared" si="43"/>
        <v>0</v>
      </c>
      <c r="Y459" s="134"/>
      <c r="Z459" s="108"/>
      <c r="AA459" s="108"/>
      <c r="AB459" s="108"/>
      <c r="AC459" s="108"/>
      <c r="AD459" s="108"/>
      <c r="AE459" s="108"/>
      <c r="AF459" s="108"/>
      <c r="AG459" s="108"/>
      <c r="AH459" s="108"/>
      <c r="AI459" s="108"/>
      <c r="AJ459" s="108"/>
      <c r="AK459" s="108"/>
      <c r="AL459" s="108"/>
      <c r="AM459" s="108"/>
      <c r="AN459" s="108"/>
      <c r="AO459" s="108"/>
    </row>
    <row r="460" spans="1:41" ht="12.75" customHeight="1" x14ac:dyDescent="0.35">
      <c r="A460" s="75"/>
      <c r="B460" s="155"/>
      <c r="C460" s="246" t="s">
        <v>49</v>
      </c>
      <c r="D460" s="247"/>
      <c r="E460" s="248">
        <f>SUM(F426:F459)</f>
        <v>0</v>
      </c>
      <c r="F460" s="249"/>
      <c r="G460" s="109"/>
      <c r="H460" s="155"/>
      <c r="I460" s="246" t="s">
        <v>49</v>
      </c>
      <c r="J460" s="247"/>
      <c r="K460" s="248">
        <f>SUM(L426:L459)</f>
        <v>0</v>
      </c>
      <c r="L460" s="249"/>
      <c r="M460" s="109"/>
      <c r="N460" s="155"/>
      <c r="O460" s="246" t="s">
        <v>49</v>
      </c>
      <c r="P460" s="247"/>
      <c r="Q460" s="248">
        <f>SUM(R426:R459)</f>
        <v>0</v>
      </c>
      <c r="R460" s="249"/>
      <c r="S460" s="109"/>
      <c r="T460" s="155"/>
      <c r="U460" s="246" t="s">
        <v>49</v>
      </c>
      <c r="V460" s="247"/>
      <c r="W460" s="248">
        <f>SUM(X426:X459)</f>
        <v>0</v>
      </c>
      <c r="X460" s="249"/>
      <c r="Y460" s="109"/>
      <c r="Z460" s="108"/>
      <c r="AA460" s="108"/>
      <c r="AB460" s="108"/>
      <c r="AC460" s="108"/>
      <c r="AD460" s="108"/>
      <c r="AE460" s="108"/>
      <c r="AF460" s="108"/>
      <c r="AG460" s="108"/>
      <c r="AH460" s="108"/>
      <c r="AI460" s="108"/>
      <c r="AJ460" s="108"/>
      <c r="AK460" s="108"/>
      <c r="AL460" s="108"/>
      <c r="AM460" s="108"/>
      <c r="AN460" s="108"/>
      <c r="AO460" s="108"/>
    </row>
    <row r="461" spans="1:41" ht="12.75" customHeight="1" x14ac:dyDescent="0.35">
      <c r="A461" s="75"/>
      <c r="B461" s="143"/>
      <c r="C461" s="238" t="str">
        <f>E423</f>
        <v>SŠ.A</v>
      </c>
      <c r="D461" s="239"/>
      <c r="E461" s="240"/>
      <c r="F461" s="241"/>
      <c r="G461" s="109"/>
      <c r="H461" s="143"/>
      <c r="I461" s="238" t="str">
        <f>K423</f>
        <v>SŠ.B</v>
      </c>
      <c r="J461" s="239"/>
      <c r="K461" s="240"/>
      <c r="L461" s="241"/>
      <c r="M461" s="109"/>
      <c r="N461" s="143"/>
      <c r="O461" s="238" t="str">
        <f>Q423</f>
        <v>SŠ.C</v>
      </c>
      <c r="P461" s="239"/>
      <c r="Q461" s="240"/>
      <c r="R461" s="241"/>
      <c r="S461" s="109"/>
      <c r="T461" s="143"/>
      <c r="U461" s="238" t="str">
        <f>W423</f>
        <v>SŠ.D</v>
      </c>
      <c r="V461" s="239"/>
      <c r="W461" s="240"/>
      <c r="X461" s="241"/>
      <c r="Y461" s="109"/>
      <c r="Z461" s="108"/>
      <c r="AA461" s="108"/>
      <c r="AB461" s="108"/>
      <c r="AC461" s="108"/>
      <c r="AD461" s="108"/>
      <c r="AE461" s="108"/>
      <c r="AF461" s="108"/>
      <c r="AG461" s="108"/>
      <c r="AH461" s="108"/>
      <c r="AI461" s="108"/>
      <c r="AJ461" s="108"/>
      <c r="AK461" s="108"/>
      <c r="AL461" s="108"/>
      <c r="AM461" s="108"/>
      <c r="AN461" s="108"/>
      <c r="AO461" s="108"/>
    </row>
    <row r="462" spans="1:41" ht="12.75" customHeight="1" x14ac:dyDescent="0.35">
      <c r="A462" s="75"/>
      <c r="B462" s="143"/>
      <c r="C462" s="242" t="str">
        <f>E423</f>
        <v>SŠ.A</v>
      </c>
      <c r="D462" s="243"/>
      <c r="E462" s="244">
        <f>E460*E461</f>
        <v>0</v>
      </c>
      <c r="F462" s="245"/>
      <c r="G462" s="109"/>
      <c r="H462" s="143"/>
      <c r="I462" s="242" t="str">
        <f>K423</f>
        <v>SŠ.B</v>
      </c>
      <c r="J462" s="243"/>
      <c r="K462" s="244">
        <f>K460*K461</f>
        <v>0</v>
      </c>
      <c r="L462" s="245"/>
      <c r="M462" s="109"/>
      <c r="N462" s="143"/>
      <c r="O462" s="242" t="str">
        <f>Q423</f>
        <v>SŠ.C</v>
      </c>
      <c r="P462" s="243"/>
      <c r="Q462" s="244">
        <f>Q460*Q461</f>
        <v>0</v>
      </c>
      <c r="R462" s="245"/>
      <c r="S462" s="109"/>
      <c r="T462" s="143"/>
      <c r="U462" s="242" t="str">
        <f>W423</f>
        <v>SŠ.D</v>
      </c>
      <c r="V462" s="243"/>
      <c r="W462" s="244">
        <f>W460*W461</f>
        <v>0</v>
      </c>
      <c r="X462" s="245"/>
      <c r="Y462" s="109"/>
      <c r="Z462" s="108"/>
      <c r="AA462" s="108"/>
      <c r="AB462" s="108"/>
      <c r="AC462" s="108"/>
      <c r="AD462" s="108"/>
      <c r="AE462" s="108"/>
      <c r="AF462" s="108"/>
      <c r="AG462" s="108"/>
      <c r="AH462" s="108"/>
      <c r="AI462" s="108"/>
      <c r="AJ462" s="108"/>
      <c r="AK462" s="108"/>
      <c r="AL462" s="108"/>
      <c r="AM462" s="108"/>
      <c r="AN462" s="108"/>
      <c r="AO462" s="108"/>
    </row>
    <row r="463" spans="1:41" ht="12.75" customHeight="1" x14ac:dyDescent="0.35">
      <c r="A463" s="75"/>
      <c r="B463" s="142"/>
      <c r="C463" s="142"/>
      <c r="D463" s="142"/>
      <c r="E463" s="142"/>
      <c r="F463" s="142"/>
      <c r="G463" s="142"/>
      <c r="H463" s="142"/>
      <c r="I463" s="142"/>
      <c r="J463" s="142"/>
      <c r="K463" s="142"/>
      <c r="L463" s="142"/>
      <c r="M463" s="142"/>
      <c r="N463" s="142"/>
      <c r="O463" s="142"/>
      <c r="P463" s="142"/>
      <c r="Q463" s="142"/>
      <c r="R463" s="142"/>
      <c r="S463" s="142"/>
      <c r="T463" s="142"/>
      <c r="U463" s="142"/>
      <c r="V463" s="142"/>
      <c r="W463" s="142"/>
      <c r="X463" s="142"/>
      <c r="Y463" s="142"/>
      <c r="Z463" s="108"/>
      <c r="AA463" s="108"/>
      <c r="AB463" s="108"/>
      <c r="AC463" s="108"/>
      <c r="AD463" s="108"/>
      <c r="AE463" s="108"/>
      <c r="AF463" s="108"/>
      <c r="AG463" s="108"/>
      <c r="AH463" s="108"/>
      <c r="AI463" s="108"/>
      <c r="AJ463" s="108"/>
      <c r="AK463" s="108"/>
      <c r="AL463" s="108"/>
      <c r="AM463" s="108"/>
      <c r="AN463" s="108"/>
      <c r="AO463" s="108"/>
    </row>
    <row r="464" spans="1:41" ht="12.75" customHeight="1" x14ac:dyDescent="0.35">
      <c r="A464" s="75"/>
      <c r="B464" s="142"/>
      <c r="C464" s="142"/>
      <c r="D464" s="142"/>
      <c r="E464" s="142"/>
      <c r="F464" s="142"/>
      <c r="G464" s="142"/>
      <c r="H464" s="142"/>
      <c r="I464" s="142"/>
      <c r="J464" s="142"/>
      <c r="K464" s="142"/>
      <c r="L464" s="142"/>
      <c r="M464" s="142"/>
      <c r="N464" s="142"/>
      <c r="O464" s="142"/>
      <c r="P464" s="142"/>
      <c r="Q464" s="142"/>
      <c r="R464" s="142"/>
      <c r="S464" s="142"/>
      <c r="T464" s="142"/>
      <c r="U464" s="142"/>
      <c r="V464" s="142"/>
      <c r="W464" s="142"/>
      <c r="X464" s="142"/>
      <c r="Y464" s="142"/>
      <c r="Z464" s="108"/>
      <c r="AA464" s="108"/>
      <c r="AB464" s="108"/>
      <c r="AC464" s="108"/>
      <c r="AD464" s="108"/>
      <c r="AE464" s="108"/>
      <c r="AF464" s="108"/>
      <c r="AG464" s="108"/>
      <c r="AH464" s="108"/>
      <c r="AI464" s="108"/>
      <c r="AJ464" s="108"/>
      <c r="AK464" s="108"/>
      <c r="AL464" s="108"/>
      <c r="AM464" s="108"/>
      <c r="AN464" s="108"/>
      <c r="AO464" s="108"/>
    </row>
    <row r="465" spans="1:41" ht="12.75" customHeight="1" x14ac:dyDescent="0.35">
      <c r="A465" s="75"/>
      <c r="B465" s="260" t="s">
        <v>411</v>
      </c>
      <c r="C465" s="260"/>
      <c r="D465" s="260"/>
      <c r="E465" s="260"/>
      <c r="F465" s="260"/>
      <c r="G465" s="260"/>
      <c r="H465" s="260"/>
      <c r="I465" s="260"/>
      <c r="J465" s="260"/>
      <c r="K465" s="260"/>
      <c r="L465" s="260"/>
      <c r="M465" s="156"/>
      <c r="N465" s="233" t="s">
        <v>412</v>
      </c>
      <c r="O465" s="233"/>
      <c r="P465" s="235">
        <f>SUM(C468:C489,I468:I489)</f>
        <v>0</v>
      </c>
      <c r="Q465" s="235"/>
      <c r="R465" s="235"/>
      <c r="S465" s="156"/>
      <c r="T465" s="205" t="s">
        <v>420</v>
      </c>
      <c r="U465" s="206"/>
      <c r="V465" s="206"/>
      <c r="W465" s="206"/>
      <c r="X465" s="207"/>
      <c r="Y465" s="142"/>
      <c r="Z465" s="108"/>
      <c r="AA465" s="108"/>
      <c r="AB465" s="108"/>
      <c r="AC465" s="108"/>
      <c r="AD465" s="108"/>
      <c r="AE465" s="108"/>
      <c r="AF465" s="108"/>
      <c r="AG465" s="108"/>
      <c r="AH465" s="108"/>
      <c r="AI465" s="108"/>
      <c r="AJ465" s="108"/>
      <c r="AK465" s="108"/>
      <c r="AL465" s="108"/>
      <c r="AM465" s="108"/>
      <c r="AN465" s="108"/>
      <c r="AO465" s="108"/>
    </row>
    <row r="466" spans="1:41" ht="12.75" customHeight="1" x14ac:dyDescent="0.35">
      <c r="A466" s="75"/>
      <c r="B466" s="228" t="s">
        <v>414</v>
      </c>
      <c r="C466" s="229" t="s">
        <v>534</v>
      </c>
      <c r="D466" s="208" t="s">
        <v>556</v>
      </c>
      <c r="E466" s="210" t="s">
        <v>535</v>
      </c>
      <c r="F466" s="211"/>
      <c r="G466" s="142"/>
      <c r="H466" s="228" t="s">
        <v>414</v>
      </c>
      <c r="I466" s="229" t="s">
        <v>534</v>
      </c>
      <c r="J466" s="208" t="s">
        <v>556</v>
      </c>
      <c r="K466" s="210" t="s">
        <v>535</v>
      </c>
      <c r="L466" s="211"/>
      <c r="M466" s="156"/>
      <c r="N466" s="233"/>
      <c r="O466" s="233"/>
      <c r="P466" s="235"/>
      <c r="Q466" s="235"/>
      <c r="R466" s="235"/>
      <c r="S466" s="156"/>
      <c r="T466" s="157" t="s">
        <v>422</v>
      </c>
      <c r="U466" s="187"/>
      <c r="V466" s="187"/>
      <c r="W466" s="187"/>
      <c r="X466" s="187"/>
      <c r="Y466" s="142"/>
      <c r="Z466" s="108"/>
      <c r="AA466" s="108"/>
      <c r="AB466" s="108"/>
      <c r="AC466" s="108"/>
      <c r="AD466" s="108"/>
      <c r="AE466" s="108"/>
      <c r="AF466" s="108"/>
      <c r="AG466" s="108"/>
      <c r="AH466" s="108"/>
      <c r="AI466" s="108"/>
      <c r="AJ466" s="108"/>
      <c r="AK466" s="108"/>
      <c r="AL466" s="108"/>
      <c r="AM466" s="108"/>
      <c r="AN466" s="108"/>
      <c r="AO466" s="108"/>
    </row>
    <row r="467" spans="1:41" ht="12.75" customHeight="1" x14ac:dyDescent="0.35">
      <c r="A467" s="75"/>
      <c r="B467" s="228"/>
      <c r="C467" s="229"/>
      <c r="D467" s="209"/>
      <c r="E467" s="212"/>
      <c r="F467" s="213"/>
      <c r="G467" s="142"/>
      <c r="H467" s="228"/>
      <c r="I467" s="229"/>
      <c r="J467" s="209"/>
      <c r="K467" s="212"/>
      <c r="L467" s="213"/>
      <c r="M467" s="156"/>
      <c r="N467" s="233" t="s">
        <v>416</v>
      </c>
      <c r="O467" s="233"/>
      <c r="P467" s="234">
        <f>SUM(E468:F489,K468:L489)</f>
        <v>0</v>
      </c>
      <c r="Q467" s="234"/>
      <c r="R467" s="234"/>
      <c r="S467" s="156"/>
      <c r="T467" s="158" t="s">
        <v>423</v>
      </c>
      <c r="U467" s="187"/>
      <c r="V467" s="187"/>
      <c r="W467" s="187"/>
      <c r="X467" s="187"/>
      <c r="Y467" s="142"/>
      <c r="Z467" s="108"/>
      <c r="AA467" s="108"/>
      <c r="AB467" s="108"/>
      <c r="AC467" s="108"/>
      <c r="AD467" s="108"/>
      <c r="AE467" s="108"/>
      <c r="AF467" s="108"/>
      <c r="AG467" s="108"/>
      <c r="AH467" s="108"/>
      <c r="AI467" s="108"/>
      <c r="AJ467" s="108"/>
      <c r="AK467" s="108"/>
      <c r="AL467" s="108"/>
      <c r="AM467" s="108"/>
      <c r="AN467" s="108"/>
      <c r="AO467" s="108"/>
    </row>
    <row r="468" spans="1:41" ht="12.75" customHeight="1" x14ac:dyDescent="0.35">
      <c r="A468" s="75"/>
      <c r="B468" s="159" t="str">
        <f>$E$3</f>
        <v>MŠ.A</v>
      </c>
      <c r="C468" s="160">
        <f>$E$42</f>
        <v>0</v>
      </c>
      <c r="D468" s="161"/>
      <c r="E468" s="178">
        <f>IF(C468&gt;0,$E$41,0)</f>
        <v>0</v>
      </c>
      <c r="F468" s="179"/>
      <c r="G468" s="142"/>
      <c r="H468" s="162" t="str">
        <f>$Q$213</f>
        <v>5.C</v>
      </c>
      <c r="I468" s="160">
        <f>$Q$252</f>
        <v>0</v>
      </c>
      <c r="J468" s="161"/>
      <c r="K468" s="178">
        <f>IF(I468&gt;0,$Q$251,0)</f>
        <v>0</v>
      </c>
      <c r="L468" s="179"/>
      <c r="M468" s="156"/>
      <c r="N468" s="233"/>
      <c r="O468" s="233"/>
      <c r="P468" s="234"/>
      <c r="Q468" s="234"/>
      <c r="R468" s="234"/>
      <c r="S468" s="156"/>
      <c r="T468" s="163" t="s">
        <v>424</v>
      </c>
      <c r="U468" s="214"/>
      <c r="V468" s="214"/>
      <c r="W468" s="214"/>
      <c r="X468" s="214"/>
      <c r="Y468" s="142"/>
      <c r="Z468" s="108"/>
      <c r="AA468" s="108"/>
      <c r="AB468" s="108"/>
      <c r="AC468" s="108"/>
      <c r="AD468" s="108"/>
      <c r="AE468" s="108"/>
      <c r="AF468" s="108"/>
      <c r="AG468" s="108"/>
      <c r="AH468" s="108"/>
      <c r="AI468" s="108"/>
      <c r="AJ468" s="108"/>
      <c r="AK468" s="108"/>
      <c r="AL468" s="108"/>
      <c r="AM468" s="108"/>
      <c r="AN468" s="108"/>
      <c r="AO468" s="108"/>
    </row>
    <row r="469" spans="1:41" ht="12.75" customHeight="1" x14ac:dyDescent="0.35">
      <c r="A469" s="75"/>
      <c r="B469" s="162" t="str">
        <f>$K$3</f>
        <v>MŠ.B</v>
      </c>
      <c r="C469" s="160">
        <f>$K$42</f>
        <v>0</v>
      </c>
      <c r="D469" s="161"/>
      <c r="E469" s="178">
        <f>IF(C469&gt;0,$K$41,0)</f>
        <v>0</v>
      </c>
      <c r="F469" s="179"/>
      <c r="G469" s="142"/>
      <c r="H469" s="162" t="str">
        <f>$W$213</f>
        <v>5.D</v>
      </c>
      <c r="I469" s="160">
        <f>$W$252</f>
        <v>0</v>
      </c>
      <c r="J469" s="161"/>
      <c r="K469" s="178">
        <f>IF(I469&gt;0,$W$251,0)</f>
        <v>0</v>
      </c>
      <c r="L469" s="179"/>
      <c r="M469" s="156"/>
      <c r="N469" s="164"/>
      <c r="O469" s="164"/>
      <c r="P469" s="164"/>
      <c r="Q469" s="164"/>
      <c r="R469" s="164"/>
      <c r="S469" s="156"/>
      <c r="T469" s="157" t="s">
        <v>425</v>
      </c>
      <c r="U469" s="215"/>
      <c r="V469" s="215"/>
      <c r="W469" s="215"/>
      <c r="X469" s="215"/>
      <c r="Y469" s="165"/>
      <c r="Z469" s="108"/>
      <c r="AA469" s="108"/>
      <c r="AB469" s="108"/>
      <c r="AC469" s="108"/>
      <c r="AD469" s="108"/>
      <c r="AE469" s="108"/>
      <c r="AF469" s="108"/>
      <c r="AG469" s="108"/>
      <c r="AH469" s="108"/>
      <c r="AI469" s="108"/>
      <c r="AJ469" s="108"/>
      <c r="AK469" s="108"/>
      <c r="AL469" s="108"/>
      <c r="AM469" s="108"/>
      <c r="AN469" s="108"/>
      <c r="AO469" s="108"/>
    </row>
    <row r="470" spans="1:41" ht="12.75" customHeight="1" x14ac:dyDescent="0.35">
      <c r="A470" s="75"/>
      <c r="B470" s="162" t="str">
        <f>$Q$3</f>
        <v>MŠ.C</v>
      </c>
      <c r="C470" s="160">
        <f>$Q$42</f>
        <v>0</v>
      </c>
      <c r="D470" s="161"/>
      <c r="E470" s="178">
        <f>IF(C470&gt;0,$Q$41,0)</f>
        <v>0</v>
      </c>
      <c r="F470" s="179"/>
      <c r="G470" s="142"/>
      <c r="H470" s="162" t="str">
        <f>$E$255</f>
        <v>6.A</v>
      </c>
      <c r="I470" s="160">
        <f>$E$294</f>
        <v>0</v>
      </c>
      <c r="J470" s="161"/>
      <c r="K470" s="178">
        <f>IF(I470&gt;0,$E$293,0)</f>
        <v>0</v>
      </c>
      <c r="L470" s="179"/>
      <c r="M470" s="156"/>
      <c r="N470" s="236" t="s">
        <v>560</v>
      </c>
      <c r="O470" s="236"/>
      <c r="P470" s="236"/>
      <c r="Q470" s="236"/>
      <c r="R470" s="236"/>
      <c r="S470" s="156"/>
      <c r="T470" s="158" t="s">
        <v>426</v>
      </c>
      <c r="U470" s="182"/>
      <c r="V470" s="182"/>
      <c r="W470" s="182"/>
      <c r="X470" s="182"/>
      <c r="Y470" s="142"/>
      <c r="Z470" s="108"/>
      <c r="AA470" s="108"/>
      <c r="AB470" s="108"/>
      <c r="AC470" s="108"/>
      <c r="AD470" s="108"/>
      <c r="AE470" s="108"/>
      <c r="AF470" s="108"/>
      <c r="AG470" s="108"/>
      <c r="AH470" s="108"/>
      <c r="AI470" s="108"/>
      <c r="AJ470" s="108"/>
      <c r="AK470" s="108"/>
      <c r="AL470" s="108"/>
      <c r="AM470" s="108"/>
      <c r="AN470" s="108"/>
      <c r="AO470" s="108"/>
    </row>
    <row r="471" spans="1:41" ht="12.75" customHeight="1" x14ac:dyDescent="0.35">
      <c r="A471" s="75"/>
      <c r="B471" s="162" t="str">
        <f>$W$3</f>
        <v>MŠ.D</v>
      </c>
      <c r="C471" s="160">
        <f>$W$42</f>
        <v>0</v>
      </c>
      <c r="D471" s="161"/>
      <c r="E471" s="178">
        <f>IF(C471&gt;0,$W$41,0)</f>
        <v>0</v>
      </c>
      <c r="F471" s="179"/>
      <c r="G471" s="142"/>
      <c r="H471" s="162" t="str">
        <f>$K$255</f>
        <v>6.B</v>
      </c>
      <c r="I471" s="160">
        <f>$K$294</f>
        <v>0</v>
      </c>
      <c r="J471" s="161"/>
      <c r="K471" s="178">
        <f>IF(I471&gt;0,$K$293,0)</f>
        <v>0</v>
      </c>
      <c r="L471" s="179"/>
      <c r="M471" s="156"/>
      <c r="N471" s="237" t="s">
        <v>562</v>
      </c>
      <c r="O471" s="237"/>
      <c r="P471" s="237"/>
      <c r="Q471" s="237"/>
      <c r="R471" s="237"/>
      <c r="S471" s="156"/>
      <c r="T471" s="157" t="s">
        <v>427</v>
      </c>
      <c r="U471" s="186"/>
      <c r="V471" s="186"/>
      <c r="W471" s="186"/>
      <c r="X471" s="186"/>
      <c r="Y471" s="142"/>
      <c r="Z471" s="108"/>
      <c r="AA471" s="108"/>
      <c r="AB471" s="108"/>
      <c r="AC471" s="108"/>
      <c r="AD471" s="108"/>
      <c r="AE471" s="108"/>
      <c r="AF471" s="108"/>
      <c r="AG471" s="108"/>
      <c r="AH471" s="108"/>
      <c r="AI471" s="108"/>
      <c r="AJ471" s="108"/>
      <c r="AK471" s="108"/>
      <c r="AL471" s="108"/>
      <c r="AM471" s="108"/>
      <c r="AN471" s="108"/>
      <c r="AO471" s="108"/>
    </row>
    <row r="472" spans="1:41" ht="12.75" customHeight="1" x14ac:dyDescent="0.35">
      <c r="A472" s="75"/>
      <c r="B472" s="162" t="str">
        <f>$E$45</f>
        <v>1.A</v>
      </c>
      <c r="C472" s="160">
        <f>$E$84</f>
        <v>0</v>
      </c>
      <c r="D472" s="161"/>
      <c r="E472" s="178">
        <f>IF(C472&gt;0,$E$83,0)</f>
        <v>0</v>
      </c>
      <c r="F472" s="179"/>
      <c r="G472" s="142"/>
      <c r="H472" s="162" t="str">
        <f>$Q$255</f>
        <v>6.C</v>
      </c>
      <c r="I472" s="160">
        <f>$Q$294</f>
        <v>0</v>
      </c>
      <c r="J472" s="161"/>
      <c r="K472" s="178">
        <f>IF(I472&gt;0,$Q$293,0)</f>
        <v>0</v>
      </c>
      <c r="L472" s="179"/>
      <c r="M472" s="156"/>
      <c r="N472" s="180" t="s">
        <v>557</v>
      </c>
      <c r="O472" s="181"/>
      <c r="P472" s="192">
        <f>SUM(D468:D489,J468:J489)</f>
        <v>0</v>
      </c>
      <c r="Q472" s="193"/>
      <c r="R472" s="193"/>
      <c r="S472" s="156"/>
      <c r="T472" s="157" t="s">
        <v>428</v>
      </c>
      <c r="U472" s="187"/>
      <c r="V472" s="187"/>
      <c r="W472" s="187"/>
      <c r="X472" s="187"/>
      <c r="Y472" s="142"/>
      <c r="Z472" s="108"/>
      <c r="AA472" s="108"/>
      <c r="AB472" s="108"/>
      <c r="AC472" s="108"/>
      <c r="AD472" s="108"/>
      <c r="AE472" s="108"/>
      <c r="AF472" s="108"/>
      <c r="AG472" s="108"/>
      <c r="AH472" s="108"/>
      <c r="AI472" s="108"/>
      <c r="AJ472" s="108"/>
      <c r="AK472" s="108"/>
      <c r="AL472" s="108"/>
      <c r="AM472" s="108"/>
      <c r="AN472" s="108"/>
      <c r="AO472" s="108"/>
    </row>
    <row r="473" spans="1:41" ht="12.75" customHeight="1" x14ac:dyDescent="0.35">
      <c r="A473" s="75"/>
      <c r="B473" s="162" t="str">
        <f>$K$45</f>
        <v>1.B</v>
      </c>
      <c r="C473" s="160">
        <f>$K$84</f>
        <v>0</v>
      </c>
      <c r="D473" s="161"/>
      <c r="E473" s="178">
        <f>IF(C473&gt;0,$K$83,0)</f>
        <v>0</v>
      </c>
      <c r="F473" s="179"/>
      <c r="G473" s="142"/>
      <c r="H473" s="162" t="str">
        <f>$W$255</f>
        <v>6.D</v>
      </c>
      <c r="I473" s="160">
        <f>$W$294</f>
        <v>0</v>
      </c>
      <c r="J473" s="161"/>
      <c r="K473" s="178">
        <f>IF(I473&gt;0,$W$293,0)</f>
        <v>0</v>
      </c>
      <c r="L473" s="179"/>
      <c r="M473" s="156"/>
      <c r="N473" s="180" t="s">
        <v>561</v>
      </c>
      <c r="O473" s="181"/>
      <c r="P473" s="192">
        <f>COUNTIF(D468:D489,"&gt;0")+COUNTIF(J468:J489,"&gt;0")</f>
        <v>0</v>
      </c>
      <c r="Q473" s="193"/>
      <c r="R473" s="193"/>
      <c r="S473" s="156"/>
      <c r="T473" s="158" t="s">
        <v>429</v>
      </c>
      <c r="U473" s="187"/>
      <c r="V473" s="187"/>
      <c r="W473" s="187"/>
      <c r="X473" s="187"/>
      <c r="Y473" s="142"/>
      <c r="Z473" s="108"/>
      <c r="AA473" s="108"/>
      <c r="AB473" s="108"/>
      <c r="AC473" s="108"/>
      <c r="AD473" s="108"/>
      <c r="AE473" s="108"/>
      <c r="AF473" s="108"/>
      <c r="AG473" s="108"/>
      <c r="AH473" s="108"/>
      <c r="AI473" s="108"/>
      <c r="AJ473" s="108"/>
      <c r="AK473" s="108"/>
      <c r="AL473" s="108"/>
      <c r="AM473" s="108"/>
      <c r="AN473" s="108"/>
      <c r="AO473" s="108"/>
    </row>
    <row r="474" spans="1:41" ht="12.75" customHeight="1" x14ac:dyDescent="0.35">
      <c r="A474" s="75"/>
      <c r="B474" s="162" t="str">
        <f>$Q$45</f>
        <v>1.C</v>
      </c>
      <c r="C474" s="160">
        <f>$Q$84</f>
        <v>0</v>
      </c>
      <c r="D474" s="161"/>
      <c r="E474" s="178">
        <f>IF(C474&gt;0,$Q$83,0)</f>
        <v>0</v>
      </c>
      <c r="F474" s="179"/>
      <c r="G474" s="142"/>
      <c r="H474" s="162" t="str">
        <f>$E$297</f>
        <v>7.A</v>
      </c>
      <c r="I474" s="160">
        <f>$E$336</f>
        <v>0</v>
      </c>
      <c r="J474" s="161"/>
      <c r="K474" s="178">
        <f>IF(I474&gt;0,$E$335,0)</f>
        <v>0</v>
      </c>
      <c r="L474" s="179"/>
      <c r="M474" s="156"/>
      <c r="N474" s="194" t="s">
        <v>316</v>
      </c>
      <c r="O474" s="195"/>
      <c r="P474" s="196"/>
      <c r="Q474" s="197"/>
      <c r="R474" s="198"/>
      <c r="S474" s="156"/>
      <c r="T474" s="158" t="s">
        <v>430</v>
      </c>
      <c r="U474" s="191"/>
      <c r="V474" s="191"/>
      <c r="W474" s="191"/>
      <c r="X474" s="191"/>
      <c r="Y474" s="166"/>
      <c r="Z474" s="108"/>
      <c r="AA474" s="108"/>
      <c r="AB474" s="108"/>
      <c r="AC474" s="108"/>
      <c r="AD474" s="108"/>
      <c r="AE474" s="108"/>
      <c r="AF474" s="108"/>
      <c r="AG474" s="108"/>
      <c r="AH474" s="108"/>
      <c r="AI474" s="108"/>
      <c r="AJ474" s="108"/>
      <c r="AK474" s="108"/>
      <c r="AL474" s="108"/>
      <c r="AM474" s="108"/>
      <c r="AN474" s="108"/>
      <c r="AO474" s="108"/>
    </row>
    <row r="475" spans="1:41" ht="12.75" customHeight="1" x14ac:dyDescent="0.35">
      <c r="A475" s="75"/>
      <c r="B475" s="162" t="str">
        <f>$W$45</f>
        <v>1.D</v>
      </c>
      <c r="C475" s="160">
        <f>$W$84</f>
        <v>0</v>
      </c>
      <c r="D475" s="161"/>
      <c r="E475" s="178">
        <f>IF(C475&gt;0,$W$83,0)</f>
        <v>0</v>
      </c>
      <c r="F475" s="179"/>
      <c r="G475" s="142"/>
      <c r="H475" s="162" t="str">
        <f>$K$297</f>
        <v>7.B</v>
      </c>
      <c r="I475" s="160">
        <f>$K$336</f>
        <v>0</v>
      </c>
      <c r="J475" s="161"/>
      <c r="K475" s="178">
        <f>IF(I475&gt;0,$K$335,0)</f>
        <v>0</v>
      </c>
      <c r="L475" s="179"/>
      <c r="M475" s="156"/>
      <c r="N475" s="199" t="s">
        <v>558</v>
      </c>
      <c r="O475" s="200" t="s">
        <v>559</v>
      </c>
      <c r="P475" s="196" t="s">
        <v>543</v>
      </c>
      <c r="Q475" s="197"/>
      <c r="R475" s="198"/>
      <c r="S475" s="156"/>
      <c r="T475" s="164"/>
      <c r="U475" s="164"/>
      <c r="V475" s="164"/>
      <c r="W475" s="164"/>
      <c r="X475" s="164"/>
      <c r="Y475" s="142"/>
      <c r="Z475" s="108"/>
      <c r="AA475" s="108"/>
      <c r="AB475" s="108"/>
      <c r="AC475" s="108"/>
      <c r="AD475" s="108"/>
      <c r="AE475" s="108"/>
      <c r="AF475" s="108"/>
      <c r="AG475" s="108"/>
      <c r="AH475" s="108"/>
      <c r="AI475" s="108"/>
      <c r="AJ475" s="108"/>
      <c r="AK475" s="108"/>
      <c r="AL475" s="108"/>
      <c r="AM475" s="108"/>
      <c r="AN475" s="108"/>
      <c r="AO475" s="108"/>
    </row>
    <row r="476" spans="1:41" ht="12.75" customHeight="1" x14ac:dyDescent="0.35">
      <c r="A476" s="75"/>
      <c r="B476" s="167" t="str">
        <f>$E$87</f>
        <v>2.A</v>
      </c>
      <c r="C476" s="160">
        <f>$E$126</f>
        <v>0</v>
      </c>
      <c r="D476" s="161"/>
      <c r="E476" s="178">
        <f>IF(C476&gt;0,$E$125,0)</f>
        <v>0</v>
      </c>
      <c r="F476" s="179"/>
      <c r="G476" s="142"/>
      <c r="H476" s="162" t="str">
        <f>$Q$297</f>
        <v>7.C</v>
      </c>
      <c r="I476" s="160">
        <f>$Q$336</f>
        <v>0</v>
      </c>
      <c r="J476" s="161"/>
      <c r="K476" s="178">
        <f>IF(I476&gt;0,$Q$335,0)</f>
        <v>0</v>
      </c>
      <c r="L476" s="179"/>
      <c r="M476" s="156"/>
      <c r="N476" s="164"/>
      <c r="O476" s="164"/>
      <c r="P476" s="164"/>
      <c r="Q476" s="164"/>
      <c r="R476" s="164"/>
      <c r="S476" s="156"/>
      <c r="T476" s="216" t="s">
        <v>703</v>
      </c>
      <c r="U476" s="216"/>
      <c r="V476" s="216"/>
      <c r="W476" s="216"/>
      <c r="X476" s="216"/>
      <c r="Y476" s="142"/>
      <c r="Z476" s="108"/>
      <c r="AA476" s="108"/>
      <c r="AB476" s="108"/>
      <c r="AC476" s="108"/>
      <c r="AD476" s="108"/>
      <c r="AE476" s="108"/>
      <c r="AF476" s="108"/>
      <c r="AG476" s="108"/>
      <c r="AH476" s="108"/>
      <c r="AI476" s="108"/>
      <c r="AJ476" s="108"/>
      <c r="AK476" s="108"/>
      <c r="AL476" s="108"/>
      <c r="AM476" s="108"/>
      <c r="AN476" s="108"/>
      <c r="AO476" s="108"/>
    </row>
    <row r="477" spans="1:41" ht="12.75" customHeight="1" x14ac:dyDescent="0.35">
      <c r="A477" s="75"/>
      <c r="B477" s="162" t="str">
        <f>$K$87</f>
        <v>2.B</v>
      </c>
      <c r="C477" s="160">
        <f>$K$126</f>
        <v>0</v>
      </c>
      <c r="D477" s="161"/>
      <c r="E477" s="178">
        <f>IF(C477&gt;0,$K$125,0)</f>
        <v>0</v>
      </c>
      <c r="F477" s="179"/>
      <c r="G477" s="142"/>
      <c r="H477" s="162" t="str">
        <f>$W$297</f>
        <v>7.D</v>
      </c>
      <c r="I477" s="160">
        <f>$W$336</f>
        <v>0</v>
      </c>
      <c r="J477" s="161"/>
      <c r="K477" s="178">
        <f>IF(I477&gt;0,$W$335,0)</f>
        <v>0</v>
      </c>
      <c r="L477" s="179"/>
      <c r="M477" s="156"/>
      <c r="N477" s="168" t="s">
        <v>546</v>
      </c>
      <c r="O477" s="169"/>
      <c r="P477" s="169"/>
      <c r="Q477" s="169"/>
      <c r="R477" s="169"/>
      <c r="S477" s="156"/>
      <c r="T477" s="170" t="s">
        <v>422</v>
      </c>
      <c r="U477" s="183"/>
      <c r="V477" s="184"/>
      <c r="W477" s="184"/>
      <c r="X477" s="185"/>
      <c r="Y477" s="142"/>
      <c r="Z477" s="108"/>
      <c r="AA477" s="108"/>
      <c r="AB477" s="108"/>
      <c r="AC477" s="108"/>
      <c r="AD477" s="108"/>
      <c r="AE477" s="108"/>
      <c r="AF477" s="108"/>
      <c r="AG477" s="108"/>
      <c r="AH477" s="108"/>
      <c r="AI477" s="108"/>
      <c r="AJ477" s="108"/>
      <c r="AK477" s="108"/>
      <c r="AL477" s="108"/>
      <c r="AM477" s="108"/>
      <c r="AN477" s="108"/>
      <c r="AO477" s="108"/>
    </row>
    <row r="478" spans="1:41" ht="12.75" customHeight="1" x14ac:dyDescent="0.35">
      <c r="A478" s="75"/>
      <c r="B478" s="162" t="str">
        <f>$Q$87</f>
        <v>2.C</v>
      </c>
      <c r="C478" s="160">
        <f>$Q$126</f>
        <v>0</v>
      </c>
      <c r="D478" s="161"/>
      <c r="E478" s="178">
        <f>IF(C478&gt;0,$Q$125,0)</f>
        <v>0</v>
      </c>
      <c r="F478" s="179"/>
      <c r="G478" s="142"/>
      <c r="H478" s="167" t="str">
        <f>$E$339</f>
        <v>8.A</v>
      </c>
      <c r="I478" s="160">
        <f>$E$378</f>
        <v>0</v>
      </c>
      <c r="J478" s="161"/>
      <c r="K478" s="178">
        <f>IF(I478&gt;0,$E$377,0)</f>
        <v>0</v>
      </c>
      <c r="L478" s="179"/>
      <c r="M478" s="156"/>
      <c r="N478" s="169"/>
      <c r="O478" s="169"/>
      <c r="P478" s="169"/>
      <c r="Q478" s="169"/>
      <c r="R478" s="169"/>
      <c r="S478" s="156"/>
      <c r="T478" s="158" t="s">
        <v>423</v>
      </c>
      <c r="U478" s="183"/>
      <c r="V478" s="184"/>
      <c r="W478" s="184"/>
      <c r="X478" s="185"/>
      <c r="Y478" s="142"/>
      <c r="Z478" s="108"/>
      <c r="AA478" s="108"/>
      <c r="AB478" s="108"/>
      <c r="AC478" s="108"/>
      <c r="AD478" s="108"/>
      <c r="AE478" s="108"/>
      <c r="AF478" s="108"/>
      <c r="AG478" s="108"/>
      <c r="AH478" s="108"/>
      <c r="AI478" s="108"/>
      <c r="AJ478" s="108"/>
      <c r="AK478" s="108"/>
      <c r="AL478" s="108"/>
      <c r="AM478" s="108"/>
      <c r="AN478" s="108"/>
      <c r="AO478" s="108"/>
    </row>
    <row r="479" spans="1:41" ht="12.75" customHeight="1" x14ac:dyDescent="0.35">
      <c r="A479" s="75"/>
      <c r="B479" s="162" t="str">
        <f>$W$87</f>
        <v>2.D</v>
      </c>
      <c r="C479" s="160">
        <f>$W$126</f>
        <v>0</v>
      </c>
      <c r="D479" s="161"/>
      <c r="E479" s="178">
        <f>IF(C479&gt;0,$W$125,0)</f>
        <v>0</v>
      </c>
      <c r="F479" s="179"/>
      <c r="G479" s="142"/>
      <c r="H479" s="162" t="str">
        <f>$K$339</f>
        <v>8.B</v>
      </c>
      <c r="I479" s="160">
        <f>$K$378</f>
        <v>0</v>
      </c>
      <c r="J479" s="161"/>
      <c r="K479" s="178">
        <f>IF(I479&gt;0,$K$377,0)</f>
        <v>0</v>
      </c>
      <c r="L479" s="179"/>
      <c r="M479" s="165"/>
      <c r="N479" s="169" t="s">
        <v>547</v>
      </c>
      <c r="O479" s="169"/>
      <c r="P479" s="169"/>
      <c r="Q479" s="169"/>
      <c r="R479" s="169"/>
      <c r="S479" s="165"/>
      <c r="T479" s="158" t="s">
        <v>424</v>
      </c>
      <c r="U479" s="183"/>
      <c r="V479" s="184"/>
      <c r="W479" s="184"/>
      <c r="X479" s="185"/>
      <c r="Y479" s="142"/>
      <c r="Z479" s="108"/>
      <c r="AA479" s="108"/>
      <c r="AB479" s="108"/>
      <c r="AC479" s="108"/>
      <c r="AD479" s="108"/>
      <c r="AE479" s="108"/>
      <c r="AF479" s="108"/>
      <c r="AG479" s="108"/>
      <c r="AH479" s="108"/>
      <c r="AI479" s="108"/>
      <c r="AJ479" s="108"/>
      <c r="AK479" s="108"/>
      <c r="AL479" s="108"/>
      <c r="AM479" s="108"/>
      <c r="AN479" s="108"/>
      <c r="AO479" s="108"/>
    </row>
    <row r="480" spans="1:41" ht="12.75" customHeight="1" x14ac:dyDescent="0.35">
      <c r="A480" s="75"/>
      <c r="B480" s="162" t="str">
        <f>$E$129</f>
        <v>3.A</v>
      </c>
      <c r="C480" s="160">
        <f>$E$168</f>
        <v>0</v>
      </c>
      <c r="D480" s="161"/>
      <c r="E480" s="178">
        <f>IF(C480&gt;0,$E$167,0)</f>
        <v>0</v>
      </c>
      <c r="F480" s="179"/>
      <c r="G480" s="142"/>
      <c r="H480" s="162" t="str">
        <f>$Q$339</f>
        <v>8.C</v>
      </c>
      <c r="I480" s="160">
        <f>$Q$378</f>
        <v>0</v>
      </c>
      <c r="J480" s="161"/>
      <c r="K480" s="178">
        <f>IF(I480&gt;0,$Q$377,0)</f>
        <v>0</v>
      </c>
      <c r="L480" s="179"/>
      <c r="M480" s="164"/>
      <c r="N480" s="169" t="s">
        <v>548</v>
      </c>
      <c r="O480" s="169"/>
      <c r="P480" s="169"/>
      <c r="Q480" s="169"/>
      <c r="R480" s="169"/>
      <c r="S480" s="164"/>
      <c r="T480" s="158" t="s">
        <v>425</v>
      </c>
      <c r="U480" s="188"/>
      <c r="V480" s="189"/>
      <c r="W480" s="189"/>
      <c r="X480" s="190"/>
      <c r="Y480" s="142"/>
      <c r="Z480" s="108"/>
      <c r="AA480" s="108"/>
      <c r="AB480" s="108"/>
      <c r="AC480" s="108"/>
      <c r="AD480" s="108"/>
      <c r="AE480" s="108"/>
      <c r="AF480" s="108"/>
      <c r="AG480" s="108"/>
      <c r="AH480" s="108"/>
      <c r="AI480" s="108"/>
      <c r="AJ480" s="108"/>
      <c r="AK480" s="108"/>
      <c r="AL480" s="108"/>
      <c r="AM480" s="108"/>
      <c r="AN480" s="108"/>
      <c r="AO480" s="108"/>
    </row>
    <row r="481" spans="1:41" ht="12.75" customHeight="1" x14ac:dyDescent="0.35">
      <c r="A481" s="75"/>
      <c r="B481" s="162" t="str">
        <f>$K$129</f>
        <v>3.B</v>
      </c>
      <c r="C481" s="160">
        <f>$K$168</f>
        <v>0</v>
      </c>
      <c r="D481" s="161"/>
      <c r="E481" s="178">
        <f>IF(C481&gt;0,$K$167,0)</f>
        <v>0</v>
      </c>
      <c r="F481" s="179"/>
      <c r="G481" s="142"/>
      <c r="H481" s="162" t="str">
        <f>$W$339</f>
        <v>8.D</v>
      </c>
      <c r="I481" s="160">
        <f>$W$378</f>
        <v>0</v>
      </c>
      <c r="J481" s="161"/>
      <c r="K481" s="178">
        <f>IF(I481&gt;0,$W$377,0)</f>
        <v>0</v>
      </c>
      <c r="L481" s="179"/>
      <c r="M481" s="164"/>
      <c r="N481" s="169" t="s">
        <v>549</v>
      </c>
      <c r="O481" s="169"/>
      <c r="P481" s="169"/>
      <c r="Q481" s="169"/>
      <c r="R481" s="169"/>
      <c r="S481" s="164"/>
      <c r="T481" s="158" t="s">
        <v>430</v>
      </c>
      <c r="U481" s="191"/>
      <c r="V481" s="191"/>
      <c r="W481" s="191"/>
      <c r="X481" s="191"/>
      <c r="Y481" s="142"/>
      <c r="Z481" s="108"/>
      <c r="AA481" s="108"/>
      <c r="AB481" s="108"/>
      <c r="AC481" s="108"/>
      <c r="AD481" s="108"/>
      <c r="AE481" s="108"/>
      <c r="AF481" s="108"/>
      <c r="AG481" s="108"/>
      <c r="AH481" s="108"/>
      <c r="AI481" s="108"/>
      <c r="AJ481" s="108"/>
      <c r="AK481" s="108"/>
      <c r="AL481" s="108"/>
      <c r="AM481" s="108"/>
      <c r="AN481" s="108"/>
      <c r="AO481" s="108"/>
    </row>
    <row r="482" spans="1:41" ht="12.75" customHeight="1" x14ac:dyDescent="0.35">
      <c r="A482" s="75"/>
      <c r="B482" s="162" t="str">
        <f>$Q$129</f>
        <v>3.C</v>
      </c>
      <c r="C482" s="160">
        <f>$Q$168</f>
        <v>0</v>
      </c>
      <c r="D482" s="161"/>
      <c r="E482" s="178">
        <f>IF(C482&gt;0,$Q$167,0)</f>
        <v>0</v>
      </c>
      <c r="F482" s="179"/>
      <c r="G482" s="142"/>
      <c r="H482" s="162" t="str">
        <f>$E$381</f>
        <v>9.A</v>
      </c>
      <c r="I482" s="160">
        <f>$E$420</f>
        <v>0</v>
      </c>
      <c r="J482" s="161"/>
      <c r="K482" s="178">
        <f>IF(I482&gt;0,$E$419,0)</f>
        <v>0</v>
      </c>
      <c r="L482" s="179"/>
      <c r="M482" s="142"/>
      <c r="N482" s="169" t="s">
        <v>426</v>
      </c>
      <c r="O482" s="171">
        <v>52189562</v>
      </c>
      <c r="P482" s="169"/>
      <c r="Q482" s="169"/>
      <c r="R482" s="169"/>
      <c r="S482" s="164"/>
      <c r="T482" s="164"/>
      <c r="U482" s="164"/>
      <c r="V482" s="164"/>
      <c r="W482" s="164"/>
      <c r="X482" s="164"/>
      <c r="Y482" s="142"/>
      <c r="Z482" s="108"/>
      <c r="AA482" s="108"/>
      <c r="AB482" s="108"/>
      <c r="AC482" s="108"/>
      <c r="AD482" s="108"/>
      <c r="AE482" s="108"/>
      <c r="AF482" s="108"/>
      <c r="AG482" s="108"/>
      <c r="AH482" s="108"/>
      <c r="AI482" s="108"/>
      <c r="AJ482" s="108"/>
      <c r="AK482" s="108"/>
      <c r="AL482" s="108"/>
      <c r="AM482" s="108"/>
      <c r="AN482" s="108"/>
      <c r="AO482" s="108"/>
    </row>
    <row r="483" spans="1:41" ht="12.75" customHeight="1" x14ac:dyDescent="0.35">
      <c r="A483" s="75"/>
      <c r="B483" s="162" t="str">
        <f>$W$129</f>
        <v>3.D</v>
      </c>
      <c r="C483" s="160">
        <f>$W$168</f>
        <v>0</v>
      </c>
      <c r="D483" s="161"/>
      <c r="E483" s="178">
        <f>IF(C483&gt;0,$W$167,0)</f>
        <v>0</v>
      </c>
      <c r="F483" s="179"/>
      <c r="G483" s="142"/>
      <c r="H483" s="162" t="str">
        <f>$K$381</f>
        <v>9.B</v>
      </c>
      <c r="I483" s="160">
        <f>$K$420</f>
        <v>0</v>
      </c>
      <c r="J483" s="161"/>
      <c r="K483" s="178">
        <f>IF(I483&gt;0,$K$419,0)</f>
        <v>0</v>
      </c>
      <c r="L483" s="179"/>
      <c r="M483" s="142"/>
      <c r="N483" s="169" t="s">
        <v>550</v>
      </c>
      <c r="O483" s="172">
        <v>2120924168</v>
      </c>
      <c r="P483" s="169"/>
      <c r="Q483" s="169"/>
      <c r="R483" s="169"/>
      <c r="S483" s="164"/>
      <c r="T483" s="201" t="s">
        <v>413</v>
      </c>
      <c r="U483" s="201"/>
      <c r="V483" s="201"/>
      <c r="W483" s="201"/>
      <c r="X483" s="201"/>
      <c r="Y483" s="142"/>
      <c r="Z483" s="108"/>
      <c r="AA483" s="108"/>
      <c r="AB483" s="108"/>
      <c r="AC483" s="108"/>
      <c r="AD483" s="108"/>
      <c r="AE483" s="108"/>
      <c r="AF483" s="108"/>
      <c r="AG483" s="108"/>
      <c r="AH483" s="108"/>
      <c r="AI483" s="108"/>
      <c r="AJ483" s="108"/>
      <c r="AK483" s="108"/>
      <c r="AL483" s="108"/>
      <c r="AM483" s="108"/>
      <c r="AN483" s="108"/>
      <c r="AO483" s="108"/>
    </row>
    <row r="484" spans="1:41" ht="12.75" customHeight="1" x14ac:dyDescent="0.35">
      <c r="A484" s="75"/>
      <c r="B484" s="162" t="str">
        <f>$E$171</f>
        <v>4.A</v>
      </c>
      <c r="C484" s="160">
        <f>$E$210</f>
        <v>0</v>
      </c>
      <c r="D484" s="161"/>
      <c r="E484" s="178">
        <f>IF(C484&gt;0,$E$209,0)</f>
        <v>0</v>
      </c>
      <c r="F484" s="179"/>
      <c r="G484" s="142"/>
      <c r="H484" s="162" t="str">
        <f>$Q$381</f>
        <v>9.C</v>
      </c>
      <c r="I484" s="160">
        <f>$Q$420</f>
        <v>0</v>
      </c>
      <c r="J484" s="161"/>
      <c r="K484" s="178">
        <f>IF(I484&gt;0,$Q$419,0)</f>
        <v>0</v>
      </c>
      <c r="L484" s="179"/>
      <c r="M484" s="142"/>
      <c r="N484" s="169" t="s">
        <v>428</v>
      </c>
      <c r="O484" s="171" t="s">
        <v>553</v>
      </c>
      <c r="P484" s="169"/>
      <c r="Q484" s="169"/>
      <c r="R484" s="169"/>
      <c r="S484" s="164"/>
      <c r="T484" s="230" t="s">
        <v>415</v>
      </c>
      <c r="U484" s="231"/>
      <c r="V484" s="231"/>
      <c r="W484" s="231"/>
      <c r="X484" s="232"/>
      <c r="Y484" s="142"/>
      <c r="Z484" s="108"/>
      <c r="AA484" s="108"/>
      <c r="AB484" s="108"/>
      <c r="AC484" s="108"/>
      <c r="AD484" s="108"/>
      <c r="AE484" s="108"/>
      <c r="AF484" s="108"/>
      <c r="AG484" s="108"/>
      <c r="AH484" s="108"/>
      <c r="AI484" s="108"/>
      <c r="AJ484" s="108"/>
      <c r="AK484" s="108"/>
      <c r="AL484" s="108"/>
      <c r="AM484" s="108"/>
      <c r="AN484" s="108"/>
      <c r="AO484" s="108"/>
    </row>
    <row r="485" spans="1:41" ht="12.75" customHeight="1" x14ac:dyDescent="0.35">
      <c r="A485" s="75"/>
      <c r="B485" s="162" t="str">
        <f>$K$171</f>
        <v>4.B</v>
      </c>
      <c r="C485" s="160">
        <f>$K$210</f>
        <v>0</v>
      </c>
      <c r="D485" s="161"/>
      <c r="E485" s="178">
        <f>IF(C485&gt;0,$K$209,0)</f>
        <v>0</v>
      </c>
      <c r="F485" s="179"/>
      <c r="G485" s="142"/>
      <c r="H485" s="162" t="str">
        <f>$W$381</f>
        <v>9.D</v>
      </c>
      <c r="I485" s="160">
        <f>$W$420</f>
        <v>0</v>
      </c>
      <c r="J485" s="161"/>
      <c r="K485" s="178">
        <f>IF(I485&gt;0,$W$419,0)</f>
        <v>0</v>
      </c>
      <c r="L485" s="179"/>
      <c r="M485" s="142"/>
      <c r="N485" s="169"/>
      <c r="O485" s="171"/>
      <c r="P485" s="169"/>
      <c r="Q485" s="169"/>
      <c r="R485" s="169"/>
      <c r="S485" s="164"/>
      <c r="T485" s="164"/>
      <c r="U485" s="164"/>
      <c r="V485" s="164"/>
      <c r="W485" s="164"/>
      <c r="X485" s="164"/>
      <c r="Y485" s="165"/>
      <c r="Z485" s="108"/>
      <c r="AA485" s="108"/>
      <c r="AB485" s="108"/>
      <c r="AC485" s="108"/>
      <c r="AD485" s="108"/>
      <c r="AE485" s="108"/>
      <c r="AF485" s="108"/>
      <c r="AG485" s="108"/>
      <c r="AH485" s="108"/>
      <c r="AI485" s="108"/>
      <c r="AJ485" s="108"/>
      <c r="AK485" s="108"/>
      <c r="AL485" s="108"/>
      <c r="AM485" s="108"/>
      <c r="AN485" s="108"/>
      <c r="AO485" s="108"/>
    </row>
    <row r="486" spans="1:41" ht="12.75" customHeight="1" x14ac:dyDescent="0.35">
      <c r="A486" s="75"/>
      <c r="B486" s="162" t="str">
        <f>$Q$171</f>
        <v>4.C</v>
      </c>
      <c r="C486" s="160">
        <f>$Q$210</f>
        <v>0</v>
      </c>
      <c r="D486" s="161"/>
      <c r="E486" s="178">
        <f>IF(C486&gt;0,$Q$209,0)</f>
        <v>0</v>
      </c>
      <c r="F486" s="179"/>
      <c r="G486" s="142"/>
      <c r="H486" s="167" t="str">
        <f>$E$423</f>
        <v>SŠ.A</v>
      </c>
      <c r="I486" s="160">
        <f>$E$462</f>
        <v>0</v>
      </c>
      <c r="J486" s="161"/>
      <c r="K486" s="178">
        <f>IF(I486&gt;0,$E$461,0)</f>
        <v>0</v>
      </c>
      <c r="L486" s="179"/>
      <c r="M486" s="142"/>
      <c r="N486" s="169" t="s">
        <v>551</v>
      </c>
      <c r="O486" s="173" t="s">
        <v>554</v>
      </c>
      <c r="P486" s="169"/>
      <c r="Q486" s="169"/>
      <c r="R486" s="169"/>
      <c r="S486" s="164"/>
      <c r="T486" s="201" t="s">
        <v>417</v>
      </c>
      <c r="U486" s="201"/>
      <c r="V486" s="201"/>
      <c r="W486" s="201"/>
      <c r="X486" s="201"/>
      <c r="Y486" s="142"/>
      <c r="Z486" s="108"/>
      <c r="AA486" s="108"/>
      <c r="AB486" s="108"/>
      <c r="AC486" s="108"/>
      <c r="AD486" s="108"/>
      <c r="AE486" s="108"/>
      <c r="AF486" s="108"/>
      <c r="AG486" s="108"/>
      <c r="AH486" s="108"/>
      <c r="AI486" s="108"/>
      <c r="AJ486" s="108"/>
      <c r="AK486" s="108"/>
      <c r="AL486" s="108"/>
      <c r="AM486" s="108"/>
      <c r="AN486" s="108"/>
      <c r="AO486" s="108"/>
    </row>
    <row r="487" spans="1:41" ht="12.75" customHeight="1" x14ac:dyDescent="0.35">
      <c r="A487" s="75"/>
      <c r="B487" s="162" t="str">
        <f>$W$171</f>
        <v>4.D</v>
      </c>
      <c r="C487" s="160">
        <f>$W$210</f>
        <v>0</v>
      </c>
      <c r="D487" s="161"/>
      <c r="E487" s="178">
        <f>IF(C487&gt;0,$W$209,0)</f>
        <v>0</v>
      </c>
      <c r="F487" s="179"/>
      <c r="G487" s="142"/>
      <c r="H487" s="162" t="str">
        <f>$K$423</f>
        <v>SŠ.B</v>
      </c>
      <c r="I487" s="160">
        <f>$K$462</f>
        <v>0</v>
      </c>
      <c r="J487" s="161"/>
      <c r="K487" s="178">
        <f>IF(I487&gt;0,$K$461,0)</f>
        <v>0</v>
      </c>
      <c r="L487" s="179"/>
      <c r="M487" s="164"/>
      <c r="N487" s="169" t="s">
        <v>552</v>
      </c>
      <c r="O487" s="171" t="s">
        <v>555</v>
      </c>
      <c r="P487" s="169"/>
      <c r="Q487" s="169"/>
      <c r="R487" s="169"/>
      <c r="S487" s="164"/>
      <c r="T487" s="202" t="s">
        <v>418</v>
      </c>
      <c r="U487" s="203"/>
      <c r="V487" s="203"/>
      <c r="W487" s="203"/>
      <c r="X487" s="204"/>
      <c r="Y487" s="142"/>
      <c r="Z487" s="108"/>
      <c r="AA487" s="108"/>
      <c r="AB487" s="108"/>
      <c r="AC487" s="108"/>
      <c r="AD487" s="108"/>
      <c r="AE487" s="108"/>
      <c r="AF487" s="108"/>
      <c r="AG487" s="108"/>
      <c r="AH487" s="108"/>
      <c r="AI487" s="108"/>
      <c r="AJ487" s="108"/>
      <c r="AK487" s="108"/>
      <c r="AL487" s="108"/>
      <c r="AM487" s="108"/>
      <c r="AN487" s="108"/>
      <c r="AO487" s="108"/>
    </row>
    <row r="488" spans="1:41" ht="12.75" customHeight="1" x14ac:dyDescent="0.35">
      <c r="A488" s="75"/>
      <c r="B488" s="162" t="str">
        <f>$E$213</f>
        <v>5.A</v>
      </c>
      <c r="C488" s="160">
        <f>$E$252</f>
        <v>0</v>
      </c>
      <c r="D488" s="161"/>
      <c r="E488" s="178">
        <f>IF(C488&gt;0,$E$251,0)</f>
        <v>0</v>
      </c>
      <c r="F488" s="179"/>
      <c r="G488" s="142"/>
      <c r="H488" s="162" t="str">
        <f>$Q$423</f>
        <v>SŠ.C</v>
      </c>
      <c r="I488" s="160">
        <f>$Q$462</f>
        <v>0</v>
      </c>
      <c r="J488" s="161"/>
      <c r="K488" s="178">
        <f>IF(I488&gt;0,$Q$461,0)</f>
        <v>0</v>
      </c>
      <c r="L488" s="179"/>
      <c r="M488" s="164"/>
      <c r="N488" s="164"/>
      <c r="O488" s="164"/>
      <c r="P488" s="164"/>
      <c r="Q488" s="164"/>
      <c r="R488" s="164"/>
      <c r="S488" s="164"/>
      <c r="T488" s="164"/>
      <c r="U488" s="164"/>
      <c r="V488" s="164"/>
      <c r="W488" s="164"/>
      <c r="X488" s="164"/>
      <c r="Y488" s="142"/>
      <c r="Z488" s="108"/>
      <c r="AA488" s="108"/>
      <c r="AB488" s="108"/>
      <c r="AC488" s="108"/>
      <c r="AD488" s="108"/>
      <c r="AE488" s="108"/>
      <c r="AF488" s="108"/>
      <c r="AG488" s="108"/>
      <c r="AH488" s="108"/>
      <c r="AI488" s="108"/>
      <c r="AJ488" s="108"/>
      <c r="AK488" s="108"/>
      <c r="AL488" s="108"/>
      <c r="AM488" s="108"/>
      <c r="AN488" s="108"/>
      <c r="AO488" s="108"/>
    </row>
    <row r="489" spans="1:41" ht="12.75" customHeight="1" x14ac:dyDescent="0.35">
      <c r="A489" s="75"/>
      <c r="B489" s="162" t="str">
        <f>$K$213</f>
        <v>5.B</v>
      </c>
      <c r="C489" s="160">
        <f>$K$252</f>
        <v>0</v>
      </c>
      <c r="D489" s="161"/>
      <c r="E489" s="178">
        <f>IF(C489&gt;0,$K$251,0)</f>
        <v>0</v>
      </c>
      <c r="F489" s="179"/>
      <c r="G489" s="142"/>
      <c r="H489" s="162" t="str">
        <f>$W$423</f>
        <v>SŠ.D</v>
      </c>
      <c r="I489" s="160">
        <f>$W$462</f>
        <v>0</v>
      </c>
      <c r="J489" s="161"/>
      <c r="K489" s="178">
        <f>IF(I489&gt;0,$W$461,0)</f>
        <v>0</v>
      </c>
      <c r="L489" s="179"/>
      <c r="M489" s="164"/>
      <c r="N489" s="174" t="s">
        <v>431</v>
      </c>
      <c r="O489" s="174"/>
      <c r="P489" s="174"/>
      <c r="Q489" s="174"/>
      <c r="R489" s="174"/>
      <c r="S489" s="164"/>
      <c r="T489" s="201" t="s">
        <v>419</v>
      </c>
      <c r="U489" s="201"/>
      <c r="V489" s="201"/>
      <c r="W489" s="201"/>
      <c r="X489" s="201"/>
      <c r="Y489" s="142"/>
      <c r="Z489" s="108"/>
      <c r="AA489" s="108"/>
      <c r="AB489" s="108"/>
      <c r="AC489" s="108"/>
      <c r="AD489" s="108"/>
      <c r="AE489" s="108"/>
      <c r="AF489" s="108"/>
      <c r="AG489" s="108"/>
      <c r="AH489" s="108"/>
      <c r="AI489" s="108"/>
      <c r="AJ489" s="108"/>
      <c r="AK489" s="108"/>
      <c r="AL489" s="108"/>
      <c r="AM489" s="108"/>
      <c r="AN489" s="108"/>
      <c r="AO489" s="108"/>
    </row>
    <row r="490" spans="1:41" ht="12.75" customHeight="1" x14ac:dyDescent="0.35">
      <c r="A490" s="75"/>
      <c r="B490" s="142"/>
      <c r="C490" s="142"/>
      <c r="D490" s="142"/>
      <c r="E490" s="142"/>
      <c r="F490" s="142"/>
      <c r="G490" s="142"/>
      <c r="H490" s="142"/>
      <c r="I490" s="142"/>
      <c r="J490" s="142"/>
      <c r="K490" s="142"/>
      <c r="L490" s="142"/>
      <c r="M490" s="164"/>
      <c r="N490" s="157" t="s">
        <v>432</v>
      </c>
      <c r="O490" s="183"/>
      <c r="P490" s="184"/>
      <c r="Q490" s="184"/>
      <c r="R490" s="185"/>
      <c r="S490" s="164"/>
      <c r="T490" s="202" t="s">
        <v>421</v>
      </c>
      <c r="U490" s="203"/>
      <c r="V490" s="203"/>
      <c r="W490" s="203"/>
      <c r="X490" s="204"/>
      <c r="Y490" s="142"/>
      <c r="Z490" s="108"/>
      <c r="AA490" s="108"/>
      <c r="AB490" s="108"/>
      <c r="AC490" s="108"/>
      <c r="AD490" s="108"/>
      <c r="AE490" s="108"/>
      <c r="AF490" s="108"/>
      <c r="AG490" s="108"/>
      <c r="AH490" s="108"/>
      <c r="AI490" s="108"/>
      <c r="AJ490" s="108"/>
      <c r="AK490" s="108"/>
      <c r="AL490" s="108"/>
      <c r="AM490" s="108"/>
      <c r="AN490" s="108"/>
      <c r="AO490" s="108"/>
    </row>
    <row r="491" spans="1:41" ht="12.75" customHeight="1" x14ac:dyDescent="0.35">
      <c r="A491" s="75"/>
      <c r="B491" s="142"/>
      <c r="C491" s="142"/>
      <c r="D491" s="142"/>
      <c r="E491" s="142"/>
      <c r="F491" s="142"/>
      <c r="G491" s="142"/>
      <c r="H491" s="164"/>
      <c r="I491" s="164"/>
      <c r="J491" s="164"/>
      <c r="K491" s="164"/>
      <c r="L491" s="164"/>
      <c r="M491" s="164"/>
      <c r="N491" s="158" t="s">
        <v>430</v>
      </c>
      <c r="O491" s="222"/>
      <c r="P491" s="223"/>
      <c r="Q491" s="223"/>
      <c r="R491" s="224"/>
      <c r="S491" s="164"/>
      <c r="T491" s="164"/>
      <c r="U491" s="164"/>
      <c r="V491" s="164"/>
      <c r="W491" s="164"/>
      <c r="X491" s="164"/>
      <c r="Y491" s="142"/>
      <c r="Z491" s="108"/>
      <c r="AA491" s="108"/>
      <c r="AB491" s="108"/>
      <c r="AC491" s="108"/>
      <c r="AD491" s="108"/>
      <c r="AE491" s="108"/>
      <c r="AF491" s="108"/>
      <c r="AG491" s="108"/>
      <c r="AH491" s="108"/>
      <c r="AI491" s="108"/>
      <c r="AJ491" s="108"/>
      <c r="AK491" s="108"/>
      <c r="AL491" s="108"/>
      <c r="AM491" s="108"/>
      <c r="AN491" s="108"/>
      <c r="AO491" s="108"/>
    </row>
    <row r="492" spans="1:41" ht="12.75" customHeight="1" x14ac:dyDescent="0.35">
      <c r="A492" s="75"/>
      <c r="B492" s="164"/>
      <c r="C492" s="164"/>
      <c r="D492" s="164"/>
      <c r="E492" s="164"/>
      <c r="F492" s="164"/>
      <c r="G492" s="164"/>
      <c r="H492" s="164"/>
      <c r="I492" s="164"/>
      <c r="J492" s="164"/>
      <c r="K492" s="164"/>
      <c r="L492" s="164"/>
      <c r="M492" s="165"/>
      <c r="N492" s="175" t="s">
        <v>433</v>
      </c>
      <c r="O492" s="225"/>
      <c r="P492" s="226"/>
      <c r="Q492" s="226"/>
      <c r="R492" s="227"/>
      <c r="S492" s="165"/>
      <c r="T492" s="217" t="s">
        <v>519</v>
      </c>
      <c r="U492" s="218"/>
      <c r="V492" s="219"/>
      <c r="W492" s="220"/>
      <c r="X492" s="221"/>
      <c r="Y492" s="142"/>
      <c r="Z492" s="108"/>
      <c r="AA492" s="108"/>
      <c r="AB492" s="108"/>
      <c r="AC492" s="108"/>
      <c r="AD492" s="108"/>
      <c r="AE492" s="108"/>
      <c r="AF492" s="108"/>
      <c r="AG492" s="108"/>
      <c r="AH492" s="108"/>
      <c r="AI492" s="108"/>
      <c r="AJ492" s="108"/>
      <c r="AK492" s="108"/>
      <c r="AL492" s="108"/>
      <c r="AM492" s="108"/>
      <c r="AN492" s="108"/>
      <c r="AO492" s="108"/>
    </row>
    <row r="493" spans="1:41" ht="12.75" customHeight="1" x14ac:dyDescent="0.35">
      <c r="A493" s="75"/>
      <c r="B493" s="81"/>
      <c r="C493" s="81"/>
      <c r="D493" s="81"/>
      <c r="E493" s="81"/>
      <c r="F493" s="81"/>
      <c r="G493" s="81"/>
      <c r="H493" s="81"/>
      <c r="I493" s="81"/>
      <c r="J493" s="81"/>
      <c r="K493" s="81"/>
      <c r="L493" s="81"/>
      <c r="M493" s="82"/>
      <c r="N493" s="81"/>
      <c r="O493" s="81"/>
      <c r="P493" s="81"/>
      <c r="Q493" s="81"/>
      <c r="R493" s="81"/>
      <c r="S493" s="82"/>
      <c r="T493" s="82"/>
      <c r="U493" s="82"/>
      <c r="V493" s="82"/>
      <c r="W493" s="82"/>
      <c r="X493" s="82"/>
      <c r="Y493" s="75"/>
    </row>
    <row r="494" spans="1:41" ht="12.75" customHeight="1" x14ac:dyDescent="0.35">
      <c r="A494" s="75"/>
      <c r="B494" s="75"/>
      <c r="C494" s="75"/>
      <c r="D494" s="75"/>
      <c r="E494" s="75"/>
      <c r="F494" s="75"/>
      <c r="G494" s="75"/>
      <c r="H494" s="81"/>
      <c r="I494" s="81"/>
      <c r="J494" s="81"/>
      <c r="K494" s="81"/>
      <c r="L494" s="81"/>
      <c r="M494" s="81"/>
      <c r="N494" s="81"/>
      <c r="O494" s="81"/>
      <c r="P494" s="81"/>
      <c r="Q494" s="81"/>
      <c r="R494" s="81"/>
      <c r="S494" s="81"/>
      <c r="T494" s="81"/>
      <c r="U494" s="81"/>
      <c r="V494" s="81"/>
      <c r="W494" s="81"/>
      <c r="X494" s="81"/>
      <c r="Y494" s="75"/>
    </row>
    <row r="495" spans="1:41" ht="12.75" customHeight="1" x14ac:dyDescent="0.35">
      <c r="A495" s="75"/>
      <c r="B495" s="75"/>
      <c r="C495" s="75"/>
      <c r="D495" s="75"/>
      <c r="E495" s="75"/>
      <c r="F495" s="75"/>
      <c r="G495" s="75"/>
      <c r="H495" s="81"/>
      <c r="I495" s="81"/>
      <c r="J495" s="81"/>
      <c r="K495" s="81"/>
      <c r="L495" s="81"/>
      <c r="M495" s="81"/>
      <c r="N495" s="81"/>
      <c r="O495" s="81"/>
      <c r="P495" s="81"/>
      <c r="Q495" s="81"/>
      <c r="R495" s="81"/>
      <c r="S495" s="81"/>
      <c r="T495" s="81"/>
      <c r="U495" s="81"/>
      <c r="V495" s="81"/>
      <c r="W495" s="81"/>
      <c r="X495" s="81"/>
      <c r="Y495" s="75"/>
    </row>
  </sheetData>
  <sheetProtection algorithmName="SHA-512" hashValue="4A4/E3E1pnqffkzKFXpR5a81uCfyhYWutYh4/+70VR8bV2tLauGdbV0ELAHp5VEYkNoJS3l8BgcubI0QHCxKIA==" saltValue="Pn8WnFV3UzzwEN4rOQ6hiw==" spinCount="100000" sheet="1" objects="1" scenarios="1"/>
  <mergeCells count="491">
    <mergeCell ref="B465:L465"/>
    <mergeCell ref="U461:V461"/>
    <mergeCell ref="W461:X461"/>
    <mergeCell ref="C462:D462"/>
    <mergeCell ref="E462:F462"/>
    <mergeCell ref="I462:J462"/>
    <mergeCell ref="K462:L462"/>
    <mergeCell ref="O462:P462"/>
    <mergeCell ref="Q462:R462"/>
    <mergeCell ref="U462:V462"/>
    <mergeCell ref="W462:X462"/>
    <mergeCell ref="C461:D461"/>
    <mergeCell ref="E461:F461"/>
    <mergeCell ref="I461:J461"/>
    <mergeCell ref="K461:L461"/>
    <mergeCell ref="O461:P461"/>
    <mergeCell ref="Q461:R461"/>
    <mergeCell ref="E424:F424"/>
    <mergeCell ref="K424:L424"/>
    <mergeCell ref="Q424:R424"/>
    <mergeCell ref="W424:X424"/>
    <mergeCell ref="C460:D460"/>
    <mergeCell ref="E460:F460"/>
    <mergeCell ref="I460:J460"/>
    <mergeCell ref="K460:L460"/>
    <mergeCell ref="O460:P460"/>
    <mergeCell ref="Q460:R460"/>
    <mergeCell ref="U460:V460"/>
    <mergeCell ref="W460:X460"/>
    <mergeCell ref="C420:D420"/>
    <mergeCell ref="E420:F420"/>
    <mergeCell ref="I420:J420"/>
    <mergeCell ref="K420:L420"/>
    <mergeCell ref="O420:P420"/>
    <mergeCell ref="Q420:R420"/>
    <mergeCell ref="U420:V420"/>
    <mergeCell ref="W420:X420"/>
    <mergeCell ref="B423:D423"/>
    <mergeCell ref="E423:F423"/>
    <mergeCell ref="H423:J423"/>
    <mergeCell ref="K423:L423"/>
    <mergeCell ref="N423:P423"/>
    <mergeCell ref="Q423:R423"/>
    <mergeCell ref="T423:V423"/>
    <mergeCell ref="W423:X423"/>
    <mergeCell ref="C418:D418"/>
    <mergeCell ref="E418:F418"/>
    <mergeCell ref="I418:J418"/>
    <mergeCell ref="K418:L418"/>
    <mergeCell ref="O418:P418"/>
    <mergeCell ref="Q418:R418"/>
    <mergeCell ref="U418:V418"/>
    <mergeCell ref="W418:X418"/>
    <mergeCell ref="C419:D419"/>
    <mergeCell ref="E419:F419"/>
    <mergeCell ref="I419:J419"/>
    <mergeCell ref="K419:L419"/>
    <mergeCell ref="O419:P419"/>
    <mergeCell ref="Q419:R419"/>
    <mergeCell ref="U419:V419"/>
    <mergeCell ref="W419:X419"/>
    <mergeCell ref="B381:D381"/>
    <mergeCell ref="E381:F381"/>
    <mergeCell ref="H381:J381"/>
    <mergeCell ref="K381:L381"/>
    <mergeCell ref="N381:P381"/>
    <mergeCell ref="Q381:R381"/>
    <mergeCell ref="T381:V381"/>
    <mergeCell ref="W381:X381"/>
    <mergeCell ref="E382:F382"/>
    <mergeCell ref="K382:L382"/>
    <mergeCell ref="Q382:R382"/>
    <mergeCell ref="W382:X382"/>
    <mergeCell ref="C377:D377"/>
    <mergeCell ref="E377:F377"/>
    <mergeCell ref="I377:J377"/>
    <mergeCell ref="K377:L377"/>
    <mergeCell ref="O377:P377"/>
    <mergeCell ref="Q377:R377"/>
    <mergeCell ref="U377:V377"/>
    <mergeCell ref="W377:X377"/>
    <mergeCell ref="C378:D378"/>
    <mergeCell ref="E378:F378"/>
    <mergeCell ref="I378:J378"/>
    <mergeCell ref="K378:L378"/>
    <mergeCell ref="O378:P378"/>
    <mergeCell ref="Q378:R378"/>
    <mergeCell ref="U378:V378"/>
    <mergeCell ref="W378:X378"/>
    <mergeCell ref="E340:F340"/>
    <mergeCell ref="K340:L340"/>
    <mergeCell ref="Q340:R340"/>
    <mergeCell ref="W340:X340"/>
    <mergeCell ref="C376:D376"/>
    <mergeCell ref="E376:F376"/>
    <mergeCell ref="I376:J376"/>
    <mergeCell ref="K376:L376"/>
    <mergeCell ref="O376:P376"/>
    <mergeCell ref="Q376:R376"/>
    <mergeCell ref="U376:V376"/>
    <mergeCell ref="W376:X376"/>
    <mergeCell ref="C336:D336"/>
    <mergeCell ref="E336:F336"/>
    <mergeCell ref="I336:J336"/>
    <mergeCell ref="K336:L336"/>
    <mergeCell ref="O336:P336"/>
    <mergeCell ref="Q336:R336"/>
    <mergeCell ref="U336:V336"/>
    <mergeCell ref="W336:X336"/>
    <mergeCell ref="B339:D339"/>
    <mergeCell ref="E339:F339"/>
    <mergeCell ref="H339:J339"/>
    <mergeCell ref="K339:L339"/>
    <mergeCell ref="N339:P339"/>
    <mergeCell ref="Q339:R339"/>
    <mergeCell ref="T339:V339"/>
    <mergeCell ref="W339:X339"/>
    <mergeCell ref="C334:D334"/>
    <mergeCell ref="E334:F334"/>
    <mergeCell ref="I334:J334"/>
    <mergeCell ref="K334:L334"/>
    <mergeCell ref="O334:P334"/>
    <mergeCell ref="Q334:R334"/>
    <mergeCell ref="U334:V334"/>
    <mergeCell ref="W334:X334"/>
    <mergeCell ref="C335:D335"/>
    <mergeCell ref="E335:F335"/>
    <mergeCell ref="I335:J335"/>
    <mergeCell ref="K335:L335"/>
    <mergeCell ref="O335:P335"/>
    <mergeCell ref="Q335:R335"/>
    <mergeCell ref="U335:V335"/>
    <mergeCell ref="W335:X335"/>
    <mergeCell ref="B297:D297"/>
    <mergeCell ref="E297:F297"/>
    <mergeCell ref="H297:J297"/>
    <mergeCell ref="K297:L297"/>
    <mergeCell ref="N297:P297"/>
    <mergeCell ref="Q297:R297"/>
    <mergeCell ref="T297:V297"/>
    <mergeCell ref="W297:X297"/>
    <mergeCell ref="E298:F298"/>
    <mergeCell ref="K298:L298"/>
    <mergeCell ref="Q298:R298"/>
    <mergeCell ref="W298:X298"/>
    <mergeCell ref="C293:D293"/>
    <mergeCell ref="E293:F293"/>
    <mergeCell ref="I293:J293"/>
    <mergeCell ref="K293:L293"/>
    <mergeCell ref="O293:P293"/>
    <mergeCell ref="Q293:R293"/>
    <mergeCell ref="U293:V293"/>
    <mergeCell ref="W293:X293"/>
    <mergeCell ref="C294:D294"/>
    <mergeCell ref="E294:F294"/>
    <mergeCell ref="I294:J294"/>
    <mergeCell ref="K294:L294"/>
    <mergeCell ref="O294:P294"/>
    <mergeCell ref="Q294:R294"/>
    <mergeCell ref="U294:V294"/>
    <mergeCell ref="W294:X294"/>
    <mergeCell ref="E256:F256"/>
    <mergeCell ref="K256:L256"/>
    <mergeCell ref="Q256:R256"/>
    <mergeCell ref="W256:X256"/>
    <mergeCell ref="C292:D292"/>
    <mergeCell ref="E292:F292"/>
    <mergeCell ref="I292:J292"/>
    <mergeCell ref="K292:L292"/>
    <mergeCell ref="O292:P292"/>
    <mergeCell ref="Q292:R292"/>
    <mergeCell ref="U292:V292"/>
    <mergeCell ref="W292:X292"/>
    <mergeCell ref="C252:D252"/>
    <mergeCell ref="E252:F252"/>
    <mergeCell ref="I252:J252"/>
    <mergeCell ref="K252:L252"/>
    <mergeCell ref="O252:P252"/>
    <mergeCell ref="Q252:R252"/>
    <mergeCell ref="U252:V252"/>
    <mergeCell ref="W252:X252"/>
    <mergeCell ref="B255:D255"/>
    <mergeCell ref="E255:F255"/>
    <mergeCell ref="H255:J255"/>
    <mergeCell ref="K255:L255"/>
    <mergeCell ref="N255:P255"/>
    <mergeCell ref="Q255:R255"/>
    <mergeCell ref="T255:V255"/>
    <mergeCell ref="W255:X255"/>
    <mergeCell ref="C250:D250"/>
    <mergeCell ref="E250:F250"/>
    <mergeCell ref="I250:J250"/>
    <mergeCell ref="K250:L250"/>
    <mergeCell ref="O250:P250"/>
    <mergeCell ref="Q250:R250"/>
    <mergeCell ref="U250:V250"/>
    <mergeCell ref="W250:X250"/>
    <mergeCell ref="C251:D251"/>
    <mergeCell ref="E251:F251"/>
    <mergeCell ref="I251:J251"/>
    <mergeCell ref="K251:L251"/>
    <mergeCell ref="O251:P251"/>
    <mergeCell ref="Q251:R251"/>
    <mergeCell ref="U251:V251"/>
    <mergeCell ref="W251:X251"/>
    <mergeCell ref="B213:D213"/>
    <mergeCell ref="E213:F213"/>
    <mergeCell ref="H213:J213"/>
    <mergeCell ref="K213:L213"/>
    <mergeCell ref="N213:P213"/>
    <mergeCell ref="Q213:R213"/>
    <mergeCell ref="T213:V213"/>
    <mergeCell ref="W213:X213"/>
    <mergeCell ref="E214:F214"/>
    <mergeCell ref="K214:L214"/>
    <mergeCell ref="Q214:R214"/>
    <mergeCell ref="W214:X214"/>
    <mergeCell ref="C209:D209"/>
    <mergeCell ref="E209:F209"/>
    <mergeCell ref="I209:J209"/>
    <mergeCell ref="K209:L209"/>
    <mergeCell ref="O209:P209"/>
    <mergeCell ref="Q209:R209"/>
    <mergeCell ref="U209:V209"/>
    <mergeCell ref="W209:X209"/>
    <mergeCell ref="C210:D210"/>
    <mergeCell ref="E210:F210"/>
    <mergeCell ref="I210:J210"/>
    <mergeCell ref="K210:L210"/>
    <mergeCell ref="O210:P210"/>
    <mergeCell ref="Q210:R210"/>
    <mergeCell ref="U210:V210"/>
    <mergeCell ref="W210:X210"/>
    <mergeCell ref="E172:F172"/>
    <mergeCell ref="K172:L172"/>
    <mergeCell ref="Q172:R172"/>
    <mergeCell ref="W172:X172"/>
    <mergeCell ref="C208:D208"/>
    <mergeCell ref="E208:F208"/>
    <mergeCell ref="I208:J208"/>
    <mergeCell ref="K208:L208"/>
    <mergeCell ref="O208:P208"/>
    <mergeCell ref="Q208:R208"/>
    <mergeCell ref="U208:V208"/>
    <mergeCell ref="W208:X208"/>
    <mergeCell ref="B1:X1"/>
    <mergeCell ref="B171:D171"/>
    <mergeCell ref="E171:F171"/>
    <mergeCell ref="H171:J171"/>
    <mergeCell ref="K171:L171"/>
    <mergeCell ref="N171:P171"/>
    <mergeCell ref="Q171:R171"/>
    <mergeCell ref="T171:V171"/>
    <mergeCell ref="W171:X171"/>
    <mergeCell ref="T129:V129"/>
    <mergeCell ref="W129:X129"/>
    <mergeCell ref="W130:X130"/>
    <mergeCell ref="U166:V166"/>
    <mergeCell ref="W166:X166"/>
    <mergeCell ref="U167:V167"/>
    <mergeCell ref="W167:X167"/>
    <mergeCell ref="U168:V168"/>
    <mergeCell ref="W168:X168"/>
    <mergeCell ref="T87:V87"/>
    <mergeCell ref="W87:X87"/>
    <mergeCell ref="W88:X88"/>
    <mergeCell ref="U124:V124"/>
    <mergeCell ref="W124:X124"/>
    <mergeCell ref="U125:V125"/>
    <mergeCell ref="W125:X125"/>
    <mergeCell ref="U126:V126"/>
    <mergeCell ref="W126:X126"/>
    <mergeCell ref="T45:V45"/>
    <mergeCell ref="W45:X45"/>
    <mergeCell ref="W46:X46"/>
    <mergeCell ref="U82:V82"/>
    <mergeCell ref="W82:X82"/>
    <mergeCell ref="U83:V83"/>
    <mergeCell ref="W83:X83"/>
    <mergeCell ref="U84:V84"/>
    <mergeCell ref="W84:X84"/>
    <mergeCell ref="T3:V3"/>
    <mergeCell ref="W3:X3"/>
    <mergeCell ref="W4:X4"/>
    <mergeCell ref="U40:V40"/>
    <mergeCell ref="W40:X40"/>
    <mergeCell ref="U41:V41"/>
    <mergeCell ref="W41:X41"/>
    <mergeCell ref="U42:V42"/>
    <mergeCell ref="W42:X42"/>
    <mergeCell ref="N129:P129"/>
    <mergeCell ref="Q129:R129"/>
    <mergeCell ref="Q130:R130"/>
    <mergeCell ref="O166:P166"/>
    <mergeCell ref="Q166:R166"/>
    <mergeCell ref="O167:P167"/>
    <mergeCell ref="Q167:R167"/>
    <mergeCell ref="O168:P168"/>
    <mergeCell ref="Q168:R168"/>
    <mergeCell ref="E3:F3"/>
    <mergeCell ref="H3:J3"/>
    <mergeCell ref="K3:L3"/>
    <mergeCell ref="N3:P3"/>
    <mergeCell ref="Q3:R3"/>
    <mergeCell ref="C41:D41"/>
    <mergeCell ref="E41:F41"/>
    <mergeCell ref="I41:J41"/>
    <mergeCell ref="K41:L41"/>
    <mergeCell ref="O41:P41"/>
    <mergeCell ref="Q41:R41"/>
    <mergeCell ref="E4:F4"/>
    <mergeCell ref="K4:L4"/>
    <mergeCell ref="Q4:R4"/>
    <mergeCell ref="C40:D40"/>
    <mergeCell ref="E40:F40"/>
    <mergeCell ref="I40:J40"/>
    <mergeCell ref="K40:L40"/>
    <mergeCell ref="O40:P40"/>
    <mergeCell ref="Q40:R40"/>
    <mergeCell ref="B3:C3"/>
    <mergeCell ref="B45:D45"/>
    <mergeCell ref="E45:F45"/>
    <mergeCell ref="H45:J45"/>
    <mergeCell ref="K45:L45"/>
    <mergeCell ref="N45:P45"/>
    <mergeCell ref="Q45:R45"/>
    <mergeCell ref="C42:D42"/>
    <mergeCell ref="E42:F42"/>
    <mergeCell ref="I42:J42"/>
    <mergeCell ref="K42:L42"/>
    <mergeCell ref="O42:P42"/>
    <mergeCell ref="Q42:R42"/>
    <mergeCell ref="C83:D83"/>
    <mergeCell ref="E83:F83"/>
    <mergeCell ref="I83:J83"/>
    <mergeCell ref="K83:L83"/>
    <mergeCell ref="O83:P83"/>
    <mergeCell ref="Q83:R83"/>
    <mergeCell ref="E46:F46"/>
    <mergeCell ref="K46:L46"/>
    <mergeCell ref="Q46:R46"/>
    <mergeCell ref="C82:D82"/>
    <mergeCell ref="E82:F82"/>
    <mergeCell ref="I82:J82"/>
    <mergeCell ref="K82:L82"/>
    <mergeCell ref="O82:P82"/>
    <mergeCell ref="Q82:R82"/>
    <mergeCell ref="B87:D87"/>
    <mergeCell ref="E87:F87"/>
    <mergeCell ref="H87:J87"/>
    <mergeCell ref="K87:L87"/>
    <mergeCell ref="N87:P87"/>
    <mergeCell ref="Q87:R87"/>
    <mergeCell ref="C84:D84"/>
    <mergeCell ref="E84:F84"/>
    <mergeCell ref="I84:J84"/>
    <mergeCell ref="K84:L84"/>
    <mergeCell ref="O84:P84"/>
    <mergeCell ref="Q84:R84"/>
    <mergeCell ref="O126:P126"/>
    <mergeCell ref="Q126:R126"/>
    <mergeCell ref="C125:D125"/>
    <mergeCell ref="E125:F125"/>
    <mergeCell ref="I125:J125"/>
    <mergeCell ref="K125:L125"/>
    <mergeCell ref="O125:P125"/>
    <mergeCell ref="Q125:R125"/>
    <mergeCell ref="E88:F88"/>
    <mergeCell ref="K88:L88"/>
    <mergeCell ref="Q88:R88"/>
    <mergeCell ref="C124:D124"/>
    <mergeCell ref="E124:F124"/>
    <mergeCell ref="I124:J124"/>
    <mergeCell ref="K124:L124"/>
    <mergeCell ref="O124:P124"/>
    <mergeCell ref="Q124:R124"/>
    <mergeCell ref="B129:D129"/>
    <mergeCell ref="E129:F129"/>
    <mergeCell ref="E130:F130"/>
    <mergeCell ref="C126:D126"/>
    <mergeCell ref="E126:F126"/>
    <mergeCell ref="I126:J126"/>
    <mergeCell ref="K126:L126"/>
    <mergeCell ref="H129:J129"/>
    <mergeCell ref="K129:L129"/>
    <mergeCell ref="K130:L130"/>
    <mergeCell ref="C167:D167"/>
    <mergeCell ref="E167:F167"/>
    <mergeCell ref="C168:D168"/>
    <mergeCell ref="E168:F168"/>
    <mergeCell ref="C166:D166"/>
    <mergeCell ref="E166:F166"/>
    <mergeCell ref="I166:J166"/>
    <mergeCell ref="K166:L166"/>
    <mergeCell ref="I167:J167"/>
    <mergeCell ref="K167:L167"/>
    <mergeCell ref="I168:J168"/>
    <mergeCell ref="K168:L168"/>
    <mergeCell ref="B466:B467"/>
    <mergeCell ref="C466:C467"/>
    <mergeCell ref="H466:H467"/>
    <mergeCell ref="I466:I467"/>
    <mergeCell ref="T484:X484"/>
    <mergeCell ref="E466:F467"/>
    <mergeCell ref="D466:D467"/>
    <mergeCell ref="E468:F468"/>
    <mergeCell ref="E469:F469"/>
    <mergeCell ref="E470:F470"/>
    <mergeCell ref="E471:F471"/>
    <mergeCell ref="E472:F472"/>
    <mergeCell ref="E473:F473"/>
    <mergeCell ref="E474:F474"/>
    <mergeCell ref="E475:F475"/>
    <mergeCell ref="E476:F476"/>
    <mergeCell ref="E477:F477"/>
    <mergeCell ref="K468:L468"/>
    <mergeCell ref="N467:O468"/>
    <mergeCell ref="P467:R468"/>
    <mergeCell ref="N465:O466"/>
    <mergeCell ref="P465:R466"/>
    <mergeCell ref="N470:R470"/>
    <mergeCell ref="N471:R471"/>
    <mergeCell ref="T492:U492"/>
    <mergeCell ref="V492:X492"/>
    <mergeCell ref="K482:L482"/>
    <mergeCell ref="K483:L483"/>
    <mergeCell ref="K484:L484"/>
    <mergeCell ref="K485:L485"/>
    <mergeCell ref="K486:L486"/>
    <mergeCell ref="K487:L487"/>
    <mergeCell ref="T483:X483"/>
    <mergeCell ref="O490:R490"/>
    <mergeCell ref="O491:R491"/>
    <mergeCell ref="O492:R492"/>
    <mergeCell ref="E478:F478"/>
    <mergeCell ref="E479:F479"/>
    <mergeCell ref="E480:F480"/>
    <mergeCell ref="E481:F481"/>
    <mergeCell ref="E482:F482"/>
    <mergeCell ref="E483:F483"/>
    <mergeCell ref="E484:F484"/>
    <mergeCell ref="E485:F485"/>
    <mergeCell ref="E486:F486"/>
    <mergeCell ref="E487:F487"/>
    <mergeCell ref="T465:X465"/>
    <mergeCell ref="T490:X490"/>
    <mergeCell ref="U466:X466"/>
    <mergeCell ref="E488:F488"/>
    <mergeCell ref="E489:F489"/>
    <mergeCell ref="J466:J467"/>
    <mergeCell ref="K466:L467"/>
    <mergeCell ref="K469:L469"/>
    <mergeCell ref="K470:L470"/>
    <mergeCell ref="K471:L471"/>
    <mergeCell ref="K472:L472"/>
    <mergeCell ref="K473:L473"/>
    <mergeCell ref="K474:L474"/>
    <mergeCell ref="K475:L475"/>
    <mergeCell ref="K476:L476"/>
    <mergeCell ref="K477:L477"/>
    <mergeCell ref="K478:L478"/>
    <mergeCell ref="U467:X467"/>
    <mergeCell ref="U468:X468"/>
    <mergeCell ref="U469:X469"/>
    <mergeCell ref="T476:X476"/>
    <mergeCell ref="K479:L479"/>
    <mergeCell ref="K480:L480"/>
    <mergeCell ref="K481:L481"/>
    <mergeCell ref="K488:L488"/>
    <mergeCell ref="K489:L489"/>
    <mergeCell ref="N472:O472"/>
    <mergeCell ref="U470:X470"/>
    <mergeCell ref="U477:X477"/>
    <mergeCell ref="U471:X471"/>
    <mergeCell ref="U478:X478"/>
    <mergeCell ref="U472:X472"/>
    <mergeCell ref="U479:X479"/>
    <mergeCell ref="U473:X473"/>
    <mergeCell ref="U480:X480"/>
    <mergeCell ref="U474:X474"/>
    <mergeCell ref="U481:X481"/>
    <mergeCell ref="P472:R472"/>
    <mergeCell ref="N474:O474"/>
    <mergeCell ref="P474:R474"/>
    <mergeCell ref="N475:O475"/>
    <mergeCell ref="P475:R475"/>
    <mergeCell ref="T486:X486"/>
    <mergeCell ref="T487:X487"/>
    <mergeCell ref="T489:X489"/>
    <mergeCell ref="N473:O473"/>
    <mergeCell ref="P473:R473"/>
  </mergeCells>
  <conditionalFormatting sqref="B6:B39">
    <cfRule type="expression" dxfId="55" priority="35">
      <formula>COUNTIF($B$6:$B$39,$B6)&gt;1</formula>
    </cfRule>
  </conditionalFormatting>
  <conditionalFormatting sqref="B48:B81">
    <cfRule type="expression" dxfId="54" priority="48">
      <formula>COUNTIF($B$48:$B$81,$B48)&gt;1</formula>
    </cfRule>
  </conditionalFormatting>
  <conditionalFormatting sqref="B90:B123">
    <cfRule type="expression" dxfId="53" priority="53">
      <formula>COUNTIF($B$90:$B$123,$B90)&gt;1</formula>
    </cfRule>
  </conditionalFormatting>
  <conditionalFormatting sqref="B132:B165">
    <cfRule type="expression" dxfId="52" priority="58">
      <formula>COUNTIF($B$132:$B$165,$B132)&gt;1</formula>
    </cfRule>
  </conditionalFormatting>
  <conditionalFormatting sqref="B174:B207">
    <cfRule type="expression" dxfId="51" priority="28">
      <formula>COUNTIF($B$174:$B$207,$B174)&gt;1</formula>
    </cfRule>
  </conditionalFormatting>
  <conditionalFormatting sqref="B216:B249">
    <cfRule type="expression" dxfId="50" priority="24">
      <formula>COUNTIF($B$216:$B$249,$B216)&gt;1</formula>
    </cfRule>
  </conditionalFormatting>
  <conditionalFormatting sqref="B258:B291">
    <cfRule type="expression" dxfId="49" priority="20">
      <formula>COUNTIF($B$258:$B$291,$B258)&gt;1</formula>
    </cfRule>
  </conditionalFormatting>
  <conditionalFormatting sqref="B300:B333">
    <cfRule type="expression" dxfId="48" priority="16">
      <formula>COUNTIF($B$300:$B$333,$B300)&gt;1</formula>
    </cfRule>
  </conditionalFormatting>
  <conditionalFormatting sqref="B342:B375">
    <cfRule type="expression" dxfId="47" priority="12">
      <formula>COUNTIF($B$342:$B$375,$B342)&gt;1</formula>
    </cfRule>
  </conditionalFormatting>
  <conditionalFormatting sqref="B384:B417">
    <cfRule type="expression" dxfId="46" priority="8">
      <formula>COUNTIF($B$384:$B$417,$B384)&gt;1</formula>
    </cfRule>
  </conditionalFormatting>
  <conditionalFormatting sqref="B426:B459">
    <cfRule type="expression" dxfId="45" priority="4">
      <formula>COUNTIF($B$426:$B$459,$B426)&gt;1</formula>
    </cfRule>
  </conditionalFormatting>
  <conditionalFormatting sqref="H6:H39">
    <cfRule type="expression" dxfId="44" priority="45">
      <formula>COUNTIF($H$6:$H$39,$H6)&gt;1</formula>
    </cfRule>
  </conditionalFormatting>
  <conditionalFormatting sqref="H48:H81">
    <cfRule type="expression" dxfId="43" priority="50">
      <formula>COUNTIF($H$48:$H$81,$H48)&gt;1</formula>
    </cfRule>
  </conditionalFormatting>
  <conditionalFormatting sqref="H90:H123">
    <cfRule type="expression" dxfId="42" priority="55">
      <formula>COUNTIF($H$90:$H$123,$H90)&gt;1</formula>
    </cfRule>
  </conditionalFormatting>
  <conditionalFormatting sqref="H132:H165">
    <cfRule type="expression" dxfId="41" priority="34">
      <formula>COUNTIF($H$132:$H$165,$H132)&gt;1</formula>
    </cfRule>
  </conditionalFormatting>
  <conditionalFormatting sqref="H174:H207">
    <cfRule type="expression" dxfId="40" priority="27">
      <formula>COUNTIF($H$174:$H$207,$H174)&gt;1</formula>
    </cfRule>
  </conditionalFormatting>
  <conditionalFormatting sqref="H216:H249">
    <cfRule type="expression" dxfId="39" priority="23">
      <formula>COUNTIF($H$216:$H$249,$H216)&gt;1</formula>
    </cfRule>
  </conditionalFormatting>
  <conditionalFormatting sqref="H258:H291">
    <cfRule type="expression" dxfId="38" priority="19">
      <formula>COUNTIF($H$258:$H$291,$H258)&gt;1</formula>
    </cfRule>
  </conditionalFormatting>
  <conditionalFormatting sqref="H300:H333">
    <cfRule type="expression" dxfId="37" priority="15">
      <formula>COUNTIF($H$300:$H$333,$H300)&gt;1</formula>
    </cfRule>
  </conditionalFormatting>
  <conditionalFormatting sqref="H342:H375">
    <cfRule type="expression" dxfId="36" priority="11">
      <formula>COUNTIF($H$342:$H$375,$H342)&gt;1</formula>
    </cfRule>
  </conditionalFormatting>
  <conditionalFormatting sqref="H384:H417">
    <cfRule type="expression" dxfId="35" priority="7">
      <formula>COUNTIF($H$384:$H$417,$H384)&gt;1</formula>
    </cfRule>
  </conditionalFormatting>
  <conditionalFormatting sqref="H426:H459">
    <cfRule type="expression" dxfId="34" priority="3">
      <formula>COUNTIF($H$426:$H$459,$H426)&gt;1</formula>
    </cfRule>
  </conditionalFormatting>
  <conditionalFormatting sqref="N6:N39">
    <cfRule type="expression" dxfId="33" priority="47">
      <formula>COUNTIF($N$6:$N$39,$N6)&gt;1</formula>
    </cfRule>
  </conditionalFormatting>
  <conditionalFormatting sqref="N48:N81">
    <cfRule type="expression" dxfId="32" priority="52">
      <formula>COUNTIF($N$48:$N$81,$N48)&gt;1</formula>
    </cfRule>
  </conditionalFormatting>
  <conditionalFormatting sqref="N90:N123">
    <cfRule type="expression" dxfId="31" priority="57">
      <formula>COUNTIF($N$90:$N$123,$N90)&gt;1</formula>
    </cfRule>
  </conditionalFormatting>
  <conditionalFormatting sqref="N132:N165">
    <cfRule type="expression" dxfId="30" priority="33">
      <formula>COUNTIF($N$132:$N$165,$N132)&gt;1</formula>
    </cfRule>
  </conditionalFormatting>
  <conditionalFormatting sqref="N174:N207">
    <cfRule type="expression" dxfId="29" priority="26">
      <formula>COUNTIF($N$174:$N$207,$N174)&gt;1</formula>
    </cfRule>
  </conditionalFormatting>
  <conditionalFormatting sqref="N216:N249">
    <cfRule type="expression" dxfId="28" priority="22">
      <formula>COUNTIF($N$216:$N$249,$N216)&gt;1</formula>
    </cfRule>
  </conditionalFormatting>
  <conditionalFormatting sqref="N258:N291">
    <cfRule type="expression" dxfId="27" priority="18">
      <formula>COUNTIF($N$258:$N$291,$N258)&gt;1</formula>
    </cfRule>
  </conditionalFormatting>
  <conditionalFormatting sqref="N300:N333">
    <cfRule type="expression" dxfId="26" priority="14">
      <formula>COUNTIF($N$300:$N$333,$N300)&gt;1</formula>
    </cfRule>
  </conditionalFormatting>
  <conditionalFormatting sqref="N342:N375">
    <cfRule type="expression" dxfId="25" priority="10">
      <formula>COUNTIF($N$342:$N$375,$N342)&gt;1</formula>
    </cfRule>
  </conditionalFormatting>
  <conditionalFormatting sqref="N384:N417">
    <cfRule type="expression" dxfId="24" priority="6">
      <formula>COUNTIF($N$384:$N$417,$N384)&gt;1</formula>
    </cfRule>
  </conditionalFormatting>
  <conditionalFormatting sqref="N426:N459">
    <cfRule type="expression" dxfId="23" priority="2">
      <formula>COUNTIF($N$426:$N$459,$N426)&gt;1</formula>
    </cfRule>
  </conditionalFormatting>
  <conditionalFormatting sqref="T6:T39">
    <cfRule type="expression" dxfId="22" priority="30">
      <formula>COUNTIF($T$6:$T$39,$T6)&gt;1</formula>
    </cfRule>
  </conditionalFormatting>
  <conditionalFormatting sqref="T48:T81">
    <cfRule type="expression" dxfId="21" priority="31">
      <formula>COUNTIF($T$48:$T$81,$T48)&gt;1</formula>
    </cfRule>
  </conditionalFormatting>
  <conditionalFormatting sqref="T90:T123">
    <cfRule type="expression" dxfId="20" priority="32">
      <formula>COUNTIF($T$90:$T$123,$T90)&gt;1</formula>
    </cfRule>
  </conditionalFormatting>
  <conditionalFormatting sqref="T132:T165">
    <cfRule type="expression" dxfId="19" priority="29">
      <formula>COUNTIF($T$132:$T$165,$T132)&gt;1</formula>
    </cfRule>
  </conditionalFormatting>
  <conditionalFormatting sqref="T174:T207">
    <cfRule type="expression" dxfId="18" priority="25">
      <formula>COUNTIF($T$174:$T$207,$T174)&gt;1</formula>
    </cfRule>
  </conditionalFormatting>
  <conditionalFormatting sqref="T216:T249">
    <cfRule type="expression" dxfId="17" priority="21">
      <formula>COUNTIF($T$216:$T$249,$T216)&gt;1</formula>
    </cfRule>
  </conditionalFormatting>
  <conditionalFormatting sqref="T258:T291">
    <cfRule type="expression" dxfId="16" priority="17">
      <formula>COUNTIF($T$258:$T$291,$T258)&gt;1</formula>
    </cfRule>
  </conditionalFormatting>
  <conditionalFormatting sqref="T300:T333">
    <cfRule type="expression" dxfId="15" priority="13">
      <formula>COUNTIF($T$300:$T$333,$T300)&gt;1</formula>
    </cfRule>
  </conditionalFormatting>
  <conditionalFormatting sqref="T342:T375">
    <cfRule type="expression" dxfId="14" priority="9">
      <formula>COUNTIF($T$342:$T$375,$T342)&gt;1</formula>
    </cfRule>
  </conditionalFormatting>
  <conditionalFormatting sqref="T384:T417">
    <cfRule type="expression" dxfId="13" priority="5">
      <formula>COUNTIF($T$384:$T$417,$T384)&gt;1</formula>
    </cfRule>
  </conditionalFormatting>
  <conditionalFormatting sqref="T426:T459">
    <cfRule type="expression" dxfId="12" priority="1">
      <formula>COUNTIF($T$426:$T$459,$T426)&gt;1</formula>
    </cfRule>
  </conditionalFormatting>
  <dataValidations count="10">
    <dataValidation allowBlank="1" sqref="E168 K42 E42 Q42 E84 K84 Q84 E126 K126 Q126 T48:T81 Q384:Q418 K6:K40 E48:E82 E6:E40 K48:K82 E90:E124 W6:W40 T132:T165 B48:B81 T90:T123 K90:K124 T174:T207 H90:H123 B90:B123 W48:W82 E132:E166 K132:K166 W90:W124 N48:N81 K168 E174:E208 B132:B165 Q168 K174:K208 H132:H165 W42 W84 W126 Q6:Q40 Q48:Q82 Q90:Q124 N90:N123 Q132:Q166 H48:H81 W168 Q174:Q208 N132:N165 E210 K216:K250 W132:W166 K210 Q216:Q250 B174:B207 Q210 N216:N249 H174:H207 W210 E216:E250 N174:N207 E252 T258:T291 W174:W208 K252 E258:E292 B216:B249 Q252 K258:K292 H216:H249 W252 Q258:Q292 T216:T249 E294 T300:T333 W216:W250 K294 E300:E334 B258:B291 Q294 K300:K334 H258:H291 W294 Q300:Q334 N258:N291 E336 T342:T375 W258:W292 K336 E342:E376 B300:B333 Q336 K342:K376 H300:H333 W336 Q342:Q376 N300:N333 E378 T384:T417 W300:W334 K378 E384:E418 B342:B375 Q378 K384:K418 H342:H375 W378 N6:N39 N342:N375 E420 T426:T459 W342:W376 K420 E426:E460 B384:B417 Q420 K426:K460 H384:H417 W420 Q426:Q460 N384:N417 E462 N426:N459 W384:W418 K462 F6:F39 B426:B459 Q462 H6:H39 H426:H459 W462 T6:T39 L6:L39 R6:R39 X6:X39 F48:F81 L48:L81 R48:R81 X48:X81 F90:F123 L90:L123 R90:R123 X90:X123 F132:F165 L132:L165 R132:R165 X132:X165 F174:F207 L174:L207 R174:R207 X174:X207 R216:R249 L216:L249 F216:F249 X216:X249 F258:F291 L258:L291 R258:R291 X258:X291 F300:F333 L300:L333 R300:R333 X300:X333 F342:F375 L342:L375 R342:R375 X342:X375 F384:F417 L384:L417 R384:R417 X384:X417 F426:F459 L426:L459 R426:R459 X426:X459 W426:W460" xr:uid="{315C0A68-A288-461C-B65E-39D25A9C1D6F}"/>
    <dataValidation type="list" allowBlank="1" sqref="C426:C459 C6:C39 I6:I39 I48:I81 U6:U39 O426:O459 U426:U459 I90:I123 U48:U81 C48:C81 U90:U123 I132:I165 O6:O39 O48:O81 O90:O123 O132:O165 C90:C123 U132:U165 I174:I207 O174:O207 C174:C207 U174:U207 I216:I249 O216:O249 C216:C249 U216:U249 I258:I291 O258:O291 C258:C291 U258:U291 I300:I333 O300:O333 C300:C333 U300:U333 I342:I375 O342:O375 C342:C375 U342:U375 I384:I417 O384:O417 C384:C417 U384:U417 I426:I459 C132:C165" xr:uid="{FE008AA5-C018-41AD-A472-F6F45F4BAD27}">
      <formula1>INDIRECT("CenníkNázov")</formula1>
    </dataValidation>
    <dataValidation type="list" allowBlank="1" showInputMessage="1" sqref="Q3:R3 E45:F45 K45:L45 W45:X45 E87:F87 K87:L87 W87:X87 E129:F129 K129:L129 W129:X129 E171:F171 K171:L171 Q45:R45 Q87:R87 Q171:R171 W171:X171 K213:L213 W381:X381 E213:F213 Q213:R213 K255:L255 W213:X213 E255:F255 Q255:R255 K297:L297 W255:X255 E297:F297 Q297:R297 K339:L339 W297:X297 E339:F339 Q339:R339 K381:L381 W339:X339 E381:F381 Q381:R381 K423:L423 Q129:R129 E423:F423 Q423:R423 K3:L3 W3:X3 E3:F3 W423:X423" xr:uid="{AEB1B5E4-6556-4616-95B0-4C3620C7C6E5}">
      <formula1>"MŠ,0.ročník,1.ročník,2.ročník,3.ročník,4.ročník,5.ročník,6.ročník,7.ročník,8.ročník,9.ročník,1.A,1.B,1.C,1.D,2.A,2.B,2.C,2.D,3.A,3.B,3.C,3.D,4.A,4.B,4.C,4.D,5.A,5.B,5.C,5.D,6.A,6.B,6.C,6.D,7.A,7.B,7.C,7.D,8.A,8.B,8.C,8.D,9.A,9.B,9.C,9.D"</formula1>
    </dataValidation>
    <dataValidation type="list" allowBlank="1" showInputMessage="1" showErrorMessage="1" sqref="T490" xr:uid="{1B3A43FE-1D0A-4E60-B3A7-2DCCC19195E2}">
      <formula1>"Platba prevodom - na faktúru"</formula1>
    </dataValidation>
    <dataValidation type="list" allowBlank="1" showInputMessage="1" showErrorMessage="1" sqref="T487" xr:uid="{F9BDEA19-66D6-43B3-99DA-AEFF8D522585}">
      <formula1>"Rozvoz MEGGY-T  -  0 € (zadarmo)"</formula1>
    </dataValidation>
    <dataValidation type="list" allowBlank="1" showInputMessage="1" showErrorMessage="1" sqref="T484" xr:uid="{91AFF550-CDB9-42F7-B343-637F6776F290}">
      <formula1>"Balíčkovať (do tašiek),Baliť po zostách (do krabíc),Dodať bez balenia"</formula1>
    </dataValidation>
    <dataValidation type="whole" operator="greaterThanOrEqual" allowBlank="1" showInputMessage="1" showErrorMessage="1" errorTitle="CHYBA VSTUPU" error="Zadajte celé číslo !" sqref="V426:V459 J6:J39 P6:P39 V6:V39 D6:D39 J48:J81 P48:P81 V48:V81 D48:D81 J90:J123 P90:P123 V90:V123 D90:D123 J132:J165 P132:P165 V132:V165 D174:D207 J174:J207 P174:P207 V174:V207 D216:D249 J216:J249 P216:P249 V216:V249 D258:D291 J258:J291 P258:P291 V258:V291 D300:D333 J300:J333 P300:P333 V300:V333 D342:D375 J342:J375 P342:P375 V342:V375 D384:D417 J384:J417 P384:P417 V384:V417 D426:D459 J426:J459 P426:P459 D132:D165" xr:uid="{F56713E0-A1C4-48AF-BD96-B1251DA9DDF4}">
      <formula1>0</formula1>
    </dataValidation>
    <dataValidation type="whole" operator="greaterThan" allowBlank="1" showInputMessage="1" showErrorMessage="1" errorTitle="CHYBA VSTUPU" error="Zadajte celé čislo" promptTitle="ZADANIE POČTU ZOSTÁV" prompt="Zadajte počet objednávajúcich zostáv !" sqref="E41 K41 Q41 W41 E83 K83 Q83 W83 E125 K125 Q125 W125 E167 K167 Q167 W167 E209 K209 Q209 W209 E251 K251 Q251 W251 E293 K293 Q293 W293 E335 K335 Q335 W335 E377 K377 Q377 W377 E419 K419 Q419 W419 E461 K461 Q461 W461" xr:uid="{CF4B2EA8-EB2B-4F3E-8D6D-D54B08279C5E}">
      <formula1>0</formula1>
    </dataValidation>
    <dataValidation type="list" allowBlank="1" showInputMessage="1" showErrorMessage="1" sqref="P475:R475" xr:uid="{960D02C2-A520-45DA-87F3-5DD0D2F29151}">
      <formula1>"áno,nie"</formula1>
    </dataValidation>
    <dataValidation type="list" allowBlank="1" showInputMessage="1" showErrorMessage="1" sqref="B3:C3" xr:uid="{556A1B2B-B36F-4F19-9E6E-1AD001457E90}">
      <formula1>"2024/2025,2025/2026"</formula1>
    </dataValidation>
  </dataValidations>
  <printOptions horizontalCentered="1" verticalCentered="1"/>
  <pageMargins left="0.19685039370078741" right="0.19685039370078741" top="0.19685039370078741" bottom="0" header="0" footer="0"/>
  <pageSetup paperSize="9" scale="52" fitToHeight="2" orientation="landscape" blackAndWhite="1" r:id="rId1"/>
  <rowBreaks count="5" manualBreakCount="5">
    <brk id="84" min="1" max="23" man="1"/>
    <brk id="168" min="1" max="23" man="1"/>
    <brk id="252" min="1" max="23" man="1"/>
    <brk id="336" min="1" max="23" man="1"/>
    <brk id="420" min="1" max="23" man="1"/>
  </rowBreaks>
  <ignoredErrors>
    <ignoredError sqref="O486"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3D9C-9D03-4C7F-A646-2F6AB32F4366}">
  <sheetPr codeName="Hárok3">
    <tabColor rgb="FF92D050"/>
  </sheetPr>
  <dimension ref="A1:BB476"/>
  <sheetViews>
    <sheetView showGridLines="0" showRowColHeaders="0" showZeros="0" zoomScaleNormal="100" workbookViewId="0"/>
  </sheetViews>
  <sheetFormatPr defaultColWidth="9.15234375" defaultRowHeight="14.6" x14ac:dyDescent="0.4"/>
  <cols>
    <col min="1" max="1" width="2.53515625" customWidth="1"/>
    <col min="2" max="2" width="5.3828125" customWidth="1"/>
    <col min="3" max="3" width="30.69140625" customWidth="1"/>
    <col min="4" max="4" width="6.53515625" customWidth="1"/>
    <col min="5" max="5" width="7.53515625" customWidth="1"/>
    <col min="6" max="6" width="10.53515625" customWidth="1"/>
    <col min="7" max="7" width="6.69140625" customWidth="1"/>
    <col min="8" max="8" width="30.69140625" customWidth="1"/>
    <col min="9" max="53" width="4.3046875" customWidth="1"/>
  </cols>
  <sheetData>
    <row r="1" spans="1:54" ht="15" customHeight="1" x14ac:dyDescent="0.4">
      <c r="A1" s="14"/>
      <c r="B1" s="40"/>
      <c r="C1" s="14"/>
      <c r="D1" s="14"/>
      <c r="E1" s="41"/>
      <c r="F1" s="41"/>
      <c r="G1" s="42"/>
      <c r="H1" s="42"/>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42"/>
    </row>
    <row r="2" spans="1:54" ht="75" customHeight="1" x14ac:dyDescent="0.4">
      <c r="A2" s="14"/>
      <c r="B2" s="261" t="s">
        <v>572</v>
      </c>
      <c r="C2" s="262"/>
      <c r="D2" s="262"/>
      <c r="E2" s="262"/>
      <c r="F2" s="263"/>
      <c r="G2" s="42"/>
      <c r="H2" s="43" t="s">
        <v>573</v>
      </c>
      <c r="I2" s="44" t="str">
        <f ca="1">IF(I3="","",OFFSET('Cenník'!$L$5,-4,MATCH(I6,'Cenník'!$M$5:$BD$5,0)))</f>
        <v/>
      </c>
      <c r="J2" s="44" t="str">
        <f ca="1">IF(J3="","",OFFSET('Cenník'!$L$5,-4,MATCH(J6,'Cenník'!$M$5:$BD$5,0)))</f>
        <v/>
      </c>
      <c r="K2" s="44" t="str">
        <f ca="1">IF(K3="","",OFFSET('Cenník'!$L$5,-4,MATCH(K6,'Cenník'!$M$5:$BD$5,0)))</f>
        <v/>
      </c>
      <c r="L2" s="44" t="str">
        <f ca="1">IF(L3="","",OFFSET('Cenník'!$L$5,-4,MATCH(L6,'Cenník'!$M$5:$BD$5,0)))</f>
        <v/>
      </c>
      <c r="M2" s="44" t="str">
        <f ca="1">IF(M3="","",OFFSET('Cenník'!$L$5,-4,MATCH(M6,'Cenník'!$M$5:$BD$5,0)))</f>
        <v/>
      </c>
      <c r="N2" s="44" t="str">
        <f ca="1">IF(N3="","",OFFSET('Cenník'!$L$5,-4,MATCH(N6,'Cenník'!$M$5:$BD$5,0)))</f>
        <v/>
      </c>
      <c r="O2" s="44" t="str">
        <f ca="1">IF(O3="","",OFFSET('Cenník'!$L$5,-4,MATCH(O6,'Cenník'!$M$5:$BD$5,0)))</f>
        <v/>
      </c>
      <c r="P2" s="44" t="str">
        <f ca="1">IF(P3="","",OFFSET('Cenník'!$L$5,-4,MATCH(P6,'Cenník'!$M$5:$BD$5,0)))</f>
        <v/>
      </c>
      <c r="Q2" s="44" t="str">
        <f ca="1">IF(Q3="","",OFFSET('Cenník'!$L$5,-4,MATCH(Q6,'Cenník'!$M$5:$BD$5,0)))</f>
        <v/>
      </c>
      <c r="R2" s="44" t="str">
        <f ca="1">IF(R3="","",OFFSET('Cenník'!$L$5,-4,MATCH(R6,'Cenník'!$M$5:$BD$5,0)))</f>
        <v/>
      </c>
      <c r="S2" s="44" t="str">
        <f ca="1">IF(S3="","",OFFSET('Cenník'!$L$5,-4,MATCH(S6,'Cenník'!$M$5:$BD$5,0)))</f>
        <v/>
      </c>
      <c r="T2" s="44" t="str">
        <f ca="1">IF(T3="","",OFFSET('Cenník'!$L$5,-4,MATCH(T6,'Cenník'!$M$5:$BD$5,0)))</f>
        <v/>
      </c>
      <c r="U2" s="44" t="str">
        <f ca="1">IF(U3="","",OFFSET('Cenník'!$L$5,-4,MATCH(U6,'Cenník'!$M$5:$BD$5,0)))</f>
        <v/>
      </c>
      <c r="V2" s="44" t="str">
        <f ca="1">IF(V3="","",OFFSET('Cenník'!$L$5,-4,MATCH(V6,'Cenník'!$M$5:$BD$5,0)))</f>
        <v/>
      </c>
      <c r="W2" s="44" t="str">
        <f ca="1">IF(W3="","",OFFSET('Cenník'!$L$5,-4,MATCH(W6,'Cenník'!$M$5:$BD$5,0)))</f>
        <v/>
      </c>
      <c r="X2" s="44" t="str">
        <f ca="1">IF(X3="","",OFFSET('Cenník'!$L$5,-4,MATCH(X6,'Cenník'!$M$5:$BD$5,0)))</f>
        <v/>
      </c>
      <c r="Y2" s="44" t="str">
        <f ca="1">IF(Y3="","",OFFSET('Cenník'!$L$5,-4,MATCH(Y6,'Cenník'!$M$5:$BD$5,0)))</f>
        <v/>
      </c>
      <c r="Z2" s="44" t="str">
        <f ca="1">IF(Z3="","",OFFSET('Cenník'!$L$5,-4,MATCH(Z6,'Cenník'!$M$5:$BD$5,0)))</f>
        <v/>
      </c>
      <c r="AA2" s="44" t="str">
        <f ca="1">IF(AA3="","",OFFSET('Cenník'!$L$5,-4,MATCH(AA6,'Cenník'!$M$5:$BD$5,0)))</f>
        <v/>
      </c>
      <c r="AB2" s="44" t="str">
        <f ca="1">IF(AB3="","",OFFSET('Cenník'!$L$5,-4,MATCH(AB6,'Cenník'!$M$5:$BD$5,0)))</f>
        <v/>
      </c>
      <c r="AC2" s="44" t="str">
        <f ca="1">IF(AC3="","",OFFSET('Cenník'!$L$5,-4,MATCH(AC6,'Cenník'!$M$5:$BD$5,0)))</f>
        <v/>
      </c>
      <c r="AD2" s="44" t="str">
        <f ca="1">IF(AD3="","",OFFSET('Cenník'!$L$5,-4,MATCH(AD6,'Cenník'!$M$5:$BD$5,0)))</f>
        <v/>
      </c>
      <c r="AE2" s="44" t="str">
        <f ca="1">IF(AE3="","",OFFSET('Cenník'!$L$5,-4,MATCH(AE6,'Cenník'!$M$5:$BD$5,0)))</f>
        <v/>
      </c>
      <c r="AF2" s="44" t="str">
        <f ca="1">IF(AF3="","",OFFSET('Cenník'!$L$5,-4,MATCH(AF6,'Cenník'!$M$5:$BD$5,0)))</f>
        <v/>
      </c>
      <c r="AG2" s="44" t="str">
        <f ca="1">IF(AG3="","",OFFSET('Cenník'!$L$5,-4,MATCH(AG6,'Cenník'!$M$5:$BD$5,0)))</f>
        <v/>
      </c>
      <c r="AH2" s="44" t="str">
        <f ca="1">IF(AH3="","",OFFSET('Cenník'!$L$5,-4,MATCH(AH6,'Cenník'!$M$5:$BD$5,0)))</f>
        <v/>
      </c>
      <c r="AI2" s="44" t="str">
        <f ca="1">IF(AI3="","",OFFSET('Cenník'!$L$5,-4,MATCH(AI6,'Cenník'!$M$5:$BD$5,0)))</f>
        <v/>
      </c>
      <c r="AJ2" s="44" t="str">
        <f ca="1">IF(AJ3="","",OFFSET('Cenník'!$L$5,-4,MATCH(AJ6,'Cenník'!$M$5:$BD$5,0)))</f>
        <v/>
      </c>
      <c r="AK2" s="44" t="str">
        <f ca="1">IF(AK3="","",OFFSET('Cenník'!$L$5,-4,MATCH(AK6,'Cenník'!$M$5:$BD$5,0)))</f>
        <v/>
      </c>
      <c r="AL2" s="44" t="str">
        <f ca="1">IF(AL3="","",OFFSET('Cenník'!$L$5,-4,MATCH(AL6,'Cenník'!$M$5:$BD$5,0)))</f>
        <v/>
      </c>
      <c r="AM2" s="44" t="str">
        <f ca="1">IF(AM3="","",OFFSET('Cenník'!$L$5,-4,MATCH(AM6,'Cenník'!$M$5:$BD$5,0)))</f>
        <v/>
      </c>
      <c r="AN2" s="44" t="str">
        <f ca="1">IF(AN3="","",OFFSET('Cenník'!$L$5,-4,MATCH(AN6,'Cenník'!$M$5:$BD$5,0)))</f>
        <v/>
      </c>
      <c r="AO2" s="44" t="str">
        <f ca="1">IF(AO3="","",OFFSET('Cenník'!$L$5,-4,MATCH(AO6,'Cenník'!$M$5:$BD$5,0)))</f>
        <v/>
      </c>
      <c r="AP2" s="44" t="str">
        <f ca="1">IF(AP3="","",OFFSET('Cenník'!$L$5,-4,MATCH(AP6,'Cenník'!$M$5:$BD$5,0)))</f>
        <v/>
      </c>
      <c r="AQ2" s="44" t="str">
        <f ca="1">IF(AQ3="","",OFFSET('Cenník'!$L$5,-4,MATCH(AQ6,'Cenník'!$M$5:$BD$5,0)))</f>
        <v/>
      </c>
      <c r="AR2" s="44" t="str">
        <f ca="1">IF(AR3="","",OFFSET('Cenník'!$L$5,-4,MATCH(AR6,'Cenník'!$M$5:$BD$5,0)))</f>
        <v/>
      </c>
      <c r="AS2" s="44" t="str">
        <f ca="1">IF(AS3="","",OFFSET('Cenník'!$L$5,-4,MATCH(AS6,'Cenník'!$M$5:$BD$5,0)))</f>
        <v/>
      </c>
      <c r="AT2" s="44" t="str">
        <f ca="1">IF(AT3="","",OFFSET('Cenník'!$L$5,-4,MATCH(AT6,'Cenník'!$M$5:$BD$5,0)))</f>
        <v/>
      </c>
      <c r="AU2" s="44" t="str">
        <f ca="1">IF(AU3="","",OFFSET('Cenník'!$L$5,-4,MATCH(AU6,'Cenník'!$M$5:$BD$5,0)))</f>
        <v/>
      </c>
      <c r="AV2" s="44" t="str">
        <f ca="1">IF(AV3="","",OFFSET('Cenník'!$L$5,-4,MATCH(AV6,'Cenník'!$M$5:$BD$5,0)))</f>
        <v/>
      </c>
      <c r="AW2" s="44" t="str">
        <f ca="1">IF(AW3="","",OFFSET('Cenník'!$L$5,-4,MATCH(AW6,'Cenník'!$M$5:$BD$5,0)))</f>
        <v/>
      </c>
      <c r="AX2" s="44" t="str">
        <f ca="1">IF(AX3="","",OFFSET('Cenník'!$L$5,-4,MATCH(AX6,'Cenník'!$M$5:$BD$5,0)))</f>
        <v/>
      </c>
      <c r="AY2" s="44" t="str">
        <f ca="1">IF(AY3="","",OFFSET('Cenník'!$L$5,-4,MATCH(AY6,'Cenník'!$M$5:$BD$5,0)))</f>
        <v/>
      </c>
      <c r="AZ2" s="44" t="str">
        <f ca="1">IF(AZ3="","",OFFSET('Cenník'!$L$5,-4,MATCH(AZ6,'Cenník'!$M$5:$BD$5,0)))</f>
        <v/>
      </c>
      <c r="BA2" s="44" t="str">
        <f ca="1">IF(BA3="","",OFFSET('Cenník'!$L$5,-4,MATCH(BA6,'Cenník'!$M$5:$BD$5,0)))</f>
        <v/>
      </c>
      <c r="BB2" s="42"/>
    </row>
    <row r="3" spans="1:54" ht="69" customHeight="1" x14ac:dyDescent="0.4">
      <c r="A3" s="14"/>
      <c r="B3" s="264">
        <f>COUNTIF($B$9:$B$421,"&gt;0")</f>
        <v>0</v>
      </c>
      <c r="C3" s="266" t="s">
        <v>574</v>
      </c>
      <c r="D3" s="267"/>
      <c r="E3" s="268">
        <f ca="1">SUMIF($I$3:$BA$3,"&gt;0")</f>
        <v>0</v>
      </c>
      <c r="F3" s="269"/>
      <c r="G3" s="42"/>
      <c r="H3" s="45" t="s">
        <v>575</v>
      </c>
      <c r="I3" s="46" t="str">
        <f ca="1">IFERROR(OFFSET('Cenník'!$L$5,-2,MATCH(I6,'Cenník'!$M$5:$BD$5,0)),"")</f>
        <v/>
      </c>
      <c r="J3" s="46" t="str">
        <f ca="1">IFERROR(OFFSET('Cenník'!$L$5,-2,MATCH(J6,'Cenník'!$M$5:$BD$5,0)),"")</f>
        <v/>
      </c>
      <c r="K3" s="46" t="str">
        <f ca="1">IFERROR(OFFSET('Cenník'!$L$5,-2,MATCH(K6,'Cenník'!$M$5:$BD$5,0)),"")</f>
        <v/>
      </c>
      <c r="L3" s="46" t="str">
        <f ca="1">IFERROR(OFFSET('Cenník'!$L$5,-2,MATCH(L6,'Cenník'!$M$5:$BD$5,0)),"")</f>
        <v/>
      </c>
      <c r="M3" s="46" t="str">
        <f ca="1">IFERROR(OFFSET('Cenník'!$L$5,-2,MATCH(M6,'Cenník'!$M$5:$BD$5,0)),"")</f>
        <v/>
      </c>
      <c r="N3" s="46" t="str">
        <f ca="1">IFERROR(OFFSET('Cenník'!$L$5,-2,MATCH(N6,'Cenník'!$M$5:$BD$5,0)),"")</f>
        <v/>
      </c>
      <c r="O3" s="46" t="str">
        <f ca="1">IFERROR(OFFSET('Cenník'!$L$5,-2,MATCH(O6,'Cenník'!$M$5:$BD$5,0)),"")</f>
        <v/>
      </c>
      <c r="P3" s="46" t="str">
        <f ca="1">IFERROR(OFFSET('Cenník'!$L$5,-2,MATCH(P6,'Cenník'!$M$5:$BD$5,0)),"")</f>
        <v/>
      </c>
      <c r="Q3" s="46" t="str">
        <f ca="1">IFERROR(OFFSET('Cenník'!$L$5,-2,MATCH(Q6,'Cenník'!$M$5:$BD$5,0)),"")</f>
        <v/>
      </c>
      <c r="R3" s="46" t="str">
        <f ca="1">IFERROR(OFFSET('Cenník'!$L$5,-2,MATCH(R6,'Cenník'!$M$5:$BD$5,0)),"")</f>
        <v/>
      </c>
      <c r="S3" s="46" t="str">
        <f ca="1">IFERROR(OFFSET('Cenník'!$L$5,-2,MATCH(S6,'Cenník'!$M$5:$BD$5,0)),"")</f>
        <v/>
      </c>
      <c r="T3" s="46" t="str">
        <f ca="1">IFERROR(OFFSET('Cenník'!$L$5,-2,MATCH(T6,'Cenník'!$M$5:$BD$5,0)),"")</f>
        <v/>
      </c>
      <c r="U3" s="46" t="str">
        <f ca="1">IFERROR(OFFSET('Cenník'!$L$5,-2,MATCH(U6,'Cenník'!$M$5:$BD$5,0)),"")</f>
        <v/>
      </c>
      <c r="V3" s="46" t="str">
        <f ca="1">IFERROR(OFFSET('Cenník'!$L$5,-2,MATCH(V6,'Cenník'!$M$5:$BD$5,0)),"")</f>
        <v/>
      </c>
      <c r="W3" s="46" t="str">
        <f ca="1">IFERROR(OFFSET('Cenník'!$L$5,-2,MATCH(W6,'Cenník'!$M$5:$BD$5,0)),"")</f>
        <v/>
      </c>
      <c r="X3" s="46" t="str">
        <f ca="1">IFERROR(OFFSET('Cenník'!$L$5,-2,MATCH(X6,'Cenník'!$M$5:$BD$5,0)),"")</f>
        <v/>
      </c>
      <c r="Y3" s="46" t="str">
        <f ca="1">IFERROR(OFFSET('Cenník'!$L$5,-2,MATCH(Y6,'Cenník'!$M$5:$BD$5,0)),"")</f>
        <v/>
      </c>
      <c r="Z3" s="46" t="str">
        <f ca="1">IFERROR(OFFSET('Cenník'!$L$5,-2,MATCH(Z6,'Cenník'!$M$5:$BD$5,0)),"")</f>
        <v/>
      </c>
      <c r="AA3" s="46" t="str">
        <f ca="1">IFERROR(OFFSET('Cenník'!$L$5,-2,MATCH(AA6,'Cenník'!$M$5:$BD$5,0)),"")</f>
        <v/>
      </c>
      <c r="AB3" s="46" t="str">
        <f ca="1">IFERROR(OFFSET('Cenník'!$L$5,-2,MATCH(AB6,'Cenník'!$M$5:$BD$5,0)),"")</f>
        <v/>
      </c>
      <c r="AC3" s="46" t="str">
        <f ca="1">IFERROR(OFFSET('Cenník'!$L$5,-2,MATCH(AC6,'Cenník'!$M$5:$BD$5,0)),"")</f>
        <v/>
      </c>
      <c r="AD3" s="46" t="str">
        <f ca="1">IFERROR(OFFSET('Cenník'!$L$5,-2,MATCH(AD6,'Cenník'!$M$5:$BD$5,0)),"")</f>
        <v/>
      </c>
      <c r="AE3" s="46" t="str">
        <f ca="1">IFERROR(OFFSET('Cenník'!$L$5,-2,MATCH(AE6,'Cenník'!$M$5:$BD$5,0)),"")</f>
        <v/>
      </c>
      <c r="AF3" s="46" t="str">
        <f ca="1">IFERROR(OFFSET('Cenník'!$L$5,-2,MATCH(AF6,'Cenník'!$M$5:$BD$5,0)),"")</f>
        <v/>
      </c>
      <c r="AG3" s="46" t="str">
        <f ca="1">IFERROR(OFFSET('Cenník'!$L$5,-2,MATCH(AG6,'Cenník'!$M$5:$BD$5,0)),"")</f>
        <v/>
      </c>
      <c r="AH3" s="46" t="str">
        <f ca="1">IFERROR(OFFSET('Cenník'!$L$5,-2,MATCH(AH6,'Cenník'!$M$5:$BD$5,0)),"")</f>
        <v/>
      </c>
      <c r="AI3" s="46" t="str">
        <f ca="1">IFERROR(OFFSET('Cenník'!$L$5,-2,MATCH(AI6,'Cenník'!$M$5:$BD$5,0)),"")</f>
        <v/>
      </c>
      <c r="AJ3" s="46" t="str">
        <f ca="1">IFERROR(OFFSET('Cenník'!$L$5,-2,MATCH(AJ6,'Cenník'!$M$5:$BD$5,0)),"")</f>
        <v/>
      </c>
      <c r="AK3" s="46" t="str">
        <f ca="1">IFERROR(OFFSET('Cenník'!$L$5,-2,MATCH(AK6,'Cenník'!$M$5:$BD$5,0)),"")</f>
        <v/>
      </c>
      <c r="AL3" s="46" t="str">
        <f ca="1">IFERROR(OFFSET('Cenník'!$L$5,-2,MATCH(AL6,'Cenník'!$M$5:$BD$5,0)),"")</f>
        <v/>
      </c>
      <c r="AM3" s="46" t="str">
        <f ca="1">IFERROR(OFFSET('Cenník'!$L$5,-2,MATCH(AM6,'Cenník'!$M$5:$BD$5,0)),"")</f>
        <v/>
      </c>
      <c r="AN3" s="46" t="str">
        <f ca="1">IFERROR(OFFSET('Cenník'!$L$5,-2,MATCH(AN6,'Cenník'!$M$5:$BD$5,0)),"")</f>
        <v/>
      </c>
      <c r="AO3" s="46" t="str">
        <f ca="1">IFERROR(OFFSET('Cenník'!$L$5,-2,MATCH(AO6,'Cenník'!$M$5:$BD$5,0)),"")</f>
        <v/>
      </c>
      <c r="AP3" s="46" t="str">
        <f ca="1">IFERROR(OFFSET('Cenník'!$L$5,-2,MATCH(AP6,'Cenník'!$M$5:$BD$5,0)),"")</f>
        <v/>
      </c>
      <c r="AQ3" s="46" t="str">
        <f ca="1">IFERROR(OFFSET('Cenník'!$L$5,-2,MATCH(AQ6,'Cenník'!$M$5:$BD$5,0)),"")</f>
        <v/>
      </c>
      <c r="AR3" s="46" t="str">
        <f ca="1">IFERROR(OFFSET('Cenník'!$L$5,-2,MATCH(AR6,'Cenník'!$M$5:$BD$5,0)),"")</f>
        <v/>
      </c>
      <c r="AS3" s="46" t="str">
        <f ca="1">IFERROR(OFFSET('Cenník'!$L$5,-2,MATCH(AS6,'Cenník'!$M$5:$BD$5,0)),"")</f>
        <v/>
      </c>
      <c r="AT3" s="46" t="str">
        <f ca="1">IFERROR(OFFSET('Cenník'!$L$5,-2,MATCH(AT6,'Cenník'!$M$5:$BD$5,0)),"")</f>
        <v/>
      </c>
      <c r="AU3" s="46" t="str">
        <f ca="1">IFERROR(OFFSET('Cenník'!$L$5,-2,MATCH(AU6,'Cenník'!$M$5:$BD$5,0)),"")</f>
        <v/>
      </c>
      <c r="AV3" s="46" t="str">
        <f ca="1">IFERROR(OFFSET('Cenník'!$L$5,-2,MATCH(AV6,'Cenník'!$M$5:$BD$5,0)),"")</f>
        <v/>
      </c>
      <c r="AW3" s="46" t="str">
        <f ca="1">IFERROR(OFFSET('Cenník'!$L$5,-2,MATCH(AW6,'Cenník'!$M$5:$BD$5,0)),"")</f>
        <v/>
      </c>
      <c r="AX3" s="46" t="str">
        <f ca="1">IFERROR(OFFSET('Cenník'!$L$5,-2,MATCH(AX6,'Cenník'!$M$5:$BD$5,0)),"")</f>
        <v/>
      </c>
      <c r="AY3" s="46" t="str">
        <f ca="1">IFERROR(OFFSET('Cenník'!$L$5,-2,MATCH(AY6,'Cenník'!$M$5:$BD$5,0)),"")</f>
        <v/>
      </c>
      <c r="AZ3" s="46" t="str">
        <f ca="1">IFERROR(OFFSET('Cenník'!$L$5,-2,MATCH(AZ6,'Cenník'!$M$5:$BD$5,0)),"")</f>
        <v/>
      </c>
      <c r="BA3" s="46" t="str">
        <f ca="1">IFERROR(OFFSET('Cenník'!$L$5,-2,MATCH(BA6,'Cenník'!$M$5:$BD$5,0)),"")</f>
        <v/>
      </c>
      <c r="BB3" s="42"/>
    </row>
    <row r="4" spans="1:54" x14ac:dyDescent="0.4">
      <c r="A4" s="14"/>
      <c r="B4" s="265"/>
      <c r="C4" s="270" t="s">
        <v>576</v>
      </c>
      <c r="D4" s="271"/>
      <c r="E4" s="272">
        <f ca="1">SUM($I$4:$AZ$4)</f>
        <v>0</v>
      </c>
      <c r="F4" s="273"/>
      <c r="G4" s="42"/>
      <c r="H4" s="47" t="s">
        <v>577</v>
      </c>
      <c r="I4" s="48" t="str">
        <f ca="1">IFERROR(OFFSET('Cenník'!$L$5,-3,MATCH(I6,'Cenník'!$M$5:$BD$5,0)),"")</f>
        <v/>
      </c>
      <c r="J4" s="48" t="str">
        <f ca="1">IFERROR(OFFSET('Cenník'!$L$5,-3,MATCH(J6,'Cenník'!$M$5:$BD$5,0)),"")</f>
        <v/>
      </c>
      <c r="K4" s="48" t="str">
        <f ca="1">IFERROR(OFFSET('Cenník'!$L$5,-3,MATCH(K6,'Cenník'!$M$5:$BD$5,0)),"")</f>
        <v/>
      </c>
      <c r="L4" s="48" t="str">
        <f ca="1">IFERROR(OFFSET('Cenník'!$L$5,-3,MATCH(L6,'Cenník'!$M$5:$BD$5,0)),"")</f>
        <v/>
      </c>
      <c r="M4" s="48" t="str">
        <f ca="1">IFERROR(OFFSET('Cenník'!$L$5,-3,MATCH(M6,'Cenník'!$M$5:$BD$5,0)),"")</f>
        <v/>
      </c>
      <c r="N4" s="48" t="str">
        <f ca="1">IFERROR(OFFSET('Cenník'!$L$5,-3,MATCH(N6,'Cenník'!$M$5:$BD$5,0)),"")</f>
        <v/>
      </c>
      <c r="O4" s="48" t="str">
        <f ca="1">IFERROR(OFFSET('Cenník'!$L$5,-3,MATCH(O6,'Cenník'!$M$5:$BD$5,0)),"")</f>
        <v/>
      </c>
      <c r="P4" s="48" t="str">
        <f ca="1">IFERROR(OFFSET('Cenník'!$L$5,-3,MATCH(P6,'Cenník'!$M$5:$BD$5,0)),"")</f>
        <v/>
      </c>
      <c r="Q4" s="48" t="str">
        <f ca="1">IFERROR(OFFSET('Cenník'!$L$5,-3,MATCH(Q6,'Cenník'!$M$5:$BD$5,0)),"")</f>
        <v/>
      </c>
      <c r="R4" s="48" t="str">
        <f ca="1">IFERROR(OFFSET('Cenník'!$L$5,-3,MATCH(R6,'Cenník'!$M$5:$BD$5,0)),"")</f>
        <v/>
      </c>
      <c r="S4" s="48" t="str">
        <f ca="1">IFERROR(OFFSET('Cenník'!$L$5,-3,MATCH(S6,'Cenník'!$M$5:$BD$5,0)),"")</f>
        <v/>
      </c>
      <c r="T4" s="48" t="str">
        <f ca="1">IFERROR(OFFSET('Cenník'!$L$5,-3,MATCH(T6,'Cenník'!$M$5:$BD$5,0)),"")</f>
        <v/>
      </c>
      <c r="U4" s="48" t="str">
        <f ca="1">IFERROR(OFFSET('Cenník'!$L$5,-3,MATCH(U6,'Cenník'!$M$5:$BD$5,0)),"")</f>
        <v/>
      </c>
      <c r="V4" s="48" t="str">
        <f ca="1">IFERROR(OFFSET('Cenník'!$L$5,-3,MATCH(V6,'Cenník'!$M$5:$BD$5,0)),"")</f>
        <v/>
      </c>
      <c r="W4" s="48" t="str">
        <f ca="1">IFERROR(OFFSET('Cenník'!$L$5,-3,MATCH(W6,'Cenník'!$M$5:$BD$5,0)),"")</f>
        <v/>
      </c>
      <c r="X4" s="48" t="str">
        <f ca="1">IFERROR(OFFSET('Cenník'!$L$5,-3,MATCH(X6,'Cenník'!$M$5:$BD$5,0)),"")</f>
        <v/>
      </c>
      <c r="Y4" s="48" t="str">
        <f ca="1">IFERROR(OFFSET('Cenník'!$L$5,-3,MATCH(Y6,'Cenník'!$M$5:$BD$5,0)),"")</f>
        <v/>
      </c>
      <c r="Z4" s="48" t="str">
        <f ca="1">IFERROR(OFFSET('Cenník'!$L$5,-3,MATCH(Z6,'Cenník'!$M$5:$BD$5,0)),"")</f>
        <v/>
      </c>
      <c r="AA4" s="48" t="str">
        <f ca="1">IFERROR(OFFSET('Cenník'!$L$5,-3,MATCH(AA6,'Cenník'!$M$5:$BD$5,0)),"")</f>
        <v/>
      </c>
      <c r="AB4" s="48" t="str">
        <f ca="1">IFERROR(OFFSET('Cenník'!$L$5,-3,MATCH(AB6,'Cenník'!$M$5:$BD$5,0)),"")</f>
        <v/>
      </c>
      <c r="AC4" s="48" t="str">
        <f ca="1">IFERROR(OFFSET('Cenník'!$L$5,-3,MATCH(AC6,'Cenník'!$M$5:$BD$5,0)),"")</f>
        <v/>
      </c>
      <c r="AD4" s="48" t="str">
        <f ca="1">IFERROR(OFFSET('Cenník'!$L$5,-3,MATCH(AD6,'Cenník'!$M$5:$BD$5,0)),"")</f>
        <v/>
      </c>
      <c r="AE4" s="48" t="str">
        <f ca="1">IFERROR(OFFSET('Cenník'!$L$5,-3,MATCH(AE6,'Cenník'!$M$5:$BD$5,0)),"")</f>
        <v/>
      </c>
      <c r="AF4" s="48" t="str">
        <f ca="1">IFERROR(OFFSET('Cenník'!$L$5,-3,MATCH(AF6,'Cenník'!$M$5:$BD$5,0)),"")</f>
        <v/>
      </c>
      <c r="AG4" s="48" t="str">
        <f ca="1">IFERROR(OFFSET('Cenník'!$L$5,-3,MATCH(AG6,'Cenník'!$M$5:$BD$5,0)),"")</f>
        <v/>
      </c>
      <c r="AH4" s="48" t="str">
        <f ca="1">IFERROR(OFFSET('Cenník'!$L$5,-3,MATCH(AH6,'Cenník'!$M$5:$BD$5,0)),"")</f>
        <v/>
      </c>
      <c r="AI4" s="48" t="str">
        <f ca="1">IFERROR(OFFSET('Cenník'!$L$5,-3,MATCH(AI6,'Cenník'!$M$5:$BD$5,0)),"")</f>
        <v/>
      </c>
      <c r="AJ4" s="48" t="str">
        <f ca="1">IFERROR(OFFSET('Cenník'!$L$5,-3,MATCH(AJ6,'Cenník'!$M$5:$BD$5,0)),"")</f>
        <v/>
      </c>
      <c r="AK4" s="48" t="str">
        <f ca="1">IFERROR(OFFSET('Cenník'!$L$5,-3,MATCH(AK6,'Cenník'!$M$5:$BD$5,0)),"")</f>
        <v/>
      </c>
      <c r="AL4" s="48" t="str">
        <f ca="1">IFERROR(OFFSET('Cenník'!$L$5,-3,MATCH(AL6,'Cenník'!$M$5:$BD$5,0)),"")</f>
        <v/>
      </c>
      <c r="AM4" s="48" t="str">
        <f ca="1">IFERROR(OFFSET('Cenník'!$L$5,-3,MATCH(AM6,'Cenník'!$M$5:$BD$5,0)),"")</f>
        <v/>
      </c>
      <c r="AN4" s="48" t="str">
        <f ca="1">IFERROR(OFFSET('Cenník'!$L$5,-3,MATCH(AN6,'Cenník'!$M$5:$BD$5,0)),"")</f>
        <v/>
      </c>
      <c r="AO4" s="48" t="str">
        <f ca="1">IFERROR(OFFSET('Cenník'!$L$5,-3,MATCH(AO6,'Cenník'!$M$5:$BD$5,0)),"")</f>
        <v/>
      </c>
      <c r="AP4" s="48" t="str">
        <f ca="1">IFERROR(OFFSET('Cenník'!$L$5,-3,MATCH(AP6,'Cenník'!$M$5:$BD$5,0)),"")</f>
        <v/>
      </c>
      <c r="AQ4" s="48" t="str">
        <f ca="1">IFERROR(OFFSET('Cenník'!$L$5,-3,MATCH(AQ6,'Cenník'!$M$5:$BD$5,0)),"")</f>
        <v/>
      </c>
      <c r="AR4" s="48" t="str">
        <f ca="1">IFERROR(OFFSET('Cenník'!$L$5,-3,MATCH(AR6,'Cenník'!$M$5:$BD$5,0)),"")</f>
        <v/>
      </c>
      <c r="AS4" s="48" t="str">
        <f ca="1">IFERROR(OFFSET('Cenník'!$L$5,-3,MATCH(AS6,'Cenník'!$M$5:$BD$5,0)),"")</f>
        <v/>
      </c>
      <c r="AT4" s="48" t="str">
        <f ca="1">IFERROR(OFFSET('Cenník'!$L$5,-3,MATCH(AT6,'Cenník'!$M$5:$BD$5,0)),"")</f>
        <v/>
      </c>
      <c r="AU4" s="48" t="str">
        <f ca="1">IFERROR(OFFSET('Cenník'!$L$5,-3,MATCH(AU6,'Cenník'!$M$5:$BD$5,0)),"")</f>
        <v/>
      </c>
      <c r="AV4" s="48" t="str">
        <f ca="1">IFERROR(OFFSET('Cenník'!$L$5,-3,MATCH(AV6,'Cenník'!$M$5:$BD$5,0)),"")</f>
        <v/>
      </c>
      <c r="AW4" s="48" t="str">
        <f ca="1">IFERROR(OFFSET('Cenník'!$L$5,-3,MATCH(AW6,'Cenník'!$M$5:$BD$5,0)),"")</f>
        <v/>
      </c>
      <c r="AX4" s="48" t="str">
        <f ca="1">IFERROR(OFFSET('Cenník'!$L$5,-3,MATCH(AX6,'Cenník'!$M$5:$BD$5,0)),"")</f>
        <v/>
      </c>
      <c r="AY4" s="48" t="str">
        <f ca="1">IFERROR(OFFSET('Cenník'!$L$5,-3,MATCH(AY6,'Cenník'!$M$5:$BD$5,0)),"")</f>
        <v/>
      </c>
      <c r="AZ4" s="48" t="str">
        <f ca="1">IFERROR(OFFSET('Cenník'!$L$5,-3,MATCH(AZ6,'Cenník'!$M$5:$BD$5,0)),"")</f>
        <v/>
      </c>
      <c r="BA4" s="48" t="str">
        <f ca="1">IFERROR(OFFSET('Cenník'!$L$5,-3,MATCH(BA6,'Cenník'!$M$5:$BD$5,0)),"")</f>
        <v/>
      </c>
      <c r="BB4" s="42"/>
    </row>
    <row r="5" spans="1:54" x14ac:dyDescent="0.4">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row>
    <row r="6" spans="1:54" hidden="1" x14ac:dyDescent="0.4">
      <c r="A6" s="42"/>
      <c r="B6" s="42"/>
      <c r="C6" s="42"/>
      <c r="D6" s="42"/>
      <c r="E6" s="42"/>
      <c r="F6" s="42"/>
      <c r="G6" s="42"/>
      <c r="H6" s="49"/>
      <c r="I6" s="50">
        <v>1</v>
      </c>
      <c r="J6" s="50">
        <v>2</v>
      </c>
      <c r="K6" s="50">
        <v>3</v>
      </c>
      <c r="L6" s="50">
        <v>4</v>
      </c>
      <c r="M6" s="50">
        <v>5</v>
      </c>
      <c r="N6" s="50">
        <v>6</v>
      </c>
      <c r="O6" s="50">
        <v>7</v>
      </c>
      <c r="P6" s="50">
        <v>8</v>
      </c>
      <c r="Q6" s="50">
        <v>9</v>
      </c>
      <c r="R6" s="50">
        <v>10</v>
      </c>
      <c r="S6" s="50">
        <v>11</v>
      </c>
      <c r="T6" s="50">
        <v>12</v>
      </c>
      <c r="U6" s="50">
        <v>13</v>
      </c>
      <c r="V6" s="50">
        <v>14</v>
      </c>
      <c r="W6" s="50">
        <v>15</v>
      </c>
      <c r="X6" s="50">
        <v>16</v>
      </c>
      <c r="Y6" s="50">
        <v>17</v>
      </c>
      <c r="Z6" s="50">
        <v>18</v>
      </c>
      <c r="AA6" s="50">
        <v>19</v>
      </c>
      <c r="AB6" s="50">
        <v>20</v>
      </c>
      <c r="AC6" s="50">
        <v>21</v>
      </c>
      <c r="AD6" s="50">
        <v>22</v>
      </c>
      <c r="AE6" s="50">
        <v>23</v>
      </c>
      <c r="AF6" s="50">
        <v>24</v>
      </c>
      <c r="AG6" s="50">
        <v>25</v>
      </c>
      <c r="AH6" s="50">
        <v>26</v>
      </c>
      <c r="AI6" s="50">
        <v>27</v>
      </c>
      <c r="AJ6" s="50">
        <v>28</v>
      </c>
      <c r="AK6" s="50">
        <v>29</v>
      </c>
      <c r="AL6" s="50">
        <v>30</v>
      </c>
      <c r="AM6" s="50">
        <v>31</v>
      </c>
      <c r="AN6" s="50">
        <v>32</v>
      </c>
      <c r="AO6" s="50">
        <v>33</v>
      </c>
      <c r="AP6" s="50">
        <v>34</v>
      </c>
      <c r="AQ6" s="50">
        <v>35</v>
      </c>
      <c r="AR6" s="50">
        <v>36</v>
      </c>
      <c r="AS6" s="50">
        <v>37</v>
      </c>
      <c r="AT6" s="50">
        <v>38</v>
      </c>
      <c r="AU6" s="50">
        <v>39</v>
      </c>
      <c r="AV6" s="50">
        <v>40</v>
      </c>
      <c r="AW6" s="50">
        <v>41</v>
      </c>
      <c r="AX6" s="50">
        <v>42</v>
      </c>
      <c r="AY6" s="50">
        <v>43</v>
      </c>
      <c r="AZ6" s="50">
        <v>44</v>
      </c>
      <c r="BA6" s="50">
        <v>45</v>
      </c>
      <c r="BB6" s="42"/>
    </row>
    <row r="7" spans="1:54" hidden="1" x14ac:dyDescent="0.4">
      <c r="A7" s="42"/>
      <c r="B7" s="42"/>
      <c r="C7" s="42"/>
      <c r="D7" s="42"/>
      <c r="E7" s="42"/>
      <c r="F7" s="42"/>
      <c r="G7" s="42"/>
      <c r="H7" s="42"/>
      <c r="I7" s="50">
        <f ca="1">IFERROR(IF(MATCH(I6,'Cenník'!$M$5:$BD$5,0)=11,15,OFFSET(INDEX('Cenník'!$M$5:$BD$5,MATCH(I6,'Cenník'!$M$5:$BD$5,0)),1,0)+4),0)</f>
        <v>0</v>
      </c>
      <c r="J7" s="50">
        <f ca="1">IFERROR(IF(MATCH(J6,'Cenník'!$M$5:$BD$5,0)=11,15,OFFSET(INDEX('Cenník'!$M$5:$BD$5,MATCH(J6,'Cenník'!$M$5:$BD$5,0)),1,0)+4),0)</f>
        <v>0</v>
      </c>
      <c r="K7" s="50">
        <f ca="1">IFERROR(IF(MATCH(K6,'Cenník'!$M$5:$BD$5,0)=11,15,OFFSET(INDEX('Cenník'!$M$5:$BD$5,MATCH(K6,'Cenník'!$M$5:$BD$5,0)),1,0)+4),0)</f>
        <v>0</v>
      </c>
      <c r="L7" s="50">
        <f ca="1">IFERROR(IF(MATCH(L6,'Cenník'!$M$5:$BD$5,0)=11,15,OFFSET(INDEX('Cenník'!$M$5:$BD$5,MATCH(L6,'Cenník'!$M$5:$BD$5,0)),1,0)+4),0)</f>
        <v>0</v>
      </c>
      <c r="M7" s="50">
        <f ca="1">IFERROR(IF(MATCH(M6,'Cenník'!$M$5:$BD$5,0)=11,15,OFFSET(INDEX('Cenník'!$M$5:$BD$5,MATCH(M6,'Cenník'!$M$5:$BD$5,0)),1,0)+4),0)</f>
        <v>0</v>
      </c>
      <c r="N7" s="50">
        <f ca="1">IFERROR(IF(MATCH(N6,'Cenník'!$M$5:$BD$5,0)=11,15,OFFSET(INDEX('Cenník'!$M$5:$BD$5,MATCH(N6,'Cenník'!$M$5:$BD$5,0)),1,0)+4),0)</f>
        <v>0</v>
      </c>
      <c r="O7" s="50">
        <f ca="1">IFERROR(IF(MATCH(O6,'Cenník'!$M$5:$BD$5,0)=11,15,OFFSET(INDEX('Cenník'!$M$5:$BD$5,MATCH(O6,'Cenník'!$M$5:$BD$5,0)),1,0)+4),0)</f>
        <v>0</v>
      </c>
      <c r="P7" s="50">
        <f ca="1">IFERROR(IF(MATCH(P6,'Cenník'!$M$5:$BD$5,0)=11,15,OFFSET(INDEX('Cenník'!$M$5:$BD$5,MATCH(P6,'Cenník'!$M$5:$BD$5,0)),1,0)+4),0)</f>
        <v>0</v>
      </c>
      <c r="Q7" s="50">
        <f ca="1">IFERROR(IF(MATCH(Q6,'Cenník'!$M$5:$BD$5,0)=11,15,OFFSET(INDEX('Cenník'!$M$5:$BD$5,MATCH(Q6,'Cenník'!$M$5:$BD$5,0)),1,0)+4),0)</f>
        <v>0</v>
      </c>
      <c r="R7" s="50">
        <f ca="1">IFERROR(IF(MATCH(R6,'Cenník'!$M$5:$BD$5,0)=11,15,OFFSET(INDEX('Cenník'!$M$5:$BD$5,MATCH(R6,'Cenník'!$M$5:$BD$5,0)),1,0)+4),0)</f>
        <v>0</v>
      </c>
      <c r="S7" s="50">
        <f ca="1">IFERROR(IF(MATCH(S6,'Cenník'!$M$5:$BD$5,0)=11,15,OFFSET(INDEX('Cenník'!$M$5:$BD$5,MATCH(S6,'Cenník'!$M$5:$BD$5,0)),1,0)+4),0)</f>
        <v>0</v>
      </c>
      <c r="T7" s="50">
        <f ca="1">IFERROR(IF(MATCH(T6,'Cenník'!$M$5:$BD$5,0)=11,15,OFFSET(INDEX('Cenník'!$M$5:$BD$5,MATCH(T6,'Cenník'!$M$5:$BD$5,0)),1,0)+4),0)</f>
        <v>0</v>
      </c>
      <c r="U7" s="50">
        <f ca="1">IFERROR(IF(MATCH(U6,'Cenník'!$M$5:$BD$5,0)=11,15,OFFSET(INDEX('Cenník'!$M$5:$BD$5,MATCH(U6,'Cenník'!$M$5:$BD$5,0)),1,0)+4),0)</f>
        <v>0</v>
      </c>
      <c r="V7" s="50">
        <f ca="1">IFERROR(IF(MATCH(V6,'Cenník'!$M$5:$BD$5,0)=11,15,OFFSET(INDEX('Cenník'!$M$5:$BD$5,MATCH(V6,'Cenník'!$M$5:$BD$5,0)),1,0)+4),0)</f>
        <v>0</v>
      </c>
      <c r="W7" s="50">
        <f ca="1">IFERROR(IF(MATCH(W6,'Cenník'!$M$5:$BD$5,0)=11,15,OFFSET(INDEX('Cenník'!$M$5:$BD$5,MATCH(W6,'Cenník'!$M$5:$BD$5,0)),1,0)+4),0)</f>
        <v>0</v>
      </c>
      <c r="X7" s="50">
        <f ca="1">IFERROR(IF(MATCH(X6,'Cenník'!$M$5:$BD$5,0)=11,15,OFFSET(INDEX('Cenník'!$M$5:$BD$5,MATCH(X6,'Cenník'!$M$5:$BD$5,0)),1,0)+4),0)</f>
        <v>0</v>
      </c>
      <c r="Y7" s="50">
        <f ca="1">IFERROR(IF(MATCH(Y6,'Cenník'!$M$5:$BD$5,0)=11,15,OFFSET(INDEX('Cenník'!$M$5:$BD$5,MATCH(Y6,'Cenník'!$M$5:$BD$5,0)),1,0)+4),0)</f>
        <v>0</v>
      </c>
      <c r="Z7" s="50">
        <f ca="1">IFERROR(IF(MATCH(Z6,'Cenník'!$M$5:$BD$5,0)=11,15,OFFSET(INDEX('Cenník'!$M$5:$BD$5,MATCH(Z6,'Cenník'!$M$5:$BD$5,0)),1,0)+4),0)</f>
        <v>0</v>
      </c>
      <c r="AA7" s="50">
        <f ca="1">IFERROR(IF(MATCH(AA6,'Cenník'!$M$5:$BD$5,0)=11,15,OFFSET(INDEX('Cenník'!$M$5:$BD$5,MATCH(AA6,'Cenník'!$M$5:$BD$5,0)),1,0)+4),0)</f>
        <v>0</v>
      </c>
      <c r="AB7" s="50">
        <f ca="1">IFERROR(IF(MATCH(AB6,'Cenník'!$M$5:$BD$5,0)=11,15,OFFSET(INDEX('Cenník'!$M$5:$BD$5,MATCH(AB6,'Cenník'!$M$5:$BD$5,0)),1,0)+4),0)</f>
        <v>0</v>
      </c>
      <c r="AC7" s="50">
        <f ca="1">IFERROR(IF(MATCH(AC6,'Cenník'!$M$5:$BD$5,0)=11,15,OFFSET(INDEX('Cenník'!$M$5:$BD$5,MATCH(AC6,'Cenník'!$M$5:$BD$5,0)),1,0)+4),0)</f>
        <v>0</v>
      </c>
      <c r="AD7" s="50">
        <f ca="1">IFERROR(IF(MATCH(AD6,'Cenník'!$M$5:$BD$5,0)=11,15,OFFSET(INDEX('Cenník'!$M$5:$BD$5,MATCH(AD6,'Cenník'!$M$5:$BD$5,0)),1,0)+4),0)</f>
        <v>0</v>
      </c>
      <c r="AE7" s="50">
        <f ca="1">IFERROR(IF(MATCH(AE6,'Cenník'!$M$5:$BD$5,0)=11,15,OFFSET(INDEX('Cenník'!$M$5:$BD$5,MATCH(AE6,'Cenník'!$M$5:$BD$5,0)),1,0)+4),0)</f>
        <v>0</v>
      </c>
      <c r="AF7" s="50">
        <f ca="1">IFERROR(IF(MATCH(AF6,'Cenník'!$M$5:$BD$5,0)=11,15,OFFSET(INDEX('Cenník'!$M$5:$BD$5,MATCH(AF6,'Cenník'!$M$5:$BD$5,0)),1,0)+4),0)</f>
        <v>0</v>
      </c>
      <c r="AG7" s="50">
        <f ca="1">IFERROR(IF(MATCH(AG6,'Cenník'!$M$5:$BD$5,0)=11,15,OFFSET(INDEX('Cenník'!$M$5:$BD$5,MATCH(AG6,'Cenník'!$M$5:$BD$5,0)),1,0)+4),0)</f>
        <v>0</v>
      </c>
      <c r="AH7" s="50">
        <f ca="1">IFERROR(IF(MATCH(AH6,'Cenník'!$M$5:$BD$5,0)=11,15,OFFSET(INDEX('Cenník'!$M$5:$BD$5,MATCH(AH6,'Cenník'!$M$5:$BD$5,0)),1,0)+4),0)</f>
        <v>0</v>
      </c>
      <c r="AI7" s="50">
        <f ca="1">IFERROR(IF(MATCH(AI6,'Cenník'!$M$5:$BD$5,0)=11,15,OFFSET(INDEX('Cenník'!$M$5:$BD$5,MATCH(AI6,'Cenník'!$M$5:$BD$5,0)),1,0)+4),0)</f>
        <v>0</v>
      </c>
      <c r="AJ7" s="50">
        <f ca="1">IFERROR(IF(MATCH(AJ6,'Cenník'!$M$5:$BD$5,0)=11,15,OFFSET(INDEX('Cenník'!$M$5:$BD$5,MATCH(AJ6,'Cenník'!$M$5:$BD$5,0)),1,0)+4),0)</f>
        <v>0</v>
      </c>
      <c r="AK7" s="50">
        <f ca="1">IFERROR(IF(MATCH(AK6,'Cenník'!$M$5:$BD$5,0)=11,15,OFFSET(INDEX('Cenník'!$M$5:$BD$5,MATCH(AK6,'Cenník'!$M$5:$BD$5,0)),1,0)+4),0)</f>
        <v>0</v>
      </c>
      <c r="AL7" s="50">
        <f ca="1">IFERROR(IF(MATCH(AL6,'Cenník'!$M$5:$BD$5,0)=11,15,OFFSET(INDEX('Cenník'!$M$5:$BD$5,MATCH(AL6,'Cenník'!$M$5:$BD$5,0)),1,0)+4),0)</f>
        <v>0</v>
      </c>
      <c r="AM7" s="50">
        <f ca="1">IFERROR(IF(MATCH(AM6,'Cenník'!$M$5:$BD$5,0)=11,15,OFFSET(INDEX('Cenník'!$M$5:$BD$5,MATCH(AM6,'Cenník'!$M$5:$BD$5,0)),1,0)+4),0)</f>
        <v>0</v>
      </c>
      <c r="AN7" s="50">
        <f ca="1">IFERROR(IF(MATCH(AN6,'Cenník'!$M$5:$BD$5,0)=11,15,OFFSET(INDEX('Cenník'!$M$5:$BD$5,MATCH(AN6,'Cenník'!$M$5:$BD$5,0)),1,0)+4),0)</f>
        <v>0</v>
      </c>
      <c r="AO7" s="50">
        <f ca="1">IFERROR(IF(MATCH(AO6,'Cenník'!$M$5:$BD$5,0)=11,15,OFFSET(INDEX('Cenník'!$M$5:$BD$5,MATCH(AO6,'Cenník'!$M$5:$BD$5,0)),1,0)+4),0)</f>
        <v>0</v>
      </c>
      <c r="AP7" s="50">
        <f ca="1">IFERROR(IF(MATCH(AP6,'Cenník'!$M$5:$BD$5,0)=11,15,OFFSET(INDEX('Cenník'!$M$5:$BD$5,MATCH(AP6,'Cenník'!$M$5:$BD$5,0)),1,0)+4),0)</f>
        <v>0</v>
      </c>
      <c r="AQ7" s="50">
        <f ca="1">IFERROR(IF(MATCH(AQ6,'Cenník'!$M$5:$BD$5,0)=11,15,OFFSET(INDEX('Cenník'!$M$5:$BD$5,MATCH(AQ6,'Cenník'!$M$5:$BD$5,0)),1,0)+4),0)</f>
        <v>0</v>
      </c>
      <c r="AR7" s="50">
        <f ca="1">IFERROR(IF(MATCH(AR6,'Cenník'!$M$5:$BD$5,0)=11,15,OFFSET(INDEX('Cenník'!$M$5:$BD$5,MATCH(AR6,'Cenník'!$M$5:$BD$5,0)),1,0)+4),0)</f>
        <v>0</v>
      </c>
      <c r="AS7" s="50">
        <f ca="1">IFERROR(IF(MATCH(AS6,'Cenník'!$M$5:$BD$5,0)=11,15,OFFSET(INDEX('Cenník'!$M$5:$BD$5,MATCH(AS6,'Cenník'!$M$5:$BD$5,0)),1,0)+4),0)</f>
        <v>0</v>
      </c>
      <c r="AT7" s="50">
        <f ca="1">IFERROR(IF(MATCH(AT6,'Cenník'!$M$5:$BD$5,0)=11,15,OFFSET(INDEX('Cenník'!$M$5:$BD$5,MATCH(AT6,'Cenník'!$M$5:$BD$5,0)),1,0)+4),0)</f>
        <v>0</v>
      </c>
      <c r="AU7" s="50">
        <f ca="1">IFERROR(IF(MATCH(AU6,'Cenník'!$M$5:$BD$5,0)=11,15,OFFSET(INDEX('Cenník'!$M$5:$BD$5,MATCH(AU6,'Cenník'!$M$5:$BD$5,0)),1,0)+4),0)</f>
        <v>0</v>
      </c>
      <c r="AV7" s="50">
        <f ca="1">IFERROR(IF(MATCH(AV6,'Cenník'!$M$5:$BD$5,0)=11,15,OFFSET(INDEX('Cenník'!$M$5:$BD$5,MATCH(AV6,'Cenník'!$M$5:$BD$5,0)),1,0)+4),0)</f>
        <v>0</v>
      </c>
      <c r="AW7" s="50">
        <f ca="1">IFERROR(IF(MATCH(AW6,'Cenník'!$M$5:$BD$5,0)=11,15,OFFSET(INDEX('Cenník'!$M$5:$BD$5,MATCH(AW6,'Cenník'!$M$5:$BD$5,0)),1,0)+4),0)</f>
        <v>0</v>
      </c>
      <c r="AX7" s="50">
        <f ca="1">IFERROR(IF(MATCH(AX6,'Cenník'!$M$5:$BD$5,0)=11,15,OFFSET(INDEX('Cenník'!$M$5:$BD$5,MATCH(AX6,'Cenník'!$M$5:$BD$5,0)),1,0)+4),0)</f>
        <v>0</v>
      </c>
      <c r="AY7" s="50">
        <f ca="1">IFERROR(IF(MATCH(AY6,'Cenník'!$M$5:$BD$5,0)=11,15,OFFSET(INDEX('Cenník'!$M$5:$BD$5,MATCH(AY6,'Cenník'!$M$5:$BD$5,0)),1,0)+4),0)</f>
        <v>0</v>
      </c>
      <c r="AZ7" s="50">
        <f ca="1">IFERROR(IF(MATCH(AZ6,'Cenník'!$M$5:$BD$5,0)=11,15,OFFSET(INDEX('Cenník'!$M$5:$BD$5,MATCH(AZ6,'Cenník'!$M$5:$BD$5,0)),1,0)+4),0)</f>
        <v>0</v>
      </c>
      <c r="BA7" s="50">
        <f ca="1">IFERROR(IF(MATCH(BA6,'Cenník'!$M$5:$BD$5,0)=11,15,OFFSET(INDEX('Cenník'!$M$5:$BD$5,MATCH(BA6,'Cenník'!$M$5:$BD$5,0)),1,0)+4),0)</f>
        <v>0</v>
      </c>
      <c r="BB7" s="42"/>
    </row>
    <row r="8" spans="1:54" ht="12.75" customHeight="1" x14ac:dyDescent="0.4">
      <c r="A8" s="14"/>
      <c r="B8" s="51" t="s">
        <v>321</v>
      </c>
      <c r="C8" s="51" t="s">
        <v>578</v>
      </c>
      <c r="D8" s="52" t="s">
        <v>579</v>
      </c>
      <c r="E8" s="52" t="s">
        <v>1</v>
      </c>
      <c r="F8" s="53" t="s">
        <v>580</v>
      </c>
      <c r="G8" s="42"/>
      <c r="H8" s="60" t="s">
        <v>581</v>
      </c>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42"/>
    </row>
    <row r="9" spans="1:54" ht="12" customHeight="1" x14ac:dyDescent="0.4">
      <c r="A9" s="54">
        <v>1</v>
      </c>
      <c r="B9" s="55" t="str">
        <f>IFERROR(INDEX(Výskyt[[poradie]:[kód-P]],MATCH(A9,Výskyt[poradie],0),2),"")</f>
        <v/>
      </c>
      <c r="C9" s="55" t="str">
        <f>IFERROR(INDEX(Cenník[[Kód]:[Názov]],MATCH($B9,Cenník[Kód]),2),"")</f>
        <v/>
      </c>
      <c r="D9" s="48" t="str">
        <f ca="1">IF(SUM(I9:BA9)&lt;&gt;0,SUM(I9:BA9),"")</f>
        <v/>
      </c>
      <c r="E9" s="56" t="str">
        <f>IFERROR(INDEX(Cenník[[KódN]:[JC]],MATCH($B9,Cenník[KódN]),2),"")</f>
        <v/>
      </c>
      <c r="F9" s="57" t="str">
        <f ca="1">IFERROR(D9*E9,"")</f>
        <v/>
      </c>
      <c r="G9" s="42"/>
      <c r="H9" s="58" t="str">
        <f>IF(B9&gt;0,C9,"")</f>
        <v/>
      </c>
      <c r="I9" s="48" t="str">
        <f ca="1">IF(AND($B9&gt;0,I$7&gt;0),INDEX(Výskyt[#Data],MATCH($B9,Výskyt[kód-P]),I$7),"")</f>
        <v/>
      </c>
      <c r="J9" s="48" t="str">
        <f ca="1">IF(AND($B9&gt;0,J$7&gt;0),INDEX(Výskyt[#Data],MATCH($B9,Výskyt[kód-P]),J$7),"")</f>
        <v/>
      </c>
      <c r="K9" s="48" t="str">
        <f ca="1">IF(AND($B9&gt;0,K$7&gt;0),INDEX(Výskyt[#Data],MATCH($B9,Výskyt[kód-P]),K$7),"")</f>
        <v/>
      </c>
      <c r="L9" s="48" t="str">
        <f ca="1">IF(AND($B9&gt;0,L$7&gt;0),INDEX(Výskyt[#Data],MATCH($B9,Výskyt[kód-P]),L$7),"")</f>
        <v/>
      </c>
      <c r="M9" s="48" t="str">
        <f ca="1">IF(AND($B9&gt;0,M$7&gt;0),INDEX(Výskyt[#Data],MATCH($B9,Výskyt[kód-P]),M$7),"")</f>
        <v/>
      </c>
      <c r="N9" s="48" t="str">
        <f ca="1">IF(AND($B9&gt;0,N$7&gt;0),INDEX(Výskyt[#Data],MATCH($B9,Výskyt[kód-P]),N$7),"")</f>
        <v/>
      </c>
      <c r="O9" s="48" t="str">
        <f ca="1">IF(AND($B9&gt;0,O$7&gt;0),INDEX(Výskyt[#Data],MATCH($B9,Výskyt[kód-P]),O$7),"")</f>
        <v/>
      </c>
      <c r="P9" s="48" t="str">
        <f ca="1">IF(AND($B9&gt;0,P$7&gt;0),INDEX(Výskyt[#Data],MATCH($B9,Výskyt[kód-P]),P$7),"")</f>
        <v/>
      </c>
      <c r="Q9" s="48" t="str">
        <f ca="1">IF(AND($B9&gt;0,Q$7&gt;0),INDEX(Výskyt[#Data],MATCH($B9,Výskyt[kód-P]),Q$7),"")</f>
        <v/>
      </c>
      <c r="R9" s="48" t="str">
        <f ca="1">IF(AND($B9&gt;0,R$7&gt;0),INDEX(Výskyt[#Data],MATCH($B9,Výskyt[kód-P]),R$7),"")</f>
        <v/>
      </c>
      <c r="S9" s="48" t="str">
        <f ca="1">IF(AND($B9&gt;0,S$7&gt;0),INDEX(Výskyt[#Data],MATCH($B9,Výskyt[kód-P]),S$7),"")</f>
        <v/>
      </c>
      <c r="T9" s="48" t="str">
        <f ca="1">IF(AND($B9&gt;0,T$7&gt;0),INDEX(Výskyt[#Data],MATCH($B9,Výskyt[kód-P]),T$7),"")</f>
        <v/>
      </c>
      <c r="U9" s="48" t="str">
        <f ca="1">IF(AND($B9&gt;0,U$7&gt;0),INDEX(Výskyt[#Data],MATCH($B9,Výskyt[kód-P]),U$7),"")</f>
        <v/>
      </c>
      <c r="V9" s="48" t="str">
        <f ca="1">IF(AND($B9&gt;0,V$7&gt;0),INDEX(Výskyt[#Data],MATCH($B9,Výskyt[kód-P]),V$7),"")</f>
        <v/>
      </c>
      <c r="W9" s="48" t="str">
        <f ca="1">IF(AND($B9&gt;0,W$7&gt;0),INDEX(Výskyt[#Data],MATCH($B9,Výskyt[kód-P]),W$7),"")</f>
        <v/>
      </c>
      <c r="X9" s="48" t="str">
        <f ca="1">IF(AND($B9&gt;0,X$7&gt;0),INDEX(Výskyt[#Data],MATCH($B9,Výskyt[kód-P]),X$7),"")</f>
        <v/>
      </c>
      <c r="Y9" s="48" t="str">
        <f ca="1">IF(AND($B9&gt;0,Y$7&gt;0),INDEX(Výskyt[#Data],MATCH($B9,Výskyt[kód-P]),Y$7),"")</f>
        <v/>
      </c>
      <c r="Z9" s="48" t="str">
        <f ca="1">IF(AND($B9&gt;0,Z$7&gt;0),INDEX(Výskyt[#Data],MATCH($B9,Výskyt[kód-P]),Z$7),"")</f>
        <v/>
      </c>
      <c r="AA9" s="48" t="str">
        <f ca="1">IF(AND($B9&gt;0,AA$7&gt;0),INDEX(Výskyt[#Data],MATCH($B9,Výskyt[kód-P]),AA$7),"")</f>
        <v/>
      </c>
      <c r="AB9" s="48" t="str">
        <f ca="1">IF(AND($B9&gt;0,AB$7&gt;0),INDEX(Výskyt[#Data],MATCH($B9,Výskyt[kód-P]),AB$7),"")</f>
        <v/>
      </c>
      <c r="AC9" s="48" t="str">
        <f ca="1">IF(AND($B9&gt;0,AC$7&gt;0),INDEX(Výskyt[#Data],MATCH($B9,Výskyt[kód-P]),AC$7),"")</f>
        <v/>
      </c>
      <c r="AD9" s="48" t="str">
        <f ca="1">IF(AND($B9&gt;0,AD$7&gt;0),INDEX(Výskyt[#Data],MATCH($B9,Výskyt[kód-P]),AD$7),"")</f>
        <v/>
      </c>
      <c r="AE9" s="48" t="str">
        <f ca="1">IF(AND($B9&gt;0,AE$7&gt;0),INDEX(Výskyt[#Data],MATCH($B9,Výskyt[kód-P]),AE$7),"")</f>
        <v/>
      </c>
      <c r="AF9" s="48" t="str">
        <f ca="1">IF(AND($B9&gt;0,AF$7&gt;0),INDEX(Výskyt[#Data],MATCH($B9,Výskyt[kód-P]),AF$7),"")</f>
        <v/>
      </c>
      <c r="AG9" s="48" t="str">
        <f ca="1">IF(AND($B9&gt;0,AG$7&gt;0),INDEX(Výskyt[#Data],MATCH($B9,Výskyt[kód-P]),AG$7),"")</f>
        <v/>
      </c>
      <c r="AH9" s="48" t="str">
        <f ca="1">IF(AND($B9&gt;0,AH$7&gt;0),INDEX(Výskyt[#Data],MATCH($B9,Výskyt[kód-P]),AH$7),"")</f>
        <v/>
      </c>
      <c r="AI9" s="48" t="str">
        <f ca="1">IF(AND($B9&gt;0,AI$7&gt;0),INDEX(Výskyt[#Data],MATCH($B9,Výskyt[kód-P]),AI$7),"")</f>
        <v/>
      </c>
      <c r="AJ9" s="48" t="str">
        <f ca="1">IF(AND($B9&gt;0,AJ$7&gt;0),INDEX(Výskyt[#Data],MATCH($B9,Výskyt[kód-P]),AJ$7),"")</f>
        <v/>
      </c>
      <c r="AK9" s="48" t="str">
        <f ca="1">IF(AND($B9&gt;0,AK$7&gt;0),INDEX(Výskyt[#Data],MATCH($B9,Výskyt[kód-P]),AK$7),"")</f>
        <v/>
      </c>
      <c r="AL9" s="48" t="str">
        <f ca="1">IF(AND($B9&gt;0,AL$7&gt;0),INDEX(Výskyt[#Data],MATCH($B9,Výskyt[kód-P]),AL$7),"")</f>
        <v/>
      </c>
      <c r="AM9" s="48" t="str">
        <f ca="1">IF(AND($B9&gt;0,AM$7&gt;0),INDEX(Výskyt[#Data],MATCH($B9,Výskyt[kód-P]),AM$7),"")</f>
        <v/>
      </c>
      <c r="AN9" s="48" t="str">
        <f ca="1">IF(AND($B9&gt;0,AN$7&gt;0),INDEX(Výskyt[#Data],MATCH($B9,Výskyt[kód-P]),AN$7),"")</f>
        <v/>
      </c>
      <c r="AO9" s="48" t="str">
        <f ca="1">IF(AND($B9&gt;0,AO$7&gt;0),INDEX(Výskyt[#Data],MATCH($B9,Výskyt[kód-P]),AO$7),"")</f>
        <v/>
      </c>
      <c r="AP9" s="48" t="str">
        <f ca="1">IF(AND($B9&gt;0,AP$7&gt;0),INDEX(Výskyt[#Data],MATCH($B9,Výskyt[kód-P]),AP$7),"")</f>
        <v/>
      </c>
      <c r="AQ9" s="48" t="str">
        <f ca="1">IF(AND($B9&gt;0,AQ$7&gt;0),INDEX(Výskyt[#Data],MATCH($B9,Výskyt[kód-P]),AQ$7),"")</f>
        <v/>
      </c>
      <c r="AR9" s="48" t="str">
        <f ca="1">IF(AND($B9&gt;0,AR$7&gt;0),INDEX(Výskyt[#Data],MATCH($B9,Výskyt[kód-P]),AR$7),"")</f>
        <v/>
      </c>
      <c r="AS9" s="48" t="str">
        <f ca="1">IF(AND($B9&gt;0,AS$7&gt;0),INDEX(Výskyt[#Data],MATCH($B9,Výskyt[kód-P]),AS$7),"")</f>
        <v/>
      </c>
      <c r="AT9" s="48" t="str">
        <f ca="1">IF(AND($B9&gt;0,AT$7&gt;0),INDEX(Výskyt[#Data],MATCH($B9,Výskyt[kód-P]),AT$7),"")</f>
        <v/>
      </c>
      <c r="AU9" s="48" t="str">
        <f ca="1">IF(AND($B9&gt;0,AU$7&gt;0),INDEX(Výskyt[#Data],MATCH($B9,Výskyt[kód-P]),AU$7),"")</f>
        <v/>
      </c>
      <c r="AV9" s="48" t="str">
        <f ca="1">IF(AND($B9&gt;0,AV$7&gt;0),INDEX(Výskyt[#Data],MATCH($B9,Výskyt[kód-P]),AV$7),"")</f>
        <v/>
      </c>
      <c r="AW9" s="48" t="str">
        <f ca="1">IF(AND($B9&gt;0,AW$7&gt;0),INDEX(Výskyt[#Data],MATCH($B9,Výskyt[kód-P]),AW$7),"")</f>
        <v/>
      </c>
      <c r="AX9" s="48" t="str">
        <f ca="1">IF(AND($B9&gt;0,AX$7&gt;0),INDEX(Výskyt[#Data],MATCH($B9,Výskyt[kód-P]),AX$7),"")</f>
        <v/>
      </c>
      <c r="AY9" s="48" t="str">
        <f ca="1">IF(AND($B9&gt;0,AY$7&gt;0),INDEX(Výskyt[#Data],MATCH($B9,Výskyt[kód-P]),AY$7),"")</f>
        <v/>
      </c>
      <c r="AZ9" s="48" t="str">
        <f ca="1">IF(AND($B9&gt;0,AZ$7&gt;0),INDEX(Výskyt[#Data],MATCH($B9,Výskyt[kód-P]),AZ$7),"")</f>
        <v/>
      </c>
      <c r="BA9" s="48" t="str">
        <f ca="1">IF(AND($B9&gt;0,BA$7&gt;0),INDEX(Výskyt[#Data],MATCH($B9,Výskyt[kód-P]),BA$7),"")</f>
        <v/>
      </c>
      <c r="BB9" s="42"/>
    </row>
    <row r="10" spans="1:54" ht="12.75" customHeight="1" x14ac:dyDescent="0.4">
      <c r="A10" s="54">
        <v>2</v>
      </c>
      <c r="B10" s="55" t="str">
        <f>IFERROR(INDEX(Výskyt[[poradie]:[kód-P]],MATCH(A10,Výskyt[poradie],0),2),"")</f>
        <v/>
      </c>
      <c r="C10" s="55" t="str">
        <f>IFERROR(INDEX(Cenník[[Kód]:[Názov]],MATCH($B10,Cenník[Kód]),2),"")</f>
        <v/>
      </c>
      <c r="D10" s="48" t="str">
        <f t="shared" ref="D10:D73" ca="1" si="0">IF(SUM(I10:BA10)&lt;&gt;0,SUM(I10:BA10),"")</f>
        <v/>
      </c>
      <c r="E10" s="56" t="str">
        <f>IFERROR(INDEX(Cenník[[KódN]:[JC]],MATCH($B10,Cenník[KódN]),2),"")</f>
        <v/>
      </c>
      <c r="F10" s="57" t="str">
        <f t="shared" ref="F10:F73" ca="1" si="1">IFERROR(D10*E10,"")</f>
        <v/>
      </c>
      <c r="G10" s="42"/>
      <c r="H10" s="58" t="str">
        <f t="shared" ref="H10:H73" si="2">IF(B10&gt;0,C10,"")</f>
        <v/>
      </c>
      <c r="I10" s="48" t="str">
        <f ca="1">IF(AND($B10&gt;0,I$7&gt;0),INDEX(Výskyt[#Data],MATCH($B10,Výskyt[kód-P]),I$7),"")</f>
        <v/>
      </c>
      <c r="J10" s="48" t="str">
        <f ca="1">IF(AND($B10&gt;0,J$7&gt;0),INDEX(Výskyt[#Data],MATCH($B10,Výskyt[kód-P]),J$7),"")</f>
        <v/>
      </c>
      <c r="K10" s="48" t="str">
        <f ca="1">IF(AND($B10&gt;0,K$7&gt;0),INDEX(Výskyt[#Data],MATCH($B10,Výskyt[kód-P]),K$7),"")</f>
        <v/>
      </c>
      <c r="L10" s="48" t="str">
        <f ca="1">IF(AND($B10&gt;0,L$7&gt;0),INDEX(Výskyt[#Data],MATCH($B10,Výskyt[kód-P]),L$7),"")</f>
        <v/>
      </c>
      <c r="M10" s="48" t="str">
        <f ca="1">IF(AND($B10&gt;0,M$7&gt;0),INDEX(Výskyt[#Data],MATCH($B10,Výskyt[kód-P]),M$7),"")</f>
        <v/>
      </c>
      <c r="N10" s="48" t="str">
        <f ca="1">IF(AND($B10&gt;0,N$7&gt;0),INDEX(Výskyt[#Data],MATCH($B10,Výskyt[kód-P]),N$7),"")</f>
        <v/>
      </c>
      <c r="O10" s="48" t="str">
        <f ca="1">IF(AND($B10&gt;0,O$7&gt;0),INDEX(Výskyt[#Data],MATCH($B10,Výskyt[kód-P]),O$7),"")</f>
        <v/>
      </c>
      <c r="P10" s="48" t="str">
        <f ca="1">IF(AND($B10&gt;0,P$7&gt;0),INDEX(Výskyt[#Data],MATCH($B10,Výskyt[kód-P]),P$7),"")</f>
        <v/>
      </c>
      <c r="Q10" s="48" t="str">
        <f ca="1">IF(AND($B10&gt;0,Q$7&gt;0),INDEX(Výskyt[#Data],MATCH($B10,Výskyt[kód-P]),Q$7),"")</f>
        <v/>
      </c>
      <c r="R10" s="48" t="str">
        <f ca="1">IF(AND($B10&gt;0,R$7&gt;0),INDEX(Výskyt[#Data],MATCH($B10,Výskyt[kód-P]),R$7),"")</f>
        <v/>
      </c>
      <c r="S10" s="48" t="str">
        <f ca="1">IF(AND($B10&gt;0,S$7&gt;0),INDEX(Výskyt[#Data],MATCH($B10,Výskyt[kód-P]),S$7),"")</f>
        <v/>
      </c>
      <c r="T10" s="48" t="str">
        <f ca="1">IF(AND($B10&gt;0,T$7&gt;0),INDEX(Výskyt[#Data],MATCH($B10,Výskyt[kód-P]),T$7),"")</f>
        <v/>
      </c>
      <c r="U10" s="48" t="str">
        <f ca="1">IF(AND($B10&gt;0,U$7&gt;0),INDEX(Výskyt[#Data],MATCH($B10,Výskyt[kód-P]),U$7),"")</f>
        <v/>
      </c>
      <c r="V10" s="48" t="str">
        <f ca="1">IF(AND($B10&gt;0,V$7&gt;0),INDEX(Výskyt[#Data],MATCH($B10,Výskyt[kód-P]),V$7),"")</f>
        <v/>
      </c>
      <c r="W10" s="48" t="str">
        <f ca="1">IF(AND($B10&gt;0,W$7&gt;0),INDEX(Výskyt[#Data],MATCH($B10,Výskyt[kód-P]),W$7),"")</f>
        <v/>
      </c>
      <c r="X10" s="48" t="str">
        <f ca="1">IF(AND($B10&gt;0,X$7&gt;0),INDEX(Výskyt[#Data],MATCH($B10,Výskyt[kód-P]),X$7),"")</f>
        <v/>
      </c>
      <c r="Y10" s="48" t="str">
        <f ca="1">IF(AND($B10&gt;0,Y$7&gt;0),INDEX(Výskyt[#Data],MATCH($B10,Výskyt[kód-P]),Y$7),"")</f>
        <v/>
      </c>
      <c r="Z10" s="48" t="str">
        <f ca="1">IF(AND($B10&gt;0,Z$7&gt;0),INDEX(Výskyt[#Data],MATCH($B10,Výskyt[kód-P]),Z$7),"")</f>
        <v/>
      </c>
      <c r="AA10" s="48" t="str">
        <f ca="1">IF(AND($B10&gt;0,AA$7&gt;0),INDEX(Výskyt[#Data],MATCH($B10,Výskyt[kód-P]),AA$7),"")</f>
        <v/>
      </c>
      <c r="AB10" s="48" t="str">
        <f ca="1">IF(AND($B10&gt;0,AB$7&gt;0),INDEX(Výskyt[#Data],MATCH($B10,Výskyt[kód-P]),AB$7),"")</f>
        <v/>
      </c>
      <c r="AC10" s="48" t="str">
        <f ca="1">IF(AND($B10&gt;0,AC$7&gt;0),INDEX(Výskyt[#Data],MATCH($B10,Výskyt[kód-P]),AC$7),"")</f>
        <v/>
      </c>
      <c r="AD10" s="48" t="str">
        <f ca="1">IF(AND($B10&gt;0,AD$7&gt;0),INDEX(Výskyt[#Data],MATCH($B10,Výskyt[kód-P]),AD$7),"")</f>
        <v/>
      </c>
      <c r="AE10" s="48" t="str">
        <f ca="1">IF(AND($B10&gt;0,AE$7&gt;0),INDEX(Výskyt[#Data],MATCH($B10,Výskyt[kód-P]),AE$7),"")</f>
        <v/>
      </c>
      <c r="AF10" s="48" t="str">
        <f ca="1">IF(AND($B10&gt;0,AF$7&gt;0),INDEX(Výskyt[#Data],MATCH($B10,Výskyt[kód-P]),AF$7),"")</f>
        <v/>
      </c>
      <c r="AG10" s="48" t="str">
        <f ca="1">IF(AND($B10&gt;0,AG$7&gt;0),INDEX(Výskyt[#Data],MATCH($B10,Výskyt[kód-P]),AG$7),"")</f>
        <v/>
      </c>
      <c r="AH10" s="48" t="str">
        <f ca="1">IF(AND($B10&gt;0,AH$7&gt;0),INDEX(Výskyt[#Data],MATCH($B10,Výskyt[kód-P]),AH$7),"")</f>
        <v/>
      </c>
      <c r="AI10" s="48" t="str">
        <f ca="1">IF(AND($B10&gt;0,AI$7&gt;0),INDEX(Výskyt[#Data],MATCH($B10,Výskyt[kód-P]),AI$7),"")</f>
        <v/>
      </c>
      <c r="AJ10" s="48" t="str">
        <f ca="1">IF(AND($B10&gt;0,AJ$7&gt;0),INDEX(Výskyt[#Data],MATCH($B10,Výskyt[kód-P]),AJ$7),"")</f>
        <v/>
      </c>
      <c r="AK10" s="48" t="str">
        <f ca="1">IF(AND($B10&gt;0,AK$7&gt;0),INDEX(Výskyt[#Data],MATCH($B10,Výskyt[kód-P]),AK$7),"")</f>
        <v/>
      </c>
      <c r="AL10" s="48" t="str">
        <f ca="1">IF(AND($B10&gt;0,AL$7&gt;0),INDEX(Výskyt[#Data],MATCH($B10,Výskyt[kód-P]),AL$7),"")</f>
        <v/>
      </c>
      <c r="AM10" s="48" t="str">
        <f ca="1">IF(AND($B10&gt;0,AM$7&gt;0),INDEX(Výskyt[#Data],MATCH($B10,Výskyt[kód-P]),AM$7),"")</f>
        <v/>
      </c>
      <c r="AN10" s="48" t="str">
        <f ca="1">IF(AND($B10&gt;0,AN$7&gt;0),INDEX(Výskyt[#Data],MATCH($B10,Výskyt[kód-P]),AN$7),"")</f>
        <v/>
      </c>
      <c r="AO10" s="48" t="str">
        <f ca="1">IF(AND($B10&gt;0,AO$7&gt;0),INDEX(Výskyt[#Data],MATCH($B10,Výskyt[kód-P]),AO$7),"")</f>
        <v/>
      </c>
      <c r="AP10" s="48" t="str">
        <f ca="1">IF(AND($B10&gt;0,AP$7&gt;0),INDEX(Výskyt[#Data],MATCH($B10,Výskyt[kód-P]),AP$7),"")</f>
        <v/>
      </c>
      <c r="AQ10" s="48" t="str">
        <f ca="1">IF(AND($B10&gt;0,AQ$7&gt;0),INDEX(Výskyt[#Data],MATCH($B10,Výskyt[kód-P]),AQ$7),"")</f>
        <v/>
      </c>
      <c r="AR10" s="48" t="str">
        <f ca="1">IF(AND($B10&gt;0,AR$7&gt;0),INDEX(Výskyt[#Data],MATCH($B10,Výskyt[kód-P]),AR$7),"")</f>
        <v/>
      </c>
      <c r="AS10" s="48" t="str">
        <f ca="1">IF(AND($B10&gt;0,AS$7&gt;0),INDEX(Výskyt[#Data],MATCH($B10,Výskyt[kód-P]),AS$7),"")</f>
        <v/>
      </c>
      <c r="AT10" s="48" t="str">
        <f ca="1">IF(AND($B10&gt;0,AT$7&gt;0),INDEX(Výskyt[#Data],MATCH($B10,Výskyt[kód-P]),AT$7),"")</f>
        <v/>
      </c>
      <c r="AU10" s="48" t="str">
        <f ca="1">IF(AND($B10&gt;0,AU$7&gt;0),INDEX(Výskyt[#Data],MATCH($B10,Výskyt[kód-P]),AU$7),"")</f>
        <v/>
      </c>
      <c r="AV10" s="48" t="str">
        <f ca="1">IF(AND($B10&gt;0,AV$7&gt;0),INDEX(Výskyt[#Data],MATCH($B10,Výskyt[kód-P]),AV$7),"")</f>
        <v/>
      </c>
      <c r="AW10" s="48" t="str">
        <f ca="1">IF(AND($B10&gt;0,AW$7&gt;0),INDEX(Výskyt[#Data],MATCH($B10,Výskyt[kód-P]),AW$7),"")</f>
        <v/>
      </c>
      <c r="AX10" s="48" t="str">
        <f ca="1">IF(AND($B10&gt;0,AX$7&gt;0),INDEX(Výskyt[#Data],MATCH($B10,Výskyt[kód-P]),AX$7),"")</f>
        <v/>
      </c>
      <c r="AY10" s="48" t="str">
        <f ca="1">IF(AND($B10&gt;0,AY$7&gt;0),INDEX(Výskyt[#Data],MATCH($B10,Výskyt[kód-P]),AY$7),"")</f>
        <v/>
      </c>
      <c r="AZ10" s="48" t="str">
        <f ca="1">IF(AND($B10&gt;0,AZ$7&gt;0),INDEX(Výskyt[#Data],MATCH($B10,Výskyt[kód-P]),AZ$7),"")</f>
        <v/>
      </c>
      <c r="BA10" s="48" t="str">
        <f ca="1">IF(AND($B10&gt;0,BA$7&gt;0),INDEX(Výskyt[#Data],MATCH($B10,Výskyt[kód-P]),BA$7),"")</f>
        <v/>
      </c>
      <c r="BB10" s="42"/>
    </row>
    <row r="11" spans="1:54" ht="12.75" customHeight="1" x14ac:dyDescent="0.4">
      <c r="A11" s="54">
        <v>3</v>
      </c>
      <c r="B11" s="55" t="str">
        <f>IFERROR(INDEX(Výskyt[[poradie]:[kód-P]],MATCH(A11,Výskyt[poradie],0),2),"")</f>
        <v/>
      </c>
      <c r="C11" s="55" t="str">
        <f>IFERROR(INDEX(Cenník[[Kód]:[Názov]],MATCH($B11,Cenník[Kód]),2),"")</f>
        <v/>
      </c>
      <c r="D11" s="48" t="str">
        <f t="shared" ca="1" si="0"/>
        <v/>
      </c>
      <c r="E11" s="56" t="str">
        <f>IFERROR(INDEX(Cenník[[KódN]:[JC]],MATCH($B11,Cenník[KódN]),2),"")</f>
        <v/>
      </c>
      <c r="F11" s="57" t="str">
        <f t="shared" ca="1" si="1"/>
        <v/>
      </c>
      <c r="G11" s="42"/>
      <c r="H11" s="58" t="str">
        <f t="shared" si="2"/>
        <v/>
      </c>
      <c r="I11" s="48" t="str">
        <f ca="1">IF(AND($B11&gt;0,I$7&gt;0),INDEX(Výskyt[#Data],MATCH($B11,Výskyt[kód-P]),I$7),"")</f>
        <v/>
      </c>
      <c r="J11" s="48" t="str">
        <f ca="1">IF(AND($B11&gt;0,J$7&gt;0),INDEX(Výskyt[#Data],MATCH($B11,Výskyt[kód-P]),J$7),"")</f>
        <v/>
      </c>
      <c r="K11" s="48" t="str">
        <f ca="1">IF(AND($B11&gt;0,K$7&gt;0),INDEX(Výskyt[#Data],MATCH($B11,Výskyt[kód-P]),K$7),"")</f>
        <v/>
      </c>
      <c r="L11" s="48" t="str">
        <f ca="1">IF(AND($B11&gt;0,L$7&gt;0),INDEX(Výskyt[#Data],MATCH($B11,Výskyt[kód-P]),L$7),"")</f>
        <v/>
      </c>
      <c r="M11" s="48" t="str">
        <f ca="1">IF(AND($B11&gt;0,M$7&gt;0),INDEX(Výskyt[#Data],MATCH($B11,Výskyt[kód-P]),M$7),"")</f>
        <v/>
      </c>
      <c r="N11" s="48" t="str">
        <f ca="1">IF(AND($B11&gt;0,N$7&gt;0),INDEX(Výskyt[#Data],MATCH($B11,Výskyt[kód-P]),N$7),"")</f>
        <v/>
      </c>
      <c r="O11" s="48" t="str">
        <f ca="1">IF(AND($B11&gt;0,O$7&gt;0),INDEX(Výskyt[#Data],MATCH($B11,Výskyt[kód-P]),O$7),"")</f>
        <v/>
      </c>
      <c r="P11" s="48" t="str">
        <f ca="1">IF(AND($B11&gt;0,P$7&gt;0),INDEX(Výskyt[#Data],MATCH($B11,Výskyt[kód-P]),P$7),"")</f>
        <v/>
      </c>
      <c r="Q11" s="48" t="str">
        <f ca="1">IF(AND($B11&gt;0,Q$7&gt;0),INDEX(Výskyt[#Data],MATCH($B11,Výskyt[kód-P]),Q$7),"")</f>
        <v/>
      </c>
      <c r="R11" s="48" t="str">
        <f ca="1">IF(AND($B11&gt;0,R$7&gt;0),INDEX(Výskyt[#Data],MATCH($B11,Výskyt[kód-P]),R$7),"")</f>
        <v/>
      </c>
      <c r="S11" s="48" t="str">
        <f ca="1">IF(AND($B11&gt;0,S$7&gt;0),INDEX(Výskyt[#Data],MATCH($B11,Výskyt[kód-P]),S$7),"")</f>
        <v/>
      </c>
      <c r="T11" s="48" t="str">
        <f ca="1">IF(AND($B11&gt;0,T$7&gt;0),INDEX(Výskyt[#Data],MATCH($B11,Výskyt[kód-P]),T$7),"")</f>
        <v/>
      </c>
      <c r="U11" s="48" t="str">
        <f ca="1">IF(AND($B11&gt;0,U$7&gt;0),INDEX(Výskyt[#Data],MATCH($B11,Výskyt[kód-P]),U$7),"")</f>
        <v/>
      </c>
      <c r="V11" s="48" t="str">
        <f ca="1">IF(AND($B11&gt;0,V$7&gt;0),INDEX(Výskyt[#Data],MATCH($B11,Výskyt[kód-P]),V$7),"")</f>
        <v/>
      </c>
      <c r="W11" s="48" t="str">
        <f ca="1">IF(AND($B11&gt;0,W$7&gt;0),INDEX(Výskyt[#Data],MATCH($B11,Výskyt[kód-P]),W$7),"")</f>
        <v/>
      </c>
      <c r="X11" s="48" t="str">
        <f ca="1">IF(AND($B11&gt;0,X$7&gt;0),INDEX(Výskyt[#Data],MATCH($B11,Výskyt[kód-P]),X$7),"")</f>
        <v/>
      </c>
      <c r="Y11" s="48" t="str">
        <f ca="1">IF(AND($B11&gt;0,Y$7&gt;0),INDEX(Výskyt[#Data],MATCH($B11,Výskyt[kód-P]),Y$7),"")</f>
        <v/>
      </c>
      <c r="Z11" s="48" t="str">
        <f ca="1">IF(AND($B11&gt;0,Z$7&gt;0),INDEX(Výskyt[#Data],MATCH($B11,Výskyt[kód-P]),Z$7),"")</f>
        <v/>
      </c>
      <c r="AA11" s="48" t="str">
        <f ca="1">IF(AND($B11&gt;0,AA$7&gt;0),INDEX(Výskyt[#Data],MATCH($B11,Výskyt[kód-P]),AA$7),"")</f>
        <v/>
      </c>
      <c r="AB11" s="48" t="str">
        <f ca="1">IF(AND($B11&gt;0,AB$7&gt;0),INDEX(Výskyt[#Data],MATCH($B11,Výskyt[kód-P]),AB$7),"")</f>
        <v/>
      </c>
      <c r="AC11" s="48" t="str">
        <f ca="1">IF(AND($B11&gt;0,AC$7&gt;0),INDEX(Výskyt[#Data],MATCH($B11,Výskyt[kód-P]),AC$7),"")</f>
        <v/>
      </c>
      <c r="AD11" s="48" t="str">
        <f ca="1">IF(AND($B11&gt;0,AD$7&gt;0),INDEX(Výskyt[#Data],MATCH($B11,Výskyt[kód-P]),AD$7),"")</f>
        <v/>
      </c>
      <c r="AE11" s="48" t="str">
        <f ca="1">IF(AND($B11&gt;0,AE$7&gt;0),INDEX(Výskyt[#Data],MATCH($B11,Výskyt[kód-P]),AE$7),"")</f>
        <v/>
      </c>
      <c r="AF11" s="48" t="str">
        <f ca="1">IF(AND($B11&gt;0,AF$7&gt;0),INDEX(Výskyt[#Data],MATCH($B11,Výskyt[kód-P]),AF$7),"")</f>
        <v/>
      </c>
      <c r="AG11" s="48" t="str">
        <f ca="1">IF(AND($B11&gt;0,AG$7&gt;0),INDEX(Výskyt[#Data],MATCH($B11,Výskyt[kód-P]),AG$7),"")</f>
        <v/>
      </c>
      <c r="AH11" s="48" t="str">
        <f ca="1">IF(AND($B11&gt;0,AH$7&gt;0),INDEX(Výskyt[#Data],MATCH($B11,Výskyt[kód-P]),AH$7),"")</f>
        <v/>
      </c>
      <c r="AI11" s="48" t="str">
        <f ca="1">IF(AND($B11&gt;0,AI$7&gt;0),INDEX(Výskyt[#Data],MATCH($B11,Výskyt[kód-P]),AI$7),"")</f>
        <v/>
      </c>
      <c r="AJ11" s="48" t="str">
        <f ca="1">IF(AND($B11&gt;0,AJ$7&gt;0),INDEX(Výskyt[#Data],MATCH($B11,Výskyt[kód-P]),AJ$7),"")</f>
        <v/>
      </c>
      <c r="AK11" s="48" t="str">
        <f ca="1">IF(AND($B11&gt;0,AK$7&gt;0),INDEX(Výskyt[#Data],MATCH($B11,Výskyt[kód-P]),AK$7),"")</f>
        <v/>
      </c>
      <c r="AL11" s="48" t="str">
        <f ca="1">IF(AND($B11&gt;0,AL$7&gt;0),INDEX(Výskyt[#Data],MATCH($B11,Výskyt[kód-P]),AL$7),"")</f>
        <v/>
      </c>
      <c r="AM11" s="48" t="str">
        <f ca="1">IF(AND($B11&gt;0,AM$7&gt;0),INDEX(Výskyt[#Data],MATCH($B11,Výskyt[kód-P]),AM$7),"")</f>
        <v/>
      </c>
      <c r="AN11" s="48" t="str">
        <f ca="1">IF(AND($B11&gt;0,AN$7&gt;0),INDEX(Výskyt[#Data],MATCH($B11,Výskyt[kód-P]),AN$7),"")</f>
        <v/>
      </c>
      <c r="AO11" s="48" t="str">
        <f ca="1">IF(AND($B11&gt;0,AO$7&gt;0),INDEX(Výskyt[#Data],MATCH($B11,Výskyt[kód-P]),AO$7),"")</f>
        <v/>
      </c>
      <c r="AP11" s="48" t="str">
        <f ca="1">IF(AND($B11&gt;0,AP$7&gt;0),INDEX(Výskyt[#Data],MATCH($B11,Výskyt[kód-P]),AP$7),"")</f>
        <v/>
      </c>
      <c r="AQ11" s="48" t="str">
        <f ca="1">IF(AND($B11&gt;0,AQ$7&gt;0),INDEX(Výskyt[#Data],MATCH($B11,Výskyt[kód-P]),AQ$7),"")</f>
        <v/>
      </c>
      <c r="AR11" s="48" t="str">
        <f ca="1">IF(AND($B11&gt;0,AR$7&gt;0),INDEX(Výskyt[#Data],MATCH($B11,Výskyt[kód-P]),AR$7),"")</f>
        <v/>
      </c>
      <c r="AS11" s="48" t="str">
        <f ca="1">IF(AND($B11&gt;0,AS$7&gt;0),INDEX(Výskyt[#Data],MATCH($B11,Výskyt[kód-P]),AS$7),"")</f>
        <v/>
      </c>
      <c r="AT11" s="48" t="str">
        <f ca="1">IF(AND($B11&gt;0,AT$7&gt;0),INDEX(Výskyt[#Data],MATCH($B11,Výskyt[kód-P]),AT$7),"")</f>
        <v/>
      </c>
      <c r="AU11" s="48" t="str">
        <f ca="1">IF(AND($B11&gt;0,AU$7&gt;0),INDEX(Výskyt[#Data],MATCH($B11,Výskyt[kód-P]),AU$7),"")</f>
        <v/>
      </c>
      <c r="AV11" s="48" t="str">
        <f ca="1">IF(AND($B11&gt;0,AV$7&gt;0),INDEX(Výskyt[#Data],MATCH($B11,Výskyt[kód-P]),AV$7),"")</f>
        <v/>
      </c>
      <c r="AW11" s="48" t="str">
        <f ca="1">IF(AND($B11&gt;0,AW$7&gt;0),INDEX(Výskyt[#Data],MATCH($B11,Výskyt[kód-P]),AW$7),"")</f>
        <v/>
      </c>
      <c r="AX11" s="48" t="str">
        <f ca="1">IF(AND($B11&gt;0,AX$7&gt;0),INDEX(Výskyt[#Data],MATCH($B11,Výskyt[kód-P]),AX$7),"")</f>
        <v/>
      </c>
      <c r="AY11" s="48" t="str">
        <f ca="1">IF(AND($B11&gt;0,AY$7&gt;0),INDEX(Výskyt[#Data],MATCH($B11,Výskyt[kód-P]),AY$7),"")</f>
        <v/>
      </c>
      <c r="AZ11" s="48" t="str">
        <f ca="1">IF(AND($B11&gt;0,AZ$7&gt;0),INDEX(Výskyt[#Data],MATCH($B11,Výskyt[kód-P]),AZ$7),"")</f>
        <v/>
      </c>
      <c r="BA11" s="48" t="str">
        <f ca="1">IF(AND($B11&gt;0,BA$7&gt;0),INDEX(Výskyt[#Data],MATCH($B11,Výskyt[kód-P]),BA$7),"")</f>
        <v/>
      </c>
      <c r="BB11" s="42"/>
    </row>
    <row r="12" spans="1:54" ht="12.75" customHeight="1" x14ac:dyDescent="0.4">
      <c r="A12" s="54">
        <v>4</v>
      </c>
      <c r="B12" s="55" t="str">
        <f>IFERROR(INDEX(Výskyt[[poradie]:[kód-P]],MATCH(A12,Výskyt[poradie],0),2),"")</f>
        <v/>
      </c>
      <c r="C12" s="55" t="str">
        <f>IFERROR(INDEX(Cenník[[Kód]:[Názov]],MATCH($B12,Cenník[Kód]),2),"")</f>
        <v/>
      </c>
      <c r="D12" s="48" t="str">
        <f t="shared" ca="1" si="0"/>
        <v/>
      </c>
      <c r="E12" s="56" t="str">
        <f>IFERROR(INDEX(Cenník[[KódN]:[JC]],MATCH($B12,Cenník[KódN]),2),"")</f>
        <v/>
      </c>
      <c r="F12" s="57" t="str">
        <f t="shared" ca="1" si="1"/>
        <v/>
      </c>
      <c r="G12" s="42"/>
      <c r="H12" s="58" t="str">
        <f t="shared" si="2"/>
        <v/>
      </c>
      <c r="I12" s="48" t="str">
        <f ca="1">IF(AND($B12&gt;0,I$7&gt;0),INDEX(Výskyt[#Data],MATCH($B12,Výskyt[kód-P]),I$7),"")</f>
        <v/>
      </c>
      <c r="J12" s="48" t="str">
        <f ca="1">IF(AND($B12&gt;0,J$7&gt;0),INDEX(Výskyt[#Data],MATCH($B12,Výskyt[kód-P]),J$7),"")</f>
        <v/>
      </c>
      <c r="K12" s="48" t="str">
        <f ca="1">IF(AND($B12&gt;0,K$7&gt;0),INDEX(Výskyt[#Data],MATCH($B12,Výskyt[kód-P]),K$7),"")</f>
        <v/>
      </c>
      <c r="L12" s="48" t="str">
        <f ca="1">IF(AND($B12&gt;0,L$7&gt;0),INDEX(Výskyt[#Data],MATCH($B12,Výskyt[kód-P]),L$7),"")</f>
        <v/>
      </c>
      <c r="M12" s="48" t="str">
        <f ca="1">IF(AND($B12&gt;0,M$7&gt;0),INDEX(Výskyt[#Data],MATCH($B12,Výskyt[kód-P]),M$7),"")</f>
        <v/>
      </c>
      <c r="N12" s="48" t="str">
        <f ca="1">IF(AND($B12&gt;0,N$7&gt;0),INDEX(Výskyt[#Data],MATCH($B12,Výskyt[kód-P]),N$7),"")</f>
        <v/>
      </c>
      <c r="O12" s="48" t="str">
        <f ca="1">IF(AND($B12&gt;0,O$7&gt;0),INDEX(Výskyt[#Data],MATCH($B12,Výskyt[kód-P]),O$7),"")</f>
        <v/>
      </c>
      <c r="P12" s="48" t="str">
        <f ca="1">IF(AND($B12&gt;0,P$7&gt;0),INDEX(Výskyt[#Data],MATCH($B12,Výskyt[kód-P]),P$7),"")</f>
        <v/>
      </c>
      <c r="Q12" s="48" t="str">
        <f ca="1">IF(AND($B12&gt;0,Q$7&gt;0),INDEX(Výskyt[#Data],MATCH($B12,Výskyt[kód-P]),Q$7),"")</f>
        <v/>
      </c>
      <c r="R12" s="48" t="str">
        <f ca="1">IF(AND($B12&gt;0,R$7&gt;0),INDEX(Výskyt[#Data],MATCH($B12,Výskyt[kód-P]),R$7),"")</f>
        <v/>
      </c>
      <c r="S12" s="48" t="str">
        <f ca="1">IF(AND($B12&gt;0,S$7&gt;0),INDEX(Výskyt[#Data],MATCH($B12,Výskyt[kód-P]),S$7),"")</f>
        <v/>
      </c>
      <c r="T12" s="48" t="str">
        <f ca="1">IF(AND($B12&gt;0,T$7&gt;0),INDEX(Výskyt[#Data],MATCH($B12,Výskyt[kód-P]),T$7),"")</f>
        <v/>
      </c>
      <c r="U12" s="48" t="str">
        <f ca="1">IF(AND($B12&gt;0,U$7&gt;0),INDEX(Výskyt[#Data],MATCH($B12,Výskyt[kód-P]),U$7),"")</f>
        <v/>
      </c>
      <c r="V12" s="48" t="str">
        <f ca="1">IF(AND($B12&gt;0,V$7&gt;0),INDEX(Výskyt[#Data],MATCH($B12,Výskyt[kód-P]),V$7),"")</f>
        <v/>
      </c>
      <c r="W12" s="48" t="str">
        <f ca="1">IF(AND($B12&gt;0,W$7&gt;0),INDEX(Výskyt[#Data],MATCH($B12,Výskyt[kód-P]),W$7),"")</f>
        <v/>
      </c>
      <c r="X12" s="48" t="str">
        <f ca="1">IF(AND($B12&gt;0,X$7&gt;0),INDEX(Výskyt[#Data],MATCH($B12,Výskyt[kód-P]),X$7),"")</f>
        <v/>
      </c>
      <c r="Y12" s="48" t="str">
        <f ca="1">IF(AND($B12&gt;0,Y$7&gt;0),INDEX(Výskyt[#Data],MATCH($B12,Výskyt[kód-P]),Y$7),"")</f>
        <v/>
      </c>
      <c r="Z12" s="48" t="str">
        <f ca="1">IF(AND($B12&gt;0,Z$7&gt;0),INDEX(Výskyt[#Data],MATCH($B12,Výskyt[kód-P]),Z$7),"")</f>
        <v/>
      </c>
      <c r="AA12" s="48" t="str">
        <f ca="1">IF(AND($B12&gt;0,AA$7&gt;0),INDEX(Výskyt[#Data],MATCH($B12,Výskyt[kód-P]),AA$7),"")</f>
        <v/>
      </c>
      <c r="AB12" s="48" t="str">
        <f ca="1">IF(AND($B12&gt;0,AB$7&gt;0),INDEX(Výskyt[#Data],MATCH($B12,Výskyt[kód-P]),AB$7),"")</f>
        <v/>
      </c>
      <c r="AC12" s="48" t="str">
        <f ca="1">IF(AND($B12&gt;0,AC$7&gt;0),INDEX(Výskyt[#Data],MATCH($B12,Výskyt[kód-P]),AC$7),"")</f>
        <v/>
      </c>
      <c r="AD12" s="48" t="str">
        <f ca="1">IF(AND($B12&gt;0,AD$7&gt;0),INDEX(Výskyt[#Data],MATCH($B12,Výskyt[kód-P]),AD$7),"")</f>
        <v/>
      </c>
      <c r="AE12" s="48" t="str">
        <f ca="1">IF(AND($B12&gt;0,AE$7&gt;0),INDEX(Výskyt[#Data],MATCH($B12,Výskyt[kód-P]),AE$7),"")</f>
        <v/>
      </c>
      <c r="AF12" s="48" t="str">
        <f ca="1">IF(AND($B12&gt;0,AF$7&gt;0),INDEX(Výskyt[#Data],MATCH($B12,Výskyt[kód-P]),AF$7),"")</f>
        <v/>
      </c>
      <c r="AG12" s="48" t="str">
        <f ca="1">IF(AND($B12&gt;0,AG$7&gt;0),INDEX(Výskyt[#Data],MATCH($B12,Výskyt[kód-P]),AG$7),"")</f>
        <v/>
      </c>
      <c r="AH12" s="48" t="str">
        <f ca="1">IF(AND($B12&gt;0,AH$7&gt;0),INDEX(Výskyt[#Data],MATCH($B12,Výskyt[kód-P]),AH$7),"")</f>
        <v/>
      </c>
      <c r="AI12" s="48" t="str">
        <f ca="1">IF(AND($B12&gt;0,AI$7&gt;0),INDEX(Výskyt[#Data],MATCH($B12,Výskyt[kód-P]),AI$7),"")</f>
        <v/>
      </c>
      <c r="AJ12" s="48" t="str">
        <f ca="1">IF(AND($B12&gt;0,AJ$7&gt;0),INDEX(Výskyt[#Data],MATCH($B12,Výskyt[kód-P]),AJ$7),"")</f>
        <v/>
      </c>
      <c r="AK12" s="48" t="str">
        <f ca="1">IF(AND($B12&gt;0,AK$7&gt;0),INDEX(Výskyt[#Data],MATCH($B12,Výskyt[kód-P]),AK$7),"")</f>
        <v/>
      </c>
      <c r="AL12" s="48" t="str">
        <f ca="1">IF(AND($B12&gt;0,AL$7&gt;0),INDEX(Výskyt[#Data],MATCH($B12,Výskyt[kód-P]),AL$7),"")</f>
        <v/>
      </c>
      <c r="AM12" s="48" t="str">
        <f ca="1">IF(AND($B12&gt;0,AM$7&gt;0),INDEX(Výskyt[#Data],MATCH($B12,Výskyt[kód-P]),AM$7),"")</f>
        <v/>
      </c>
      <c r="AN12" s="48" t="str">
        <f ca="1">IF(AND($B12&gt;0,AN$7&gt;0),INDEX(Výskyt[#Data],MATCH($B12,Výskyt[kód-P]),AN$7),"")</f>
        <v/>
      </c>
      <c r="AO12" s="48" t="str">
        <f ca="1">IF(AND($B12&gt;0,AO$7&gt;0),INDEX(Výskyt[#Data],MATCH($B12,Výskyt[kód-P]),AO$7),"")</f>
        <v/>
      </c>
      <c r="AP12" s="48" t="str">
        <f ca="1">IF(AND($B12&gt;0,AP$7&gt;0),INDEX(Výskyt[#Data],MATCH($B12,Výskyt[kód-P]),AP$7),"")</f>
        <v/>
      </c>
      <c r="AQ12" s="48" t="str">
        <f ca="1">IF(AND($B12&gt;0,AQ$7&gt;0),INDEX(Výskyt[#Data],MATCH($B12,Výskyt[kód-P]),AQ$7),"")</f>
        <v/>
      </c>
      <c r="AR12" s="48" t="str">
        <f ca="1">IF(AND($B12&gt;0,AR$7&gt;0),INDEX(Výskyt[#Data],MATCH($B12,Výskyt[kód-P]),AR$7),"")</f>
        <v/>
      </c>
      <c r="AS12" s="48" t="str">
        <f ca="1">IF(AND($B12&gt;0,AS$7&gt;0),INDEX(Výskyt[#Data],MATCH($B12,Výskyt[kód-P]),AS$7),"")</f>
        <v/>
      </c>
      <c r="AT12" s="48" t="str">
        <f ca="1">IF(AND($B12&gt;0,AT$7&gt;0),INDEX(Výskyt[#Data],MATCH($B12,Výskyt[kód-P]),AT$7),"")</f>
        <v/>
      </c>
      <c r="AU12" s="48" t="str">
        <f ca="1">IF(AND($B12&gt;0,AU$7&gt;0),INDEX(Výskyt[#Data],MATCH($B12,Výskyt[kód-P]),AU$7),"")</f>
        <v/>
      </c>
      <c r="AV12" s="48" t="str">
        <f ca="1">IF(AND($B12&gt;0,AV$7&gt;0),INDEX(Výskyt[#Data],MATCH($B12,Výskyt[kód-P]),AV$7),"")</f>
        <v/>
      </c>
      <c r="AW12" s="48" t="str">
        <f ca="1">IF(AND($B12&gt;0,AW$7&gt;0),INDEX(Výskyt[#Data],MATCH($B12,Výskyt[kód-P]),AW$7),"")</f>
        <v/>
      </c>
      <c r="AX12" s="48" t="str">
        <f ca="1">IF(AND($B12&gt;0,AX$7&gt;0),INDEX(Výskyt[#Data],MATCH($B12,Výskyt[kód-P]),AX$7),"")</f>
        <v/>
      </c>
      <c r="AY12" s="48" t="str">
        <f ca="1">IF(AND($B12&gt;0,AY$7&gt;0),INDEX(Výskyt[#Data],MATCH($B12,Výskyt[kód-P]),AY$7),"")</f>
        <v/>
      </c>
      <c r="AZ12" s="48" t="str">
        <f ca="1">IF(AND($B12&gt;0,AZ$7&gt;0),INDEX(Výskyt[#Data],MATCH($B12,Výskyt[kód-P]),AZ$7),"")</f>
        <v/>
      </c>
      <c r="BA12" s="48" t="str">
        <f ca="1">IF(AND($B12&gt;0,BA$7&gt;0),INDEX(Výskyt[#Data],MATCH($B12,Výskyt[kód-P]),BA$7),"")</f>
        <v/>
      </c>
      <c r="BB12" s="42"/>
    </row>
    <row r="13" spans="1:54" ht="12.75" customHeight="1" x14ac:dyDescent="0.4">
      <c r="A13" s="54">
        <v>5</v>
      </c>
      <c r="B13" s="55" t="str">
        <f>IFERROR(INDEX(Výskyt[[poradie]:[kód-P]],MATCH(A13,Výskyt[poradie],0),2),"")</f>
        <v/>
      </c>
      <c r="C13" s="55" t="str">
        <f>IFERROR(INDEX(Cenník[[Kód]:[Názov]],MATCH($B13,Cenník[Kód]),2),"")</f>
        <v/>
      </c>
      <c r="D13" s="48" t="str">
        <f t="shared" ca="1" si="0"/>
        <v/>
      </c>
      <c r="E13" s="56" t="str">
        <f>IFERROR(INDEX(Cenník[[KódN]:[JC]],MATCH($B13,Cenník[KódN]),2),"")</f>
        <v/>
      </c>
      <c r="F13" s="57" t="str">
        <f t="shared" ca="1" si="1"/>
        <v/>
      </c>
      <c r="G13" s="42"/>
      <c r="H13" s="58" t="str">
        <f t="shared" si="2"/>
        <v/>
      </c>
      <c r="I13" s="48" t="str">
        <f ca="1">IF(AND($B13&gt;0,I$7&gt;0),INDEX(Výskyt[#Data],MATCH($B13,Výskyt[kód-P]),I$7),"")</f>
        <v/>
      </c>
      <c r="J13" s="48" t="str">
        <f ca="1">IF(AND($B13&gt;0,J$7&gt;0),INDEX(Výskyt[#Data],MATCH($B13,Výskyt[kód-P]),J$7),"")</f>
        <v/>
      </c>
      <c r="K13" s="48" t="str">
        <f ca="1">IF(AND($B13&gt;0,K$7&gt;0),INDEX(Výskyt[#Data],MATCH($B13,Výskyt[kód-P]),K$7),"")</f>
        <v/>
      </c>
      <c r="L13" s="48" t="str">
        <f ca="1">IF(AND($B13&gt;0,L$7&gt;0),INDEX(Výskyt[#Data],MATCH($B13,Výskyt[kód-P]),L$7),"")</f>
        <v/>
      </c>
      <c r="M13" s="48" t="str">
        <f ca="1">IF(AND($B13&gt;0,M$7&gt;0),INDEX(Výskyt[#Data],MATCH($B13,Výskyt[kód-P]),M$7),"")</f>
        <v/>
      </c>
      <c r="N13" s="48" t="str">
        <f ca="1">IF(AND($B13&gt;0,N$7&gt;0),INDEX(Výskyt[#Data],MATCH($B13,Výskyt[kód-P]),N$7),"")</f>
        <v/>
      </c>
      <c r="O13" s="48" t="str">
        <f ca="1">IF(AND($B13&gt;0,O$7&gt;0),INDEX(Výskyt[#Data],MATCH($B13,Výskyt[kód-P]),O$7),"")</f>
        <v/>
      </c>
      <c r="P13" s="48" t="str">
        <f ca="1">IF(AND($B13&gt;0,P$7&gt;0),INDEX(Výskyt[#Data],MATCH($B13,Výskyt[kód-P]),P$7),"")</f>
        <v/>
      </c>
      <c r="Q13" s="48" t="str">
        <f ca="1">IF(AND($B13&gt;0,Q$7&gt;0),INDEX(Výskyt[#Data],MATCH($B13,Výskyt[kód-P]),Q$7),"")</f>
        <v/>
      </c>
      <c r="R13" s="48" t="str">
        <f ca="1">IF(AND($B13&gt;0,R$7&gt;0),INDEX(Výskyt[#Data],MATCH($B13,Výskyt[kód-P]),R$7),"")</f>
        <v/>
      </c>
      <c r="S13" s="48" t="str">
        <f ca="1">IF(AND($B13&gt;0,S$7&gt;0),INDEX(Výskyt[#Data],MATCH($B13,Výskyt[kód-P]),S$7),"")</f>
        <v/>
      </c>
      <c r="T13" s="48" t="str">
        <f ca="1">IF(AND($B13&gt;0,T$7&gt;0),INDEX(Výskyt[#Data],MATCH($B13,Výskyt[kód-P]),T$7),"")</f>
        <v/>
      </c>
      <c r="U13" s="48" t="str">
        <f ca="1">IF(AND($B13&gt;0,U$7&gt;0),INDEX(Výskyt[#Data],MATCH($B13,Výskyt[kód-P]),U$7),"")</f>
        <v/>
      </c>
      <c r="V13" s="48" t="str">
        <f ca="1">IF(AND($B13&gt;0,V$7&gt;0),INDEX(Výskyt[#Data],MATCH($B13,Výskyt[kód-P]),V$7),"")</f>
        <v/>
      </c>
      <c r="W13" s="48" t="str">
        <f ca="1">IF(AND($B13&gt;0,W$7&gt;0),INDEX(Výskyt[#Data],MATCH($B13,Výskyt[kód-P]),W$7),"")</f>
        <v/>
      </c>
      <c r="X13" s="48" t="str">
        <f ca="1">IF(AND($B13&gt;0,X$7&gt;0),INDEX(Výskyt[#Data],MATCH($B13,Výskyt[kód-P]),X$7),"")</f>
        <v/>
      </c>
      <c r="Y13" s="48" t="str">
        <f ca="1">IF(AND($B13&gt;0,Y$7&gt;0),INDEX(Výskyt[#Data],MATCH($B13,Výskyt[kód-P]),Y$7),"")</f>
        <v/>
      </c>
      <c r="Z13" s="48" t="str">
        <f ca="1">IF(AND($B13&gt;0,Z$7&gt;0),INDEX(Výskyt[#Data],MATCH($B13,Výskyt[kód-P]),Z$7),"")</f>
        <v/>
      </c>
      <c r="AA13" s="48" t="str">
        <f ca="1">IF(AND($B13&gt;0,AA$7&gt;0),INDEX(Výskyt[#Data],MATCH($B13,Výskyt[kód-P]),AA$7),"")</f>
        <v/>
      </c>
      <c r="AB13" s="48" t="str">
        <f ca="1">IF(AND($B13&gt;0,AB$7&gt;0),INDEX(Výskyt[#Data],MATCH($B13,Výskyt[kód-P]),AB$7),"")</f>
        <v/>
      </c>
      <c r="AC13" s="48" t="str">
        <f ca="1">IF(AND($B13&gt;0,AC$7&gt;0),INDEX(Výskyt[#Data],MATCH($B13,Výskyt[kód-P]),AC$7),"")</f>
        <v/>
      </c>
      <c r="AD13" s="48" t="str">
        <f ca="1">IF(AND($B13&gt;0,AD$7&gt;0),INDEX(Výskyt[#Data],MATCH($B13,Výskyt[kód-P]),AD$7),"")</f>
        <v/>
      </c>
      <c r="AE13" s="48" t="str">
        <f ca="1">IF(AND($B13&gt;0,AE$7&gt;0),INDEX(Výskyt[#Data],MATCH($B13,Výskyt[kód-P]),AE$7),"")</f>
        <v/>
      </c>
      <c r="AF13" s="48" t="str">
        <f ca="1">IF(AND($B13&gt;0,AF$7&gt;0),INDEX(Výskyt[#Data],MATCH($B13,Výskyt[kód-P]),AF$7),"")</f>
        <v/>
      </c>
      <c r="AG13" s="48" t="str">
        <f ca="1">IF(AND($B13&gt;0,AG$7&gt;0),INDEX(Výskyt[#Data],MATCH($B13,Výskyt[kód-P]),AG$7),"")</f>
        <v/>
      </c>
      <c r="AH13" s="48" t="str">
        <f ca="1">IF(AND($B13&gt;0,AH$7&gt;0),INDEX(Výskyt[#Data],MATCH($B13,Výskyt[kód-P]),AH$7),"")</f>
        <v/>
      </c>
      <c r="AI13" s="48" t="str">
        <f ca="1">IF(AND($B13&gt;0,AI$7&gt;0),INDEX(Výskyt[#Data],MATCH($B13,Výskyt[kód-P]),AI$7),"")</f>
        <v/>
      </c>
      <c r="AJ13" s="48" t="str">
        <f ca="1">IF(AND($B13&gt;0,AJ$7&gt;0),INDEX(Výskyt[#Data],MATCH($B13,Výskyt[kód-P]),AJ$7),"")</f>
        <v/>
      </c>
      <c r="AK13" s="48" t="str">
        <f ca="1">IF(AND($B13&gt;0,AK$7&gt;0),INDEX(Výskyt[#Data],MATCH($B13,Výskyt[kód-P]),AK$7),"")</f>
        <v/>
      </c>
      <c r="AL13" s="48" t="str">
        <f ca="1">IF(AND($B13&gt;0,AL$7&gt;0),INDEX(Výskyt[#Data],MATCH($B13,Výskyt[kód-P]),AL$7),"")</f>
        <v/>
      </c>
      <c r="AM13" s="48" t="str">
        <f ca="1">IF(AND($B13&gt;0,AM$7&gt;0),INDEX(Výskyt[#Data],MATCH($B13,Výskyt[kód-P]),AM$7),"")</f>
        <v/>
      </c>
      <c r="AN13" s="48" t="str">
        <f ca="1">IF(AND($B13&gt;0,AN$7&gt;0),INDEX(Výskyt[#Data],MATCH($B13,Výskyt[kód-P]),AN$7),"")</f>
        <v/>
      </c>
      <c r="AO13" s="48" t="str">
        <f ca="1">IF(AND($B13&gt;0,AO$7&gt;0),INDEX(Výskyt[#Data],MATCH($B13,Výskyt[kód-P]),AO$7),"")</f>
        <v/>
      </c>
      <c r="AP13" s="48" t="str">
        <f ca="1">IF(AND($B13&gt;0,AP$7&gt;0),INDEX(Výskyt[#Data],MATCH($B13,Výskyt[kód-P]),AP$7),"")</f>
        <v/>
      </c>
      <c r="AQ13" s="48" t="str">
        <f ca="1">IF(AND($B13&gt;0,AQ$7&gt;0),INDEX(Výskyt[#Data],MATCH($B13,Výskyt[kód-P]),AQ$7),"")</f>
        <v/>
      </c>
      <c r="AR13" s="48" t="str">
        <f ca="1">IF(AND($B13&gt;0,AR$7&gt;0),INDEX(Výskyt[#Data],MATCH($B13,Výskyt[kód-P]),AR$7),"")</f>
        <v/>
      </c>
      <c r="AS13" s="48" t="str">
        <f ca="1">IF(AND($B13&gt;0,AS$7&gt;0),INDEX(Výskyt[#Data],MATCH($B13,Výskyt[kód-P]),AS$7),"")</f>
        <v/>
      </c>
      <c r="AT13" s="48" t="str">
        <f ca="1">IF(AND($B13&gt;0,AT$7&gt;0),INDEX(Výskyt[#Data],MATCH($B13,Výskyt[kód-P]),AT$7),"")</f>
        <v/>
      </c>
      <c r="AU13" s="48" t="str">
        <f ca="1">IF(AND($B13&gt;0,AU$7&gt;0),INDEX(Výskyt[#Data],MATCH($B13,Výskyt[kód-P]),AU$7),"")</f>
        <v/>
      </c>
      <c r="AV13" s="48" t="str">
        <f ca="1">IF(AND($B13&gt;0,AV$7&gt;0),INDEX(Výskyt[#Data],MATCH($B13,Výskyt[kód-P]),AV$7),"")</f>
        <v/>
      </c>
      <c r="AW13" s="48" t="str">
        <f ca="1">IF(AND($B13&gt;0,AW$7&gt;0),INDEX(Výskyt[#Data],MATCH($B13,Výskyt[kód-P]),AW$7),"")</f>
        <v/>
      </c>
      <c r="AX13" s="48" t="str">
        <f ca="1">IF(AND($B13&gt;0,AX$7&gt;0),INDEX(Výskyt[#Data],MATCH($B13,Výskyt[kód-P]),AX$7),"")</f>
        <v/>
      </c>
      <c r="AY13" s="48" t="str">
        <f ca="1">IF(AND($B13&gt;0,AY$7&gt;0),INDEX(Výskyt[#Data],MATCH($B13,Výskyt[kód-P]),AY$7),"")</f>
        <v/>
      </c>
      <c r="AZ13" s="48" t="str">
        <f ca="1">IF(AND($B13&gt;0,AZ$7&gt;0),INDEX(Výskyt[#Data],MATCH($B13,Výskyt[kód-P]),AZ$7),"")</f>
        <v/>
      </c>
      <c r="BA13" s="48" t="str">
        <f ca="1">IF(AND($B13&gt;0,BA$7&gt;0),INDEX(Výskyt[#Data],MATCH($B13,Výskyt[kód-P]),BA$7),"")</f>
        <v/>
      </c>
      <c r="BB13" s="42"/>
    </row>
    <row r="14" spans="1:54" ht="12.75" customHeight="1" x14ac:dyDescent="0.4">
      <c r="A14" s="54">
        <v>6</v>
      </c>
      <c r="B14" s="55" t="str">
        <f>IFERROR(INDEX(Výskyt[[poradie]:[kód-P]],MATCH(A14,Výskyt[poradie],0),2),"")</f>
        <v/>
      </c>
      <c r="C14" s="55" t="str">
        <f>IFERROR(INDEX(Cenník[[Kód]:[Názov]],MATCH($B14,Cenník[Kód]),2),"")</f>
        <v/>
      </c>
      <c r="D14" s="48" t="str">
        <f t="shared" ca="1" si="0"/>
        <v/>
      </c>
      <c r="E14" s="56" t="str">
        <f>IFERROR(INDEX(Cenník[[KódN]:[JC]],MATCH($B14,Cenník[KódN]),2),"")</f>
        <v/>
      </c>
      <c r="F14" s="57" t="str">
        <f t="shared" ca="1" si="1"/>
        <v/>
      </c>
      <c r="G14" s="42"/>
      <c r="H14" s="58" t="str">
        <f t="shared" si="2"/>
        <v/>
      </c>
      <c r="I14" s="48" t="str">
        <f ca="1">IF(AND($B14&gt;0,I$7&gt;0),INDEX(Výskyt[#Data],MATCH($B14,Výskyt[kód-P]),I$7),"")</f>
        <v/>
      </c>
      <c r="J14" s="48" t="str">
        <f ca="1">IF(AND($B14&gt;0,J$7&gt;0),INDEX(Výskyt[#Data],MATCH($B14,Výskyt[kód-P]),J$7),"")</f>
        <v/>
      </c>
      <c r="K14" s="48" t="str">
        <f ca="1">IF(AND($B14&gt;0,K$7&gt;0),INDEX(Výskyt[#Data],MATCH($B14,Výskyt[kód-P]),K$7),"")</f>
        <v/>
      </c>
      <c r="L14" s="48" t="str">
        <f ca="1">IF(AND($B14&gt;0,L$7&gt;0),INDEX(Výskyt[#Data],MATCH($B14,Výskyt[kód-P]),L$7),"")</f>
        <v/>
      </c>
      <c r="M14" s="48" t="str">
        <f ca="1">IF(AND($B14&gt;0,M$7&gt;0),INDEX(Výskyt[#Data],MATCH($B14,Výskyt[kód-P]),M$7),"")</f>
        <v/>
      </c>
      <c r="N14" s="48" t="str">
        <f ca="1">IF(AND($B14&gt;0,N$7&gt;0),INDEX(Výskyt[#Data],MATCH($B14,Výskyt[kód-P]),N$7),"")</f>
        <v/>
      </c>
      <c r="O14" s="48" t="str">
        <f ca="1">IF(AND($B14&gt;0,O$7&gt;0),INDEX(Výskyt[#Data],MATCH($B14,Výskyt[kód-P]),O$7),"")</f>
        <v/>
      </c>
      <c r="P14" s="48" t="str">
        <f ca="1">IF(AND($B14&gt;0,P$7&gt;0),INDEX(Výskyt[#Data],MATCH($B14,Výskyt[kód-P]),P$7),"")</f>
        <v/>
      </c>
      <c r="Q14" s="48" t="str">
        <f ca="1">IF(AND($B14&gt;0,Q$7&gt;0),INDEX(Výskyt[#Data],MATCH($B14,Výskyt[kód-P]),Q$7),"")</f>
        <v/>
      </c>
      <c r="R14" s="48" t="str">
        <f ca="1">IF(AND($B14&gt;0,R$7&gt;0),INDEX(Výskyt[#Data],MATCH($B14,Výskyt[kód-P]),R$7),"")</f>
        <v/>
      </c>
      <c r="S14" s="48" t="str">
        <f ca="1">IF(AND($B14&gt;0,S$7&gt;0),INDEX(Výskyt[#Data],MATCH($B14,Výskyt[kód-P]),S$7),"")</f>
        <v/>
      </c>
      <c r="T14" s="48" t="str">
        <f ca="1">IF(AND($B14&gt;0,T$7&gt;0),INDEX(Výskyt[#Data],MATCH($B14,Výskyt[kód-P]),T$7),"")</f>
        <v/>
      </c>
      <c r="U14" s="48" t="str">
        <f ca="1">IF(AND($B14&gt;0,U$7&gt;0),INDEX(Výskyt[#Data],MATCH($B14,Výskyt[kód-P]),U$7),"")</f>
        <v/>
      </c>
      <c r="V14" s="48" t="str">
        <f ca="1">IF(AND($B14&gt;0,V$7&gt;0),INDEX(Výskyt[#Data],MATCH($B14,Výskyt[kód-P]),V$7),"")</f>
        <v/>
      </c>
      <c r="W14" s="48" t="str">
        <f ca="1">IF(AND($B14&gt;0,W$7&gt;0),INDEX(Výskyt[#Data],MATCH($B14,Výskyt[kód-P]),W$7),"")</f>
        <v/>
      </c>
      <c r="X14" s="48" t="str">
        <f ca="1">IF(AND($B14&gt;0,X$7&gt;0),INDEX(Výskyt[#Data],MATCH($B14,Výskyt[kód-P]),X$7),"")</f>
        <v/>
      </c>
      <c r="Y14" s="48" t="str">
        <f ca="1">IF(AND($B14&gt;0,Y$7&gt;0),INDEX(Výskyt[#Data],MATCH($B14,Výskyt[kód-P]),Y$7),"")</f>
        <v/>
      </c>
      <c r="Z14" s="48" t="str">
        <f ca="1">IF(AND($B14&gt;0,Z$7&gt;0),INDEX(Výskyt[#Data],MATCH($B14,Výskyt[kód-P]),Z$7),"")</f>
        <v/>
      </c>
      <c r="AA14" s="48" t="str">
        <f ca="1">IF(AND($B14&gt;0,AA$7&gt;0),INDEX(Výskyt[#Data],MATCH($B14,Výskyt[kód-P]),AA$7),"")</f>
        <v/>
      </c>
      <c r="AB14" s="48" t="str">
        <f ca="1">IF(AND($B14&gt;0,AB$7&gt;0),INDEX(Výskyt[#Data],MATCH($B14,Výskyt[kód-P]),AB$7),"")</f>
        <v/>
      </c>
      <c r="AC14" s="48" t="str">
        <f ca="1">IF(AND($B14&gt;0,AC$7&gt;0),INDEX(Výskyt[#Data],MATCH($B14,Výskyt[kód-P]),AC$7),"")</f>
        <v/>
      </c>
      <c r="AD14" s="48" t="str">
        <f ca="1">IF(AND($B14&gt;0,AD$7&gt;0),INDEX(Výskyt[#Data],MATCH($B14,Výskyt[kód-P]),AD$7),"")</f>
        <v/>
      </c>
      <c r="AE14" s="48" t="str">
        <f ca="1">IF(AND($B14&gt;0,AE$7&gt;0),INDEX(Výskyt[#Data],MATCH($B14,Výskyt[kód-P]),AE$7),"")</f>
        <v/>
      </c>
      <c r="AF14" s="48" t="str">
        <f ca="1">IF(AND($B14&gt;0,AF$7&gt;0),INDEX(Výskyt[#Data],MATCH($B14,Výskyt[kód-P]),AF$7),"")</f>
        <v/>
      </c>
      <c r="AG14" s="48" t="str">
        <f ca="1">IF(AND($B14&gt;0,AG$7&gt;0),INDEX(Výskyt[#Data],MATCH($B14,Výskyt[kód-P]),AG$7),"")</f>
        <v/>
      </c>
      <c r="AH14" s="48" t="str">
        <f ca="1">IF(AND($B14&gt;0,AH$7&gt;0),INDEX(Výskyt[#Data],MATCH($B14,Výskyt[kód-P]),AH$7),"")</f>
        <v/>
      </c>
      <c r="AI14" s="48" t="str">
        <f ca="1">IF(AND($B14&gt;0,AI$7&gt;0),INDEX(Výskyt[#Data],MATCH($B14,Výskyt[kód-P]),AI$7),"")</f>
        <v/>
      </c>
      <c r="AJ14" s="48" t="str">
        <f ca="1">IF(AND($B14&gt;0,AJ$7&gt;0),INDEX(Výskyt[#Data],MATCH($B14,Výskyt[kód-P]),AJ$7),"")</f>
        <v/>
      </c>
      <c r="AK14" s="48" t="str">
        <f ca="1">IF(AND($B14&gt;0,AK$7&gt;0),INDEX(Výskyt[#Data],MATCH($B14,Výskyt[kód-P]),AK$7),"")</f>
        <v/>
      </c>
      <c r="AL14" s="48" t="str">
        <f ca="1">IF(AND($B14&gt;0,AL$7&gt;0),INDEX(Výskyt[#Data],MATCH($B14,Výskyt[kód-P]),AL$7),"")</f>
        <v/>
      </c>
      <c r="AM14" s="48" t="str">
        <f ca="1">IF(AND($B14&gt;0,AM$7&gt;0),INDEX(Výskyt[#Data],MATCH($B14,Výskyt[kód-P]),AM$7),"")</f>
        <v/>
      </c>
      <c r="AN14" s="48" t="str">
        <f ca="1">IF(AND($B14&gt;0,AN$7&gt;0),INDEX(Výskyt[#Data],MATCH($B14,Výskyt[kód-P]),AN$7),"")</f>
        <v/>
      </c>
      <c r="AO14" s="48" t="str">
        <f ca="1">IF(AND($B14&gt;0,AO$7&gt;0),INDEX(Výskyt[#Data],MATCH($B14,Výskyt[kód-P]),AO$7),"")</f>
        <v/>
      </c>
      <c r="AP14" s="48" t="str">
        <f ca="1">IF(AND($B14&gt;0,AP$7&gt;0),INDEX(Výskyt[#Data],MATCH($B14,Výskyt[kód-P]),AP$7),"")</f>
        <v/>
      </c>
      <c r="AQ14" s="48" t="str">
        <f ca="1">IF(AND($B14&gt;0,AQ$7&gt;0),INDEX(Výskyt[#Data],MATCH($B14,Výskyt[kód-P]),AQ$7),"")</f>
        <v/>
      </c>
      <c r="AR14" s="48" t="str">
        <f ca="1">IF(AND($B14&gt;0,AR$7&gt;0),INDEX(Výskyt[#Data],MATCH($B14,Výskyt[kód-P]),AR$7),"")</f>
        <v/>
      </c>
      <c r="AS14" s="48" t="str">
        <f ca="1">IF(AND($B14&gt;0,AS$7&gt;0),INDEX(Výskyt[#Data],MATCH($B14,Výskyt[kód-P]),AS$7),"")</f>
        <v/>
      </c>
      <c r="AT14" s="48" t="str">
        <f ca="1">IF(AND($B14&gt;0,AT$7&gt;0),INDEX(Výskyt[#Data],MATCH($B14,Výskyt[kód-P]),AT$7),"")</f>
        <v/>
      </c>
      <c r="AU14" s="48" t="str">
        <f ca="1">IF(AND($B14&gt;0,AU$7&gt;0),INDEX(Výskyt[#Data],MATCH($B14,Výskyt[kód-P]),AU$7),"")</f>
        <v/>
      </c>
      <c r="AV14" s="48" t="str">
        <f ca="1">IF(AND($B14&gt;0,AV$7&gt;0),INDEX(Výskyt[#Data],MATCH($B14,Výskyt[kód-P]),AV$7),"")</f>
        <v/>
      </c>
      <c r="AW14" s="48" t="str">
        <f ca="1">IF(AND($B14&gt;0,AW$7&gt;0),INDEX(Výskyt[#Data],MATCH($B14,Výskyt[kód-P]),AW$7),"")</f>
        <v/>
      </c>
      <c r="AX14" s="48" t="str">
        <f ca="1">IF(AND($B14&gt;0,AX$7&gt;0),INDEX(Výskyt[#Data],MATCH($B14,Výskyt[kód-P]),AX$7),"")</f>
        <v/>
      </c>
      <c r="AY14" s="48" t="str">
        <f ca="1">IF(AND($B14&gt;0,AY$7&gt;0),INDEX(Výskyt[#Data],MATCH($B14,Výskyt[kód-P]),AY$7),"")</f>
        <v/>
      </c>
      <c r="AZ14" s="48" t="str">
        <f ca="1">IF(AND($B14&gt;0,AZ$7&gt;0),INDEX(Výskyt[#Data],MATCH($B14,Výskyt[kód-P]),AZ$7),"")</f>
        <v/>
      </c>
      <c r="BA14" s="48" t="str">
        <f ca="1">IF(AND($B14&gt;0,BA$7&gt;0),INDEX(Výskyt[#Data],MATCH($B14,Výskyt[kód-P]),BA$7),"")</f>
        <v/>
      </c>
      <c r="BB14" s="42"/>
    </row>
    <row r="15" spans="1:54" ht="12.75" customHeight="1" x14ac:dyDescent="0.4">
      <c r="A15" s="54">
        <v>7</v>
      </c>
      <c r="B15" s="55" t="str">
        <f>IFERROR(INDEX(Výskyt[[poradie]:[kód-P]],MATCH(A15,Výskyt[poradie],0),2),"")</f>
        <v/>
      </c>
      <c r="C15" s="55" t="str">
        <f>IFERROR(INDEX(Cenník[[Kód]:[Názov]],MATCH($B15,Cenník[Kód]),2),"")</f>
        <v/>
      </c>
      <c r="D15" s="48" t="str">
        <f t="shared" ca="1" si="0"/>
        <v/>
      </c>
      <c r="E15" s="56" t="str">
        <f>IFERROR(INDEX(Cenník[[KódN]:[JC]],MATCH($B15,Cenník[KódN]),2),"")</f>
        <v/>
      </c>
      <c r="F15" s="57" t="str">
        <f t="shared" ca="1" si="1"/>
        <v/>
      </c>
      <c r="G15" s="42"/>
      <c r="H15" s="58" t="str">
        <f t="shared" si="2"/>
        <v/>
      </c>
      <c r="I15" s="48" t="str">
        <f ca="1">IF(AND($B15&gt;0,I$7&gt;0),INDEX(Výskyt[#Data],MATCH($B15,Výskyt[kód-P]),I$7),"")</f>
        <v/>
      </c>
      <c r="J15" s="48" t="str">
        <f ca="1">IF(AND($B15&gt;0,J$7&gt;0),INDEX(Výskyt[#Data],MATCH($B15,Výskyt[kód-P]),J$7),"")</f>
        <v/>
      </c>
      <c r="K15" s="48" t="str">
        <f ca="1">IF(AND($B15&gt;0,K$7&gt;0),INDEX(Výskyt[#Data],MATCH($B15,Výskyt[kód-P]),K$7),"")</f>
        <v/>
      </c>
      <c r="L15" s="48" t="str">
        <f ca="1">IF(AND($B15&gt;0,L$7&gt;0),INDEX(Výskyt[#Data],MATCH($B15,Výskyt[kód-P]),L$7),"")</f>
        <v/>
      </c>
      <c r="M15" s="48" t="str">
        <f ca="1">IF(AND($B15&gt;0,M$7&gt;0),INDEX(Výskyt[#Data],MATCH($B15,Výskyt[kód-P]),M$7),"")</f>
        <v/>
      </c>
      <c r="N15" s="48" t="str">
        <f ca="1">IF(AND($B15&gt;0,N$7&gt;0),INDEX(Výskyt[#Data],MATCH($B15,Výskyt[kód-P]),N$7),"")</f>
        <v/>
      </c>
      <c r="O15" s="48" t="str">
        <f ca="1">IF(AND($B15&gt;0,O$7&gt;0),INDEX(Výskyt[#Data],MATCH($B15,Výskyt[kód-P]),O$7),"")</f>
        <v/>
      </c>
      <c r="P15" s="48" t="str">
        <f ca="1">IF(AND($B15&gt;0,P$7&gt;0),INDEX(Výskyt[#Data],MATCH($B15,Výskyt[kód-P]),P$7),"")</f>
        <v/>
      </c>
      <c r="Q15" s="48" t="str">
        <f ca="1">IF(AND($B15&gt;0,Q$7&gt;0),INDEX(Výskyt[#Data],MATCH($B15,Výskyt[kód-P]),Q$7),"")</f>
        <v/>
      </c>
      <c r="R15" s="48" t="str">
        <f ca="1">IF(AND($B15&gt;0,R$7&gt;0),INDEX(Výskyt[#Data],MATCH($B15,Výskyt[kód-P]),R$7),"")</f>
        <v/>
      </c>
      <c r="S15" s="48" t="str">
        <f ca="1">IF(AND($B15&gt;0,S$7&gt;0),INDEX(Výskyt[#Data],MATCH($B15,Výskyt[kód-P]),S$7),"")</f>
        <v/>
      </c>
      <c r="T15" s="48" t="str">
        <f ca="1">IF(AND($B15&gt;0,T$7&gt;0),INDEX(Výskyt[#Data],MATCH($B15,Výskyt[kód-P]),T$7),"")</f>
        <v/>
      </c>
      <c r="U15" s="48" t="str">
        <f ca="1">IF(AND($B15&gt;0,U$7&gt;0),INDEX(Výskyt[#Data],MATCH($B15,Výskyt[kód-P]),U$7),"")</f>
        <v/>
      </c>
      <c r="V15" s="48" t="str">
        <f ca="1">IF(AND($B15&gt;0,V$7&gt;0),INDEX(Výskyt[#Data],MATCH($B15,Výskyt[kód-P]),V$7),"")</f>
        <v/>
      </c>
      <c r="W15" s="48" t="str">
        <f ca="1">IF(AND($B15&gt;0,W$7&gt;0),INDEX(Výskyt[#Data],MATCH($B15,Výskyt[kód-P]),W$7),"")</f>
        <v/>
      </c>
      <c r="X15" s="48" t="str">
        <f ca="1">IF(AND($B15&gt;0,X$7&gt;0),INDEX(Výskyt[#Data],MATCH($B15,Výskyt[kód-P]),X$7),"")</f>
        <v/>
      </c>
      <c r="Y15" s="48" t="str">
        <f ca="1">IF(AND($B15&gt;0,Y$7&gt;0),INDEX(Výskyt[#Data],MATCH($B15,Výskyt[kód-P]),Y$7),"")</f>
        <v/>
      </c>
      <c r="Z15" s="48" t="str">
        <f ca="1">IF(AND($B15&gt;0,Z$7&gt;0),INDEX(Výskyt[#Data],MATCH($B15,Výskyt[kód-P]),Z$7),"")</f>
        <v/>
      </c>
      <c r="AA15" s="48" t="str">
        <f ca="1">IF(AND($B15&gt;0,AA$7&gt;0),INDEX(Výskyt[#Data],MATCH($B15,Výskyt[kód-P]),AA$7),"")</f>
        <v/>
      </c>
      <c r="AB15" s="48" t="str">
        <f ca="1">IF(AND($B15&gt;0,AB$7&gt;0),INDEX(Výskyt[#Data],MATCH($B15,Výskyt[kód-P]),AB$7),"")</f>
        <v/>
      </c>
      <c r="AC15" s="48" t="str">
        <f ca="1">IF(AND($B15&gt;0,AC$7&gt;0),INDEX(Výskyt[#Data],MATCH($B15,Výskyt[kód-P]),AC$7),"")</f>
        <v/>
      </c>
      <c r="AD15" s="48" t="str">
        <f ca="1">IF(AND($B15&gt;0,AD$7&gt;0),INDEX(Výskyt[#Data],MATCH($B15,Výskyt[kód-P]),AD$7),"")</f>
        <v/>
      </c>
      <c r="AE15" s="48" t="str">
        <f ca="1">IF(AND($B15&gt;0,AE$7&gt;0),INDEX(Výskyt[#Data],MATCH($B15,Výskyt[kód-P]),AE$7),"")</f>
        <v/>
      </c>
      <c r="AF15" s="48" t="str">
        <f ca="1">IF(AND($B15&gt;0,AF$7&gt;0),INDEX(Výskyt[#Data],MATCH($B15,Výskyt[kód-P]),AF$7),"")</f>
        <v/>
      </c>
      <c r="AG15" s="48" t="str">
        <f ca="1">IF(AND($B15&gt;0,AG$7&gt;0),INDEX(Výskyt[#Data],MATCH($B15,Výskyt[kód-P]),AG$7),"")</f>
        <v/>
      </c>
      <c r="AH15" s="48" t="str">
        <f ca="1">IF(AND($B15&gt;0,AH$7&gt;0),INDEX(Výskyt[#Data],MATCH($B15,Výskyt[kód-P]),AH$7),"")</f>
        <v/>
      </c>
      <c r="AI15" s="48" t="str">
        <f ca="1">IF(AND($B15&gt;0,AI$7&gt;0),INDEX(Výskyt[#Data],MATCH($B15,Výskyt[kód-P]),AI$7),"")</f>
        <v/>
      </c>
      <c r="AJ15" s="48" t="str">
        <f ca="1">IF(AND($B15&gt;0,AJ$7&gt;0),INDEX(Výskyt[#Data],MATCH($B15,Výskyt[kód-P]),AJ$7),"")</f>
        <v/>
      </c>
      <c r="AK15" s="48" t="str">
        <f ca="1">IF(AND($B15&gt;0,AK$7&gt;0),INDEX(Výskyt[#Data],MATCH($B15,Výskyt[kód-P]),AK$7),"")</f>
        <v/>
      </c>
      <c r="AL15" s="48" t="str">
        <f ca="1">IF(AND($B15&gt;0,AL$7&gt;0),INDEX(Výskyt[#Data],MATCH($B15,Výskyt[kód-P]),AL$7),"")</f>
        <v/>
      </c>
      <c r="AM15" s="48" t="str">
        <f ca="1">IF(AND($B15&gt;0,AM$7&gt;0),INDEX(Výskyt[#Data],MATCH($B15,Výskyt[kód-P]),AM$7),"")</f>
        <v/>
      </c>
      <c r="AN15" s="48" t="str">
        <f ca="1">IF(AND($B15&gt;0,AN$7&gt;0),INDEX(Výskyt[#Data],MATCH($B15,Výskyt[kód-P]),AN$7),"")</f>
        <v/>
      </c>
      <c r="AO15" s="48" t="str">
        <f ca="1">IF(AND($B15&gt;0,AO$7&gt;0),INDEX(Výskyt[#Data],MATCH($B15,Výskyt[kód-P]),AO$7),"")</f>
        <v/>
      </c>
      <c r="AP15" s="48" t="str">
        <f ca="1">IF(AND($B15&gt;0,AP$7&gt;0),INDEX(Výskyt[#Data],MATCH($B15,Výskyt[kód-P]),AP$7),"")</f>
        <v/>
      </c>
      <c r="AQ15" s="48" t="str">
        <f ca="1">IF(AND($B15&gt;0,AQ$7&gt;0),INDEX(Výskyt[#Data],MATCH($B15,Výskyt[kód-P]),AQ$7),"")</f>
        <v/>
      </c>
      <c r="AR15" s="48" t="str">
        <f ca="1">IF(AND($B15&gt;0,AR$7&gt;0),INDEX(Výskyt[#Data],MATCH($B15,Výskyt[kód-P]),AR$7),"")</f>
        <v/>
      </c>
      <c r="AS15" s="48" t="str">
        <f ca="1">IF(AND($B15&gt;0,AS$7&gt;0),INDEX(Výskyt[#Data],MATCH($B15,Výskyt[kód-P]),AS$7),"")</f>
        <v/>
      </c>
      <c r="AT15" s="48" t="str">
        <f ca="1">IF(AND($B15&gt;0,AT$7&gt;0),INDEX(Výskyt[#Data],MATCH($B15,Výskyt[kód-P]),AT$7),"")</f>
        <v/>
      </c>
      <c r="AU15" s="48" t="str">
        <f ca="1">IF(AND($B15&gt;0,AU$7&gt;0),INDEX(Výskyt[#Data],MATCH($B15,Výskyt[kód-P]),AU$7),"")</f>
        <v/>
      </c>
      <c r="AV15" s="48" t="str">
        <f ca="1">IF(AND($B15&gt;0,AV$7&gt;0),INDEX(Výskyt[#Data],MATCH($B15,Výskyt[kód-P]),AV$7),"")</f>
        <v/>
      </c>
      <c r="AW15" s="48" t="str">
        <f ca="1">IF(AND($B15&gt;0,AW$7&gt;0),INDEX(Výskyt[#Data],MATCH($B15,Výskyt[kód-P]),AW$7),"")</f>
        <v/>
      </c>
      <c r="AX15" s="48" t="str">
        <f ca="1">IF(AND($B15&gt;0,AX$7&gt;0),INDEX(Výskyt[#Data],MATCH($B15,Výskyt[kód-P]),AX$7),"")</f>
        <v/>
      </c>
      <c r="AY15" s="48" t="str">
        <f ca="1">IF(AND($B15&gt;0,AY$7&gt;0),INDEX(Výskyt[#Data],MATCH($B15,Výskyt[kód-P]),AY$7),"")</f>
        <v/>
      </c>
      <c r="AZ15" s="48" t="str">
        <f ca="1">IF(AND($B15&gt;0,AZ$7&gt;0),INDEX(Výskyt[#Data],MATCH($B15,Výskyt[kód-P]),AZ$7),"")</f>
        <v/>
      </c>
      <c r="BA15" s="48" t="str">
        <f ca="1">IF(AND($B15&gt;0,BA$7&gt;0),INDEX(Výskyt[#Data],MATCH($B15,Výskyt[kód-P]),BA$7),"")</f>
        <v/>
      </c>
      <c r="BB15" s="42"/>
    </row>
    <row r="16" spans="1:54" ht="12.75" customHeight="1" x14ac:dyDescent="0.4">
      <c r="A16" s="54">
        <v>8</v>
      </c>
      <c r="B16" s="55" t="str">
        <f>IFERROR(INDEX(Výskyt[[poradie]:[kód-P]],MATCH(A16,Výskyt[poradie],0),2),"")</f>
        <v/>
      </c>
      <c r="C16" s="55" t="str">
        <f>IFERROR(INDEX(Cenník[[Kód]:[Názov]],MATCH($B16,Cenník[Kód]),2),"")</f>
        <v/>
      </c>
      <c r="D16" s="48" t="str">
        <f t="shared" ca="1" si="0"/>
        <v/>
      </c>
      <c r="E16" s="56" t="str">
        <f>IFERROR(INDEX(Cenník[[KódN]:[JC]],MATCH($B16,Cenník[KódN]),2),"")</f>
        <v/>
      </c>
      <c r="F16" s="57" t="str">
        <f t="shared" ca="1" si="1"/>
        <v/>
      </c>
      <c r="G16" s="42"/>
      <c r="H16" s="58" t="str">
        <f t="shared" si="2"/>
        <v/>
      </c>
      <c r="I16" s="48" t="str">
        <f ca="1">IF(AND($B16&gt;0,I$7&gt;0),INDEX(Výskyt[#Data],MATCH($B16,Výskyt[kód-P]),I$7),"")</f>
        <v/>
      </c>
      <c r="J16" s="48" t="str">
        <f ca="1">IF(AND($B16&gt;0,J$7&gt;0),INDEX(Výskyt[#Data],MATCH($B16,Výskyt[kód-P]),J$7),"")</f>
        <v/>
      </c>
      <c r="K16" s="48" t="str">
        <f ca="1">IF(AND($B16&gt;0,K$7&gt;0),INDEX(Výskyt[#Data],MATCH($B16,Výskyt[kód-P]),K$7),"")</f>
        <v/>
      </c>
      <c r="L16" s="48" t="str">
        <f ca="1">IF(AND($B16&gt;0,L$7&gt;0),INDEX(Výskyt[#Data],MATCH($B16,Výskyt[kód-P]),L$7),"")</f>
        <v/>
      </c>
      <c r="M16" s="48" t="str">
        <f ca="1">IF(AND($B16&gt;0,M$7&gt;0),INDEX(Výskyt[#Data],MATCH($B16,Výskyt[kód-P]),M$7),"")</f>
        <v/>
      </c>
      <c r="N16" s="48" t="str">
        <f ca="1">IF(AND($B16&gt;0,N$7&gt;0),INDEX(Výskyt[#Data],MATCH($B16,Výskyt[kód-P]),N$7),"")</f>
        <v/>
      </c>
      <c r="O16" s="48" t="str">
        <f ca="1">IF(AND($B16&gt;0,O$7&gt;0),INDEX(Výskyt[#Data],MATCH($B16,Výskyt[kód-P]),O$7),"")</f>
        <v/>
      </c>
      <c r="P16" s="48" t="str">
        <f ca="1">IF(AND($B16&gt;0,P$7&gt;0),INDEX(Výskyt[#Data],MATCH($B16,Výskyt[kód-P]),P$7),"")</f>
        <v/>
      </c>
      <c r="Q16" s="48" t="str">
        <f ca="1">IF(AND($B16&gt;0,Q$7&gt;0),INDEX(Výskyt[#Data],MATCH($B16,Výskyt[kód-P]),Q$7),"")</f>
        <v/>
      </c>
      <c r="R16" s="48" t="str">
        <f ca="1">IF(AND($B16&gt;0,R$7&gt;0),INDEX(Výskyt[#Data],MATCH($B16,Výskyt[kód-P]),R$7),"")</f>
        <v/>
      </c>
      <c r="S16" s="48" t="str">
        <f ca="1">IF(AND($B16&gt;0,S$7&gt;0),INDEX(Výskyt[#Data],MATCH($B16,Výskyt[kód-P]),S$7),"")</f>
        <v/>
      </c>
      <c r="T16" s="48" t="str">
        <f ca="1">IF(AND($B16&gt;0,T$7&gt;0),INDEX(Výskyt[#Data],MATCH($B16,Výskyt[kód-P]),T$7),"")</f>
        <v/>
      </c>
      <c r="U16" s="48" t="str">
        <f ca="1">IF(AND($B16&gt;0,U$7&gt;0),INDEX(Výskyt[#Data],MATCH($B16,Výskyt[kód-P]),U$7),"")</f>
        <v/>
      </c>
      <c r="V16" s="48" t="str">
        <f ca="1">IF(AND($B16&gt;0,V$7&gt;0),INDEX(Výskyt[#Data],MATCH($B16,Výskyt[kód-P]),V$7),"")</f>
        <v/>
      </c>
      <c r="W16" s="48" t="str">
        <f ca="1">IF(AND($B16&gt;0,W$7&gt;0),INDEX(Výskyt[#Data],MATCH($B16,Výskyt[kód-P]),W$7),"")</f>
        <v/>
      </c>
      <c r="X16" s="48" t="str">
        <f ca="1">IF(AND($B16&gt;0,X$7&gt;0),INDEX(Výskyt[#Data],MATCH($B16,Výskyt[kód-P]),X$7),"")</f>
        <v/>
      </c>
      <c r="Y16" s="48" t="str">
        <f ca="1">IF(AND($B16&gt;0,Y$7&gt;0),INDEX(Výskyt[#Data],MATCH($B16,Výskyt[kód-P]),Y$7),"")</f>
        <v/>
      </c>
      <c r="Z16" s="48" t="str">
        <f ca="1">IF(AND($B16&gt;0,Z$7&gt;0),INDEX(Výskyt[#Data],MATCH($B16,Výskyt[kód-P]),Z$7),"")</f>
        <v/>
      </c>
      <c r="AA16" s="48" t="str">
        <f ca="1">IF(AND($B16&gt;0,AA$7&gt;0),INDEX(Výskyt[#Data],MATCH($B16,Výskyt[kód-P]),AA$7),"")</f>
        <v/>
      </c>
      <c r="AB16" s="48" t="str">
        <f ca="1">IF(AND($B16&gt;0,AB$7&gt;0),INDEX(Výskyt[#Data],MATCH($B16,Výskyt[kód-P]),AB$7),"")</f>
        <v/>
      </c>
      <c r="AC16" s="48" t="str">
        <f ca="1">IF(AND($B16&gt;0,AC$7&gt;0),INDEX(Výskyt[#Data],MATCH($B16,Výskyt[kód-P]),AC$7),"")</f>
        <v/>
      </c>
      <c r="AD16" s="48" t="str">
        <f ca="1">IF(AND($B16&gt;0,AD$7&gt;0),INDEX(Výskyt[#Data],MATCH($B16,Výskyt[kód-P]),AD$7),"")</f>
        <v/>
      </c>
      <c r="AE16" s="48" t="str">
        <f ca="1">IF(AND($B16&gt;0,AE$7&gt;0),INDEX(Výskyt[#Data],MATCH($B16,Výskyt[kód-P]),AE$7),"")</f>
        <v/>
      </c>
      <c r="AF16" s="48" t="str">
        <f ca="1">IF(AND($B16&gt;0,AF$7&gt;0),INDEX(Výskyt[#Data],MATCH($B16,Výskyt[kód-P]),AF$7),"")</f>
        <v/>
      </c>
      <c r="AG16" s="48" t="str">
        <f ca="1">IF(AND($B16&gt;0,AG$7&gt;0),INDEX(Výskyt[#Data],MATCH($B16,Výskyt[kód-P]),AG$7),"")</f>
        <v/>
      </c>
      <c r="AH16" s="48" t="str">
        <f ca="1">IF(AND($B16&gt;0,AH$7&gt;0),INDEX(Výskyt[#Data],MATCH($B16,Výskyt[kód-P]),AH$7),"")</f>
        <v/>
      </c>
      <c r="AI16" s="48" t="str">
        <f ca="1">IF(AND($B16&gt;0,AI$7&gt;0),INDEX(Výskyt[#Data],MATCH($B16,Výskyt[kód-P]),AI$7),"")</f>
        <v/>
      </c>
      <c r="AJ16" s="48" t="str">
        <f ca="1">IF(AND($B16&gt;0,AJ$7&gt;0),INDEX(Výskyt[#Data],MATCH($B16,Výskyt[kód-P]),AJ$7),"")</f>
        <v/>
      </c>
      <c r="AK16" s="48" t="str">
        <f ca="1">IF(AND($B16&gt;0,AK$7&gt;0),INDEX(Výskyt[#Data],MATCH($B16,Výskyt[kód-P]),AK$7),"")</f>
        <v/>
      </c>
      <c r="AL16" s="48" t="str">
        <f ca="1">IF(AND($B16&gt;0,AL$7&gt;0),INDEX(Výskyt[#Data],MATCH($B16,Výskyt[kód-P]),AL$7),"")</f>
        <v/>
      </c>
      <c r="AM16" s="48" t="str">
        <f ca="1">IF(AND($B16&gt;0,AM$7&gt;0),INDEX(Výskyt[#Data],MATCH($B16,Výskyt[kód-P]),AM$7),"")</f>
        <v/>
      </c>
      <c r="AN16" s="48" t="str">
        <f ca="1">IF(AND($B16&gt;0,AN$7&gt;0),INDEX(Výskyt[#Data],MATCH($B16,Výskyt[kód-P]),AN$7),"")</f>
        <v/>
      </c>
      <c r="AO16" s="48" t="str">
        <f ca="1">IF(AND($B16&gt;0,AO$7&gt;0),INDEX(Výskyt[#Data],MATCH($B16,Výskyt[kód-P]),AO$7),"")</f>
        <v/>
      </c>
      <c r="AP16" s="48" t="str">
        <f ca="1">IF(AND($B16&gt;0,AP$7&gt;0),INDEX(Výskyt[#Data],MATCH($B16,Výskyt[kód-P]),AP$7),"")</f>
        <v/>
      </c>
      <c r="AQ16" s="48" t="str">
        <f ca="1">IF(AND($B16&gt;0,AQ$7&gt;0),INDEX(Výskyt[#Data],MATCH($B16,Výskyt[kód-P]),AQ$7),"")</f>
        <v/>
      </c>
      <c r="AR16" s="48" t="str">
        <f ca="1">IF(AND($B16&gt;0,AR$7&gt;0),INDEX(Výskyt[#Data],MATCH($B16,Výskyt[kód-P]),AR$7),"")</f>
        <v/>
      </c>
      <c r="AS16" s="48" t="str">
        <f ca="1">IF(AND($B16&gt;0,AS$7&gt;0),INDEX(Výskyt[#Data],MATCH($B16,Výskyt[kód-P]),AS$7),"")</f>
        <v/>
      </c>
      <c r="AT16" s="48" t="str">
        <f ca="1">IF(AND($B16&gt;0,AT$7&gt;0),INDEX(Výskyt[#Data],MATCH($B16,Výskyt[kód-P]),AT$7),"")</f>
        <v/>
      </c>
      <c r="AU16" s="48" t="str">
        <f ca="1">IF(AND($B16&gt;0,AU$7&gt;0),INDEX(Výskyt[#Data],MATCH($B16,Výskyt[kód-P]),AU$7),"")</f>
        <v/>
      </c>
      <c r="AV16" s="48" t="str">
        <f ca="1">IF(AND($B16&gt;0,AV$7&gt;0),INDEX(Výskyt[#Data],MATCH($B16,Výskyt[kód-P]),AV$7),"")</f>
        <v/>
      </c>
      <c r="AW16" s="48" t="str">
        <f ca="1">IF(AND($B16&gt;0,AW$7&gt;0),INDEX(Výskyt[#Data],MATCH($B16,Výskyt[kód-P]),AW$7),"")</f>
        <v/>
      </c>
      <c r="AX16" s="48" t="str">
        <f ca="1">IF(AND($B16&gt;0,AX$7&gt;0),INDEX(Výskyt[#Data],MATCH($B16,Výskyt[kód-P]),AX$7),"")</f>
        <v/>
      </c>
      <c r="AY16" s="48" t="str">
        <f ca="1">IF(AND($B16&gt;0,AY$7&gt;0),INDEX(Výskyt[#Data],MATCH($B16,Výskyt[kód-P]),AY$7),"")</f>
        <v/>
      </c>
      <c r="AZ16" s="48" t="str">
        <f ca="1">IF(AND($B16&gt;0,AZ$7&gt;0),INDEX(Výskyt[#Data],MATCH($B16,Výskyt[kód-P]),AZ$7),"")</f>
        <v/>
      </c>
      <c r="BA16" s="48" t="str">
        <f ca="1">IF(AND($B16&gt;0,BA$7&gt;0),INDEX(Výskyt[#Data],MATCH($B16,Výskyt[kód-P]),BA$7),"")</f>
        <v/>
      </c>
      <c r="BB16" s="42"/>
    </row>
    <row r="17" spans="1:54" ht="12.75" customHeight="1" x14ac:dyDescent="0.4">
      <c r="A17" s="54">
        <v>9</v>
      </c>
      <c r="B17" s="55" t="str">
        <f>IFERROR(INDEX(Výskyt[[poradie]:[kód-P]],MATCH(A17,Výskyt[poradie],0),2),"")</f>
        <v/>
      </c>
      <c r="C17" s="55" t="str">
        <f>IFERROR(INDEX(Cenník[[Kód]:[Názov]],MATCH($B17,Cenník[Kód]),2),"")</f>
        <v/>
      </c>
      <c r="D17" s="48" t="str">
        <f t="shared" ca="1" si="0"/>
        <v/>
      </c>
      <c r="E17" s="56" t="str">
        <f>IFERROR(INDEX(Cenník[[KódN]:[JC]],MATCH($B17,Cenník[KódN]),2),"")</f>
        <v/>
      </c>
      <c r="F17" s="57" t="str">
        <f t="shared" ca="1" si="1"/>
        <v/>
      </c>
      <c r="G17" s="42"/>
      <c r="H17" s="58" t="str">
        <f t="shared" si="2"/>
        <v/>
      </c>
      <c r="I17" s="48" t="str">
        <f ca="1">IF(AND($B17&gt;0,I$7&gt;0),INDEX(Výskyt[#Data],MATCH($B17,Výskyt[kód-P]),I$7),"")</f>
        <v/>
      </c>
      <c r="J17" s="48" t="str">
        <f ca="1">IF(AND($B17&gt;0,J$7&gt;0),INDEX(Výskyt[#Data],MATCH($B17,Výskyt[kód-P]),J$7),"")</f>
        <v/>
      </c>
      <c r="K17" s="48" t="str">
        <f ca="1">IF(AND($B17&gt;0,K$7&gt;0),INDEX(Výskyt[#Data],MATCH($B17,Výskyt[kód-P]),K$7),"")</f>
        <v/>
      </c>
      <c r="L17" s="48" t="str">
        <f ca="1">IF(AND($B17&gt;0,L$7&gt;0),INDEX(Výskyt[#Data],MATCH($B17,Výskyt[kód-P]),L$7),"")</f>
        <v/>
      </c>
      <c r="M17" s="48" t="str">
        <f ca="1">IF(AND($B17&gt;0,M$7&gt;0),INDEX(Výskyt[#Data],MATCH($B17,Výskyt[kód-P]),M$7),"")</f>
        <v/>
      </c>
      <c r="N17" s="48" t="str">
        <f ca="1">IF(AND($B17&gt;0,N$7&gt;0),INDEX(Výskyt[#Data],MATCH($B17,Výskyt[kód-P]),N$7),"")</f>
        <v/>
      </c>
      <c r="O17" s="48" t="str">
        <f ca="1">IF(AND($B17&gt;0,O$7&gt;0),INDEX(Výskyt[#Data],MATCH($B17,Výskyt[kód-P]),O$7),"")</f>
        <v/>
      </c>
      <c r="P17" s="48" t="str">
        <f ca="1">IF(AND($B17&gt;0,P$7&gt;0),INDEX(Výskyt[#Data],MATCH($B17,Výskyt[kód-P]),P$7),"")</f>
        <v/>
      </c>
      <c r="Q17" s="48" t="str">
        <f ca="1">IF(AND($B17&gt;0,Q$7&gt;0),INDEX(Výskyt[#Data],MATCH($B17,Výskyt[kód-P]),Q$7),"")</f>
        <v/>
      </c>
      <c r="R17" s="48" t="str">
        <f ca="1">IF(AND($B17&gt;0,R$7&gt;0),INDEX(Výskyt[#Data],MATCH($B17,Výskyt[kód-P]),R$7),"")</f>
        <v/>
      </c>
      <c r="S17" s="48" t="str">
        <f ca="1">IF(AND($B17&gt;0,S$7&gt;0),INDEX(Výskyt[#Data],MATCH($B17,Výskyt[kód-P]),S$7),"")</f>
        <v/>
      </c>
      <c r="T17" s="48" t="str">
        <f ca="1">IF(AND($B17&gt;0,T$7&gt;0),INDEX(Výskyt[#Data],MATCH($B17,Výskyt[kód-P]),T$7),"")</f>
        <v/>
      </c>
      <c r="U17" s="48" t="str">
        <f ca="1">IF(AND($B17&gt;0,U$7&gt;0),INDEX(Výskyt[#Data],MATCH($B17,Výskyt[kód-P]),U$7),"")</f>
        <v/>
      </c>
      <c r="V17" s="48" t="str">
        <f ca="1">IF(AND($B17&gt;0,V$7&gt;0),INDEX(Výskyt[#Data],MATCH($B17,Výskyt[kód-P]),V$7),"")</f>
        <v/>
      </c>
      <c r="W17" s="48" t="str">
        <f ca="1">IF(AND($B17&gt;0,W$7&gt;0),INDEX(Výskyt[#Data],MATCH($B17,Výskyt[kód-P]),W$7),"")</f>
        <v/>
      </c>
      <c r="X17" s="48" t="str">
        <f ca="1">IF(AND($B17&gt;0,X$7&gt;0),INDEX(Výskyt[#Data],MATCH($B17,Výskyt[kód-P]),X$7),"")</f>
        <v/>
      </c>
      <c r="Y17" s="48" t="str">
        <f ca="1">IF(AND($B17&gt;0,Y$7&gt;0),INDEX(Výskyt[#Data],MATCH($B17,Výskyt[kód-P]),Y$7),"")</f>
        <v/>
      </c>
      <c r="Z17" s="48" t="str">
        <f ca="1">IF(AND($B17&gt;0,Z$7&gt;0),INDEX(Výskyt[#Data],MATCH($B17,Výskyt[kód-P]),Z$7),"")</f>
        <v/>
      </c>
      <c r="AA17" s="48" t="str">
        <f ca="1">IF(AND($B17&gt;0,AA$7&gt;0),INDEX(Výskyt[#Data],MATCH($B17,Výskyt[kód-P]),AA$7),"")</f>
        <v/>
      </c>
      <c r="AB17" s="48" t="str">
        <f ca="1">IF(AND($B17&gt;0,AB$7&gt;0),INDEX(Výskyt[#Data],MATCH($B17,Výskyt[kód-P]),AB$7),"")</f>
        <v/>
      </c>
      <c r="AC17" s="48" t="str">
        <f ca="1">IF(AND($B17&gt;0,AC$7&gt;0),INDEX(Výskyt[#Data],MATCH($B17,Výskyt[kód-P]),AC$7),"")</f>
        <v/>
      </c>
      <c r="AD17" s="48" t="str">
        <f ca="1">IF(AND($B17&gt;0,AD$7&gt;0),INDEX(Výskyt[#Data],MATCH($B17,Výskyt[kód-P]),AD$7),"")</f>
        <v/>
      </c>
      <c r="AE17" s="48" t="str">
        <f ca="1">IF(AND($B17&gt;0,AE$7&gt;0),INDEX(Výskyt[#Data],MATCH($B17,Výskyt[kód-P]),AE$7),"")</f>
        <v/>
      </c>
      <c r="AF17" s="48" t="str">
        <f ca="1">IF(AND($B17&gt;0,AF$7&gt;0),INDEX(Výskyt[#Data],MATCH($B17,Výskyt[kód-P]),AF$7),"")</f>
        <v/>
      </c>
      <c r="AG17" s="48" t="str">
        <f ca="1">IF(AND($B17&gt;0,AG$7&gt;0),INDEX(Výskyt[#Data],MATCH($B17,Výskyt[kód-P]),AG$7),"")</f>
        <v/>
      </c>
      <c r="AH17" s="48" t="str">
        <f ca="1">IF(AND($B17&gt;0,AH$7&gt;0),INDEX(Výskyt[#Data],MATCH($B17,Výskyt[kód-P]),AH$7),"")</f>
        <v/>
      </c>
      <c r="AI17" s="48" t="str">
        <f ca="1">IF(AND($B17&gt;0,AI$7&gt;0),INDEX(Výskyt[#Data],MATCH($B17,Výskyt[kód-P]),AI$7),"")</f>
        <v/>
      </c>
      <c r="AJ17" s="48" t="str">
        <f ca="1">IF(AND($B17&gt;0,AJ$7&gt;0),INDEX(Výskyt[#Data],MATCH($B17,Výskyt[kód-P]),AJ$7),"")</f>
        <v/>
      </c>
      <c r="AK17" s="48" t="str">
        <f ca="1">IF(AND($B17&gt;0,AK$7&gt;0),INDEX(Výskyt[#Data],MATCH($B17,Výskyt[kód-P]),AK$7),"")</f>
        <v/>
      </c>
      <c r="AL17" s="48" t="str">
        <f ca="1">IF(AND($B17&gt;0,AL$7&gt;0),INDEX(Výskyt[#Data],MATCH($B17,Výskyt[kód-P]),AL$7),"")</f>
        <v/>
      </c>
      <c r="AM17" s="48" t="str">
        <f ca="1">IF(AND($B17&gt;0,AM$7&gt;0),INDEX(Výskyt[#Data],MATCH($B17,Výskyt[kód-P]),AM$7),"")</f>
        <v/>
      </c>
      <c r="AN17" s="48" t="str">
        <f ca="1">IF(AND($B17&gt;0,AN$7&gt;0),INDEX(Výskyt[#Data],MATCH($B17,Výskyt[kód-P]),AN$7),"")</f>
        <v/>
      </c>
      <c r="AO17" s="48" t="str">
        <f ca="1">IF(AND($B17&gt;0,AO$7&gt;0),INDEX(Výskyt[#Data],MATCH($B17,Výskyt[kód-P]),AO$7),"")</f>
        <v/>
      </c>
      <c r="AP17" s="48" t="str">
        <f ca="1">IF(AND($B17&gt;0,AP$7&gt;0),INDEX(Výskyt[#Data],MATCH($B17,Výskyt[kód-P]),AP$7),"")</f>
        <v/>
      </c>
      <c r="AQ17" s="48" t="str">
        <f ca="1">IF(AND($B17&gt;0,AQ$7&gt;0),INDEX(Výskyt[#Data],MATCH($B17,Výskyt[kód-P]),AQ$7),"")</f>
        <v/>
      </c>
      <c r="AR17" s="48" t="str">
        <f ca="1">IF(AND($B17&gt;0,AR$7&gt;0),INDEX(Výskyt[#Data],MATCH($B17,Výskyt[kód-P]),AR$7),"")</f>
        <v/>
      </c>
      <c r="AS17" s="48" t="str">
        <f ca="1">IF(AND($B17&gt;0,AS$7&gt;0),INDEX(Výskyt[#Data],MATCH($B17,Výskyt[kód-P]),AS$7),"")</f>
        <v/>
      </c>
      <c r="AT17" s="48" t="str">
        <f ca="1">IF(AND($B17&gt;0,AT$7&gt;0),INDEX(Výskyt[#Data],MATCH($B17,Výskyt[kód-P]),AT$7),"")</f>
        <v/>
      </c>
      <c r="AU17" s="48" t="str">
        <f ca="1">IF(AND($B17&gt;0,AU$7&gt;0),INDEX(Výskyt[#Data],MATCH($B17,Výskyt[kód-P]),AU$7),"")</f>
        <v/>
      </c>
      <c r="AV17" s="48" t="str">
        <f ca="1">IF(AND($B17&gt;0,AV$7&gt;0),INDEX(Výskyt[#Data],MATCH($B17,Výskyt[kód-P]),AV$7),"")</f>
        <v/>
      </c>
      <c r="AW17" s="48" t="str">
        <f ca="1">IF(AND($B17&gt;0,AW$7&gt;0),INDEX(Výskyt[#Data],MATCH($B17,Výskyt[kód-P]),AW$7),"")</f>
        <v/>
      </c>
      <c r="AX17" s="48" t="str">
        <f ca="1">IF(AND($B17&gt;0,AX$7&gt;0),INDEX(Výskyt[#Data],MATCH($B17,Výskyt[kód-P]),AX$7),"")</f>
        <v/>
      </c>
      <c r="AY17" s="48" t="str">
        <f ca="1">IF(AND($B17&gt;0,AY$7&gt;0),INDEX(Výskyt[#Data],MATCH($B17,Výskyt[kód-P]),AY$7),"")</f>
        <v/>
      </c>
      <c r="AZ17" s="48" t="str">
        <f ca="1">IF(AND($B17&gt;0,AZ$7&gt;0),INDEX(Výskyt[#Data],MATCH($B17,Výskyt[kód-P]),AZ$7),"")</f>
        <v/>
      </c>
      <c r="BA17" s="48" t="str">
        <f ca="1">IF(AND($B17&gt;0,BA$7&gt;0),INDEX(Výskyt[#Data],MATCH($B17,Výskyt[kód-P]),BA$7),"")</f>
        <v/>
      </c>
      <c r="BB17" s="42"/>
    </row>
    <row r="18" spans="1:54" ht="12.75" customHeight="1" x14ac:dyDescent="0.4">
      <c r="A18" s="54">
        <v>10</v>
      </c>
      <c r="B18" s="55" t="str">
        <f>IFERROR(INDEX(Výskyt[[poradie]:[kód-P]],MATCH(A18,Výskyt[poradie],0),2),"")</f>
        <v/>
      </c>
      <c r="C18" s="55" t="str">
        <f>IFERROR(INDEX(Cenník[[Kód]:[Názov]],MATCH($B18,Cenník[Kód]),2),"")</f>
        <v/>
      </c>
      <c r="D18" s="48" t="str">
        <f t="shared" ca="1" si="0"/>
        <v/>
      </c>
      <c r="E18" s="56" t="str">
        <f>IFERROR(INDEX(Cenník[[KódN]:[JC]],MATCH($B18,Cenník[KódN]),2),"")</f>
        <v/>
      </c>
      <c r="F18" s="57" t="str">
        <f t="shared" ca="1" si="1"/>
        <v/>
      </c>
      <c r="G18" s="42"/>
      <c r="H18" s="58" t="str">
        <f t="shared" si="2"/>
        <v/>
      </c>
      <c r="I18" s="48" t="str">
        <f ca="1">IF(AND($B18&gt;0,I$7&gt;0),INDEX(Výskyt[#Data],MATCH($B18,Výskyt[kód-P]),I$7),"")</f>
        <v/>
      </c>
      <c r="J18" s="48" t="str">
        <f ca="1">IF(AND($B18&gt;0,J$7&gt;0),INDEX(Výskyt[#Data],MATCH($B18,Výskyt[kód-P]),J$7),"")</f>
        <v/>
      </c>
      <c r="K18" s="48" t="str">
        <f ca="1">IF(AND($B18&gt;0,K$7&gt;0),INDEX(Výskyt[#Data],MATCH($B18,Výskyt[kód-P]),K$7),"")</f>
        <v/>
      </c>
      <c r="L18" s="48" t="str">
        <f ca="1">IF(AND($B18&gt;0,L$7&gt;0),INDEX(Výskyt[#Data],MATCH($B18,Výskyt[kód-P]),L$7),"")</f>
        <v/>
      </c>
      <c r="M18" s="48" t="str">
        <f ca="1">IF(AND($B18&gt;0,M$7&gt;0),INDEX(Výskyt[#Data],MATCH($B18,Výskyt[kód-P]),M$7),"")</f>
        <v/>
      </c>
      <c r="N18" s="48" t="str">
        <f ca="1">IF(AND($B18&gt;0,N$7&gt;0),INDEX(Výskyt[#Data],MATCH($B18,Výskyt[kód-P]),N$7),"")</f>
        <v/>
      </c>
      <c r="O18" s="48" t="str">
        <f ca="1">IF(AND($B18&gt;0,O$7&gt;0),INDEX(Výskyt[#Data],MATCH($B18,Výskyt[kód-P]),O$7),"")</f>
        <v/>
      </c>
      <c r="P18" s="48" t="str">
        <f ca="1">IF(AND($B18&gt;0,P$7&gt;0),INDEX(Výskyt[#Data],MATCH($B18,Výskyt[kód-P]),P$7),"")</f>
        <v/>
      </c>
      <c r="Q18" s="48" t="str">
        <f ca="1">IF(AND($B18&gt;0,Q$7&gt;0),INDEX(Výskyt[#Data],MATCH($B18,Výskyt[kód-P]),Q$7),"")</f>
        <v/>
      </c>
      <c r="R18" s="48" t="str">
        <f ca="1">IF(AND($B18&gt;0,R$7&gt;0),INDEX(Výskyt[#Data],MATCH($B18,Výskyt[kód-P]),R$7),"")</f>
        <v/>
      </c>
      <c r="S18" s="48" t="str">
        <f ca="1">IF(AND($B18&gt;0,S$7&gt;0),INDEX(Výskyt[#Data],MATCH($B18,Výskyt[kód-P]),S$7),"")</f>
        <v/>
      </c>
      <c r="T18" s="48" t="str">
        <f ca="1">IF(AND($B18&gt;0,T$7&gt;0),INDEX(Výskyt[#Data],MATCH($B18,Výskyt[kód-P]),T$7),"")</f>
        <v/>
      </c>
      <c r="U18" s="48" t="str">
        <f ca="1">IF(AND($B18&gt;0,U$7&gt;0),INDEX(Výskyt[#Data],MATCH($B18,Výskyt[kód-P]),U$7),"")</f>
        <v/>
      </c>
      <c r="V18" s="48" t="str">
        <f ca="1">IF(AND($B18&gt;0,V$7&gt;0),INDEX(Výskyt[#Data],MATCH($B18,Výskyt[kód-P]),V$7),"")</f>
        <v/>
      </c>
      <c r="W18" s="48" t="str">
        <f ca="1">IF(AND($B18&gt;0,W$7&gt;0),INDEX(Výskyt[#Data],MATCH($B18,Výskyt[kód-P]),W$7),"")</f>
        <v/>
      </c>
      <c r="X18" s="48" t="str">
        <f ca="1">IF(AND($B18&gt;0,X$7&gt;0),INDEX(Výskyt[#Data],MATCH($B18,Výskyt[kód-P]),X$7),"")</f>
        <v/>
      </c>
      <c r="Y18" s="48" t="str">
        <f ca="1">IF(AND($B18&gt;0,Y$7&gt;0),INDEX(Výskyt[#Data],MATCH($B18,Výskyt[kód-P]),Y$7),"")</f>
        <v/>
      </c>
      <c r="Z18" s="48" t="str">
        <f ca="1">IF(AND($B18&gt;0,Z$7&gt;0),INDEX(Výskyt[#Data],MATCH($B18,Výskyt[kód-P]),Z$7),"")</f>
        <v/>
      </c>
      <c r="AA18" s="48" t="str">
        <f ca="1">IF(AND($B18&gt;0,AA$7&gt;0),INDEX(Výskyt[#Data],MATCH($B18,Výskyt[kód-P]),AA$7),"")</f>
        <v/>
      </c>
      <c r="AB18" s="48" t="str">
        <f ca="1">IF(AND($B18&gt;0,AB$7&gt;0),INDEX(Výskyt[#Data],MATCH($B18,Výskyt[kód-P]),AB$7),"")</f>
        <v/>
      </c>
      <c r="AC18" s="48" t="str">
        <f ca="1">IF(AND($B18&gt;0,AC$7&gt;0),INDEX(Výskyt[#Data],MATCH($B18,Výskyt[kód-P]),AC$7),"")</f>
        <v/>
      </c>
      <c r="AD18" s="48" t="str">
        <f ca="1">IF(AND($B18&gt;0,AD$7&gt;0),INDEX(Výskyt[#Data],MATCH($B18,Výskyt[kód-P]),AD$7),"")</f>
        <v/>
      </c>
      <c r="AE18" s="48" t="str">
        <f ca="1">IF(AND($B18&gt;0,AE$7&gt;0),INDEX(Výskyt[#Data],MATCH($B18,Výskyt[kód-P]),AE$7),"")</f>
        <v/>
      </c>
      <c r="AF18" s="48" t="str">
        <f ca="1">IF(AND($B18&gt;0,AF$7&gt;0),INDEX(Výskyt[#Data],MATCH($B18,Výskyt[kód-P]),AF$7),"")</f>
        <v/>
      </c>
      <c r="AG18" s="48" t="str">
        <f ca="1">IF(AND($B18&gt;0,AG$7&gt;0),INDEX(Výskyt[#Data],MATCH($B18,Výskyt[kód-P]),AG$7),"")</f>
        <v/>
      </c>
      <c r="AH18" s="48" t="str">
        <f ca="1">IF(AND($B18&gt;0,AH$7&gt;0),INDEX(Výskyt[#Data],MATCH($B18,Výskyt[kód-P]),AH$7),"")</f>
        <v/>
      </c>
      <c r="AI18" s="48" t="str">
        <f ca="1">IF(AND($B18&gt;0,AI$7&gt;0),INDEX(Výskyt[#Data],MATCH($B18,Výskyt[kód-P]),AI$7),"")</f>
        <v/>
      </c>
      <c r="AJ18" s="48" t="str">
        <f ca="1">IF(AND($B18&gt;0,AJ$7&gt;0),INDEX(Výskyt[#Data],MATCH($B18,Výskyt[kód-P]),AJ$7),"")</f>
        <v/>
      </c>
      <c r="AK18" s="48" t="str">
        <f ca="1">IF(AND($B18&gt;0,AK$7&gt;0),INDEX(Výskyt[#Data],MATCH($B18,Výskyt[kód-P]),AK$7),"")</f>
        <v/>
      </c>
      <c r="AL18" s="48" t="str">
        <f ca="1">IF(AND($B18&gt;0,AL$7&gt;0),INDEX(Výskyt[#Data],MATCH($B18,Výskyt[kód-P]),AL$7),"")</f>
        <v/>
      </c>
      <c r="AM18" s="48" t="str">
        <f ca="1">IF(AND($B18&gt;0,AM$7&gt;0),INDEX(Výskyt[#Data],MATCH($B18,Výskyt[kód-P]),AM$7),"")</f>
        <v/>
      </c>
      <c r="AN18" s="48" t="str">
        <f ca="1">IF(AND($B18&gt;0,AN$7&gt;0),INDEX(Výskyt[#Data],MATCH($B18,Výskyt[kód-P]),AN$7),"")</f>
        <v/>
      </c>
      <c r="AO18" s="48" t="str">
        <f ca="1">IF(AND($B18&gt;0,AO$7&gt;0),INDEX(Výskyt[#Data],MATCH($B18,Výskyt[kód-P]),AO$7),"")</f>
        <v/>
      </c>
      <c r="AP18" s="48" t="str">
        <f ca="1">IF(AND($B18&gt;0,AP$7&gt;0),INDEX(Výskyt[#Data],MATCH($B18,Výskyt[kód-P]),AP$7),"")</f>
        <v/>
      </c>
      <c r="AQ18" s="48" t="str">
        <f ca="1">IF(AND($B18&gt;0,AQ$7&gt;0),INDEX(Výskyt[#Data],MATCH($B18,Výskyt[kód-P]),AQ$7),"")</f>
        <v/>
      </c>
      <c r="AR18" s="48" t="str">
        <f ca="1">IF(AND($B18&gt;0,AR$7&gt;0),INDEX(Výskyt[#Data],MATCH($B18,Výskyt[kód-P]),AR$7),"")</f>
        <v/>
      </c>
      <c r="AS18" s="48" t="str">
        <f ca="1">IF(AND($B18&gt;0,AS$7&gt;0),INDEX(Výskyt[#Data],MATCH($B18,Výskyt[kód-P]),AS$7),"")</f>
        <v/>
      </c>
      <c r="AT18" s="48" t="str">
        <f ca="1">IF(AND($B18&gt;0,AT$7&gt;0),INDEX(Výskyt[#Data],MATCH($B18,Výskyt[kód-P]),AT$7),"")</f>
        <v/>
      </c>
      <c r="AU18" s="48" t="str">
        <f ca="1">IF(AND($B18&gt;0,AU$7&gt;0),INDEX(Výskyt[#Data],MATCH($B18,Výskyt[kód-P]),AU$7),"")</f>
        <v/>
      </c>
      <c r="AV18" s="48" t="str">
        <f ca="1">IF(AND($B18&gt;0,AV$7&gt;0),INDEX(Výskyt[#Data],MATCH($B18,Výskyt[kód-P]),AV$7),"")</f>
        <v/>
      </c>
      <c r="AW18" s="48" t="str">
        <f ca="1">IF(AND($B18&gt;0,AW$7&gt;0),INDEX(Výskyt[#Data],MATCH($B18,Výskyt[kód-P]),AW$7),"")</f>
        <v/>
      </c>
      <c r="AX18" s="48" t="str">
        <f ca="1">IF(AND($B18&gt;0,AX$7&gt;0),INDEX(Výskyt[#Data],MATCH($B18,Výskyt[kód-P]),AX$7),"")</f>
        <v/>
      </c>
      <c r="AY18" s="48" t="str">
        <f ca="1">IF(AND($B18&gt;0,AY$7&gt;0),INDEX(Výskyt[#Data],MATCH($B18,Výskyt[kód-P]),AY$7),"")</f>
        <v/>
      </c>
      <c r="AZ18" s="48" t="str">
        <f ca="1">IF(AND($B18&gt;0,AZ$7&gt;0),INDEX(Výskyt[#Data],MATCH($B18,Výskyt[kód-P]),AZ$7),"")</f>
        <v/>
      </c>
      <c r="BA18" s="48" t="str">
        <f ca="1">IF(AND($B18&gt;0,BA$7&gt;0),INDEX(Výskyt[#Data],MATCH($B18,Výskyt[kód-P]),BA$7),"")</f>
        <v/>
      </c>
      <c r="BB18" s="42"/>
    </row>
    <row r="19" spans="1:54" ht="12.75" customHeight="1" x14ac:dyDescent="0.4">
      <c r="A19" s="54">
        <v>11</v>
      </c>
      <c r="B19" s="55" t="str">
        <f>IFERROR(INDEX(Výskyt[[poradie]:[kód-P]],MATCH(A19,Výskyt[poradie],0),2),"")</f>
        <v/>
      </c>
      <c r="C19" s="55" t="str">
        <f>IFERROR(INDEX(Cenník[[Kód]:[Názov]],MATCH($B19,Cenník[Kód]),2),"")</f>
        <v/>
      </c>
      <c r="D19" s="48" t="str">
        <f t="shared" ca="1" si="0"/>
        <v/>
      </c>
      <c r="E19" s="56" t="str">
        <f>IFERROR(INDEX(Cenník[[KódN]:[JC]],MATCH($B19,Cenník[KódN]),2),"")</f>
        <v/>
      </c>
      <c r="F19" s="57" t="str">
        <f t="shared" ca="1" si="1"/>
        <v/>
      </c>
      <c r="G19" s="42"/>
      <c r="H19" s="58" t="str">
        <f t="shared" si="2"/>
        <v/>
      </c>
      <c r="I19" s="48" t="str">
        <f ca="1">IF(AND($B19&gt;0,I$7&gt;0),INDEX(Výskyt[#Data],MATCH($B19,Výskyt[kód-P]),I$7),"")</f>
        <v/>
      </c>
      <c r="J19" s="48" t="str">
        <f ca="1">IF(AND($B19&gt;0,J$7&gt;0),INDEX(Výskyt[#Data],MATCH($B19,Výskyt[kód-P]),J$7),"")</f>
        <v/>
      </c>
      <c r="K19" s="48" t="str">
        <f ca="1">IF(AND($B19&gt;0,K$7&gt;0),INDEX(Výskyt[#Data],MATCH($B19,Výskyt[kód-P]),K$7),"")</f>
        <v/>
      </c>
      <c r="L19" s="48" t="str">
        <f ca="1">IF(AND($B19&gt;0,L$7&gt;0),INDEX(Výskyt[#Data],MATCH($B19,Výskyt[kód-P]),L$7),"")</f>
        <v/>
      </c>
      <c r="M19" s="48" t="str">
        <f ca="1">IF(AND($B19&gt;0,M$7&gt;0),INDEX(Výskyt[#Data],MATCH($B19,Výskyt[kód-P]),M$7),"")</f>
        <v/>
      </c>
      <c r="N19" s="48" t="str">
        <f ca="1">IF(AND($B19&gt;0,N$7&gt;0),INDEX(Výskyt[#Data],MATCH($B19,Výskyt[kód-P]),N$7),"")</f>
        <v/>
      </c>
      <c r="O19" s="48" t="str">
        <f ca="1">IF(AND($B19&gt;0,O$7&gt;0),INDEX(Výskyt[#Data],MATCH($B19,Výskyt[kód-P]),O$7),"")</f>
        <v/>
      </c>
      <c r="P19" s="48" t="str">
        <f ca="1">IF(AND($B19&gt;0,P$7&gt;0),INDEX(Výskyt[#Data],MATCH($B19,Výskyt[kód-P]),P$7),"")</f>
        <v/>
      </c>
      <c r="Q19" s="48" t="str">
        <f ca="1">IF(AND($B19&gt;0,Q$7&gt;0),INDEX(Výskyt[#Data],MATCH($B19,Výskyt[kód-P]),Q$7),"")</f>
        <v/>
      </c>
      <c r="R19" s="48" t="str">
        <f ca="1">IF(AND($B19&gt;0,R$7&gt;0),INDEX(Výskyt[#Data],MATCH($B19,Výskyt[kód-P]),R$7),"")</f>
        <v/>
      </c>
      <c r="S19" s="48" t="str">
        <f ca="1">IF(AND($B19&gt;0,S$7&gt;0),INDEX(Výskyt[#Data],MATCH($B19,Výskyt[kód-P]),S$7),"")</f>
        <v/>
      </c>
      <c r="T19" s="48" t="str">
        <f ca="1">IF(AND($B19&gt;0,T$7&gt;0),INDEX(Výskyt[#Data],MATCH($B19,Výskyt[kód-P]),T$7),"")</f>
        <v/>
      </c>
      <c r="U19" s="48" t="str">
        <f ca="1">IF(AND($B19&gt;0,U$7&gt;0),INDEX(Výskyt[#Data],MATCH($B19,Výskyt[kód-P]),U$7),"")</f>
        <v/>
      </c>
      <c r="V19" s="48" t="str">
        <f ca="1">IF(AND($B19&gt;0,V$7&gt;0),INDEX(Výskyt[#Data],MATCH($B19,Výskyt[kód-P]),V$7),"")</f>
        <v/>
      </c>
      <c r="W19" s="48" t="str">
        <f ca="1">IF(AND($B19&gt;0,W$7&gt;0),INDEX(Výskyt[#Data],MATCH($B19,Výskyt[kód-P]),W$7),"")</f>
        <v/>
      </c>
      <c r="X19" s="48" t="str">
        <f ca="1">IF(AND($B19&gt;0,X$7&gt;0),INDEX(Výskyt[#Data],MATCH($B19,Výskyt[kód-P]),X$7),"")</f>
        <v/>
      </c>
      <c r="Y19" s="48" t="str">
        <f ca="1">IF(AND($B19&gt;0,Y$7&gt;0),INDEX(Výskyt[#Data],MATCH($B19,Výskyt[kód-P]),Y$7),"")</f>
        <v/>
      </c>
      <c r="Z19" s="48" t="str">
        <f ca="1">IF(AND($B19&gt;0,Z$7&gt;0),INDEX(Výskyt[#Data],MATCH($B19,Výskyt[kód-P]),Z$7),"")</f>
        <v/>
      </c>
      <c r="AA19" s="48" t="str">
        <f ca="1">IF(AND($B19&gt;0,AA$7&gt;0),INDEX(Výskyt[#Data],MATCH($B19,Výskyt[kód-P]),AA$7),"")</f>
        <v/>
      </c>
      <c r="AB19" s="48" t="str">
        <f ca="1">IF(AND($B19&gt;0,AB$7&gt;0),INDEX(Výskyt[#Data],MATCH($B19,Výskyt[kód-P]),AB$7),"")</f>
        <v/>
      </c>
      <c r="AC19" s="48" t="str">
        <f ca="1">IF(AND($B19&gt;0,AC$7&gt;0),INDEX(Výskyt[#Data],MATCH($B19,Výskyt[kód-P]),AC$7),"")</f>
        <v/>
      </c>
      <c r="AD19" s="48" t="str">
        <f ca="1">IF(AND($B19&gt;0,AD$7&gt;0),INDEX(Výskyt[#Data],MATCH($B19,Výskyt[kód-P]),AD$7),"")</f>
        <v/>
      </c>
      <c r="AE19" s="48" t="str">
        <f ca="1">IF(AND($B19&gt;0,AE$7&gt;0),INDEX(Výskyt[#Data],MATCH($B19,Výskyt[kód-P]),AE$7),"")</f>
        <v/>
      </c>
      <c r="AF19" s="48" t="str">
        <f ca="1">IF(AND($B19&gt;0,AF$7&gt;0),INDEX(Výskyt[#Data],MATCH($B19,Výskyt[kód-P]),AF$7),"")</f>
        <v/>
      </c>
      <c r="AG19" s="48" t="str">
        <f ca="1">IF(AND($B19&gt;0,AG$7&gt;0),INDEX(Výskyt[#Data],MATCH($B19,Výskyt[kód-P]),AG$7),"")</f>
        <v/>
      </c>
      <c r="AH19" s="48" t="str">
        <f ca="1">IF(AND($B19&gt;0,AH$7&gt;0),INDEX(Výskyt[#Data],MATCH($B19,Výskyt[kód-P]),AH$7),"")</f>
        <v/>
      </c>
      <c r="AI19" s="48" t="str">
        <f ca="1">IF(AND($B19&gt;0,AI$7&gt;0),INDEX(Výskyt[#Data],MATCH($B19,Výskyt[kód-P]),AI$7),"")</f>
        <v/>
      </c>
      <c r="AJ19" s="48" t="str">
        <f ca="1">IF(AND($B19&gt;0,AJ$7&gt;0),INDEX(Výskyt[#Data],MATCH($B19,Výskyt[kód-P]),AJ$7),"")</f>
        <v/>
      </c>
      <c r="AK19" s="48" t="str">
        <f ca="1">IF(AND($B19&gt;0,AK$7&gt;0),INDEX(Výskyt[#Data],MATCH($B19,Výskyt[kód-P]),AK$7),"")</f>
        <v/>
      </c>
      <c r="AL19" s="48" t="str">
        <f ca="1">IF(AND($B19&gt;0,AL$7&gt;0),INDEX(Výskyt[#Data],MATCH($B19,Výskyt[kód-P]),AL$7),"")</f>
        <v/>
      </c>
      <c r="AM19" s="48" t="str">
        <f ca="1">IF(AND($B19&gt;0,AM$7&gt;0),INDEX(Výskyt[#Data],MATCH($B19,Výskyt[kód-P]),AM$7),"")</f>
        <v/>
      </c>
      <c r="AN19" s="48" t="str">
        <f ca="1">IF(AND($B19&gt;0,AN$7&gt;0),INDEX(Výskyt[#Data],MATCH($B19,Výskyt[kód-P]),AN$7),"")</f>
        <v/>
      </c>
      <c r="AO19" s="48" t="str">
        <f ca="1">IF(AND($B19&gt;0,AO$7&gt;0),INDEX(Výskyt[#Data],MATCH($B19,Výskyt[kód-P]),AO$7),"")</f>
        <v/>
      </c>
      <c r="AP19" s="48" t="str">
        <f ca="1">IF(AND($B19&gt;0,AP$7&gt;0),INDEX(Výskyt[#Data],MATCH($B19,Výskyt[kód-P]),AP$7),"")</f>
        <v/>
      </c>
      <c r="AQ19" s="48" t="str">
        <f ca="1">IF(AND($B19&gt;0,AQ$7&gt;0),INDEX(Výskyt[#Data],MATCH($B19,Výskyt[kód-P]),AQ$7),"")</f>
        <v/>
      </c>
      <c r="AR19" s="48" t="str">
        <f ca="1">IF(AND($B19&gt;0,AR$7&gt;0),INDEX(Výskyt[#Data],MATCH($B19,Výskyt[kód-P]),AR$7),"")</f>
        <v/>
      </c>
      <c r="AS19" s="48" t="str">
        <f ca="1">IF(AND($B19&gt;0,AS$7&gt;0),INDEX(Výskyt[#Data],MATCH($B19,Výskyt[kód-P]),AS$7),"")</f>
        <v/>
      </c>
      <c r="AT19" s="48" t="str">
        <f ca="1">IF(AND($B19&gt;0,AT$7&gt;0),INDEX(Výskyt[#Data],MATCH($B19,Výskyt[kód-P]),AT$7),"")</f>
        <v/>
      </c>
      <c r="AU19" s="48" t="str">
        <f ca="1">IF(AND($B19&gt;0,AU$7&gt;0),INDEX(Výskyt[#Data],MATCH($B19,Výskyt[kód-P]),AU$7),"")</f>
        <v/>
      </c>
      <c r="AV19" s="48" t="str">
        <f ca="1">IF(AND($B19&gt;0,AV$7&gt;0),INDEX(Výskyt[#Data],MATCH($B19,Výskyt[kód-P]),AV$7),"")</f>
        <v/>
      </c>
      <c r="AW19" s="48" t="str">
        <f ca="1">IF(AND($B19&gt;0,AW$7&gt;0),INDEX(Výskyt[#Data],MATCH($B19,Výskyt[kód-P]),AW$7),"")</f>
        <v/>
      </c>
      <c r="AX19" s="48" t="str">
        <f ca="1">IF(AND($B19&gt;0,AX$7&gt;0),INDEX(Výskyt[#Data],MATCH($B19,Výskyt[kód-P]),AX$7),"")</f>
        <v/>
      </c>
      <c r="AY19" s="48" t="str">
        <f ca="1">IF(AND($B19&gt;0,AY$7&gt;0),INDEX(Výskyt[#Data],MATCH($B19,Výskyt[kód-P]),AY$7),"")</f>
        <v/>
      </c>
      <c r="AZ19" s="48" t="str">
        <f ca="1">IF(AND($B19&gt;0,AZ$7&gt;0),INDEX(Výskyt[#Data],MATCH($B19,Výskyt[kód-P]),AZ$7),"")</f>
        <v/>
      </c>
      <c r="BA19" s="48" t="str">
        <f ca="1">IF(AND($B19&gt;0,BA$7&gt;0),INDEX(Výskyt[#Data],MATCH($B19,Výskyt[kód-P]),BA$7),"")</f>
        <v/>
      </c>
      <c r="BB19" s="42"/>
    </row>
    <row r="20" spans="1:54" ht="12.75" customHeight="1" x14ac:dyDescent="0.4">
      <c r="A20" s="54">
        <v>12</v>
      </c>
      <c r="B20" s="55" t="str">
        <f>IFERROR(INDEX(Výskyt[[poradie]:[kód-P]],MATCH(A20,Výskyt[poradie],0),2),"")</f>
        <v/>
      </c>
      <c r="C20" s="55" t="str">
        <f>IFERROR(INDEX(Cenník[[Kód]:[Názov]],MATCH($B20,Cenník[Kód]),2),"")</f>
        <v/>
      </c>
      <c r="D20" s="48" t="str">
        <f t="shared" ca="1" si="0"/>
        <v/>
      </c>
      <c r="E20" s="56" t="str">
        <f>IFERROR(INDEX(Cenník[[KódN]:[JC]],MATCH($B20,Cenník[KódN]),2),"")</f>
        <v/>
      </c>
      <c r="F20" s="57" t="str">
        <f t="shared" ca="1" si="1"/>
        <v/>
      </c>
      <c r="G20" s="42"/>
      <c r="H20" s="58" t="str">
        <f t="shared" si="2"/>
        <v/>
      </c>
      <c r="I20" s="48" t="str">
        <f ca="1">IF(AND($B20&gt;0,I$7&gt;0),INDEX(Výskyt[#Data],MATCH($B20,Výskyt[kód-P]),I$7),"")</f>
        <v/>
      </c>
      <c r="J20" s="48" t="str">
        <f ca="1">IF(AND($B20&gt;0,J$7&gt;0),INDEX(Výskyt[#Data],MATCH($B20,Výskyt[kód-P]),J$7),"")</f>
        <v/>
      </c>
      <c r="K20" s="48" t="str">
        <f ca="1">IF(AND($B20&gt;0,K$7&gt;0),INDEX(Výskyt[#Data],MATCH($B20,Výskyt[kód-P]),K$7),"")</f>
        <v/>
      </c>
      <c r="L20" s="48" t="str">
        <f ca="1">IF(AND($B20&gt;0,L$7&gt;0),INDEX(Výskyt[#Data],MATCH($B20,Výskyt[kód-P]),L$7),"")</f>
        <v/>
      </c>
      <c r="M20" s="48" t="str">
        <f ca="1">IF(AND($B20&gt;0,M$7&gt;0),INDEX(Výskyt[#Data],MATCH($B20,Výskyt[kód-P]),M$7),"")</f>
        <v/>
      </c>
      <c r="N20" s="48" t="str">
        <f ca="1">IF(AND($B20&gt;0,N$7&gt;0),INDEX(Výskyt[#Data],MATCH($B20,Výskyt[kód-P]),N$7),"")</f>
        <v/>
      </c>
      <c r="O20" s="48" t="str">
        <f ca="1">IF(AND($B20&gt;0,O$7&gt;0),INDEX(Výskyt[#Data],MATCH($B20,Výskyt[kód-P]),O$7),"")</f>
        <v/>
      </c>
      <c r="P20" s="48" t="str">
        <f ca="1">IF(AND($B20&gt;0,P$7&gt;0),INDEX(Výskyt[#Data],MATCH($B20,Výskyt[kód-P]),P$7),"")</f>
        <v/>
      </c>
      <c r="Q20" s="48" t="str">
        <f ca="1">IF(AND($B20&gt;0,Q$7&gt;0),INDEX(Výskyt[#Data],MATCH($B20,Výskyt[kód-P]),Q$7),"")</f>
        <v/>
      </c>
      <c r="R20" s="48" t="str">
        <f ca="1">IF(AND($B20&gt;0,R$7&gt;0),INDEX(Výskyt[#Data],MATCH($B20,Výskyt[kód-P]),R$7),"")</f>
        <v/>
      </c>
      <c r="S20" s="48" t="str">
        <f ca="1">IF(AND($B20&gt;0,S$7&gt;0),INDEX(Výskyt[#Data],MATCH($B20,Výskyt[kód-P]),S$7),"")</f>
        <v/>
      </c>
      <c r="T20" s="48" t="str">
        <f ca="1">IF(AND($B20&gt;0,T$7&gt;0),INDEX(Výskyt[#Data],MATCH($B20,Výskyt[kód-P]),T$7),"")</f>
        <v/>
      </c>
      <c r="U20" s="48" t="str">
        <f ca="1">IF(AND($B20&gt;0,U$7&gt;0),INDEX(Výskyt[#Data],MATCH($B20,Výskyt[kód-P]),U$7),"")</f>
        <v/>
      </c>
      <c r="V20" s="48" t="str">
        <f ca="1">IF(AND($B20&gt;0,V$7&gt;0),INDEX(Výskyt[#Data],MATCH($B20,Výskyt[kód-P]),V$7),"")</f>
        <v/>
      </c>
      <c r="W20" s="48" t="str">
        <f ca="1">IF(AND($B20&gt;0,W$7&gt;0),INDEX(Výskyt[#Data],MATCH($B20,Výskyt[kód-P]),W$7),"")</f>
        <v/>
      </c>
      <c r="X20" s="48" t="str">
        <f ca="1">IF(AND($B20&gt;0,X$7&gt;0),INDEX(Výskyt[#Data],MATCH($B20,Výskyt[kód-P]),X$7),"")</f>
        <v/>
      </c>
      <c r="Y20" s="48" t="str">
        <f ca="1">IF(AND($B20&gt;0,Y$7&gt;0),INDEX(Výskyt[#Data],MATCH($B20,Výskyt[kód-P]),Y$7),"")</f>
        <v/>
      </c>
      <c r="Z20" s="48" t="str">
        <f ca="1">IF(AND($B20&gt;0,Z$7&gt;0),INDEX(Výskyt[#Data],MATCH($B20,Výskyt[kód-P]),Z$7),"")</f>
        <v/>
      </c>
      <c r="AA20" s="48" t="str">
        <f ca="1">IF(AND($B20&gt;0,AA$7&gt;0),INDEX(Výskyt[#Data],MATCH($B20,Výskyt[kód-P]),AA$7),"")</f>
        <v/>
      </c>
      <c r="AB20" s="48" t="str">
        <f ca="1">IF(AND($B20&gt;0,AB$7&gt;0),INDEX(Výskyt[#Data],MATCH($B20,Výskyt[kód-P]),AB$7),"")</f>
        <v/>
      </c>
      <c r="AC20" s="48" t="str">
        <f ca="1">IF(AND($B20&gt;0,AC$7&gt;0),INDEX(Výskyt[#Data],MATCH($B20,Výskyt[kód-P]),AC$7),"")</f>
        <v/>
      </c>
      <c r="AD20" s="48" t="str">
        <f ca="1">IF(AND($B20&gt;0,AD$7&gt;0),INDEX(Výskyt[#Data],MATCH($B20,Výskyt[kód-P]),AD$7),"")</f>
        <v/>
      </c>
      <c r="AE20" s="48" t="str">
        <f ca="1">IF(AND($B20&gt;0,AE$7&gt;0),INDEX(Výskyt[#Data],MATCH($B20,Výskyt[kód-P]),AE$7),"")</f>
        <v/>
      </c>
      <c r="AF20" s="48" t="str">
        <f ca="1">IF(AND($B20&gt;0,AF$7&gt;0),INDEX(Výskyt[#Data],MATCH($B20,Výskyt[kód-P]),AF$7),"")</f>
        <v/>
      </c>
      <c r="AG20" s="48" t="str">
        <f ca="1">IF(AND($B20&gt;0,AG$7&gt;0),INDEX(Výskyt[#Data],MATCH($B20,Výskyt[kód-P]),AG$7),"")</f>
        <v/>
      </c>
      <c r="AH20" s="48" t="str">
        <f ca="1">IF(AND($B20&gt;0,AH$7&gt;0),INDEX(Výskyt[#Data],MATCH($B20,Výskyt[kód-P]),AH$7),"")</f>
        <v/>
      </c>
      <c r="AI20" s="48" t="str">
        <f ca="1">IF(AND($B20&gt;0,AI$7&gt;0),INDEX(Výskyt[#Data],MATCH($B20,Výskyt[kód-P]),AI$7),"")</f>
        <v/>
      </c>
      <c r="AJ20" s="48" t="str">
        <f ca="1">IF(AND($B20&gt;0,AJ$7&gt;0),INDEX(Výskyt[#Data],MATCH($B20,Výskyt[kód-P]),AJ$7),"")</f>
        <v/>
      </c>
      <c r="AK20" s="48" t="str">
        <f ca="1">IF(AND($B20&gt;0,AK$7&gt;0),INDEX(Výskyt[#Data],MATCH($B20,Výskyt[kód-P]),AK$7),"")</f>
        <v/>
      </c>
      <c r="AL20" s="48" t="str">
        <f ca="1">IF(AND($B20&gt;0,AL$7&gt;0),INDEX(Výskyt[#Data],MATCH($B20,Výskyt[kód-P]),AL$7),"")</f>
        <v/>
      </c>
      <c r="AM20" s="48" t="str">
        <f ca="1">IF(AND($B20&gt;0,AM$7&gt;0),INDEX(Výskyt[#Data],MATCH($B20,Výskyt[kód-P]),AM$7),"")</f>
        <v/>
      </c>
      <c r="AN20" s="48" t="str">
        <f ca="1">IF(AND($B20&gt;0,AN$7&gt;0),INDEX(Výskyt[#Data],MATCH($B20,Výskyt[kód-P]),AN$7),"")</f>
        <v/>
      </c>
      <c r="AO20" s="48" t="str">
        <f ca="1">IF(AND($B20&gt;0,AO$7&gt;0),INDEX(Výskyt[#Data],MATCH($B20,Výskyt[kód-P]),AO$7),"")</f>
        <v/>
      </c>
      <c r="AP20" s="48" t="str">
        <f ca="1">IF(AND($B20&gt;0,AP$7&gt;0),INDEX(Výskyt[#Data],MATCH($B20,Výskyt[kód-P]),AP$7),"")</f>
        <v/>
      </c>
      <c r="AQ20" s="48" t="str">
        <f ca="1">IF(AND($B20&gt;0,AQ$7&gt;0),INDEX(Výskyt[#Data],MATCH($B20,Výskyt[kód-P]),AQ$7),"")</f>
        <v/>
      </c>
      <c r="AR20" s="48" t="str">
        <f ca="1">IF(AND($B20&gt;0,AR$7&gt;0),INDEX(Výskyt[#Data],MATCH($B20,Výskyt[kód-P]),AR$7),"")</f>
        <v/>
      </c>
      <c r="AS20" s="48" t="str">
        <f ca="1">IF(AND($B20&gt;0,AS$7&gt;0),INDEX(Výskyt[#Data],MATCH($B20,Výskyt[kód-P]),AS$7),"")</f>
        <v/>
      </c>
      <c r="AT20" s="48" t="str">
        <f ca="1">IF(AND($B20&gt;0,AT$7&gt;0),INDEX(Výskyt[#Data],MATCH($B20,Výskyt[kód-P]),AT$7),"")</f>
        <v/>
      </c>
      <c r="AU20" s="48" t="str">
        <f ca="1">IF(AND($B20&gt;0,AU$7&gt;0),INDEX(Výskyt[#Data],MATCH($B20,Výskyt[kód-P]),AU$7),"")</f>
        <v/>
      </c>
      <c r="AV20" s="48" t="str">
        <f ca="1">IF(AND($B20&gt;0,AV$7&gt;0),INDEX(Výskyt[#Data],MATCH($B20,Výskyt[kód-P]),AV$7),"")</f>
        <v/>
      </c>
      <c r="AW20" s="48" t="str">
        <f ca="1">IF(AND($B20&gt;0,AW$7&gt;0),INDEX(Výskyt[#Data],MATCH($B20,Výskyt[kód-P]),AW$7),"")</f>
        <v/>
      </c>
      <c r="AX20" s="48" t="str">
        <f ca="1">IF(AND($B20&gt;0,AX$7&gt;0),INDEX(Výskyt[#Data],MATCH($B20,Výskyt[kód-P]),AX$7),"")</f>
        <v/>
      </c>
      <c r="AY20" s="48" t="str">
        <f ca="1">IF(AND($B20&gt;0,AY$7&gt;0),INDEX(Výskyt[#Data],MATCH($B20,Výskyt[kód-P]),AY$7),"")</f>
        <v/>
      </c>
      <c r="AZ20" s="48" t="str">
        <f ca="1">IF(AND($B20&gt;0,AZ$7&gt;0),INDEX(Výskyt[#Data],MATCH($B20,Výskyt[kód-P]),AZ$7),"")</f>
        <v/>
      </c>
      <c r="BA20" s="48" t="str">
        <f ca="1">IF(AND($B20&gt;0,BA$7&gt;0),INDEX(Výskyt[#Data],MATCH($B20,Výskyt[kód-P]),BA$7),"")</f>
        <v/>
      </c>
      <c r="BB20" s="42"/>
    </row>
    <row r="21" spans="1:54" ht="12.75" customHeight="1" x14ac:dyDescent="0.4">
      <c r="A21" s="54">
        <v>13</v>
      </c>
      <c r="B21" s="55" t="str">
        <f>IFERROR(INDEX(Výskyt[[poradie]:[kód-P]],MATCH(A21,Výskyt[poradie],0),2),"")</f>
        <v/>
      </c>
      <c r="C21" s="55" t="str">
        <f>IFERROR(INDEX(Cenník[[Kód]:[Názov]],MATCH($B21,Cenník[Kód]),2),"")</f>
        <v/>
      </c>
      <c r="D21" s="48" t="str">
        <f t="shared" ca="1" si="0"/>
        <v/>
      </c>
      <c r="E21" s="56" t="str">
        <f>IFERROR(INDEX(Cenník[[KódN]:[JC]],MATCH($B21,Cenník[KódN]),2),"")</f>
        <v/>
      </c>
      <c r="F21" s="57" t="str">
        <f t="shared" ca="1" si="1"/>
        <v/>
      </c>
      <c r="G21" s="42"/>
      <c r="H21" s="58" t="str">
        <f t="shared" si="2"/>
        <v/>
      </c>
      <c r="I21" s="48" t="str">
        <f ca="1">IF(AND($B21&gt;0,I$7&gt;0),INDEX(Výskyt[#Data],MATCH($B21,Výskyt[kód-P]),I$7),"")</f>
        <v/>
      </c>
      <c r="J21" s="48" t="str">
        <f ca="1">IF(AND($B21&gt;0,J$7&gt;0),INDEX(Výskyt[#Data],MATCH($B21,Výskyt[kód-P]),J$7),"")</f>
        <v/>
      </c>
      <c r="K21" s="48" t="str">
        <f ca="1">IF(AND($B21&gt;0,K$7&gt;0),INDEX(Výskyt[#Data],MATCH($B21,Výskyt[kód-P]),K$7),"")</f>
        <v/>
      </c>
      <c r="L21" s="48" t="str">
        <f ca="1">IF(AND($B21&gt;0,L$7&gt;0),INDEX(Výskyt[#Data],MATCH($B21,Výskyt[kód-P]),L$7),"")</f>
        <v/>
      </c>
      <c r="M21" s="48" t="str">
        <f ca="1">IF(AND($B21&gt;0,M$7&gt;0),INDEX(Výskyt[#Data],MATCH($B21,Výskyt[kód-P]),M$7),"")</f>
        <v/>
      </c>
      <c r="N21" s="48" t="str">
        <f ca="1">IF(AND($B21&gt;0,N$7&gt;0),INDEX(Výskyt[#Data],MATCH($B21,Výskyt[kód-P]),N$7),"")</f>
        <v/>
      </c>
      <c r="O21" s="48" t="str">
        <f ca="1">IF(AND($B21&gt;0,O$7&gt;0),INDEX(Výskyt[#Data],MATCH($B21,Výskyt[kód-P]),O$7),"")</f>
        <v/>
      </c>
      <c r="P21" s="48" t="str">
        <f ca="1">IF(AND($B21&gt;0,P$7&gt;0),INDEX(Výskyt[#Data],MATCH($B21,Výskyt[kód-P]),P$7),"")</f>
        <v/>
      </c>
      <c r="Q21" s="48" t="str">
        <f ca="1">IF(AND($B21&gt;0,Q$7&gt;0),INDEX(Výskyt[#Data],MATCH($B21,Výskyt[kód-P]),Q$7),"")</f>
        <v/>
      </c>
      <c r="R21" s="48" t="str">
        <f ca="1">IF(AND($B21&gt;0,R$7&gt;0),INDEX(Výskyt[#Data],MATCH($B21,Výskyt[kód-P]),R$7),"")</f>
        <v/>
      </c>
      <c r="S21" s="48" t="str">
        <f ca="1">IF(AND($B21&gt;0,S$7&gt;0),INDEX(Výskyt[#Data],MATCH($B21,Výskyt[kód-P]),S$7),"")</f>
        <v/>
      </c>
      <c r="T21" s="48" t="str">
        <f ca="1">IF(AND($B21&gt;0,T$7&gt;0),INDEX(Výskyt[#Data],MATCH($B21,Výskyt[kód-P]),T$7),"")</f>
        <v/>
      </c>
      <c r="U21" s="48" t="str">
        <f ca="1">IF(AND($B21&gt;0,U$7&gt;0),INDEX(Výskyt[#Data],MATCH($B21,Výskyt[kód-P]),U$7),"")</f>
        <v/>
      </c>
      <c r="V21" s="48" t="str">
        <f ca="1">IF(AND($B21&gt;0,V$7&gt;0),INDEX(Výskyt[#Data],MATCH($B21,Výskyt[kód-P]),V$7),"")</f>
        <v/>
      </c>
      <c r="W21" s="48" t="str">
        <f ca="1">IF(AND($B21&gt;0,W$7&gt;0),INDEX(Výskyt[#Data],MATCH($B21,Výskyt[kód-P]),W$7),"")</f>
        <v/>
      </c>
      <c r="X21" s="48" t="str">
        <f ca="1">IF(AND($B21&gt;0,X$7&gt;0),INDEX(Výskyt[#Data],MATCH($B21,Výskyt[kód-P]),X$7),"")</f>
        <v/>
      </c>
      <c r="Y21" s="48" t="str">
        <f ca="1">IF(AND($B21&gt;0,Y$7&gt;0),INDEX(Výskyt[#Data],MATCH($B21,Výskyt[kód-P]),Y$7),"")</f>
        <v/>
      </c>
      <c r="Z21" s="48" t="str">
        <f ca="1">IF(AND($B21&gt;0,Z$7&gt;0),INDEX(Výskyt[#Data],MATCH($B21,Výskyt[kód-P]),Z$7),"")</f>
        <v/>
      </c>
      <c r="AA21" s="48" t="str">
        <f ca="1">IF(AND($B21&gt;0,AA$7&gt;0),INDEX(Výskyt[#Data],MATCH($B21,Výskyt[kód-P]),AA$7),"")</f>
        <v/>
      </c>
      <c r="AB21" s="48" t="str">
        <f ca="1">IF(AND($B21&gt;0,AB$7&gt;0),INDEX(Výskyt[#Data],MATCH($B21,Výskyt[kód-P]),AB$7),"")</f>
        <v/>
      </c>
      <c r="AC21" s="48" t="str">
        <f ca="1">IF(AND($B21&gt;0,AC$7&gt;0),INDEX(Výskyt[#Data],MATCH($B21,Výskyt[kód-P]),AC$7),"")</f>
        <v/>
      </c>
      <c r="AD21" s="48" t="str">
        <f ca="1">IF(AND($B21&gt;0,AD$7&gt;0),INDEX(Výskyt[#Data],MATCH($B21,Výskyt[kód-P]),AD$7),"")</f>
        <v/>
      </c>
      <c r="AE21" s="48" t="str">
        <f ca="1">IF(AND($B21&gt;0,AE$7&gt;0),INDEX(Výskyt[#Data],MATCH($B21,Výskyt[kód-P]),AE$7),"")</f>
        <v/>
      </c>
      <c r="AF21" s="48" t="str">
        <f ca="1">IF(AND($B21&gt;0,AF$7&gt;0),INDEX(Výskyt[#Data],MATCH($B21,Výskyt[kód-P]),AF$7),"")</f>
        <v/>
      </c>
      <c r="AG21" s="48" t="str">
        <f ca="1">IF(AND($B21&gt;0,AG$7&gt;0),INDEX(Výskyt[#Data],MATCH($B21,Výskyt[kód-P]),AG$7),"")</f>
        <v/>
      </c>
      <c r="AH21" s="48" t="str">
        <f ca="1">IF(AND($B21&gt;0,AH$7&gt;0),INDEX(Výskyt[#Data],MATCH($B21,Výskyt[kód-P]),AH$7),"")</f>
        <v/>
      </c>
      <c r="AI21" s="48" t="str">
        <f ca="1">IF(AND($B21&gt;0,AI$7&gt;0),INDEX(Výskyt[#Data],MATCH($B21,Výskyt[kód-P]),AI$7),"")</f>
        <v/>
      </c>
      <c r="AJ21" s="48" t="str">
        <f ca="1">IF(AND($B21&gt;0,AJ$7&gt;0),INDEX(Výskyt[#Data],MATCH($B21,Výskyt[kód-P]),AJ$7),"")</f>
        <v/>
      </c>
      <c r="AK21" s="48" t="str">
        <f ca="1">IF(AND($B21&gt;0,AK$7&gt;0),INDEX(Výskyt[#Data],MATCH($B21,Výskyt[kód-P]),AK$7),"")</f>
        <v/>
      </c>
      <c r="AL21" s="48" t="str">
        <f ca="1">IF(AND($B21&gt;0,AL$7&gt;0),INDEX(Výskyt[#Data],MATCH($B21,Výskyt[kód-P]),AL$7),"")</f>
        <v/>
      </c>
      <c r="AM21" s="48" t="str">
        <f ca="1">IF(AND($B21&gt;0,AM$7&gt;0),INDEX(Výskyt[#Data],MATCH($B21,Výskyt[kód-P]),AM$7),"")</f>
        <v/>
      </c>
      <c r="AN21" s="48" t="str">
        <f ca="1">IF(AND($B21&gt;0,AN$7&gt;0),INDEX(Výskyt[#Data],MATCH($B21,Výskyt[kód-P]),AN$7),"")</f>
        <v/>
      </c>
      <c r="AO21" s="48" t="str">
        <f ca="1">IF(AND($B21&gt;0,AO$7&gt;0),INDEX(Výskyt[#Data],MATCH($B21,Výskyt[kód-P]),AO$7),"")</f>
        <v/>
      </c>
      <c r="AP21" s="48" t="str">
        <f ca="1">IF(AND($B21&gt;0,AP$7&gt;0),INDEX(Výskyt[#Data],MATCH($B21,Výskyt[kód-P]),AP$7),"")</f>
        <v/>
      </c>
      <c r="AQ21" s="48" t="str">
        <f ca="1">IF(AND($B21&gt;0,AQ$7&gt;0),INDEX(Výskyt[#Data],MATCH($B21,Výskyt[kód-P]),AQ$7),"")</f>
        <v/>
      </c>
      <c r="AR21" s="48" t="str">
        <f ca="1">IF(AND($B21&gt;0,AR$7&gt;0),INDEX(Výskyt[#Data],MATCH($B21,Výskyt[kód-P]),AR$7),"")</f>
        <v/>
      </c>
      <c r="AS21" s="48" t="str">
        <f ca="1">IF(AND($B21&gt;0,AS$7&gt;0),INDEX(Výskyt[#Data],MATCH($B21,Výskyt[kód-P]),AS$7),"")</f>
        <v/>
      </c>
      <c r="AT21" s="48" t="str">
        <f ca="1">IF(AND($B21&gt;0,AT$7&gt;0),INDEX(Výskyt[#Data],MATCH($B21,Výskyt[kód-P]),AT$7),"")</f>
        <v/>
      </c>
      <c r="AU21" s="48" t="str">
        <f ca="1">IF(AND($B21&gt;0,AU$7&gt;0),INDEX(Výskyt[#Data],MATCH($B21,Výskyt[kód-P]),AU$7),"")</f>
        <v/>
      </c>
      <c r="AV21" s="48" t="str">
        <f ca="1">IF(AND($B21&gt;0,AV$7&gt;0),INDEX(Výskyt[#Data],MATCH($B21,Výskyt[kód-P]),AV$7),"")</f>
        <v/>
      </c>
      <c r="AW21" s="48" t="str">
        <f ca="1">IF(AND($B21&gt;0,AW$7&gt;0),INDEX(Výskyt[#Data],MATCH($B21,Výskyt[kód-P]),AW$7),"")</f>
        <v/>
      </c>
      <c r="AX21" s="48" t="str">
        <f ca="1">IF(AND($B21&gt;0,AX$7&gt;0),INDEX(Výskyt[#Data],MATCH($B21,Výskyt[kód-P]),AX$7),"")</f>
        <v/>
      </c>
      <c r="AY21" s="48" t="str">
        <f ca="1">IF(AND($B21&gt;0,AY$7&gt;0),INDEX(Výskyt[#Data],MATCH($B21,Výskyt[kód-P]),AY$7),"")</f>
        <v/>
      </c>
      <c r="AZ21" s="48" t="str">
        <f ca="1">IF(AND($B21&gt;0,AZ$7&gt;0),INDEX(Výskyt[#Data],MATCH($B21,Výskyt[kód-P]),AZ$7),"")</f>
        <v/>
      </c>
      <c r="BA21" s="48" t="str">
        <f ca="1">IF(AND($B21&gt;0,BA$7&gt;0),INDEX(Výskyt[#Data],MATCH($B21,Výskyt[kód-P]),BA$7),"")</f>
        <v/>
      </c>
      <c r="BB21" s="42"/>
    </row>
    <row r="22" spans="1:54" ht="12.75" customHeight="1" x14ac:dyDescent="0.4">
      <c r="A22" s="54">
        <v>14</v>
      </c>
      <c r="B22" s="55" t="str">
        <f>IFERROR(INDEX(Výskyt[[poradie]:[kód-P]],MATCH(A22,Výskyt[poradie],0),2),"")</f>
        <v/>
      </c>
      <c r="C22" s="55" t="str">
        <f>IFERROR(INDEX(Cenník[[Kód]:[Názov]],MATCH($B22,Cenník[Kód]),2),"")</f>
        <v/>
      </c>
      <c r="D22" s="48" t="str">
        <f t="shared" ca="1" si="0"/>
        <v/>
      </c>
      <c r="E22" s="56" t="str">
        <f>IFERROR(INDEX(Cenník[[KódN]:[JC]],MATCH($B22,Cenník[KódN]),2),"")</f>
        <v/>
      </c>
      <c r="F22" s="57" t="str">
        <f t="shared" ca="1" si="1"/>
        <v/>
      </c>
      <c r="G22" s="42"/>
      <c r="H22" s="58" t="str">
        <f t="shared" si="2"/>
        <v/>
      </c>
      <c r="I22" s="48" t="str">
        <f ca="1">IF(AND($B22&gt;0,I$7&gt;0),INDEX(Výskyt[#Data],MATCH($B22,Výskyt[kód-P]),I$7),"")</f>
        <v/>
      </c>
      <c r="J22" s="48" t="str">
        <f ca="1">IF(AND($B22&gt;0,J$7&gt;0),INDEX(Výskyt[#Data],MATCH($B22,Výskyt[kód-P]),J$7),"")</f>
        <v/>
      </c>
      <c r="K22" s="48" t="str">
        <f ca="1">IF(AND($B22&gt;0,K$7&gt;0),INDEX(Výskyt[#Data],MATCH($B22,Výskyt[kód-P]),K$7),"")</f>
        <v/>
      </c>
      <c r="L22" s="48" t="str">
        <f ca="1">IF(AND($B22&gt;0,L$7&gt;0),INDEX(Výskyt[#Data],MATCH($B22,Výskyt[kód-P]),L$7),"")</f>
        <v/>
      </c>
      <c r="M22" s="48" t="str">
        <f ca="1">IF(AND($B22&gt;0,M$7&gt;0),INDEX(Výskyt[#Data],MATCH($B22,Výskyt[kód-P]),M$7),"")</f>
        <v/>
      </c>
      <c r="N22" s="48" t="str">
        <f ca="1">IF(AND($B22&gt;0,N$7&gt;0),INDEX(Výskyt[#Data],MATCH($B22,Výskyt[kód-P]),N$7),"")</f>
        <v/>
      </c>
      <c r="O22" s="48" t="str">
        <f ca="1">IF(AND($B22&gt;0,O$7&gt;0),INDEX(Výskyt[#Data],MATCH($B22,Výskyt[kód-P]),O$7),"")</f>
        <v/>
      </c>
      <c r="P22" s="48" t="str">
        <f ca="1">IF(AND($B22&gt;0,P$7&gt;0),INDEX(Výskyt[#Data],MATCH($B22,Výskyt[kód-P]),P$7),"")</f>
        <v/>
      </c>
      <c r="Q22" s="48" t="str">
        <f ca="1">IF(AND($B22&gt;0,Q$7&gt;0),INDEX(Výskyt[#Data],MATCH($B22,Výskyt[kód-P]),Q$7),"")</f>
        <v/>
      </c>
      <c r="R22" s="48" t="str">
        <f ca="1">IF(AND($B22&gt;0,R$7&gt;0),INDEX(Výskyt[#Data],MATCH($B22,Výskyt[kód-P]),R$7),"")</f>
        <v/>
      </c>
      <c r="S22" s="48" t="str">
        <f ca="1">IF(AND($B22&gt;0,S$7&gt;0),INDEX(Výskyt[#Data],MATCH($B22,Výskyt[kód-P]),S$7),"")</f>
        <v/>
      </c>
      <c r="T22" s="48" t="str">
        <f ca="1">IF(AND($B22&gt;0,T$7&gt;0),INDEX(Výskyt[#Data],MATCH($B22,Výskyt[kód-P]),T$7),"")</f>
        <v/>
      </c>
      <c r="U22" s="48" t="str">
        <f ca="1">IF(AND($B22&gt;0,U$7&gt;0),INDEX(Výskyt[#Data],MATCH($B22,Výskyt[kód-P]),U$7),"")</f>
        <v/>
      </c>
      <c r="V22" s="48" t="str">
        <f ca="1">IF(AND($B22&gt;0,V$7&gt;0),INDEX(Výskyt[#Data],MATCH($B22,Výskyt[kód-P]),V$7),"")</f>
        <v/>
      </c>
      <c r="W22" s="48" t="str">
        <f ca="1">IF(AND($B22&gt;0,W$7&gt;0),INDEX(Výskyt[#Data],MATCH($B22,Výskyt[kód-P]),W$7),"")</f>
        <v/>
      </c>
      <c r="X22" s="48" t="str">
        <f ca="1">IF(AND($B22&gt;0,X$7&gt;0),INDEX(Výskyt[#Data],MATCH($B22,Výskyt[kód-P]),X$7),"")</f>
        <v/>
      </c>
      <c r="Y22" s="48" t="str">
        <f ca="1">IF(AND($B22&gt;0,Y$7&gt;0),INDEX(Výskyt[#Data],MATCH($B22,Výskyt[kód-P]),Y$7),"")</f>
        <v/>
      </c>
      <c r="Z22" s="48" t="str">
        <f ca="1">IF(AND($B22&gt;0,Z$7&gt;0),INDEX(Výskyt[#Data],MATCH($B22,Výskyt[kód-P]),Z$7),"")</f>
        <v/>
      </c>
      <c r="AA22" s="48" t="str">
        <f ca="1">IF(AND($B22&gt;0,AA$7&gt;0),INDEX(Výskyt[#Data],MATCH($B22,Výskyt[kód-P]),AA$7),"")</f>
        <v/>
      </c>
      <c r="AB22" s="48" t="str">
        <f ca="1">IF(AND($B22&gt;0,AB$7&gt;0),INDEX(Výskyt[#Data],MATCH($B22,Výskyt[kód-P]),AB$7),"")</f>
        <v/>
      </c>
      <c r="AC22" s="48" t="str">
        <f ca="1">IF(AND($B22&gt;0,AC$7&gt;0),INDEX(Výskyt[#Data],MATCH($B22,Výskyt[kód-P]),AC$7),"")</f>
        <v/>
      </c>
      <c r="AD22" s="48" t="str">
        <f ca="1">IF(AND($B22&gt;0,AD$7&gt;0),INDEX(Výskyt[#Data],MATCH($B22,Výskyt[kód-P]),AD$7),"")</f>
        <v/>
      </c>
      <c r="AE22" s="48" t="str">
        <f ca="1">IF(AND($B22&gt;0,AE$7&gt;0),INDEX(Výskyt[#Data],MATCH($B22,Výskyt[kód-P]),AE$7),"")</f>
        <v/>
      </c>
      <c r="AF22" s="48" t="str">
        <f ca="1">IF(AND($B22&gt;0,AF$7&gt;0),INDEX(Výskyt[#Data],MATCH($B22,Výskyt[kód-P]),AF$7),"")</f>
        <v/>
      </c>
      <c r="AG22" s="48" t="str">
        <f ca="1">IF(AND($B22&gt;0,AG$7&gt;0),INDEX(Výskyt[#Data],MATCH($B22,Výskyt[kód-P]),AG$7),"")</f>
        <v/>
      </c>
      <c r="AH22" s="48" t="str">
        <f ca="1">IF(AND($B22&gt;0,AH$7&gt;0),INDEX(Výskyt[#Data],MATCH($B22,Výskyt[kód-P]),AH$7),"")</f>
        <v/>
      </c>
      <c r="AI22" s="48" t="str">
        <f ca="1">IF(AND($B22&gt;0,AI$7&gt;0),INDEX(Výskyt[#Data],MATCH($B22,Výskyt[kód-P]),AI$7),"")</f>
        <v/>
      </c>
      <c r="AJ22" s="48" t="str">
        <f ca="1">IF(AND($B22&gt;0,AJ$7&gt;0),INDEX(Výskyt[#Data],MATCH($B22,Výskyt[kód-P]),AJ$7),"")</f>
        <v/>
      </c>
      <c r="AK22" s="48" t="str">
        <f ca="1">IF(AND($B22&gt;0,AK$7&gt;0),INDEX(Výskyt[#Data],MATCH($B22,Výskyt[kód-P]),AK$7),"")</f>
        <v/>
      </c>
      <c r="AL22" s="48" t="str">
        <f ca="1">IF(AND($B22&gt;0,AL$7&gt;0),INDEX(Výskyt[#Data],MATCH($B22,Výskyt[kód-P]),AL$7),"")</f>
        <v/>
      </c>
      <c r="AM22" s="48" t="str">
        <f ca="1">IF(AND($B22&gt;0,AM$7&gt;0),INDEX(Výskyt[#Data],MATCH($B22,Výskyt[kód-P]),AM$7),"")</f>
        <v/>
      </c>
      <c r="AN22" s="48" t="str">
        <f ca="1">IF(AND($B22&gt;0,AN$7&gt;0),INDEX(Výskyt[#Data],MATCH($B22,Výskyt[kód-P]),AN$7),"")</f>
        <v/>
      </c>
      <c r="AO22" s="48" t="str">
        <f ca="1">IF(AND($B22&gt;0,AO$7&gt;0),INDEX(Výskyt[#Data],MATCH($B22,Výskyt[kód-P]),AO$7),"")</f>
        <v/>
      </c>
      <c r="AP22" s="48" t="str">
        <f ca="1">IF(AND($B22&gt;0,AP$7&gt;0),INDEX(Výskyt[#Data],MATCH($B22,Výskyt[kód-P]),AP$7),"")</f>
        <v/>
      </c>
      <c r="AQ22" s="48" t="str">
        <f ca="1">IF(AND($B22&gt;0,AQ$7&gt;0),INDEX(Výskyt[#Data],MATCH($B22,Výskyt[kód-P]),AQ$7),"")</f>
        <v/>
      </c>
      <c r="AR22" s="48" t="str">
        <f ca="1">IF(AND($B22&gt;0,AR$7&gt;0),INDEX(Výskyt[#Data],MATCH($B22,Výskyt[kód-P]),AR$7),"")</f>
        <v/>
      </c>
      <c r="AS22" s="48" t="str">
        <f ca="1">IF(AND($B22&gt;0,AS$7&gt;0),INDEX(Výskyt[#Data],MATCH($B22,Výskyt[kód-P]),AS$7),"")</f>
        <v/>
      </c>
      <c r="AT22" s="48" t="str">
        <f ca="1">IF(AND($B22&gt;0,AT$7&gt;0),INDEX(Výskyt[#Data],MATCH($B22,Výskyt[kód-P]),AT$7),"")</f>
        <v/>
      </c>
      <c r="AU22" s="48" t="str">
        <f ca="1">IF(AND($B22&gt;0,AU$7&gt;0),INDEX(Výskyt[#Data],MATCH($B22,Výskyt[kód-P]),AU$7),"")</f>
        <v/>
      </c>
      <c r="AV22" s="48" t="str">
        <f ca="1">IF(AND($B22&gt;0,AV$7&gt;0),INDEX(Výskyt[#Data],MATCH($B22,Výskyt[kód-P]),AV$7),"")</f>
        <v/>
      </c>
      <c r="AW22" s="48" t="str">
        <f ca="1">IF(AND($B22&gt;0,AW$7&gt;0),INDEX(Výskyt[#Data],MATCH($B22,Výskyt[kód-P]),AW$7),"")</f>
        <v/>
      </c>
      <c r="AX22" s="48" t="str">
        <f ca="1">IF(AND($B22&gt;0,AX$7&gt;0),INDEX(Výskyt[#Data],MATCH($B22,Výskyt[kód-P]),AX$7),"")</f>
        <v/>
      </c>
      <c r="AY22" s="48" t="str">
        <f ca="1">IF(AND($B22&gt;0,AY$7&gt;0),INDEX(Výskyt[#Data],MATCH($B22,Výskyt[kód-P]),AY$7),"")</f>
        <v/>
      </c>
      <c r="AZ22" s="48" t="str">
        <f ca="1">IF(AND($B22&gt;0,AZ$7&gt;0),INDEX(Výskyt[#Data],MATCH($B22,Výskyt[kód-P]),AZ$7),"")</f>
        <v/>
      </c>
      <c r="BA22" s="48" t="str">
        <f ca="1">IF(AND($B22&gt;0,BA$7&gt;0),INDEX(Výskyt[#Data],MATCH($B22,Výskyt[kód-P]),BA$7),"")</f>
        <v/>
      </c>
      <c r="BB22" s="42"/>
    </row>
    <row r="23" spans="1:54" ht="12.75" customHeight="1" x14ac:dyDescent="0.4">
      <c r="A23" s="54">
        <v>15</v>
      </c>
      <c r="B23" s="55" t="str">
        <f>IFERROR(INDEX(Výskyt[[poradie]:[kód-P]],MATCH(A23,Výskyt[poradie],0),2),"")</f>
        <v/>
      </c>
      <c r="C23" s="55" t="str">
        <f>IFERROR(INDEX(Cenník[[Kód]:[Názov]],MATCH($B23,Cenník[Kód]),2),"")</f>
        <v/>
      </c>
      <c r="D23" s="48" t="str">
        <f t="shared" ca="1" si="0"/>
        <v/>
      </c>
      <c r="E23" s="56" t="str">
        <f>IFERROR(INDEX(Cenník[[KódN]:[JC]],MATCH($B23,Cenník[KódN]),2),"")</f>
        <v/>
      </c>
      <c r="F23" s="57" t="str">
        <f t="shared" ca="1" si="1"/>
        <v/>
      </c>
      <c r="G23" s="42"/>
      <c r="H23" s="58" t="str">
        <f t="shared" si="2"/>
        <v/>
      </c>
      <c r="I23" s="48" t="str">
        <f ca="1">IF(AND($B23&gt;0,I$7&gt;0),INDEX(Výskyt[#Data],MATCH($B23,Výskyt[kód-P]),I$7),"")</f>
        <v/>
      </c>
      <c r="J23" s="48" t="str">
        <f ca="1">IF(AND($B23&gt;0,J$7&gt;0),INDEX(Výskyt[#Data],MATCH($B23,Výskyt[kód-P]),J$7),"")</f>
        <v/>
      </c>
      <c r="K23" s="48" t="str">
        <f ca="1">IF(AND($B23&gt;0,K$7&gt;0),INDEX(Výskyt[#Data],MATCH($B23,Výskyt[kód-P]),K$7),"")</f>
        <v/>
      </c>
      <c r="L23" s="48" t="str">
        <f ca="1">IF(AND($B23&gt;0,L$7&gt;0),INDEX(Výskyt[#Data],MATCH($B23,Výskyt[kód-P]),L$7),"")</f>
        <v/>
      </c>
      <c r="M23" s="48" t="str">
        <f ca="1">IF(AND($B23&gt;0,M$7&gt;0),INDEX(Výskyt[#Data],MATCH($B23,Výskyt[kód-P]),M$7),"")</f>
        <v/>
      </c>
      <c r="N23" s="48" t="str">
        <f ca="1">IF(AND($B23&gt;0,N$7&gt;0),INDEX(Výskyt[#Data],MATCH($B23,Výskyt[kód-P]),N$7),"")</f>
        <v/>
      </c>
      <c r="O23" s="48" t="str">
        <f ca="1">IF(AND($B23&gt;0,O$7&gt;0),INDEX(Výskyt[#Data],MATCH($B23,Výskyt[kód-P]),O$7),"")</f>
        <v/>
      </c>
      <c r="P23" s="48" t="str">
        <f ca="1">IF(AND($B23&gt;0,P$7&gt;0),INDEX(Výskyt[#Data],MATCH($B23,Výskyt[kód-P]),P$7),"")</f>
        <v/>
      </c>
      <c r="Q23" s="48" t="str">
        <f ca="1">IF(AND($B23&gt;0,Q$7&gt;0),INDEX(Výskyt[#Data],MATCH($B23,Výskyt[kód-P]),Q$7),"")</f>
        <v/>
      </c>
      <c r="R23" s="48" t="str">
        <f ca="1">IF(AND($B23&gt;0,R$7&gt;0),INDEX(Výskyt[#Data],MATCH($B23,Výskyt[kód-P]),R$7),"")</f>
        <v/>
      </c>
      <c r="S23" s="48" t="str">
        <f ca="1">IF(AND($B23&gt;0,S$7&gt;0),INDEX(Výskyt[#Data],MATCH($B23,Výskyt[kód-P]),S$7),"")</f>
        <v/>
      </c>
      <c r="T23" s="48" t="str">
        <f ca="1">IF(AND($B23&gt;0,T$7&gt;0),INDEX(Výskyt[#Data],MATCH($B23,Výskyt[kód-P]),T$7),"")</f>
        <v/>
      </c>
      <c r="U23" s="48" t="str">
        <f ca="1">IF(AND($B23&gt;0,U$7&gt;0),INDEX(Výskyt[#Data],MATCH($B23,Výskyt[kód-P]),U$7),"")</f>
        <v/>
      </c>
      <c r="V23" s="48" t="str">
        <f ca="1">IF(AND($B23&gt;0,V$7&gt;0),INDEX(Výskyt[#Data],MATCH($B23,Výskyt[kód-P]),V$7),"")</f>
        <v/>
      </c>
      <c r="W23" s="48" t="str">
        <f ca="1">IF(AND($B23&gt;0,W$7&gt;0),INDEX(Výskyt[#Data],MATCH($B23,Výskyt[kód-P]),W$7),"")</f>
        <v/>
      </c>
      <c r="X23" s="48" t="str">
        <f ca="1">IF(AND($B23&gt;0,X$7&gt;0),INDEX(Výskyt[#Data],MATCH($B23,Výskyt[kód-P]),X$7),"")</f>
        <v/>
      </c>
      <c r="Y23" s="48" t="str">
        <f ca="1">IF(AND($B23&gt;0,Y$7&gt;0),INDEX(Výskyt[#Data],MATCH($B23,Výskyt[kód-P]),Y$7),"")</f>
        <v/>
      </c>
      <c r="Z23" s="48" t="str">
        <f ca="1">IF(AND($B23&gt;0,Z$7&gt;0),INDEX(Výskyt[#Data],MATCH($B23,Výskyt[kód-P]),Z$7),"")</f>
        <v/>
      </c>
      <c r="AA23" s="48" t="str">
        <f ca="1">IF(AND($B23&gt;0,AA$7&gt;0),INDEX(Výskyt[#Data],MATCH($B23,Výskyt[kód-P]),AA$7),"")</f>
        <v/>
      </c>
      <c r="AB23" s="48" t="str">
        <f ca="1">IF(AND($B23&gt;0,AB$7&gt;0),INDEX(Výskyt[#Data],MATCH($B23,Výskyt[kód-P]),AB$7),"")</f>
        <v/>
      </c>
      <c r="AC23" s="48" t="str">
        <f ca="1">IF(AND($B23&gt;0,AC$7&gt;0),INDEX(Výskyt[#Data],MATCH($B23,Výskyt[kód-P]),AC$7),"")</f>
        <v/>
      </c>
      <c r="AD23" s="48" t="str">
        <f ca="1">IF(AND($B23&gt;0,AD$7&gt;0),INDEX(Výskyt[#Data],MATCH($B23,Výskyt[kód-P]),AD$7),"")</f>
        <v/>
      </c>
      <c r="AE23" s="48" t="str">
        <f ca="1">IF(AND($B23&gt;0,AE$7&gt;0),INDEX(Výskyt[#Data],MATCH($B23,Výskyt[kód-P]),AE$7),"")</f>
        <v/>
      </c>
      <c r="AF23" s="48" t="str">
        <f ca="1">IF(AND($B23&gt;0,AF$7&gt;0),INDEX(Výskyt[#Data],MATCH($B23,Výskyt[kód-P]),AF$7),"")</f>
        <v/>
      </c>
      <c r="AG23" s="48" t="str">
        <f ca="1">IF(AND($B23&gt;0,AG$7&gt;0),INDEX(Výskyt[#Data],MATCH($B23,Výskyt[kód-P]),AG$7),"")</f>
        <v/>
      </c>
      <c r="AH23" s="48" t="str">
        <f ca="1">IF(AND($B23&gt;0,AH$7&gt;0),INDEX(Výskyt[#Data],MATCH($B23,Výskyt[kód-P]),AH$7),"")</f>
        <v/>
      </c>
      <c r="AI23" s="48" t="str">
        <f ca="1">IF(AND($B23&gt;0,AI$7&gt;0),INDEX(Výskyt[#Data],MATCH($B23,Výskyt[kód-P]),AI$7),"")</f>
        <v/>
      </c>
      <c r="AJ23" s="48" t="str">
        <f ca="1">IF(AND($B23&gt;0,AJ$7&gt;0),INDEX(Výskyt[#Data],MATCH($B23,Výskyt[kód-P]),AJ$7),"")</f>
        <v/>
      </c>
      <c r="AK23" s="48" t="str">
        <f ca="1">IF(AND($B23&gt;0,AK$7&gt;0),INDEX(Výskyt[#Data],MATCH($B23,Výskyt[kód-P]),AK$7),"")</f>
        <v/>
      </c>
      <c r="AL23" s="48" t="str">
        <f ca="1">IF(AND($B23&gt;0,AL$7&gt;0),INDEX(Výskyt[#Data],MATCH($B23,Výskyt[kód-P]),AL$7),"")</f>
        <v/>
      </c>
      <c r="AM23" s="48" t="str">
        <f ca="1">IF(AND($B23&gt;0,AM$7&gt;0),INDEX(Výskyt[#Data],MATCH($B23,Výskyt[kód-P]),AM$7),"")</f>
        <v/>
      </c>
      <c r="AN23" s="48" t="str">
        <f ca="1">IF(AND($B23&gt;0,AN$7&gt;0),INDEX(Výskyt[#Data],MATCH($B23,Výskyt[kód-P]),AN$7),"")</f>
        <v/>
      </c>
      <c r="AO23" s="48" t="str">
        <f ca="1">IF(AND($B23&gt;0,AO$7&gt;0),INDEX(Výskyt[#Data],MATCH($B23,Výskyt[kód-P]),AO$7),"")</f>
        <v/>
      </c>
      <c r="AP23" s="48" t="str">
        <f ca="1">IF(AND($B23&gt;0,AP$7&gt;0),INDEX(Výskyt[#Data],MATCH($B23,Výskyt[kód-P]),AP$7),"")</f>
        <v/>
      </c>
      <c r="AQ23" s="48" t="str">
        <f ca="1">IF(AND($B23&gt;0,AQ$7&gt;0),INDEX(Výskyt[#Data],MATCH($B23,Výskyt[kód-P]),AQ$7),"")</f>
        <v/>
      </c>
      <c r="AR23" s="48" t="str">
        <f ca="1">IF(AND($B23&gt;0,AR$7&gt;0),INDEX(Výskyt[#Data],MATCH($B23,Výskyt[kód-P]),AR$7),"")</f>
        <v/>
      </c>
      <c r="AS23" s="48" t="str">
        <f ca="1">IF(AND($B23&gt;0,AS$7&gt;0),INDEX(Výskyt[#Data],MATCH($B23,Výskyt[kód-P]),AS$7),"")</f>
        <v/>
      </c>
      <c r="AT23" s="48" t="str">
        <f ca="1">IF(AND($B23&gt;0,AT$7&gt;0),INDEX(Výskyt[#Data],MATCH($B23,Výskyt[kód-P]),AT$7),"")</f>
        <v/>
      </c>
      <c r="AU23" s="48" t="str">
        <f ca="1">IF(AND($B23&gt;0,AU$7&gt;0),INDEX(Výskyt[#Data],MATCH($B23,Výskyt[kód-P]),AU$7),"")</f>
        <v/>
      </c>
      <c r="AV23" s="48" t="str">
        <f ca="1">IF(AND($B23&gt;0,AV$7&gt;0),INDEX(Výskyt[#Data],MATCH($B23,Výskyt[kód-P]),AV$7),"")</f>
        <v/>
      </c>
      <c r="AW23" s="48" t="str">
        <f ca="1">IF(AND($B23&gt;0,AW$7&gt;0),INDEX(Výskyt[#Data],MATCH($B23,Výskyt[kód-P]),AW$7),"")</f>
        <v/>
      </c>
      <c r="AX23" s="48" t="str">
        <f ca="1">IF(AND($B23&gt;0,AX$7&gt;0),INDEX(Výskyt[#Data],MATCH($B23,Výskyt[kód-P]),AX$7),"")</f>
        <v/>
      </c>
      <c r="AY23" s="48" t="str">
        <f ca="1">IF(AND($B23&gt;0,AY$7&gt;0),INDEX(Výskyt[#Data],MATCH($B23,Výskyt[kód-P]),AY$7),"")</f>
        <v/>
      </c>
      <c r="AZ23" s="48" t="str">
        <f ca="1">IF(AND($B23&gt;0,AZ$7&gt;0),INDEX(Výskyt[#Data],MATCH($B23,Výskyt[kód-P]),AZ$7),"")</f>
        <v/>
      </c>
      <c r="BA23" s="48" t="str">
        <f ca="1">IF(AND($B23&gt;0,BA$7&gt;0),INDEX(Výskyt[#Data],MATCH($B23,Výskyt[kód-P]),BA$7),"")</f>
        <v/>
      </c>
      <c r="BB23" s="42"/>
    </row>
    <row r="24" spans="1:54" ht="12.75" customHeight="1" x14ac:dyDescent="0.4">
      <c r="A24" s="54">
        <v>16</v>
      </c>
      <c r="B24" s="55" t="str">
        <f>IFERROR(INDEX(Výskyt[[poradie]:[kód-P]],MATCH(A24,Výskyt[poradie],0),2),"")</f>
        <v/>
      </c>
      <c r="C24" s="55" t="str">
        <f>IFERROR(INDEX(Cenník[[Kód]:[Názov]],MATCH($B24,Cenník[Kód]),2),"")</f>
        <v/>
      </c>
      <c r="D24" s="48" t="str">
        <f t="shared" ca="1" si="0"/>
        <v/>
      </c>
      <c r="E24" s="56" t="str">
        <f>IFERROR(INDEX(Cenník[[KódN]:[JC]],MATCH($B24,Cenník[KódN]),2),"")</f>
        <v/>
      </c>
      <c r="F24" s="57" t="str">
        <f t="shared" ca="1" si="1"/>
        <v/>
      </c>
      <c r="G24" s="42"/>
      <c r="H24" s="58" t="str">
        <f t="shared" si="2"/>
        <v/>
      </c>
      <c r="I24" s="48" t="str">
        <f ca="1">IF(AND($B24&gt;0,I$7&gt;0),INDEX(Výskyt[#Data],MATCH($B24,Výskyt[kód-P]),I$7),"")</f>
        <v/>
      </c>
      <c r="J24" s="48" t="str">
        <f ca="1">IF(AND($B24&gt;0,J$7&gt;0),INDEX(Výskyt[#Data],MATCH($B24,Výskyt[kód-P]),J$7),"")</f>
        <v/>
      </c>
      <c r="K24" s="48" t="str">
        <f ca="1">IF(AND($B24&gt;0,K$7&gt;0),INDEX(Výskyt[#Data],MATCH($B24,Výskyt[kód-P]),K$7),"")</f>
        <v/>
      </c>
      <c r="L24" s="48" t="str">
        <f ca="1">IF(AND($B24&gt;0,L$7&gt;0),INDEX(Výskyt[#Data],MATCH($B24,Výskyt[kód-P]),L$7),"")</f>
        <v/>
      </c>
      <c r="M24" s="48" t="str">
        <f ca="1">IF(AND($B24&gt;0,M$7&gt;0),INDEX(Výskyt[#Data],MATCH($B24,Výskyt[kód-P]),M$7),"")</f>
        <v/>
      </c>
      <c r="N24" s="48" t="str">
        <f ca="1">IF(AND($B24&gt;0,N$7&gt;0),INDEX(Výskyt[#Data],MATCH($B24,Výskyt[kód-P]),N$7),"")</f>
        <v/>
      </c>
      <c r="O24" s="48" t="str">
        <f ca="1">IF(AND($B24&gt;0,O$7&gt;0),INDEX(Výskyt[#Data],MATCH($B24,Výskyt[kód-P]),O$7),"")</f>
        <v/>
      </c>
      <c r="P24" s="48" t="str">
        <f ca="1">IF(AND($B24&gt;0,P$7&gt;0),INDEX(Výskyt[#Data],MATCH($B24,Výskyt[kód-P]),P$7),"")</f>
        <v/>
      </c>
      <c r="Q24" s="48" t="str">
        <f ca="1">IF(AND($B24&gt;0,Q$7&gt;0),INDEX(Výskyt[#Data],MATCH($B24,Výskyt[kód-P]),Q$7),"")</f>
        <v/>
      </c>
      <c r="R24" s="48" t="str">
        <f ca="1">IF(AND($B24&gt;0,R$7&gt;0),INDEX(Výskyt[#Data],MATCH($B24,Výskyt[kód-P]),R$7),"")</f>
        <v/>
      </c>
      <c r="S24" s="48" t="str">
        <f ca="1">IF(AND($B24&gt;0,S$7&gt;0),INDEX(Výskyt[#Data],MATCH($B24,Výskyt[kód-P]),S$7),"")</f>
        <v/>
      </c>
      <c r="T24" s="48" t="str">
        <f ca="1">IF(AND($B24&gt;0,T$7&gt;0),INDEX(Výskyt[#Data],MATCH($B24,Výskyt[kód-P]),T$7),"")</f>
        <v/>
      </c>
      <c r="U24" s="48" t="str">
        <f ca="1">IF(AND($B24&gt;0,U$7&gt;0),INDEX(Výskyt[#Data],MATCH($B24,Výskyt[kód-P]),U$7),"")</f>
        <v/>
      </c>
      <c r="V24" s="48" t="str">
        <f ca="1">IF(AND($B24&gt;0,V$7&gt;0),INDEX(Výskyt[#Data],MATCH($B24,Výskyt[kód-P]),V$7),"")</f>
        <v/>
      </c>
      <c r="W24" s="48" t="str">
        <f ca="1">IF(AND($B24&gt;0,W$7&gt;0),INDEX(Výskyt[#Data],MATCH($B24,Výskyt[kód-P]),W$7),"")</f>
        <v/>
      </c>
      <c r="X24" s="48" t="str">
        <f ca="1">IF(AND($B24&gt;0,X$7&gt;0),INDEX(Výskyt[#Data],MATCH($B24,Výskyt[kód-P]),X$7),"")</f>
        <v/>
      </c>
      <c r="Y24" s="48" t="str">
        <f ca="1">IF(AND($B24&gt;0,Y$7&gt;0),INDEX(Výskyt[#Data],MATCH($B24,Výskyt[kód-P]),Y$7),"")</f>
        <v/>
      </c>
      <c r="Z24" s="48" t="str">
        <f ca="1">IF(AND($B24&gt;0,Z$7&gt;0),INDEX(Výskyt[#Data],MATCH($B24,Výskyt[kód-P]),Z$7),"")</f>
        <v/>
      </c>
      <c r="AA24" s="48" t="str">
        <f ca="1">IF(AND($B24&gt;0,AA$7&gt;0),INDEX(Výskyt[#Data],MATCH($B24,Výskyt[kód-P]),AA$7),"")</f>
        <v/>
      </c>
      <c r="AB24" s="48" t="str">
        <f ca="1">IF(AND($B24&gt;0,AB$7&gt;0),INDEX(Výskyt[#Data],MATCH($B24,Výskyt[kód-P]),AB$7),"")</f>
        <v/>
      </c>
      <c r="AC24" s="48" t="str">
        <f ca="1">IF(AND($B24&gt;0,AC$7&gt;0),INDEX(Výskyt[#Data],MATCH($B24,Výskyt[kód-P]),AC$7),"")</f>
        <v/>
      </c>
      <c r="AD24" s="48" t="str">
        <f ca="1">IF(AND($B24&gt;0,AD$7&gt;0),INDEX(Výskyt[#Data],MATCH($B24,Výskyt[kód-P]),AD$7),"")</f>
        <v/>
      </c>
      <c r="AE24" s="48" t="str">
        <f ca="1">IF(AND($B24&gt;0,AE$7&gt;0),INDEX(Výskyt[#Data],MATCH($B24,Výskyt[kód-P]),AE$7),"")</f>
        <v/>
      </c>
      <c r="AF24" s="48" t="str">
        <f ca="1">IF(AND($B24&gt;0,AF$7&gt;0),INDEX(Výskyt[#Data],MATCH($B24,Výskyt[kód-P]),AF$7),"")</f>
        <v/>
      </c>
      <c r="AG24" s="48" t="str">
        <f ca="1">IF(AND($B24&gt;0,AG$7&gt;0),INDEX(Výskyt[#Data],MATCH($B24,Výskyt[kód-P]),AG$7),"")</f>
        <v/>
      </c>
      <c r="AH24" s="48" t="str">
        <f ca="1">IF(AND($B24&gt;0,AH$7&gt;0),INDEX(Výskyt[#Data],MATCH($B24,Výskyt[kód-P]),AH$7),"")</f>
        <v/>
      </c>
      <c r="AI24" s="48" t="str">
        <f ca="1">IF(AND($B24&gt;0,AI$7&gt;0),INDEX(Výskyt[#Data],MATCH($B24,Výskyt[kód-P]),AI$7),"")</f>
        <v/>
      </c>
      <c r="AJ24" s="48" t="str">
        <f ca="1">IF(AND($B24&gt;0,AJ$7&gt;0),INDEX(Výskyt[#Data],MATCH($B24,Výskyt[kód-P]),AJ$7),"")</f>
        <v/>
      </c>
      <c r="AK24" s="48" t="str">
        <f ca="1">IF(AND($B24&gt;0,AK$7&gt;0),INDEX(Výskyt[#Data],MATCH($B24,Výskyt[kód-P]),AK$7),"")</f>
        <v/>
      </c>
      <c r="AL24" s="48" t="str">
        <f ca="1">IF(AND($B24&gt;0,AL$7&gt;0),INDEX(Výskyt[#Data],MATCH($B24,Výskyt[kód-P]),AL$7),"")</f>
        <v/>
      </c>
      <c r="AM24" s="48" t="str">
        <f ca="1">IF(AND($B24&gt;0,AM$7&gt;0),INDEX(Výskyt[#Data],MATCH($B24,Výskyt[kód-P]),AM$7),"")</f>
        <v/>
      </c>
      <c r="AN24" s="48" t="str">
        <f ca="1">IF(AND($B24&gt;0,AN$7&gt;0),INDEX(Výskyt[#Data],MATCH($B24,Výskyt[kód-P]),AN$7),"")</f>
        <v/>
      </c>
      <c r="AO24" s="48" t="str">
        <f ca="1">IF(AND($B24&gt;0,AO$7&gt;0),INDEX(Výskyt[#Data],MATCH($B24,Výskyt[kód-P]),AO$7),"")</f>
        <v/>
      </c>
      <c r="AP24" s="48" t="str">
        <f ca="1">IF(AND($B24&gt;0,AP$7&gt;0),INDEX(Výskyt[#Data],MATCH($B24,Výskyt[kód-P]),AP$7),"")</f>
        <v/>
      </c>
      <c r="AQ24" s="48" t="str">
        <f ca="1">IF(AND($B24&gt;0,AQ$7&gt;0),INDEX(Výskyt[#Data],MATCH($B24,Výskyt[kód-P]),AQ$7),"")</f>
        <v/>
      </c>
      <c r="AR24" s="48" t="str">
        <f ca="1">IF(AND($B24&gt;0,AR$7&gt;0),INDEX(Výskyt[#Data],MATCH($B24,Výskyt[kód-P]),AR$7),"")</f>
        <v/>
      </c>
      <c r="AS24" s="48" t="str">
        <f ca="1">IF(AND($B24&gt;0,AS$7&gt;0),INDEX(Výskyt[#Data],MATCH($B24,Výskyt[kód-P]),AS$7),"")</f>
        <v/>
      </c>
      <c r="AT24" s="48" t="str">
        <f ca="1">IF(AND($B24&gt;0,AT$7&gt;0),INDEX(Výskyt[#Data],MATCH($B24,Výskyt[kód-P]),AT$7),"")</f>
        <v/>
      </c>
      <c r="AU24" s="48" t="str">
        <f ca="1">IF(AND($B24&gt;0,AU$7&gt;0),INDEX(Výskyt[#Data],MATCH($B24,Výskyt[kód-P]),AU$7),"")</f>
        <v/>
      </c>
      <c r="AV24" s="48" t="str">
        <f ca="1">IF(AND($B24&gt;0,AV$7&gt;0),INDEX(Výskyt[#Data],MATCH($B24,Výskyt[kód-P]),AV$7),"")</f>
        <v/>
      </c>
      <c r="AW24" s="48" t="str">
        <f ca="1">IF(AND($B24&gt;0,AW$7&gt;0),INDEX(Výskyt[#Data],MATCH($B24,Výskyt[kód-P]),AW$7),"")</f>
        <v/>
      </c>
      <c r="AX24" s="48" t="str">
        <f ca="1">IF(AND($B24&gt;0,AX$7&gt;0),INDEX(Výskyt[#Data],MATCH($B24,Výskyt[kód-P]),AX$7),"")</f>
        <v/>
      </c>
      <c r="AY24" s="48" t="str">
        <f ca="1">IF(AND($B24&gt;0,AY$7&gt;0),INDEX(Výskyt[#Data],MATCH($B24,Výskyt[kód-P]),AY$7),"")</f>
        <v/>
      </c>
      <c r="AZ24" s="48" t="str">
        <f ca="1">IF(AND($B24&gt;0,AZ$7&gt;0),INDEX(Výskyt[#Data],MATCH($B24,Výskyt[kód-P]),AZ$7),"")</f>
        <v/>
      </c>
      <c r="BA24" s="48" t="str">
        <f ca="1">IF(AND($B24&gt;0,BA$7&gt;0),INDEX(Výskyt[#Data],MATCH($B24,Výskyt[kód-P]),BA$7),"")</f>
        <v/>
      </c>
      <c r="BB24" s="42"/>
    </row>
    <row r="25" spans="1:54" ht="12.75" customHeight="1" x14ac:dyDescent="0.4">
      <c r="A25" s="54">
        <v>17</v>
      </c>
      <c r="B25" s="55" t="str">
        <f>IFERROR(INDEX(Výskyt[[poradie]:[kód-P]],MATCH(A25,Výskyt[poradie],0),2),"")</f>
        <v/>
      </c>
      <c r="C25" s="55" t="str">
        <f>IFERROR(INDEX(Cenník[[Kód]:[Názov]],MATCH($B25,Cenník[Kód]),2),"")</f>
        <v/>
      </c>
      <c r="D25" s="48" t="str">
        <f t="shared" ca="1" si="0"/>
        <v/>
      </c>
      <c r="E25" s="56" t="str">
        <f>IFERROR(INDEX(Cenník[[KódN]:[JC]],MATCH($B25,Cenník[KódN]),2),"")</f>
        <v/>
      </c>
      <c r="F25" s="57" t="str">
        <f t="shared" ca="1" si="1"/>
        <v/>
      </c>
      <c r="G25" s="42"/>
      <c r="H25" s="58" t="str">
        <f t="shared" si="2"/>
        <v/>
      </c>
      <c r="I25" s="48" t="str">
        <f ca="1">IF(AND($B25&gt;0,I$7&gt;0),INDEX(Výskyt[#Data],MATCH($B25,Výskyt[kód-P]),I$7),"")</f>
        <v/>
      </c>
      <c r="J25" s="48" t="str">
        <f ca="1">IF(AND($B25&gt;0,J$7&gt;0),INDEX(Výskyt[#Data],MATCH($B25,Výskyt[kód-P]),J$7),"")</f>
        <v/>
      </c>
      <c r="K25" s="48" t="str">
        <f ca="1">IF(AND($B25&gt;0,K$7&gt;0),INDEX(Výskyt[#Data],MATCH($B25,Výskyt[kód-P]),K$7),"")</f>
        <v/>
      </c>
      <c r="L25" s="48" t="str">
        <f ca="1">IF(AND($B25&gt;0,L$7&gt;0),INDEX(Výskyt[#Data],MATCH($B25,Výskyt[kód-P]),L$7),"")</f>
        <v/>
      </c>
      <c r="M25" s="48" t="str">
        <f ca="1">IF(AND($B25&gt;0,M$7&gt;0),INDEX(Výskyt[#Data],MATCH($B25,Výskyt[kód-P]),M$7),"")</f>
        <v/>
      </c>
      <c r="N25" s="48" t="str">
        <f ca="1">IF(AND($B25&gt;0,N$7&gt;0),INDEX(Výskyt[#Data],MATCH($B25,Výskyt[kód-P]),N$7),"")</f>
        <v/>
      </c>
      <c r="O25" s="48" t="str">
        <f ca="1">IF(AND($B25&gt;0,O$7&gt;0),INDEX(Výskyt[#Data],MATCH($B25,Výskyt[kód-P]),O$7),"")</f>
        <v/>
      </c>
      <c r="P25" s="48" t="str">
        <f ca="1">IF(AND($B25&gt;0,P$7&gt;0),INDEX(Výskyt[#Data],MATCH($B25,Výskyt[kód-P]),P$7),"")</f>
        <v/>
      </c>
      <c r="Q25" s="48" t="str">
        <f ca="1">IF(AND($B25&gt;0,Q$7&gt;0),INDEX(Výskyt[#Data],MATCH($B25,Výskyt[kód-P]),Q$7),"")</f>
        <v/>
      </c>
      <c r="R25" s="48" t="str">
        <f ca="1">IF(AND($B25&gt;0,R$7&gt;0),INDEX(Výskyt[#Data],MATCH($B25,Výskyt[kód-P]),R$7),"")</f>
        <v/>
      </c>
      <c r="S25" s="48" t="str">
        <f ca="1">IF(AND($B25&gt;0,S$7&gt;0),INDEX(Výskyt[#Data],MATCH($B25,Výskyt[kód-P]),S$7),"")</f>
        <v/>
      </c>
      <c r="T25" s="48" t="str">
        <f ca="1">IF(AND($B25&gt;0,T$7&gt;0),INDEX(Výskyt[#Data],MATCH($B25,Výskyt[kód-P]),T$7),"")</f>
        <v/>
      </c>
      <c r="U25" s="48" t="str">
        <f ca="1">IF(AND($B25&gt;0,U$7&gt;0),INDEX(Výskyt[#Data],MATCH($B25,Výskyt[kód-P]),U$7),"")</f>
        <v/>
      </c>
      <c r="V25" s="48" t="str">
        <f ca="1">IF(AND($B25&gt;0,V$7&gt;0),INDEX(Výskyt[#Data],MATCH($B25,Výskyt[kód-P]),V$7),"")</f>
        <v/>
      </c>
      <c r="W25" s="48" t="str">
        <f ca="1">IF(AND($B25&gt;0,W$7&gt;0),INDEX(Výskyt[#Data],MATCH($B25,Výskyt[kód-P]),W$7),"")</f>
        <v/>
      </c>
      <c r="X25" s="48" t="str">
        <f ca="1">IF(AND($B25&gt;0,X$7&gt;0),INDEX(Výskyt[#Data],MATCH($B25,Výskyt[kód-P]),X$7),"")</f>
        <v/>
      </c>
      <c r="Y25" s="48" t="str">
        <f ca="1">IF(AND($B25&gt;0,Y$7&gt;0),INDEX(Výskyt[#Data],MATCH($B25,Výskyt[kód-P]),Y$7),"")</f>
        <v/>
      </c>
      <c r="Z25" s="48" t="str">
        <f ca="1">IF(AND($B25&gt;0,Z$7&gt;0),INDEX(Výskyt[#Data],MATCH($B25,Výskyt[kód-P]),Z$7),"")</f>
        <v/>
      </c>
      <c r="AA25" s="48" t="str">
        <f ca="1">IF(AND($B25&gt;0,AA$7&gt;0),INDEX(Výskyt[#Data],MATCH($B25,Výskyt[kód-P]),AA$7),"")</f>
        <v/>
      </c>
      <c r="AB25" s="48" t="str">
        <f ca="1">IF(AND($B25&gt;0,AB$7&gt;0),INDEX(Výskyt[#Data],MATCH($B25,Výskyt[kód-P]),AB$7),"")</f>
        <v/>
      </c>
      <c r="AC25" s="48" t="str">
        <f ca="1">IF(AND($B25&gt;0,AC$7&gt;0),INDEX(Výskyt[#Data],MATCH($B25,Výskyt[kód-P]),AC$7),"")</f>
        <v/>
      </c>
      <c r="AD25" s="48" t="str">
        <f ca="1">IF(AND($B25&gt;0,AD$7&gt;0),INDEX(Výskyt[#Data],MATCH($B25,Výskyt[kód-P]),AD$7),"")</f>
        <v/>
      </c>
      <c r="AE25" s="48" t="str">
        <f ca="1">IF(AND($B25&gt;0,AE$7&gt;0),INDEX(Výskyt[#Data],MATCH($B25,Výskyt[kód-P]),AE$7),"")</f>
        <v/>
      </c>
      <c r="AF25" s="48" t="str">
        <f ca="1">IF(AND($B25&gt;0,AF$7&gt;0),INDEX(Výskyt[#Data],MATCH($B25,Výskyt[kód-P]),AF$7),"")</f>
        <v/>
      </c>
      <c r="AG25" s="48" t="str">
        <f ca="1">IF(AND($B25&gt;0,AG$7&gt;0),INDEX(Výskyt[#Data],MATCH($B25,Výskyt[kód-P]),AG$7),"")</f>
        <v/>
      </c>
      <c r="AH25" s="48" t="str">
        <f ca="1">IF(AND($B25&gt;0,AH$7&gt;0),INDEX(Výskyt[#Data],MATCH($B25,Výskyt[kód-P]),AH$7),"")</f>
        <v/>
      </c>
      <c r="AI25" s="48" t="str">
        <f ca="1">IF(AND($B25&gt;0,AI$7&gt;0),INDEX(Výskyt[#Data],MATCH($B25,Výskyt[kód-P]),AI$7),"")</f>
        <v/>
      </c>
      <c r="AJ25" s="48" t="str">
        <f ca="1">IF(AND($B25&gt;0,AJ$7&gt;0),INDEX(Výskyt[#Data],MATCH($B25,Výskyt[kód-P]),AJ$7),"")</f>
        <v/>
      </c>
      <c r="AK25" s="48" t="str">
        <f ca="1">IF(AND($B25&gt;0,AK$7&gt;0),INDEX(Výskyt[#Data],MATCH($B25,Výskyt[kód-P]),AK$7),"")</f>
        <v/>
      </c>
      <c r="AL25" s="48" t="str">
        <f ca="1">IF(AND($B25&gt;0,AL$7&gt;0),INDEX(Výskyt[#Data],MATCH($B25,Výskyt[kód-P]),AL$7),"")</f>
        <v/>
      </c>
      <c r="AM25" s="48" t="str">
        <f ca="1">IF(AND($B25&gt;0,AM$7&gt;0),INDEX(Výskyt[#Data],MATCH($B25,Výskyt[kód-P]),AM$7),"")</f>
        <v/>
      </c>
      <c r="AN25" s="48" t="str">
        <f ca="1">IF(AND($B25&gt;0,AN$7&gt;0),INDEX(Výskyt[#Data],MATCH($B25,Výskyt[kód-P]),AN$7),"")</f>
        <v/>
      </c>
      <c r="AO25" s="48" t="str">
        <f ca="1">IF(AND($B25&gt;0,AO$7&gt;0),INDEX(Výskyt[#Data],MATCH($B25,Výskyt[kód-P]),AO$7),"")</f>
        <v/>
      </c>
      <c r="AP25" s="48" t="str">
        <f ca="1">IF(AND($B25&gt;0,AP$7&gt;0),INDEX(Výskyt[#Data],MATCH($B25,Výskyt[kód-P]),AP$7),"")</f>
        <v/>
      </c>
      <c r="AQ25" s="48" t="str">
        <f ca="1">IF(AND($B25&gt;0,AQ$7&gt;0),INDEX(Výskyt[#Data],MATCH($B25,Výskyt[kód-P]),AQ$7),"")</f>
        <v/>
      </c>
      <c r="AR25" s="48" t="str">
        <f ca="1">IF(AND($B25&gt;0,AR$7&gt;0),INDEX(Výskyt[#Data],MATCH($B25,Výskyt[kód-P]),AR$7),"")</f>
        <v/>
      </c>
      <c r="AS25" s="48" t="str">
        <f ca="1">IF(AND($B25&gt;0,AS$7&gt;0),INDEX(Výskyt[#Data],MATCH($B25,Výskyt[kód-P]),AS$7),"")</f>
        <v/>
      </c>
      <c r="AT25" s="48" t="str">
        <f ca="1">IF(AND($B25&gt;0,AT$7&gt;0),INDEX(Výskyt[#Data],MATCH($B25,Výskyt[kód-P]),AT$7),"")</f>
        <v/>
      </c>
      <c r="AU25" s="48" t="str">
        <f ca="1">IF(AND($B25&gt;0,AU$7&gt;0),INDEX(Výskyt[#Data],MATCH($B25,Výskyt[kód-P]),AU$7),"")</f>
        <v/>
      </c>
      <c r="AV25" s="48" t="str">
        <f ca="1">IF(AND($B25&gt;0,AV$7&gt;0),INDEX(Výskyt[#Data],MATCH($B25,Výskyt[kód-P]),AV$7),"")</f>
        <v/>
      </c>
      <c r="AW25" s="48" t="str">
        <f ca="1">IF(AND($B25&gt;0,AW$7&gt;0),INDEX(Výskyt[#Data],MATCH($B25,Výskyt[kód-P]),AW$7),"")</f>
        <v/>
      </c>
      <c r="AX25" s="48" t="str">
        <f ca="1">IF(AND($B25&gt;0,AX$7&gt;0),INDEX(Výskyt[#Data],MATCH($B25,Výskyt[kód-P]),AX$7),"")</f>
        <v/>
      </c>
      <c r="AY25" s="48" t="str">
        <f ca="1">IF(AND($B25&gt;0,AY$7&gt;0),INDEX(Výskyt[#Data],MATCH($B25,Výskyt[kód-P]),AY$7),"")</f>
        <v/>
      </c>
      <c r="AZ25" s="48" t="str">
        <f ca="1">IF(AND($B25&gt;0,AZ$7&gt;0),INDEX(Výskyt[#Data],MATCH($B25,Výskyt[kód-P]),AZ$7),"")</f>
        <v/>
      </c>
      <c r="BA25" s="48" t="str">
        <f ca="1">IF(AND($B25&gt;0,BA$7&gt;0),INDEX(Výskyt[#Data],MATCH($B25,Výskyt[kód-P]),BA$7),"")</f>
        <v/>
      </c>
      <c r="BB25" s="42"/>
    </row>
    <row r="26" spans="1:54" ht="12.75" customHeight="1" x14ac:dyDescent="0.4">
      <c r="A26" s="54">
        <v>18</v>
      </c>
      <c r="B26" s="55" t="str">
        <f>IFERROR(INDEX(Výskyt[[poradie]:[kód-P]],MATCH(A26,Výskyt[poradie],0),2),"")</f>
        <v/>
      </c>
      <c r="C26" s="55" t="str">
        <f>IFERROR(INDEX(Cenník[[Kód]:[Názov]],MATCH($B26,Cenník[Kód]),2),"")</f>
        <v/>
      </c>
      <c r="D26" s="48" t="str">
        <f t="shared" ca="1" si="0"/>
        <v/>
      </c>
      <c r="E26" s="56" t="str">
        <f>IFERROR(INDEX(Cenník[[KódN]:[JC]],MATCH($B26,Cenník[KódN]),2),"")</f>
        <v/>
      </c>
      <c r="F26" s="57" t="str">
        <f t="shared" ca="1" si="1"/>
        <v/>
      </c>
      <c r="G26" s="42"/>
      <c r="H26" s="58" t="str">
        <f t="shared" si="2"/>
        <v/>
      </c>
      <c r="I26" s="48" t="str">
        <f ca="1">IF(AND($B26&gt;0,I$7&gt;0),INDEX(Výskyt[#Data],MATCH($B26,Výskyt[kód-P]),I$7),"")</f>
        <v/>
      </c>
      <c r="J26" s="48" t="str">
        <f ca="1">IF(AND($B26&gt;0,J$7&gt;0),INDEX(Výskyt[#Data],MATCH($B26,Výskyt[kód-P]),J$7),"")</f>
        <v/>
      </c>
      <c r="K26" s="48" t="str">
        <f ca="1">IF(AND($B26&gt;0,K$7&gt;0),INDEX(Výskyt[#Data],MATCH($B26,Výskyt[kód-P]),K$7),"")</f>
        <v/>
      </c>
      <c r="L26" s="48" t="str">
        <f ca="1">IF(AND($B26&gt;0,L$7&gt;0),INDEX(Výskyt[#Data],MATCH($B26,Výskyt[kód-P]),L$7),"")</f>
        <v/>
      </c>
      <c r="M26" s="48" t="str">
        <f ca="1">IF(AND($B26&gt;0,M$7&gt;0),INDEX(Výskyt[#Data],MATCH($B26,Výskyt[kód-P]),M$7),"")</f>
        <v/>
      </c>
      <c r="N26" s="48" t="str">
        <f ca="1">IF(AND($B26&gt;0,N$7&gt;0),INDEX(Výskyt[#Data],MATCH($B26,Výskyt[kód-P]),N$7),"")</f>
        <v/>
      </c>
      <c r="O26" s="48" t="str">
        <f ca="1">IF(AND($B26&gt;0,O$7&gt;0),INDEX(Výskyt[#Data],MATCH($B26,Výskyt[kód-P]),O$7),"")</f>
        <v/>
      </c>
      <c r="P26" s="48" t="str">
        <f ca="1">IF(AND($B26&gt;0,P$7&gt;0),INDEX(Výskyt[#Data],MATCH($B26,Výskyt[kód-P]),P$7),"")</f>
        <v/>
      </c>
      <c r="Q26" s="48" t="str">
        <f ca="1">IF(AND($B26&gt;0,Q$7&gt;0),INDEX(Výskyt[#Data],MATCH($B26,Výskyt[kód-P]),Q$7),"")</f>
        <v/>
      </c>
      <c r="R26" s="48" t="str">
        <f ca="1">IF(AND($B26&gt;0,R$7&gt;0),INDEX(Výskyt[#Data],MATCH($B26,Výskyt[kód-P]),R$7),"")</f>
        <v/>
      </c>
      <c r="S26" s="48" t="str">
        <f ca="1">IF(AND($B26&gt;0,S$7&gt;0),INDEX(Výskyt[#Data],MATCH($B26,Výskyt[kód-P]),S$7),"")</f>
        <v/>
      </c>
      <c r="T26" s="48" t="str">
        <f ca="1">IF(AND($B26&gt;0,T$7&gt;0),INDEX(Výskyt[#Data],MATCH($B26,Výskyt[kód-P]),T$7),"")</f>
        <v/>
      </c>
      <c r="U26" s="48" t="str">
        <f ca="1">IF(AND($B26&gt;0,U$7&gt;0),INDEX(Výskyt[#Data],MATCH($B26,Výskyt[kód-P]),U$7),"")</f>
        <v/>
      </c>
      <c r="V26" s="48" t="str">
        <f ca="1">IF(AND($B26&gt;0,V$7&gt;0),INDEX(Výskyt[#Data],MATCH($B26,Výskyt[kód-P]),V$7),"")</f>
        <v/>
      </c>
      <c r="W26" s="48" t="str">
        <f ca="1">IF(AND($B26&gt;0,W$7&gt;0),INDEX(Výskyt[#Data],MATCH($B26,Výskyt[kód-P]),W$7),"")</f>
        <v/>
      </c>
      <c r="X26" s="48" t="str">
        <f ca="1">IF(AND($B26&gt;0,X$7&gt;0),INDEX(Výskyt[#Data],MATCH($B26,Výskyt[kód-P]),X$7),"")</f>
        <v/>
      </c>
      <c r="Y26" s="48" t="str">
        <f ca="1">IF(AND($B26&gt;0,Y$7&gt;0),INDEX(Výskyt[#Data],MATCH($B26,Výskyt[kód-P]),Y$7),"")</f>
        <v/>
      </c>
      <c r="Z26" s="48" t="str">
        <f ca="1">IF(AND($B26&gt;0,Z$7&gt;0),INDEX(Výskyt[#Data],MATCH($B26,Výskyt[kód-P]),Z$7),"")</f>
        <v/>
      </c>
      <c r="AA26" s="48" t="str">
        <f ca="1">IF(AND($B26&gt;0,AA$7&gt;0),INDEX(Výskyt[#Data],MATCH($B26,Výskyt[kód-P]),AA$7),"")</f>
        <v/>
      </c>
      <c r="AB26" s="48" t="str">
        <f ca="1">IF(AND($B26&gt;0,AB$7&gt;0),INDEX(Výskyt[#Data],MATCH($B26,Výskyt[kód-P]),AB$7),"")</f>
        <v/>
      </c>
      <c r="AC26" s="48" t="str">
        <f ca="1">IF(AND($B26&gt;0,AC$7&gt;0),INDEX(Výskyt[#Data],MATCH($B26,Výskyt[kód-P]),AC$7),"")</f>
        <v/>
      </c>
      <c r="AD26" s="48" t="str">
        <f ca="1">IF(AND($B26&gt;0,AD$7&gt;0),INDEX(Výskyt[#Data],MATCH($B26,Výskyt[kód-P]),AD$7),"")</f>
        <v/>
      </c>
      <c r="AE26" s="48" t="str">
        <f ca="1">IF(AND($B26&gt;0,AE$7&gt;0),INDEX(Výskyt[#Data],MATCH($B26,Výskyt[kód-P]),AE$7),"")</f>
        <v/>
      </c>
      <c r="AF26" s="48" t="str">
        <f ca="1">IF(AND($B26&gt;0,AF$7&gt;0),INDEX(Výskyt[#Data],MATCH($B26,Výskyt[kód-P]),AF$7),"")</f>
        <v/>
      </c>
      <c r="AG26" s="48" t="str">
        <f ca="1">IF(AND($B26&gt;0,AG$7&gt;0),INDEX(Výskyt[#Data],MATCH($B26,Výskyt[kód-P]),AG$7),"")</f>
        <v/>
      </c>
      <c r="AH26" s="48" t="str">
        <f ca="1">IF(AND($B26&gt;0,AH$7&gt;0),INDEX(Výskyt[#Data],MATCH($B26,Výskyt[kód-P]),AH$7),"")</f>
        <v/>
      </c>
      <c r="AI26" s="48" t="str">
        <f ca="1">IF(AND($B26&gt;0,AI$7&gt;0),INDEX(Výskyt[#Data],MATCH($B26,Výskyt[kód-P]),AI$7),"")</f>
        <v/>
      </c>
      <c r="AJ26" s="48" t="str">
        <f ca="1">IF(AND($B26&gt;0,AJ$7&gt;0),INDEX(Výskyt[#Data],MATCH($B26,Výskyt[kód-P]),AJ$7),"")</f>
        <v/>
      </c>
      <c r="AK26" s="48" t="str">
        <f ca="1">IF(AND($B26&gt;0,AK$7&gt;0),INDEX(Výskyt[#Data],MATCH($B26,Výskyt[kód-P]),AK$7),"")</f>
        <v/>
      </c>
      <c r="AL26" s="48" t="str">
        <f ca="1">IF(AND($B26&gt;0,AL$7&gt;0),INDEX(Výskyt[#Data],MATCH($B26,Výskyt[kód-P]),AL$7),"")</f>
        <v/>
      </c>
      <c r="AM26" s="48" t="str">
        <f ca="1">IF(AND($B26&gt;0,AM$7&gt;0),INDEX(Výskyt[#Data],MATCH($B26,Výskyt[kód-P]),AM$7),"")</f>
        <v/>
      </c>
      <c r="AN26" s="48" t="str">
        <f ca="1">IF(AND($B26&gt;0,AN$7&gt;0),INDEX(Výskyt[#Data],MATCH($B26,Výskyt[kód-P]),AN$7),"")</f>
        <v/>
      </c>
      <c r="AO26" s="48" t="str">
        <f ca="1">IF(AND($B26&gt;0,AO$7&gt;0),INDEX(Výskyt[#Data],MATCH($B26,Výskyt[kód-P]),AO$7),"")</f>
        <v/>
      </c>
      <c r="AP26" s="48" t="str">
        <f ca="1">IF(AND($B26&gt;0,AP$7&gt;0),INDEX(Výskyt[#Data],MATCH($B26,Výskyt[kód-P]),AP$7),"")</f>
        <v/>
      </c>
      <c r="AQ26" s="48" t="str">
        <f ca="1">IF(AND($B26&gt;0,AQ$7&gt;0),INDEX(Výskyt[#Data],MATCH($B26,Výskyt[kód-P]),AQ$7),"")</f>
        <v/>
      </c>
      <c r="AR26" s="48" t="str">
        <f ca="1">IF(AND($B26&gt;0,AR$7&gt;0),INDEX(Výskyt[#Data],MATCH($B26,Výskyt[kód-P]),AR$7),"")</f>
        <v/>
      </c>
      <c r="AS26" s="48" t="str">
        <f ca="1">IF(AND($B26&gt;0,AS$7&gt;0),INDEX(Výskyt[#Data],MATCH($B26,Výskyt[kód-P]),AS$7),"")</f>
        <v/>
      </c>
      <c r="AT26" s="48" t="str">
        <f ca="1">IF(AND($B26&gt;0,AT$7&gt;0),INDEX(Výskyt[#Data],MATCH($B26,Výskyt[kód-P]),AT$7),"")</f>
        <v/>
      </c>
      <c r="AU26" s="48" t="str">
        <f ca="1">IF(AND($B26&gt;0,AU$7&gt;0),INDEX(Výskyt[#Data],MATCH($B26,Výskyt[kód-P]),AU$7),"")</f>
        <v/>
      </c>
      <c r="AV26" s="48" t="str">
        <f ca="1">IF(AND($B26&gt;0,AV$7&gt;0),INDEX(Výskyt[#Data],MATCH($B26,Výskyt[kód-P]),AV$7),"")</f>
        <v/>
      </c>
      <c r="AW26" s="48" t="str">
        <f ca="1">IF(AND($B26&gt;0,AW$7&gt;0),INDEX(Výskyt[#Data],MATCH($B26,Výskyt[kód-P]),AW$7),"")</f>
        <v/>
      </c>
      <c r="AX26" s="48" t="str">
        <f ca="1">IF(AND($B26&gt;0,AX$7&gt;0),INDEX(Výskyt[#Data],MATCH($B26,Výskyt[kód-P]),AX$7),"")</f>
        <v/>
      </c>
      <c r="AY26" s="48" t="str">
        <f ca="1">IF(AND($B26&gt;0,AY$7&gt;0),INDEX(Výskyt[#Data],MATCH($B26,Výskyt[kód-P]),AY$7),"")</f>
        <v/>
      </c>
      <c r="AZ26" s="48" t="str">
        <f ca="1">IF(AND($B26&gt;0,AZ$7&gt;0),INDEX(Výskyt[#Data],MATCH($B26,Výskyt[kód-P]),AZ$7),"")</f>
        <v/>
      </c>
      <c r="BA26" s="48" t="str">
        <f ca="1">IF(AND($B26&gt;0,BA$7&gt;0),INDEX(Výskyt[#Data],MATCH($B26,Výskyt[kód-P]),BA$7),"")</f>
        <v/>
      </c>
      <c r="BB26" s="42"/>
    </row>
    <row r="27" spans="1:54" ht="12.75" customHeight="1" x14ac:dyDescent="0.4">
      <c r="A27" s="54">
        <v>19</v>
      </c>
      <c r="B27" s="55" t="str">
        <f>IFERROR(INDEX(Výskyt[[poradie]:[kód-P]],MATCH(A27,Výskyt[poradie],0),2),"")</f>
        <v/>
      </c>
      <c r="C27" s="55" t="str">
        <f>IFERROR(INDEX(Cenník[[Kód]:[Názov]],MATCH($B27,Cenník[Kód]),2),"")</f>
        <v/>
      </c>
      <c r="D27" s="48" t="str">
        <f t="shared" ca="1" si="0"/>
        <v/>
      </c>
      <c r="E27" s="56" t="str">
        <f>IFERROR(INDEX(Cenník[[KódN]:[JC]],MATCH($B27,Cenník[KódN]),2),"")</f>
        <v/>
      </c>
      <c r="F27" s="57" t="str">
        <f t="shared" ca="1" si="1"/>
        <v/>
      </c>
      <c r="G27" s="42"/>
      <c r="H27" s="58" t="str">
        <f t="shared" si="2"/>
        <v/>
      </c>
      <c r="I27" s="48" t="str">
        <f ca="1">IF(AND($B27&gt;0,I$7&gt;0),INDEX(Výskyt[#Data],MATCH($B27,Výskyt[kód-P]),I$7),"")</f>
        <v/>
      </c>
      <c r="J27" s="48" t="str">
        <f ca="1">IF(AND($B27&gt;0,J$7&gt;0),INDEX(Výskyt[#Data],MATCH($B27,Výskyt[kód-P]),J$7),"")</f>
        <v/>
      </c>
      <c r="K27" s="48" t="str">
        <f ca="1">IF(AND($B27&gt;0,K$7&gt;0),INDEX(Výskyt[#Data],MATCH($B27,Výskyt[kód-P]),K$7),"")</f>
        <v/>
      </c>
      <c r="L27" s="48" t="str">
        <f ca="1">IF(AND($B27&gt;0,L$7&gt;0),INDEX(Výskyt[#Data],MATCH($B27,Výskyt[kód-P]),L$7),"")</f>
        <v/>
      </c>
      <c r="M27" s="48" t="str">
        <f ca="1">IF(AND($B27&gt;0,M$7&gt;0),INDEX(Výskyt[#Data],MATCH($B27,Výskyt[kód-P]),M$7),"")</f>
        <v/>
      </c>
      <c r="N27" s="48" t="str">
        <f ca="1">IF(AND($B27&gt;0,N$7&gt;0),INDEX(Výskyt[#Data],MATCH($B27,Výskyt[kód-P]),N$7),"")</f>
        <v/>
      </c>
      <c r="O27" s="48" t="str">
        <f ca="1">IF(AND($B27&gt;0,O$7&gt;0),INDEX(Výskyt[#Data],MATCH($B27,Výskyt[kód-P]),O$7),"")</f>
        <v/>
      </c>
      <c r="P27" s="48" t="str">
        <f ca="1">IF(AND($B27&gt;0,P$7&gt;0),INDEX(Výskyt[#Data],MATCH($B27,Výskyt[kód-P]),P$7),"")</f>
        <v/>
      </c>
      <c r="Q27" s="48" t="str">
        <f ca="1">IF(AND($B27&gt;0,Q$7&gt;0),INDEX(Výskyt[#Data],MATCH($B27,Výskyt[kód-P]),Q$7),"")</f>
        <v/>
      </c>
      <c r="R27" s="48" t="str">
        <f ca="1">IF(AND($B27&gt;0,R$7&gt;0),INDEX(Výskyt[#Data],MATCH($B27,Výskyt[kód-P]),R$7),"")</f>
        <v/>
      </c>
      <c r="S27" s="48" t="str">
        <f ca="1">IF(AND($B27&gt;0,S$7&gt;0),INDEX(Výskyt[#Data],MATCH($B27,Výskyt[kód-P]),S$7),"")</f>
        <v/>
      </c>
      <c r="T27" s="48" t="str">
        <f ca="1">IF(AND($B27&gt;0,T$7&gt;0),INDEX(Výskyt[#Data],MATCH($B27,Výskyt[kód-P]),T$7),"")</f>
        <v/>
      </c>
      <c r="U27" s="48" t="str">
        <f ca="1">IF(AND($B27&gt;0,U$7&gt;0),INDEX(Výskyt[#Data],MATCH($B27,Výskyt[kód-P]),U$7),"")</f>
        <v/>
      </c>
      <c r="V27" s="48" t="str">
        <f ca="1">IF(AND($B27&gt;0,V$7&gt;0),INDEX(Výskyt[#Data],MATCH($B27,Výskyt[kód-P]),V$7),"")</f>
        <v/>
      </c>
      <c r="W27" s="48" t="str">
        <f ca="1">IF(AND($B27&gt;0,W$7&gt;0),INDEX(Výskyt[#Data],MATCH($B27,Výskyt[kód-P]),W$7),"")</f>
        <v/>
      </c>
      <c r="X27" s="48" t="str">
        <f ca="1">IF(AND($B27&gt;0,X$7&gt;0),INDEX(Výskyt[#Data],MATCH($B27,Výskyt[kód-P]),X$7),"")</f>
        <v/>
      </c>
      <c r="Y27" s="48" t="str">
        <f ca="1">IF(AND($B27&gt;0,Y$7&gt;0),INDEX(Výskyt[#Data],MATCH($B27,Výskyt[kód-P]),Y$7),"")</f>
        <v/>
      </c>
      <c r="Z27" s="48" t="str">
        <f ca="1">IF(AND($B27&gt;0,Z$7&gt;0),INDEX(Výskyt[#Data],MATCH($B27,Výskyt[kód-P]),Z$7),"")</f>
        <v/>
      </c>
      <c r="AA27" s="48" t="str">
        <f ca="1">IF(AND($B27&gt;0,AA$7&gt;0),INDEX(Výskyt[#Data],MATCH($B27,Výskyt[kód-P]),AA$7),"")</f>
        <v/>
      </c>
      <c r="AB27" s="48" t="str">
        <f ca="1">IF(AND($B27&gt;0,AB$7&gt;0),INDEX(Výskyt[#Data],MATCH($B27,Výskyt[kód-P]),AB$7),"")</f>
        <v/>
      </c>
      <c r="AC27" s="48" t="str">
        <f ca="1">IF(AND($B27&gt;0,AC$7&gt;0),INDEX(Výskyt[#Data],MATCH($B27,Výskyt[kód-P]),AC$7),"")</f>
        <v/>
      </c>
      <c r="AD27" s="48" t="str">
        <f ca="1">IF(AND($B27&gt;0,AD$7&gt;0),INDEX(Výskyt[#Data],MATCH($B27,Výskyt[kód-P]),AD$7),"")</f>
        <v/>
      </c>
      <c r="AE27" s="48" t="str">
        <f ca="1">IF(AND($B27&gt;0,AE$7&gt;0),INDEX(Výskyt[#Data],MATCH($B27,Výskyt[kód-P]),AE$7),"")</f>
        <v/>
      </c>
      <c r="AF27" s="48" t="str">
        <f ca="1">IF(AND($B27&gt;0,AF$7&gt;0),INDEX(Výskyt[#Data],MATCH($B27,Výskyt[kód-P]),AF$7),"")</f>
        <v/>
      </c>
      <c r="AG27" s="48" t="str">
        <f ca="1">IF(AND($B27&gt;0,AG$7&gt;0),INDEX(Výskyt[#Data],MATCH($B27,Výskyt[kód-P]),AG$7),"")</f>
        <v/>
      </c>
      <c r="AH27" s="48" t="str">
        <f ca="1">IF(AND($B27&gt;0,AH$7&gt;0),INDEX(Výskyt[#Data],MATCH($B27,Výskyt[kód-P]),AH$7),"")</f>
        <v/>
      </c>
      <c r="AI27" s="48" t="str">
        <f ca="1">IF(AND($B27&gt;0,AI$7&gt;0),INDEX(Výskyt[#Data],MATCH($B27,Výskyt[kód-P]),AI$7),"")</f>
        <v/>
      </c>
      <c r="AJ27" s="48" t="str">
        <f ca="1">IF(AND($B27&gt;0,AJ$7&gt;0),INDEX(Výskyt[#Data],MATCH($B27,Výskyt[kód-P]),AJ$7),"")</f>
        <v/>
      </c>
      <c r="AK27" s="48" t="str">
        <f ca="1">IF(AND($B27&gt;0,AK$7&gt;0),INDEX(Výskyt[#Data],MATCH($B27,Výskyt[kód-P]),AK$7),"")</f>
        <v/>
      </c>
      <c r="AL27" s="48" t="str">
        <f ca="1">IF(AND($B27&gt;0,AL$7&gt;0),INDEX(Výskyt[#Data],MATCH($B27,Výskyt[kód-P]),AL$7),"")</f>
        <v/>
      </c>
      <c r="AM27" s="48" t="str">
        <f ca="1">IF(AND($B27&gt;0,AM$7&gt;0),INDEX(Výskyt[#Data],MATCH($B27,Výskyt[kód-P]),AM$7),"")</f>
        <v/>
      </c>
      <c r="AN27" s="48" t="str">
        <f ca="1">IF(AND($B27&gt;0,AN$7&gt;0),INDEX(Výskyt[#Data],MATCH($B27,Výskyt[kód-P]),AN$7),"")</f>
        <v/>
      </c>
      <c r="AO27" s="48" t="str">
        <f ca="1">IF(AND($B27&gt;0,AO$7&gt;0),INDEX(Výskyt[#Data],MATCH($B27,Výskyt[kód-P]),AO$7),"")</f>
        <v/>
      </c>
      <c r="AP27" s="48" t="str">
        <f ca="1">IF(AND($B27&gt;0,AP$7&gt;0),INDEX(Výskyt[#Data],MATCH($B27,Výskyt[kód-P]),AP$7),"")</f>
        <v/>
      </c>
      <c r="AQ27" s="48" t="str">
        <f ca="1">IF(AND($B27&gt;0,AQ$7&gt;0),INDEX(Výskyt[#Data],MATCH($B27,Výskyt[kód-P]),AQ$7),"")</f>
        <v/>
      </c>
      <c r="AR27" s="48" t="str">
        <f ca="1">IF(AND($B27&gt;0,AR$7&gt;0),INDEX(Výskyt[#Data],MATCH($B27,Výskyt[kód-P]),AR$7),"")</f>
        <v/>
      </c>
      <c r="AS27" s="48" t="str">
        <f ca="1">IF(AND($B27&gt;0,AS$7&gt;0),INDEX(Výskyt[#Data],MATCH($B27,Výskyt[kód-P]),AS$7),"")</f>
        <v/>
      </c>
      <c r="AT27" s="48" t="str">
        <f ca="1">IF(AND($B27&gt;0,AT$7&gt;0),INDEX(Výskyt[#Data],MATCH($B27,Výskyt[kód-P]),AT$7),"")</f>
        <v/>
      </c>
      <c r="AU27" s="48" t="str">
        <f ca="1">IF(AND($B27&gt;0,AU$7&gt;0),INDEX(Výskyt[#Data],MATCH($B27,Výskyt[kód-P]),AU$7),"")</f>
        <v/>
      </c>
      <c r="AV27" s="48" t="str">
        <f ca="1">IF(AND($B27&gt;0,AV$7&gt;0),INDEX(Výskyt[#Data],MATCH($B27,Výskyt[kód-P]),AV$7),"")</f>
        <v/>
      </c>
      <c r="AW27" s="48" t="str">
        <f ca="1">IF(AND($B27&gt;0,AW$7&gt;0),INDEX(Výskyt[#Data],MATCH($B27,Výskyt[kód-P]),AW$7),"")</f>
        <v/>
      </c>
      <c r="AX27" s="48" t="str">
        <f ca="1">IF(AND($B27&gt;0,AX$7&gt;0),INDEX(Výskyt[#Data],MATCH($B27,Výskyt[kód-P]),AX$7),"")</f>
        <v/>
      </c>
      <c r="AY27" s="48" t="str">
        <f ca="1">IF(AND($B27&gt;0,AY$7&gt;0),INDEX(Výskyt[#Data],MATCH($B27,Výskyt[kód-P]),AY$7),"")</f>
        <v/>
      </c>
      <c r="AZ27" s="48" t="str">
        <f ca="1">IF(AND($B27&gt;0,AZ$7&gt;0),INDEX(Výskyt[#Data],MATCH($B27,Výskyt[kód-P]),AZ$7),"")</f>
        <v/>
      </c>
      <c r="BA27" s="48" t="str">
        <f ca="1">IF(AND($B27&gt;0,BA$7&gt;0),INDEX(Výskyt[#Data],MATCH($B27,Výskyt[kód-P]),BA$7),"")</f>
        <v/>
      </c>
      <c r="BB27" s="42"/>
    </row>
    <row r="28" spans="1:54" ht="12.75" customHeight="1" x14ac:dyDescent="0.4">
      <c r="A28" s="54">
        <v>20</v>
      </c>
      <c r="B28" s="55" t="str">
        <f>IFERROR(INDEX(Výskyt[[poradie]:[kód-P]],MATCH(A28,Výskyt[poradie],0),2),"")</f>
        <v/>
      </c>
      <c r="C28" s="55" t="str">
        <f>IFERROR(INDEX(Cenník[[Kód]:[Názov]],MATCH($B28,Cenník[Kód]),2),"")</f>
        <v/>
      </c>
      <c r="D28" s="48" t="str">
        <f t="shared" ca="1" si="0"/>
        <v/>
      </c>
      <c r="E28" s="56" t="str">
        <f>IFERROR(INDEX(Cenník[[KódN]:[JC]],MATCH($B28,Cenník[KódN]),2),"")</f>
        <v/>
      </c>
      <c r="F28" s="57" t="str">
        <f t="shared" ca="1" si="1"/>
        <v/>
      </c>
      <c r="G28" s="42"/>
      <c r="H28" s="58" t="str">
        <f t="shared" si="2"/>
        <v/>
      </c>
      <c r="I28" s="48" t="str">
        <f ca="1">IF(AND($B28&gt;0,I$7&gt;0),INDEX(Výskyt[#Data],MATCH($B28,Výskyt[kód-P]),I$7),"")</f>
        <v/>
      </c>
      <c r="J28" s="48" t="str">
        <f ca="1">IF(AND($B28&gt;0,J$7&gt;0),INDEX(Výskyt[#Data],MATCH($B28,Výskyt[kód-P]),J$7),"")</f>
        <v/>
      </c>
      <c r="K28" s="48" t="str">
        <f ca="1">IF(AND($B28&gt;0,K$7&gt;0),INDEX(Výskyt[#Data],MATCH($B28,Výskyt[kód-P]),K$7),"")</f>
        <v/>
      </c>
      <c r="L28" s="48" t="str">
        <f ca="1">IF(AND($B28&gt;0,L$7&gt;0),INDEX(Výskyt[#Data],MATCH($B28,Výskyt[kód-P]),L$7),"")</f>
        <v/>
      </c>
      <c r="M28" s="48" t="str">
        <f ca="1">IF(AND($B28&gt;0,M$7&gt;0),INDEX(Výskyt[#Data],MATCH($B28,Výskyt[kód-P]),M$7),"")</f>
        <v/>
      </c>
      <c r="N28" s="48" t="str">
        <f ca="1">IF(AND($B28&gt;0,N$7&gt;0),INDEX(Výskyt[#Data],MATCH($B28,Výskyt[kód-P]),N$7),"")</f>
        <v/>
      </c>
      <c r="O28" s="48" t="str">
        <f ca="1">IF(AND($B28&gt;0,O$7&gt;0),INDEX(Výskyt[#Data],MATCH($B28,Výskyt[kód-P]),O$7),"")</f>
        <v/>
      </c>
      <c r="P28" s="48" t="str">
        <f ca="1">IF(AND($B28&gt;0,P$7&gt;0),INDEX(Výskyt[#Data],MATCH($B28,Výskyt[kód-P]),P$7),"")</f>
        <v/>
      </c>
      <c r="Q28" s="48" t="str">
        <f ca="1">IF(AND($B28&gt;0,Q$7&gt;0),INDEX(Výskyt[#Data],MATCH($B28,Výskyt[kód-P]),Q$7),"")</f>
        <v/>
      </c>
      <c r="R28" s="48" t="str">
        <f ca="1">IF(AND($B28&gt;0,R$7&gt;0),INDEX(Výskyt[#Data],MATCH($B28,Výskyt[kód-P]),R$7),"")</f>
        <v/>
      </c>
      <c r="S28" s="48" t="str">
        <f ca="1">IF(AND($B28&gt;0,S$7&gt;0),INDEX(Výskyt[#Data],MATCH($B28,Výskyt[kód-P]),S$7),"")</f>
        <v/>
      </c>
      <c r="T28" s="48" t="str">
        <f ca="1">IF(AND($B28&gt;0,T$7&gt;0),INDEX(Výskyt[#Data],MATCH($B28,Výskyt[kód-P]),T$7),"")</f>
        <v/>
      </c>
      <c r="U28" s="48" t="str">
        <f ca="1">IF(AND($B28&gt;0,U$7&gt;0),INDEX(Výskyt[#Data],MATCH($B28,Výskyt[kód-P]),U$7),"")</f>
        <v/>
      </c>
      <c r="V28" s="48" t="str">
        <f ca="1">IF(AND($B28&gt;0,V$7&gt;0),INDEX(Výskyt[#Data],MATCH($B28,Výskyt[kód-P]),V$7),"")</f>
        <v/>
      </c>
      <c r="W28" s="48" t="str">
        <f ca="1">IF(AND($B28&gt;0,W$7&gt;0),INDEX(Výskyt[#Data],MATCH($B28,Výskyt[kód-P]),W$7),"")</f>
        <v/>
      </c>
      <c r="X28" s="48" t="str">
        <f ca="1">IF(AND($B28&gt;0,X$7&gt;0),INDEX(Výskyt[#Data],MATCH($B28,Výskyt[kód-P]),X$7),"")</f>
        <v/>
      </c>
      <c r="Y28" s="48" t="str">
        <f ca="1">IF(AND($B28&gt;0,Y$7&gt;0),INDEX(Výskyt[#Data],MATCH($B28,Výskyt[kód-P]),Y$7),"")</f>
        <v/>
      </c>
      <c r="Z28" s="48" t="str">
        <f ca="1">IF(AND($B28&gt;0,Z$7&gt;0),INDEX(Výskyt[#Data],MATCH($B28,Výskyt[kód-P]),Z$7),"")</f>
        <v/>
      </c>
      <c r="AA28" s="48" t="str">
        <f ca="1">IF(AND($B28&gt;0,AA$7&gt;0),INDEX(Výskyt[#Data],MATCH($B28,Výskyt[kód-P]),AA$7),"")</f>
        <v/>
      </c>
      <c r="AB28" s="48" t="str">
        <f ca="1">IF(AND($B28&gt;0,AB$7&gt;0),INDEX(Výskyt[#Data],MATCH($B28,Výskyt[kód-P]),AB$7),"")</f>
        <v/>
      </c>
      <c r="AC28" s="48" t="str">
        <f ca="1">IF(AND($B28&gt;0,AC$7&gt;0),INDEX(Výskyt[#Data],MATCH($B28,Výskyt[kód-P]),AC$7),"")</f>
        <v/>
      </c>
      <c r="AD28" s="48" t="str">
        <f ca="1">IF(AND($B28&gt;0,AD$7&gt;0),INDEX(Výskyt[#Data],MATCH($B28,Výskyt[kód-P]),AD$7),"")</f>
        <v/>
      </c>
      <c r="AE28" s="48" t="str">
        <f ca="1">IF(AND($B28&gt;0,AE$7&gt;0),INDEX(Výskyt[#Data],MATCH($B28,Výskyt[kód-P]),AE$7),"")</f>
        <v/>
      </c>
      <c r="AF28" s="48" t="str">
        <f ca="1">IF(AND($B28&gt;0,AF$7&gt;0),INDEX(Výskyt[#Data],MATCH($B28,Výskyt[kód-P]),AF$7),"")</f>
        <v/>
      </c>
      <c r="AG28" s="48" t="str">
        <f ca="1">IF(AND($B28&gt;0,AG$7&gt;0),INDEX(Výskyt[#Data],MATCH($B28,Výskyt[kód-P]),AG$7),"")</f>
        <v/>
      </c>
      <c r="AH28" s="48" t="str">
        <f ca="1">IF(AND($B28&gt;0,AH$7&gt;0),INDEX(Výskyt[#Data],MATCH($B28,Výskyt[kód-P]),AH$7),"")</f>
        <v/>
      </c>
      <c r="AI28" s="48" t="str">
        <f ca="1">IF(AND($B28&gt;0,AI$7&gt;0),INDEX(Výskyt[#Data],MATCH($B28,Výskyt[kód-P]),AI$7),"")</f>
        <v/>
      </c>
      <c r="AJ28" s="48" t="str">
        <f ca="1">IF(AND($B28&gt;0,AJ$7&gt;0),INDEX(Výskyt[#Data],MATCH($B28,Výskyt[kód-P]),AJ$7),"")</f>
        <v/>
      </c>
      <c r="AK28" s="48" t="str">
        <f ca="1">IF(AND($B28&gt;0,AK$7&gt;0),INDEX(Výskyt[#Data],MATCH($B28,Výskyt[kód-P]),AK$7),"")</f>
        <v/>
      </c>
      <c r="AL28" s="48" t="str">
        <f ca="1">IF(AND($B28&gt;0,AL$7&gt;0),INDEX(Výskyt[#Data],MATCH($B28,Výskyt[kód-P]),AL$7),"")</f>
        <v/>
      </c>
      <c r="AM28" s="48" t="str">
        <f ca="1">IF(AND($B28&gt;0,AM$7&gt;0),INDEX(Výskyt[#Data],MATCH($B28,Výskyt[kód-P]),AM$7),"")</f>
        <v/>
      </c>
      <c r="AN28" s="48" t="str">
        <f ca="1">IF(AND($B28&gt;0,AN$7&gt;0),INDEX(Výskyt[#Data],MATCH($B28,Výskyt[kód-P]),AN$7),"")</f>
        <v/>
      </c>
      <c r="AO28" s="48" t="str">
        <f ca="1">IF(AND($B28&gt;0,AO$7&gt;0),INDEX(Výskyt[#Data],MATCH($B28,Výskyt[kód-P]),AO$7),"")</f>
        <v/>
      </c>
      <c r="AP28" s="48" t="str">
        <f ca="1">IF(AND($B28&gt;0,AP$7&gt;0),INDEX(Výskyt[#Data],MATCH($B28,Výskyt[kód-P]),AP$7),"")</f>
        <v/>
      </c>
      <c r="AQ28" s="48" t="str">
        <f ca="1">IF(AND($B28&gt;0,AQ$7&gt;0),INDEX(Výskyt[#Data],MATCH($B28,Výskyt[kód-P]),AQ$7),"")</f>
        <v/>
      </c>
      <c r="AR28" s="48" t="str">
        <f ca="1">IF(AND($B28&gt;0,AR$7&gt;0),INDEX(Výskyt[#Data],MATCH($B28,Výskyt[kód-P]),AR$7),"")</f>
        <v/>
      </c>
      <c r="AS28" s="48" t="str">
        <f ca="1">IF(AND($B28&gt;0,AS$7&gt;0),INDEX(Výskyt[#Data],MATCH($B28,Výskyt[kód-P]),AS$7),"")</f>
        <v/>
      </c>
      <c r="AT28" s="48" t="str">
        <f ca="1">IF(AND($B28&gt;0,AT$7&gt;0),INDEX(Výskyt[#Data],MATCH($B28,Výskyt[kód-P]),AT$7),"")</f>
        <v/>
      </c>
      <c r="AU28" s="48" t="str">
        <f ca="1">IF(AND($B28&gt;0,AU$7&gt;0),INDEX(Výskyt[#Data],MATCH($B28,Výskyt[kód-P]),AU$7),"")</f>
        <v/>
      </c>
      <c r="AV28" s="48" t="str">
        <f ca="1">IF(AND($B28&gt;0,AV$7&gt;0),INDEX(Výskyt[#Data],MATCH($B28,Výskyt[kód-P]),AV$7),"")</f>
        <v/>
      </c>
      <c r="AW28" s="48" t="str">
        <f ca="1">IF(AND($B28&gt;0,AW$7&gt;0),INDEX(Výskyt[#Data],MATCH($B28,Výskyt[kód-P]),AW$7),"")</f>
        <v/>
      </c>
      <c r="AX28" s="48" t="str">
        <f ca="1">IF(AND($B28&gt;0,AX$7&gt;0),INDEX(Výskyt[#Data],MATCH($B28,Výskyt[kód-P]),AX$7),"")</f>
        <v/>
      </c>
      <c r="AY28" s="48" t="str">
        <f ca="1">IF(AND($B28&gt;0,AY$7&gt;0),INDEX(Výskyt[#Data],MATCH($B28,Výskyt[kód-P]),AY$7),"")</f>
        <v/>
      </c>
      <c r="AZ28" s="48" t="str">
        <f ca="1">IF(AND($B28&gt;0,AZ$7&gt;0),INDEX(Výskyt[#Data],MATCH($B28,Výskyt[kód-P]),AZ$7),"")</f>
        <v/>
      </c>
      <c r="BA28" s="48" t="str">
        <f ca="1">IF(AND($B28&gt;0,BA$7&gt;0),INDEX(Výskyt[#Data],MATCH($B28,Výskyt[kód-P]),BA$7),"")</f>
        <v/>
      </c>
      <c r="BB28" s="42"/>
    </row>
    <row r="29" spans="1:54" ht="12.75" customHeight="1" x14ac:dyDescent="0.4">
      <c r="A29" s="54">
        <v>21</v>
      </c>
      <c r="B29" s="55" t="str">
        <f>IFERROR(INDEX(Výskyt[[poradie]:[kód-P]],MATCH(A29,Výskyt[poradie],0),2),"")</f>
        <v/>
      </c>
      <c r="C29" s="55" t="str">
        <f>IFERROR(INDEX(Cenník[[Kód]:[Názov]],MATCH($B29,Cenník[Kód]),2),"")</f>
        <v/>
      </c>
      <c r="D29" s="48" t="str">
        <f t="shared" ca="1" si="0"/>
        <v/>
      </c>
      <c r="E29" s="56" t="str">
        <f>IFERROR(INDEX(Cenník[[KódN]:[JC]],MATCH($B29,Cenník[KódN]),2),"")</f>
        <v/>
      </c>
      <c r="F29" s="57" t="str">
        <f t="shared" ca="1" si="1"/>
        <v/>
      </c>
      <c r="G29" s="42"/>
      <c r="H29" s="58" t="str">
        <f t="shared" si="2"/>
        <v/>
      </c>
      <c r="I29" s="48" t="str">
        <f ca="1">IF(AND($B29&gt;0,I$7&gt;0),INDEX(Výskyt[#Data],MATCH($B29,Výskyt[kód-P]),I$7),"")</f>
        <v/>
      </c>
      <c r="J29" s="48" t="str">
        <f ca="1">IF(AND($B29&gt;0,J$7&gt;0),INDEX(Výskyt[#Data],MATCH($B29,Výskyt[kód-P]),J$7),"")</f>
        <v/>
      </c>
      <c r="K29" s="48" t="str">
        <f ca="1">IF(AND($B29&gt;0,K$7&gt;0),INDEX(Výskyt[#Data],MATCH($B29,Výskyt[kód-P]),K$7),"")</f>
        <v/>
      </c>
      <c r="L29" s="48" t="str">
        <f ca="1">IF(AND($B29&gt;0,L$7&gt;0),INDEX(Výskyt[#Data],MATCH($B29,Výskyt[kód-P]),L$7),"")</f>
        <v/>
      </c>
      <c r="M29" s="48" t="str">
        <f ca="1">IF(AND($B29&gt;0,M$7&gt;0),INDEX(Výskyt[#Data],MATCH($B29,Výskyt[kód-P]),M$7),"")</f>
        <v/>
      </c>
      <c r="N29" s="48" t="str">
        <f ca="1">IF(AND($B29&gt;0,N$7&gt;0),INDEX(Výskyt[#Data],MATCH($B29,Výskyt[kód-P]),N$7),"")</f>
        <v/>
      </c>
      <c r="O29" s="48" t="str">
        <f ca="1">IF(AND($B29&gt;0,O$7&gt;0),INDEX(Výskyt[#Data],MATCH($B29,Výskyt[kód-P]),O$7),"")</f>
        <v/>
      </c>
      <c r="P29" s="48" t="str">
        <f ca="1">IF(AND($B29&gt;0,P$7&gt;0),INDEX(Výskyt[#Data],MATCH($B29,Výskyt[kód-P]),P$7),"")</f>
        <v/>
      </c>
      <c r="Q29" s="48" t="str">
        <f ca="1">IF(AND($B29&gt;0,Q$7&gt;0),INDEX(Výskyt[#Data],MATCH($B29,Výskyt[kód-P]),Q$7),"")</f>
        <v/>
      </c>
      <c r="R29" s="48" t="str">
        <f ca="1">IF(AND($B29&gt;0,R$7&gt;0),INDEX(Výskyt[#Data],MATCH($B29,Výskyt[kód-P]),R$7),"")</f>
        <v/>
      </c>
      <c r="S29" s="48" t="str">
        <f ca="1">IF(AND($B29&gt;0,S$7&gt;0),INDEX(Výskyt[#Data],MATCH($B29,Výskyt[kód-P]),S$7),"")</f>
        <v/>
      </c>
      <c r="T29" s="48" t="str">
        <f ca="1">IF(AND($B29&gt;0,T$7&gt;0),INDEX(Výskyt[#Data],MATCH($B29,Výskyt[kód-P]),T$7),"")</f>
        <v/>
      </c>
      <c r="U29" s="48" t="str">
        <f ca="1">IF(AND($B29&gt;0,U$7&gt;0),INDEX(Výskyt[#Data],MATCH($B29,Výskyt[kód-P]),U$7),"")</f>
        <v/>
      </c>
      <c r="V29" s="48" t="str">
        <f ca="1">IF(AND($B29&gt;0,V$7&gt;0),INDEX(Výskyt[#Data],MATCH($B29,Výskyt[kód-P]),V$7),"")</f>
        <v/>
      </c>
      <c r="W29" s="48" t="str">
        <f ca="1">IF(AND($B29&gt;0,W$7&gt;0),INDEX(Výskyt[#Data],MATCH($B29,Výskyt[kód-P]),W$7),"")</f>
        <v/>
      </c>
      <c r="X29" s="48" t="str">
        <f ca="1">IF(AND($B29&gt;0,X$7&gt;0),INDEX(Výskyt[#Data],MATCH($B29,Výskyt[kód-P]),X$7),"")</f>
        <v/>
      </c>
      <c r="Y29" s="48" t="str">
        <f ca="1">IF(AND($B29&gt;0,Y$7&gt;0),INDEX(Výskyt[#Data],MATCH($B29,Výskyt[kód-P]),Y$7),"")</f>
        <v/>
      </c>
      <c r="Z29" s="48" t="str">
        <f ca="1">IF(AND($B29&gt;0,Z$7&gt;0),INDEX(Výskyt[#Data],MATCH($B29,Výskyt[kód-P]),Z$7),"")</f>
        <v/>
      </c>
      <c r="AA29" s="48" t="str">
        <f ca="1">IF(AND($B29&gt;0,AA$7&gt;0),INDEX(Výskyt[#Data],MATCH($B29,Výskyt[kód-P]),AA$7),"")</f>
        <v/>
      </c>
      <c r="AB29" s="48" t="str">
        <f ca="1">IF(AND($B29&gt;0,AB$7&gt;0),INDEX(Výskyt[#Data],MATCH($B29,Výskyt[kód-P]),AB$7),"")</f>
        <v/>
      </c>
      <c r="AC29" s="48" t="str">
        <f ca="1">IF(AND($B29&gt;0,AC$7&gt;0),INDEX(Výskyt[#Data],MATCH($B29,Výskyt[kód-P]),AC$7),"")</f>
        <v/>
      </c>
      <c r="AD29" s="48" t="str">
        <f ca="1">IF(AND($B29&gt;0,AD$7&gt;0),INDEX(Výskyt[#Data],MATCH($B29,Výskyt[kód-P]),AD$7),"")</f>
        <v/>
      </c>
      <c r="AE29" s="48" t="str">
        <f ca="1">IF(AND($B29&gt;0,AE$7&gt;0),INDEX(Výskyt[#Data],MATCH($B29,Výskyt[kód-P]),AE$7),"")</f>
        <v/>
      </c>
      <c r="AF29" s="48" t="str">
        <f ca="1">IF(AND($B29&gt;0,AF$7&gt;0),INDEX(Výskyt[#Data],MATCH($B29,Výskyt[kód-P]),AF$7),"")</f>
        <v/>
      </c>
      <c r="AG29" s="48" t="str">
        <f ca="1">IF(AND($B29&gt;0,AG$7&gt;0),INDEX(Výskyt[#Data],MATCH($B29,Výskyt[kód-P]),AG$7),"")</f>
        <v/>
      </c>
      <c r="AH29" s="48" t="str">
        <f ca="1">IF(AND($B29&gt;0,AH$7&gt;0),INDEX(Výskyt[#Data],MATCH($B29,Výskyt[kód-P]),AH$7),"")</f>
        <v/>
      </c>
      <c r="AI29" s="48" t="str">
        <f ca="1">IF(AND($B29&gt;0,AI$7&gt;0),INDEX(Výskyt[#Data],MATCH($B29,Výskyt[kód-P]),AI$7),"")</f>
        <v/>
      </c>
      <c r="AJ29" s="48" t="str">
        <f ca="1">IF(AND($B29&gt;0,AJ$7&gt;0),INDEX(Výskyt[#Data],MATCH($B29,Výskyt[kód-P]),AJ$7),"")</f>
        <v/>
      </c>
      <c r="AK29" s="48" t="str">
        <f ca="1">IF(AND($B29&gt;0,AK$7&gt;0),INDEX(Výskyt[#Data],MATCH($B29,Výskyt[kód-P]),AK$7),"")</f>
        <v/>
      </c>
      <c r="AL29" s="48" t="str">
        <f ca="1">IF(AND($B29&gt;0,AL$7&gt;0),INDEX(Výskyt[#Data],MATCH($B29,Výskyt[kód-P]),AL$7),"")</f>
        <v/>
      </c>
      <c r="AM29" s="48" t="str">
        <f ca="1">IF(AND($B29&gt;0,AM$7&gt;0),INDEX(Výskyt[#Data],MATCH($B29,Výskyt[kód-P]),AM$7),"")</f>
        <v/>
      </c>
      <c r="AN29" s="48" t="str">
        <f ca="1">IF(AND($B29&gt;0,AN$7&gt;0),INDEX(Výskyt[#Data],MATCH($B29,Výskyt[kód-P]),AN$7),"")</f>
        <v/>
      </c>
      <c r="AO29" s="48" t="str">
        <f ca="1">IF(AND($B29&gt;0,AO$7&gt;0),INDEX(Výskyt[#Data],MATCH($B29,Výskyt[kód-P]),AO$7),"")</f>
        <v/>
      </c>
      <c r="AP29" s="48" t="str">
        <f ca="1">IF(AND($B29&gt;0,AP$7&gt;0),INDEX(Výskyt[#Data],MATCH($B29,Výskyt[kód-P]),AP$7),"")</f>
        <v/>
      </c>
      <c r="AQ29" s="48" t="str">
        <f ca="1">IF(AND($B29&gt;0,AQ$7&gt;0),INDEX(Výskyt[#Data],MATCH($B29,Výskyt[kód-P]),AQ$7),"")</f>
        <v/>
      </c>
      <c r="AR29" s="48" t="str">
        <f ca="1">IF(AND($B29&gt;0,AR$7&gt;0),INDEX(Výskyt[#Data],MATCH($B29,Výskyt[kód-P]),AR$7),"")</f>
        <v/>
      </c>
      <c r="AS29" s="48" t="str">
        <f ca="1">IF(AND($B29&gt;0,AS$7&gt;0),INDEX(Výskyt[#Data],MATCH($B29,Výskyt[kód-P]),AS$7),"")</f>
        <v/>
      </c>
      <c r="AT29" s="48" t="str">
        <f ca="1">IF(AND($B29&gt;0,AT$7&gt;0),INDEX(Výskyt[#Data],MATCH($B29,Výskyt[kód-P]),AT$7),"")</f>
        <v/>
      </c>
      <c r="AU29" s="48" t="str">
        <f ca="1">IF(AND($B29&gt;0,AU$7&gt;0),INDEX(Výskyt[#Data],MATCH($B29,Výskyt[kód-P]),AU$7),"")</f>
        <v/>
      </c>
      <c r="AV29" s="48" t="str">
        <f ca="1">IF(AND($B29&gt;0,AV$7&gt;0),INDEX(Výskyt[#Data],MATCH($B29,Výskyt[kód-P]),AV$7),"")</f>
        <v/>
      </c>
      <c r="AW29" s="48" t="str">
        <f ca="1">IF(AND($B29&gt;0,AW$7&gt;0),INDEX(Výskyt[#Data],MATCH($B29,Výskyt[kód-P]),AW$7),"")</f>
        <v/>
      </c>
      <c r="AX29" s="48" t="str">
        <f ca="1">IF(AND($B29&gt;0,AX$7&gt;0),INDEX(Výskyt[#Data],MATCH($B29,Výskyt[kód-P]),AX$7),"")</f>
        <v/>
      </c>
      <c r="AY29" s="48" t="str">
        <f ca="1">IF(AND($B29&gt;0,AY$7&gt;0),INDEX(Výskyt[#Data],MATCH($B29,Výskyt[kód-P]),AY$7),"")</f>
        <v/>
      </c>
      <c r="AZ29" s="48" t="str">
        <f ca="1">IF(AND($B29&gt;0,AZ$7&gt;0),INDEX(Výskyt[#Data],MATCH($B29,Výskyt[kód-P]),AZ$7),"")</f>
        <v/>
      </c>
      <c r="BA29" s="48" t="str">
        <f ca="1">IF(AND($B29&gt;0,BA$7&gt;0),INDEX(Výskyt[#Data],MATCH($B29,Výskyt[kód-P]),BA$7),"")</f>
        <v/>
      </c>
      <c r="BB29" s="42"/>
    </row>
    <row r="30" spans="1:54" ht="12.75" customHeight="1" x14ac:dyDescent="0.4">
      <c r="A30" s="54">
        <v>22</v>
      </c>
      <c r="B30" s="55" t="str">
        <f>IFERROR(INDEX(Výskyt[[poradie]:[kód-P]],MATCH(A30,Výskyt[poradie],0),2),"")</f>
        <v/>
      </c>
      <c r="C30" s="55" t="str">
        <f>IFERROR(INDEX(Cenník[[Kód]:[Názov]],MATCH($B30,Cenník[Kód]),2),"")</f>
        <v/>
      </c>
      <c r="D30" s="48" t="str">
        <f t="shared" ca="1" si="0"/>
        <v/>
      </c>
      <c r="E30" s="56" t="str">
        <f>IFERROR(INDEX(Cenník[[KódN]:[JC]],MATCH($B30,Cenník[KódN]),2),"")</f>
        <v/>
      </c>
      <c r="F30" s="57" t="str">
        <f t="shared" ca="1" si="1"/>
        <v/>
      </c>
      <c r="G30" s="42"/>
      <c r="H30" s="58" t="str">
        <f t="shared" si="2"/>
        <v/>
      </c>
      <c r="I30" s="48" t="str">
        <f ca="1">IF(AND($B30&gt;0,I$7&gt;0),INDEX(Výskyt[#Data],MATCH($B30,Výskyt[kód-P]),I$7),"")</f>
        <v/>
      </c>
      <c r="J30" s="48" t="str">
        <f ca="1">IF(AND($B30&gt;0,J$7&gt;0),INDEX(Výskyt[#Data],MATCH($B30,Výskyt[kód-P]),J$7),"")</f>
        <v/>
      </c>
      <c r="K30" s="48" t="str">
        <f ca="1">IF(AND($B30&gt;0,K$7&gt;0),INDEX(Výskyt[#Data],MATCH($B30,Výskyt[kód-P]),K$7),"")</f>
        <v/>
      </c>
      <c r="L30" s="48" t="str">
        <f ca="1">IF(AND($B30&gt;0,L$7&gt;0),INDEX(Výskyt[#Data],MATCH($B30,Výskyt[kód-P]),L$7),"")</f>
        <v/>
      </c>
      <c r="M30" s="48" t="str">
        <f ca="1">IF(AND($B30&gt;0,M$7&gt;0),INDEX(Výskyt[#Data],MATCH($B30,Výskyt[kód-P]),M$7),"")</f>
        <v/>
      </c>
      <c r="N30" s="48" t="str">
        <f ca="1">IF(AND($B30&gt;0,N$7&gt;0),INDEX(Výskyt[#Data],MATCH($B30,Výskyt[kód-P]),N$7),"")</f>
        <v/>
      </c>
      <c r="O30" s="48" t="str">
        <f ca="1">IF(AND($B30&gt;0,O$7&gt;0),INDEX(Výskyt[#Data],MATCH($B30,Výskyt[kód-P]),O$7),"")</f>
        <v/>
      </c>
      <c r="P30" s="48" t="str">
        <f ca="1">IF(AND($B30&gt;0,P$7&gt;0),INDEX(Výskyt[#Data],MATCH($B30,Výskyt[kód-P]),P$7),"")</f>
        <v/>
      </c>
      <c r="Q30" s="48" t="str">
        <f ca="1">IF(AND($B30&gt;0,Q$7&gt;0),INDEX(Výskyt[#Data],MATCH($B30,Výskyt[kód-P]),Q$7),"")</f>
        <v/>
      </c>
      <c r="R30" s="48" t="str">
        <f ca="1">IF(AND($B30&gt;0,R$7&gt;0),INDEX(Výskyt[#Data],MATCH($B30,Výskyt[kód-P]),R$7),"")</f>
        <v/>
      </c>
      <c r="S30" s="48" t="str">
        <f ca="1">IF(AND($B30&gt;0,S$7&gt;0),INDEX(Výskyt[#Data],MATCH($B30,Výskyt[kód-P]),S$7),"")</f>
        <v/>
      </c>
      <c r="T30" s="48" t="str">
        <f ca="1">IF(AND($B30&gt;0,T$7&gt;0),INDEX(Výskyt[#Data],MATCH($B30,Výskyt[kód-P]),T$7),"")</f>
        <v/>
      </c>
      <c r="U30" s="48" t="str">
        <f ca="1">IF(AND($B30&gt;0,U$7&gt;0),INDEX(Výskyt[#Data],MATCH($B30,Výskyt[kód-P]),U$7),"")</f>
        <v/>
      </c>
      <c r="V30" s="48" t="str">
        <f ca="1">IF(AND($B30&gt;0,V$7&gt;0),INDEX(Výskyt[#Data],MATCH($B30,Výskyt[kód-P]),V$7),"")</f>
        <v/>
      </c>
      <c r="W30" s="48" t="str">
        <f ca="1">IF(AND($B30&gt;0,W$7&gt;0),INDEX(Výskyt[#Data],MATCH($B30,Výskyt[kód-P]),W$7),"")</f>
        <v/>
      </c>
      <c r="X30" s="48" t="str">
        <f ca="1">IF(AND($B30&gt;0,X$7&gt;0),INDEX(Výskyt[#Data],MATCH($B30,Výskyt[kód-P]),X$7),"")</f>
        <v/>
      </c>
      <c r="Y30" s="48" t="str">
        <f ca="1">IF(AND($B30&gt;0,Y$7&gt;0),INDEX(Výskyt[#Data],MATCH($B30,Výskyt[kód-P]),Y$7),"")</f>
        <v/>
      </c>
      <c r="Z30" s="48" t="str">
        <f ca="1">IF(AND($B30&gt;0,Z$7&gt;0),INDEX(Výskyt[#Data],MATCH($B30,Výskyt[kód-P]),Z$7),"")</f>
        <v/>
      </c>
      <c r="AA30" s="48" t="str">
        <f ca="1">IF(AND($B30&gt;0,AA$7&gt;0),INDEX(Výskyt[#Data],MATCH($B30,Výskyt[kód-P]),AA$7),"")</f>
        <v/>
      </c>
      <c r="AB30" s="48" t="str">
        <f ca="1">IF(AND($B30&gt;0,AB$7&gt;0),INDEX(Výskyt[#Data],MATCH($B30,Výskyt[kód-P]),AB$7),"")</f>
        <v/>
      </c>
      <c r="AC30" s="48" t="str">
        <f ca="1">IF(AND($B30&gt;0,AC$7&gt;0),INDEX(Výskyt[#Data],MATCH($B30,Výskyt[kód-P]),AC$7),"")</f>
        <v/>
      </c>
      <c r="AD30" s="48" t="str">
        <f ca="1">IF(AND($B30&gt;0,AD$7&gt;0),INDEX(Výskyt[#Data],MATCH($B30,Výskyt[kód-P]),AD$7),"")</f>
        <v/>
      </c>
      <c r="AE30" s="48" t="str">
        <f ca="1">IF(AND($B30&gt;0,AE$7&gt;0),INDEX(Výskyt[#Data],MATCH($B30,Výskyt[kód-P]),AE$7),"")</f>
        <v/>
      </c>
      <c r="AF30" s="48" t="str">
        <f ca="1">IF(AND($B30&gt;0,AF$7&gt;0),INDEX(Výskyt[#Data],MATCH($B30,Výskyt[kód-P]),AF$7),"")</f>
        <v/>
      </c>
      <c r="AG30" s="48" t="str">
        <f ca="1">IF(AND($B30&gt;0,AG$7&gt;0),INDEX(Výskyt[#Data],MATCH($B30,Výskyt[kód-P]),AG$7),"")</f>
        <v/>
      </c>
      <c r="AH30" s="48" t="str">
        <f ca="1">IF(AND($B30&gt;0,AH$7&gt;0),INDEX(Výskyt[#Data],MATCH($B30,Výskyt[kód-P]),AH$7),"")</f>
        <v/>
      </c>
      <c r="AI30" s="48" t="str">
        <f ca="1">IF(AND($B30&gt;0,AI$7&gt;0),INDEX(Výskyt[#Data],MATCH($B30,Výskyt[kód-P]),AI$7),"")</f>
        <v/>
      </c>
      <c r="AJ30" s="48" t="str">
        <f ca="1">IF(AND($B30&gt;0,AJ$7&gt;0),INDEX(Výskyt[#Data],MATCH($B30,Výskyt[kód-P]),AJ$7),"")</f>
        <v/>
      </c>
      <c r="AK30" s="48" t="str">
        <f ca="1">IF(AND($B30&gt;0,AK$7&gt;0),INDEX(Výskyt[#Data],MATCH($B30,Výskyt[kód-P]),AK$7),"")</f>
        <v/>
      </c>
      <c r="AL30" s="48" t="str">
        <f ca="1">IF(AND($B30&gt;0,AL$7&gt;0),INDEX(Výskyt[#Data],MATCH($B30,Výskyt[kód-P]),AL$7),"")</f>
        <v/>
      </c>
      <c r="AM30" s="48" t="str">
        <f ca="1">IF(AND($B30&gt;0,AM$7&gt;0),INDEX(Výskyt[#Data],MATCH($B30,Výskyt[kód-P]),AM$7),"")</f>
        <v/>
      </c>
      <c r="AN30" s="48" t="str">
        <f ca="1">IF(AND($B30&gt;0,AN$7&gt;0),INDEX(Výskyt[#Data],MATCH($B30,Výskyt[kód-P]),AN$7),"")</f>
        <v/>
      </c>
      <c r="AO30" s="48" t="str">
        <f ca="1">IF(AND($B30&gt;0,AO$7&gt;0),INDEX(Výskyt[#Data],MATCH($B30,Výskyt[kód-P]),AO$7),"")</f>
        <v/>
      </c>
      <c r="AP30" s="48" t="str">
        <f ca="1">IF(AND($B30&gt;0,AP$7&gt;0),INDEX(Výskyt[#Data],MATCH($B30,Výskyt[kód-P]),AP$7),"")</f>
        <v/>
      </c>
      <c r="AQ30" s="48" t="str">
        <f ca="1">IF(AND($B30&gt;0,AQ$7&gt;0),INDEX(Výskyt[#Data],MATCH($B30,Výskyt[kód-P]),AQ$7),"")</f>
        <v/>
      </c>
      <c r="AR30" s="48" t="str">
        <f ca="1">IF(AND($B30&gt;0,AR$7&gt;0),INDEX(Výskyt[#Data],MATCH($B30,Výskyt[kód-P]),AR$7),"")</f>
        <v/>
      </c>
      <c r="AS30" s="48" t="str">
        <f ca="1">IF(AND($B30&gt;0,AS$7&gt;0),INDEX(Výskyt[#Data],MATCH($B30,Výskyt[kód-P]),AS$7),"")</f>
        <v/>
      </c>
      <c r="AT30" s="48" t="str">
        <f ca="1">IF(AND($B30&gt;0,AT$7&gt;0),INDEX(Výskyt[#Data],MATCH($B30,Výskyt[kód-P]),AT$7),"")</f>
        <v/>
      </c>
      <c r="AU30" s="48" t="str">
        <f ca="1">IF(AND($B30&gt;0,AU$7&gt;0),INDEX(Výskyt[#Data],MATCH($B30,Výskyt[kód-P]),AU$7),"")</f>
        <v/>
      </c>
      <c r="AV30" s="48" t="str">
        <f ca="1">IF(AND($B30&gt;0,AV$7&gt;0),INDEX(Výskyt[#Data],MATCH($B30,Výskyt[kód-P]),AV$7),"")</f>
        <v/>
      </c>
      <c r="AW30" s="48" t="str">
        <f ca="1">IF(AND($B30&gt;0,AW$7&gt;0),INDEX(Výskyt[#Data],MATCH($B30,Výskyt[kód-P]),AW$7),"")</f>
        <v/>
      </c>
      <c r="AX30" s="48" t="str">
        <f ca="1">IF(AND($B30&gt;0,AX$7&gt;0),INDEX(Výskyt[#Data],MATCH($B30,Výskyt[kód-P]),AX$7),"")</f>
        <v/>
      </c>
      <c r="AY30" s="48" t="str">
        <f ca="1">IF(AND($B30&gt;0,AY$7&gt;0),INDEX(Výskyt[#Data],MATCH($B30,Výskyt[kód-P]),AY$7),"")</f>
        <v/>
      </c>
      <c r="AZ30" s="48" t="str">
        <f ca="1">IF(AND($B30&gt;0,AZ$7&gt;0),INDEX(Výskyt[#Data],MATCH($B30,Výskyt[kód-P]),AZ$7),"")</f>
        <v/>
      </c>
      <c r="BA30" s="48" t="str">
        <f ca="1">IF(AND($B30&gt;0,BA$7&gt;0),INDEX(Výskyt[#Data],MATCH($B30,Výskyt[kód-P]),BA$7),"")</f>
        <v/>
      </c>
      <c r="BB30" s="42"/>
    </row>
    <row r="31" spans="1:54" ht="12.75" customHeight="1" x14ac:dyDescent="0.4">
      <c r="A31" s="54">
        <v>23</v>
      </c>
      <c r="B31" s="55" t="str">
        <f>IFERROR(INDEX(Výskyt[[poradie]:[kód-P]],MATCH(A31,Výskyt[poradie],0),2),"")</f>
        <v/>
      </c>
      <c r="C31" s="55" t="str">
        <f>IFERROR(INDEX(Cenník[[Kód]:[Názov]],MATCH($B31,Cenník[Kód]),2),"")</f>
        <v/>
      </c>
      <c r="D31" s="48" t="str">
        <f t="shared" ca="1" si="0"/>
        <v/>
      </c>
      <c r="E31" s="56" t="str">
        <f>IFERROR(INDEX(Cenník[[KódN]:[JC]],MATCH($B31,Cenník[KódN]),2),"")</f>
        <v/>
      </c>
      <c r="F31" s="57" t="str">
        <f t="shared" ca="1" si="1"/>
        <v/>
      </c>
      <c r="G31" s="42"/>
      <c r="H31" s="58" t="str">
        <f t="shared" si="2"/>
        <v/>
      </c>
      <c r="I31" s="48" t="str">
        <f ca="1">IF(AND($B31&gt;0,I$7&gt;0),INDEX(Výskyt[#Data],MATCH($B31,Výskyt[kód-P]),I$7),"")</f>
        <v/>
      </c>
      <c r="J31" s="48" t="str">
        <f ca="1">IF(AND($B31&gt;0,J$7&gt;0),INDEX(Výskyt[#Data],MATCH($B31,Výskyt[kód-P]),J$7),"")</f>
        <v/>
      </c>
      <c r="K31" s="48" t="str">
        <f ca="1">IF(AND($B31&gt;0,K$7&gt;0),INDEX(Výskyt[#Data],MATCH($B31,Výskyt[kód-P]),K$7),"")</f>
        <v/>
      </c>
      <c r="L31" s="48" t="str">
        <f ca="1">IF(AND($B31&gt;0,L$7&gt;0),INDEX(Výskyt[#Data],MATCH($B31,Výskyt[kód-P]),L$7),"")</f>
        <v/>
      </c>
      <c r="M31" s="48" t="str">
        <f ca="1">IF(AND($B31&gt;0,M$7&gt;0),INDEX(Výskyt[#Data],MATCH($B31,Výskyt[kód-P]),M$7),"")</f>
        <v/>
      </c>
      <c r="N31" s="48" t="str">
        <f ca="1">IF(AND($B31&gt;0,N$7&gt;0),INDEX(Výskyt[#Data],MATCH($B31,Výskyt[kód-P]),N$7),"")</f>
        <v/>
      </c>
      <c r="O31" s="48" t="str">
        <f ca="1">IF(AND($B31&gt;0,O$7&gt;0),INDEX(Výskyt[#Data],MATCH($B31,Výskyt[kód-P]),O$7),"")</f>
        <v/>
      </c>
      <c r="P31" s="48" t="str">
        <f ca="1">IF(AND($B31&gt;0,P$7&gt;0),INDEX(Výskyt[#Data],MATCH($B31,Výskyt[kód-P]),P$7),"")</f>
        <v/>
      </c>
      <c r="Q31" s="48" t="str">
        <f ca="1">IF(AND($B31&gt;0,Q$7&gt;0),INDEX(Výskyt[#Data],MATCH($B31,Výskyt[kód-P]),Q$7),"")</f>
        <v/>
      </c>
      <c r="R31" s="48" t="str">
        <f ca="1">IF(AND($B31&gt;0,R$7&gt;0),INDEX(Výskyt[#Data],MATCH($B31,Výskyt[kód-P]),R$7),"")</f>
        <v/>
      </c>
      <c r="S31" s="48" t="str">
        <f ca="1">IF(AND($B31&gt;0,S$7&gt;0),INDEX(Výskyt[#Data],MATCH($B31,Výskyt[kód-P]),S$7),"")</f>
        <v/>
      </c>
      <c r="T31" s="48" t="str">
        <f ca="1">IF(AND($B31&gt;0,T$7&gt;0),INDEX(Výskyt[#Data],MATCH($B31,Výskyt[kód-P]),T$7),"")</f>
        <v/>
      </c>
      <c r="U31" s="48" t="str">
        <f ca="1">IF(AND($B31&gt;0,U$7&gt;0),INDEX(Výskyt[#Data],MATCH($B31,Výskyt[kód-P]),U$7),"")</f>
        <v/>
      </c>
      <c r="V31" s="48" t="str">
        <f ca="1">IF(AND($B31&gt;0,V$7&gt;0),INDEX(Výskyt[#Data],MATCH($B31,Výskyt[kód-P]),V$7),"")</f>
        <v/>
      </c>
      <c r="W31" s="48" t="str">
        <f ca="1">IF(AND($B31&gt;0,W$7&gt;0),INDEX(Výskyt[#Data],MATCH($B31,Výskyt[kód-P]),W$7),"")</f>
        <v/>
      </c>
      <c r="X31" s="48" t="str">
        <f ca="1">IF(AND($B31&gt;0,X$7&gt;0),INDEX(Výskyt[#Data],MATCH($B31,Výskyt[kód-P]),X$7),"")</f>
        <v/>
      </c>
      <c r="Y31" s="48" t="str">
        <f ca="1">IF(AND($B31&gt;0,Y$7&gt;0),INDEX(Výskyt[#Data],MATCH($B31,Výskyt[kód-P]),Y$7),"")</f>
        <v/>
      </c>
      <c r="Z31" s="48" t="str">
        <f ca="1">IF(AND($B31&gt;0,Z$7&gt;0),INDEX(Výskyt[#Data],MATCH($B31,Výskyt[kód-P]),Z$7),"")</f>
        <v/>
      </c>
      <c r="AA31" s="48" t="str">
        <f ca="1">IF(AND($B31&gt;0,AA$7&gt;0),INDEX(Výskyt[#Data],MATCH($B31,Výskyt[kód-P]),AA$7),"")</f>
        <v/>
      </c>
      <c r="AB31" s="48" t="str">
        <f ca="1">IF(AND($B31&gt;0,AB$7&gt;0),INDEX(Výskyt[#Data],MATCH($B31,Výskyt[kód-P]),AB$7),"")</f>
        <v/>
      </c>
      <c r="AC31" s="48" t="str">
        <f ca="1">IF(AND($B31&gt;0,AC$7&gt;0),INDEX(Výskyt[#Data],MATCH($B31,Výskyt[kód-P]),AC$7),"")</f>
        <v/>
      </c>
      <c r="AD31" s="48" t="str">
        <f ca="1">IF(AND($B31&gt;0,AD$7&gt;0),INDEX(Výskyt[#Data],MATCH($B31,Výskyt[kód-P]),AD$7),"")</f>
        <v/>
      </c>
      <c r="AE31" s="48" t="str">
        <f ca="1">IF(AND($B31&gt;0,AE$7&gt;0),INDEX(Výskyt[#Data],MATCH($B31,Výskyt[kód-P]),AE$7),"")</f>
        <v/>
      </c>
      <c r="AF31" s="48" t="str">
        <f ca="1">IF(AND($B31&gt;0,AF$7&gt;0),INDEX(Výskyt[#Data],MATCH($B31,Výskyt[kód-P]),AF$7),"")</f>
        <v/>
      </c>
      <c r="AG31" s="48" t="str">
        <f ca="1">IF(AND($B31&gt;0,AG$7&gt;0),INDEX(Výskyt[#Data],MATCH($B31,Výskyt[kód-P]),AG$7),"")</f>
        <v/>
      </c>
      <c r="AH31" s="48" t="str">
        <f ca="1">IF(AND($B31&gt;0,AH$7&gt;0),INDEX(Výskyt[#Data],MATCH($B31,Výskyt[kód-P]),AH$7),"")</f>
        <v/>
      </c>
      <c r="AI31" s="48" t="str">
        <f ca="1">IF(AND($B31&gt;0,AI$7&gt;0),INDEX(Výskyt[#Data],MATCH($B31,Výskyt[kód-P]),AI$7),"")</f>
        <v/>
      </c>
      <c r="AJ31" s="48" t="str">
        <f ca="1">IF(AND($B31&gt;0,AJ$7&gt;0),INDEX(Výskyt[#Data],MATCH($B31,Výskyt[kód-P]),AJ$7),"")</f>
        <v/>
      </c>
      <c r="AK31" s="48" t="str">
        <f ca="1">IF(AND($B31&gt;0,AK$7&gt;0),INDEX(Výskyt[#Data],MATCH($B31,Výskyt[kód-P]),AK$7),"")</f>
        <v/>
      </c>
      <c r="AL31" s="48" t="str">
        <f ca="1">IF(AND($B31&gt;0,AL$7&gt;0),INDEX(Výskyt[#Data],MATCH($B31,Výskyt[kód-P]),AL$7),"")</f>
        <v/>
      </c>
      <c r="AM31" s="48" t="str">
        <f ca="1">IF(AND($B31&gt;0,AM$7&gt;0),INDEX(Výskyt[#Data],MATCH($B31,Výskyt[kód-P]),AM$7),"")</f>
        <v/>
      </c>
      <c r="AN31" s="48" t="str">
        <f ca="1">IF(AND($B31&gt;0,AN$7&gt;0),INDEX(Výskyt[#Data],MATCH($B31,Výskyt[kód-P]),AN$7),"")</f>
        <v/>
      </c>
      <c r="AO31" s="48" t="str">
        <f ca="1">IF(AND($B31&gt;0,AO$7&gt;0),INDEX(Výskyt[#Data],MATCH($B31,Výskyt[kód-P]),AO$7),"")</f>
        <v/>
      </c>
      <c r="AP31" s="48" t="str">
        <f ca="1">IF(AND($B31&gt;0,AP$7&gt;0),INDEX(Výskyt[#Data],MATCH($B31,Výskyt[kód-P]),AP$7),"")</f>
        <v/>
      </c>
      <c r="AQ31" s="48" t="str">
        <f ca="1">IF(AND($B31&gt;0,AQ$7&gt;0),INDEX(Výskyt[#Data],MATCH($B31,Výskyt[kód-P]),AQ$7),"")</f>
        <v/>
      </c>
      <c r="AR31" s="48" t="str">
        <f ca="1">IF(AND($B31&gt;0,AR$7&gt;0),INDEX(Výskyt[#Data],MATCH($B31,Výskyt[kód-P]),AR$7),"")</f>
        <v/>
      </c>
      <c r="AS31" s="48" t="str">
        <f ca="1">IF(AND($B31&gt;0,AS$7&gt;0),INDEX(Výskyt[#Data],MATCH($B31,Výskyt[kód-P]),AS$7),"")</f>
        <v/>
      </c>
      <c r="AT31" s="48" t="str">
        <f ca="1">IF(AND($B31&gt;0,AT$7&gt;0),INDEX(Výskyt[#Data],MATCH($B31,Výskyt[kód-P]),AT$7),"")</f>
        <v/>
      </c>
      <c r="AU31" s="48" t="str">
        <f ca="1">IF(AND($B31&gt;0,AU$7&gt;0),INDEX(Výskyt[#Data],MATCH($B31,Výskyt[kód-P]),AU$7),"")</f>
        <v/>
      </c>
      <c r="AV31" s="48" t="str">
        <f ca="1">IF(AND($B31&gt;0,AV$7&gt;0),INDEX(Výskyt[#Data],MATCH($B31,Výskyt[kód-P]),AV$7),"")</f>
        <v/>
      </c>
      <c r="AW31" s="48" t="str">
        <f ca="1">IF(AND($B31&gt;0,AW$7&gt;0),INDEX(Výskyt[#Data],MATCH($B31,Výskyt[kód-P]),AW$7),"")</f>
        <v/>
      </c>
      <c r="AX31" s="48" t="str">
        <f ca="1">IF(AND($B31&gt;0,AX$7&gt;0),INDEX(Výskyt[#Data],MATCH($B31,Výskyt[kód-P]),AX$7),"")</f>
        <v/>
      </c>
      <c r="AY31" s="48" t="str">
        <f ca="1">IF(AND($B31&gt;0,AY$7&gt;0),INDEX(Výskyt[#Data],MATCH($B31,Výskyt[kód-P]),AY$7),"")</f>
        <v/>
      </c>
      <c r="AZ31" s="48" t="str">
        <f ca="1">IF(AND($B31&gt;0,AZ$7&gt;0),INDEX(Výskyt[#Data],MATCH($B31,Výskyt[kód-P]),AZ$7),"")</f>
        <v/>
      </c>
      <c r="BA31" s="48" t="str">
        <f ca="1">IF(AND($B31&gt;0,BA$7&gt;0),INDEX(Výskyt[#Data],MATCH($B31,Výskyt[kód-P]),BA$7),"")</f>
        <v/>
      </c>
      <c r="BB31" s="42"/>
    </row>
    <row r="32" spans="1:54" ht="12.75" customHeight="1" x14ac:dyDescent="0.4">
      <c r="A32" s="54">
        <v>24</v>
      </c>
      <c r="B32" s="55" t="str">
        <f>IFERROR(INDEX(Výskyt[[poradie]:[kód-P]],MATCH(A32,Výskyt[poradie],0),2),"")</f>
        <v/>
      </c>
      <c r="C32" s="55" t="str">
        <f>IFERROR(INDEX(Cenník[[Kód]:[Názov]],MATCH($B32,Cenník[Kód]),2),"")</f>
        <v/>
      </c>
      <c r="D32" s="48" t="str">
        <f t="shared" ca="1" si="0"/>
        <v/>
      </c>
      <c r="E32" s="56" t="str">
        <f>IFERROR(INDEX(Cenník[[KódN]:[JC]],MATCH($B32,Cenník[KódN]),2),"")</f>
        <v/>
      </c>
      <c r="F32" s="57" t="str">
        <f t="shared" ca="1" si="1"/>
        <v/>
      </c>
      <c r="G32" s="42"/>
      <c r="H32" s="58" t="str">
        <f t="shared" si="2"/>
        <v/>
      </c>
      <c r="I32" s="48" t="str">
        <f ca="1">IF(AND($B32&gt;0,I$7&gt;0),INDEX(Výskyt[#Data],MATCH($B32,Výskyt[kód-P]),I$7),"")</f>
        <v/>
      </c>
      <c r="J32" s="48" t="str">
        <f ca="1">IF(AND($B32&gt;0,J$7&gt;0),INDEX(Výskyt[#Data],MATCH($B32,Výskyt[kód-P]),J$7),"")</f>
        <v/>
      </c>
      <c r="K32" s="48" t="str">
        <f ca="1">IF(AND($B32&gt;0,K$7&gt;0),INDEX(Výskyt[#Data],MATCH($B32,Výskyt[kód-P]),K$7),"")</f>
        <v/>
      </c>
      <c r="L32" s="48" t="str">
        <f ca="1">IF(AND($B32&gt;0,L$7&gt;0),INDEX(Výskyt[#Data],MATCH($B32,Výskyt[kód-P]),L$7),"")</f>
        <v/>
      </c>
      <c r="M32" s="48" t="str">
        <f ca="1">IF(AND($B32&gt;0,M$7&gt;0),INDEX(Výskyt[#Data],MATCH($B32,Výskyt[kód-P]),M$7),"")</f>
        <v/>
      </c>
      <c r="N32" s="48" t="str">
        <f ca="1">IF(AND($B32&gt;0,N$7&gt;0),INDEX(Výskyt[#Data],MATCH($B32,Výskyt[kód-P]),N$7),"")</f>
        <v/>
      </c>
      <c r="O32" s="48" t="str">
        <f ca="1">IF(AND($B32&gt;0,O$7&gt;0),INDEX(Výskyt[#Data],MATCH($B32,Výskyt[kód-P]),O$7),"")</f>
        <v/>
      </c>
      <c r="P32" s="48" t="str">
        <f ca="1">IF(AND($B32&gt;0,P$7&gt;0),INDEX(Výskyt[#Data],MATCH($B32,Výskyt[kód-P]),P$7),"")</f>
        <v/>
      </c>
      <c r="Q32" s="48" t="str">
        <f ca="1">IF(AND($B32&gt;0,Q$7&gt;0),INDEX(Výskyt[#Data],MATCH($B32,Výskyt[kód-P]),Q$7),"")</f>
        <v/>
      </c>
      <c r="R32" s="48" t="str">
        <f ca="1">IF(AND($B32&gt;0,R$7&gt;0),INDEX(Výskyt[#Data],MATCH($B32,Výskyt[kód-P]),R$7),"")</f>
        <v/>
      </c>
      <c r="S32" s="48" t="str">
        <f ca="1">IF(AND($B32&gt;0,S$7&gt;0),INDEX(Výskyt[#Data],MATCH($B32,Výskyt[kód-P]),S$7),"")</f>
        <v/>
      </c>
      <c r="T32" s="48" t="str">
        <f ca="1">IF(AND($B32&gt;0,T$7&gt;0),INDEX(Výskyt[#Data],MATCH($B32,Výskyt[kód-P]),T$7),"")</f>
        <v/>
      </c>
      <c r="U32" s="48" t="str">
        <f ca="1">IF(AND($B32&gt;0,U$7&gt;0),INDEX(Výskyt[#Data],MATCH($B32,Výskyt[kód-P]),U$7),"")</f>
        <v/>
      </c>
      <c r="V32" s="48" t="str">
        <f ca="1">IF(AND($B32&gt;0,V$7&gt;0),INDEX(Výskyt[#Data],MATCH($B32,Výskyt[kód-P]),V$7),"")</f>
        <v/>
      </c>
      <c r="W32" s="48" t="str">
        <f ca="1">IF(AND($B32&gt;0,W$7&gt;0),INDEX(Výskyt[#Data],MATCH($B32,Výskyt[kód-P]),W$7),"")</f>
        <v/>
      </c>
      <c r="X32" s="48" t="str">
        <f ca="1">IF(AND($B32&gt;0,X$7&gt;0),INDEX(Výskyt[#Data],MATCH($B32,Výskyt[kód-P]),X$7),"")</f>
        <v/>
      </c>
      <c r="Y32" s="48" t="str">
        <f ca="1">IF(AND($B32&gt;0,Y$7&gt;0),INDEX(Výskyt[#Data],MATCH($B32,Výskyt[kód-P]),Y$7),"")</f>
        <v/>
      </c>
      <c r="Z32" s="48" t="str">
        <f ca="1">IF(AND($B32&gt;0,Z$7&gt;0),INDEX(Výskyt[#Data],MATCH($B32,Výskyt[kód-P]),Z$7),"")</f>
        <v/>
      </c>
      <c r="AA32" s="48" t="str">
        <f ca="1">IF(AND($B32&gt;0,AA$7&gt;0),INDEX(Výskyt[#Data],MATCH($B32,Výskyt[kód-P]),AA$7),"")</f>
        <v/>
      </c>
      <c r="AB32" s="48" t="str">
        <f ca="1">IF(AND($B32&gt;0,AB$7&gt;0),INDEX(Výskyt[#Data],MATCH($B32,Výskyt[kód-P]),AB$7),"")</f>
        <v/>
      </c>
      <c r="AC32" s="48" t="str">
        <f ca="1">IF(AND($B32&gt;0,AC$7&gt;0),INDEX(Výskyt[#Data],MATCH($B32,Výskyt[kód-P]),AC$7),"")</f>
        <v/>
      </c>
      <c r="AD32" s="48" t="str">
        <f ca="1">IF(AND($B32&gt;0,AD$7&gt;0),INDEX(Výskyt[#Data],MATCH($B32,Výskyt[kód-P]),AD$7),"")</f>
        <v/>
      </c>
      <c r="AE32" s="48" t="str">
        <f ca="1">IF(AND($B32&gt;0,AE$7&gt;0),INDEX(Výskyt[#Data],MATCH($B32,Výskyt[kód-P]),AE$7),"")</f>
        <v/>
      </c>
      <c r="AF32" s="48" t="str">
        <f ca="1">IF(AND($B32&gt;0,AF$7&gt;0),INDEX(Výskyt[#Data],MATCH($B32,Výskyt[kód-P]),AF$7),"")</f>
        <v/>
      </c>
      <c r="AG32" s="48" t="str">
        <f ca="1">IF(AND($B32&gt;0,AG$7&gt;0),INDEX(Výskyt[#Data],MATCH($B32,Výskyt[kód-P]),AG$7),"")</f>
        <v/>
      </c>
      <c r="AH32" s="48" t="str">
        <f ca="1">IF(AND($B32&gt;0,AH$7&gt;0),INDEX(Výskyt[#Data],MATCH($B32,Výskyt[kód-P]),AH$7),"")</f>
        <v/>
      </c>
      <c r="AI32" s="48" t="str">
        <f ca="1">IF(AND($B32&gt;0,AI$7&gt;0),INDEX(Výskyt[#Data],MATCH($B32,Výskyt[kód-P]),AI$7),"")</f>
        <v/>
      </c>
      <c r="AJ32" s="48" t="str">
        <f ca="1">IF(AND($B32&gt;0,AJ$7&gt;0),INDEX(Výskyt[#Data],MATCH($B32,Výskyt[kód-P]),AJ$7),"")</f>
        <v/>
      </c>
      <c r="AK32" s="48" t="str">
        <f ca="1">IF(AND($B32&gt;0,AK$7&gt;0),INDEX(Výskyt[#Data],MATCH($B32,Výskyt[kód-P]),AK$7),"")</f>
        <v/>
      </c>
      <c r="AL32" s="48" t="str">
        <f ca="1">IF(AND($B32&gt;0,AL$7&gt;0),INDEX(Výskyt[#Data],MATCH($B32,Výskyt[kód-P]),AL$7),"")</f>
        <v/>
      </c>
      <c r="AM32" s="48" t="str">
        <f ca="1">IF(AND($B32&gt;0,AM$7&gt;0),INDEX(Výskyt[#Data],MATCH($B32,Výskyt[kód-P]),AM$7),"")</f>
        <v/>
      </c>
      <c r="AN32" s="48" t="str">
        <f ca="1">IF(AND($B32&gt;0,AN$7&gt;0),INDEX(Výskyt[#Data],MATCH($B32,Výskyt[kód-P]),AN$7),"")</f>
        <v/>
      </c>
      <c r="AO32" s="48" t="str">
        <f ca="1">IF(AND($B32&gt;0,AO$7&gt;0),INDEX(Výskyt[#Data],MATCH($B32,Výskyt[kód-P]),AO$7),"")</f>
        <v/>
      </c>
      <c r="AP32" s="48" t="str">
        <f ca="1">IF(AND($B32&gt;0,AP$7&gt;0),INDEX(Výskyt[#Data],MATCH($B32,Výskyt[kód-P]),AP$7),"")</f>
        <v/>
      </c>
      <c r="AQ32" s="48" t="str">
        <f ca="1">IF(AND($B32&gt;0,AQ$7&gt;0),INDEX(Výskyt[#Data],MATCH($B32,Výskyt[kód-P]),AQ$7),"")</f>
        <v/>
      </c>
      <c r="AR32" s="48" t="str">
        <f ca="1">IF(AND($B32&gt;0,AR$7&gt;0),INDEX(Výskyt[#Data],MATCH($B32,Výskyt[kód-P]),AR$7),"")</f>
        <v/>
      </c>
      <c r="AS32" s="48" t="str">
        <f ca="1">IF(AND($B32&gt;0,AS$7&gt;0),INDEX(Výskyt[#Data],MATCH($B32,Výskyt[kód-P]),AS$7),"")</f>
        <v/>
      </c>
      <c r="AT32" s="48" t="str">
        <f ca="1">IF(AND($B32&gt;0,AT$7&gt;0),INDEX(Výskyt[#Data],MATCH($B32,Výskyt[kód-P]),AT$7),"")</f>
        <v/>
      </c>
      <c r="AU32" s="48" t="str">
        <f ca="1">IF(AND($B32&gt;0,AU$7&gt;0),INDEX(Výskyt[#Data],MATCH($B32,Výskyt[kód-P]),AU$7),"")</f>
        <v/>
      </c>
      <c r="AV32" s="48" t="str">
        <f ca="1">IF(AND($B32&gt;0,AV$7&gt;0),INDEX(Výskyt[#Data],MATCH($B32,Výskyt[kód-P]),AV$7),"")</f>
        <v/>
      </c>
      <c r="AW32" s="48" t="str">
        <f ca="1">IF(AND($B32&gt;0,AW$7&gt;0),INDEX(Výskyt[#Data],MATCH($B32,Výskyt[kód-P]),AW$7),"")</f>
        <v/>
      </c>
      <c r="AX32" s="48" t="str">
        <f ca="1">IF(AND($B32&gt;0,AX$7&gt;0),INDEX(Výskyt[#Data],MATCH($B32,Výskyt[kód-P]),AX$7),"")</f>
        <v/>
      </c>
      <c r="AY32" s="48" t="str">
        <f ca="1">IF(AND($B32&gt;0,AY$7&gt;0),INDEX(Výskyt[#Data],MATCH($B32,Výskyt[kód-P]),AY$7),"")</f>
        <v/>
      </c>
      <c r="AZ32" s="48" t="str">
        <f ca="1">IF(AND($B32&gt;0,AZ$7&gt;0),INDEX(Výskyt[#Data],MATCH($B32,Výskyt[kód-P]),AZ$7),"")</f>
        <v/>
      </c>
      <c r="BA32" s="48" t="str">
        <f ca="1">IF(AND($B32&gt;0,BA$7&gt;0),INDEX(Výskyt[#Data],MATCH($B32,Výskyt[kód-P]),BA$7),"")</f>
        <v/>
      </c>
      <c r="BB32" s="42"/>
    </row>
    <row r="33" spans="1:54" ht="12.75" customHeight="1" x14ac:dyDescent="0.4">
      <c r="A33" s="54">
        <v>25</v>
      </c>
      <c r="B33" s="55" t="str">
        <f>IFERROR(INDEX(Výskyt[[poradie]:[kód-P]],MATCH(A33,Výskyt[poradie],0),2),"")</f>
        <v/>
      </c>
      <c r="C33" s="55" t="str">
        <f>IFERROR(INDEX(Cenník[[Kód]:[Názov]],MATCH($B33,Cenník[Kód]),2),"")</f>
        <v/>
      </c>
      <c r="D33" s="48" t="str">
        <f t="shared" ca="1" si="0"/>
        <v/>
      </c>
      <c r="E33" s="56" t="str">
        <f>IFERROR(INDEX(Cenník[[KódN]:[JC]],MATCH($B33,Cenník[KódN]),2),"")</f>
        <v/>
      </c>
      <c r="F33" s="57" t="str">
        <f t="shared" ca="1" si="1"/>
        <v/>
      </c>
      <c r="G33" s="42"/>
      <c r="H33" s="58" t="str">
        <f t="shared" si="2"/>
        <v/>
      </c>
      <c r="I33" s="48" t="str">
        <f ca="1">IF(AND($B33&gt;0,I$7&gt;0),INDEX(Výskyt[#Data],MATCH($B33,Výskyt[kód-P]),I$7),"")</f>
        <v/>
      </c>
      <c r="J33" s="48" t="str">
        <f ca="1">IF(AND($B33&gt;0,J$7&gt;0),INDEX(Výskyt[#Data],MATCH($B33,Výskyt[kód-P]),J$7),"")</f>
        <v/>
      </c>
      <c r="K33" s="48" t="str">
        <f ca="1">IF(AND($B33&gt;0,K$7&gt;0),INDEX(Výskyt[#Data],MATCH($B33,Výskyt[kód-P]),K$7),"")</f>
        <v/>
      </c>
      <c r="L33" s="48" t="str">
        <f ca="1">IF(AND($B33&gt;0,L$7&gt;0),INDEX(Výskyt[#Data],MATCH($B33,Výskyt[kód-P]),L$7),"")</f>
        <v/>
      </c>
      <c r="M33" s="48" t="str">
        <f ca="1">IF(AND($B33&gt;0,M$7&gt;0),INDEX(Výskyt[#Data],MATCH($B33,Výskyt[kód-P]),M$7),"")</f>
        <v/>
      </c>
      <c r="N33" s="48" t="str">
        <f ca="1">IF(AND($B33&gt;0,N$7&gt;0),INDEX(Výskyt[#Data],MATCH($B33,Výskyt[kód-P]),N$7),"")</f>
        <v/>
      </c>
      <c r="O33" s="48" t="str">
        <f ca="1">IF(AND($B33&gt;0,O$7&gt;0),INDEX(Výskyt[#Data],MATCH($B33,Výskyt[kód-P]),O$7),"")</f>
        <v/>
      </c>
      <c r="P33" s="48" t="str">
        <f ca="1">IF(AND($B33&gt;0,P$7&gt;0),INDEX(Výskyt[#Data],MATCH($B33,Výskyt[kód-P]),P$7),"")</f>
        <v/>
      </c>
      <c r="Q33" s="48" t="str">
        <f ca="1">IF(AND($B33&gt;0,Q$7&gt;0),INDEX(Výskyt[#Data],MATCH($B33,Výskyt[kód-P]),Q$7),"")</f>
        <v/>
      </c>
      <c r="R33" s="48" t="str">
        <f ca="1">IF(AND($B33&gt;0,R$7&gt;0),INDEX(Výskyt[#Data],MATCH($B33,Výskyt[kód-P]),R$7),"")</f>
        <v/>
      </c>
      <c r="S33" s="48" t="str">
        <f ca="1">IF(AND($B33&gt;0,S$7&gt;0),INDEX(Výskyt[#Data],MATCH($B33,Výskyt[kód-P]),S$7),"")</f>
        <v/>
      </c>
      <c r="T33" s="48" t="str">
        <f ca="1">IF(AND($B33&gt;0,T$7&gt;0),INDEX(Výskyt[#Data],MATCH($B33,Výskyt[kód-P]),T$7),"")</f>
        <v/>
      </c>
      <c r="U33" s="48" t="str">
        <f ca="1">IF(AND($B33&gt;0,U$7&gt;0),INDEX(Výskyt[#Data],MATCH($B33,Výskyt[kód-P]),U$7),"")</f>
        <v/>
      </c>
      <c r="V33" s="48" t="str">
        <f ca="1">IF(AND($B33&gt;0,V$7&gt;0),INDEX(Výskyt[#Data],MATCH($B33,Výskyt[kód-P]),V$7),"")</f>
        <v/>
      </c>
      <c r="W33" s="48" t="str">
        <f ca="1">IF(AND($B33&gt;0,W$7&gt;0),INDEX(Výskyt[#Data],MATCH($B33,Výskyt[kód-P]),W$7),"")</f>
        <v/>
      </c>
      <c r="X33" s="48" t="str">
        <f ca="1">IF(AND($B33&gt;0,X$7&gt;0),INDEX(Výskyt[#Data],MATCH($B33,Výskyt[kód-P]),X$7),"")</f>
        <v/>
      </c>
      <c r="Y33" s="48" t="str">
        <f ca="1">IF(AND($B33&gt;0,Y$7&gt;0),INDEX(Výskyt[#Data],MATCH($B33,Výskyt[kód-P]),Y$7),"")</f>
        <v/>
      </c>
      <c r="Z33" s="48" t="str">
        <f ca="1">IF(AND($B33&gt;0,Z$7&gt;0),INDEX(Výskyt[#Data],MATCH($B33,Výskyt[kód-P]),Z$7),"")</f>
        <v/>
      </c>
      <c r="AA33" s="48" t="str">
        <f ca="1">IF(AND($B33&gt;0,AA$7&gt;0),INDEX(Výskyt[#Data],MATCH($B33,Výskyt[kód-P]),AA$7),"")</f>
        <v/>
      </c>
      <c r="AB33" s="48" t="str">
        <f ca="1">IF(AND($B33&gt;0,AB$7&gt;0),INDEX(Výskyt[#Data],MATCH($B33,Výskyt[kód-P]),AB$7),"")</f>
        <v/>
      </c>
      <c r="AC33" s="48" t="str">
        <f ca="1">IF(AND($B33&gt;0,AC$7&gt;0),INDEX(Výskyt[#Data],MATCH($B33,Výskyt[kód-P]),AC$7),"")</f>
        <v/>
      </c>
      <c r="AD33" s="48" t="str">
        <f ca="1">IF(AND($B33&gt;0,AD$7&gt;0),INDEX(Výskyt[#Data],MATCH($B33,Výskyt[kód-P]),AD$7),"")</f>
        <v/>
      </c>
      <c r="AE33" s="48" t="str">
        <f ca="1">IF(AND($B33&gt;0,AE$7&gt;0),INDEX(Výskyt[#Data],MATCH($B33,Výskyt[kód-P]),AE$7),"")</f>
        <v/>
      </c>
      <c r="AF33" s="48" t="str">
        <f ca="1">IF(AND($B33&gt;0,AF$7&gt;0),INDEX(Výskyt[#Data],MATCH($B33,Výskyt[kód-P]),AF$7),"")</f>
        <v/>
      </c>
      <c r="AG33" s="48" t="str">
        <f ca="1">IF(AND($B33&gt;0,AG$7&gt;0),INDEX(Výskyt[#Data],MATCH($B33,Výskyt[kód-P]),AG$7),"")</f>
        <v/>
      </c>
      <c r="AH33" s="48" t="str">
        <f ca="1">IF(AND($B33&gt;0,AH$7&gt;0),INDEX(Výskyt[#Data],MATCH($B33,Výskyt[kód-P]),AH$7),"")</f>
        <v/>
      </c>
      <c r="AI33" s="48" t="str">
        <f ca="1">IF(AND($B33&gt;0,AI$7&gt;0),INDEX(Výskyt[#Data],MATCH($B33,Výskyt[kód-P]),AI$7),"")</f>
        <v/>
      </c>
      <c r="AJ33" s="48" t="str">
        <f ca="1">IF(AND($B33&gt;0,AJ$7&gt;0),INDEX(Výskyt[#Data],MATCH($B33,Výskyt[kód-P]),AJ$7),"")</f>
        <v/>
      </c>
      <c r="AK33" s="48" t="str">
        <f ca="1">IF(AND($B33&gt;0,AK$7&gt;0),INDEX(Výskyt[#Data],MATCH($B33,Výskyt[kód-P]),AK$7),"")</f>
        <v/>
      </c>
      <c r="AL33" s="48" t="str">
        <f ca="1">IF(AND($B33&gt;0,AL$7&gt;0),INDEX(Výskyt[#Data],MATCH($B33,Výskyt[kód-P]),AL$7),"")</f>
        <v/>
      </c>
      <c r="AM33" s="48" t="str">
        <f ca="1">IF(AND($B33&gt;0,AM$7&gt;0),INDEX(Výskyt[#Data],MATCH($B33,Výskyt[kód-P]),AM$7),"")</f>
        <v/>
      </c>
      <c r="AN33" s="48" t="str">
        <f ca="1">IF(AND($B33&gt;0,AN$7&gt;0),INDEX(Výskyt[#Data],MATCH($B33,Výskyt[kód-P]),AN$7),"")</f>
        <v/>
      </c>
      <c r="AO33" s="48" t="str">
        <f ca="1">IF(AND($B33&gt;0,AO$7&gt;0),INDEX(Výskyt[#Data],MATCH($B33,Výskyt[kód-P]),AO$7),"")</f>
        <v/>
      </c>
      <c r="AP33" s="48" t="str">
        <f ca="1">IF(AND($B33&gt;0,AP$7&gt;0),INDEX(Výskyt[#Data],MATCH($B33,Výskyt[kód-P]),AP$7),"")</f>
        <v/>
      </c>
      <c r="AQ33" s="48" t="str">
        <f ca="1">IF(AND($B33&gt;0,AQ$7&gt;0),INDEX(Výskyt[#Data],MATCH($B33,Výskyt[kód-P]),AQ$7),"")</f>
        <v/>
      </c>
      <c r="AR33" s="48" t="str">
        <f ca="1">IF(AND($B33&gt;0,AR$7&gt;0),INDEX(Výskyt[#Data],MATCH($B33,Výskyt[kód-P]),AR$7),"")</f>
        <v/>
      </c>
      <c r="AS33" s="48" t="str">
        <f ca="1">IF(AND($B33&gt;0,AS$7&gt;0),INDEX(Výskyt[#Data],MATCH($B33,Výskyt[kód-P]),AS$7),"")</f>
        <v/>
      </c>
      <c r="AT33" s="48" t="str">
        <f ca="1">IF(AND($B33&gt;0,AT$7&gt;0),INDEX(Výskyt[#Data],MATCH($B33,Výskyt[kód-P]),AT$7),"")</f>
        <v/>
      </c>
      <c r="AU33" s="48" t="str">
        <f ca="1">IF(AND($B33&gt;0,AU$7&gt;0),INDEX(Výskyt[#Data],MATCH($B33,Výskyt[kód-P]),AU$7),"")</f>
        <v/>
      </c>
      <c r="AV33" s="48" t="str">
        <f ca="1">IF(AND($B33&gt;0,AV$7&gt;0),INDEX(Výskyt[#Data],MATCH($B33,Výskyt[kód-P]),AV$7),"")</f>
        <v/>
      </c>
      <c r="AW33" s="48" t="str">
        <f ca="1">IF(AND($B33&gt;0,AW$7&gt;0),INDEX(Výskyt[#Data],MATCH($B33,Výskyt[kód-P]),AW$7),"")</f>
        <v/>
      </c>
      <c r="AX33" s="48" t="str">
        <f ca="1">IF(AND($B33&gt;0,AX$7&gt;0),INDEX(Výskyt[#Data],MATCH($B33,Výskyt[kód-P]),AX$7),"")</f>
        <v/>
      </c>
      <c r="AY33" s="48" t="str">
        <f ca="1">IF(AND($B33&gt;0,AY$7&gt;0),INDEX(Výskyt[#Data],MATCH($B33,Výskyt[kód-P]),AY$7),"")</f>
        <v/>
      </c>
      <c r="AZ33" s="48" t="str">
        <f ca="1">IF(AND($B33&gt;0,AZ$7&gt;0),INDEX(Výskyt[#Data],MATCH($B33,Výskyt[kód-P]),AZ$7),"")</f>
        <v/>
      </c>
      <c r="BA33" s="48" t="str">
        <f ca="1">IF(AND($B33&gt;0,BA$7&gt;0),INDEX(Výskyt[#Data],MATCH($B33,Výskyt[kód-P]),BA$7),"")</f>
        <v/>
      </c>
      <c r="BB33" s="42"/>
    </row>
    <row r="34" spans="1:54" ht="12.75" customHeight="1" x14ac:dyDescent="0.4">
      <c r="A34" s="54">
        <v>26</v>
      </c>
      <c r="B34" s="55" t="str">
        <f>IFERROR(INDEX(Výskyt[[poradie]:[kód-P]],MATCH(A34,Výskyt[poradie],0),2),"")</f>
        <v/>
      </c>
      <c r="C34" s="55" t="str">
        <f>IFERROR(INDEX(Cenník[[Kód]:[Názov]],MATCH($B34,Cenník[Kód]),2),"")</f>
        <v/>
      </c>
      <c r="D34" s="48" t="str">
        <f t="shared" ca="1" si="0"/>
        <v/>
      </c>
      <c r="E34" s="56" t="str">
        <f>IFERROR(INDEX(Cenník[[KódN]:[JC]],MATCH($B34,Cenník[KódN]),2),"")</f>
        <v/>
      </c>
      <c r="F34" s="57" t="str">
        <f t="shared" ca="1" si="1"/>
        <v/>
      </c>
      <c r="G34" s="42"/>
      <c r="H34" s="58" t="str">
        <f t="shared" si="2"/>
        <v/>
      </c>
      <c r="I34" s="48" t="str">
        <f ca="1">IF(AND($B34&gt;0,I$7&gt;0),INDEX(Výskyt[#Data],MATCH($B34,Výskyt[kód-P]),I$7),"")</f>
        <v/>
      </c>
      <c r="J34" s="48" t="str">
        <f ca="1">IF(AND($B34&gt;0,J$7&gt;0),INDEX(Výskyt[#Data],MATCH($B34,Výskyt[kód-P]),J$7),"")</f>
        <v/>
      </c>
      <c r="K34" s="48" t="str">
        <f ca="1">IF(AND($B34&gt;0,K$7&gt;0),INDEX(Výskyt[#Data],MATCH($B34,Výskyt[kód-P]),K$7),"")</f>
        <v/>
      </c>
      <c r="L34" s="48" t="str">
        <f ca="1">IF(AND($B34&gt;0,L$7&gt;0),INDEX(Výskyt[#Data],MATCH($B34,Výskyt[kód-P]),L$7),"")</f>
        <v/>
      </c>
      <c r="M34" s="48" t="str">
        <f ca="1">IF(AND($B34&gt;0,M$7&gt;0),INDEX(Výskyt[#Data],MATCH($B34,Výskyt[kód-P]),M$7),"")</f>
        <v/>
      </c>
      <c r="N34" s="48" t="str">
        <f ca="1">IF(AND($B34&gt;0,N$7&gt;0),INDEX(Výskyt[#Data],MATCH($B34,Výskyt[kód-P]),N$7),"")</f>
        <v/>
      </c>
      <c r="O34" s="48" t="str">
        <f ca="1">IF(AND($B34&gt;0,O$7&gt;0),INDEX(Výskyt[#Data],MATCH($B34,Výskyt[kód-P]),O$7),"")</f>
        <v/>
      </c>
      <c r="P34" s="48" t="str">
        <f ca="1">IF(AND($B34&gt;0,P$7&gt;0),INDEX(Výskyt[#Data],MATCH($B34,Výskyt[kód-P]),P$7),"")</f>
        <v/>
      </c>
      <c r="Q34" s="48" t="str">
        <f ca="1">IF(AND($B34&gt;0,Q$7&gt;0),INDEX(Výskyt[#Data],MATCH($B34,Výskyt[kód-P]),Q$7),"")</f>
        <v/>
      </c>
      <c r="R34" s="48" t="str">
        <f ca="1">IF(AND($B34&gt;0,R$7&gt;0),INDEX(Výskyt[#Data],MATCH($B34,Výskyt[kód-P]),R$7),"")</f>
        <v/>
      </c>
      <c r="S34" s="48" t="str">
        <f ca="1">IF(AND($B34&gt;0,S$7&gt;0),INDEX(Výskyt[#Data],MATCH($B34,Výskyt[kód-P]),S$7),"")</f>
        <v/>
      </c>
      <c r="T34" s="48" t="str">
        <f ca="1">IF(AND($B34&gt;0,T$7&gt;0),INDEX(Výskyt[#Data],MATCH($B34,Výskyt[kód-P]),T$7),"")</f>
        <v/>
      </c>
      <c r="U34" s="48" t="str">
        <f ca="1">IF(AND($B34&gt;0,U$7&gt;0),INDEX(Výskyt[#Data],MATCH($B34,Výskyt[kód-P]),U$7),"")</f>
        <v/>
      </c>
      <c r="V34" s="48" t="str">
        <f ca="1">IF(AND($B34&gt;0,V$7&gt;0),INDEX(Výskyt[#Data],MATCH($B34,Výskyt[kód-P]),V$7),"")</f>
        <v/>
      </c>
      <c r="W34" s="48" t="str">
        <f ca="1">IF(AND($B34&gt;0,W$7&gt;0),INDEX(Výskyt[#Data],MATCH($B34,Výskyt[kód-P]),W$7),"")</f>
        <v/>
      </c>
      <c r="X34" s="48" t="str">
        <f ca="1">IF(AND($B34&gt;0,X$7&gt;0),INDEX(Výskyt[#Data],MATCH($B34,Výskyt[kód-P]),X$7),"")</f>
        <v/>
      </c>
      <c r="Y34" s="48" t="str">
        <f ca="1">IF(AND($B34&gt;0,Y$7&gt;0),INDEX(Výskyt[#Data],MATCH($B34,Výskyt[kód-P]),Y$7),"")</f>
        <v/>
      </c>
      <c r="Z34" s="48" t="str">
        <f ca="1">IF(AND($B34&gt;0,Z$7&gt;0),INDEX(Výskyt[#Data],MATCH($B34,Výskyt[kód-P]),Z$7),"")</f>
        <v/>
      </c>
      <c r="AA34" s="48" t="str">
        <f ca="1">IF(AND($B34&gt;0,AA$7&gt;0),INDEX(Výskyt[#Data],MATCH($B34,Výskyt[kód-P]),AA$7),"")</f>
        <v/>
      </c>
      <c r="AB34" s="48" t="str">
        <f ca="1">IF(AND($B34&gt;0,AB$7&gt;0),INDEX(Výskyt[#Data],MATCH($B34,Výskyt[kód-P]),AB$7),"")</f>
        <v/>
      </c>
      <c r="AC34" s="48" t="str">
        <f ca="1">IF(AND($B34&gt;0,AC$7&gt;0),INDEX(Výskyt[#Data],MATCH($B34,Výskyt[kód-P]),AC$7),"")</f>
        <v/>
      </c>
      <c r="AD34" s="48" t="str">
        <f ca="1">IF(AND($B34&gt;0,AD$7&gt;0),INDEX(Výskyt[#Data],MATCH($B34,Výskyt[kód-P]),AD$7),"")</f>
        <v/>
      </c>
      <c r="AE34" s="48" t="str">
        <f ca="1">IF(AND($B34&gt;0,AE$7&gt;0),INDEX(Výskyt[#Data],MATCH($B34,Výskyt[kód-P]),AE$7),"")</f>
        <v/>
      </c>
      <c r="AF34" s="48" t="str">
        <f ca="1">IF(AND($B34&gt;0,AF$7&gt;0),INDEX(Výskyt[#Data],MATCH($B34,Výskyt[kód-P]),AF$7),"")</f>
        <v/>
      </c>
      <c r="AG34" s="48" t="str">
        <f ca="1">IF(AND($B34&gt;0,AG$7&gt;0),INDEX(Výskyt[#Data],MATCH($B34,Výskyt[kód-P]),AG$7),"")</f>
        <v/>
      </c>
      <c r="AH34" s="48" t="str">
        <f ca="1">IF(AND($B34&gt;0,AH$7&gt;0),INDEX(Výskyt[#Data],MATCH($B34,Výskyt[kód-P]),AH$7),"")</f>
        <v/>
      </c>
      <c r="AI34" s="48" t="str">
        <f ca="1">IF(AND($B34&gt;0,AI$7&gt;0),INDEX(Výskyt[#Data],MATCH($B34,Výskyt[kód-P]),AI$7),"")</f>
        <v/>
      </c>
      <c r="AJ34" s="48" t="str">
        <f ca="1">IF(AND($B34&gt;0,AJ$7&gt;0),INDEX(Výskyt[#Data],MATCH($B34,Výskyt[kód-P]),AJ$7),"")</f>
        <v/>
      </c>
      <c r="AK34" s="48" t="str">
        <f ca="1">IF(AND($B34&gt;0,AK$7&gt;0),INDEX(Výskyt[#Data],MATCH($B34,Výskyt[kód-P]),AK$7),"")</f>
        <v/>
      </c>
      <c r="AL34" s="48" t="str">
        <f ca="1">IF(AND($B34&gt;0,AL$7&gt;0),INDEX(Výskyt[#Data],MATCH($B34,Výskyt[kód-P]),AL$7),"")</f>
        <v/>
      </c>
      <c r="AM34" s="48" t="str">
        <f ca="1">IF(AND($B34&gt;0,AM$7&gt;0),INDEX(Výskyt[#Data],MATCH($B34,Výskyt[kód-P]),AM$7),"")</f>
        <v/>
      </c>
      <c r="AN34" s="48" t="str">
        <f ca="1">IF(AND($B34&gt;0,AN$7&gt;0),INDEX(Výskyt[#Data],MATCH($B34,Výskyt[kód-P]),AN$7),"")</f>
        <v/>
      </c>
      <c r="AO34" s="48" t="str">
        <f ca="1">IF(AND($B34&gt;0,AO$7&gt;0),INDEX(Výskyt[#Data],MATCH($B34,Výskyt[kód-P]),AO$7),"")</f>
        <v/>
      </c>
      <c r="AP34" s="48" t="str">
        <f ca="1">IF(AND($B34&gt;0,AP$7&gt;0),INDEX(Výskyt[#Data],MATCH($B34,Výskyt[kód-P]),AP$7),"")</f>
        <v/>
      </c>
      <c r="AQ34" s="48" t="str">
        <f ca="1">IF(AND($B34&gt;0,AQ$7&gt;0),INDEX(Výskyt[#Data],MATCH($B34,Výskyt[kód-P]),AQ$7),"")</f>
        <v/>
      </c>
      <c r="AR34" s="48" t="str">
        <f ca="1">IF(AND($B34&gt;0,AR$7&gt;0),INDEX(Výskyt[#Data],MATCH($B34,Výskyt[kód-P]),AR$7),"")</f>
        <v/>
      </c>
      <c r="AS34" s="48" t="str">
        <f ca="1">IF(AND($B34&gt;0,AS$7&gt;0),INDEX(Výskyt[#Data],MATCH($B34,Výskyt[kód-P]),AS$7),"")</f>
        <v/>
      </c>
      <c r="AT34" s="48" t="str">
        <f ca="1">IF(AND($B34&gt;0,AT$7&gt;0),INDEX(Výskyt[#Data],MATCH($B34,Výskyt[kód-P]),AT$7),"")</f>
        <v/>
      </c>
      <c r="AU34" s="48" t="str">
        <f ca="1">IF(AND($B34&gt;0,AU$7&gt;0),INDEX(Výskyt[#Data],MATCH($B34,Výskyt[kód-P]),AU$7),"")</f>
        <v/>
      </c>
      <c r="AV34" s="48" t="str">
        <f ca="1">IF(AND($B34&gt;0,AV$7&gt;0),INDEX(Výskyt[#Data],MATCH($B34,Výskyt[kód-P]),AV$7),"")</f>
        <v/>
      </c>
      <c r="AW34" s="48" t="str">
        <f ca="1">IF(AND($B34&gt;0,AW$7&gt;0),INDEX(Výskyt[#Data],MATCH($B34,Výskyt[kód-P]),AW$7),"")</f>
        <v/>
      </c>
      <c r="AX34" s="48" t="str">
        <f ca="1">IF(AND($B34&gt;0,AX$7&gt;0),INDEX(Výskyt[#Data],MATCH($B34,Výskyt[kód-P]),AX$7),"")</f>
        <v/>
      </c>
      <c r="AY34" s="48" t="str">
        <f ca="1">IF(AND($B34&gt;0,AY$7&gt;0),INDEX(Výskyt[#Data],MATCH($B34,Výskyt[kód-P]),AY$7),"")</f>
        <v/>
      </c>
      <c r="AZ34" s="48" t="str">
        <f ca="1">IF(AND($B34&gt;0,AZ$7&gt;0),INDEX(Výskyt[#Data],MATCH($B34,Výskyt[kód-P]),AZ$7),"")</f>
        <v/>
      </c>
      <c r="BA34" s="48" t="str">
        <f ca="1">IF(AND($B34&gt;0,BA$7&gt;0),INDEX(Výskyt[#Data],MATCH($B34,Výskyt[kód-P]),BA$7),"")</f>
        <v/>
      </c>
      <c r="BB34" s="42"/>
    </row>
    <row r="35" spans="1:54" ht="12.75" customHeight="1" x14ac:dyDescent="0.4">
      <c r="A35" s="54">
        <v>27</v>
      </c>
      <c r="B35" s="55" t="str">
        <f>IFERROR(INDEX(Výskyt[[poradie]:[kód-P]],MATCH(A35,Výskyt[poradie],0),2),"")</f>
        <v/>
      </c>
      <c r="C35" s="55" t="str">
        <f>IFERROR(INDEX(Cenník[[Kód]:[Názov]],MATCH($B35,Cenník[Kód]),2),"")</f>
        <v/>
      </c>
      <c r="D35" s="48" t="str">
        <f t="shared" ca="1" si="0"/>
        <v/>
      </c>
      <c r="E35" s="56" t="str">
        <f>IFERROR(INDEX(Cenník[[KódN]:[JC]],MATCH($B35,Cenník[KódN]),2),"")</f>
        <v/>
      </c>
      <c r="F35" s="57" t="str">
        <f t="shared" ca="1" si="1"/>
        <v/>
      </c>
      <c r="G35" s="42"/>
      <c r="H35" s="58" t="str">
        <f t="shared" si="2"/>
        <v/>
      </c>
      <c r="I35" s="48" t="str">
        <f ca="1">IF(AND($B35&gt;0,I$7&gt;0),INDEX(Výskyt[#Data],MATCH($B35,Výskyt[kód-P]),I$7),"")</f>
        <v/>
      </c>
      <c r="J35" s="48" t="str">
        <f ca="1">IF(AND($B35&gt;0,J$7&gt;0),INDEX(Výskyt[#Data],MATCH($B35,Výskyt[kód-P]),J$7),"")</f>
        <v/>
      </c>
      <c r="K35" s="48" t="str">
        <f ca="1">IF(AND($B35&gt;0,K$7&gt;0),INDEX(Výskyt[#Data],MATCH($B35,Výskyt[kód-P]),K$7),"")</f>
        <v/>
      </c>
      <c r="L35" s="48" t="str">
        <f ca="1">IF(AND($B35&gt;0,L$7&gt;0),INDEX(Výskyt[#Data],MATCH($B35,Výskyt[kód-P]),L$7),"")</f>
        <v/>
      </c>
      <c r="M35" s="48" t="str">
        <f ca="1">IF(AND($B35&gt;0,M$7&gt;0),INDEX(Výskyt[#Data],MATCH($B35,Výskyt[kód-P]),M$7),"")</f>
        <v/>
      </c>
      <c r="N35" s="48" t="str">
        <f ca="1">IF(AND($B35&gt;0,N$7&gt;0),INDEX(Výskyt[#Data],MATCH($B35,Výskyt[kód-P]),N$7),"")</f>
        <v/>
      </c>
      <c r="O35" s="48" t="str">
        <f ca="1">IF(AND($B35&gt;0,O$7&gt;0),INDEX(Výskyt[#Data],MATCH($B35,Výskyt[kód-P]),O$7),"")</f>
        <v/>
      </c>
      <c r="P35" s="48" t="str">
        <f ca="1">IF(AND($B35&gt;0,P$7&gt;0),INDEX(Výskyt[#Data],MATCH($B35,Výskyt[kód-P]),P$7),"")</f>
        <v/>
      </c>
      <c r="Q35" s="48" t="str">
        <f ca="1">IF(AND($B35&gt;0,Q$7&gt;0),INDEX(Výskyt[#Data],MATCH($B35,Výskyt[kód-P]),Q$7),"")</f>
        <v/>
      </c>
      <c r="R35" s="48" t="str">
        <f ca="1">IF(AND($B35&gt;0,R$7&gt;0),INDEX(Výskyt[#Data],MATCH($B35,Výskyt[kód-P]),R$7),"")</f>
        <v/>
      </c>
      <c r="S35" s="48" t="str">
        <f ca="1">IF(AND($B35&gt;0,S$7&gt;0),INDEX(Výskyt[#Data],MATCH($B35,Výskyt[kód-P]),S$7),"")</f>
        <v/>
      </c>
      <c r="T35" s="48" t="str">
        <f ca="1">IF(AND($B35&gt;0,T$7&gt;0),INDEX(Výskyt[#Data],MATCH($B35,Výskyt[kód-P]),T$7),"")</f>
        <v/>
      </c>
      <c r="U35" s="48" t="str">
        <f ca="1">IF(AND($B35&gt;0,U$7&gt;0),INDEX(Výskyt[#Data],MATCH($B35,Výskyt[kód-P]),U$7),"")</f>
        <v/>
      </c>
      <c r="V35" s="48" t="str">
        <f ca="1">IF(AND($B35&gt;0,V$7&gt;0),INDEX(Výskyt[#Data],MATCH($B35,Výskyt[kód-P]),V$7),"")</f>
        <v/>
      </c>
      <c r="W35" s="48" t="str">
        <f ca="1">IF(AND($B35&gt;0,W$7&gt;0),INDEX(Výskyt[#Data],MATCH($B35,Výskyt[kód-P]),W$7),"")</f>
        <v/>
      </c>
      <c r="X35" s="48" t="str">
        <f ca="1">IF(AND($B35&gt;0,X$7&gt;0),INDEX(Výskyt[#Data],MATCH($B35,Výskyt[kód-P]),X$7),"")</f>
        <v/>
      </c>
      <c r="Y35" s="48" t="str">
        <f ca="1">IF(AND($B35&gt;0,Y$7&gt;0),INDEX(Výskyt[#Data],MATCH($B35,Výskyt[kód-P]),Y$7),"")</f>
        <v/>
      </c>
      <c r="Z35" s="48" t="str">
        <f ca="1">IF(AND($B35&gt;0,Z$7&gt;0),INDEX(Výskyt[#Data],MATCH($B35,Výskyt[kód-P]),Z$7),"")</f>
        <v/>
      </c>
      <c r="AA35" s="48" t="str">
        <f ca="1">IF(AND($B35&gt;0,AA$7&gt;0),INDEX(Výskyt[#Data],MATCH($B35,Výskyt[kód-P]),AA$7),"")</f>
        <v/>
      </c>
      <c r="AB35" s="48" t="str">
        <f ca="1">IF(AND($B35&gt;0,AB$7&gt;0),INDEX(Výskyt[#Data],MATCH($B35,Výskyt[kód-P]),AB$7),"")</f>
        <v/>
      </c>
      <c r="AC35" s="48" t="str">
        <f ca="1">IF(AND($B35&gt;0,AC$7&gt;0),INDEX(Výskyt[#Data],MATCH($B35,Výskyt[kód-P]),AC$7),"")</f>
        <v/>
      </c>
      <c r="AD35" s="48" t="str">
        <f ca="1">IF(AND($B35&gt;0,AD$7&gt;0),INDEX(Výskyt[#Data],MATCH($B35,Výskyt[kód-P]),AD$7),"")</f>
        <v/>
      </c>
      <c r="AE35" s="48" t="str">
        <f ca="1">IF(AND($B35&gt;0,AE$7&gt;0),INDEX(Výskyt[#Data],MATCH($B35,Výskyt[kód-P]),AE$7),"")</f>
        <v/>
      </c>
      <c r="AF35" s="48" t="str">
        <f ca="1">IF(AND($B35&gt;0,AF$7&gt;0),INDEX(Výskyt[#Data],MATCH($B35,Výskyt[kód-P]),AF$7),"")</f>
        <v/>
      </c>
      <c r="AG35" s="48" t="str">
        <f ca="1">IF(AND($B35&gt;0,AG$7&gt;0),INDEX(Výskyt[#Data],MATCH($B35,Výskyt[kód-P]),AG$7),"")</f>
        <v/>
      </c>
      <c r="AH35" s="48" t="str">
        <f ca="1">IF(AND($B35&gt;0,AH$7&gt;0),INDEX(Výskyt[#Data],MATCH($B35,Výskyt[kód-P]),AH$7),"")</f>
        <v/>
      </c>
      <c r="AI35" s="48" t="str">
        <f ca="1">IF(AND($B35&gt;0,AI$7&gt;0),INDEX(Výskyt[#Data],MATCH($B35,Výskyt[kód-P]),AI$7),"")</f>
        <v/>
      </c>
      <c r="AJ35" s="48" t="str">
        <f ca="1">IF(AND($B35&gt;0,AJ$7&gt;0),INDEX(Výskyt[#Data],MATCH($B35,Výskyt[kód-P]),AJ$7),"")</f>
        <v/>
      </c>
      <c r="AK35" s="48" t="str">
        <f ca="1">IF(AND($B35&gt;0,AK$7&gt;0),INDEX(Výskyt[#Data],MATCH($B35,Výskyt[kód-P]),AK$7),"")</f>
        <v/>
      </c>
      <c r="AL35" s="48" t="str">
        <f ca="1">IF(AND($B35&gt;0,AL$7&gt;0),INDEX(Výskyt[#Data],MATCH($B35,Výskyt[kód-P]),AL$7),"")</f>
        <v/>
      </c>
      <c r="AM35" s="48" t="str">
        <f ca="1">IF(AND($B35&gt;0,AM$7&gt;0),INDEX(Výskyt[#Data],MATCH($B35,Výskyt[kód-P]),AM$7),"")</f>
        <v/>
      </c>
      <c r="AN35" s="48" t="str">
        <f ca="1">IF(AND($B35&gt;0,AN$7&gt;0),INDEX(Výskyt[#Data],MATCH($B35,Výskyt[kód-P]),AN$7),"")</f>
        <v/>
      </c>
      <c r="AO35" s="48" t="str">
        <f ca="1">IF(AND($B35&gt;0,AO$7&gt;0),INDEX(Výskyt[#Data],MATCH($B35,Výskyt[kód-P]),AO$7),"")</f>
        <v/>
      </c>
      <c r="AP35" s="48" t="str">
        <f ca="1">IF(AND($B35&gt;0,AP$7&gt;0),INDEX(Výskyt[#Data],MATCH($B35,Výskyt[kód-P]),AP$7),"")</f>
        <v/>
      </c>
      <c r="AQ35" s="48" t="str">
        <f ca="1">IF(AND($B35&gt;0,AQ$7&gt;0),INDEX(Výskyt[#Data],MATCH($B35,Výskyt[kód-P]),AQ$7),"")</f>
        <v/>
      </c>
      <c r="AR35" s="48" t="str">
        <f ca="1">IF(AND($B35&gt;0,AR$7&gt;0),INDEX(Výskyt[#Data],MATCH($B35,Výskyt[kód-P]),AR$7),"")</f>
        <v/>
      </c>
      <c r="AS35" s="48" t="str">
        <f ca="1">IF(AND($B35&gt;0,AS$7&gt;0),INDEX(Výskyt[#Data],MATCH($B35,Výskyt[kód-P]),AS$7),"")</f>
        <v/>
      </c>
      <c r="AT35" s="48" t="str">
        <f ca="1">IF(AND($B35&gt;0,AT$7&gt;0),INDEX(Výskyt[#Data],MATCH($B35,Výskyt[kód-P]),AT$7),"")</f>
        <v/>
      </c>
      <c r="AU35" s="48" t="str">
        <f ca="1">IF(AND($B35&gt;0,AU$7&gt;0),INDEX(Výskyt[#Data],MATCH($B35,Výskyt[kód-P]),AU$7),"")</f>
        <v/>
      </c>
      <c r="AV35" s="48" t="str">
        <f ca="1">IF(AND($B35&gt;0,AV$7&gt;0),INDEX(Výskyt[#Data],MATCH($B35,Výskyt[kód-P]),AV$7),"")</f>
        <v/>
      </c>
      <c r="AW35" s="48" t="str">
        <f ca="1">IF(AND($B35&gt;0,AW$7&gt;0),INDEX(Výskyt[#Data],MATCH($B35,Výskyt[kód-P]),AW$7),"")</f>
        <v/>
      </c>
      <c r="AX35" s="48" t="str">
        <f ca="1">IF(AND($B35&gt;0,AX$7&gt;0),INDEX(Výskyt[#Data],MATCH($B35,Výskyt[kód-P]),AX$7),"")</f>
        <v/>
      </c>
      <c r="AY35" s="48" t="str">
        <f ca="1">IF(AND($B35&gt;0,AY$7&gt;0),INDEX(Výskyt[#Data],MATCH($B35,Výskyt[kód-P]),AY$7),"")</f>
        <v/>
      </c>
      <c r="AZ35" s="48" t="str">
        <f ca="1">IF(AND($B35&gt;0,AZ$7&gt;0),INDEX(Výskyt[#Data],MATCH($B35,Výskyt[kód-P]),AZ$7),"")</f>
        <v/>
      </c>
      <c r="BA35" s="48" t="str">
        <f ca="1">IF(AND($B35&gt;0,BA$7&gt;0),INDEX(Výskyt[#Data],MATCH($B35,Výskyt[kód-P]),BA$7),"")</f>
        <v/>
      </c>
      <c r="BB35" s="42"/>
    </row>
    <row r="36" spans="1:54" ht="12.75" customHeight="1" x14ac:dyDescent="0.4">
      <c r="A36" s="54">
        <v>28</v>
      </c>
      <c r="B36" s="55" t="str">
        <f>IFERROR(INDEX(Výskyt[[poradie]:[kód-P]],MATCH(A36,Výskyt[poradie],0),2),"")</f>
        <v/>
      </c>
      <c r="C36" s="55" t="str">
        <f>IFERROR(INDEX(Cenník[[Kód]:[Názov]],MATCH($B36,Cenník[Kód]),2),"")</f>
        <v/>
      </c>
      <c r="D36" s="48" t="str">
        <f t="shared" ca="1" si="0"/>
        <v/>
      </c>
      <c r="E36" s="56" t="str">
        <f>IFERROR(INDEX(Cenník[[KódN]:[JC]],MATCH($B36,Cenník[KódN]),2),"")</f>
        <v/>
      </c>
      <c r="F36" s="57" t="str">
        <f t="shared" ca="1" si="1"/>
        <v/>
      </c>
      <c r="G36" s="42"/>
      <c r="H36" s="58" t="str">
        <f t="shared" si="2"/>
        <v/>
      </c>
      <c r="I36" s="48" t="str">
        <f ca="1">IF(AND($B36&gt;0,I$7&gt;0),INDEX(Výskyt[#Data],MATCH($B36,Výskyt[kód-P]),I$7),"")</f>
        <v/>
      </c>
      <c r="J36" s="48" t="str">
        <f ca="1">IF(AND($B36&gt;0,J$7&gt;0),INDEX(Výskyt[#Data],MATCH($B36,Výskyt[kód-P]),J$7),"")</f>
        <v/>
      </c>
      <c r="K36" s="48" t="str">
        <f ca="1">IF(AND($B36&gt;0,K$7&gt;0),INDEX(Výskyt[#Data],MATCH($B36,Výskyt[kód-P]),K$7),"")</f>
        <v/>
      </c>
      <c r="L36" s="48" t="str">
        <f ca="1">IF(AND($B36&gt;0,L$7&gt;0),INDEX(Výskyt[#Data],MATCH($B36,Výskyt[kód-P]),L$7),"")</f>
        <v/>
      </c>
      <c r="M36" s="48" t="str">
        <f ca="1">IF(AND($B36&gt;0,M$7&gt;0),INDEX(Výskyt[#Data],MATCH($B36,Výskyt[kód-P]),M$7),"")</f>
        <v/>
      </c>
      <c r="N36" s="48" t="str">
        <f ca="1">IF(AND($B36&gt;0,N$7&gt;0),INDEX(Výskyt[#Data],MATCH($B36,Výskyt[kód-P]),N$7),"")</f>
        <v/>
      </c>
      <c r="O36" s="48" t="str">
        <f ca="1">IF(AND($B36&gt;0,O$7&gt;0),INDEX(Výskyt[#Data],MATCH($B36,Výskyt[kód-P]),O$7),"")</f>
        <v/>
      </c>
      <c r="P36" s="48" t="str">
        <f ca="1">IF(AND($B36&gt;0,P$7&gt;0),INDEX(Výskyt[#Data],MATCH($B36,Výskyt[kód-P]),P$7),"")</f>
        <v/>
      </c>
      <c r="Q36" s="48" t="str">
        <f ca="1">IF(AND($B36&gt;0,Q$7&gt;0),INDEX(Výskyt[#Data],MATCH($B36,Výskyt[kód-P]),Q$7),"")</f>
        <v/>
      </c>
      <c r="R36" s="48" t="str">
        <f ca="1">IF(AND($B36&gt;0,R$7&gt;0),INDEX(Výskyt[#Data],MATCH($B36,Výskyt[kód-P]),R$7),"")</f>
        <v/>
      </c>
      <c r="S36" s="48" t="str">
        <f ca="1">IF(AND($B36&gt;0,S$7&gt;0),INDEX(Výskyt[#Data],MATCH($B36,Výskyt[kód-P]),S$7),"")</f>
        <v/>
      </c>
      <c r="T36" s="48" t="str">
        <f ca="1">IF(AND($B36&gt;0,T$7&gt;0),INDEX(Výskyt[#Data],MATCH($B36,Výskyt[kód-P]),T$7),"")</f>
        <v/>
      </c>
      <c r="U36" s="48" t="str">
        <f ca="1">IF(AND($B36&gt;0,U$7&gt;0),INDEX(Výskyt[#Data],MATCH($B36,Výskyt[kód-P]),U$7),"")</f>
        <v/>
      </c>
      <c r="V36" s="48" t="str">
        <f ca="1">IF(AND($B36&gt;0,V$7&gt;0),INDEX(Výskyt[#Data],MATCH($B36,Výskyt[kód-P]),V$7),"")</f>
        <v/>
      </c>
      <c r="W36" s="48" t="str">
        <f ca="1">IF(AND($B36&gt;0,W$7&gt;0),INDEX(Výskyt[#Data],MATCH($B36,Výskyt[kód-P]),W$7),"")</f>
        <v/>
      </c>
      <c r="X36" s="48" t="str">
        <f ca="1">IF(AND($B36&gt;0,X$7&gt;0),INDEX(Výskyt[#Data],MATCH($B36,Výskyt[kód-P]),X$7),"")</f>
        <v/>
      </c>
      <c r="Y36" s="48" t="str">
        <f ca="1">IF(AND($B36&gt;0,Y$7&gt;0),INDEX(Výskyt[#Data],MATCH($B36,Výskyt[kód-P]),Y$7),"")</f>
        <v/>
      </c>
      <c r="Z36" s="48" t="str">
        <f ca="1">IF(AND($B36&gt;0,Z$7&gt;0),INDEX(Výskyt[#Data],MATCH($B36,Výskyt[kód-P]),Z$7),"")</f>
        <v/>
      </c>
      <c r="AA36" s="48" t="str">
        <f ca="1">IF(AND($B36&gt;0,AA$7&gt;0),INDEX(Výskyt[#Data],MATCH($B36,Výskyt[kód-P]),AA$7),"")</f>
        <v/>
      </c>
      <c r="AB36" s="48" t="str">
        <f ca="1">IF(AND($B36&gt;0,AB$7&gt;0),INDEX(Výskyt[#Data],MATCH($B36,Výskyt[kód-P]),AB$7),"")</f>
        <v/>
      </c>
      <c r="AC36" s="48" t="str">
        <f ca="1">IF(AND($B36&gt;0,AC$7&gt;0),INDEX(Výskyt[#Data],MATCH($B36,Výskyt[kód-P]),AC$7),"")</f>
        <v/>
      </c>
      <c r="AD36" s="48" t="str">
        <f ca="1">IF(AND($B36&gt;0,AD$7&gt;0),INDEX(Výskyt[#Data],MATCH($B36,Výskyt[kód-P]),AD$7),"")</f>
        <v/>
      </c>
      <c r="AE36" s="48" t="str">
        <f ca="1">IF(AND($B36&gt;0,AE$7&gt;0),INDEX(Výskyt[#Data],MATCH($B36,Výskyt[kód-P]),AE$7),"")</f>
        <v/>
      </c>
      <c r="AF36" s="48" t="str">
        <f ca="1">IF(AND($B36&gt;0,AF$7&gt;0),INDEX(Výskyt[#Data],MATCH($B36,Výskyt[kód-P]),AF$7),"")</f>
        <v/>
      </c>
      <c r="AG36" s="48" t="str">
        <f ca="1">IF(AND($B36&gt;0,AG$7&gt;0),INDEX(Výskyt[#Data],MATCH($B36,Výskyt[kód-P]),AG$7),"")</f>
        <v/>
      </c>
      <c r="AH36" s="48" t="str">
        <f ca="1">IF(AND($B36&gt;0,AH$7&gt;0),INDEX(Výskyt[#Data],MATCH($B36,Výskyt[kód-P]),AH$7),"")</f>
        <v/>
      </c>
      <c r="AI36" s="48" t="str">
        <f ca="1">IF(AND($B36&gt;0,AI$7&gt;0),INDEX(Výskyt[#Data],MATCH($B36,Výskyt[kód-P]),AI$7),"")</f>
        <v/>
      </c>
      <c r="AJ36" s="48" t="str">
        <f ca="1">IF(AND($B36&gt;0,AJ$7&gt;0),INDEX(Výskyt[#Data],MATCH($B36,Výskyt[kód-P]),AJ$7),"")</f>
        <v/>
      </c>
      <c r="AK36" s="48" t="str">
        <f ca="1">IF(AND($B36&gt;0,AK$7&gt;0),INDEX(Výskyt[#Data],MATCH($B36,Výskyt[kód-P]),AK$7),"")</f>
        <v/>
      </c>
      <c r="AL36" s="48" t="str">
        <f ca="1">IF(AND($B36&gt;0,AL$7&gt;0),INDEX(Výskyt[#Data],MATCH($B36,Výskyt[kód-P]),AL$7),"")</f>
        <v/>
      </c>
      <c r="AM36" s="48" t="str">
        <f ca="1">IF(AND($B36&gt;0,AM$7&gt;0),INDEX(Výskyt[#Data],MATCH($B36,Výskyt[kód-P]),AM$7),"")</f>
        <v/>
      </c>
      <c r="AN36" s="48" t="str">
        <f ca="1">IF(AND($B36&gt;0,AN$7&gt;0),INDEX(Výskyt[#Data],MATCH($B36,Výskyt[kód-P]),AN$7),"")</f>
        <v/>
      </c>
      <c r="AO36" s="48" t="str">
        <f ca="1">IF(AND($B36&gt;0,AO$7&gt;0),INDEX(Výskyt[#Data],MATCH($B36,Výskyt[kód-P]),AO$7),"")</f>
        <v/>
      </c>
      <c r="AP36" s="48" t="str">
        <f ca="1">IF(AND($B36&gt;0,AP$7&gt;0),INDEX(Výskyt[#Data],MATCH($B36,Výskyt[kód-P]),AP$7),"")</f>
        <v/>
      </c>
      <c r="AQ36" s="48" t="str">
        <f ca="1">IF(AND($B36&gt;0,AQ$7&gt;0),INDEX(Výskyt[#Data],MATCH($B36,Výskyt[kód-P]),AQ$7),"")</f>
        <v/>
      </c>
      <c r="AR36" s="48" t="str">
        <f ca="1">IF(AND($B36&gt;0,AR$7&gt;0),INDEX(Výskyt[#Data],MATCH($B36,Výskyt[kód-P]),AR$7),"")</f>
        <v/>
      </c>
      <c r="AS36" s="48" t="str">
        <f ca="1">IF(AND($B36&gt;0,AS$7&gt;0),INDEX(Výskyt[#Data],MATCH($B36,Výskyt[kód-P]),AS$7),"")</f>
        <v/>
      </c>
      <c r="AT36" s="48" t="str">
        <f ca="1">IF(AND($B36&gt;0,AT$7&gt;0),INDEX(Výskyt[#Data],MATCH($B36,Výskyt[kód-P]),AT$7),"")</f>
        <v/>
      </c>
      <c r="AU36" s="48" t="str">
        <f ca="1">IF(AND($B36&gt;0,AU$7&gt;0),INDEX(Výskyt[#Data],MATCH($B36,Výskyt[kód-P]),AU$7),"")</f>
        <v/>
      </c>
      <c r="AV36" s="48" t="str">
        <f ca="1">IF(AND($B36&gt;0,AV$7&gt;0),INDEX(Výskyt[#Data],MATCH($B36,Výskyt[kód-P]),AV$7),"")</f>
        <v/>
      </c>
      <c r="AW36" s="48" t="str">
        <f ca="1">IF(AND($B36&gt;0,AW$7&gt;0),INDEX(Výskyt[#Data],MATCH($B36,Výskyt[kód-P]),AW$7),"")</f>
        <v/>
      </c>
      <c r="AX36" s="48" t="str">
        <f ca="1">IF(AND($B36&gt;0,AX$7&gt;0),INDEX(Výskyt[#Data],MATCH($B36,Výskyt[kód-P]),AX$7),"")</f>
        <v/>
      </c>
      <c r="AY36" s="48" t="str">
        <f ca="1">IF(AND($B36&gt;0,AY$7&gt;0),INDEX(Výskyt[#Data],MATCH($B36,Výskyt[kód-P]),AY$7),"")</f>
        <v/>
      </c>
      <c r="AZ36" s="48" t="str">
        <f ca="1">IF(AND($B36&gt;0,AZ$7&gt;0),INDEX(Výskyt[#Data],MATCH($B36,Výskyt[kód-P]),AZ$7),"")</f>
        <v/>
      </c>
      <c r="BA36" s="48" t="str">
        <f ca="1">IF(AND($B36&gt;0,BA$7&gt;0),INDEX(Výskyt[#Data],MATCH($B36,Výskyt[kód-P]),BA$7),"")</f>
        <v/>
      </c>
      <c r="BB36" s="42"/>
    </row>
    <row r="37" spans="1:54" ht="12.75" customHeight="1" x14ac:dyDescent="0.4">
      <c r="A37" s="54">
        <v>29</v>
      </c>
      <c r="B37" s="55" t="str">
        <f>IFERROR(INDEX(Výskyt[[poradie]:[kód-P]],MATCH(A37,Výskyt[poradie],0),2),"")</f>
        <v/>
      </c>
      <c r="C37" s="55" t="str">
        <f>IFERROR(INDEX(Cenník[[Kód]:[Názov]],MATCH($B37,Cenník[Kód]),2),"")</f>
        <v/>
      </c>
      <c r="D37" s="48" t="str">
        <f t="shared" ca="1" si="0"/>
        <v/>
      </c>
      <c r="E37" s="56" t="str">
        <f>IFERROR(INDEX(Cenník[[KódN]:[JC]],MATCH($B37,Cenník[KódN]),2),"")</f>
        <v/>
      </c>
      <c r="F37" s="57" t="str">
        <f t="shared" ca="1" si="1"/>
        <v/>
      </c>
      <c r="G37" s="42"/>
      <c r="H37" s="58" t="str">
        <f t="shared" si="2"/>
        <v/>
      </c>
      <c r="I37" s="48" t="str">
        <f ca="1">IF(AND($B37&gt;0,I$7&gt;0),INDEX(Výskyt[#Data],MATCH($B37,Výskyt[kód-P]),I$7),"")</f>
        <v/>
      </c>
      <c r="J37" s="48" t="str">
        <f ca="1">IF(AND($B37&gt;0,J$7&gt;0),INDEX(Výskyt[#Data],MATCH($B37,Výskyt[kód-P]),J$7),"")</f>
        <v/>
      </c>
      <c r="K37" s="48" t="str">
        <f ca="1">IF(AND($B37&gt;0,K$7&gt;0),INDEX(Výskyt[#Data],MATCH($B37,Výskyt[kód-P]),K$7),"")</f>
        <v/>
      </c>
      <c r="L37" s="48" t="str">
        <f ca="1">IF(AND($B37&gt;0,L$7&gt;0),INDEX(Výskyt[#Data],MATCH($B37,Výskyt[kód-P]),L$7),"")</f>
        <v/>
      </c>
      <c r="M37" s="48" t="str">
        <f ca="1">IF(AND($B37&gt;0,M$7&gt;0),INDEX(Výskyt[#Data],MATCH($B37,Výskyt[kód-P]),M$7),"")</f>
        <v/>
      </c>
      <c r="N37" s="48" t="str">
        <f ca="1">IF(AND($B37&gt;0,N$7&gt;0),INDEX(Výskyt[#Data],MATCH($B37,Výskyt[kód-P]),N$7),"")</f>
        <v/>
      </c>
      <c r="O37" s="48" t="str">
        <f ca="1">IF(AND($B37&gt;0,O$7&gt;0),INDEX(Výskyt[#Data],MATCH($B37,Výskyt[kód-P]),O$7),"")</f>
        <v/>
      </c>
      <c r="P37" s="48" t="str">
        <f ca="1">IF(AND($B37&gt;0,P$7&gt;0),INDEX(Výskyt[#Data],MATCH($B37,Výskyt[kód-P]),P$7),"")</f>
        <v/>
      </c>
      <c r="Q37" s="48" t="str">
        <f ca="1">IF(AND($B37&gt;0,Q$7&gt;0),INDEX(Výskyt[#Data],MATCH($B37,Výskyt[kód-P]),Q$7),"")</f>
        <v/>
      </c>
      <c r="R37" s="48" t="str">
        <f ca="1">IF(AND($B37&gt;0,R$7&gt;0),INDEX(Výskyt[#Data],MATCH($B37,Výskyt[kód-P]),R$7),"")</f>
        <v/>
      </c>
      <c r="S37" s="48" t="str">
        <f ca="1">IF(AND($B37&gt;0,S$7&gt;0),INDEX(Výskyt[#Data],MATCH($B37,Výskyt[kód-P]),S$7),"")</f>
        <v/>
      </c>
      <c r="T37" s="48" t="str">
        <f ca="1">IF(AND($B37&gt;0,T$7&gt;0),INDEX(Výskyt[#Data],MATCH($B37,Výskyt[kód-P]),T$7),"")</f>
        <v/>
      </c>
      <c r="U37" s="48" t="str">
        <f ca="1">IF(AND($B37&gt;0,U$7&gt;0),INDEX(Výskyt[#Data],MATCH($B37,Výskyt[kód-P]),U$7),"")</f>
        <v/>
      </c>
      <c r="V37" s="48" t="str">
        <f ca="1">IF(AND($B37&gt;0,V$7&gt;0),INDEX(Výskyt[#Data],MATCH($B37,Výskyt[kód-P]),V$7),"")</f>
        <v/>
      </c>
      <c r="W37" s="48" t="str">
        <f ca="1">IF(AND($B37&gt;0,W$7&gt;0),INDEX(Výskyt[#Data],MATCH($B37,Výskyt[kód-P]),W$7),"")</f>
        <v/>
      </c>
      <c r="X37" s="48" t="str">
        <f ca="1">IF(AND($B37&gt;0,X$7&gt;0),INDEX(Výskyt[#Data],MATCH($B37,Výskyt[kód-P]),X$7),"")</f>
        <v/>
      </c>
      <c r="Y37" s="48" t="str">
        <f ca="1">IF(AND($B37&gt;0,Y$7&gt;0),INDEX(Výskyt[#Data],MATCH($B37,Výskyt[kód-P]),Y$7),"")</f>
        <v/>
      </c>
      <c r="Z37" s="48" t="str">
        <f ca="1">IF(AND($B37&gt;0,Z$7&gt;0),INDEX(Výskyt[#Data],MATCH($B37,Výskyt[kód-P]),Z$7),"")</f>
        <v/>
      </c>
      <c r="AA37" s="48" t="str">
        <f ca="1">IF(AND($B37&gt;0,AA$7&gt;0),INDEX(Výskyt[#Data],MATCH($B37,Výskyt[kód-P]),AA$7),"")</f>
        <v/>
      </c>
      <c r="AB37" s="48" t="str">
        <f ca="1">IF(AND($B37&gt;0,AB$7&gt;0),INDEX(Výskyt[#Data],MATCH($B37,Výskyt[kód-P]),AB$7),"")</f>
        <v/>
      </c>
      <c r="AC37" s="48" t="str">
        <f ca="1">IF(AND($B37&gt;0,AC$7&gt;0),INDEX(Výskyt[#Data],MATCH($B37,Výskyt[kód-P]),AC$7),"")</f>
        <v/>
      </c>
      <c r="AD37" s="48" t="str">
        <f ca="1">IF(AND($B37&gt;0,AD$7&gt;0),INDEX(Výskyt[#Data],MATCH($B37,Výskyt[kód-P]),AD$7),"")</f>
        <v/>
      </c>
      <c r="AE37" s="48" t="str">
        <f ca="1">IF(AND($B37&gt;0,AE$7&gt;0),INDEX(Výskyt[#Data],MATCH($B37,Výskyt[kód-P]),AE$7),"")</f>
        <v/>
      </c>
      <c r="AF37" s="48" t="str">
        <f ca="1">IF(AND($B37&gt;0,AF$7&gt;0),INDEX(Výskyt[#Data],MATCH($B37,Výskyt[kód-P]),AF$7),"")</f>
        <v/>
      </c>
      <c r="AG37" s="48" t="str">
        <f ca="1">IF(AND($B37&gt;0,AG$7&gt;0),INDEX(Výskyt[#Data],MATCH($B37,Výskyt[kód-P]),AG$7),"")</f>
        <v/>
      </c>
      <c r="AH37" s="48" t="str">
        <f ca="1">IF(AND($B37&gt;0,AH$7&gt;0),INDEX(Výskyt[#Data],MATCH($B37,Výskyt[kód-P]),AH$7),"")</f>
        <v/>
      </c>
      <c r="AI37" s="48" t="str">
        <f ca="1">IF(AND($B37&gt;0,AI$7&gt;0),INDEX(Výskyt[#Data],MATCH($B37,Výskyt[kód-P]),AI$7),"")</f>
        <v/>
      </c>
      <c r="AJ37" s="48" t="str">
        <f ca="1">IF(AND($B37&gt;0,AJ$7&gt;0),INDEX(Výskyt[#Data],MATCH($B37,Výskyt[kód-P]),AJ$7),"")</f>
        <v/>
      </c>
      <c r="AK37" s="48" t="str">
        <f ca="1">IF(AND($B37&gt;0,AK$7&gt;0),INDEX(Výskyt[#Data],MATCH($B37,Výskyt[kód-P]),AK$7),"")</f>
        <v/>
      </c>
      <c r="AL37" s="48" t="str">
        <f ca="1">IF(AND($B37&gt;0,AL$7&gt;0),INDEX(Výskyt[#Data],MATCH($B37,Výskyt[kód-P]),AL$7),"")</f>
        <v/>
      </c>
      <c r="AM37" s="48" t="str">
        <f ca="1">IF(AND($B37&gt;0,AM$7&gt;0),INDEX(Výskyt[#Data],MATCH($B37,Výskyt[kód-P]),AM$7),"")</f>
        <v/>
      </c>
      <c r="AN37" s="48" t="str">
        <f ca="1">IF(AND($B37&gt;0,AN$7&gt;0),INDEX(Výskyt[#Data],MATCH($B37,Výskyt[kód-P]),AN$7),"")</f>
        <v/>
      </c>
      <c r="AO37" s="48" t="str">
        <f ca="1">IF(AND($B37&gt;0,AO$7&gt;0),INDEX(Výskyt[#Data],MATCH($B37,Výskyt[kód-P]),AO$7),"")</f>
        <v/>
      </c>
      <c r="AP37" s="48" t="str">
        <f ca="1">IF(AND($B37&gt;0,AP$7&gt;0),INDEX(Výskyt[#Data],MATCH($B37,Výskyt[kód-P]),AP$7),"")</f>
        <v/>
      </c>
      <c r="AQ37" s="48" t="str">
        <f ca="1">IF(AND($B37&gt;0,AQ$7&gt;0),INDEX(Výskyt[#Data],MATCH($B37,Výskyt[kód-P]),AQ$7),"")</f>
        <v/>
      </c>
      <c r="AR37" s="48" t="str">
        <f ca="1">IF(AND($B37&gt;0,AR$7&gt;0),INDEX(Výskyt[#Data],MATCH($B37,Výskyt[kód-P]),AR$7),"")</f>
        <v/>
      </c>
      <c r="AS37" s="48" t="str">
        <f ca="1">IF(AND($B37&gt;0,AS$7&gt;0),INDEX(Výskyt[#Data],MATCH($B37,Výskyt[kód-P]),AS$7),"")</f>
        <v/>
      </c>
      <c r="AT37" s="48" t="str">
        <f ca="1">IF(AND($B37&gt;0,AT$7&gt;0),INDEX(Výskyt[#Data],MATCH($B37,Výskyt[kód-P]),AT$7),"")</f>
        <v/>
      </c>
      <c r="AU37" s="48" t="str">
        <f ca="1">IF(AND($B37&gt;0,AU$7&gt;0),INDEX(Výskyt[#Data],MATCH($B37,Výskyt[kód-P]),AU$7),"")</f>
        <v/>
      </c>
      <c r="AV37" s="48" t="str">
        <f ca="1">IF(AND($B37&gt;0,AV$7&gt;0),INDEX(Výskyt[#Data],MATCH($B37,Výskyt[kód-P]),AV$7),"")</f>
        <v/>
      </c>
      <c r="AW37" s="48" t="str">
        <f ca="1">IF(AND($B37&gt;0,AW$7&gt;0),INDEX(Výskyt[#Data],MATCH($B37,Výskyt[kód-P]),AW$7),"")</f>
        <v/>
      </c>
      <c r="AX37" s="48" t="str">
        <f ca="1">IF(AND($B37&gt;0,AX$7&gt;0),INDEX(Výskyt[#Data],MATCH($B37,Výskyt[kód-P]),AX$7),"")</f>
        <v/>
      </c>
      <c r="AY37" s="48" t="str">
        <f ca="1">IF(AND($B37&gt;0,AY$7&gt;0),INDEX(Výskyt[#Data],MATCH($B37,Výskyt[kód-P]),AY$7),"")</f>
        <v/>
      </c>
      <c r="AZ37" s="48" t="str">
        <f ca="1">IF(AND($B37&gt;0,AZ$7&gt;0),INDEX(Výskyt[#Data],MATCH($B37,Výskyt[kód-P]),AZ$7),"")</f>
        <v/>
      </c>
      <c r="BA37" s="48" t="str">
        <f ca="1">IF(AND($B37&gt;0,BA$7&gt;0),INDEX(Výskyt[#Data],MATCH($B37,Výskyt[kód-P]),BA$7),"")</f>
        <v/>
      </c>
      <c r="BB37" s="42"/>
    </row>
    <row r="38" spans="1:54" ht="12.75" customHeight="1" x14ac:dyDescent="0.4">
      <c r="A38" s="54">
        <v>30</v>
      </c>
      <c r="B38" s="55" t="str">
        <f>IFERROR(INDEX(Výskyt[[poradie]:[kód-P]],MATCH(A38,Výskyt[poradie],0),2),"")</f>
        <v/>
      </c>
      <c r="C38" s="55" t="str">
        <f>IFERROR(INDEX(Cenník[[Kód]:[Názov]],MATCH($B38,Cenník[Kód]),2),"")</f>
        <v/>
      </c>
      <c r="D38" s="48" t="str">
        <f t="shared" ca="1" si="0"/>
        <v/>
      </c>
      <c r="E38" s="56" t="str">
        <f>IFERROR(INDEX(Cenník[[KódN]:[JC]],MATCH($B38,Cenník[KódN]),2),"")</f>
        <v/>
      </c>
      <c r="F38" s="57" t="str">
        <f t="shared" ca="1" si="1"/>
        <v/>
      </c>
      <c r="G38" s="42"/>
      <c r="H38" s="58" t="str">
        <f t="shared" si="2"/>
        <v/>
      </c>
      <c r="I38" s="48" t="str">
        <f ca="1">IF(AND($B38&gt;0,I$7&gt;0),INDEX(Výskyt[#Data],MATCH($B38,Výskyt[kód-P]),I$7),"")</f>
        <v/>
      </c>
      <c r="J38" s="48" t="str">
        <f ca="1">IF(AND($B38&gt;0,J$7&gt;0),INDEX(Výskyt[#Data],MATCH($B38,Výskyt[kód-P]),J$7),"")</f>
        <v/>
      </c>
      <c r="K38" s="48" t="str">
        <f ca="1">IF(AND($B38&gt;0,K$7&gt;0),INDEX(Výskyt[#Data],MATCH($B38,Výskyt[kód-P]),K$7),"")</f>
        <v/>
      </c>
      <c r="L38" s="48" t="str">
        <f ca="1">IF(AND($B38&gt;0,L$7&gt;0),INDEX(Výskyt[#Data],MATCH($B38,Výskyt[kód-P]),L$7),"")</f>
        <v/>
      </c>
      <c r="M38" s="48" t="str">
        <f ca="1">IF(AND($B38&gt;0,M$7&gt;0),INDEX(Výskyt[#Data],MATCH($B38,Výskyt[kód-P]),M$7),"")</f>
        <v/>
      </c>
      <c r="N38" s="48" t="str">
        <f ca="1">IF(AND($B38&gt;0,N$7&gt;0),INDEX(Výskyt[#Data],MATCH($B38,Výskyt[kód-P]),N$7),"")</f>
        <v/>
      </c>
      <c r="O38" s="48" t="str">
        <f ca="1">IF(AND($B38&gt;0,O$7&gt;0),INDEX(Výskyt[#Data],MATCH($B38,Výskyt[kód-P]),O$7),"")</f>
        <v/>
      </c>
      <c r="P38" s="48" t="str">
        <f ca="1">IF(AND($B38&gt;0,P$7&gt;0),INDEX(Výskyt[#Data],MATCH($B38,Výskyt[kód-P]),P$7),"")</f>
        <v/>
      </c>
      <c r="Q38" s="48" t="str">
        <f ca="1">IF(AND($B38&gt;0,Q$7&gt;0),INDEX(Výskyt[#Data],MATCH($B38,Výskyt[kód-P]),Q$7),"")</f>
        <v/>
      </c>
      <c r="R38" s="48" t="str">
        <f ca="1">IF(AND($B38&gt;0,R$7&gt;0),INDEX(Výskyt[#Data],MATCH($B38,Výskyt[kód-P]),R$7),"")</f>
        <v/>
      </c>
      <c r="S38" s="48" t="str">
        <f ca="1">IF(AND($B38&gt;0,S$7&gt;0),INDEX(Výskyt[#Data],MATCH($B38,Výskyt[kód-P]),S$7),"")</f>
        <v/>
      </c>
      <c r="T38" s="48" t="str">
        <f ca="1">IF(AND($B38&gt;0,T$7&gt;0),INDEX(Výskyt[#Data],MATCH($B38,Výskyt[kód-P]),T$7),"")</f>
        <v/>
      </c>
      <c r="U38" s="48" t="str">
        <f ca="1">IF(AND($B38&gt;0,U$7&gt;0),INDEX(Výskyt[#Data],MATCH($B38,Výskyt[kód-P]),U$7),"")</f>
        <v/>
      </c>
      <c r="V38" s="48" t="str">
        <f ca="1">IF(AND($B38&gt;0,V$7&gt;0),INDEX(Výskyt[#Data],MATCH($B38,Výskyt[kód-P]),V$7),"")</f>
        <v/>
      </c>
      <c r="W38" s="48" t="str">
        <f ca="1">IF(AND($B38&gt;0,W$7&gt;0),INDEX(Výskyt[#Data],MATCH($B38,Výskyt[kód-P]),W$7),"")</f>
        <v/>
      </c>
      <c r="X38" s="48" t="str">
        <f ca="1">IF(AND($B38&gt;0,X$7&gt;0),INDEX(Výskyt[#Data],MATCH($B38,Výskyt[kód-P]),X$7),"")</f>
        <v/>
      </c>
      <c r="Y38" s="48" t="str">
        <f ca="1">IF(AND($B38&gt;0,Y$7&gt;0),INDEX(Výskyt[#Data],MATCH($B38,Výskyt[kód-P]),Y$7),"")</f>
        <v/>
      </c>
      <c r="Z38" s="48" t="str">
        <f ca="1">IF(AND($B38&gt;0,Z$7&gt;0),INDEX(Výskyt[#Data],MATCH($B38,Výskyt[kód-P]),Z$7),"")</f>
        <v/>
      </c>
      <c r="AA38" s="48" t="str">
        <f ca="1">IF(AND($B38&gt;0,AA$7&gt;0),INDEX(Výskyt[#Data],MATCH($B38,Výskyt[kód-P]),AA$7),"")</f>
        <v/>
      </c>
      <c r="AB38" s="48" t="str">
        <f ca="1">IF(AND($B38&gt;0,AB$7&gt;0),INDEX(Výskyt[#Data],MATCH($B38,Výskyt[kód-P]),AB$7),"")</f>
        <v/>
      </c>
      <c r="AC38" s="48" t="str">
        <f ca="1">IF(AND($B38&gt;0,AC$7&gt;0),INDEX(Výskyt[#Data],MATCH($B38,Výskyt[kód-P]),AC$7),"")</f>
        <v/>
      </c>
      <c r="AD38" s="48" t="str">
        <f ca="1">IF(AND($B38&gt;0,AD$7&gt;0),INDEX(Výskyt[#Data],MATCH($B38,Výskyt[kód-P]),AD$7),"")</f>
        <v/>
      </c>
      <c r="AE38" s="48" t="str">
        <f ca="1">IF(AND($B38&gt;0,AE$7&gt;0),INDEX(Výskyt[#Data],MATCH($B38,Výskyt[kód-P]),AE$7),"")</f>
        <v/>
      </c>
      <c r="AF38" s="48" t="str">
        <f ca="1">IF(AND($B38&gt;0,AF$7&gt;0),INDEX(Výskyt[#Data],MATCH($B38,Výskyt[kód-P]),AF$7),"")</f>
        <v/>
      </c>
      <c r="AG38" s="48" t="str">
        <f ca="1">IF(AND($B38&gt;0,AG$7&gt;0),INDEX(Výskyt[#Data],MATCH($B38,Výskyt[kód-P]),AG$7),"")</f>
        <v/>
      </c>
      <c r="AH38" s="48" t="str">
        <f ca="1">IF(AND($B38&gt;0,AH$7&gt;0),INDEX(Výskyt[#Data],MATCH($B38,Výskyt[kód-P]),AH$7),"")</f>
        <v/>
      </c>
      <c r="AI38" s="48" t="str">
        <f ca="1">IF(AND($B38&gt;0,AI$7&gt;0),INDEX(Výskyt[#Data],MATCH($B38,Výskyt[kód-P]),AI$7),"")</f>
        <v/>
      </c>
      <c r="AJ38" s="48" t="str">
        <f ca="1">IF(AND($B38&gt;0,AJ$7&gt;0),INDEX(Výskyt[#Data],MATCH($B38,Výskyt[kód-P]),AJ$7),"")</f>
        <v/>
      </c>
      <c r="AK38" s="48" t="str">
        <f ca="1">IF(AND($B38&gt;0,AK$7&gt;0),INDEX(Výskyt[#Data],MATCH($B38,Výskyt[kód-P]),AK$7),"")</f>
        <v/>
      </c>
      <c r="AL38" s="48" t="str">
        <f ca="1">IF(AND($B38&gt;0,AL$7&gt;0),INDEX(Výskyt[#Data],MATCH($B38,Výskyt[kód-P]),AL$7),"")</f>
        <v/>
      </c>
      <c r="AM38" s="48" t="str">
        <f ca="1">IF(AND($B38&gt;0,AM$7&gt;0),INDEX(Výskyt[#Data],MATCH($B38,Výskyt[kód-P]),AM$7),"")</f>
        <v/>
      </c>
      <c r="AN38" s="48" t="str">
        <f ca="1">IF(AND($B38&gt;0,AN$7&gt;0),INDEX(Výskyt[#Data],MATCH($B38,Výskyt[kód-P]),AN$7),"")</f>
        <v/>
      </c>
      <c r="AO38" s="48" t="str">
        <f ca="1">IF(AND($B38&gt;0,AO$7&gt;0),INDEX(Výskyt[#Data],MATCH($B38,Výskyt[kód-P]),AO$7),"")</f>
        <v/>
      </c>
      <c r="AP38" s="48" t="str">
        <f ca="1">IF(AND($B38&gt;0,AP$7&gt;0),INDEX(Výskyt[#Data],MATCH($B38,Výskyt[kód-P]),AP$7),"")</f>
        <v/>
      </c>
      <c r="AQ38" s="48" t="str">
        <f ca="1">IF(AND($B38&gt;0,AQ$7&gt;0),INDEX(Výskyt[#Data],MATCH($B38,Výskyt[kód-P]),AQ$7),"")</f>
        <v/>
      </c>
      <c r="AR38" s="48" t="str">
        <f ca="1">IF(AND($B38&gt;0,AR$7&gt;0),INDEX(Výskyt[#Data],MATCH($B38,Výskyt[kód-P]),AR$7),"")</f>
        <v/>
      </c>
      <c r="AS38" s="48" t="str">
        <f ca="1">IF(AND($B38&gt;0,AS$7&gt;0),INDEX(Výskyt[#Data],MATCH($B38,Výskyt[kód-P]),AS$7),"")</f>
        <v/>
      </c>
      <c r="AT38" s="48" t="str">
        <f ca="1">IF(AND($B38&gt;0,AT$7&gt;0),INDEX(Výskyt[#Data],MATCH($B38,Výskyt[kód-P]),AT$7),"")</f>
        <v/>
      </c>
      <c r="AU38" s="48" t="str">
        <f ca="1">IF(AND($B38&gt;0,AU$7&gt;0),INDEX(Výskyt[#Data],MATCH($B38,Výskyt[kód-P]),AU$7),"")</f>
        <v/>
      </c>
      <c r="AV38" s="48" t="str">
        <f ca="1">IF(AND($B38&gt;0,AV$7&gt;0),INDEX(Výskyt[#Data],MATCH($B38,Výskyt[kód-P]),AV$7),"")</f>
        <v/>
      </c>
      <c r="AW38" s="48" t="str">
        <f ca="1">IF(AND($B38&gt;0,AW$7&gt;0),INDEX(Výskyt[#Data],MATCH($B38,Výskyt[kód-P]),AW$7),"")</f>
        <v/>
      </c>
      <c r="AX38" s="48" t="str">
        <f ca="1">IF(AND($B38&gt;0,AX$7&gt;0),INDEX(Výskyt[#Data],MATCH($B38,Výskyt[kód-P]),AX$7),"")</f>
        <v/>
      </c>
      <c r="AY38" s="48" t="str">
        <f ca="1">IF(AND($B38&gt;0,AY$7&gt;0),INDEX(Výskyt[#Data],MATCH($B38,Výskyt[kód-P]),AY$7),"")</f>
        <v/>
      </c>
      <c r="AZ38" s="48" t="str">
        <f ca="1">IF(AND($B38&gt;0,AZ$7&gt;0),INDEX(Výskyt[#Data],MATCH($B38,Výskyt[kód-P]),AZ$7),"")</f>
        <v/>
      </c>
      <c r="BA38" s="48" t="str">
        <f ca="1">IF(AND($B38&gt;0,BA$7&gt;0),INDEX(Výskyt[#Data],MATCH($B38,Výskyt[kód-P]),BA$7),"")</f>
        <v/>
      </c>
      <c r="BB38" s="42"/>
    </row>
    <row r="39" spans="1:54" ht="12.75" customHeight="1" x14ac:dyDescent="0.4">
      <c r="A39" s="54">
        <v>31</v>
      </c>
      <c r="B39" s="55" t="str">
        <f>IFERROR(INDEX(Výskyt[[poradie]:[kód-P]],MATCH(A39,Výskyt[poradie],0),2),"")</f>
        <v/>
      </c>
      <c r="C39" s="55" t="str">
        <f>IFERROR(INDEX(Cenník[[Kód]:[Názov]],MATCH($B39,Cenník[Kód]),2),"")</f>
        <v/>
      </c>
      <c r="D39" s="48" t="str">
        <f t="shared" ca="1" si="0"/>
        <v/>
      </c>
      <c r="E39" s="56" t="str">
        <f>IFERROR(INDEX(Cenník[[KódN]:[JC]],MATCH($B39,Cenník[KódN]),2),"")</f>
        <v/>
      </c>
      <c r="F39" s="57" t="str">
        <f t="shared" ca="1" si="1"/>
        <v/>
      </c>
      <c r="G39" s="42"/>
      <c r="H39" s="58" t="str">
        <f t="shared" si="2"/>
        <v/>
      </c>
      <c r="I39" s="48" t="str">
        <f ca="1">IF(AND($B39&gt;0,I$7&gt;0),INDEX(Výskyt[#Data],MATCH($B39,Výskyt[kód-P]),I$7),"")</f>
        <v/>
      </c>
      <c r="J39" s="48" t="str">
        <f ca="1">IF(AND($B39&gt;0,J$7&gt;0),INDEX(Výskyt[#Data],MATCH($B39,Výskyt[kód-P]),J$7),"")</f>
        <v/>
      </c>
      <c r="K39" s="48" t="str">
        <f ca="1">IF(AND($B39&gt;0,K$7&gt;0),INDEX(Výskyt[#Data],MATCH($B39,Výskyt[kód-P]),K$7),"")</f>
        <v/>
      </c>
      <c r="L39" s="48" t="str">
        <f ca="1">IF(AND($B39&gt;0,L$7&gt;0),INDEX(Výskyt[#Data],MATCH($B39,Výskyt[kód-P]),L$7),"")</f>
        <v/>
      </c>
      <c r="M39" s="48" t="str">
        <f ca="1">IF(AND($B39&gt;0,M$7&gt;0),INDEX(Výskyt[#Data],MATCH($B39,Výskyt[kód-P]),M$7),"")</f>
        <v/>
      </c>
      <c r="N39" s="48" t="str">
        <f ca="1">IF(AND($B39&gt;0,N$7&gt;0),INDEX(Výskyt[#Data],MATCH($B39,Výskyt[kód-P]),N$7),"")</f>
        <v/>
      </c>
      <c r="O39" s="48" t="str">
        <f ca="1">IF(AND($B39&gt;0,O$7&gt;0),INDEX(Výskyt[#Data],MATCH($B39,Výskyt[kód-P]),O$7),"")</f>
        <v/>
      </c>
      <c r="P39" s="48" t="str">
        <f ca="1">IF(AND($B39&gt;0,P$7&gt;0),INDEX(Výskyt[#Data],MATCH($B39,Výskyt[kód-P]),P$7),"")</f>
        <v/>
      </c>
      <c r="Q39" s="48" t="str">
        <f ca="1">IF(AND($B39&gt;0,Q$7&gt;0),INDEX(Výskyt[#Data],MATCH($B39,Výskyt[kód-P]),Q$7),"")</f>
        <v/>
      </c>
      <c r="R39" s="48" t="str">
        <f ca="1">IF(AND($B39&gt;0,R$7&gt;0),INDEX(Výskyt[#Data],MATCH($B39,Výskyt[kód-P]),R$7),"")</f>
        <v/>
      </c>
      <c r="S39" s="48" t="str">
        <f ca="1">IF(AND($B39&gt;0,S$7&gt;0),INDEX(Výskyt[#Data],MATCH($B39,Výskyt[kód-P]),S$7),"")</f>
        <v/>
      </c>
      <c r="T39" s="48" t="str">
        <f ca="1">IF(AND($B39&gt;0,T$7&gt;0),INDEX(Výskyt[#Data],MATCH($B39,Výskyt[kód-P]),T$7),"")</f>
        <v/>
      </c>
      <c r="U39" s="48" t="str">
        <f ca="1">IF(AND($B39&gt;0,U$7&gt;0),INDEX(Výskyt[#Data],MATCH($B39,Výskyt[kód-P]),U$7),"")</f>
        <v/>
      </c>
      <c r="V39" s="48" t="str">
        <f ca="1">IF(AND($B39&gt;0,V$7&gt;0),INDEX(Výskyt[#Data],MATCH($B39,Výskyt[kód-P]),V$7),"")</f>
        <v/>
      </c>
      <c r="W39" s="48" t="str">
        <f ca="1">IF(AND($B39&gt;0,W$7&gt;0),INDEX(Výskyt[#Data],MATCH($B39,Výskyt[kód-P]),W$7),"")</f>
        <v/>
      </c>
      <c r="X39" s="48" t="str">
        <f ca="1">IF(AND($B39&gt;0,X$7&gt;0),INDEX(Výskyt[#Data],MATCH($B39,Výskyt[kód-P]),X$7),"")</f>
        <v/>
      </c>
      <c r="Y39" s="48" t="str">
        <f ca="1">IF(AND($B39&gt;0,Y$7&gt;0),INDEX(Výskyt[#Data],MATCH($B39,Výskyt[kód-P]),Y$7),"")</f>
        <v/>
      </c>
      <c r="Z39" s="48" t="str">
        <f ca="1">IF(AND($B39&gt;0,Z$7&gt;0),INDEX(Výskyt[#Data],MATCH($B39,Výskyt[kód-P]),Z$7),"")</f>
        <v/>
      </c>
      <c r="AA39" s="48" t="str">
        <f ca="1">IF(AND($B39&gt;0,AA$7&gt;0),INDEX(Výskyt[#Data],MATCH($B39,Výskyt[kód-P]),AA$7),"")</f>
        <v/>
      </c>
      <c r="AB39" s="48" t="str">
        <f ca="1">IF(AND($B39&gt;0,AB$7&gt;0),INDEX(Výskyt[#Data],MATCH($B39,Výskyt[kód-P]),AB$7),"")</f>
        <v/>
      </c>
      <c r="AC39" s="48" t="str">
        <f ca="1">IF(AND($B39&gt;0,AC$7&gt;0),INDEX(Výskyt[#Data],MATCH($B39,Výskyt[kód-P]),AC$7),"")</f>
        <v/>
      </c>
      <c r="AD39" s="48" t="str">
        <f ca="1">IF(AND($B39&gt;0,AD$7&gt;0),INDEX(Výskyt[#Data],MATCH($B39,Výskyt[kód-P]),AD$7),"")</f>
        <v/>
      </c>
      <c r="AE39" s="48" t="str">
        <f ca="1">IF(AND($B39&gt;0,AE$7&gt;0),INDEX(Výskyt[#Data],MATCH($B39,Výskyt[kód-P]),AE$7),"")</f>
        <v/>
      </c>
      <c r="AF39" s="48" t="str">
        <f ca="1">IF(AND($B39&gt;0,AF$7&gt;0),INDEX(Výskyt[#Data],MATCH($B39,Výskyt[kód-P]),AF$7),"")</f>
        <v/>
      </c>
      <c r="AG39" s="48" t="str">
        <f ca="1">IF(AND($B39&gt;0,AG$7&gt;0),INDEX(Výskyt[#Data],MATCH($B39,Výskyt[kód-P]),AG$7),"")</f>
        <v/>
      </c>
      <c r="AH39" s="48" t="str">
        <f ca="1">IF(AND($B39&gt;0,AH$7&gt;0),INDEX(Výskyt[#Data],MATCH($B39,Výskyt[kód-P]),AH$7),"")</f>
        <v/>
      </c>
      <c r="AI39" s="48" t="str">
        <f ca="1">IF(AND($B39&gt;0,AI$7&gt;0),INDEX(Výskyt[#Data],MATCH($B39,Výskyt[kód-P]),AI$7),"")</f>
        <v/>
      </c>
      <c r="AJ39" s="48" t="str">
        <f ca="1">IF(AND($B39&gt;0,AJ$7&gt;0),INDEX(Výskyt[#Data],MATCH($B39,Výskyt[kód-P]),AJ$7),"")</f>
        <v/>
      </c>
      <c r="AK39" s="48" t="str">
        <f ca="1">IF(AND($B39&gt;0,AK$7&gt;0),INDEX(Výskyt[#Data],MATCH($B39,Výskyt[kód-P]),AK$7),"")</f>
        <v/>
      </c>
      <c r="AL39" s="48" t="str">
        <f ca="1">IF(AND($B39&gt;0,AL$7&gt;0),INDEX(Výskyt[#Data],MATCH($B39,Výskyt[kód-P]),AL$7),"")</f>
        <v/>
      </c>
      <c r="AM39" s="48" t="str">
        <f ca="1">IF(AND($B39&gt;0,AM$7&gt;0),INDEX(Výskyt[#Data],MATCH($B39,Výskyt[kód-P]),AM$7),"")</f>
        <v/>
      </c>
      <c r="AN39" s="48" t="str">
        <f ca="1">IF(AND($B39&gt;0,AN$7&gt;0),INDEX(Výskyt[#Data],MATCH($B39,Výskyt[kód-P]),AN$7),"")</f>
        <v/>
      </c>
      <c r="AO39" s="48" t="str">
        <f ca="1">IF(AND($B39&gt;0,AO$7&gt;0),INDEX(Výskyt[#Data],MATCH($B39,Výskyt[kód-P]),AO$7),"")</f>
        <v/>
      </c>
      <c r="AP39" s="48" t="str">
        <f ca="1">IF(AND($B39&gt;0,AP$7&gt;0),INDEX(Výskyt[#Data],MATCH($B39,Výskyt[kód-P]),AP$7),"")</f>
        <v/>
      </c>
      <c r="AQ39" s="48" t="str">
        <f ca="1">IF(AND($B39&gt;0,AQ$7&gt;0),INDEX(Výskyt[#Data],MATCH($B39,Výskyt[kód-P]),AQ$7),"")</f>
        <v/>
      </c>
      <c r="AR39" s="48" t="str">
        <f ca="1">IF(AND($B39&gt;0,AR$7&gt;0),INDEX(Výskyt[#Data],MATCH($B39,Výskyt[kód-P]),AR$7),"")</f>
        <v/>
      </c>
      <c r="AS39" s="48" t="str">
        <f ca="1">IF(AND($B39&gt;0,AS$7&gt;0),INDEX(Výskyt[#Data],MATCH($B39,Výskyt[kód-P]),AS$7),"")</f>
        <v/>
      </c>
      <c r="AT39" s="48" t="str">
        <f ca="1">IF(AND($B39&gt;0,AT$7&gt;0),INDEX(Výskyt[#Data],MATCH($B39,Výskyt[kód-P]),AT$7),"")</f>
        <v/>
      </c>
      <c r="AU39" s="48" t="str">
        <f ca="1">IF(AND($B39&gt;0,AU$7&gt;0),INDEX(Výskyt[#Data],MATCH($B39,Výskyt[kód-P]),AU$7),"")</f>
        <v/>
      </c>
      <c r="AV39" s="48" t="str">
        <f ca="1">IF(AND($B39&gt;0,AV$7&gt;0),INDEX(Výskyt[#Data],MATCH($B39,Výskyt[kód-P]),AV$7),"")</f>
        <v/>
      </c>
      <c r="AW39" s="48" t="str">
        <f ca="1">IF(AND($B39&gt;0,AW$7&gt;0),INDEX(Výskyt[#Data],MATCH($B39,Výskyt[kód-P]),AW$7),"")</f>
        <v/>
      </c>
      <c r="AX39" s="48" t="str">
        <f ca="1">IF(AND($B39&gt;0,AX$7&gt;0),INDEX(Výskyt[#Data],MATCH($B39,Výskyt[kód-P]),AX$7),"")</f>
        <v/>
      </c>
      <c r="AY39" s="48" t="str">
        <f ca="1">IF(AND($B39&gt;0,AY$7&gt;0),INDEX(Výskyt[#Data],MATCH($B39,Výskyt[kód-P]),AY$7),"")</f>
        <v/>
      </c>
      <c r="AZ39" s="48" t="str">
        <f ca="1">IF(AND($B39&gt;0,AZ$7&gt;0),INDEX(Výskyt[#Data],MATCH($B39,Výskyt[kód-P]),AZ$7),"")</f>
        <v/>
      </c>
      <c r="BA39" s="48" t="str">
        <f ca="1">IF(AND($B39&gt;0,BA$7&gt;0),INDEX(Výskyt[#Data],MATCH($B39,Výskyt[kód-P]),BA$7),"")</f>
        <v/>
      </c>
      <c r="BB39" s="42"/>
    </row>
    <row r="40" spans="1:54" ht="12.75" customHeight="1" x14ac:dyDescent="0.4">
      <c r="A40" s="54">
        <v>32</v>
      </c>
      <c r="B40" s="55" t="str">
        <f>IFERROR(INDEX(Výskyt[[poradie]:[kód-P]],MATCH(A40,Výskyt[poradie],0),2),"")</f>
        <v/>
      </c>
      <c r="C40" s="55" t="str">
        <f>IFERROR(INDEX(Cenník[[Kód]:[Názov]],MATCH($B40,Cenník[Kód]),2),"")</f>
        <v/>
      </c>
      <c r="D40" s="48" t="str">
        <f t="shared" ca="1" si="0"/>
        <v/>
      </c>
      <c r="E40" s="56" t="str">
        <f>IFERROR(INDEX(Cenník[[KódN]:[JC]],MATCH($B40,Cenník[KódN]),2),"")</f>
        <v/>
      </c>
      <c r="F40" s="57" t="str">
        <f t="shared" ca="1" si="1"/>
        <v/>
      </c>
      <c r="G40" s="42"/>
      <c r="H40" s="58" t="str">
        <f t="shared" si="2"/>
        <v/>
      </c>
      <c r="I40" s="48" t="str">
        <f ca="1">IF(AND($B40&gt;0,I$7&gt;0),INDEX(Výskyt[#Data],MATCH($B40,Výskyt[kód-P]),I$7),"")</f>
        <v/>
      </c>
      <c r="J40" s="48" t="str">
        <f ca="1">IF(AND($B40&gt;0,J$7&gt;0),INDEX(Výskyt[#Data],MATCH($B40,Výskyt[kód-P]),J$7),"")</f>
        <v/>
      </c>
      <c r="K40" s="48" t="str">
        <f ca="1">IF(AND($B40&gt;0,K$7&gt;0),INDEX(Výskyt[#Data],MATCH($B40,Výskyt[kód-P]),K$7),"")</f>
        <v/>
      </c>
      <c r="L40" s="48" t="str">
        <f ca="1">IF(AND($B40&gt;0,L$7&gt;0),INDEX(Výskyt[#Data],MATCH($B40,Výskyt[kód-P]),L$7),"")</f>
        <v/>
      </c>
      <c r="M40" s="48" t="str">
        <f ca="1">IF(AND($B40&gt;0,M$7&gt;0),INDEX(Výskyt[#Data],MATCH($B40,Výskyt[kód-P]),M$7),"")</f>
        <v/>
      </c>
      <c r="N40" s="48" t="str">
        <f ca="1">IF(AND($B40&gt;0,N$7&gt;0),INDEX(Výskyt[#Data],MATCH($B40,Výskyt[kód-P]),N$7),"")</f>
        <v/>
      </c>
      <c r="O40" s="48" t="str">
        <f ca="1">IF(AND($B40&gt;0,O$7&gt;0),INDEX(Výskyt[#Data],MATCH($B40,Výskyt[kód-P]),O$7),"")</f>
        <v/>
      </c>
      <c r="P40" s="48" t="str">
        <f ca="1">IF(AND($B40&gt;0,P$7&gt;0),INDEX(Výskyt[#Data],MATCH($B40,Výskyt[kód-P]),P$7),"")</f>
        <v/>
      </c>
      <c r="Q40" s="48" t="str">
        <f ca="1">IF(AND($B40&gt;0,Q$7&gt;0),INDEX(Výskyt[#Data],MATCH($B40,Výskyt[kód-P]),Q$7),"")</f>
        <v/>
      </c>
      <c r="R40" s="48" t="str">
        <f ca="1">IF(AND($B40&gt;0,R$7&gt;0),INDEX(Výskyt[#Data],MATCH($B40,Výskyt[kód-P]),R$7),"")</f>
        <v/>
      </c>
      <c r="S40" s="48" t="str">
        <f ca="1">IF(AND($B40&gt;0,S$7&gt;0),INDEX(Výskyt[#Data],MATCH($B40,Výskyt[kód-P]),S$7),"")</f>
        <v/>
      </c>
      <c r="T40" s="48" t="str">
        <f ca="1">IF(AND($B40&gt;0,T$7&gt;0),INDEX(Výskyt[#Data],MATCH($B40,Výskyt[kód-P]),T$7),"")</f>
        <v/>
      </c>
      <c r="U40" s="48" t="str">
        <f ca="1">IF(AND($B40&gt;0,U$7&gt;0),INDEX(Výskyt[#Data],MATCH($B40,Výskyt[kód-P]),U$7),"")</f>
        <v/>
      </c>
      <c r="V40" s="48" t="str">
        <f ca="1">IF(AND($B40&gt;0,V$7&gt;0),INDEX(Výskyt[#Data],MATCH($B40,Výskyt[kód-P]),V$7),"")</f>
        <v/>
      </c>
      <c r="W40" s="48" t="str">
        <f ca="1">IF(AND($B40&gt;0,W$7&gt;0),INDEX(Výskyt[#Data],MATCH($B40,Výskyt[kód-P]),W$7),"")</f>
        <v/>
      </c>
      <c r="X40" s="48" t="str">
        <f ca="1">IF(AND($B40&gt;0,X$7&gt;0),INDEX(Výskyt[#Data],MATCH($B40,Výskyt[kód-P]),X$7),"")</f>
        <v/>
      </c>
      <c r="Y40" s="48" t="str">
        <f ca="1">IF(AND($B40&gt;0,Y$7&gt;0),INDEX(Výskyt[#Data],MATCH($B40,Výskyt[kód-P]),Y$7),"")</f>
        <v/>
      </c>
      <c r="Z40" s="48" t="str">
        <f ca="1">IF(AND($B40&gt;0,Z$7&gt;0),INDEX(Výskyt[#Data],MATCH($B40,Výskyt[kód-P]),Z$7),"")</f>
        <v/>
      </c>
      <c r="AA40" s="48" t="str">
        <f ca="1">IF(AND($B40&gt;0,AA$7&gt;0),INDEX(Výskyt[#Data],MATCH($B40,Výskyt[kód-P]),AA$7),"")</f>
        <v/>
      </c>
      <c r="AB40" s="48" t="str">
        <f ca="1">IF(AND($B40&gt;0,AB$7&gt;0),INDEX(Výskyt[#Data],MATCH($B40,Výskyt[kód-P]),AB$7),"")</f>
        <v/>
      </c>
      <c r="AC40" s="48" t="str">
        <f ca="1">IF(AND($B40&gt;0,AC$7&gt;0),INDEX(Výskyt[#Data],MATCH($B40,Výskyt[kód-P]),AC$7),"")</f>
        <v/>
      </c>
      <c r="AD40" s="48" t="str">
        <f ca="1">IF(AND($B40&gt;0,AD$7&gt;0),INDEX(Výskyt[#Data],MATCH($B40,Výskyt[kód-P]),AD$7),"")</f>
        <v/>
      </c>
      <c r="AE40" s="48" t="str">
        <f ca="1">IF(AND($B40&gt;0,AE$7&gt;0),INDEX(Výskyt[#Data],MATCH($B40,Výskyt[kód-P]),AE$7),"")</f>
        <v/>
      </c>
      <c r="AF40" s="48" t="str">
        <f ca="1">IF(AND($B40&gt;0,AF$7&gt;0),INDEX(Výskyt[#Data],MATCH($B40,Výskyt[kód-P]),AF$7),"")</f>
        <v/>
      </c>
      <c r="AG40" s="48" t="str">
        <f ca="1">IF(AND($B40&gt;0,AG$7&gt;0),INDEX(Výskyt[#Data],MATCH($B40,Výskyt[kód-P]),AG$7),"")</f>
        <v/>
      </c>
      <c r="AH40" s="48" t="str">
        <f ca="1">IF(AND($B40&gt;0,AH$7&gt;0),INDEX(Výskyt[#Data],MATCH($B40,Výskyt[kód-P]),AH$7),"")</f>
        <v/>
      </c>
      <c r="AI40" s="48" t="str">
        <f ca="1">IF(AND($B40&gt;0,AI$7&gt;0),INDEX(Výskyt[#Data],MATCH($B40,Výskyt[kód-P]),AI$7),"")</f>
        <v/>
      </c>
      <c r="AJ40" s="48" t="str">
        <f ca="1">IF(AND($B40&gt;0,AJ$7&gt;0),INDEX(Výskyt[#Data],MATCH($B40,Výskyt[kód-P]),AJ$7),"")</f>
        <v/>
      </c>
      <c r="AK40" s="48" t="str">
        <f ca="1">IF(AND($B40&gt;0,AK$7&gt;0),INDEX(Výskyt[#Data],MATCH($B40,Výskyt[kód-P]),AK$7),"")</f>
        <v/>
      </c>
      <c r="AL40" s="48" t="str">
        <f ca="1">IF(AND($B40&gt;0,AL$7&gt;0),INDEX(Výskyt[#Data],MATCH($B40,Výskyt[kód-P]),AL$7),"")</f>
        <v/>
      </c>
      <c r="AM40" s="48" t="str">
        <f ca="1">IF(AND($B40&gt;0,AM$7&gt;0),INDEX(Výskyt[#Data],MATCH($B40,Výskyt[kód-P]),AM$7),"")</f>
        <v/>
      </c>
      <c r="AN40" s="48" t="str">
        <f ca="1">IF(AND($B40&gt;0,AN$7&gt;0),INDEX(Výskyt[#Data],MATCH($B40,Výskyt[kód-P]),AN$7),"")</f>
        <v/>
      </c>
      <c r="AO40" s="48" t="str">
        <f ca="1">IF(AND($B40&gt;0,AO$7&gt;0),INDEX(Výskyt[#Data],MATCH($B40,Výskyt[kód-P]),AO$7),"")</f>
        <v/>
      </c>
      <c r="AP40" s="48" t="str">
        <f ca="1">IF(AND($B40&gt;0,AP$7&gt;0),INDEX(Výskyt[#Data],MATCH($B40,Výskyt[kód-P]),AP$7),"")</f>
        <v/>
      </c>
      <c r="AQ40" s="48" t="str">
        <f ca="1">IF(AND($B40&gt;0,AQ$7&gt;0),INDEX(Výskyt[#Data],MATCH($B40,Výskyt[kód-P]),AQ$7),"")</f>
        <v/>
      </c>
      <c r="AR40" s="48" t="str">
        <f ca="1">IF(AND($B40&gt;0,AR$7&gt;0),INDEX(Výskyt[#Data],MATCH($B40,Výskyt[kód-P]),AR$7),"")</f>
        <v/>
      </c>
      <c r="AS40" s="48" t="str">
        <f ca="1">IF(AND($B40&gt;0,AS$7&gt;0),INDEX(Výskyt[#Data],MATCH($B40,Výskyt[kód-P]),AS$7),"")</f>
        <v/>
      </c>
      <c r="AT40" s="48" t="str">
        <f ca="1">IF(AND($B40&gt;0,AT$7&gt;0),INDEX(Výskyt[#Data],MATCH($B40,Výskyt[kód-P]),AT$7),"")</f>
        <v/>
      </c>
      <c r="AU40" s="48" t="str">
        <f ca="1">IF(AND($B40&gt;0,AU$7&gt;0),INDEX(Výskyt[#Data],MATCH($B40,Výskyt[kód-P]),AU$7),"")</f>
        <v/>
      </c>
      <c r="AV40" s="48" t="str">
        <f ca="1">IF(AND($B40&gt;0,AV$7&gt;0),INDEX(Výskyt[#Data],MATCH($B40,Výskyt[kód-P]),AV$7),"")</f>
        <v/>
      </c>
      <c r="AW40" s="48" t="str">
        <f ca="1">IF(AND($B40&gt;0,AW$7&gt;0),INDEX(Výskyt[#Data],MATCH($B40,Výskyt[kód-P]),AW$7),"")</f>
        <v/>
      </c>
      <c r="AX40" s="48" t="str">
        <f ca="1">IF(AND($B40&gt;0,AX$7&gt;0),INDEX(Výskyt[#Data],MATCH($B40,Výskyt[kód-P]),AX$7),"")</f>
        <v/>
      </c>
      <c r="AY40" s="48" t="str">
        <f ca="1">IF(AND($B40&gt;0,AY$7&gt;0),INDEX(Výskyt[#Data],MATCH($B40,Výskyt[kód-P]),AY$7),"")</f>
        <v/>
      </c>
      <c r="AZ40" s="48" t="str">
        <f ca="1">IF(AND($B40&gt;0,AZ$7&gt;0),INDEX(Výskyt[#Data],MATCH($B40,Výskyt[kód-P]),AZ$7),"")</f>
        <v/>
      </c>
      <c r="BA40" s="48" t="str">
        <f ca="1">IF(AND($B40&gt;0,BA$7&gt;0),INDEX(Výskyt[#Data],MATCH($B40,Výskyt[kód-P]),BA$7),"")</f>
        <v/>
      </c>
      <c r="BB40" s="42"/>
    </row>
    <row r="41" spans="1:54" ht="12.75" customHeight="1" x14ac:dyDescent="0.4">
      <c r="A41" s="54">
        <v>33</v>
      </c>
      <c r="B41" s="55" t="str">
        <f>IFERROR(INDEX(Výskyt[[poradie]:[kód-P]],MATCH(A41,Výskyt[poradie],0),2),"")</f>
        <v/>
      </c>
      <c r="C41" s="55" t="str">
        <f>IFERROR(INDEX(Cenník[[Kód]:[Názov]],MATCH($B41,Cenník[Kód]),2),"")</f>
        <v/>
      </c>
      <c r="D41" s="48" t="str">
        <f t="shared" ca="1" si="0"/>
        <v/>
      </c>
      <c r="E41" s="56" t="str">
        <f>IFERROR(INDEX(Cenník[[KódN]:[JC]],MATCH($B41,Cenník[KódN]),2),"")</f>
        <v/>
      </c>
      <c r="F41" s="57" t="str">
        <f t="shared" ca="1" si="1"/>
        <v/>
      </c>
      <c r="G41" s="42"/>
      <c r="H41" s="58" t="str">
        <f t="shared" si="2"/>
        <v/>
      </c>
      <c r="I41" s="48" t="str">
        <f ca="1">IF(AND($B41&gt;0,I$7&gt;0),INDEX(Výskyt[#Data],MATCH($B41,Výskyt[kód-P]),I$7),"")</f>
        <v/>
      </c>
      <c r="J41" s="48" t="str">
        <f ca="1">IF(AND($B41&gt;0,J$7&gt;0),INDEX(Výskyt[#Data],MATCH($B41,Výskyt[kód-P]),J$7),"")</f>
        <v/>
      </c>
      <c r="K41" s="48" t="str">
        <f ca="1">IF(AND($B41&gt;0,K$7&gt;0),INDEX(Výskyt[#Data],MATCH($B41,Výskyt[kód-P]),K$7),"")</f>
        <v/>
      </c>
      <c r="L41" s="48" t="str">
        <f ca="1">IF(AND($B41&gt;0,L$7&gt;0),INDEX(Výskyt[#Data],MATCH($B41,Výskyt[kód-P]),L$7),"")</f>
        <v/>
      </c>
      <c r="M41" s="48" t="str">
        <f ca="1">IF(AND($B41&gt;0,M$7&gt;0),INDEX(Výskyt[#Data],MATCH($B41,Výskyt[kód-P]),M$7),"")</f>
        <v/>
      </c>
      <c r="N41" s="48" t="str">
        <f ca="1">IF(AND($B41&gt;0,N$7&gt;0),INDEX(Výskyt[#Data],MATCH($B41,Výskyt[kód-P]),N$7),"")</f>
        <v/>
      </c>
      <c r="O41" s="48" t="str">
        <f ca="1">IF(AND($B41&gt;0,O$7&gt;0),INDEX(Výskyt[#Data],MATCH($B41,Výskyt[kód-P]),O$7),"")</f>
        <v/>
      </c>
      <c r="P41" s="48" t="str">
        <f ca="1">IF(AND($B41&gt;0,P$7&gt;0),INDEX(Výskyt[#Data],MATCH($B41,Výskyt[kód-P]),P$7),"")</f>
        <v/>
      </c>
      <c r="Q41" s="48" t="str">
        <f ca="1">IF(AND($B41&gt;0,Q$7&gt;0),INDEX(Výskyt[#Data],MATCH($B41,Výskyt[kód-P]),Q$7),"")</f>
        <v/>
      </c>
      <c r="R41" s="48" t="str">
        <f ca="1">IF(AND($B41&gt;0,R$7&gt;0),INDEX(Výskyt[#Data],MATCH($B41,Výskyt[kód-P]),R$7),"")</f>
        <v/>
      </c>
      <c r="S41" s="48" t="str">
        <f ca="1">IF(AND($B41&gt;0,S$7&gt;0),INDEX(Výskyt[#Data],MATCH($B41,Výskyt[kód-P]),S$7),"")</f>
        <v/>
      </c>
      <c r="T41" s="48" t="str">
        <f ca="1">IF(AND($B41&gt;0,T$7&gt;0),INDEX(Výskyt[#Data],MATCH($B41,Výskyt[kód-P]),T$7),"")</f>
        <v/>
      </c>
      <c r="U41" s="48" t="str">
        <f ca="1">IF(AND($B41&gt;0,U$7&gt;0),INDEX(Výskyt[#Data],MATCH($B41,Výskyt[kód-P]),U$7),"")</f>
        <v/>
      </c>
      <c r="V41" s="48" t="str">
        <f ca="1">IF(AND($B41&gt;0,V$7&gt;0),INDEX(Výskyt[#Data],MATCH($B41,Výskyt[kód-P]),V$7),"")</f>
        <v/>
      </c>
      <c r="W41" s="48" t="str">
        <f ca="1">IF(AND($B41&gt;0,W$7&gt;0),INDEX(Výskyt[#Data],MATCH($B41,Výskyt[kód-P]),W$7),"")</f>
        <v/>
      </c>
      <c r="X41" s="48" t="str">
        <f ca="1">IF(AND($B41&gt;0,X$7&gt;0),INDEX(Výskyt[#Data],MATCH($B41,Výskyt[kód-P]),X$7),"")</f>
        <v/>
      </c>
      <c r="Y41" s="48" t="str">
        <f ca="1">IF(AND($B41&gt;0,Y$7&gt;0),INDEX(Výskyt[#Data],MATCH($B41,Výskyt[kód-P]),Y$7),"")</f>
        <v/>
      </c>
      <c r="Z41" s="48" t="str">
        <f ca="1">IF(AND($B41&gt;0,Z$7&gt;0),INDEX(Výskyt[#Data],MATCH($B41,Výskyt[kód-P]),Z$7),"")</f>
        <v/>
      </c>
      <c r="AA41" s="48" t="str">
        <f ca="1">IF(AND($B41&gt;0,AA$7&gt;0),INDEX(Výskyt[#Data],MATCH($B41,Výskyt[kód-P]),AA$7),"")</f>
        <v/>
      </c>
      <c r="AB41" s="48" t="str">
        <f ca="1">IF(AND($B41&gt;0,AB$7&gt;0),INDEX(Výskyt[#Data],MATCH($B41,Výskyt[kód-P]),AB$7),"")</f>
        <v/>
      </c>
      <c r="AC41" s="48" t="str">
        <f ca="1">IF(AND($B41&gt;0,AC$7&gt;0),INDEX(Výskyt[#Data],MATCH($B41,Výskyt[kód-P]),AC$7),"")</f>
        <v/>
      </c>
      <c r="AD41" s="48" t="str">
        <f ca="1">IF(AND($B41&gt;0,AD$7&gt;0),INDEX(Výskyt[#Data],MATCH($B41,Výskyt[kód-P]),AD$7),"")</f>
        <v/>
      </c>
      <c r="AE41" s="48" t="str">
        <f ca="1">IF(AND($B41&gt;0,AE$7&gt;0),INDEX(Výskyt[#Data],MATCH($B41,Výskyt[kód-P]),AE$7),"")</f>
        <v/>
      </c>
      <c r="AF41" s="48" t="str">
        <f ca="1">IF(AND($B41&gt;0,AF$7&gt;0),INDEX(Výskyt[#Data],MATCH($B41,Výskyt[kód-P]),AF$7),"")</f>
        <v/>
      </c>
      <c r="AG41" s="48" t="str">
        <f ca="1">IF(AND($B41&gt;0,AG$7&gt;0),INDEX(Výskyt[#Data],MATCH($B41,Výskyt[kód-P]),AG$7),"")</f>
        <v/>
      </c>
      <c r="AH41" s="48" t="str">
        <f ca="1">IF(AND($B41&gt;0,AH$7&gt;0),INDEX(Výskyt[#Data],MATCH($B41,Výskyt[kód-P]),AH$7),"")</f>
        <v/>
      </c>
      <c r="AI41" s="48" t="str">
        <f ca="1">IF(AND($B41&gt;0,AI$7&gt;0),INDEX(Výskyt[#Data],MATCH($B41,Výskyt[kód-P]),AI$7),"")</f>
        <v/>
      </c>
      <c r="AJ41" s="48" t="str">
        <f ca="1">IF(AND($B41&gt;0,AJ$7&gt;0),INDEX(Výskyt[#Data],MATCH($B41,Výskyt[kód-P]),AJ$7),"")</f>
        <v/>
      </c>
      <c r="AK41" s="48" t="str">
        <f ca="1">IF(AND($B41&gt;0,AK$7&gt;0),INDEX(Výskyt[#Data],MATCH($B41,Výskyt[kód-P]),AK$7),"")</f>
        <v/>
      </c>
      <c r="AL41" s="48" t="str">
        <f ca="1">IF(AND($B41&gt;0,AL$7&gt;0),INDEX(Výskyt[#Data],MATCH($B41,Výskyt[kód-P]),AL$7),"")</f>
        <v/>
      </c>
      <c r="AM41" s="48" t="str">
        <f ca="1">IF(AND($B41&gt;0,AM$7&gt;0),INDEX(Výskyt[#Data],MATCH($B41,Výskyt[kód-P]),AM$7),"")</f>
        <v/>
      </c>
      <c r="AN41" s="48" t="str">
        <f ca="1">IF(AND($B41&gt;0,AN$7&gt;0),INDEX(Výskyt[#Data],MATCH($B41,Výskyt[kód-P]),AN$7),"")</f>
        <v/>
      </c>
      <c r="AO41" s="48" t="str">
        <f ca="1">IF(AND($B41&gt;0,AO$7&gt;0),INDEX(Výskyt[#Data],MATCH($B41,Výskyt[kód-P]),AO$7),"")</f>
        <v/>
      </c>
      <c r="AP41" s="48" t="str">
        <f ca="1">IF(AND($B41&gt;0,AP$7&gt;0),INDEX(Výskyt[#Data],MATCH($B41,Výskyt[kód-P]),AP$7),"")</f>
        <v/>
      </c>
      <c r="AQ41" s="48" t="str">
        <f ca="1">IF(AND($B41&gt;0,AQ$7&gt;0),INDEX(Výskyt[#Data],MATCH($B41,Výskyt[kód-P]),AQ$7),"")</f>
        <v/>
      </c>
      <c r="AR41" s="48" t="str">
        <f ca="1">IF(AND($B41&gt;0,AR$7&gt;0),INDEX(Výskyt[#Data],MATCH($B41,Výskyt[kód-P]),AR$7),"")</f>
        <v/>
      </c>
      <c r="AS41" s="48" t="str">
        <f ca="1">IF(AND($B41&gt;0,AS$7&gt;0),INDEX(Výskyt[#Data],MATCH($B41,Výskyt[kód-P]),AS$7),"")</f>
        <v/>
      </c>
      <c r="AT41" s="48" t="str">
        <f ca="1">IF(AND($B41&gt;0,AT$7&gt;0),INDEX(Výskyt[#Data],MATCH($B41,Výskyt[kód-P]),AT$7),"")</f>
        <v/>
      </c>
      <c r="AU41" s="48" t="str">
        <f ca="1">IF(AND($B41&gt;0,AU$7&gt;0),INDEX(Výskyt[#Data],MATCH($B41,Výskyt[kód-P]),AU$7),"")</f>
        <v/>
      </c>
      <c r="AV41" s="48" t="str">
        <f ca="1">IF(AND($B41&gt;0,AV$7&gt;0),INDEX(Výskyt[#Data],MATCH($B41,Výskyt[kód-P]),AV$7),"")</f>
        <v/>
      </c>
      <c r="AW41" s="48" t="str">
        <f ca="1">IF(AND($B41&gt;0,AW$7&gt;0),INDEX(Výskyt[#Data],MATCH($B41,Výskyt[kód-P]),AW$7),"")</f>
        <v/>
      </c>
      <c r="AX41" s="48" t="str">
        <f ca="1">IF(AND($B41&gt;0,AX$7&gt;0),INDEX(Výskyt[#Data],MATCH($B41,Výskyt[kód-P]),AX$7),"")</f>
        <v/>
      </c>
      <c r="AY41" s="48" t="str">
        <f ca="1">IF(AND($B41&gt;0,AY$7&gt;0),INDEX(Výskyt[#Data],MATCH($B41,Výskyt[kód-P]),AY$7),"")</f>
        <v/>
      </c>
      <c r="AZ41" s="48" t="str">
        <f ca="1">IF(AND($B41&gt;0,AZ$7&gt;0),INDEX(Výskyt[#Data],MATCH($B41,Výskyt[kód-P]),AZ$7),"")</f>
        <v/>
      </c>
      <c r="BA41" s="48" t="str">
        <f ca="1">IF(AND($B41&gt;0,BA$7&gt;0),INDEX(Výskyt[#Data],MATCH($B41,Výskyt[kód-P]),BA$7),"")</f>
        <v/>
      </c>
      <c r="BB41" s="42"/>
    </row>
    <row r="42" spans="1:54" ht="12.75" customHeight="1" x14ac:dyDescent="0.4">
      <c r="A42" s="54">
        <v>34</v>
      </c>
      <c r="B42" s="55" t="str">
        <f>IFERROR(INDEX(Výskyt[[poradie]:[kód-P]],MATCH(A42,Výskyt[poradie],0),2),"")</f>
        <v/>
      </c>
      <c r="C42" s="55" t="str">
        <f>IFERROR(INDEX(Cenník[[Kód]:[Názov]],MATCH($B42,Cenník[Kód]),2),"")</f>
        <v/>
      </c>
      <c r="D42" s="48" t="str">
        <f t="shared" ca="1" si="0"/>
        <v/>
      </c>
      <c r="E42" s="56" t="str">
        <f>IFERROR(INDEX(Cenník[[KódN]:[JC]],MATCH($B42,Cenník[KódN]),2),"")</f>
        <v/>
      </c>
      <c r="F42" s="57" t="str">
        <f t="shared" ca="1" si="1"/>
        <v/>
      </c>
      <c r="G42" s="42"/>
      <c r="H42" s="58" t="str">
        <f t="shared" si="2"/>
        <v/>
      </c>
      <c r="I42" s="48" t="str">
        <f ca="1">IF(AND($B42&gt;0,I$7&gt;0),INDEX(Výskyt[#Data],MATCH($B42,Výskyt[kód-P]),I$7),"")</f>
        <v/>
      </c>
      <c r="J42" s="48" t="str">
        <f ca="1">IF(AND($B42&gt;0,J$7&gt;0),INDEX(Výskyt[#Data],MATCH($B42,Výskyt[kód-P]),J$7),"")</f>
        <v/>
      </c>
      <c r="K42" s="48" t="str">
        <f ca="1">IF(AND($B42&gt;0,K$7&gt;0),INDEX(Výskyt[#Data],MATCH($B42,Výskyt[kód-P]),K$7),"")</f>
        <v/>
      </c>
      <c r="L42" s="48" t="str">
        <f ca="1">IF(AND($B42&gt;0,L$7&gt;0),INDEX(Výskyt[#Data],MATCH($B42,Výskyt[kód-P]),L$7),"")</f>
        <v/>
      </c>
      <c r="M42" s="48" t="str">
        <f ca="1">IF(AND($B42&gt;0,M$7&gt;0),INDEX(Výskyt[#Data],MATCH($B42,Výskyt[kód-P]),M$7),"")</f>
        <v/>
      </c>
      <c r="N42" s="48" t="str">
        <f ca="1">IF(AND($B42&gt;0,N$7&gt;0),INDEX(Výskyt[#Data],MATCH($B42,Výskyt[kód-P]),N$7),"")</f>
        <v/>
      </c>
      <c r="O42" s="48" t="str">
        <f ca="1">IF(AND($B42&gt;0,O$7&gt;0),INDEX(Výskyt[#Data],MATCH($B42,Výskyt[kód-P]),O$7),"")</f>
        <v/>
      </c>
      <c r="P42" s="48" t="str">
        <f ca="1">IF(AND($B42&gt;0,P$7&gt;0),INDEX(Výskyt[#Data],MATCH($B42,Výskyt[kód-P]),P$7),"")</f>
        <v/>
      </c>
      <c r="Q42" s="48" t="str">
        <f ca="1">IF(AND($B42&gt;0,Q$7&gt;0),INDEX(Výskyt[#Data],MATCH($B42,Výskyt[kód-P]),Q$7),"")</f>
        <v/>
      </c>
      <c r="R42" s="48" t="str">
        <f ca="1">IF(AND($B42&gt;0,R$7&gt;0),INDEX(Výskyt[#Data],MATCH($B42,Výskyt[kód-P]),R$7),"")</f>
        <v/>
      </c>
      <c r="S42" s="48" t="str">
        <f ca="1">IF(AND($B42&gt;0,S$7&gt;0),INDEX(Výskyt[#Data],MATCH($B42,Výskyt[kód-P]),S$7),"")</f>
        <v/>
      </c>
      <c r="T42" s="48" t="str">
        <f ca="1">IF(AND($B42&gt;0,T$7&gt;0),INDEX(Výskyt[#Data],MATCH($B42,Výskyt[kód-P]),T$7),"")</f>
        <v/>
      </c>
      <c r="U42" s="48" t="str">
        <f ca="1">IF(AND($B42&gt;0,U$7&gt;0),INDEX(Výskyt[#Data],MATCH($B42,Výskyt[kód-P]),U$7),"")</f>
        <v/>
      </c>
      <c r="V42" s="48" t="str">
        <f ca="1">IF(AND($B42&gt;0,V$7&gt;0),INDEX(Výskyt[#Data],MATCH($B42,Výskyt[kód-P]),V$7),"")</f>
        <v/>
      </c>
      <c r="W42" s="48" t="str">
        <f ca="1">IF(AND($B42&gt;0,W$7&gt;0),INDEX(Výskyt[#Data],MATCH($B42,Výskyt[kód-P]),W$7),"")</f>
        <v/>
      </c>
      <c r="X42" s="48" t="str">
        <f ca="1">IF(AND($B42&gt;0,X$7&gt;0),INDEX(Výskyt[#Data],MATCH($B42,Výskyt[kód-P]),X$7),"")</f>
        <v/>
      </c>
      <c r="Y42" s="48" t="str">
        <f ca="1">IF(AND($B42&gt;0,Y$7&gt;0),INDEX(Výskyt[#Data],MATCH($B42,Výskyt[kód-P]),Y$7),"")</f>
        <v/>
      </c>
      <c r="Z42" s="48" t="str">
        <f ca="1">IF(AND($B42&gt;0,Z$7&gt;0),INDEX(Výskyt[#Data],MATCH($B42,Výskyt[kód-P]),Z$7),"")</f>
        <v/>
      </c>
      <c r="AA42" s="48" t="str">
        <f ca="1">IF(AND($B42&gt;0,AA$7&gt;0),INDEX(Výskyt[#Data],MATCH($B42,Výskyt[kód-P]),AA$7),"")</f>
        <v/>
      </c>
      <c r="AB42" s="48" t="str">
        <f ca="1">IF(AND($B42&gt;0,AB$7&gt;0),INDEX(Výskyt[#Data],MATCH($B42,Výskyt[kód-P]),AB$7),"")</f>
        <v/>
      </c>
      <c r="AC42" s="48" t="str">
        <f ca="1">IF(AND($B42&gt;0,AC$7&gt;0),INDEX(Výskyt[#Data],MATCH($B42,Výskyt[kód-P]),AC$7),"")</f>
        <v/>
      </c>
      <c r="AD42" s="48" t="str">
        <f ca="1">IF(AND($B42&gt;0,AD$7&gt;0),INDEX(Výskyt[#Data],MATCH($B42,Výskyt[kód-P]),AD$7),"")</f>
        <v/>
      </c>
      <c r="AE42" s="48" t="str">
        <f ca="1">IF(AND($B42&gt;0,AE$7&gt;0),INDEX(Výskyt[#Data],MATCH($B42,Výskyt[kód-P]),AE$7),"")</f>
        <v/>
      </c>
      <c r="AF42" s="48" t="str">
        <f ca="1">IF(AND($B42&gt;0,AF$7&gt;0),INDEX(Výskyt[#Data],MATCH($B42,Výskyt[kód-P]),AF$7),"")</f>
        <v/>
      </c>
      <c r="AG42" s="48" t="str">
        <f ca="1">IF(AND($B42&gt;0,AG$7&gt;0),INDEX(Výskyt[#Data],MATCH($B42,Výskyt[kód-P]),AG$7),"")</f>
        <v/>
      </c>
      <c r="AH42" s="48" t="str">
        <f ca="1">IF(AND($B42&gt;0,AH$7&gt;0),INDEX(Výskyt[#Data],MATCH($B42,Výskyt[kód-P]),AH$7),"")</f>
        <v/>
      </c>
      <c r="AI42" s="48" t="str">
        <f ca="1">IF(AND($B42&gt;0,AI$7&gt;0),INDEX(Výskyt[#Data],MATCH($B42,Výskyt[kód-P]),AI$7),"")</f>
        <v/>
      </c>
      <c r="AJ42" s="48" t="str">
        <f ca="1">IF(AND($B42&gt;0,AJ$7&gt;0),INDEX(Výskyt[#Data],MATCH($B42,Výskyt[kód-P]),AJ$7),"")</f>
        <v/>
      </c>
      <c r="AK42" s="48" t="str">
        <f ca="1">IF(AND($B42&gt;0,AK$7&gt;0),INDEX(Výskyt[#Data],MATCH($B42,Výskyt[kód-P]),AK$7),"")</f>
        <v/>
      </c>
      <c r="AL42" s="48" t="str">
        <f ca="1">IF(AND($B42&gt;0,AL$7&gt;0),INDEX(Výskyt[#Data],MATCH($B42,Výskyt[kód-P]),AL$7),"")</f>
        <v/>
      </c>
      <c r="AM42" s="48" t="str">
        <f ca="1">IF(AND($B42&gt;0,AM$7&gt;0),INDEX(Výskyt[#Data],MATCH($B42,Výskyt[kód-P]),AM$7),"")</f>
        <v/>
      </c>
      <c r="AN42" s="48" t="str">
        <f ca="1">IF(AND($B42&gt;0,AN$7&gt;0),INDEX(Výskyt[#Data],MATCH($B42,Výskyt[kód-P]),AN$7),"")</f>
        <v/>
      </c>
      <c r="AO42" s="48" t="str">
        <f ca="1">IF(AND($B42&gt;0,AO$7&gt;0),INDEX(Výskyt[#Data],MATCH($B42,Výskyt[kód-P]),AO$7),"")</f>
        <v/>
      </c>
      <c r="AP42" s="48" t="str">
        <f ca="1">IF(AND($B42&gt;0,AP$7&gt;0),INDEX(Výskyt[#Data],MATCH($B42,Výskyt[kód-P]),AP$7),"")</f>
        <v/>
      </c>
      <c r="AQ42" s="48" t="str">
        <f ca="1">IF(AND($B42&gt;0,AQ$7&gt;0),INDEX(Výskyt[#Data],MATCH($B42,Výskyt[kód-P]),AQ$7),"")</f>
        <v/>
      </c>
      <c r="AR42" s="48" t="str">
        <f ca="1">IF(AND($B42&gt;0,AR$7&gt;0),INDEX(Výskyt[#Data],MATCH($B42,Výskyt[kód-P]),AR$7),"")</f>
        <v/>
      </c>
      <c r="AS42" s="48" t="str">
        <f ca="1">IF(AND($B42&gt;0,AS$7&gt;0),INDEX(Výskyt[#Data],MATCH($B42,Výskyt[kód-P]),AS$7),"")</f>
        <v/>
      </c>
      <c r="AT42" s="48" t="str">
        <f ca="1">IF(AND($B42&gt;0,AT$7&gt;0),INDEX(Výskyt[#Data],MATCH($B42,Výskyt[kód-P]),AT$7),"")</f>
        <v/>
      </c>
      <c r="AU42" s="48" t="str">
        <f ca="1">IF(AND($B42&gt;0,AU$7&gt;0),INDEX(Výskyt[#Data],MATCH($B42,Výskyt[kód-P]),AU$7),"")</f>
        <v/>
      </c>
      <c r="AV42" s="48" t="str">
        <f ca="1">IF(AND($B42&gt;0,AV$7&gt;0),INDEX(Výskyt[#Data],MATCH($B42,Výskyt[kód-P]),AV$7),"")</f>
        <v/>
      </c>
      <c r="AW42" s="48" t="str">
        <f ca="1">IF(AND($B42&gt;0,AW$7&gt;0),INDEX(Výskyt[#Data],MATCH($B42,Výskyt[kód-P]),AW$7),"")</f>
        <v/>
      </c>
      <c r="AX42" s="48" t="str">
        <f ca="1">IF(AND($B42&gt;0,AX$7&gt;0),INDEX(Výskyt[#Data],MATCH($B42,Výskyt[kód-P]),AX$7),"")</f>
        <v/>
      </c>
      <c r="AY42" s="48" t="str">
        <f ca="1">IF(AND($B42&gt;0,AY$7&gt;0),INDEX(Výskyt[#Data],MATCH($B42,Výskyt[kód-P]),AY$7),"")</f>
        <v/>
      </c>
      <c r="AZ42" s="48" t="str">
        <f ca="1">IF(AND($B42&gt;0,AZ$7&gt;0),INDEX(Výskyt[#Data],MATCH($B42,Výskyt[kód-P]),AZ$7),"")</f>
        <v/>
      </c>
      <c r="BA42" s="48" t="str">
        <f ca="1">IF(AND($B42&gt;0,BA$7&gt;0),INDEX(Výskyt[#Data],MATCH($B42,Výskyt[kód-P]),BA$7),"")</f>
        <v/>
      </c>
      <c r="BB42" s="42"/>
    </row>
    <row r="43" spans="1:54" ht="12.75" customHeight="1" x14ac:dyDescent="0.4">
      <c r="A43" s="54">
        <v>35</v>
      </c>
      <c r="B43" s="55" t="str">
        <f>IFERROR(INDEX(Výskyt[[poradie]:[kód-P]],MATCH(A43,Výskyt[poradie],0),2),"")</f>
        <v/>
      </c>
      <c r="C43" s="55" t="str">
        <f>IFERROR(INDEX(Cenník[[Kód]:[Názov]],MATCH($B43,Cenník[Kód]),2),"")</f>
        <v/>
      </c>
      <c r="D43" s="48" t="str">
        <f t="shared" ca="1" si="0"/>
        <v/>
      </c>
      <c r="E43" s="56" t="str">
        <f>IFERROR(INDEX(Cenník[[KódN]:[JC]],MATCH($B43,Cenník[KódN]),2),"")</f>
        <v/>
      </c>
      <c r="F43" s="57" t="str">
        <f t="shared" ca="1" si="1"/>
        <v/>
      </c>
      <c r="G43" s="42"/>
      <c r="H43" s="58" t="str">
        <f t="shared" si="2"/>
        <v/>
      </c>
      <c r="I43" s="48" t="str">
        <f ca="1">IF(AND($B43&gt;0,I$7&gt;0),INDEX(Výskyt[#Data],MATCH($B43,Výskyt[kód-P]),I$7),"")</f>
        <v/>
      </c>
      <c r="J43" s="48" t="str">
        <f ca="1">IF(AND($B43&gt;0,J$7&gt;0),INDEX(Výskyt[#Data],MATCH($B43,Výskyt[kód-P]),J$7),"")</f>
        <v/>
      </c>
      <c r="K43" s="48" t="str">
        <f ca="1">IF(AND($B43&gt;0,K$7&gt;0),INDEX(Výskyt[#Data],MATCH($B43,Výskyt[kód-P]),K$7),"")</f>
        <v/>
      </c>
      <c r="L43" s="48" t="str">
        <f ca="1">IF(AND($B43&gt;0,L$7&gt;0),INDEX(Výskyt[#Data],MATCH($B43,Výskyt[kód-P]),L$7),"")</f>
        <v/>
      </c>
      <c r="M43" s="48" t="str">
        <f ca="1">IF(AND($B43&gt;0,M$7&gt;0),INDEX(Výskyt[#Data],MATCH($B43,Výskyt[kód-P]),M$7),"")</f>
        <v/>
      </c>
      <c r="N43" s="48" t="str">
        <f ca="1">IF(AND($B43&gt;0,N$7&gt;0),INDEX(Výskyt[#Data],MATCH($B43,Výskyt[kód-P]),N$7),"")</f>
        <v/>
      </c>
      <c r="O43" s="48" t="str">
        <f ca="1">IF(AND($B43&gt;0,O$7&gt;0),INDEX(Výskyt[#Data],MATCH($B43,Výskyt[kód-P]),O$7),"")</f>
        <v/>
      </c>
      <c r="P43" s="48" t="str">
        <f ca="1">IF(AND($B43&gt;0,P$7&gt;0),INDEX(Výskyt[#Data],MATCH($B43,Výskyt[kód-P]),P$7),"")</f>
        <v/>
      </c>
      <c r="Q43" s="48" t="str">
        <f ca="1">IF(AND($B43&gt;0,Q$7&gt;0),INDEX(Výskyt[#Data],MATCH($B43,Výskyt[kód-P]),Q$7),"")</f>
        <v/>
      </c>
      <c r="R43" s="48" t="str">
        <f ca="1">IF(AND($B43&gt;0,R$7&gt;0),INDEX(Výskyt[#Data],MATCH($B43,Výskyt[kód-P]),R$7),"")</f>
        <v/>
      </c>
      <c r="S43" s="48" t="str">
        <f ca="1">IF(AND($B43&gt;0,S$7&gt;0),INDEX(Výskyt[#Data],MATCH($B43,Výskyt[kód-P]),S$7),"")</f>
        <v/>
      </c>
      <c r="T43" s="48" t="str">
        <f ca="1">IF(AND($B43&gt;0,T$7&gt;0),INDEX(Výskyt[#Data],MATCH($B43,Výskyt[kód-P]),T$7),"")</f>
        <v/>
      </c>
      <c r="U43" s="48" t="str">
        <f ca="1">IF(AND($B43&gt;0,U$7&gt;0),INDEX(Výskyt[#Data],MATCH($B43,Výskyt[kód-P]),U$7),"")</f>
        <v/>
      </c>
      <c r="V43" s="48" t="str">
        <f ca="1">IF(AND($B43&gt;0,V$7&gt;0),INDEX(Výskyt[#Data],MATCH($B43,Výskyt[kód-P]),V$7),"")</f>
        <v/>
      </c>
      <c r="W43" s="48" t="str">
        <f ca="1">IF(AND($B43&gt;0,W$7&gt;0),INDEX(Výskyt[#Data],MATCH($B43,Výskyt[kód-P]),W$7),"")</f>
        <v/>
      </c>
      <c r="X43" s="48" t="str">
        <f ca="1">IF(AND($B43&gt;0,X$7&gt;0),INDEX(Výskyt[#Data],MATCH($B43,Výskyt[kód-P]),X$7),"")</f>
        <v/>
      </c>
      <c r="Y43" s="48" t="str">
        <f ca="1">IF(AND($B43&gt;0,Y$7&gt;0),INDEX(Výskyt[#Data],MATCH($B43,Výskyt[kód-P]),Y$7),"")</f>
        <v/>
      </c>
      <c r="Z43" s="48" t="str">
        <f ca="1">IF(AND($B43&gt;0,Z$7&gt;0),INDEX(Výskyt[#Data],MATCH($B43,Výskyt[kód-P]),Z$7),"")</f>
        <v/>
      </c>
      <c r="AA43" s="48" t="str">
        <f ca="1">IF(AND($B43&gt;0,AA$7&gt;0),INDEX(Výskyt[#Data],MATCH($B43,Výskyt[kód-P]),AA$7),"")</f>
        <v/>
      </c>
      <c r="AB43" s="48" t="str">
        <f ca="1">IF(AND($B43&gt;0,AB$7&gt;0),INDEX(Výskyt[#Data],MATCH($B43,Výskyt[kód-P]),AB$7),"")</f>
        <v/>
      </c>
      <c r="AC43" s="48" t="str">
        <f ca="1">IF(AND($B43&gt;0,AC$7&gt;0),INDEX(Výskyt[#Data],MATCH($B43,Výskyt[kód-P]),AC$7),"")</f>
        <v/>
      </c>
      <c r="AD43" s="48" t="str">
        <f ca="1">IF(AND($B43&gt;0,AD$7&gt;0),INDEX(Výskyt[#Data],MATCH($B43,Výskyt[kód-P]),AD$7),"")</f>
        <v/>
      </c>
      <c r="AE43" s="48" t="str">
        <f ca="1">IF(AND($B43&gt;0,AE$7&gt;0),INDEX(Výskyt[#Data],MATCH($B43,Výskyt[kód-P]),AE$7),"")</f>
        <v/>
      </c>
      <c r="AF43" s="48" t="str">
        <f ca="1">IF(AND($B43&gt;0,AF$7&gt;0),INDEX(Výskyt[#Data],MATCH($B43,Výskyt[kód-P]),AF$7),"")</f>
        <v/>
      </c>
      <c r="AG43" s="48" t="str">
        <f ca="1">IF(AND($B43&gt;0,AG$7&gt;0),INDEX(Výskyt[#Data],MATCH($B43,Výskyt[kód-P]),AG$7),"")</f>
        <v/>
      </c>
      <c r="AH43" s="48" t="str">
        <f ca="1">IF(AND($B43&gt;0,AH$7&gt;0),INDEX(Výskyt[#Data],MATCH($B43,Výskyt[kód-P]),AH$7),"")</f>
        <v/>
      </c>
      <c r="AI43" s="48" t="str">
        <f ca="1">IF(AND($B43&gt;0,AI$7&gt;0),INDEX(Výskyt[#Data],MATCH($B43,Výskyt[kód-P]),AI$7),"")</f>
        <v/>
      </c>
      <c r="AJ43" s="48" t="str">
        <f ca="1">IF(AND($B43&gt;0,AJ$7&gt;0),INDEX(Výskyt[#Data],MATCH($B43,Výskyt[kód-P]),AJ$7),"")</f>
        <v/>
      </c>
      <c r="AK43" s="48" t="str">
        <f ca="1">IF(AND($B43&gt;0,AK$7&gt;0),INDEX(Výskyt[#Data],MATCH($B43,Výskyt[kód-P]),AK$7),"")</f>
        <v/>
      </c>
      <c r="AL43" s="48" t="str">
        <f ca="1">IF(AND($B43&gt;0,AL$7&gt;0),INDEX(Výskyt[#Data],MATCH($B43,Výskyt[kód-P]),AL$7),"")</f>
        <v/>
      </c>
      <c r="AM43" s="48" t="str">
        <f ca="1">IF(AND($B43&gt;0,AM$7&gt;0),INDEX(Výskyt[#Data],MATCH($B43,Výskyt[kód-P]),AM$7),"")</f>
        <v/>
      </c>
      <c r="AN43" s="48" t="str">
        <f ca="1">IF(AND($B43&gt;0,AN$7&gt;0),INDEX(Výskyt[#Data],MATCH($B43,Výskyt[kód-P]),AN$7),"")</f>
        <v/>
      </c>
      <c r="AO43" s="48" t="str">
        <f ca="1">IF(AND($B43&gt;0,AO$7&gt;0),INDEX(Výskyt[#Data],MATCH($B43,Výskyt[kód-P]),AO$7),"")</f>
        <v/>
      </c>
      <c r="AP43" s="48" t="str">
        <f ca="1">IF(AND($B43&gt;0,AP$7&gt;0),INDEX(Výskyt[#Data],MATCH($B43,Výskyt[kód-P]),AP$7),"")</f>
        <v/>
      </c>
      <c r="AQ43" s="48" t="str">
        <f ca="1">IF(AND($B43&gt;0,AQ$7&gt;0),INDEX(Výskyt[#Data],MATCH($B43,Výskyt[kód-P]),AQ$7),"")</f>
        <v/>
      </c>
      <c r="AR43" s="48" t="str">
        <f ca="1">IF(AND($B43&gt;0,AR$7&gt;0),INDEX(Výskyt[#Data],MATCH($B43,Výskyt[kód-P]),AR$7),"")</f>
        <v/>
      </c>
      <c r="AS43" s="48" t="str">
        <f ca="1">IF(AND($B43&gt;0,AS$7&gt;0),INDEX(Výskyt[#Data],MATCH($B43,Výskyt[kód-P]),AS$7),"")</f>
        <v/>
      </c>
      <c r="AT43" s="48" t="str">
        <f ca="1">IF(AND($B43&gt;0,AT$7&gt;0),INDEX(Výskyt[#Data],MATCH($B43,Výskyt[kód-P]),AT$7),"")</f>
        <v/>
      </c>
      <c r="AU43" s="48" t="str">
        <f ca="1">IF(AND($B43&gt;0,AU$7&gt;0),INDEX(Výskyt[#Data],MATCH($B43,Výskyt[kód-P]),AU$7),"")</f>
        <v/>
      </c>
      <c r="AV43" s="48" t="str">
        <f ca="1">IF(AND($B43&gt;0,AV$7&gt;0),INDEX(Výskyt[#Data],MATCH($B43,Výskyt[kód-P]),AV$7),"")</f>
        <v/>
      </c>
      <c r="AW43" s="48" t="str">
        <f ca="1">IF(AND($B43&gt;0,AW$7&gt;0),INDEX(Výskyt[#Data],MATCH($B43,Výskyt[kód-P]),AW$7),"")</f>
        <v/>
      </c>
      <c r="AX43" s="48" t="str">
        <f ca="1">IF(AND($B43&gt;0,AX$7&gt;0),INDEX(Výskyt[#Data],MATCH($B43,Výskyt[kód-P]),AX$7),"")</f>
        <v/>
      </c>
      <c r="AY43" s="48" t="str">
        <f ca="1">IF(AND($B43&gt;0,AY$7&gt;0),INDEX(Výskyt[#Data],MATCH($B43,Výskyt[kód-P]),AY$7),"")</f>
        <v/>
      </c>
      <c r="AZ43" s="48" t="str">
        <f ca="1">IF(AND($B43&gt;0,AZ$7&gt;0),INDEX(Výskyt[#Data],MATCH($B43,Výskyt[kód-P]),AZ$7),"")</f>
        <v/>
      </c>
      <c r="BA43" s="48" t="str">
        <f ca="1">IF(AND($B43&gt;0,BA$7&gt;0),INDEX(Výskyt[#Data],MATCH($B43,Výskyt[kód-P]),BA$7),"")</f>
        <v/>
      </c>
      <c r="BB43" s="42"/>
    </row>
    <row r="44" spans="1:54" ht="12.75" customHeight="1" x14ac:dyDescent="0.4">
      <c r="A44" s="54">
        <v>36</v>
      </c>
      <c r="B44" s="55" t="str">
        <f>IFERROR(INDEX(Výskyt[[poradie]:[kód-P]],MATCH(A44,Výskyt[poradie],0),2),"")</f>
        <v/>
      </c>
      <c r="C44" s="55" t="str">
        <f>IFERROR(INDEX(Cenník[[Kód]:[Názov]],MATCH($B44,Cenník[Kód]),2),"")</f>
        <v/>
      </c>
      <c r="D44" s="48" t="str">
        <f t="shared" ca="1" si="0"/>
        <v/>
      </c>
      <c r="E44" s="56" t="str">
        <f>IFERROR(INDEX(Cenník[[KódN]:[JC]],MATCH($B44,Cenník[KódN]),2),"")</f>
        <v/>
      </c>
      <c r="F44" s="57" t="str">
        <f t="shared" ca="1" si="1"/>
        <v/>
      </c>
      <c r="G44" s="42"/>
      <c r="H44" s="58" t="str">
        <f t="shared" si="2"/>
        <v/>
      </c>
      <c r="I44" s="48" t="str">
        <f ca="1">IF(AND($B44&gt;0,I$7&gt;0),INDEX(Výskyt[#Data],MATCH($B44,Výskyt[kód-P]),I$7),"")</f>
        <v/>
      </c>
      <c r="J44" s="48" t="str">
        <f ca="1">IF(AND($B44&gt;0,J$7&gt;0),INDEX(Výskyt[#Data],MATCH($B44,Výskyt[kód-P]),J$7),"")</f>
        <v/>
      </c>
      <c r="K44" s="48" t="str">
        <f ca="1">IF(AND($B44&gt;0,K$7&gt;0),INDEX(Výskyt[#Data],MATCH($B44,Výskyt[kód-P]),K$7),"")</f>
        <v/>
      </c>
      <c r="L44" s="48" t="str">
        <f ca="1">IF(AND($B44&gt;0,L$7&gt;0),INDEX(Výskyt[#Data],MATCH($B44,Výskyt[kód-P]),L$7),"")</f>
        <v/>
      </c>
      <c r="M44" s="48" t="str">
        <f ca="1">IF(AND($B44&gt;0,M$7&gt;0),INDEX(Výskyt[#Data],MATCH($B44,Výskyt[kód-P]),M$7),"")</f>
        <v/>
      </c>
      <c r="N44" s="48" t="str">
        <f ca="1">IF(AND($B44&gt;0,N$7&gt;0),INDEX(Výskyt[#Data],MATCH($B44,Výskyt[kód-P]),N$7),"")</f>
        <v/>
      </c>
      <c r="O44" s="48" t="str">
        <f ca="1">IF(AND($B44&gt;0,O$7&gt;0),INDEX(Výskyt[#Data],MATCH($B44,Výskyt[kód-P]),O$7),"")</f>
        <v/>
      </c>
      <c r="P44" s="48" t="str">
        <f ca="1">IF(AND($B44&gt;0,P$7&gt;0),INDEX(Výskyt[#Data],MATCH($B44,Výskyt[kód-P]),P$7),"")</f>
        <v/>
      </c>
      <c r="Q44" s="48" t="str">
        <f ca="1">IF(AND($B44&gt;0,Q$7&gt;0),INDEX(Výskyt[#Data],MATCH($B44,Výskyt[kód-P]),Q$7),"")</f>
        <v/>
      </c>
      <c r="R44" s="48" t="str">
        <f ca="1">IF(AND($B44&gt;0,R$7&gt;0),INDEX(Výskyt[#Data],MATCH($B44,Výskyt[kód-P]),R$7),"")</f>
        <v/>
      </c>
      <c r="S44" s="48" t="str">
        <f ca="1">IF(AND($B44&gt;0,S$7&gt;0),INDEX(Výskyt[#Data],MATCH($B44,Výskyt[kód-P]),S$7),"")</f>
        <v/>
      </c>
      <c r="T44" s="48" t="str">
        <f ca="1">IF(AND($B44&gt;0,T$7&gt;0),INDEX(Výskyt[#Data],MATCH($B44,Výskyt[kód-P]),T$7),"")</f>
        <v/>
      </c>
      <c r="U44" s="48" t="str">
        <f ca="1">IF(AND($B44&gt;0,U$7&gt;0),INDEX(Výskyt[#Data],MATCH($B44,Výskyt[kód-P]),U$7),"")</f>
        <v/>
      </c>
      <c r="V44" s="48" t="str">
        <f ca="1">IF(AND($B44&gt;0,V$7&gt;0),INDEX(Výskyt[#Data],MATCH($B44,Výskyt[kód-P]),V$7),"")</f>
        <v/>
      </c>
      <c r="W44" s="48" t="str">
        <f ca="1">IF(AND($B44&gt;0,W$7&gt;0),INDEX(Výskyt[#Data],MATCH($B44,Výskyt[kód-P]),W$7),"")</f>
        <v/>
      </c>
      <c r="X44" s="48" t="str">
        <f ca="1">IF(AND($B44&gt;0,X$7&gt;0),INDEX(Výskyt[#Data],MATCH($B44,Výskyt[kód-P]),X$7),"")</f>
        <v/>
      </c>
      <c r="Y44" s="48" t="str">
        <f ca="1">IF(AND($B44&gt;0,Y$7&gt;0),INDEX(Výskyt[#Data],MATCH($B44,Výskyt[kód-P]),Y$7),"")</f>
        <v/>
      </c>
      <c r="Z44" s="48" t="str">
        <f ca="1">IF(AND($B44&gt;0,Z$7&gt;0),INDEX(Výskyt[#Data],MATCH($B44,Výskyt[kód-P]),Z$7),"")</f>
        <v/>
      </c>
      <c r="AA44" s="48" t="str">
        <f ca="1">IF(AND($B44&gt;0,AA$7&gt;0),INDEX(Výskyt[#Data],MATCH($B44,Výskyt[kód-P]),AA$7),"")</f>
        <v/>
      </c>
      <c r="AB44" s="48" t="str">
        <f ca="1">IF(AND($B44&gt;0,AB$7&gt;0),INDEX(Výskyt[#Data],MATCH($B44,Výskyt[kód-P]),AB$7),"")</f>
        <v/>
      </c>
      <c r="AC44" s="48" t="str">
        <f ca="1">IF(AND($B44&gt;0,AC$7&gt;0),INDEX(Výskyt[#Data],MATCH($B44,Výskyt[kód-P]),AC$7),"")</f>
        <v/>
      </c>
      <c r="AD44" s="48" t="str">
        <f ca="1">IF(AND($B44&gt;0,AD$7&gt;0),INDEX(Výskyt[#Data],MATCH($B44,Výskyt[kód-P]),AD$7),"")</f>
        <v/>
      </c>
      <c r="AE44" s="48" t="str">
        <f ca="1">IF(AND($B44&gt;0,AE$7&gt;0),INDEX(Výskyt[#Data],MATCH($B44,Výskyt[kód-P]),AE$7),"")</f>
        <v/>
      </c>
      <c r="AF44" s="48" t="str">
        <f ca="1">IF(AND($B44&gt;0,AF$7&gt;0),INDEX(Výskyt[#Data],MATCH($B44,Výskyt[kód-P]),AF$7),"")</f>
        <v/>
      </c>
      <c r="AG44" s="48" t="str">
        <f ca="1">IF(AND($B44&gt;0,AG$7&gt;0),INDEX(Výskyt[#Data],MATCH($B44,Výskyt[kód-P]),AG$7),"")</f>
        <v/>
      </c>
      <c r="AH44" s="48" t="str">
        <f ca="1">IF(AND($B44&gt;0,AH$7&gt;0),INDEX(Výskyt[#Data],MATCH($B44,Výskyt[kód-P]),AH$7),"")</f>
        <v/>
      </c>
      <c r="AI44" s="48" t="str">
        <f ca="1">IF(AND($B44&gt;0,AI$7&gt;0),INDEX(Výskyt[#Data],MATCH($B44,Výskyt[kód-P]),AI$7),"")</f>
        <v/>
      </c>
      <c r="AJ44" s="48" t="str">
        <f ca="1">IF(AND($B44&gt;0,AJ$7&gt;0),INDEX(Výskyt[#Data],MATCH($B44,Výskyt[kód-P]),AJ$7),"")</f>
        <v/>
      </c>
      <c r="AK44" s="48" t="str">
        <f ca="1">IF(AND($B44&gt;0,AK$7&gt;0),INDEX(Výskyt[#Data],MATCH($B44,Výskyt[kód-P]),AK$7),"")</f>
        <v/>
      </c>
      <c r="AL44" s="48" t="str">
        <f ca="1">IF(AND($B44&gt;0,AL$7&gt;0),INDEX(Výskyt[#Data],MATCH($B44,Výskyt[kód-P]),AL$7),"")</f>
        <v/>
      </c>
      <c r="AM44" s="48" t="str">
        <f ca="1">IF(AND($B44&gt;0,AM$7&gt;0),INDEX(Výskyt[#Data],MATCH($B44,Výskyt[kód-P]),AM$7),"")</f>
        <v/>
      </c>
      <c r="AN44" s="48" t="str">
        <f ca="1">IF(AND($B44&gt;0,AN$7&gt;0),INDEX(Výskyt[#Data],MATCH($B44,Výskyt[kód-P]),AN$7),"")</f>
        <v/>
      </c>
      <c r="AO44" s="48" t="str">
        <f ca="1">IF(AND($B44&gt;0,AO$7&gt;0),INDEX(Výskyt[#Data],MATCH($B44,Výskyt[kód-P]),AO$7),"")</f>
        <v/>
      </c>
      <c r="AP44" s="48" t="str">
        <f ca="1">IF(AND($B44&gt;0,AP$7&gt;0),INDEX(Výskyt[#Data],MATCH($B44,Výskyt[kód-P]),AP$7),"")</f>
        <v/>
      </c>
      <c r="AQ44" s="48" t="str">
        <f ca="1">IF(AND($B44&gt;0,AQ$7&gt;0),INDEX(Výskyt[#Data],MATCH($B44,Výskyt[kód-P]),AQ$7),"")</f>
        <v/>
      </c>
      <c r="AR44" s="48" t="str">
        <f ca="1">IF(AND($B44&gt;0,AR$7&gt;0),INDEX(Výskyt[#Data],MATCH($B44,Výskyt[kód-P]),AR$7),"")</f>
        <v/>
      </c>
      <c r="AS44" s="48" t="str">
        <f ca="1">IF(AND($B44&gt;0,AS$7&gt;0),INDEX(Výskyt[#Data],MATCH($B44,Výskyt[kód-P]),AS$7),"")</f>
        <v/>
      </c>
      <c r="AT44" s="48" t="str">
        <f ca="1">IF(AND($B44&gt;0,AT$7&gt;0),INDEX(Výskyt[#Data],MATCH($B44,Výskyt[kód-P]),AT$7),"")</f>
        <v/>
      </c>
      <c r="AU44" s="48" t="str">
        <f ca="1">IF(AND($B44&gt;0,AU$7&gt;0),INDEX(Výskyt[#Data],MATCH($B44,Výskyt[kód-P]),AU$7),"")</f>
        <v/>
      </c>
      <c r="AV44" s="48" t="str">
        <f ca="1">IF(AND($B44&gt;0,AV$7&gt;0),INDEX(Výskyt[#Data],MATCH($B44,Výskyt[kód-P]),AV$7),"")</f>
        <v/>
      </c>
      <c r="AW44" s="48" t="str">
        <f ca="1">IF(AND($B44&gt;0,AW$7&gt;0),INDEX(Výskyt[#Data],MATCH($B44,Výskyt[kód-P]),AW$7),"")</f>
        <v/>
      </c>
      <c r="AX44" s="48" t="str">
        <f ca="1">IF(AND($B44&gt;0,AX$7&gt;0),INDEX(Výskyt[#Data],MATCH($B44,Výskyt[kód-P]),AX$7),"")</f>
        <v/>
      </c>
      <c r="AY44" s="48" t="str">
        <f ca="1">IF(AND($B44&gt;0,AY$7&gt;0),INDEX(Výskyt[#Data],MATCH($B44,Výskyt[kód-P]),AY$7),"")</f>
        <v/>
      </c>
      <c r="AZ44" s="48" t="str">
        <f ca="1">IF(AND($B44&gt;0,AZ$7&gt;0),INDEX(Výskyt[#Data],MATCH($B44,Výskyt[kód-P]),AZ$7),"")</f>
        <v/>
      </c>
      <c r="BA44" s="48" t="str">
        <f ca="1">IF(AND($B44&gt;0,BA$7&gt;0),INDEX(Výskyt[#Data],MATCH($B44,Výskyt[kód-P]),BA$7),"")</f>
        <v/>
      </c>
      <c r="BB44" s="42"/>
    </row>
    <row r="45" spans="1:54" ht="12.75" customHeight="1" x14ac:dyDescent="0.4">
      <c r="A45" s="54">
        <v>37</v>
      </c>
      <c r="B45" s="55" t="str">
        <f>IFERROR(INDEX(Výskyt[[poradie]:[kód-P]],MATCH(A45,Výskyt[poradie],0),2),"")</f>
        <v/>
      </c>
      <c r="C45" s="55" t="str">
        <f>IFERROR(INDEX(Cenník[[Kód]:[Názov]],MATCH($B45,Cenník[Kód]),2),"")</f>
        <v/>
      </c>
      <c r="D45" s="48" t="str">
        <f t="shared" ca="1" si="0"/>
        <v/>
      </c>
      <c r="E45" s="56" t="str">
        <f>IFERROR(INDEX(Cenník[[KódN]:[JC]],MATCH($B45,Cenník[KódN]),2),"")</f>
        <v/>
      </c>
      <c r="F45" s="57" t="str">
        <f t="shared" ca="1" si="1"/>
        <v/>
      </c>
      <c r="G45" s="42"/>
      <c r="H45" s="58" t="str">
        <f t="shared" si="2"/>
        <v/>
      </c>
      <c r="I45" s="48" t="str">
        <f ca="1">IF(AND($B45&gt;0,I$7&gt;0),INDEX(Výskyt[#Data],MATCH($B45,Výskyt[kód-P]),I$7),"")</f>
        <v/>
      </c>
      <c r="J45" s="48" t="str">
        <f ca="1">IF(AND($B45&gt;0,J$7&gt;0),INDEX(Výskyt[#Data],MATCH($B45,Výskyt[kód-P]),J$7),"")</f>
        <v/>
      </c>
      <c r="K45" s="48" t="str">
        <f ca="1">IF(AND($B45&gt;0,K$7&gt;0),INDEX(Výskyt[#Data],MATCH($B45,Výskyt[kód-P]),K$7),"")</f>
        <v/>
      </c>
      <c r="L45" s="48" t="str">
        <f ca="1">IF(AND($B45&gt;0,L$7&gt;0),INDEX(Výskyt[#Data],MATCH($B45,Výskyt[kód-P]),L$7),"")</f>
        <v/>
      </c>
      <c r="M45" s="48" t="str">
        <f ca="1">IF(AND($B45&gt;0,M$7&gt;0),INDEX(Výskyt[#Data],MATCH($B45,Výskyt[kód-P]),M$7),"")</f>
        <v/>
      </c>
      <c r="N45" s="48" t="str">
        <f ca="1">IF(AND($B45&gt;0,N$7&gt;0),INDEX(Výskyt[#Data],MATCH($B45,Výskyt[kód-P]),N$7),"")</f>
        <v/>
      </c>
      <c r="O45" s="48" t="str">
        <f ca="1">IF(AND($B45&gt;0,O$7&gt;0),INDEX(Výskyt[#Data],MATCH($B45,Výskyt[kód-P]),O$7),"")</f>
        <v/>
      </c>
      <c r="P45" s="48" t="str">
        <f ca="1">IF(AND($B45&gt;0,P$7&gt;0),INDEX(Výskyt[#Data],MATCH($B45,Výskyt[kód-P]),P$7),"")</f>
        <v/>
      </c>
      <c r="Q45" s="48" t="str">
        <f ca="1">IF(AND($B45&gt;0,Q$7&gt;0),INDEX(Výskyt[#Data],MATCH($B45,Výskyt[kód-P]),Q$7),"")</f>
        <v/>
      </c>
      <c r="R45" s="48" t="str">
        <f ca="1">IF(AND($B45&gt;0,R$7&gt;0),INDEX(Výskyt[#Data],MATCH($B45,Výskyt[kód-P]),R$7),"")</f>
        <v/>
      </c>
      <c r="S45" s="48" t="str">
        <f ca="1">IF(AND($B45&gt;0,S$7&gt;0),INDEX(Výskyt[#Data],MATCH($B45,Výskyt[kód-P]),S$7),"")</f>
        <v/>
      </c>
      <c r="T45" s="48" t="str">
        <f ca="1">IF(AND($B45&gt;0,T$7&gt;0),INDEX(Výskyt[#Data],MATCH($B45,Výskyt[kód-P]),T$7),"")</f>
        <v/>
      </c>
      <c r="U45" s="48" t="str">
        <f ca="1">IF(AND($B45&gt;0,U$7&gt;0),INDEX(Výskyt[#Data],MATCH($B45,Výskyt[kód-P]),U$7),"")</f>
        <v/>
      </c>
      <c r="V45" s="48" t="str">
        <f ca="1">IF(AND($B45&gt;0,V$7&gt;0),INDEX(Výskyt[#Data],MATCH($B45,Výskyt[kód-P]),V$7),"")</f>
        <v/>
      </c>
      <c r="W45" s="48" t="str">
        <f ca="1">IF(AND($B45&gt;0,W$7&gt;0),INDEX(Výskyt[#Data],MATCH($B45,Výskyt[kód-P]),W$7),"")</f>
        <v/>
      </c>
      <c r="X45" s="48" t="str">
        <f ca="1">IF(AND($B45&gt;0,X$7&gt;0),INDEX(Výskyt[#Data],MATCH($B45,Výskyt[kód-P]),X$7),"")</f>
        <v/>
      </c>
      <c r="Y45" s="48" t="str">
        <f ca="1">IF(AND($B45&gt;0,Y$7&gt;0),INDEX(Výskyt[#Data],MATCH($B45,Výskyt[kód-P]),Y$7),"")</f>
        <v/>
      </c>
      <c r="Z45" s="48" t="str">
        <f ca="1">IF(AND($B45&gt;0,Z$7&gt;0),INDEX(Výskyt[#Data],MATCH($B45,Výskyt[kód-P]),Z$7),"")</f>
        <v/>
      </c>
      <c r="AA45" s="48" t="str">
        <f ca="1">IF(AND($B45&gt;0,AA$7&gt;0),INDEX(Výskyt[#Data],MATCH($B45,Výskyt[kód-P]),AA$7),"")</f>
        <v/>
      </c>
      <c r="AB45" s="48" t="str">
        <f ca="1">IF(AND($B45&gt;0,AB$7&gt;0),INDEX(Výskyt[#Data],MATCH($B45,Výskyt[kód-P]),AB$7),"")</f>
        <v/>
      </c>
      <c r="AC45" s="48" t="str">
        <f ca="1">IF(AND($B45&gt;0,AC$7&gt;0),INDEX(Výskyt[#Data],MATCH($B45,Výskyt[kód-P]),AC$7),"")</f>
        <v/>
      </c>
      <c r="AD45" s="48" t="str">
        <f ca="1">IF(AND($B45&gt;0,AD$7&gt;0),INDEX(Výskyt[#Data],MATCH($B45,Výskyt[kód-P]),AD$7),"")</f>
        <v/>
      </c>
      <c r="AE45" s="48" t="str">
        <f ca="1">IF(AND($B45&gt;0,AE$7&gt;0),INDEX(Výskyt[#Data],MATCH($B45,Výskyt[kód-P]),AE$7),"")</f>
        <v/>
      </c>
      <c r="AF45" s="48" t="str">
        <f ca="1">IF(AND($B45&gt;0,AF$7&gt;0),INDEX(Výskyt[#Data],MATCH($B45,Výskyt[kód-P]),AF$7),"")</f>
        <v/>
      </c>
      <c r="AG45" s="48" t="str">
        <f ca="1">IF(AND($B45&gt;0,AG$7&gt;0),INDEX(Výskyt[#Data],MATCH($B45,Výskyt[kód-P]),AG$7),"")</f>
        <v/>
      </c>
      <c r="AH45" s="48" t="str">
        <f ca="1">IF(AND($B45&gt;0,AH$7&gt;0),INDEX(Výskyt[#Data],MATCH($B45,Výskyt[kód-P]),AH$7),"")</f>
        <v/>
      </c>
      <c r="AI45" s="48" t="str">
        <f ca="1">IF(AND($B45&gt;0,AI$7&gt;0),INDEX(Výskyt[#Data],MATCH($B45,Výskyt[kód-P]),AI$7),"")</f>
        <v/>
      </c>
      <c r="AJ45" s="48" t="str">
        <f ca="1">IF(AND($B45&gt;0,AJ$7&gt;0),INDEX(Výskyt[#Data],MATCH($B45,Výskyt[kód-P]),AJ$7),"")</f>
        <v/>
      </c>
      <c r="AK45" s="48" t="str">
        <f ca="1">IF(AND($B45&gt;0,AK$7&gt;0),INDEX(Výskyt[#Data],MATCH($B45,Výskyt[kód-P]),AK$7),"")</f>
        <v/>
      </c>
      <c r="AL45" s="48" t="str">
        <f ca="1">IF(AND($B45&gt;0,AL$7&gt;0),INDEX(Výskyt[#Data],MATCH($B45,Výskyt[kód-P]),AL$7),"")</f>
        <v/>
      </c>
      <c r="AM45" s="48" t="str">
        <f ca="1">IF(AND($B45&gt;0,AM$7&gt;0),INDEX(Výskyt[#Data],MATCH($B45,Výskyt[kód-P]),AM$7),"")</f>
        <v/>
      </c>
      <c r="AN45" s="48" t="str">
        <f ca="1">IF(AND($B45&gt;0,AN$7&gt;0),INDEX(Výskyt[#Data],MATCH($B45,Výskyt[kód-P]),AN$7),"")</f>
        <v/>
      </c>
      <c r="AO45" s="48" t="str">
        <f ca="1">IF(AND($B45&gt;0,AO$7&gt;0),INDEX(Výskyt[#Data],MATCH($B45,Výskyt[kód-P]),AO$7),"")</f>
        <v/>
      </c>
      <c r="AP45" s="48" t="str">
        <f ca="1">IF(AND($B45&gt;0,AP$7&gt;0),INDEX(Výskyt[#Data],MATCH($B45,Výskyt[kód-P]),AP$7),"")</f>
        <v/>
      </c>
      <c r="AQ45" s="48" t="str">
        <f ca="1">IF(AND($B45&gt;0,AQ$7&gt;0),INDEX(Výskyt[#Data],MATCH($B45,Výskyt[kód-P]),AQ$7),"")</f>
        <v/>
      </c>
      <c r="AR45" s="48" t="str">
        <f ca="1">IF(AND($B45&gt;0,AR$7&gt;0),INDEX(Výskyt[#Data],MATCH($B45,Výskyt[kód-P]),AR$7),"")</f>
        <v/>
      </c>
      <c r="AS45" s="48" t="str">
        <f ca="1">IF(AND($B45&gt;0,AS$7&gt;0),INDEX(Výskyt[#Data],MATCH($B45,Výskyt[kód-P]),AS$7),"")</f>
        <v/>
      </c>
      <c r="AT45" s="48" t="str">
        <f ca="1">IF(AND($B45&gt;0,AT$7&gt;0),INDEX(Výskyt[#Data],MATCH($B45,Výskyt[kód-P]),AT$7),"")</f>
        <v/>
      </c>
      <c r="AU45" s="48" t="str">
        <f ca="1">IF(AND($B45&gt;0,AU$7&gt;0),INDEX(Výskyt[#Data],MATCH($B45,Výskyt[kód-P]),AU$7),"")</f>
        <v/>
      </c>
      <c r="AV45" s="48" t="str">
        <f ca="1">IF(AND($B45&gt;0,AV$7&gt;0),INDEX(Výskyt[#Data],MATCH($B45,Výskyt[kód-P]),AV$7),"")</f>
        <v/>
      </c>
      <c r="AW45" s="48" t="str">
        <f ca="1">IF(AND($B45&gt;0,AW$7&gt;0),INDEX(Výskyt[#Data],MATCH($B45,Výskyt[kód-P]),AW$7),"")</f>
        <v/>
      </c>
      <c r="AX45" s="48" t="str">
        <f ca="1">IF(AND($B45&gt;0,AX$7&gt;0),INDEX(Výskyt[#Data],MATCH($B45,Výskyt[kód-P]),AX$7),"")</f>
        <v/>
      </c>
      <c r="AY45" s="48" t="str">
        <f ca="1">IF(AND($B45&gt;0,AY$7&gt;0),INDEX(Výskyt[#Data],MATCH($B45,Výskyt[kód-P]),AY$7),"")</f>
        <v/>
      </c>
      <c r="AZ45" s="48" t="str">
        <f ca="1">IF(AND($B45&gt;0,AZ$7&gt;0),INDEX(Výskyt[#Data],MATCH($B45,Výskyt[kód-P]),AZ$7),"")</f>
        <v/>
      </c>
      <c r="BA45" s="48" t="str">
        <f ca="1">IF(AND($B45&gt;0,BA$7&gt;0),INDEX(Výskyt[#Data],MATCH($B45,Výskyt[kód-P]),BA$7),"")</f>
        <v/>
      </c>
      <c r="BB45" s="42"/>
    </row>
    <row r="46" spans="1:54" ht="12.75" customHeight="1" x14ac:dyDescent="0.4">
      <c r="A46" s="54">
        <v>38</v>
      </c>
      <c r="B46" s="55" t="str">
        <f>IFERROR(INDEX(Výskyt[[poradie]:[kód-P]],MATCH(A46,Výskyt[poradie],0),2),"")</f>
        <v/>
      </c>
      <c r="C46" s="55" t="str">
        <f>IFERROR(INDEX(Cenník[[Kód]:[Názov]],MATCH($B46,Cenník[Kód]),2),"")</f>
        <v/>
      </c>
      <c r="D46" s="48" t="str">
        <f t="shared" ca="1" si="0"/>
        <v/>
      </c>
      <c r="E46" s="56" t="str">
        <f>IFERROR(INDEX(Cenník[[KódN]:[JC]],MATCH($B46,Cenník[KódN]),2),"")</f>
        <v/>
      </c>
      <c r="F46" s="57" t="str">
        <f t="shared" ca="1" si="1"/>
        <v/>
      </c>
      <c r="G46" s="42"/>
      <c r="H46" s="58" t="str">
        <f t="shared" si="2"/>
        <v/>
      </c>
      <c r="I46" s="48" t="str">
        <f ca="1">IF(AND($B46&gt;0,I$7&gt;0),INDEX(Výskyt[#Data],MATCH($B46,Výskyt[kód-P]),I$7),"")</f>
        <v/>
      </c>
      <c r="J46" s="48" t="str">
        <f ca="1">IF(AND($B46&gt;0,J$7&gt;0),INDEX(Výskyt[#Data],MATCH($B46,Výskyt[kód-P]),J$7),"")</f>
        <v/>
      </c>
      <c r="K46" s="48" t="str">
        <f ca="1">IF(AND($B46&gt;0,K$7&gt;0),INDEX(Výskyt[#Data],MATCH($B46,Výskyt[kód-P]),K$7),"")</f>
        <v/>
      </c>
      <c r="L46" s="48" t="str">
        <f ca="1">IF(AND($B46&gt;0,L$7&gt;0),INDEX(Výskyt[#Data],MATCH($B46,Výskyt[kód-P]),L$7),"")</f>
        <v/>
      </c>
      <c r="M46" s="48" t="str">
        <f ca="1">IF(AND($B46&gt;0,M$7&gt;0),INDEX(Výskyt[#Data],MATCH($B46,Výskyt[kód-P]),M$7),"")</f>
        <v/>
      </c>
      <c r="N46" s="48" t="str">
        <f ca="1">IF(AND($B46&gt;0,N$7&gt;0),INDEX(Výskyt[#Data],MATCH($B46,Výskyt[kód-P]),N$7),"")</f>
        <v/>
      </c>
      <c r="O46" s="48" t="str">
        <f ca="1">IF(AND($B46&gt;0,O$7&gt;0),INDEX(Výskyt[#Data],MATCH($B46,Výskyt[kód-P]),O$7),"")</f>
        <v/>
      </c>
      <c r="P46" s="48" t="str">
        <f ca="1">IF(AND($B46&gt;0,P$7&gt;0),INDEX(Výskyt[#Data],MATCH($B46,Výskyt[kód-P]),P$7),"")</f>
        <v/>
      </c>
      <c r="Q46" s="48" t="str">
        <f ca="1">IF(AND($B46&gt;0,Q$7&gt;0),INDEX(Výskyt[#Data],MATCH($B46,Výskyt[kód-P]),Q$7),"")</f>
        <v/>
      </c>
      <c r="R46" s="48" t="str">
        <f ca="1">IF(AND($B46&gt;0,R$7&gt;0),INDEX(Výskyt[#Data],MATCH($B46,Výskyt[kód-P]),R$7),"")</f>
        <v/>
      </c>
      <c r="S46" s="48" t="str">
        <f ca="1">IF(AND($B46&gt;0,S$7&gt;0),INDEX(Výskyt[#Data],MATCH($B46,Výskyt[kód-P]),S$7),"")</f>
        <v/>
      </c>
      <c r="T46" s="48" t="str">
        <f ca="1">IF(AND($B46&gt;0,T$7&gt;0),INDEX(Výskyt[#Data],MATCH($B46,Výskyt[kód-P]),T$7),"")</f>
        <v/>
      </c>
      <c r="U46" s="48" t="str">
        <f ca="1">IF(AND($B46&gt;0,U$7&gt;0),INDEX(Výskyt[#Data],MATCH($B46,Výskyt[kód-P]),U$7),"")</f>
        <v/>
      </c>
      <c r="V46" s="48" t="str">
        <f ca="1">IF(AND($B46&gt;0,V$7&gt;0),INDEX(Výskyt[#Data],MATCH($B46,Výskyt[kód-P]),V$7),"")</f>
        <v/>
      </c>
      <c r="W46" s="48" t="str">
        <f ca="1">IF(AND($B46&gt;0,W$7&gt;0),INDEX(Výskyt[#Data],MATCH($B46,Výskyt[kód-P]),W$7),"")</f>
        <v/>
      </c>
      <c r="X46" s="48" t="str">
        <f ca="1">IF(AND($B46&gt;0,X$7&gt;0),INDEX(Výskyt[#Data],MATCH($B46,Výskyt[kód-P]),X$7),"")</f>
        <v/>
      </c>
      <c r="Y46" s="48" t="str">
        <f ca="1">IF(AND($B46&gt;0,Y$7&gt;0),INDEX(Výskyt[#Data],MATCH($B46,Výskyt[kód-P]),Y$7),"")</f>
        <v/>
      </c>
      <c r="Z46" s="48" t="str">
        <f ca="1">IF(AND($B46&gt;0,Z$7&gt;0),INDEX(Výskyt[#Data],MATCH($B46,Výskyt[kód-P]),Z$7),"")</f>
        <v/>
      </c>
      <c r="AA46" s="48" t="str">
        <f ca="1">IF(AND($B46&gt;0,AA$7&gt;0),INDEX(Výskyt[#Data],MATCH($B46,Výskyt[kód-P]),AA$7),"")</f>
        <v/>
      </c>
      <c r="AB46" s="48" t="str">
        <f ca="1">IF(AND($B46&gt;0,AB$7&gt;0),INDEX(Výskyt[#Data],MATCH($B46,Výskyt[kód-P]),AB$7),"")</f>
        <v/>
      </c>
      <c r="AC46" s="48" t="str">
        <f ca="1">IF(AND($B46&gt;0,AC$7&gt;0),INDEX(Výskyt[#Data],MATCH($B46,Výskyt[kód-P]),AC$7),"")</f>
        <v/>
      </c>
      <c r="AD46" s="48" t="str">
        <f ca="1">IF(AND($B46&gt;0,AD$7&gt;0),INDEX(Výskyt[#Data],MATCH($B46,Výskyt[kód-P]),AD$7),"")</f>
        <v/>
      </c>
      <c r="AE46" s="48" t="str">
        <f ca="1">IF(AND($B46&gt;0,AE$7&gt;0),INDEX(Výskyt[#Data],MATCH($B46,Výskyt[kód-P]),AE$7),"")</f>
        <v/>
      </c>
      <c r="AF46" s="48" t="str">
        <f ca="1">IF(AND($B46&gt;0,AF$7&gt;0),INDEX(Výskyt[#Data],MATCH($B46,Výskyt[kód-P]),AF$7),"")</f>
        <v/>
      </c>
      <c r="AG46" s="48" t="str">
        <f ca="1">IF(AND($B46&gt;0,AG$7&gt;0),INDEX(Výskyt[#Data],MATCH($B46,Výskyt[kód-P]),AG$7),"")</f>
        <v/>
      </c>
      <c r="AH46" s="48" t="str">
        <f ca="1">IF(AND($B46&gt;0,AH$7&gt;0),INDEX(Výskyt[#Data],MATCH($B46,Výskyt[kód-P]),AH$7),"")</f>
        <v/>
      </c>
      <c r="AI46" s="48" t="str">
        <f ca="1">IF(AND($B46&gt;0,AI$7&gt;0),INDEX(Výskyt[#Data],MATCH($B46,Výskyt[kód-P]),AI$7),"")</f>
        <v/>
      </c>
      <c r="AJ46" s="48" t="str">
        <f ca="1">IF(AND($B46&gt;0,AJ$7&gt;0),INDEX(Výskyt[#Data],MATCH($B46,Výskyt[kód-P]),AJ$7),"")</f>
        <v/>
      </c>
      <c r="AK46" s="48" t="str">
        <f ca="1">IF(AND($B46&gt;0,AK$7&gt;0),INDEX(Výskyt[#Data],MATCH($B46,Výskyt[kód-P]),AK$7),"")</f>
        <v/>
      </c>
      <c r="AL46" s="48" t="str">
        <f ca="1">IF(AND($B46&gt;0,AL$7&gt;0),INDEX(Výskyt[#Data],MATCH($B46,Výskyt[kód-P]),AL$7),"")</f>
        <v/>
      </c>
      <c r="AM46" s="48" t="str">
        <f ca="1">IF(AND($B46&gt;0,AM$7&gt;0),INDEX(Výskyt[#Data],MATCH($B46,Výskyt[kód-P]),AM$7),"")</f>
        <v/>
      </c>
      <c r="AN46" s="48" t="str">
        <f ca="1">IF(AND($B46&gt;0,AN$7&gt;0),INDEX(Výskyt[#Data],MATCH($B46,Výskyt[kód-P]),AN$7),"")</f>
        <v/>
      </c>
      <c r="AO46" s="48" t="str">
        <f ca="1">IF(AND($B46&gt;0,AO$7&gt;0),INDEX(Výskyt[#Data],MATCH($B46,Výskyt[kód-P]),AO$7),"")</f>
        <v/>
      </c>
      <c r="AP46" s="48" t="str">
        <f ca="1">IF(AND($B46&gt;0,AP$7&gt;0),INDEX(Výskyt[#Data],MATCH($B46,Výskyt[kód-P]),AP$7),"")</f>
        <v/>
      </c>
      <c r="AQ46" s="48" t="str">
        <f ca="1">IF(AND($B46&gt;0,AQ$7&gt;0),INDEX(Výskyt[#Data],MATCH($B46,Výskyt[kód-P]),AQ$7),"")</f>
        <v/>
      </c>
      <c r="AR46" s="48" t="str">
        <f ca="1">IF(AND($B46&gt;0,AR$7&gt;0),INDEX(Výskyt[#Data],MATCH($B46,Výskyt[kód-P]),AR$7),"")</f>
        <v/>
      </c>
      <c r="AS46" s="48" t="str">
        <f ca="1">IF(AND($B46&gt;0,AS$7&gt;0),INDEX(Výskyt[#Data],MATCH($B46,Výskyt[kód-P]),AS$7),"")</f>
        <v/>
      </c>
      <c r="AT46" s="48" t="str">
        <f ca="1">IF(AND($B46&gt;0,AT$7&gt;0),INDEX(Výskyt[#Data],MATCH($B46,Výskyt[kód-P]),AT$7),"")</f>
        <v/>
      </c>
      <c r="AU46" s="48" t="str">
        <f ca="1">IF(AND($B46&gt;0,AU$7&gt;0),INDEX(Výskyt[#Data],MATCH($B46,Výskyt[kód-P]),AU$7),"")</f>
        <v/>
      </c>
      <c r="AV46" s="48" t="str">
        <f ca="1">IF(AND($B46&gt;0,AV$7&gt;0),INDEX(Výskyt[#Data],MATCH($B46,Výskyt[kód-P]),AV$7),"")</f>
        <v/>
      </c>
      <c r="AW46" s="48" t="str">
        <f ca="1">IF(AND($B46&gt;0,AW$7&gt;0),INDEX(Výskyt[#Data],MATCH($B46,Výskyt[kód-P]),AW$7),"")</f>
        <v/>
      </c>
      <c r="AX46" s="48" t="str">
        <f ca="1">IF(AND($B46&gt;0,AX$7&gt;0),INDEX(Výskyt[#Data],MATCH($B46,Výskyt[kód-P]),AX$7),"")</f>
        <v/>
      </c>
      <c r="AY46" s="48" t="str">
        <f ca="1">IF(AND($B46&gt;0,AY$7&gt;0),INDEX(Výskyt[#Data],MATCH($B46,Výskyt[kód-P]),AY$7),"")</f>
        <v/>
      </c>
      <c r="AZ46" s="48" t="str">
        <f ca="1">IF(AND($B46&gt;0,AZ$7&gt;0),INDEX(Výskyt[#Data],MATCH($B46,Výskyt[kód-P]),AZ$7),"")</f>
        <v/>
      </c>
      <c r="BA46" s="48" t="str">
        <f ca="1">IF(AND($B46&gt;0,BA$7&gt;0),INDEX(Výskyt[#Data],MATCH($B46,Výskyt[kód-P]),BA$7),"")</f>
        <v/>
      </c>
      <c r="BB46" s="42"/>
    </row>
    <row r="47" spans="1:54" ht="12.75" customHeight="1" x14ac:dyDescent="0.4">
      <c r="A47" s="54">
        <v>39</v>
      </c>
      <c r="B47" s="55" t="str">
        <f>IFERROR(INDEX(Výskyt[[poradie]:[kód-P]],MATCH(A47,Výskyt[poradie],0),2),"")</f>
        <v/>
      </c>
      <c r="C47" s="55" t="str">
        <f>IFERROR(INDEX(Cenník[[Kód]:[Názov]],MATCH($B47,Cenník[Kód]),2),"")</f>
        <v/>
      </c>
      <c r="D47" s="48" t="str">
        <f t="shared" ca="1" si="0"/>
        <v/>
      </c>
      <c r="E47" s="56" t="str">
        <f>IFERROR(INDEX(Cenník[[KódN]:[JC]],MATCH($B47,Cenník[KódN]),2),"")</f>
        <v/>
      </c>
      <c r="F47" s="57" t="str">
        <f t="shared" ca="1" si="1"/>
        <v/>
      </c>
      <c r="G47" s="42"/>
      <c r="H47" s="58" t="str">
        <f t="shared" si="2"/>
        <v/>
      </c>
      <c r="I47" s="48" t="str">
        <f ca="1">IF(AND($B47&gt;0,I$7&gt;0),INDEX(Výskyt[#Data],MATCH($B47,Výskyt[kód-P]),I$7),"")</f>
        <v/>
      </c>
      <c r="J47" s="48" t="str">
        <f ca="1">IF(AND($B47&gt;0,J$7&gt;0),INDEX(Výskyt[#Data],MATCH($B47,Výskyt[kód-P]),J$7),"")</f>
        <v/>
      </c>
      <c r="K47" s="48" t="str">
        <f ca="1">IF(AND($B47&gt;0,K$7&gt;0),INDEX(Výskyt[#Data],MATCH($B47,Výskyt[kód-P]),K$7),"")</f>
        <v/>
      </c>
      <c r="L47" s="48" t="str">
        <f ca="1">IF(AND($B47&gt;0,L$7&gt;0),INDEX(Výskyt[#Data],MATCH($B47,Výskyt[kód-P]),L$7),"")</f>
        <v/>
      </c>
      <c r="M47" s="48" t="str">
        <f ca="1">IF(AND($B47&gt;0,M$7&gt;0),INDEX(Výskyt[#Data],MATCH($B47,Výskyt[kód-P]),M$7),"")</f>
        <v/>
      </c>
      <c r="N47" s="48" t="str">
        <f ca="1">IF(AND($B47&gt;0,N$7&gt;0),INDEX(Výskyt[#Data],MATCH($B47,Výskyt[kód-P]),N$7),"")</f>
        <v/>
      </c>
      <c r="O47" s="48" t="str">
        <f ca="1">IF(AND($B47&gt;0,O$7&gt;0),INDEX(Výskyt[#Data],MATCH($B47,Výskyt[kód-P]),O$7),"")</f>
        <v/>
      </c>
      <c r="P47" s="48" t="str">
        <f ca="1">IF(AND($B47&gt;0,P$7&gt;0),INDEX(Výskyt[#Data],MATCH($B47,Výskyt[kód-P]),P$7),"")</f>
        <v/>
      </c>
      <c r="Q47" s="48" t="str">
        <f ca="1">IF(AND($B47&gt;0,Q$7&gt;0),INDEX(Výskyt[#Data],MATCH($B47,Výskyt[kód-P]),Q$7),"")</f>
        <v/>
      </c>
      <c r="R47" s="48" t="str">
        <f ca="1">IF(AND($B47&gt;0,R$7&gt;0),INDEX(Výskyt[#Data],MATCH($B47,Výskyt[kód-P]),R$7),"")</f>
        <v/>
      </c>
      <c r="S47" s="48" t="str">
        <f ca="1">IF(AND($B47&gt;0,S$7&gt;0),INDEX(Výskyt[#Data],MATCH($B47,Výskyt[kód-P]),S$7),"")</f>
        <v/>
      </c>
      <c r="T47" s="48" t="str">
        <f ca="1">IF(AND($B47&gt;0,T$7&gt;0),INDEX(Výskyt[#Data],MATCH($B47,Výskyt[kód-P]),T$7),"")</f>
        <v/>
      </c>
      <c r="U47" s="48" t="str">
        <f ca="1">IF(AND($B47&gt;0,U$7&gt;0),INDEX(Výskyt[#Data],MATCH($B47,Výskyt[kód-P]),U$7),"")</f>
        <v/>
      </c>
      <c r="V47" s="48" t="str">
        <f ca="1">IF(AND($B47&gt;0,V$7&gt;0),INDEX(Výskyt[#Data],MATCH($B47,Výskyt[kód-P]),V$7),"")</f>
        <v/>
      </c>
      <c r="W47" s="48" t="str">
        <f ca="1">IF(AND($B47&gt;0,W$7&gt;0),INDEX(Výskyt[#Data],MATCH($B47,Výskyt[kód-P]),W$7),"")</f>
        <v/>
      </c>
      <c r="X47" s="48" t="str">
        <f ca="1">IF(AND($B47&gt;0,X$7&gt;0),INDEX(Výskyt[#Data],MATCH($B47,Výskyt[kód-P]),X$7),"")</f>
        <v/>
      </c>
      <c r="Y47" s="48" t="str">
        <f ca="1">IF(AND($B47&gt;0,Y$7&gt;0),INDEX(Výskyt[#Data],MATCH($B47,Výskyt[kód-P]),Y$7),"")</f>
        <v/>
      </c>
      <c r="Z47" s="48" t="str">
        <f ca="1">IF(AND($B47&gt;0,Z$7&gt;0),INDEX(Výskyt[#Data],MATCH($B47,Výskyt[kód-P]),Z$7),"")</f>
        <v/>
      </c>
      <c r="AA47" s="48" t="str">
        <f ca="1">IF(AND($B47&gt;0,AA$7&gt;0),INDEX(Výskyt[#Data],MATCH($B47,Výskyt[kód-P]),AA$7),"")</f>
        <v/>
      </c>
      <c r="AB47" s="48" t="str">
        <f ca="1">IF(AND($B47&gt;0,AB$7&gt;0),INDEX(Výskyt[#Data],MATCH($B47,Výskyt[kód-P]),AB$7),"")</f>
        <v/>
      </c>
      <c r="AC47" s="48" t="str">
        <f ca="1">IF(AND($B47&gt;0,AC$7&gt;0),INDEX(Výskyt[#Data],MATCH($B47,Výskyt[kód-P]),AC$7),"")</f>
        <v/>
      </c>
      <c r="AD47" s="48" t="str">
        <f ca="1">IF(AND($B47&gt;0,AD$7&gt;0),INDEX(Výskyt[#Data],MATCH($B47,Výskyt[kód-P]),AD$7),"")</f>
        <v/>
      </c>
      <c r="AE47" s="48" t="str">
        <f ca="1">IF(AND($B47&gt;0,AE$7&gt;0),INDEX(Výskyt[#Data],MATCH($B47,Výskyt[kód-P]),AE$7),"")</f>
        <v/>
      </c>
      <c r="AF47" s="48" t="str">
        <f ca="1">IF(AND($B47&gt;0,AF$7&gt;0),INDEX(Výskyt[#Data],MATCH($B47,Výskyt[kód-P]),AF$7),"")</f>
        <v/>
      </c>
      <c r="AG47" s="48" t="str">
        <f ca="1">IF(AND($B47&gt;0,AG$7&gt;0),INDEX(Výskyt[#Data],MATCH($B47,Výskyt[kód-P]),AG$7),"")</f>
        <v/>
      </c>
      <c r="AH47" s="48" t="str">
        <f ca="1">IF(AND($B47&gt;0,AH$7&gt;0),INDEX(Výskyt[#Data],MATCH($B47,Výskyt[kód-P]),AH$7),"")</f>
        <v/>
      </c>
      <c r="AI47" s="48" t="str">
        <f ca="1">IF(AND($B47&gt;0,AI$7&gt;0),INDEX(Výskyt[#Data],MATCH($B47,Výskyt[kód-P]),AI$7),"")</f>
        <v/>
      </c>
      <c r="AJ47" s="48" t="str">
        <f ca="1">IF(AND($B47&gt;0,AJ$7&gt;0),INDEX(Výskyt[#Data],MATCH($B47,Výskyt[kód-P]),AJ$7),"")</f>
        <v/>
      </c>
      <c r="AK47" s="48" t="str">
        <f ca="1">IF(AND($B47&gt;0,AK$7&gt;0),INDEX(Výskyt[#Data],MATCH($B47,Výskyt[kód-P]),AK$7),"")</f>
        <v/>
      </c>
      <c r="AL47" s="48" t="str">
        <f ca="1">IF(AND($B47&gt;0,AL$7&gt;0),INDEX(Výskyt[#Data],MATCH($B47,Výskyt[kód-P]),AL$7),"")</f>
        <v/>
      </c>
      <c r="AM47" s="48" t="str">
        <f ca="1">IF(AND($B47&gt;0,AM$7&gt;0),INDEX(Výskyt[#Data],MATCH($B47,Výskyt[kód-P]),AM$7),"")</f>
        <v/>
      </c>
      <c r="AN47" s="48" t="str">
        <f ca="1">IF(AND($B47&gt;0,AN$7&gt;0),INDEX(Výskyt[#Data],MATCH($B47,Výskyt[kód-P]),AN$7),"")</f>
        <v/>
      </c>
      <c r="AO47" s="48" t="str">
        <f ca="1">IF(AND($B47&gt;0,AO$7&gt;0),INDEX(Výskyt[#Data],MATCH($B47,Výskyt[kód-P]),AO$7),"")</f>
        <v/>
      </c>
      <c r="AP47" s="48" t="str">
        <f ca="1">IF(AND($B47&gt;0,AP$7&gt;0),INDEX(Výskyt[#Data],MATCH($B47,Výskyt[kód-P]),AP$7),"")</f>
        <v/>
      </c>
      <c r="AQ47" s="48" t="str">
        <f ca="1">IF(AND($B47&gt;0,AQ$7&gt;0),INDEX(Výskyt[#Data],MATCH($B47,Výskyt[kód-P]),AQ$7),"")</f>
        <v/>
      </c>
      <c r="AR47" s="48" t="str">
        <f ca="1">IF(AND($B47&gt;0,AR$7&gt;0),INDEX(Výskyt[#Data],MATCH($B47,Výskyt[kód-P]),AR$7),"")</f>
        <v/>
      </c>
      <c r="AS47" s="48" t="str">
        <f ca="1">IF(AND($B47&gt;0,AS$7&gt;0),INDEX(Výskyt[#Data],MATCH($B47,Výskyt[kód-P]),AS$7),"")</f>
        <v/>
      </c>
      <c r="AT47" s="48" t="str">
        <f ca="1">IF(AND($B47&gt;0,AT$7&gt;0),INDEX(Výskyt[#Data],MATCH($B47,Výskyt[kód-P]),AT$7),"")</f>
        <v/>
      </c>
      <c r="AU47" s="48" t="str">
        <f ca="1">IF(AND($B47&gt;0,AU$7&gt;0),INDEX(Výskyt[#Data],MATCH($B47,Výskyt[kód-P]),AU$7),"")</f>
        <v/>
      </c>
      <c r="AV47" s="48" t="str">
        <f ca="1">IF(AND($B47&gt;0,AV$7&gt;0),INDEX(Výskyt[#Data],MATCH($B47,Výskyt[kód-P]),AV$7),"")</f>
        <v/>
      </c>
      <c r="AW47" s="48" t="str">
        <f ca="1">IF(AND($B47&gt;0,AW$7&gt;0),INDEX(Výskyt[#Data],MATCH($B47,Výskyt[kód-P]),AW$7),"")</f>
        <v/>
      </c>
      <c r="AX47" s="48" t="str">
        <f ca="1">IF(AND($B47&gt;0,AX$7&gt;0),INDEX(Výskyt[#Data],MATCH($B47,Výskyt[kód-P]),AX$7),"")</f>
        <v/>
      </c>
      <c r="AY47" s="48" t="str">
        <f ca="1">IF(AND($B47&gt;0,AY$7&gt;0),INDEX(Výskyt[#Data],MATCH($B47,Výskyt[kód-P]),AY$7),"")</f>
        <v/>
      </c>
      <c r="AZ47" s="48" t="str">
        <f ca="1">IF(AND($B47&gt;0,AZ$7&gt;0),INDEX(Výskyt[#Data],MATCH($B47,Výskyt[kód-P]),AZ$7),"")</f>
        <v/>
      </c>
      <c r="BA47" s="48" t="str">
        <f ca="1">IF(AND($B47&gt;0,BA$7&gt;0),INDEX(Výskyt[#Data],MATCH($B47,Výskyt[kód-P]),BA$7),"")</f>
        <v/>
      </c>
      <c r="BB47" s="42"/>
    </row>
    <row r="48" spans="1:54" ht="12.75" customHeight="1" x14ac:dyDescent="0.4">
      <c r="A48" s="54">
        <v>40</v>
      </c>
      <c r="B48" s="55" t="str">
        <f>IFERROR(INDEX(Výskyt[[poradie]:[kód-P]],MATCH(A48,Výskyt[poradie],0),2),"")</f>
        <v/>
      </c>
      <c r="C48" s="55" t="str">
        <f>IFERROR(INDEX(Cenník[[Kód]:[Názov]],MATCH($B48,Cenník[Kód]),2),"")</f>
        <v/>
      </c>
      <c r="D48" s="48" t="str">
        <f t="shared" ca="1" si="0"/>
        <v/>
      </c>
      <c r="E48" s="56" t="str">
        <f>IFERROR(INDEX(Cenník[[KódN]:[JC]],MATCH($B48,Cenník[KódN]),2),"")</f>
        <v/>
      </c>
      <c r="F48" s="57" t="str">
        <f t="shared" ca="1" si="1"/>
        <v/>
      </c>
      <c r="G48" s="42"/>
      <c r="H48" s="58" t="str">
        <f t="shared" si="2"/>
        <v/>
      </c>
      <c r="I48" s="48" t="str">
        <f ca="1">IF(AND($B48&gt;0,I$7&gt;0),INDEX(Výskyt[#Data],MATCH($B48,Výskyt[kód-P]),I$7),"")</f>
        <v/>
      </c>
      <c r="J48" s="48" t="str">
        <f ca="1">IF(AND($B48&gt;0,J$7&gt;0),INDEX(Výskyt[#Data],MATCH($B48,Výskyt[kód-P]),J$7),"")</f>
        <v/>
      </c>
      <c r="K48" s="48" t="str">
        <f ca="1">IF(AND($B48&gt;0,K$7&gt;0),INDEX(Výskyt[#Data],MATCH($B48,Výskyt[kód-P]),K$7),"")</f>
        <v/>
      </c>
      <c r="L48" s="48" t="str">
        <f ca="1">IF(AND($B48&gt;0,L$7&gt;0),INDEX(Výskyt[#Data],MATCH($B48,Výskyt[kód-P]),L$7),"")</f>
        <v/>
      </c>
      <c r="M48" s="48" t="str">
        <f ca="1">IF(AND($B48&gt;0,M$7&gt;0),INDEX(Výskyt[#Data],MATCH($B48,Výskyt[kód-P]),M$7),"")</f>
        <v/>
      </c>
      <c r="N48" s="48" t="str">
        <f ca="1">IF(AND($B48&gt;0,N$7&gt;0),INDEX(Výskyt[#Data],MATCH($B48,Výskyt[kód-P]),N$7),"")</f>
        <v/>
      </c>
      <c r="O48" s="48" t="str">
        <f ca="1">IF(AND($B48&gt;0,O$7&gt;0),INDEX(Výskyt[#Data],MATCH($B48,Výskyt[kód-P]),O$7),"")</f>
        <v/>
      </c>
      <c r="P48" s="48" t="str">
        <f ca="1">IF(AND($B48&gt;0,P$7&gt;0),INDEX(Výskyt[#Data],MATCH($B48,Výskyt[kód-P]),P$7),"")</f>
        <v/>
      </c>
      <c r="Q48" s="48" t="str">
        <f ca="1">IF(AND($B48&gt;0,Q$7&gt;0),INDEX(Výskyt[#Data],MATCH($B48,Výskyt[kód-P]),Q$7),"")</f>
        <v/>
      </c>
      <c r="R48" s="48" t="str">
        <f ca="1">IF(AND($B48&gt;0,R$7&gt;0),INDEX(Výskyt[#Data],MATCH($B48,Výskyt[kód-P]),R$7),"")</f>
        <v/>
      </c>
      <c r="S48" s="48" t="str">
        <f ca="1">IF(AND($B48&gt;0,S$7&gt;0),INDEX(Výskyt[#Data],MATCH($B48,Výskyt[kód-P]),S$7),"")</f>
        <v/>
      </c>
      <c r="T48" s="48" t="str">
        <f ca="1">IF(AND($B48&gt;0,T$7&gt;0),INDEX(Výskyt[#Data],MATCH($B48,Výskyt[kód-P]),T$7),"")</f>
        <v/>
      </c>
      <c r="U48" s="48" t="str">
        <f ca="1">IF(AND($B48&gt;0,U$7&gt;0),INDEX(Výskyt[#Data],MATCH($B48,Výskyt[kód-P]),U$7),"")</f>
        <v/>
      </c>
      <c r="V48" s="48" t="str">
        <f ca="1">IF(AND($B48&gt;0,V$7&gt;0),INDEX(Výskyt[#Data],MATCH($B48,Výskyt[kód-P]),V$7),"")</f>
        <v/>
      </c>
      <c r="W48" s="48" t="str">
        <f ca="1">IF(AND($B48&gt;0,W$7&gt;0),INDEX(Výskyt[#Data],MATCH($B48,Výskyt[kód-P]),W$7),"")</f>
        <v/>
      </c>
      <c r="X48" s="48" t="str">
        <f ca="1">IF(AND($B48&gt;0,X$7&gt;0),INDEX(Výskyt[#Data],MATCH($B48,Výskyt[kód-P]),X$7),"")</f>
        <v/>
      </c>
      <c r="Y48" s="48" t="str">
        <f ca="1">IF(AND($B48&gt;0,Y$7&gt;0),INDEX(Výskyt[#Data],MATCH($B48,Výskyt[kód-P]),Y$7),"")</f>
        <v/>
      </c>
      <c r="Z48" s="48" t="str">
        <f ca="1">IF(AND($B48&gt;0,Z$7&gt;0),INDEX(Výskyt[#Data],MATCH($B48,Výskyt[kód-P]),Z$7),"")</f>
        <v/>
      </c>
      <c r="AA48" s="48" t="str">
        <f ca="1">IF(AND($B48&gt;0,AA$7&gt;0),INDEX(Výskyt[#Data],MATCH($B48,Výskyt[kód-P]),AA$7),"")</f>
        <v/>
      </c>
      <c r="AB48" s="48" t="str">
        <f ca="1">IF(AND($B48&gt;0,AB$7&gt;0),INDEX(Výskyt[#Data],MATCH($B48,Výskyt[kód-P]),AB$7),"")</f>
        <v/>
      </c>
      <c r="AC48" s="48" t="str">
        <f ca="1">IF(AND($B48&gt;0,AC$7&gt;0),INDEX(Výskyt[#Data],MATCH($B48,Výskyt[kód-P]),AC$7),"")</f>
        <v/>
      </c>
      <c r="AD48" s="48" t="str">
        <f ca="1">IF(AND($B48&gt;0,AD$7&gt;0),INDEX(Výskyt[#Data],MATCH($B48,Výskyt[kód-P]),AD$7),"")</f>
        <v/>
      </c>
      <c r="AE48" s="48" t="str">
        <f ca="1">IF(AND($B48&gt;0,AE$7&gt;0),INDEX(Výskyt[#Data],MATCH($B48,Výskyt[kód-P]),AE$7),"")</f>
        <v/>
      </c>
      <c r="AF48" s="48" t="str">
        <f ca="1">IF(AND($B48&gt;0,AF$7&gt;0),INDEX(Výskyt[#Data],MATCH($B48,Výskyt[kód-P]),AF$7),"")</f>
        <v/>
      </c>
      <c r="AG48" s="48" t="str">
        <f ca="1">IF(AND($B48&gt;0,AG$7&gt;0),INDEX(Výskyt[#Data],MATCH($B48,Výskyt[kód-P]),AG$7),"")</f>
        <v/>
      </c>
      <c r="AH48" s="48" t="str">
        <f ca="1">IF(AND($B48&gt;0,AH$7&gt;0),INDEX(Výskyt[#Data],MATCH($B48,Výskyt[kód-P]),AH$7),"")</f>
        <v/>
      </c>
      <c r="AI48" s="48" t="str">
        <f ca="1">IF(AND($B48&gt;0,AI$7&gt;0),INDEX(Výskyt[#Data],MATCH($B48,Výskyt[kód-P]),AI$7),"")</f>
        <v/>
      </c>
      <c r="AJ48" s="48" t="str">
        <f ca="1">IF(AND($B48&gt;0,AJ$7&gt;0),INDEX(Výskyt[#Data],MATCH($B48,Výskyt[kód-P]),AJ$7),"")</f>
        <v/>
      </c>
      <c r="AK48" s="48" t="str">
        <f ca="1">IF(AND($B48&gt;0,AK$7&gt;0),INDEX(Výskyt[#Data],MATCH($B48,Výskyt[kód-P]),AK$7),"")</f>
        <v/>
      </c>
      <c r="AL48" s="48" t="str">
        <f ca="1">IF(AND($B48&gt;0,AL$7&gt;0),INDEX(Výskyt[#Data],MATCH($B48,Výskyt[kód-P]),AL$7),"")</f>
        <v/>
      </c>
      <c r="AM48" s="48" t="str">
        <f ca="1">IF(AND($B48&gt;0,AM$7&gt;0),INDEX(Výskyt[#Data],MATCH($B48,Výskyt[kód-P]),AM$7),"")</f>
        <v/>
      </c>
      <c r="AN48" s="48" t="str">
        <f ca="1">IF(AND($B48&gt;0,AN$7&gt;0),INDEX(Výskyt[#Data],MATCH($B48,Výskyt[kód-P]),AN$7),"")</f>
        <v/>
      </c>
      <c r="AO48" s="48" t="str">
        <f ca="1">IF(AND($B48&gt;0,AO$7&gt;0),INDEX(Výskyt[#Data],MATCH($B48,Výskyt[kód-P]),AO$7),"")</f>
        <v/>
      </c>
      <c r="AP48" s="48" t="str">
        <f ca="1">IF(AND($B48&gt;0,AP$7&gt;0),INDEX(Výskyt[#Data],MATCH($B48,Výskyt[kód-P]),AP$7),"")</f>
        <v/>
      </c>
      <c r="AQ48" s="48" t="str">
        <f ca="1">IF(AND($B48&gt;0,AQ$7&gt;0),INDEX(Výskyt[#Data],MATCH($B48,Výskyt[kód-P]),AQ$7),"")</f>
        <v/>
      </c>
      <c r="AR48" s="48" t="str">
        <f ca="1">IF(AND($B48&gt;0,AR$7&gt;0),INDEX(Výskyt[#Data],MATCH($B48,Výskyt[kód-P]),AR$7),"")</f>
        <v/>
      </c>
      <c r="AS48" s="48" t="str">
        <f ca="1">IF(AND($B48&gt;0,AS$7&gt;0),INDEX(Výskyt[#Data],MATCH($B48,Výskyt[kód-P]),AS$7),"")</f>
        <v/>
      </c>
      <c r="AT48" s="48" t="str">
        <f ca="1">IF(AND($B48&gt;0,AT$7&gt;0),INDEX(Výskyt[#Data],MATCH($B48,Výskyt[kód-P]),AT$7),"")</f>
        <v/>
      </c>
      <c r="AU48" s="48" t="str">
        <f ca="1">IF(AND($B48&gt;0,AU$7&gt;0),INDEX(Výskyt[#Data],MATCH($B48,Výskyt[kód-P]),AU$7),"")</f>
        <v/>
      </c>
      <c r="AV48" s="48" t="str">
        <f ca="1">IF(AND($B48&gt;0,AV$7&gt;0),INDEX(Výskyt[#Data],MATCH($B48,Výskyt[kód-P]),AV$7),"")</f>
        <v/>
      </c>
      <c r="AW48" s="48" t="str">
        <f ca="1">IF(AND($B48&gt;0,AW$7&gt;0),INDEX(Výskyt[#Data],MATCH($B48,Výskyt[kód-P]),AW$7),"")</f>
        <v/>
      </c>
      <c r="AX48" s="48" t="str">
        <f ca="1">IF(AND($B48&gt;0,AX$7&gt;0),INDEX(Výskyt[#Data],MATCH($B48,Výskyt[kód-P]),AX$7),"")</f>
        <v/>
      </c>
      <c r="AY48" s="48" t="str">
        <f ca="1">IF(AND($B48&gt;0,AY$7&gt;0),INDEX(Výskyt[#Data],MATCH($B48,Výskyt[kód-P]),AY$7),"")</f>
        <v/>
      </c>
      <c r="AZ48" s="48" t="str">
        <f ca="1">IF(AND($B48&gt;0,AZ$7&gt;0),INDEX(Výskyt[#Data],MATCH($B48,Výskyt[kód-P]),AZ$7),"")</f>
        <v/>
      </c>
      <c r="BA48" s="48" t="str">
        <f ca="1">IF(AND($B48&gt;0,BA$7&gt;0),INDEX(Výskyt[#Data],MATCH($B48,Výskyt[kód-P]),BA$7),"")</f>
        <v/>
      </c>
      <c r="BB48" s="42"/>
    </row>
    <row r="49" spans="1:54" ht="12.75" customHeight="1" x14ac:dyDescent="0.4">
      <c r="A49" s="54">
        <v>41</v>
      </c>
      <c r="B49" s="55" t="str">
        <f>IFERROR(INDEX(Výskyt[[poradie]:[kód-P]],MATCH(A49,Výskyt[poradie],0),2),"")</f>
        <v/>
      </c>
      <c r="C49" s="55" t="str">
        <f>IFERROR(INDEX(Cenník[[Kód]:[Názov]],MATCH($B49,Cenník[Kód]),2),"")</f>
        <v/>
      </c>
      <c r="D49" s="48" t="str">
        <f t="shared" ca="1" si="0"/>
        <v/>
      </c>
      <c r="E49" s="56" t="str">
        <f>IFERROR(INDEX(Cenník[[KódN]:[JC]],MATCH($B49,Cenník[KódN]),2),"")</f>
        <v/>
      </c>
      <c r="F49" s="57" t="str">
        <f t="shared" ca="1" si="1"/>
        <v/>
      </c>
      <c r="G49" s="42"/>
      <c r="H49" s="58" t="str">
        <f t="shared" si="2"/>
        <v/>
      </c>
      <c r="I49" s="48" t="str">
        <f ca="1">IF(AND($B49&gt;0,I$7&gt;0),INDEX(Výskyt[#Data],MATCH($B49,Výskyt[kód-P]),I$7),"")</f>
        <v/>
      </c>
      <c r="J49" s="48" t="str">
        <f ca="1">IF(AND($B49&gt;0,J$7&gt;0),INDEX(Výskyt[#Data],MATCH($B49,Výskyt[kód-P]),J$7),"")</f>
        <v/>
      </c>
      <c r="K49" s="48" t="str">
        <f ca="1">IF(AND($B49&gt;0,K$7&gt;0),INDEX(Výskyt[#Data],MATCH($B49,Výskyt[kód-P]),K$7),"")</f>
        <v/>
      </c>
      <c r="L49" s="48" t="str">
        <f ca="1">IF(AND($B49&gt;0,L$7&gt;0),INDEX(Výskyt[#Data],MATCH($B49,Výskyt[kód-P]),L$7),"")</f>
        <v/>
      </c>
      <c r="M49" s="48" t="str">
        <f ca="1">IF(AND($B49&gt;0,M$7&gt;0),INDEX(Výskyt[#Data],MATCH($B49,Výskyt[kód-P]),M$7),"")</f>
        <v/>
      </c>
      <c r="N49" s="48" t="str">
        <f ca="1">IF(AND($B49&gt;0,N$7&gt;0),INDEX(Výskyt[#Data],MATCH($B49,Výskyt[kód-P]),N$7),"")</f>
        <v/>
      </c>
      <c r="O49" s="48" t="str">
        <f ca="1">IF(AND($B49&gt;0,O$7&gt;0),INDEX(Výskyt[#Data],MATCH($B49,Výskyt[kód-P]),O$7),"")</f>
        <v/>
      </c>
      <c r="P49" s="48" t="str">
        <f ca="1">IF(AND($B49&gt;0,P$7&gt;0),INDEX(Výskyt[#Data],MATCH($B49,Výskyt[kód-P]),P$7),"")</f>
        <v/>
      </c>
      <c r="Q49" s="48" t="str">
        <f ca="1">IF(AND($B49&gt;0,Q$7&gt;0),INDEX(Výskyt[#Data],MATCH($B49,Výskyt[kód-P]),Q$7),"")</f>
        <v/>
      </c>
      <c r="R49" s="48" t="str">
        <f ca="1">IF(AND($B49&gt;0,R$7&gt;0),INDEX(Výskyt[#Data],MATCH($B49,Výskyt[kód-P]),R$7),"")</f>
        <v/>
      </c>
      <c r="S49" s="48" t="str">
        <f ca="1">IF(AND($B49&gt;0,S$7&gt;0),INDEX(Výskyt[#Data],MATCH($B49,Výskyt[kód-P]),S$7),"")</f>
        <v/>
      </c>
      <c r="T49" s="48" t="str">
        <f ca="1">IF(AND($B49&gt;0,T$7&gt;0),INDEX(Výskyt[#Data],MATCH($B49,Výskyt[kód-P]),T$7),"")</f>
        <v/>
      </c>
      <c r="U49" s="48" t="str">
        <f ca="1">IF(AND($B49&gt;0,U$7&gt;0),INDEX(Výskyt[#Data],MATCH($B49,Výskyt[kód-P]),U$7),"")</f>
        <v/>
      </c>
      <c r="V49" s="48" t="str">
        <f ca="1">IF(AND($B49&gt;0,V$7&gt;0),INDEX(Výskyt[#Data],MATCH($B49,Výskyt[kód-P]),V$7),"")</f>
        <v/>
      </c>
      <c r="W49" s="48" t="str">
        <f ca="1">IF(AND($B49&gt;0,W$7&gt;0),INDEX(Výskyt[#Data],MATCH($B49,Výskyt[kód-P]),W$7),"")</f>
        <v/>
      </c>
      <c r="X49" s="48" t="str">
        <f ca="1">IF(AND($B49&gt;0,X$7&gt;0),INDEX(Výskyt[#Data],MATCH($B49,Výskyt[kód-P]),X$7),"")</f>
        <v/>
      </c>
      <c r="Y49" s="48" t="str">
        <f ca="1">IF(AND($B49&gt;0,Y$7&gt;0),INDEX(Výskyt[#Data],MATCH($B49,Výskyt[kód-P]),Y$7),"")</f>
        <v/>
      </c>
      <c r="Z49" s="48" t="str">
        <f ca="1">IF(AND($B49&gt;0,Z$7&gt;0),INDEX(Výskyt[#Data],MATCH($B49,Výskyt[kód-P]),Z$7),"")</f>
        <v/>
      </c>
      <c r="AA49" s="48" t="str">
        <f ca="1">IF(AND($B49&gt;0,AA$7&gt;0),INDEX(Výskyt[#Data],MATCH($B49,Výskyt[kód-P]),AA$7),"")</f>
        <v/>
      </c>
      <c r="AB49" s="48" t="str">
        <f ca="1">IF(AND($B49&gt;0,AB$7&gt;0),INDEX(Výskyt[#Data],MATCH($B49,Výskyt[kód-P]),AB$7),"")</f>
        <v/>
      </c>
      <c r="AC49" s="48" t="str">
        <f ca="1">IF(AND($B49&gt;0,AC$7&gt;0),INDEX(Výskyt[#Data],MATCH($B49,Výskyt[kód-P]),AC$7),"")</f>
        <v/>
      </c>
      <c r="AD49" s="48" t="str">
        <f ca="1">IF(AND($B49&gt;0,AD$7&gt;0),INDEX(Výskyt[#Data],MATCH($B49,Výskyt[kód-P]),AD$7),"")</f>
        <v/>
      </c>
      <c r="AE49" s="48" t="str">
        <f ca="1">IF(AND($B49&gt;0,AE$7&gt;0),INDEX(Výskyt[#Data],MATCH($B49,Výskyt[kód-P]),AE$7),"")</f>
        <v/>
      </c>
      <c r="AF49" s="48" t="str">
        <f ca="1">IF(AND($B49&gt;0,AF$7&gt;0),INDEX(Výskyt[#Data],MATCH($B49,Výskyt[kód-P]),AF$7),"")</f>
        <v/>
      </c>
      <c r="AG49" s="48" t="str">
        <f ca="1">IF(AND($B49&gt;0,AG$7&gt;0),INDEX(Výskyt[#Data],MATCH($B49,Výskyt[kód-P]),AG$7),"")</f>
        <v/>
      </c>
      <c r="AH49" s="48" t="str">
        <f ca="1">IF(AND($B49&gt;0,AH$7&gt;0),INDEX(Výskyt[#Data],MATCH($B49,Výskyt[kód-P]),AH$7),"")</f>
        <v/>
      </c>
      <c r="AI49" s="48" t="str">
        <f ca="1">IF(AND($B49&gt;0,AI$7&gt;0),INDEX(Výskyt[#Data],MATCH($B49,Výskyt[kód-P]),AI$7),"")</f>
        <v/>
      </c>
      <c r="AJ49" s="48" t="str">
        <f ca="1">IF(AND($B49&gt;0,AJ$7&gt;0),INDEX(Výskyt[#Data],MATCH($B49,Výskyt[kód-P]),AJ$7),"")</f>
        <v/>
      </c>
      <c r="AK49" s="48" t="str">
        <f ca="1">IF(AND($B49&gt;0,AK$7&gt;0),INDEX(Výskyt[#Data],MATCH($B49,Výskyt[kód-P]),AK$7),"")</f>
        <v/>
      </c>
      <c r="AL49" s="48" t="str">
        <f ca="1">IF(AND($B49&gt;0,AL$7&gt;0),INDEX(Výskyt[#Data],MATCH($B49,Výskyt[kód-P]),AL$7),"")</f>
        <v/>
      </c>
      <c r="AM49" s="48" t="str">
        <f ca="1">IF(AND($B49&gt;0,AM$7&gt;0),INDEX(Výskyt[#Data],MATCH($B49,Výskyt[kód-P]),AM$7),"")</f>
        <v/>
      </c>
      <c r="AN49" s="48" t="str">
        <f ca="1">IF(AND($B49&gt;0,AN$7&gt;0),INDEX(Výskyt[#Data],MATCH($B49,Výskyt[kód-P]),AN$7),"")</f>
        <v/>
      </c>
      <c r="AO49" s="48" t="str">
        <f ca="1">IF(AND($B49&gt;0,AO$7&gt;0),INDEX(Výskyt[#Data],MATCH($B49,Výskyt[kód-P]),AO$7),"")</f>
        <v/>
      </c>
      <c r="AP49" s="48" t="str">
        <f ca="1">IF(AND($B49&gt;0,AP$7&gt;0),INDEX(Výskyt[#Data],MATCH($B49,Výskyt[kód-P]),AP$7),"")</f>
        <v/>
      </c>
      <c r="AQ49" s="48" t="str">
        <f ca="1">IF(AND($B49&gt;0,AQ$7&gt;0),INDEX(Výskyt[#Data],MATCH($B49,Výskyt[kód-P]),AQ$7),"")</f>
        <v/>
      </c>
      <c r="AR49" s="48" t="str">
        <f ca="1">IF(AND($B49&gt;0,AR$7&gt;0),INDEX(Výskyt[#Data],MATCH($B49,Výskyt[kód-P]),AR$7),"")</f>
        <v/>
      </c>
      <c r="AS49" s="48" t="str">
        <f ca="1">IF(AND($B49&gt;0,AS$7&gt;0),INDEX(Výskyt[#Data],MATCH($B49,Výskyt[kód-P]),AS$7),"")</f>
        <v/>
      </c>
      <c r="AT49" s="48" t="str">
        <f ca="1">IF(AND($B49&gt;0,AT$7&gt;0),INDEX(Výskyt[#Data],MATCH($B49,Výskyt[kód-P]),AT$7),"")</f>
        <v/>
      </c>
      <c r="AU49" s="48" t="str">
        <f ca="1">IF(AND($B49&gt;0,AU$7&gt;0),INDEX(Výskyt[#Data],MATCH($B49,Výskyt[kód-P]),AU$7),"")</f>
        <v/>
      </c>
      <c r="AV49" s="48" t="str">
        <f ca="1">IF(AND($B49&gt;0,AV$7&gt;0),INDEX(Výskyt[#Data],MATCH($B49,Výskyt[kód-P]),AV$7),"")</f>
        <v/>
      </c>
      <c r="AW49" s="48" t="str">
        <f ca="1">IF(AND($B49&gt;0,AW$7&gt;0),INDEX(Výskyt[#Data],MATCH($B49,Výskyt[kód-P]),AW$7),"")</f>
        <v/>
      </c>
      <c r="AX49" s="48" t="str">
        <f ca="1">IF(AND($B49&gt;0,AX$7&gt;0),INDEX(Výskyt[#Data],MATCH($B49,Výskyt[kód-P]),AX$7),"")</f>
        <v/>
      </c>
      <c r="AY49" s="48" t="str">
        <f ca="1">IF(AND($B49&gt;0,AY$7&gt;0),INDEX(Výskyt[#Data],MATCH($B49,Výskyt[kód-P]),AY$7),"")</f>
        <v/>
      </c>
      <c r="AZ49" s="48" t="str">
        <f ca="1">IF(AND($B49&gt;0,AZ$7&gt;0),INDEX(Výskyt[#Data],MATCH($B49,Výskyt[kód-P]),AZ$7),"")</f>
        <v/>
      </c>
      <c r="BA49" s="48" t="str">
        <f ca="1">IF(AND($B49&gt;0,BA$7&gt;0),INDEX(Výskyt[#Data],MATCH($B49,Výskyt[kód-P]),BA$7),"")</f>
        <v/>
      </c>
      <c r="BB49" s="42"/>
    </row>
    <row r="50" spans="1:54" ht="12.75" customHeight="1" x14ac:dyDescent="0.4">
      <c r="A50" s="54">
        <v>42</v>
      </c>
      <c r="B50" s="55" t="str">
        <f>IFERROR(INDEX(Výskyt[[poradie]:[kód-P]],MATCH(A50,Výskyt[poradie],0),2),"")</f>
        <v/>
      </c>
      <c r="C50" s="55" t="str">
        <f>IFERROR(INDEX(Cenník[[Kód]:[Názov]],MATCH($B50,Cenník[Kód]),2),"")</f>
        <v/>
      </c>
      <c r="D50" s="48" t="str">
        <f t="shared" ca="1" si="0"/>
        <v/>
      </c>
      <c r="E50" s="56" t="str">
        <f>IFERROR(INDEX(Cenník[[KódN]:[JC]],MATCH($B50,Cenník[KódN]),2),"")</f>
        <v/>
      </c>
      <c r="F50" s="57" t="str">
        <f t="shared" ca="1" si="1"/>
        <v/>
      </c>
      <c r="G50" s="42"/>
      <c r="H50" s="58" t="str">
        <f t="shared" si="2"/>
        <v/>
      </c>
      <c r="I50" s="48" t="str">
        <f ca="1">IF(AND($B50&gt;0,I$7&gt;0),INDEX(Výskyt[#Data],MATCH($B50,Výskyt[kód-P]),I$7),"")</f>
        <v/>
      </c>
      <c r="J50" s="48" t="str">
        <f ca="1">IF(AND($B50&gt;0,J$7&gt;0),INDEX(Výskyt[#Data],MATCH($B50,Výskyt[kód-P]),J$7),"")</f>
        <v/>
      </c>
      <c r="K50" s="48" t="str">
        <f ca="1">IF(AND($B50&gt;0,K$7&gt;0),INDEX(Výskyt[#Data],MATCH($B50,Výskyt[kód-P]),K$7),"")</f>
        <v/>
      </c>
      <c r="L50" s="48" t="str">
        <f ca="1">IF(AND($B50&gt;0,L$7&gt;0),INDEX(Výskyt[#Data],MATCH($B50,Výskyt[kód-P]),L$7),"")</f>
        <v/>
      </c>
      <c r="M50" s="48" t="str">
        <f ca="1">IF(AND($B50&gt;0,M$7&gt;0),INDEX(Výskyt[#Data],MATCH($B50,Výskyt[kód-P]),M$7),"")</f>
        <v/>
      </c>
      <c r="N50" s="48" t="str">
        <f ca="1">IF(AND($B50&gt;0,N$7&gt;0),INDEX(Výskyt[#Data],MATCH($B50,Výskyt[kód-P]),N$7),"")</f>
        <v/>
      </c>
      <c r="O50" s="48" t="str">
        <f ca="1">IF(AND($B50&gt;0,O$7&gt;0),INDEX(Výskyt[#Data],MATCH($B50,Výskyt[kód-P]),O$7),"")</f>
        <v/>
      </c>
      <c r="P50" s="48" t="str">
        <f ca="1">IF(AND($B50&gt;0,P$7&gt;0),INDEX(Výskyt[#Data],MATCH($B50,Výskyt[kód-P]),P$7),"")</f>
        <v/>
      </c>
      <c r="Q50" s="48" t="str">
        <f ca="1">IF(AND($B50&gt;0,Q$7&gt;0),INDEX(Výskyt[#Data],MATCH($B50,Výskyt[kód-P]),Q$7),"")</f>
        <v/>
      </c>
      <c r="R50" s="48" t="str">
        <f ca="1">IF(AND($B50&gt;0,R$7&gt;0),INDEX(Výskyt[#Data],MATCH($B50,Výskyt[kód-P]),R$7),"")</f>
        <v/>
      </c>
      <c r="S50" s="48" t="str">
        <f ca="1">IF(AND($B50&gt;0,S$7&gt;0),INDEX(Výskyt[#Data],MATCH($B50,Výskyt[kód-P]),S$7),"")</f>
        <v/>
      </c>
      <c r="T50" s="48" t="str">
        <f ca="1">IF(AND($B50&gt;0,T$7&gt;0),INDEX(Výskyt[#Data],MATCH($B50,Výskyt[kód-P]),T$7),"")</f>
        <v/>
      </c>
      <c r="U50" s="48" t="str">
        <f ca="1">IF(AND($B50&gt;0,U$7&gt;0),INDEX(Výskyt[#Data],MATCH($B50,Výskyt[kód-P]),U$7),"")</f>
        <v/>
      </c>
      <c r="V50" s="48" t="str">
        <f ca="1">IF(AND($B50&gt;0,V$7&gt;0),INDEX(Výskyt[#Data],MATCH($B50,Výskyt[kód-P]),V$7),"")</f>
        <v/>
      </c>
      <c r="W50" s="48" t="str">
        <f ca="1">IF(AND($B50&gt;0,W$7&gt;0),INDEX(Výskyt[#Data],MATCH($B50,Výskyt[kód-P]),W$7),"")</f>
        <v/>
      </c>
      <c r="X50" s="48" t="str">
        <f ca="1">IF(AND($B50&gt;0,X$7&gt;0),INDEX(Výskyt[#Data],MATCH($B50,Výskyt[kód-P]),X$7),"")</f>
        <v/>
      </c>
      <c r="Y50" s="48" t="str">
        <f ca="1">IF(AND($B50&gt;0,Y$7&gt;0),INDEX(Výskyt[#Data],MATCH($B50,Výskyt[kód-P]),Y$7),"")</f>
        <v/>
      </c>
      <c r="Z50" s="48" t="str">
        <f ca="1">IF(AND($B50&gt;0,Z$7&gt;0),INDEX(Výskyt[#Data],MATCH($B50,Výskyt[kód-P]),Z$7),"")</f>
        <v/>
      </c>
      <c r="AA50" s="48" t="str">
        <f ca="1">IF(AND($B50&gt;0,AA$7&gt;0),INDEX(Výskyt[#Data],MATCH($B50,Výskyt[kód-P]),AA$7),"")</f>
        <v/>
      </c>
      <c r="AB50" s="48" t="str">
        <f ca="1">IF(AND($B50&gt;0,AB$7&gt;0),INDEX(Výskyt[#Data],MATCH($B50,Výskyt[kód-P]),AB$7),"")</f>
        <v/>
      </c>
      <c r="AC50" s="48" t="str">
        <f ca="1">IF(AND($B50&gt;0,AC$7&gt;0),INDEX(Výskyt[#Data],MATCH($B50,Výskyt[kód-P]),AC$7),"")</f>
        <v/>
      </c>
      <c r="AD50" s="48" t="str">
        <f ca="1">IF(AND($B50&gt;0,AD$7&gt;0),INDEX(Výskyt[#Data],MATCH($B50,Výskyt[kód-P]),AD$7),"")</f>
        <v/>
      </c>
      <c r="AE50" s="48" t="str">
        <f ca="1">IF(AND($B50&gt;0,AE$7&gt;0),INDEX(Výskyt[#Data],MATCH($B50,Výskyt[kód-P]),AE$7),"")</f>
        <v/>
      </c>
      <c r="AF50" s="48" t="str">
        <f ca="1">IF(AND($B50&gt;0,AF$7&gt;0),INDEX(Výskyt[#Data],MATCH($B50,Výskyt[kód-P]),AF$7),"")</f>
        <v/>
      </c>
      <c r="AG50" s="48" t="str">
        <f ca="1">IF(AND($B50&gt;0,AG$7&gt;0),INDEX(Výskyt[#Data],MATCH($B50,Výskyt[kód-P]),AG$7),"")</f>
        <v/>
      </c>
      <c r="AH50" s="48" t="str">
        <f ca="1">IF(AND($B50&gt;0,AH$7&gt;0),INDEX(Výskyt[#Data],MATCH($B50,Výskyt[kód-P]),AH$7),"")</f>
        <v/>
      </c>
      <c r="AI50" s="48" t="str">
        <f ca="1">IF(AND($B50&gt;0,AI$7&gt;0),INDEX(Výskyt[#Data],MATCH($B50,Výskyt[kód-P]),AI$7),"")</f>
        <v/>
      </c>
      <c r="AJ50" s="48" t="str">
        <f ca="1">IF(AND($B50&gt;0,AJ$7&gt;0),INDEX(Výskyt[#Data],MATCH($B50,Výskyt[kód-P]),AJ$7),"")</f>
        <v/>
      </c>
      <c r="AK50" s="48" t="str">
        <f ca="1">IF(AND($B50&gt;0,AK$7&gt;0),INDEX(Výskyt[#Data],MATCH($B50,Výskyt[kód-P]),AK$7),"")</f>
        <v/>
      </c>
      <c r="AL50" s="48" t="str">
        <f ca="1">IF(AND($B50&gt;0,AL$7&gt;0),INDEX(Výskyt[#Data],MATCH($B50,Výskyt[kód-P]),AL$7),"")</f>
        <v/>
      </c>
      <c r="AM50" s="48" t="str">
        <f ca="1">IF(AND($B50&gt;0,AM$7&gt;0),INDEX(Výskyt[#Data],MATCH($B50,Výskyt[kód-P]),AM$7),"")</f>
        <v/>
      </c>
      <c r="AN50" s="48" t="str">
        <f ca="1">IF(AND($B50&gt;0,AN$7&gt;0),INDEX(Výskyt[#Data],MATCH($B50,Výskyt[kód-P]),AN$7),"")</f>
        <v/>
      </c>
      <c r="AO50" s="48" t="str">
        <f ca="1">IF(AND($B50&gt;0,AO$7&gt;0),INDEX(Výskyt[#Data],MATCH($B50,Výskyt[kód-P]),AO$7),"")</f>
        <v/>
      </c>
      <c r="AP50" s="48" t="str">
        <f ca="1">IF(AND($B50&gt;0,AP$7&gt;0),INDEX(Výskyt[#Data],MATCH($B50,Výskyt[kód-P]),AP$7),"")</f>
        <v/>
      </c>
      <c r="AQ50" s="48" t="str">
        <f ca="1">IF(AND($B50&gt;0,AQ$7&gt;0),INDEX(Výskyt[#Data],MATCH($B50,Výskyt[kód-P]),AQ$7),"")</f>
        <v/>
      </c>
      <c r="AR50" s="48" t="str">
        <f ca="1">IF(AND($B50&gt;0,AR$7&gt;0),INDEX(Výskyt[#Data],MATCH($B50,Výskyt[kód-P]),AR$7),"")</f>
        <v/>
      </c>
      <c r="AS50" s="48" t="str">
        <f ca="1">IF(AND($B50&gt;0,AS$7&gt;0),INDEX(Výskyt[#Data],MATCH($B50,Výskyt[kód-P]),AS$7),"")</f>
        <v/>
      </c>
      <c r="AT50" s="48" t="str">
        <f ca="1">IF(AND($B50&gt;0,AT$7&gt;0),INDEX(Výskyt[#Data],MATCH($B50,Výskyt[kód-P]),AT$7),"")</f>
        <v/>
      </c>
      <c r="AU50" s="48" t="str">
        <f ca="1">IF(AND($B50&gt;0,AU$7&gt;0),INDEX(Výskyt[#Data],MATCH($B50,Výskyt[kód-P]),AU$7),"")</f>
        <v/>
      </c>
      <c r="AV50" s="48" t="str">
        <f ca="1">IF(AND($B50&gt;0,AV$7&gt;0),INDEX(Výskyt[#Data],MATCH($B50,Výskyt[kód-P]),AV$7),"")</f>
        <v/>
      </c>
      <c r="AW50" s="48" t="str">
        <f ca="1">IF(AND($B50&gt;0,AW$7&gt;0),INDEX(Výskyt[#Data],MATCH($B50,Výskyt[kód-P]),AW$7),"")</f>
        <v/>
      </c>
      <c r="AX50" s="48" t="str">
        <f ca="1">IF(AND($B50&gt;0,AX$7&gt;0),INDEX(Výskyt[#Data],MATCH($B50,Výskyt[kód-P]),AX$7),"")</f>
        <v/>
      </c>
      <c r="AY50" s="48" t="str">
        <f ca="1">IF(AND($B50&gt;0,AY$7&gt;0),INDEX(Výskyt[#Data],MATCH($B50,Výskyt[kód-P]),AY$7),"")</f>
        <v/>
      </c>
      <c r="AZ50" s="48" t="str">
        <f ca="1">IF(AND($B50&gt;0,AZ$7&gt;0),INDEX(Výskyt[#Data],MATCH($B50,Výskyt[kód-P]),AZ$7),"")</f>
        <v/>
      </c>
      <c r="BA50" s="48" t="str">
        <f ca="1">IF(AND($B50&gt;0,BA$7&gt;0),INDEX(Výskyt[#Data],MATCH($B50,Výskyt[kód-P]),BA$7),"")</f>
        <v/>
      </c>
      <c r="BB50" s="42"/>
    </row>
    <row r="51" spans="1:54" ht="12.75" customHeight="1" x14ac:dyDescent="0.4">
      <c r="A51" s="54">
        <v>43</v>
      </c>
      <c r="B51" s="55" t="str">
        <f>IFERROR(INDEX(Výskyt[[poradie]:[kód-P]],MATCH(A51,Výskyt[poradie],0),2),"")</f>
        <v/>
      </c>
      <c r="C51" s="55" t="str">
        <f>IFERROR(INDEX(Cenník[[Kód]:[Názov]],MATCH($B51,Cenník[Kód]),2),"")</f>
        <v/>
      </c>
      <c r="D51" s="48" t="str">
        <f t="shared" ca="1" si="0"/>
        <v/>
      </c>
      <c r="E51" s="56" t="str">
        <f>IFERROR(INDEX(Cenník[[KódN]:[JC]],MATCH($B51,Cenník[KódN]),2),"")</f>
        <v/>
      </c>
      <c r="F51" s="57" t="str">
        <f t="shared" ca="1" si="1"/>
        <v/>
      </c>
      <c r="G51" s="42"/>
      <c r="H51" s="58" t="str">
        <f t="shared" si="2"/>
        <v/>
      </c>
      <c r="I51" s="48" t="str">
        <f ca="1">IF(AND($B51&gt;0,I$7&gt;0),INDEX(Výskyt[#Data],MATCH($B51,Výskyt[kód-P]),I$7),"")</f>
        <v/>
      </c>
      <c r="J51" s="48" t="str">
        <f ca="1">IF(AND($B51&gt;0,J$7&gt;0),INDEX(Výskyt[#Data],MATCH($B51,Výskyt[kód-P]),J$7),"")</f>
        <v/>
      </c>
      <c r="K51" s="48" t="str">
        <f ca="1">IF(AND($B51&gt;0,K$7&gt;0),INDEX(Výskyt[#Data],MATCH($B51,Výskyt[kód-P]),K$7),"")</f>
        <v/>
      </c>
      <c r="L51" s="48" t="str">
        <f ca="1">IF(AND($B51&gt;0,L$7&gt;0),INDEX(Výskyt[#Data],MATCH($B51,Výskyt[kód-P]),L$7),"")</f>
        <v/>
      </c>
      <c r="M51" s="48" t="str">
        <f ca="1">IF(AND($B51&gt;0,M$7&gt;0),INDEX(Výskyt[#Data],MATCH($B51,Výskyt[kód-P]),M$7),"")</f>
        <v/>
      </c>
      <c r="N51" s="48" t="str">
        <f ca="1">IF(AND($B51&gt;0,N$7&gt;0),INDEX(Výskyt[#Data],MATCH($B51,Výskyt[kód-P]),N$7),"")</f>
        <v/>
      </c>
      <c r="O51" s="48" t="str">
        <f ca="1">IF(AND($B51&gt;0,O$7&gt;0),INDEX(Výskyt[#Data],MATCH($B51,Výskyt[kód-P]),O$7),"")</f>
        <v/>
      </c>
      <c r="P51" s="48" t="str">
        <f ca="1">IF(AND($B51&gt;0,P$7&gt;0),INDEX(Výskyt[#Data],MATCH($B51,Výskyt[kód-P]),P$7),"")</f>
        <v/>
      </c>
      <c r="Q51" s="48" t="str">
        <f ca="1">IF(AND($B51&gt;0,Q$7&gt;0),INDEX(Výskyt[#Data],MATCH($B51,Výskyt[kód-P]),Q$7),"")</f>
        <v/>
      </c>
      <c r="R51" s="48" t="str">
        <f ca="1">IF(AND($B51&gt;0,R$7&gt;0),INDEX(Výskyt[#Data],MATCH($B51,Výskyt[kód-P]),R$7),"")</f>
        <v/>
      </c>
      <c r="S51" s="48" t="str">
        <f ca="1">IF(AND($B51&gt;0,S$7&gt;0),INDEX(Výskyt[#Data],MATCH($B51,Výskyt[kód-P]),S$7),"")</f>
        <v/>
      </c>
      <c r="T51" s="48" t="str">
        <f ca="1">IF(AND($B51&gt;0,T$7&gt;0),INDEX(Výskyt[#Data],MATCH($B51,Výskyt[kód-P]),T$7),"")</f>
        <v/>
      </c>
      <c r="U51" s="48" t="str">
        <f ca="1">IF(AND($B51&gt;0,U$7&gt;0),INDEX(Výskyt[#Data],MATCH($B51,Výskyt[kód-P]),U$7),"")</f>
        <v/>
      </c>
      <c r="V51" s="48" t="str">
        <f ca="1">IF(AND($B51&gt;0,V$7&gt;0),INDEX(Výskyt[#Data],MATCH($B51,Výskyt[kód-P]),V$7),"")</f>
        <v/>
      </c>
      <c r="W51" s="48" t="str">
        <f ca="1">IF(AND($B51&gt;0,W$7&gt;0),INDEX(Výskyt[#Data],MATCH($B51,Výskyt[kód-P]),W$7),"")</f>
        <v/>
      </c>
      <c r="X51" s="48" t="str">
        <f ca="1">IF(AND($B51&gt;0,X$7&gt;0),INDEX(Výskyt[#Data],MATCH($B51,Výskyt[kód-P]),X$7),"")</f>
        <v/>
      </c>
      <c r="Y51" s="48" t="str">
        <f ca="1">IF(AND($B51&gt;0,Y$7&gt;0),INDEX(Výskyt[#Data],MATCH($B51,Výskyt[kód-P]),Y$7),"")</f>
        <v/>
      </c>
      <c r="Z51" s="48" t="str">
        <f ca="1">IF(AND($B51&gt;0,Z$7&gt;0),INDEX(Výskyt[#Data],MATCH($B51,Výskyt[kód-P]),Z$7),"")</f>
        <v/>
      </c>
      <c r="AA51" s="48" t="str">
        <f ca="1">IF(AND($B51&gt;0,AA$7&gt;0),INDEX(Výskyt[#Data],MATCH($B51,Výskyt[kód-P]),AA$7),"")</f>
        <v/>
      </c>
      <c r="AB51" s="48" t="str">
        <f ca="1">IF(AND($B51&gt;0,AB$7&gt;0),INDEX(Výskyt[#Data],MATCH($B51,Výskyt[kód-P]),AB$7),"")</f>
        <v/>
      </c>
      <c r="AC51" s="48" t="str">
        <f ca="1">IF(AND($B51&gt;0,AC$7&gt;0),INDEX(Výskyt[#Data],MATCH($B51,Výskyt[kód-P]),AC$7),"")</f>
        <v/>
      </c>
      <c r="AD51" s="48" t="str">
        <f ca="1">IF(AND($B51&gt;0,AD$7&gt;0),INDEX(Výskyt[#Data],MATCH($B51,Výskyt[kód-P]),AD$7),"")</f>
        <v/>
      </c>
      <c r="AE51" s="48" t="str">
        <f ca="1">IF(AND($B51&gt;0,AE$7&gt;0),INDEX(Výskyt[#Data],MATCH($B51,Výskyt[kód-P]),AE$7),"")</f>
        <v/>
      </c>
      <c r="AF51" s="48" t="str">
        <f ca="1">IF(AND($B51&gt;0,AF$7&gt;0),INDEX(Výskyt[#Data],MATCH($B51,Výskyt[kód-P]),AF$7),"")</f>
        <v/>
      </c>
      <c r="AG51" s="48" t="str">
        <f ca="1">IF(AND($B51&gt;0,AG$7&gt;0),INDEX(Výskyt[#Data],MATCH($B51,Výskyt[kód-P]),AG$7),"")</f>
        <v/>
      </c>
      <c r="AH51" s="48" t="str">
        <f ca="1">IF(AND($B51&gt;0,AH$7&gt;0),INDEX(Výskyt[#Data],MATCH($B51,Výskyt[kód-P]),AH$7),"")</f>
        <v/>
      </c>
      <c r="AI51" s="48" t="str">
        <f ca="1">IF(AND($B51&gt;0,AI$7&gt;0),INDEX(Výskyt[#Data],MATCH($B51,Výskyt[kód-P]),AI$7),"")</f>
        <v/>
      </c>
      <c r="AJ51" s="48" t="str">
        <f ca="1">IF(AND($B51&gt;0,AJ$7&gt;0),INDEX(Výskyt[#Data],MATCH($B51,Výskyt[kód-P]),AJ$7),"")</f>
        <v/>
      </c>
      <c r="AK51" s="48" t="str">
        <f ca="1">IF(AND($B51&gt;0,AK$7&gt;0),INDEX(Výskyt[#Data],MATCH($B51,Výskyt[kód-P]),AK$7),"")</f>
        <v/>
      </c>
      <c r="AL51" s="48" t="str">
        <f ca="1">IF(AND($B51&gt;0,AL$7&gt;0),INDEX(Výskyt[#Data],MATCH($B51,Výskyt[kód-P]),AL$7),"")</f>
        <v/>
      </c>
      <c r="AM51" s="48" t="str">
        <f ca="1">IF(AND($B51&gt;0,AM$7&gt;0),INDEX(Výskyt[#Data],MATCH($B51,Výskyt[kód-P]),AM$7),"")</f>
        <v/>
      </c>
      <c r="AN51" s="48" t="str">
        <f ca="1">IF(AND($B51&gt;0,AN$7&gt;0),INDEX(Výskyt[#Data],MATCH($B51,Výskyt[kód-P]),AN$7),"")</f>
        <v/>
      </c>
      <c r="AO51" s="48" t="str">
        <f ca="1">IF(AND($B51&gt;0,AO$7&gt;0),INDEX(Výskyt[#Data],MATCH($B51,Výskyt[kód-P]),AO$7),"")</f>
        <v/>
      </c>
      <c r="AP51" s="48" t="str">
        <f ca="1">IF(AND($B51&gt;0,AP$7&gt;0),INDEX(Výskyt[#Data],MATCH($B51,Výskyt[kód-P]),AP$7),"")</f>
        <v/>
      </c>
      <c r="AQ51" s="48" t="str">
        <f ca="1">IF(AND($B51&gt;0,AQ$7&gt;0),INDEX(Výskyt[#Data],MATCH($B51,Výskyt[kód-P]),AQ$7),"")</f>
        <v/>
      </c>
      <c r="AR51" s="48" t="str">
        <f ca="1">IF(AND($B51&gt;0,AR$7&gt;0),INDEX(Výskyt[#Data],MATCH($B51,Výskyt[kód-P]),AR$7),"")</f>
        <v/>
      </c>
      <c r="AS51" s="48" t="str">
        <f ca="1">IF(AND($B51&gt;0,AS$7&gt;0),INDEX(Výskyt[#Data],MATCH($B51,Výskyt[kód-P]),AS$7),"")</f>
        <v/>
      </c>
      <c r="AT51" s="48" t="str">
        <f ca="1">IF(AND($B51&gt;0,AT$7&gt;0),INDEX(Výskyt[#Data],MATCH($B51,Výskyt[kód-P]),AT$7),"")</f>
        <v/>
      </c>
      <c r="AU51" s="48" t="str">
        <f ca="1">IF(AND($B51&gt;0,AU$7&gt;0),INDEX(Výskyt[#Data],MATCH($B51,Výskyt[kód-P]),AU$7),"")</f>
        <v/>
      </c>
      <c r="AV51" s="48" t="str">
        <f ca="1">IF(AND($B51&gt;0,AV$7&gt;0),INDEX(Výskyt[#Data],MATCH($B51,Výskyt[kód-P]),AV$7),"")</f>
        <v/>
      </c>
      <c r="AW51" s="48" t="str">
        <f ca="1">IF(AND($B51&gt;0,AW$7&gt;0),INDEX(Výskyt[#Data],MATCH($B51,Výskyt[kód-P]),AW$7),"")</f>
        <v/>
      </c>
      <c r="AX51" s="48" t="str">
        <f ca="1">IF(AND($B51&gt;0,AX$7&gt;0),INDEX(Výskyt[#Data],MATCH($B51,Výskyt[kód-P]),AX$7),"")</f>
        <v/>
      </c>
      <c r="AY51" s="48" t="str">
        <f ca="1">IF(AND($B51&gt;0,AY$7&gt;0),INDEX(Výskyt[#Data],MATCH($B51,Výskyt[kód-P]),AY$7),"")</f>
        <v/>
      </c>
      <c r="AZ51" s="48" t="str">
        <f ca="1">IF(AND($B51&gt;0,AZ$7&gt;0),INDEX(Výskyt[#Data],MATCH($B51,Výskyt[kód-P]),AZ$7),"")</f>
        <v/>
      </c>
      <c r="BA51" s="48" t="str">
        <f ca="1">IF(AND($B51&gt;0,BA$7&gt;0),INDEX(Výskyt[#Data],MATCH($B51,Výskyt[kód-P]),BA$7),"")</f>
        <v/>
      </c>
      <c r="BB51" s="42"/>
    </row>
    <row r="52" spans="1:54" ht="12.75" customHeight="1" x14ac:dyDescent="0.4">
      <c r="A52" s="54">
        <v>44</v>
      </c>
      <c r="B52" s="55" t="str">
        <f>IFERROR(INDEX(Výskyt[[poradie]:[kód-P]],MATCH(A52,Výskyt[poradie],0),2),"")</f>
        <v/>
      </c>
      <c r="C52" s="55" t="str">
        <f>IFERROR(INDEX(Cenník[[Kód]:[Názov]],MATCH($B52,Cenník[Kód]),2),"")</f>
        <v/>
      </c>
      <c r="D52" s="48" t="str">
        <f t="shared" ca="1" si="0"/>
        <v/>
      </c>
      <c r="E52" s="56" t="str">
        <f>IFERROR(INDEX(Cenník[[KódN]:[JC]],MATCH($B52,Cenník[KódN]),2),"")</f>
        <v/>
      </c>
      <c r="F52" s="57" t="str">
        <f t="shared" ca="1" si="1"/>
        <v/>
      </c>
      <c r="G52" s="42"/>
      <c r="H52" s="58" t="str">
        <f t="shared" si="2"/>
        <v/>
      </c>
      <c r="I52" s="48" t="str">
        <f ca="1">IF(AND($B52&gt;0,I$7&gt;0),INDEX(Výskyt[#Data],MATCH($B52,Výskyt[kód-P]),I$7),"")</f>
        <v/>
      </c>
      <c r="J52" s="48" t="str">
        <f ca="1">IF(AND($B52&gt;0,J$7&gt;0),INDEX(Výskyt[#Data],MATCH($B52,Výskyt[kód-P]),J$7),"")</f>
        <v/>
      </c>
      <c r="K52" s="48" t="str">
        <f ca="1">IF(AND($B52&gt;0,K$7&gt;0),INDEX(Výskyt[#Data],MATCH($B52,Výskyt[kód-P]),K$7),"")</f>
        <v/>
      </c>
      <c r="L52" s="48" t="str">
        <f ca="1">IF(AND($B52&gt;0,L$7&gt;0),INDEX(Výskyt[#Data],MATCH($B52,Výskyt[kód-P]),L$7),"")</f>
        <v/>
      </c>
      <c r="M52" s="48" t="str">
        <f ca="1">IF(AND($B52&gt;0,M$7&gt;0),INDEX(Výskyt[#Data],MATCH($B52,Výskyt[kód-P]),M$7),"")</f>
        <v/>
      </c>
      <c r="N52" s="48" t="str">
        <f ca="1">IF(AND($B52&gt;0,N$7&gt;0),INDEX(Výskyt[#Data],MATCH($B52,Výskyt[kód-P]),N$7),"")</f>
        <v/>
      </c>
      <c r="O52" s="48" t="str">
        <f ca="1">IF(AND($B52&gt;0,O$7&gt;0),INDEX(Výskyt[#Data],MATCH($B52,Výskyt[kód-P]),O$7),"")</f>
        <v/>
      </c>
      <c r="P52" s="48" t="str">
        <f ca="1">IF(AND($B52&gt;0,P$7&gt;0),INDEX(Výskyt[#Data],MATCH($B52,Výskyt[kód-P]),P$7),"")</f>
        <v/>
      </c>
      <c r="Q52" s="48" t="str">
        <f ca="1">IF(AND($B52&gt;0,Q$7&gt;0),INDEX(Výskyt[#Data],MATCH($B52,Výskyt[kód-P]),Q$7),"")</f>
        <v/>
      </c>
      <c r="R52" s="48" t="str">
        <f ca="1">IF(AND($B52&gt;0,R$7&gt;0),INDEX(Výskyt[#Data],MATCH($B52,Výskyt[kód-P]),R$7),"")</f>
        <v/>
      </c>
      <c r="S52" s="48" t="str">
        <f ca="1">IF(AND($B52&gt;0,S$7&gt;0),INDEX(Výskyt[#Data],MATCH($B52,Výskyt[kód-P]),S$7),"")</f>
        <v/>
      </c>
      <c r="T52" s="48" t="str">
        <f ca="1">IF(AND($B52&gt;0,T$7&gt;0),INDEX(Výskyt[#Data],MATCH($B52,Výskyt[kód-P]),T$7),"")</f>
        <v/>
      </c>
      <c r="U52" s="48" t="str">
        <f ca="1">IF(AND($B52&gt;0,U$7&gt;0),INDEX(Výskyt[#Data],MATCH($B52,Výskyt[kód-P]),U$7),"")</f>
        <v/>
      </c>
      <c r="V52" s="48" t="str">
        <f ca="1">IF(AND($B52&gt;0,V$7&gt;0),INDEX(Výskyt[#Data],MATCH($B52,Výskyt[kód-P]),V$7),"")</f>
        <v/>
      </c>
      <c r="W52" s="48" t="str">
        <f ca="1">IF(AND($B52&gt;0,W$7&gt;0),INDEX(Výskyt[#Data],MATCH($B52,Výskyt[kód-P]),W$7),"")</f>
        <v/>
      </c>
      <c r="X52" s="48" t="str">
        <f ca="1">IF(AND($B52&gt;0,X$7&gt;0),INDEX(Výskyt[#Data],MATCH($B52,Výskyt[kód-P]),X$7),"")</f>
        <v/>
      </c>
      <c r="Y52" s="48" t="str">
        <f ca="1">IF(AND($B52&gt;0,Y$7&gt;0),INDEX(Výskyt[#Data],MATCH($B52,Výskyt[kód-P]),Y$7),"")</f>
        <v/>
      </c>
      <c r="Z52" s="48" t="str">
        <f ca="1">IF(AND($B52&gt;0,Z$7&gt;0),INDEX(Výskyt[#Data],MATCH($B52,Výskyt[kód-P]),Z$7),"")</f>
        <v/>
      </c>
      <c r="AA52" s="48" t="str">
        <f ca="1">IF(AND($B52&gt;0,AA$7&gt;0),INDEX(Výskyt[#Data],MATCH($B52,Výskyt[kód-P]),AA$7),"")</f>
        <v/>
      </c>
      <c r="AB52" s="48" t="str">
        <f ca="1">IF(AND($B52&gt;0,AB$7&gt;0),INDEX(Výskyt[#Data],MATCH($B52,Výskyt[kód-P]),AB$7),"")</f>
        <v/>
      </c>
      <c r="AC52" s="48" t="str">
        <f ca="1">IF(AND($B52&gt;0,AC$7&gt;0),INDEX(Výskyt[#Data],MATCH($B52,Výskyt[kód-P]),AC$7),"")</f>
        <v/>
      </c>
      <c r="AD52" s="48" t="str">
        <f ca="1">IF(AND($B52&gt;0,AD$7&gt;0),INDEX(Výskyt[#Data],MATCH($B52,Výskyt[kód-P]),AD$7),"")</f>
        <v/>
      </c>
      <c r="AE52" s="48" t="str">
        <f ca="1">IF(AND($B52&gt;0,AE$7&gt;0),INDEX(Výskyt[#Data],MATCH($B52,Výskyt[kód-P]),AE$7),"")</f>
        <v/>
      </c>
      <c r="AF52" s="48" t="str">
        <f ca="1">IF(AND($B52&gt;0,AF$7&gt;0),INDEX(Výskyt[#Data],MATCH($B52,Výskyt[kód-P]),AF$7),"")</f>
        <v/>
      </c>
      <c r="AG52" s="48" t="str">
        <f ca="1">IF(AND($B52&gt;0,AG$7&gt;0),INDEX(Výskyt[#Data],MATCH($B52,Výskyt[kód-P]),AG$7),"")</f>
        <v/>
      </c>
      <c r="AH52" s="48" t="str">
        <f ca="1">IF(AND($B52&gt;0,AH$7&gt;0),INDEX(Výskyt[#Data],MATCH($B52,Výskyt[kód-P]),AH$7),"")</f>
        <v/>
      </c>
      <c r="AI52" s="48" t="str">
        <f ca="1">IF(AND($B52&gt;0,AI$7&gt;0),INDEX(Výskyt[#Data],MATCH($B52,Výskyt[kód-P]),AI$7),"")</f>
        <v/>
      </c>
      <c r="AJ52" s="48" t="str">
        <f ca="1">IF(AND($B52&gt;0,AJ$7&gt;0),INDEX(Výskyt[#Data],MATCH($B52,Výskyt[kód-P]),AJ$7),"")</f>
        <v/>
      </c>
      <c r="AK52" s="48" t="str">
        <f ca="1">IF(AND($B52&gt;0,AK$7&gt;0),INDEX(Výskyt[#Data],MATCH($B52,Výskyt[kód-P]),AK$7),"")</f>
        <v/>
      </c>
      <c r="AL52" s="48" t="str">
        <f ca="1">IF(AND($B52&gt;0,AL$7&gt;0),INDEX(Výskyt[#Data],MATCH($B52,Výskyt[kód-P]),AL$7),"")</f>
        <v/>
      </c>
      <c r="AM52" s="48" t="str">
        <f ca="1">IF(AND($B52&gt;0,AM$7&gt;0),INDEX(Výskyt[#Data],MATCH($B52,Výskyt[kód-P]),AM$7),"")</f>
        <v/>
      </c>
      <c r="AN52" s="48" t="str">
        <f ca="1">IF(AND($B52&gt;0,AN$7&gt;0),INDEX(Výskyt[#Data],MATCH($B52,Výskyt[kód-P]),AN$7),"")</f>
        <v/>
      </c>
      <c r="AO52" s="48" t="str">
        <f ca="1">IF(AND($B52&gt;0,AO$7&gt;0),INDEX(Výskyt[#Data],MATCH($B52,Výskyt[kód-P]),AO$7),"")</f>
        <v/>
      </c>
      <c r="AP52" s="48" t="str">
        <f ca="1">IF(AND($B52&gt;0,AP$7&gt;0),INDEX(Výskyt[#Data],MATCH($B52,Výskyt[kód-P]),AP$7),"")</f>
        <v/>
      </c>
      <c r="AQ52" s="48" t="str">
        <f ca="1">IF(AND($B52&gt;0,AQ$7&gt;0),INDEX(Výskyt[#Data],MATCH($B52,Výskyt[kód-P]),AQ$7),"")</f>
        <v/>
      </c>
      <c r="AR52" s="48" t="str">
        <f ca="1">IF(AND($B52&gt;0,AR$7&gt;0),INDEX(Výskyt[#Data],MATCH($B52,Výskyt[kód-P]),AR$7),"")</f>
        <v/>
      </c>
      <c r="AS52" s="48" t="str">
        <f ca="1">IF(AND($B52&gt;0,AS$7&gt;0),INDEX(Výskyt[#Data],MATCH($B52,Výskyt[kód-P]),AS$7),"")</f>
        <v/>
      </c>
      <c r="AT52" s="48" t="str">
        <f ca="1">IF(AND($B52&gt;0,AT$7&gt;0),INDEX(Výskyt[#Data],MATCH($B52,Výskyt[kód-P]),AT$7),"")</f>
        <v/>
      </c>
      <c r="AU52" s="48" t="str">
        <f ca="1">IF(AND($B52&gt;0,AU$7&gt;0),INDEX(Výskyt[#Data],MATCH($B52,Výskyt[kód-P]),AU$7),"")</f>
        <v/>
      </c>
      <c r="AV52" s="48" t="str">
        <f ca="1">IF(AND($B52&gt;0,AV$7&gt;0),INDEX(Výskyt[#Data],MATCH($B52,Výskyt[kód-P]),AV$7),"")</f>
        <v/>
      </c>
      <c r="AW52" s="48" t="str">
        <f ca="1">IF(AND($B52&gt;0,AW$7&gt;0),INDEX(Výskyt[#Data],MATCH($B52,Výskyt[kód-P]),AW$7),"")</f>
        <v/>
      </c>
      <c r="AX52" s="48" t="str">
        <f ca="1">IF(AND($B52&gt;0,AX$7&gt;0),INDEX(Výskyt[#Data],MATCH($B52,Výskyt[kód-P]),AX$7),"")</f>
        <v/>
      </c>
      <c r="AY52" s="48" t="str">
        <f ca="1">IF(AND($B52&gt;0,AY$7&gt;0),INDEX(Výskyt[#Data],MATCH($B52,Výskyt[kód-P]),AY$7),"")</f>
        <v/>
      </c>
      <c r="AZ52" s="48" t="str">
        <f ca="1">IF(AND($B52&gt;0,AZ$7&gt;0),INDEX(Výskyt[#Data],MATCH($B52,Výskyt[kód-P]),AZ$7),"")</f>
        <v/>
      </c>
      <c r="BA52" s="48" t="str">
        <f ca="1">IF(AND($B52&gt;0,BA$7&gt;0),INDEX(Výskyt[#Data],MATCH($B52,Výskyt[kód-P]),BA$7),"")</f>
        <v/>
      </c>
      <c r="BB52" s="42"/>
    </row>
    <row r="53" spans="1:54" ht="12.75" customHeight="1" x14ac:dyDescent="0.4">
      <c r="A53" s="54">
        <v>45</v>
      </c>
      <c r="B53" s="55" t="str">
        <f>IFERROR(INDEX(Výskyt[[poradie]:[kód-P]],MATCH(A53,Výskyt[poradie],0),2),"")</f>
        <v/>
      </c>
      <c r="C53" s="55" t="str">
        <f>IFERROR(INDEX(Cenník[[Kód]:[Názov]],MATCH($B53,Cenník[Kód]),2),"")</f>
        <v/>
      </c>
      <c r="D53" s="48" t="str">
        <f t="shared" ca="1" si="0"/>
        <v/>
      </c>
      <c r="E53" s="56" t="str">
        <f>IFERROR(INDEX(Cenník[[KódN]:[JC]],MATCH($B53,Cenník[KódN]),2),"")</f>
        <v/>
      </c>
      <c r="F53" s="57" t="str">
        <f t="shared" ca="1" si="1"/>
        <v/>
      </c>
      <c r="G53" s="42"/>
      <c r="H53" s="58" t="str">
        <f t="shared" si="2"/>
        <v/>
      </c>
      <c r="I53" s="48" t="str">
        <f ca="1">IF(AND($B53&gt;0,I$7&gt;0),INDEX(Výskyt[#Data],MATCH($B53,Výskyt[kód-P]),I$7),"")</f>
        <v/>
      </c>
      <c r="J53" s="48" t="str">
        <f ca="1">IF(AND($B53&gt;0,J$7&gt;0),INDEX(Výskyt[#Data],MATCH($B53,Výskyt[kód-P]),J$7),"")</f>
        <v/>
      </c>
      <c r="K53" s="48" t="str">
        <f ca="1">IF(AND($B53&gt;0,K$7&gt;0),INDEX(Výskyt[#Data],MATCH($B53,Výskyt[kód-P]),K$7),"")</f>
        <v/>
      </c>
      <c r="L53" s="48" t="str">
        <f ca="1">IF(AND($B53&gt;0,L$7&gt;0),INDEX(Výskyt[#Data],MATCH($B53,Výskyt[kód-P]),L$7),"")</f>
        <v/>
      </c>
      <c r="M53" s="48" t="str">
        <f ca="1">IF(AND($B53&gt;0,M$7&gt;0),INDEX(Výskyt[#Data],MATCH($B53,Výskyt[kód-P]),M$7),"")</f>
        <v/>
      </c>
      <c r="N53" s="48" t="str">
        <f ca="1">IF(AND($B53&gt;0,N$7&gt;0),INDEX(Výskyt[#Data],MATCH($B53,Výskyt[kód-P]),N$7),"")</f>
        <v/>
      </c>
      <c r="O53" s="48" t="str">
        <f ca="1">IF(AND($B53&gt;0,O$7&gt;0),INDEX(Výskyt[#Data],MATCH($B53,Výskyt[kód-P]),O$7),"")</f>
        <v/>
      </c>
      <c r="P53" s="48" t="str">
        <f ca="1">IF(AND($B53&gt;0,P$7&gt;0),INDEX(Výskyt[#Data],MATCH($B53,Výskyt[kód-P]),P$7),"")</f>
        <v/>
      </c>
      <c r="Q53" s="48" t="str">
        <f ca="1">IF(AND($B53&gt;0,Q$7&gt;0),INDEX(Výskyt[#Data],MATCH($B53,Výskyt[kód-P]),Q$7),"")</f>
        <v/>
      </c>
      <c r="R53" s="48" t="str">
        <f ca="1">IF(AND($B53&gt;0,R$7&gt;0),INDEX(Výskyt[#Data],MATCH($B53,Výskyt[kód-P]),R$7),"")</f>
        <v/>
      </c>
      <c r="S53" s="48" t="str">
        <f ca="1">IF(AND($B53&gt;0,S$7&gt;0),INDEX(Výskyt[#Data],MATCH($B53,Výskyt[kód-P]),S$7),"")</f>
        <v/>
      </c>
      <c r="T53" s="48" t="str">
        <f ca="1">IF(AND($B53&gt;0,T$7&gt;0),INDEX(Výskyt[#Data],MATCH($B53,Výskyt[kód-P]),T$7),"")</f>
        <v/>
      </c>
      <c r="U53" s="48" t="str">
        <f ca="1">IF(AND($B53&gt;0,U$7&gt;0),INDEX(Výskyt[#Data],MATCH($B53,Výskyt[kód-P]),U$7),"")</f>
        <v/>
      </c>
      <c r="V53" s="48" t="str">
        <f ca="1">IF(AND($B53&gt;0,V$7&gt;0),INDEX(Výskyt[#Data],MATCH($B53,Výskyt[kód-P]),V$7),"")</f>
        <v/>
      </c>
      <c r="W53" s="48" t="str">
        <f ca="1">IF(AND($B53&gt;0,W$7&gt;0),INDEX(Výskyt[#Data],MATCH($B53,Výskyt[kód-P]),W$7),"")</f>
        <v/>
      </c>
      <c r="X53" s="48" t="str">
        <f ca="1">IF(AND($B53&gt;0,X$7&gt;0),INDEX(Výskyt[#Data],MATCH($B53,Výskyt[kód-P]),X$7),"")</f>
        <v/>
      </c>
      <c r="Y53" s="48" t="str">
        <f ca="1">IF(AND($B53&gt;0,Y$7&gt;0),INDEX(Výskyt[#Data],MATCH($B53,Výskyt[kód-P]),Y$7),"")</f>
        <v/>
      </c>
      <c r="Z53" s="48" t="str">
        <f ca="1">IF(AND($B53&gt;0,Z$7&gt;0),INDEX(Výskyt[#Data],MATCH($B53,Výskyt[kód-P]),Z$7),"")</f>
        <v/>
      </c>
      <c r="AA53" s="48" t="str">
        <f ca="1">IF(AND($B53&gt;0,AA$7&gt;0),INDEX(Výskyt[#Data],MATCH($B53,Výskyt[kód-P]),AA$7),"")</f>
        <v/>
      </c>
      <c r="AB53" s="48" t="str">
        <f ca="1">IF(AND($B53&gt;0,AB$7&gt;0),INDEX(Výskyt[#Data],MATCH($B53,Výskyt[kód-P]),AB$7),"")</f>
        <v/>
      </c>
      <c r="AC53" s="48" t="str">
        <f ca="1">IF(AND($B53&gt;0,AC$7&gt;0),INDEX(Výskyt[#Data],MATCH($B53,Výskyt[kód-P]),AC$7),"")</f>
        <v/>
      </c>
      <c r="AD53" s="48" t="str">
        <f ca="1">IF(AND($B53&gt;0,AD$7&gt;0),INDEX(Výskyt[#Data],MATCH($B53,Výskyt[kód-P]),AD$7),"")</f>
        <v/>
      </c>
      <c r="AE53" s="48" t="str">
        <f ca="1">IF(AND($B53&gt;0,AE$7&gt;0),INDEX(Výskyt[#Data],MATCH($B53,Výskyt[kód-P]),AE$7),"")</f>
        <v/>
      </c>
      <c r="AF53" s="48" t="str">
        <f ca="1">IF(AND($B53&gt;0,AF$7&gt;0),INDEX(Výskyt[#Data],MATCH($B53,Výskyt[kód-P]),AF$7),"")</f>
        <v/>
      </c>
      <c r="AG53" s="48" t="str">
        <f ca="1">IF(AND($B53&gt;0,AG$7&gt;0),INDEX(Výskyt[#Data],MATCH($B53,Výskyt[kód-P]),AG$7),"")</f>
        <v/>
      </c>
      <c r="AH53" s="48" t="str">
        <f ca="1">IF(AND($B53&gt;0,AH$7&gt;0),INDEX(Výskyt[#Data],MATCH($B53,Výskyt[kód-P]),AH$7),"")</f>
        <v/>
      </c>
      <c r="AI53" s="48" t="str">
        <f ca="1">IF(AND($B53&gt;0,AI$7&gt;0),INDEX(Výskyt[#Data],MATCH($B53,Výskyt[kód-P]),AI$7),"")</f>
        <v/>
      </c>
      <c r="AJ53" s="48" t="str">
        <f ca="1">IF(AND($B53&gt;0,AJ$7&gt;0),INDEX(Výskyt[#Data],MATCH($B53,Výskyt[kód-P]),AJ$7),"")</f>
        <v/>
      </c>
      <c r="AK53" s="48" t="str">
        <f ca="1">IF(AND($B53&gt;0,AK$7&gt;0),INDEX(Výskyt[#Data],MATCH($B53,Výskyt[kód-P]),AK$7),"")</f>
        <v/>
      </c>
      <c r="AL53" s="48" t="str">
        <f ca="1">IF(AND($B53&gt;0,AL$7&gt;0),INDEX(Výskyt[#Data],MATCH($B53,Výskyt[kód-P]),AL$7),"")</f>
        <v/>
      </c>
      <c r="AM53" s="48" t="str">
        <f ca="1">IF(AND($B53&gt;0,AM$7&gt;0),INDEX(Výskyt[#Data],MATCH($B53,Výskyt[kód-P]),AM$7),"")</f>
        <v/>
      </c>
      <c r="AN53" s="48" t="str">
        <f ca="1">IF(AND($B53&gt;0,AN$7&gt;0),INDEX(Výskyt[#Data],MATCH($B53,Výskyt[kód-P]),AN$7),"")</f>
        <v/>
      </c>
      <c r="AO53" s="48" t="str">
        <f ca="1">IF(AND($B53&gt;0,AO$7&gt;0),INDEX(Výskyt[#Data],MATCH($B53,Výskyt[kód-P]),AO$7),"")</f>
        <v/>
      </c>
      <c r="AP53" s="48" t="str">
        <f ca="1">IF(AND($B53&gt;0,AP$7&gt;0),INDEX(Výskyt[#Data],MATCH($B53,Výskyt[kód-P]),AP$7),"")</f>
        <v/>
      </c>
      <c r="AQ53" s="48" t="str">
        <f ca="1">IF(AND($B53&gt;0,AQ$7&gt;0),INDEX(Výskyt[#Data],MATCH($B53,Výskyt[kód-P]),AQ$7),"")</f>
        <v/>
      </c>
      <c r="AR53" s="48" t="str">
        <f ca="1">IF(AND($B53&gt;0,AR$7&gt;0),INDEX(Výskyt[#Data],MATCH($B53,Výskyt[kód-P]),AR$7),"")</f>
        <v/>
      </c>
      <c r="AS53" s="48" t="str">
        <f ca="1">IF(AND($B53&gt;0,AS$7&gt;0),INDEX(Výskyt[#Data],MATCH($B53,Výskyt[kód-P]),AS$7),"")</f>
        <v/>
      </c>
      <c r="AT53" s="48" t="str">
        <f ca="1">IF(AND($B53&gt;0,AT$7&gt;0),INDEX(Výskyt[#Data],MATCH($B53,Výskyt[kód-P]),AT$7),"")</f>
        <v/>
      </c>
      <c r="AU53" s="48" t="str">
        <f ca="1">IF(AND($B53&gt;0,AU$7&gt;0),INDEX(Výskyt[#Data],MATCH($B53,Výskyt[kód-P]),AU$7),"")</f>
        <v/>
      </c>
      <c r="AV53" s="48" t="str">
        <f ca="1">IF(AND($B53&gt;0,AV$7&gt;0),INDEX(Výskyt[#Data],MATCH($B53,Výskyt[kód-P]),AV$7),"")</f>
        <v/>
      </c>
      <c r="AW53" s="48" t="str">
        <f ca="1">IF(AND($B53&gt;0,AW$7&gt;0),INDEX(Výskyt[#Data],MATCH($B53,Výskyt[kód-P]),AW$7),"")</f>
        <v/>
      </c>
      <c r="AX53" s="48" t="str">
        <f ca="1">IF(AND($B53&gt;0,AX$7&gt;0),INDEX(Výskyt[#Data],MATCH($B53,Výskyt[kód-P]),AX$7),"")</f>
        <v/>
      </c>
      <c r="AY53" s="48" t="str">
        <f ca="1">IF(AND($B53&gt;0,AY$7&gt;0),INDEX(Výskyt[#Data],MATCH($B53,Výskyt[kód-P]),AY$7),"")</f>
        <v/>
      </c>
      <c r="AZ53" s="48" t="str">
        <f ca="1">IF(AND($B53&gt;0,AZ$7&gt;0),INDEX(Výskyt[#Data],MATCH($B53,Výskyt[kód-P]),AZ$7),"")</f>
        <v/>
      </c>
      <c r="BA53" s="48" t="str">
        <f ca="1">IF(AND($B53&gt;0,BA$7&gt;0),INDEX(Výskyt[#Data],MATCH($B53,Výskyt[kód-P]),BA$7),"")</f>
        <v/>
      </c>
      <c r="BB53" s="42"/>
    </row>
    <row r="54" spans="1:54" ht="12.75" customHeight="1" x14ac:dyDescent="0.4">
      <c r="A54" s="54">
        <v>46</v>
      </c>
      <c r="B54" s="55" t="str">
        <f>IFERROR(INDEX(Výskyt[[poradie]:[kód-P]],MATCH(A54,Výskyt[poradie],0),2),"")</f>
        <v/>
      </c>
      <c r="C54" s="55" t="str">
        <f>IFERROR(INDEX(Cenník[[Kód]:[Názov]],MATCH($B54,Cenník[Kód]),2),"")</f>
        <v/>
      </c>
      <c r="D54" s="48" t="str">
        <f t="shared" ca="1" si="0"/>
        <v/>
      </c>
      <c r="E54" s="56" t="str">
        <f>IFERROR(INDEX(Cenník[[KódN]:[JC]],MATCH($B54,Cenník[KódN]),2),"")</f>
        <v/>
      </c>
      <c r="F54" s="57" t="str">
        <f t="shared" ca="1" si="1"/>
        <v/>
      </c>
      <c r="G54" s="42"/>
      <c r="H54" s="58" t="str">
        <f t="shared" si="2"/>
        <v/>
      </c>
      <c r="I54" s="48" t="str">
        <f ca="1">IF(AND($B54&gt;0,I$7&gt;0),INDEX(Výskyt[#Data],MATCH($B54,Výskyt[kód-P]),I$7),"")</f>
        <v/>
      </c>
      <c r="J54" s="48" t="str">
        <f ca="1">IF(AND($B54&gt;0,J$7&gt;0),INDEX(Výskyt[#Data],MATCH($B54,Výskyt[kód-P]),J$7),"")</f>
        <v/>
      </c>
      <c r="K54" s="48" t="str">
        <f ca="1">IF(AND($B54&gt;0,K$7&gt;0),INDEX(Výskyt[#Data],MATCH($B54,Výskyt[kód-P]),K$7),"")</f>
        <v/>
      </c>
      <c r="L54" s="48" t="str">
        <f ca="1">IF(AND($B54&gt;0,L$7&gt;0),INDEX(Výskyt[#Data],MATCH($B54,Výskyt[kód-P]),L$7),"")</f>
        <v/>
      </c>
      <c r="M54" s="48" t="str">
        <f ca="1">IF(AND($B54&gt;0,M$7&gt;0),INDEX(Výskyt[#Data],MATCH($B54,Výskyt[kód-P]),M$7),"")</f>
        <v/>
      </c>
      <c r="N54" s="48" t="str">
        <f ca="1">IF(AND($B54&gt;0,N$7&gt;0),INDEX(Výskyt[#Data],MATCH($B54,Výskyt[kód-P]),N$7),"")</f>
        <v/>
      </c>
      <c r="O54" s="48" t="str">
        <f ca="1">IF(AND($B54&gt;0,O$7&gt;0),INDEX(Výskyt[#Data],MATCH($B54,Výskyt[kód-P]),O$7),"")</f>
        <v/>
      </c>
      <c r="P54" s="48" t="str">
        <f ca="1">IF(AND($B54&gt;0,P$7&gt;0),INDEX(Výskyt[#Data],MATCH($B54,Výskyt[kód-P]),P$7),"")</f>
        <v/>
      </c>
      <c r="Q54" s="48" t="str">
        <f ca="1">IF(AND($B54&gt;0,Q$7&gt;0),INDEX(Výskyt[#Data],MATCH($B54,Výskyt[kód-P]),Q$7),"")</f>
        <v/>
      </c>
      <c r="R54" s="48" t="str">
        <f ca="1">IF(AND($B54&gt;0,R$7&gt;0),INDEX(Výskyt[#Data],MATCH($B54,Výskyt[kód-P]),R$7),"")</f>
        <v/>
      </c>
      <c r="S54" s="48" t="str">
        <f ca="1">IF(AND($B54&gt;0,S$7&gt;0),INDEX(Výskyt[#Data],MATCH($B54,Výskyt[kód-P]),S$7),"")</f>
        <v/>
      </c>
      <c r="T54" s="48" t="str">
        <f ca="1">IF(AND($B54&gt;0,T$7&gt;0),INDEX(Výskyt[#Data],MATCH($B54,Výskyt[kód-P]),T$7),"")</f>
        <v/>
      </c>
      <c r="U54" s="48" t="str">
        <f ca="1">IF(AND($B54&gt;0,U$7&gt;0),INDEX(Výskyt[#Data],MATCH($B54,Výskyt[kód-P]),U$7),"")</f>
        <v/>
      </c>
      <c r="V54" s="48" t="str">
        <f ca="1">IF(AND($B54&gt;0,V$7&gt;0),INDEX(Výskyt[#Data],MATCH($B54,Výskyt[kód-P]),V$7),"")</f>
        <v/>
      </c>
      <c r="W54" s="48" t="str">
        <f ca="1">IF(AND($B54&gt;0,W$7&gt;0),INDEX(Výskyt[#Data],MATCH($B54,Výskyt[kód-P]),W$7),"")</f>
        <v/>
      </c>
      <c r="X54" s="48" t="str">
        <f ca="1">IF(AND($B54&gt;0,X$7&gt;0),INDEX(Výskyt[#Data],MATCH($B54,Výskyt[kód-P]),X$7),"")</f>
        <v/>
      </c>
      <c r="Y54" s="48" t="str">
        <f ca="1">IF(AND($B54&gt;0,Y$7&gt;0),INDEX(Výskyt[#Data],MATCH($B54,Výskyt[kód-P]),Y$7),"")</f>
        <v/>
      </c>
      <c r="Z54" s="48" t="str">
        <f ca="1">IF(AND($B54&gt;0,Z$7&gt;0),INDEX(Výskyt[#Data],MATCH($B54,Výskyt[kód-P]),Z$7),"")</f>
        <v/>
      </c>
      <c r="AA54" s="48" t="str">
        <f ca="1">IF(AND($B54&gt;0,AA$7&gt;0),INDEX(Výskyt[#Data],MATCH($B54,Výskyt[kód-P]),AA$7),"")</f>
        <v/>
      </c>
      <c r="AB54" s="48" t="str">
        <f ca="1">IF(AND($B54&gt;0,AB$7&gt;0),INDEX(Výskyt[#Data],MATCH($B54,Výskyt[kód-P]),AB$7),"")</f>
        <v/>
      </c>
      <c r="AC54" s="48" t="str">
        <f ca="1">IF(AND($B54&gt;0,AC$7&gt;0),INDEX(Výskyt[#Data],MATCH($B54,Výskyt[kód-P]),AC$7),"")</f>
        <v/>
      </c>
      <c r="AD54" s="48" t="str">
        <f ca="1">IF(AND($B54&gt;0,AD$7&gt;0),INDEX(Výskyt[#Data],MATCH($B54,Výskyt[kód-P]),AD$7),"")</f>
        <v/>
      </c>
      <c r="AE54" s="48" t="str">
        <f ca="1">IF(AND($B54&gt;0,AE$7&gt;0),INDEX(Výskyt[#Data],MATCH($B54,Výskyt[kód-P]),AE$7),"")</f>
        <v/>
      </c>
      <c r="AF54" s="48" t="str">
        <f ca="1">IF(AND($B54&gt;0,AF$7&gt;0),INDEX(Výskyt[#Data],MATCH($B54,Výskyt[kód-P]),AF$7),"")</f>
        <v/>
      </c>
      <c r="AG54" s="48" t="str">
        <f ca="1">IF(AND($B54&gt;0,AG$7&gt;0),INDEX(Výskyt[#Data],MATCH($B54,Výskyt[kód-P]),AG$7),"")</f>
        <v/>
      </c>
      <c r="AH54" s="48" t="str">
        <f ca="1">IF(AND($B54&gt;0,AH$7&gt;0),INDEX(Výskyt[#Data],MATCH($B54,Výskyt[kód-P]),AH$7),"")</f>
        <v/>
      </c>
      <c r="AI54" s="48" t="str">
        <f ca="1">IF(AND($B54&gt;0,AI$7&gt;0),INDEX(Výskyt[#Data],MATCH($B54,Výskyt[kód-P]),AI$7),"")</f>
        <v/>
      </c>
      <c r="AJ54" s="48" t="str">
        <f ca="1">IF(AND($B54&gt;0,AJ$7&gt;0),INDEX(Výskyt[#Data],MATCH($B54,Výskyt[kód-P]),AJ$7),"")</f>
        <v/>
      </c>
      <c r="AK54" s="48" t="str">
        <f ca="1">IF(AND($B54&gt;0,AK$7&gt;0),INDEX(Výskyt[#Data],MATCH($B54,Výskyt[kód-P]),AK$7),"")</f>
        <v/>
      </c>
      <c r="AL54" s="48" t="str">
        <f ca="1">IF(AND($B54&gt;0,AL$7&gt;0),INDEX(Výskyt[#Data],MATCH($B54,Výskyt[kód-P]),AL$7),"")</f>
        <v/>
      </c>
      <c r="AM54" s="48" t="str">
        <f ca="1">IF(AND($B54&gt;0,AM$7&gt;0),INDEX(Výskyt[#Data],MATCH($B54,Výskyt[kód-P]),AM$7),"")</f>
        <v/>
      </c>
      <c r="AN54" s="48" t="str">
        <f ca="1">IF(AND($B54&gt;0,AN$7&gt;0),INDEX(Výskyt[#Data],MATCH($B54,Výskyt[kód-P]),AN$7),"")</f>
        <v/>
      </c>
      <c r="AO54" s="48" t="str">
        <f ca="1">IF(AND($B54&gt;0,AO$7&gt;0),INDEX(Výskyt[#Data],MATCH($B54,Výskyt[kód-P]),AO$7),"")</f>
        <v/>
      </c>
      <c r="AP54" s="48" t="str">
        <f ca="1">IF(AND($B54&gt;0,AP$7&gt;0),INDEX(Výskyt[#Data],MATCH($B54,Výskyt[kód-P]),AP$7),"")</f>
        <v/>
      </c>
      <c r="AQ54" s="48" t="str">
        <f ca="1">IF(AND($B54&gt;0,AQ$7&gt;0),INDEX(Výskyt[#Data],MATCH($B54,Výskyt[kód-P]),AQ$7),"")</f>
        <v/>
      </c>
      <c r="AR54" s="48" t="str">
        <f ca="1">IF(AND($B54&gt;0,AR$7&gt;0),INDEX(Výskyt[#Data],MATCH($B54,Výskyt[kód-P]),AR$7),"")</f>
        <v/>
      </c>
      <c r="AS54" s="48" t="str">
        <f ca="1">IF(AND($B54&gt;0,AS$7&gt;0),INDEX(Výskyt[#Data],MATCH($B54,Výskyt[kód-P]),AS$7),"")</f>
        <v/>
      </c>
      <c r="AT54" s="48" t="str">
        <f ca="1">IF(AND($B54&gt;0,AT$7&gt;0),INDEX(Výskyt[#Data],MATCH($B54,Výskyt[kód-P]),AT$7),"")</f>
        <v/>
      </c>
      <c r="AU54" s="48" t="str">
        <f ca="1">IF(AND($B54&gt;0,AU$7&gt;0),INDEX(Výskyt[#Data],MATCH($B54,Výskyt[kód-P]),AU$7),"")</f>
        <v/>
      </c>
      <c r="AV54" s="48" t="str">
        <f ca="1">IF(AND($B54&gt;0,AV$7&gt;0),INDEX(Výskyt[#Data],MATCH($B54,Výskyt[kód-P]),AV$7),"")</f>
        <v/>
      </c>
      <c r="AW54" s="48" t="str">
        <f ca="1">IF(AND($B54&gt;0,AW$7&gt;0),INDEX(Výskyt[#Data],MATCH($B54,Výskyt[kód-P]),AW$7),"")</f>
        <v/>
      </c>
      <c r="AX54" s="48" t="str">
        <f ca="1">IF(AND($B54&gt;0,AX$7&gt;0),INDEX(Výskyt[#Data],MATCH($B54,Výskyt[kód-P]),AX$7),"")</f>
        <v/>
      </c>
      <c r="AY54" s="48" t="str">
        <f ca="1">IF(AND($B54&gt;0,AY$7&gt;0),INDEX(Výskyt[#Data],MATCH($B54,Výskyt[kód-P]),AY$7),"")</f>
        <v/>
      </c>
      <c r="AZ54" s="48" t="str">
        <f ca="1">IF(AND($B54&gt;0,AZ$7&gt;0),INDEX(Výskyt[#Data],MATCH($B54,Výskyt[kód-P]),AZ$7),"")</f>
        <v/>
      </c>
      <c r="BA54" s="48" t="str">
        <f ca="1">IF(AND($B54&gt;0,BA$7&gt;0),INDEX(Výskyt[#Data],MATCH($B54,Výskyt[kód-P]),BA$7),"")</f>
        <v/>
      </c>
      <c r="BB54" s="42"/>
    </row>
    <row r="55" spans="1:54" ht="12.75" customHeight="1" x14ac:dyDescent="0.4">
      <c r="A55" s="54">
        <v>47</v>
      </c>
      <c r="B55" s="55" t="str">
        <f>IFERROR(INDEX(Výskyt[[poradie]:[kód-P]],MATCH(A55,Výskyt[poradie],0),2),"")</f>
        <v/>
      </c>
      <c r="C55" s="55" t="str">
        <f>IFERROR(INDEX(Cenník[[Kód]:[Názov]],MATCH($B55,Cenník[Kód]),2),"")</f>
        <v/>
      </c>
      <c r="D55" s="48" t="str">
        <f t="shared" ca="1" si="0"/>
        <v/>
      </c>
      <c r="E55" s="56" t="str">
        <f>IFERROR(INDEX(Cenník[[KódN]:[JC]],MATCH($B55,Cenník[KódN]),2),"")</f>
        <v/>
      </c>
      <c r="F55" s="57" t="str">
        <f t="shared" ca="1" si="1"/>
        <v/>
      </c>
      <c r="G55" s="42"/>
      <c r="H55" s="58" t="str">
        <f t="shared" si="2"/>
        <v/>
      </c>
      <c r="I55" s="48" t="str">
        <f ca="1">IF(AND($B55&gt;0,I$7&gt;0),INDEX(Výskyt[#Data],MATCH($B55,Výskyt[kód-P]),I$7),"")</f>
        <v/>
      </c>
      <c r="J55" s="48" t="str">
        <f ca="1">IF(AND($B55&gt;0,J$7&gt;0),INDEX(Výskyt[#Data],MATCH($B55,Výskyt[kód-P]),J$7),"")</f>
        <v/>
      </c>
      <c r="K55" s="48" t="str">
        <f ca="1">IF(AND($B55&gt;0,K$7&gt;0),INDEX(Výskyt[#Data],MATCH($B55,Výskyt[kód-P]),K$7),"")</f>
        <v/>
      </c>
      <c r="L55" s="48" t="str">
        <f ca="1">IF(AND($B55&gt;0,L$7&gt;0),INDEX(Výskyt[#Data],MATCH($B55,Výskyt[kód-P]),L$7),"")</f>
        <v/>
      </c>
      <c r="M55" s="48" t="str">
        <f ca="1">IF(AND($B55&gt;0,M$7&gt;0),INDEX(Výskyt[#Data],MATCH($B55,Výskyt[kód-P]),M$7),"")</f>
        <v/>
      </c>
      <c r="N55" s="48" t="str">
        <f ca="1">IF(AND($B55&gt;0,N$7&gt;0),INDEX(Výskyt[#Data],MATCH($B55,Výskyt[kód-P]),N$7),"")</f>
        <v/>
      </c>
      <c r="O55" s="48" t="str">
        <f ca="1">IF(AND($B55&gt;0,O$7&gt;0),INDEX(Výskyt[#Data],MATCH($B55,Výskyt[kód-P]),O$7),"")</f>
        <v/>
      </c>
      <c r="P55" s="48" t="str">
        <f ca="1">IF(AND($B55&gt;0,P$7&gt;0),INDEX(Výskyt[#Data],MATCH($B55,Výskyt[kód-P]),P$7),"")</f>
        <v/>
      </c>
      <c r="Q55" s="48" t="str">
        <f ca="1">IF(AND($B55&gt;0,Q$7&gt;0),INDEX(Výskyt[#Data],MATCH($B55,Výskyt[kód-P]),Q$7),"")</f>
        <v/>
      </c>
      <c r="R55" s="48" t="str">
        <f ca="1">IF(AND($B55&gt;0,R$7&gt;0),INDEX(Výskyt[#Data],MATCH($B55,Výskyt[kód-P]),R$7),"")</f>
        <v/>
      </c>
      <c r="S55" s="48" t="str">
        <f ca="1">IF(AND($B55&gt;0,S$7&gt;0),INDEX(Výskyt[#Data],MATCH($B55,Výskyt[kód-P]),S$7),"")</f>
        <v/>
      </c>
      <c r="T55" s="48" t="str">
        <f ca="1">IF(AND($B55&gt;0,T$7&gt;0),INDEX(Výskyt[#Data],MATCH($B55,Výskyt[kód-P]),T$7),"")</f>
        <v/>
      </c>
      <c r="U55" s="48" t="str">
        <f ca="1">IF(AND($B55&gt;0,U$7&gt;0),INDEX(Výskyt[#Data],MATCH($B55,Výskyt[kód-P]),U$7),"")</f>
        <v/>
      </c>
      <c r="V55" s="48" t="str">
        <f ca="1">IF(AND($B55&gt;0,V$7&gt;0),INDEX(Výskyt[#Data],MATCH($B55,Výskyt[kód-P]),V$7),"")</f>
        <v/>
      </c>
      <c r="W55" s="48" t="str">
        <f ca="1">IF(AND($B55&gt;0,W$7&gt;0),INDEX(Výskyt[#Data],MATCH($B55,Výskyt[kód-P]),W$7),"")</f>
        <v/>
      </c>
      <c r="X55" s="48" t="str">
        <f ca="1">IF(AND($B55&gt;0,X$7&gt;0),INDEX(Výskyt[#Data],MATCH($B55,Výskyt[kód-P]),X$7),"")</f>
        <v/>
      </c>
      <c r="Y55" s="48" t="str">
        <f ca="1">IF(AND($B55&gt;0,Y$7&gt;0),INDEX(Výskyt[#Data],MATCH($B55,Výskyt[kód-P]),Y$7),"")</f>
        <v/>
      </c>
      <c r="Z55" s="48" t="str">
        <f ca="1">IF(AND($B55&gt;0,Z$7&gt;0),INDEX(Výskyt[#Data],MATCH($B55,Výskyt[kód-P]),Z$7),"")</f>
        <v/>
      </c>
      <c r="AA55" s="48" t="str">
        <f ca="1">IF(AND($B55&gt;0,AA$7&gt;0),INDEX(Výskyt[#Data],MATCH($B55,Výskyt[kód-P]),AA$7),"")</f>
        <v/>
      </c>
      <c r="AB55" s="48" t="str">
        <f ca="1">IF(AND($B55&gt;0,AB$7&gt;0),INDEX(Výskyt[#Data],MATCH($B55,Výskyt[kód-P]),AB$7),"")</f>
        <v/>
      </c>
      <c r="AC55" s="48" t="str">
        <f ca="1">IF(AND($B55&gt;0,AC$7&gt;0),INDEX(Výskyt[#Data],MATCH($B55,Výskyt[kód-P]),AC$7),"")</f>
        <v/>
      </c>
      <c r="AD55" s="48" t="str">
        <f ca="1">IF(AND($B55&gt;0,AD$7&gt;0),INDEX(Výskyt[#Data],MATCH($B55,Výskyt[kód-P]),AD$7),"")</f>
        <v/>
      </c>
      <c r="AE55" s="48" t="str">
        <f ca="1">IF(AND($B55&gt;0,AE$7&gt;0),INDEX(Výskyt[#Data],MATCH($B55,Výskyt[kód-P]),AE$7),"")</f>
        <v/>
      </c>
      <c r="AF55" s="48" t="str">
        <f ca="1">IF(AND($B55&gt;0,AF$7&gt;0),INDEX(Výskyt[#Data],MATCH($B55,Výskyt[kód-P]),AF$7),"")</f>
        <v/>
      </c>
      <c r="AG55" s="48" t="str">
        <f ca="1">IF(AND($B55&gt;0,AG$7&gt;0),INDEX(Výskyt[#Data],MATCH($B55,Výskyt[kód-P]),AG$7),"")</f>
        <v/>
      </c>
      <c r="AH55" s="48" t="str">
        <f ca="1">IF(AND($B55&gt;0,AH$7&gt;0),INDEX(Výskyt[#Data],MATCH($B55,Výskyt[kód-P]),AH$7),"")</f>
        <v/>
      </c>
      <c r="AI55" s="48" t="str">
        <f ca="1">IF(AND($B55&gt;0,AI$7&gt;0),INDEX(Výskyt[#Data],MATCH($B55,Výskyt[kód-P]),AI$7),"")</f>
        <v/>
      </c>
      <c r="AJ55" s="48" t="str">
        <f ca="1">IF(AND($B55&gt;0,AJ$7&gt;0),INDEX(Výskyt[#Data],MATCH($B55,Výskyt[kód-P]),AJ$7),"")</f>
        <v/>
      </c>
      <c r="AK55" s="48" t="str">
        <f ca="1">IF(AND($B55&gt;0,AK$7&gt;0),INDEX(Výskyt[#Data],MATCH($B55,Výskyt[kód-P]),AK$7),"")</f>
        <v/>
      </c>
      <c r="AL55" s="48" t="str">
        <f ca="1">IF(AND($B55&gt;0,AL$7&gt;0),INDEX(Výskyt[#Data],MATCH($B55,Výskyt[kód-P]),AL$7),"")</f>
        <v/>
      </c>
      <c r="AM55" s="48" t="str">
        <f ca="1">IF(AND($B55&gt;0,AM$7&gt;0),INDEX(Výskyt[#Data],MATCH($B55,Výskyt[kód-P]),AM$7),"")</f>
        <v/>
      </c>
      <c r="AN55" s="48" t="str">
        <f ca="1">IF(AND($B55&gt;0,AN$7&gt;0),INDEX(Výskyt[#Data],MATCH($B55,Výskyt[kód-P]),AN$7),"")</f>
        <v/>
      </c>
      <c r="AO55" s="48" t="str">
        <f ca="1">IF(AND($B55&gt;0,AO$7&gt;0),INDEX(Výskyt[#Data],MATCH($B55,Výskyt[kód-P]),AO$7),"")</f>
        <v/>
      </c>
      <c r="AP55" s="48" t="str">
        <f ca="1">IF(AND($B55&gt;0,AP$7&gt;0),INDEX(Výskyt[#Data],MATCH($B55,Výskyt[kód-P]),AP$7),"")</f>
        <v/>
      </c>
      <c r="AQ55" s="48" t="str">
        <f ca="1">IF(AND($B55&gt;0,AQ$7&gt;0),INDEX(Výskyt[#Data],MATCH($B55,Výskyt[kód-P]),AQ$7),"")</f>
        <v/>
      </c>
      <c r="AR55" s="48" t="str">
        <f ca="1">IF(AND($B55&gt;0,AR$7&gt;0),INDEX(Výskyt[#Data],MATCH($B55,Výskyt[kód-P]),AR$7),"")</f>
        <v/>
      </c>
      <c r="AS55" s="48" t="str">
        <f ca="1">IF(AND($B55&gt;0,AS$7&gt;0),INDEX(Výskyt[#Data],MATCH($B55,Výskyt[kód-P]),AS$7),"")</f>
        <v/>
      </c>
      <c r="AT55" s="48" t="str">
        <f ca="1">IF(AND($B55&gt;0,AT$7&gt;0),INDEX(Výskyt[#Data],MATCH($B55,Výskyt[kód-P]),AT$7),"")</f>
        <v/>
      </c>
      <c r="AU55" s="48" t="str">
        <f ca="1">IF(AND($B55&gt;0,AU$7&gt;0),INDEX(Výskyt[#Data],MATCH($B55,Výskyt[kód-P]),AU$7),"")</f>
        <v/>
      </c>
      <c r="AV55" s="48" t="str">
        <f ca="1">IF(AND($B55&gt;0,AV$7&gt;0),INDEX(Výskyt[#Data],MATCH($B55,Výskyt[kód-P]),AV$7),"")</f>
        <v/>
      </c>
      <c r="AW55" s="48" t="str">
        <f ca="1">IF(AND($B55&gt;0,AW$7&gt;0),INDEX(Výskyt[#Data],MATCH($B55,Výskyt[kód-P]),AW$7),"")</f>
        <v/>
      </c>
      <c r="AX55" s="48" t="str">
        <f ca="1">IF(AND($B55&gt;0,AX$7&gt;0),INDEX(Výskyt[#Data],MATCH($B55,Výskyt[kód-P]),AX$7),"")</f>
        <v/>
      </c>
      <c r="AY55" s="48" t="str">
        <f ca="1">IF(AND($B55&gt;0,AY$7&gt;0),INDEX(Výskyt[#Data],MATCH($B55,Výskyt[kód-P]),AY$7),"")</f>
        <v/>
      </c>
      <c r="AZ55" s="48" t="str">
        <f ca="1">IF(AND($B55&gt;0,AZ$7&gt;0),INDEX(Výskyt[#Data],MATCH($B55,Výskyt[kód-P]),AZ$7),"")</f>
        <v/>
      </c>
      <c r="BA55" s="48" t="str">
        <f ca="1">IF(AND($B55&gt;0,BA$7&gt;0),INDEX(Výskyt[#Data],MATCH($B55,Výskyt[kód-P]),BA$7),"")</f>
        <v/>
      </c>
      <c r="BB55" s="42"/>
    </row>
    <row r="56" spans="1:54" ht="12.75" customHeight="1" x14ac:dyDescent="0.4">
      <c r="A56" s="54">
        <v>48</v>
      </c>
      <c r="B56" s="55" t="str">
        <f>IFERROR(INDEX(Výskyt[[poradie]:[kód-P]],MATCH(A56,Výskyt[poradie],0),2),"")</f>
        <v/>
      </c>
      <c r="C56" s="55" t="str">
        <f>IFERROR(INDEX(Cenník[[Kód]:[Názov]],MATCH($B56,Cenník[Kód]),2),"")</f>
        <v/>
      </c>
      <c r="D56" s="48" t="str">
        <f t="shared" ca="1" si="0"/>
        <v/>
      </c>
      <c r="E56" s="56" t="str">
        <f>IFERROR(INDEX(Cenník[[KódN]:[JC]],MATCH($B56,Cenník[KódN]),2),"")</f>
        <v/>
      </c>
      <c r="F56" s="57" t="str">
        <f t="shared" ca="1" si="1"/>
        <v/>
      </c>
      <c r="G56" s="42"/>
      <c r="H56" s="58" t="str">
        <f t="shared" si="2"/>
        <v/>
      </c>
      <c r="I56" s="48" t="str">
        <f ca="1">IF(AND($B56&gt;0,I$7&gt;0),INDEX(Výskyt[#Data],MATCH($B56,Výskyt[kód-P]),I$7),"")</f>
        <v/>
      </c>
      <c r="J56" s="48" t="str">
        <f ca="1">IF(AND($B56&gt;0,J$7&gt;0),INDEX(Výskyt[#Data],MATCH($B56,Výskyt[kód-P]),J$7),"")</f>
        <v/>
      </c>
      <c r="K56" s="48" t="str">
        <f ca="1">IF(AND($B56&gt;0,K$7&gt;0),INDEX(Výskyt[#Data],MATCH($B56,Výskyt[kód-P]),K$7),"")</f>
        <v/>
      </c>
      <c r="L56" s="48" t="str">
        <f ca="1">IF(AND($B56&gt;0,L$7&gt;0),INDEX(Výskyt[#Data],MATCH($B56,Výskyt[kód-P]),L$7),"")</f>
        <v/>
      </c>
      <c r="M56" s="48" t="str">
        <f ca="1">IF(AND($B56&gt;0,M$7&gt;0),INDEX(Výskyt[#Data],MATCH($B56,Výskyt[kód-P]),M$7),"")</f>
        <v/>
      </c>
      <c r="N56" s="48" t="str">
        <f ca="1">IF(AND($B56&gt;0,N$7&gt;0),INDEX(Výskyt[#Data],MATCH($B56,Výskyt[kód-P]),N$7),"")</f>
        <v/>
      </c>
      <c r="O56" s="48" t="str">
        <f ca="1">IF(AND($B56&gt;0,O$7&gt;0),INDEX(Výskyt[#Data],MATCH($B56,Výskyt[kód-P]),O$7),"")</f>
        <v/>
      </c>
      <c r="P56" s="48" t="str">
        <f ca="1">IF(AND($B56&gt;0,P$7&gt;0),INDEX(Výskyt[#Data],MATCH($B56,Výskyt[kód-P]),P$7),"")</f>
        <v/>
      </c>
      <c r="Q56" s="48" t="str">
        <f ca="1">IF(AND($B56&gt;0,Q$7&gt;0),INDEX(Výskyt[#Data],MATCH($B56,Výskyt[kód-P]),Q$7),"")</f>
        <v/>
      </c>
      <c r="R56" s="48" t="str">
        <f ca="1">IF(AND($B56&gt;0,R$7&gt;0),INDEX(Výskyt[#Data],MATCH($B56,Výskyt[kód-P]),R$7),"")</f>
        <v/>
      </c>
      <c r="S56" s="48" t="str">
        <f ca="1">IF(AND($B56&gt;0,S$7&gt;0),INDEX(Výskyt[#Data],MATCH($B56,Výskyt[kód-P]),S$7),"")</f>
        <v/>
      </c>
      <c r="T56" s="48" t="str">
        <f ca="1">IF(AND($B56&gt;0,T$7&gt;0),INDEX(Výskyt[#Data],MATCH($B56,Výskyt[kód-P]),T$7),"")</f>
        <v/>
      </c>
      <c r="U56" s="48" t="str">
        <f ca="1">IF(AND($B56&gt;0,U$7&gt;0),INDEX(Výskyt[#Data],MATCH($B56,Výskyt[kód-P]),U$7),"")</f>
        <v/>
      </c>
      <c r="V56" s="48" t="str">
        <f ca="1">IF(AND($B56&gt;0,V$7&gt;0),INDEX(Výskyt[#Data],MATCH($B56,Výskyt[kód-P]),V$7),"")</f>
        <v/>
      </c>
      <c r="W56" s="48" t="str">
        <f ca="1">IF(AND($B56&gt;0,W$7&gt;0),INDEX(Výskyt[#Data],MATCH($B56,Výskyt[kód-P]),W$7),"")</f>
        <v/>
      </c>
      <c r="X56" s="48" t="str">
        <f ca="1">IF(AND($B56&gt;0,X$7&gt;0),INDEX(Výskyt[#Data],MATCH($B56,Výskyt[kód-P]),X$7),"")</f>
        <v/>
      </c>
      <c r="Y56" s="48" t="str">
        <f ca="1">IF(AND($B56&gt;0,Y$7&gt;0),INDEX(Výskyt[#Data],MATCH($B56,Výskyt[kód-P]),Y$7),"")</f>
        <v/>
      </c>
      <c r="Z56" s="48" t="str">
        <f ca="1">IF(AND($B56&gt;0,Z$7&gt;0),INDEX(Výskyt[#Data],MATCH($B56,Výskyt[kód-P]),Z$7),"")</f>
        <v/>
      </c>
      <c r="AA56" s="48" t="str">
        <f ca="1">IF(AND($B56&gt;0,AA$7&gt;0),INDEX(Výskyt[#Data],MATCH($B56,Výskyt[kód-P]),AA$7),"")</f>
        <v/>
      </c>
      <c r="AB56" s="48" t="str">
        <f ca="1">IF(AND($B56&gt;0,AB$7&gt;0),INDEX(Výskyt[#Data],MATCH($B56,Výskyt[kód-P]),AB$7),"")</f>
        <v/>
      </c>
      <c r="AC56" s="48" t="str">
        <f ca="1">IF(AND($B56&gt;0,AC$7&gt;0),INDEX(Výskyt[#Data],MATCH($B56,Výskyt[kód-P]),AC$7),"")</f>
        <v/>
      </c>
      <c r="AD56" s="48" t="str">
        <f ca="1">IF(AND($B56&gt;0,AD$7&gt;0),INDEX(Výskyt[#Data],MATCH($B56,Výskyt[kód-P]),AD$7),"")</f>
        <v/>
      </c>
      <c r="AE56" s="48" t="str">
        <f ca="1">IF(AND($B56&gt;0,AE$7&gt;0),INDEX(Výskyt[#Data],MATCH($B56,Výskyt[kód-P]),AE$7),"")</f>
        <v/>
      </c>
      <c r="AF56" s="48" t="str">
        <f ca="1">IF(AND($B56&gt;0,AF$7&gt;0),INDEX(Výskyt[#Data],MATCH($B56,Výskyt[kód-P]),AF$7),"")</f>
        <v/>
      </c>
      <c r="AG56" s="48" t="str">
        <f ca="1">IF(AND($B56&gt;0,AG$7&gt;0),INDEX(Výskyt[#Data],MATCH($B56,Výskyt[kód-P]),AG$7),"")</f>
        <v/>
      </c>
      <c r="AH56" s="48" t="str">
        <f ca="1">IF(AND($B56&gt;0,AH$7&gt;0),INDEX(Výskyt[#Data],MATCH($B56,Výskyt[kód-P]),AH$7),"")</f>
        <v/>
      </c>
      <c r="AI56" s="48" t="str">
        <f ca="1">IF(AND($B56&gt;0,AI$7&gt;0),INDEX(Výskyt[#Data],MATCH($B56,Výskyt[kód-P]),AI$7),"")</f>
        <v/>
      </c>
      <c r="AJ56" s="48" t="str">
        <f ca="1">IF(AND($B56&gt;0,AJ$7&gt;0),INDEX(Výskyt[#Data],MATCH($B56,Výskyt[kód-P]),AJ$7),"")</f>
        <v/>
      </c>
      <c r="AK56" s="48" t="str">
        <f ca="1">IF(AND($B56&gt;0,AK$7&gt;0),INDEX(Výskyt[#Data],MATCH($B56,Výskyt[kód-P]),AK$7),"")</f>
        <v/>
      </c>
      <c r="AL56" s="48" t="str">
        <f ca="1">IF(AND($B56&gt;0,AL$7&gt;0),INDEX(Výskyt[#Data],MATCH($B56,Výskyt[kód-P]),AL$7),"")</f>
        <v/>
      </c>
      <c r="AM56" s="48" t="str">
        <f ca="1">IF(AND($B56&gt;0,AM$7&gt;0),INDEX(Výskyt[#Data],MATCH($B56,Výskyt[kód-P]),AM$7),"")</f>
        <v/>
      </c>
      <c r="AN56" s="48" t="str">
        <f ca="1">IF(AND($B56&gt;0,AN$7&gt;0),INDEX(Výskyt[#Data],MATCH($B56,Výskyt[kód-P]),AN$7),"")</f>
        <v/>
      </c>
      <c r="AO56" s="48" t="str">
        <f ca="1">IF(AND($B56&gt;0,AO$7&gt;0),INDEX(Výskyt[#Data],MATCH($B56,Výskyt[kód-P]),AO$7),"")</f>
        <v/>
      </c>
      <c r="AP56" s="48" t="str">
        <f ca="1">IF(AND($B56&gt;0,AP$7&gt;0),INDEX(Výskyt[#Data],MATCH($B56,Výskyt[kód-P]),AP$7),"")</f>
        <v/>
      </c>
      <c r="AQ56" s="48" t="str">
        <f ca="1">IF(AND($B56&gt;0,AQ$7&gt;0),INDEX(Výskyt[#Data],MATCH($B56,Výskyt[kód-P]),AQ$7),"")</f>
        <v/>
      </c>
      <c r="AR56" s="48" t="str">
        <f ca="1">IF(AND($B56&gt;0,AR$7&gt;0),INDEX(Výskyt[#Data],MATCH($B56,Výskyt[kód-P]),AR$7),"")</f>
        <v/>
      </c>
      <c r="AS56" s="48" t="str">
        <f ca="1">IF(AND($B56&gt;0,AS$7&gt;0),INDEX(Výskyt[#Data],MATCH($B56,Výskyt[kód-P]),AS$7),"")</f>
        <v/>
      </c>
      <c r="AT56" s="48" t="str">
        <f ca="1">IF(AND($B56&gt;0,AT$7&gt;0),INDEX(Výskyt[#Data],MATCH($B56,Výskyt[kód-P]),AT$7),"")</f>
        <v/>
      </c>
      <c r="AU56" s="48" t="str">
        <f ca="1">IF(AND($B56&gt;0,AU$7&gt;0),INDEX(Výskyt[#Data],MATCH($B56,Výskyt[kód-P]),AU$7),"")</f>
        <v/>
      </c>
      <c r="AV56" s="48" t="str">
        <f ca="1">IF(AND($B56&gt;0,AV$7&gt;0),INDEX(Výskyt[#Data],MATCH($B56,Výskyt[kód-P]),AV$7),"")</f>
        <v/>
      </c>
      <c r="AW56" s="48" t="str">
        <f ca="1">IF(AND($B56&gt;0,AW$7&gt;0),INDEX(Výskyt[#Data],MATCH($B56,Výskyt[kód-P]),AW$7),"")</f>
        <v/>
      </c>
      <c r="AX56" s="48" t="str">
        <f ca="1">IF(AND($B56&gt;0,AX$7&gt;0),INDEX(Výskyt[#Data],MATCH($B56,Výskyt[kód-P]),AX$7),"")</f>
        <v/>
      </c>
      <c r="AY56" s="48" t="str">
        <f ca="1">IF(AND($B56&gt;0,AY$7&gt;0),INDEX(Výskyt[#Data],MATCH($B56,Výskyt[kód-P]),AY$7),"")</f>
        <v/>
      </c>
      <c r="AZ56" s="48" t="str">
        <f ca="1">IF(AND($B56&gt;0,AZ$7&gt;0),INDEX(Výskyt[#Data],MATCH($B56,Výskyt[kód-P]),AZ$7),"")</f>
        <v/>
      </c>
      <c r="BA56" s="48" t="str">
        <f ca="1">IF(AND($B56&gt;0,BA$7&gt;0),INDEX(Výskyt[#Data],MATCH($B56,Výskyt[kód-P]),BA$7),"")</f>
        <v/>
      </c>
      <c r="BB56" s="42"/>
    </row>
    <row r="57" spans="1:54" ht="12.75" customHeight="1" x14ac:dyDescent="0.4">
      <c r="A57" s="54">
        <v>49</v>
      </c>
      <c r="B57" s="55" t="str">
        <f>IFERROR(INDEX(Výskyt[[poradie]:[kód-P]],MATCH(A57,Výskyt[poradie],0),2),"")</f>
        <v/>
      </c>
      <c r="C57" s="55" t="str">
        <f>IFERROR(INDEX(Cenník[[Kód]:[Názov]],MATCH($B57,Cenník[Kód]),2),"")</f>
        <v/>
      </c>
      <c r="D57" s="48" t="str">
        <f t="shared" ca="1" si="0"/>
        <v/>
      </c>
      <c r="E57" s="56" t="str">
        <f>IFERROR(INDEX(Cenník[[KódN]:[JC]],MATCH($B57,Cenník[KódN]),2),"")</f>
        <v/>
      </c>
      <c r="F57" s="57" t="str">
        <f t="shared" ca="1" si="1"/>
        <v/>
      </c>
      <c r="G57" s="42"/>
      <c r="H57" s="58" t="str">
        <f t="shared" si="2"/>
        <v/>
      </c>
      <c r="I57" s="48" t="str">
        <f ca="1">IF(AND($B57&gt;0,I$7&gt;0),INDEX(Výskyt[#Data],MATCH($B57,Výskyt[kód-P]),I$7),"")</f>
        <v/>
      </c>
      <c r="J57" s="48" t="str">
        <f ca="1">IF(AND($B57&gt;0,J$7&gt;0),INDEX(Výskyt[#Data],MATCH($B57,Výskyt[kód-P]),J$7),"")</f>
        <v/>
      </c>
      <c r="K57" s="48" t="str">
        <f ca="1">IF(AND($B57&gt;0,K$7&gt;0),INDEX(Výskyt[#Data],MATCH($B57,Výskyt[kód-P]),K$7),"")</f>
        <v/>
      </c>
      <c r="L57" s="48" t="str">
        <f ca="1">IF(AND($B57&gt;0,L$7&gt;0),INDEX(Výskyt[#Data],MATCH($B57,Výskyt[kód-P]),L$7),"")</f>
        <v/>
      </c>
      <c r="M57" s="48" t="str">
        <f ca="1">IF(AND($B57&gt;0,M$7&gt;0),INDEX(Výskyt[#Data],MATCH($B57,Výskyt[kód-P]),M$7),"")</f>
        <v/>
      </c>
      <c r="N57" s="48" t="str">
        <f ca="1">IF(AND($B57&gt;0,N$7&gt;0),INDEX(Výskyt[#Data],MATCH($B57,Výskyt[kód-P]),N$7),"")</f>
        <v/>
      </c>
      <c r="O57" s="48" t="str">
        <f ca="1">IF(AND($B57&gt;0,O$7&gt;0),INDEX(Výskyt[#Data],MATCH($B57,Výskyt[kód-P]),O$7),"")</f>
        <v/>
      </c>
      <c r="P57" s="48" t="str">
        <f ca="1">IF(AND($B57&gt;0,P$7&gt;0),INDEX(Výskyt[#Data],MATCH($B57,Výskyt[kód-P]),P$7),"")</f>
        <v/>
      </c>
      <c r="Q57" s="48" t="str">
        <f ca="1">IF(AND($B57&gt;0,Q$7&gt;0),INDEX(Výskyt[#Data],MATCH($B57,Výskyt[kód-P]),Q$7),"")</f>
        <v/>
      </c>
      <c r="R57" s="48" t="str">
        <f ca="1">IF(AND($B57&gt;0,R$7&gt;0),INDEX(Výskyt[#Data],MATCH($B57,Výskyt[kód-P]),R$7),"")</f>
        <v/>
      </c>
      <c r="S57" s="48" t="str">
        <f ca="1">IF(AND($B57&gt;0,S$7&gt;0),INDEX(Výskyt[#Data],MATCH($B57,Výskyt[kód-P]),S$7),"")</f>
        <v/>
      </c>
      <c r="T57" s="48" t="str">
        <f ca="1">IF(AND($B57&gt;0,T$7&gt;0),INDEX(Výskyt[#Data],MATCH($B57,Výskyt[kód-P]),T$7),"")</f>
        <v/>
      </c>
      <c r="U57" s="48" t="str">
        <f ca="1">IF(AND($B57&gt;0,U$7&gt;0),INDEX(Výskyt[#Data],MATCH($B57,Výskyt[kód-P]),U$7),"")</f>
        <v/>
      </c>
      <c r="V57" s="48" t="str">
        <f ca="1">IF(AND($B57&gt;0,V$7&gt;0),INDEX(Výskyt[#Data],MATCH($B57,Výskyt[kód-P]),V$7),"")</f>
        <v/>
      </c>
      <c r="W57" s="48" t="str">
        <f ca="1">IF(AND($B57&gt;0,W$7&gt;0),INDEX(Výskyt[#Data],MATCH($B57,Výskyt[kód-P]),W$7),"")</f>
        <v/>
      </c>
      <c r="X57" s="48" t="str">
        <f ca="1">IF(AND($B57&gt;0,X$7&gt;0),INDEX(Výskyt[#Data],MATCH($B57,Výskyt[kód-P]),X$7),"")</f>
        <v/>
      </c>
      <c r="Y57" s="48" t="str">
        <f ca="1">IF(AND($B57&gt;0,Y$7&gt;0),INDEX(Výskyt[#Data],MATCH($B57,Výskyt[kód-P]),Y$7),"")</f>
        <v/>
      </c>
      <c r="Z57" s="48" t="str">
        <f ca="1">IF(AND($B57&gt;0,Z$7&gt;0),INDEX(Výskyt[#Data],MATCH($B57,Výskyt[kód-P]),Z$7),"")</f>
        <v/>
      </c>
      <c r="AA57" s="48" t="str">
        <f ca="1">IF(AND($B57&gt;0,AA$7&gt;0),INDEX(Výskyt[#Data],MATCH($B57,Výskyt[kód-P]),AA$7),"")</f>
        <v/>
      </c>
      <c r="AB57" s="48" t="str">
        <f ca="1">IF(AND($B57&gt;0,AB$7&gt;0),INDEX(Výskyt[#Data],MATCH($B57,Výskyt[kód-P]),AB$7),"")</f>
        <v/>
      </c>
      <c r="AC57" s="48" t="str">
        <f ca="1">IF(AND($B57&gt;0,AC$7&gt;0),INDEX(Výskyt[#Data],MATCH($B57,Výskyt[kód-P]),AC$7),"")</f>
        <v/>
      </c>
      <c r="AD57" s="48" t="str">
        <f ca="1">IF(AND($B57&gt;0,AD$7&gt;0),INDEX(Výskyt[#Data],MATCH($B57,Výskyt[kód-P]),AD$7),"")</f>
        <v/>
      </c>
      <c r="AE57" s="48" t="str">
        <f ca="1">IF(AND($B57&gt;0,AE$7&gt;0),INDEX(Výskyt[#Data],MATCH($B57,Výskyt[kód-P]),AE$7),"")</f>
        <v/>
      </c>
      <c r="AF57" s="48" t="str">
        <f ca="1">IF(AND($B57&gt;0,AF$7&gt;0),INDEX(Výskyt[#Data],MATCH($B57,Výskyt[kód-P]),AF$7),"")</f>
        <v/>
      </c>
      <c r="AG57" s="48" t="str">
        <f ca="1">IF(AND($B57&gt;0,AG$7&gt;0),INDEX(Výskyt[#Data],MATCH($B57,Výskyt[kód-P]),AG$7),"")</f>
        <v/>
      </c>
      <c r="AH57" s="48" t="str">
        <f ca="1">IF(AND($B57&gt;0,AH$7&gt;0),INDEX(Výskyt[#Data],MATCH($B57,Výskyt[kód-P]),AH$7),"")</f>
        <v/>
      </c>
      <c r="AI57" s="48" t="str">
        <f ca="1">IF(AND($B57&gt;0,AI$7&gt;0),INDEX(Výskyt[#Data],MATCH($B57,Výskyt[kód-P]),AI$7),"")</f>
        <v/>
      </c>
      <c r="AJ57" s="48" t="str">
        <f ca="1">IF(AND($B57&gt;0,AJ$7&gt;0),INDEX(Výskyt[#Data],MATCH($B57,Výskyt[kód-P]),AJ$7),"")</f>
        <v/>
      </c>
      <c r="AK57" s="48" t="str">
        <f ca="1">IF(AND($B57&gt;0,AK$7&gt;0),INDEX(Výskyt[#Data],MATCH($B57,Výskyt[kód-P]),AK$7),"")</f>
        <v/>
      </c>
      <c r="AL57" s="48" t="str">
        <f ca="1">IF(AND($B57&gt;0,AL$7&gt;0),INDEX(Výskyt[#Data],MATCH($B57,Výskyt[kód-P]),AL$7),"")</f>
        <v/>
      </c>
      <c r="AM57" s="48" t="str">
        <f ca="1">IF(AND($B57&gt;0,AM$7&gt;0),INDEX(Výskyt[#Data],MATCH($B57,Výskyt[kód-P]),AM$7),"")</f>
        <v/>
      </c>
      <c r="AN57" s="48" t="str">
        <f ca="1">IF(AND($B57&gt;0,AN$7&gt;0),INDEX(Výskyt[#Data],MATCH($B57,Výskyt[kód-P]),AN$7),"")</f>
        <v/>
      </c>
      <c r="AO57" s="48" t="str">
        <f ca="1">IF(AND($B57&gt;0,AO$7&gt;0),INDEX(Výskyt[#Data],MATCH($B57,Výskyt[kód-P]),AO$7),"")</f>
        <v/>
      </c>
      <c r="AP57" s="48" t="str">
        <f ca="1">IF(AND($B57&gt;0,AP$7&gt;0),INDEX(Výskyt[#Data],MATCH($B57,Výskyt[kód-P]),AP$7),"")</f>
        <v/>
      </c>
      <c r="AQ57" s="48" t="str">
        <f ca="1">IF(AND($B57&gt;0,AQ$7&gt;0),INDEX(Výskyt[#Data],MATCH($B57,Výskyt[kód-P]),AQ$7),"")</f>
        <v/>
      </c>
      <c r="AR57" s="48" t="str">
        <f ca="1">IF(AND($B57&gt;0,AR$7&gt;0),INDEX(Výskyt[#Data],MATCH($B57,Výskyt[kód-P]),AR$7),"")</f>
        <v/>
      </c>
      <c r="AS57" s="48" t="str">
        <f ca="1">IF(AND($B57&gt;0,AS$7&gt;0),INDEX(Výskyt[#Data],MATCH($B57,Výskyt[kód-P]),AS$7),"")</f>
        <v/>
      </c>
      <c r="AT57" s="48" t="str">
        <f ca="1">IF(AND($B57&gt;0,AT$7&gt;0),INDEX(Výskyt[#Data],MATCH($B57,Výskyt[kód-P]),AT$7),"")</f>
        <v/>
      </c>
      <c r="AU57" s="48" t="str">
        <f ca="1">IF(AND($B57&gt;0,AU$7&gt;0),INDEX(Výskyt[#Data],MATCH($B57,Výskyt[kód-P]),AU$7),"")</f>
        <v/>
      </c>
      <c r="AV57" s="48" t="str">
        <f ca="1">IF(AND($B57&gt;0,AV$7&gt;0),INDEX(Výskyt[#Data],MATCH($B57,Výskyt[kód-P]),AV$7),"")</f>
        <v/>
      </c>
      <c r="AW57" s="48" t="str">
        <f ca="1">IF(AND($B57&gt;0,AW$7&gt;0),INDEX(Výskyt[#Data],MATCH($B57,Výskyt[kód-P]),AW$7),"")</f>
        <v/>
      </c>
      <c r="AX57" s="48" t="str">
        <f ca="1">IF(AND($B57&gt;0,AX$7&gt;0),INDEX(Výskyt[#Data],MATCH($B57,Výskyt[kód-P]),AX$7),"")</f>
        <v/>
      </c>
      <c r="AY57" s="48" t="str">
        <f ca="1">IF(AND($B57&gt;0,AY$7&gt;0),INDEX(Výskyt[#Data],MATCH($B57,Výskyt[kód-P]),AY$7),"")</f>
        <v/>
      </c>
      <c r="AZ57" s="48" t="str">
        <f ca="1">IF(AND($B57&gt;0,AZ$7&gt;0),INDEX(Výskyt[#Data],MATCH($B57,Výskyt[kód-P]),AZ$7),"")</f>
        <v/>
      </c>
      <c r="BA57" s="48" t="str">
        <f ca="1">IF(AND($B57&gt;0,BA$7&gt;0),INDEX(Výskyt[#Data],MATCH($B57,Výskyt[kód-P]),BA$7),"")</f>
        <v/>
      </c>
      <c r="BB57" s="42"/>
    </row>
    <row r="58" spans="1:54" ht="12.75" customHeight="1" x14ac:dyDescent="0.4">
      <c r="A58" s="54">
        <v>50</v>
      </c>
      <c r="B58" s="55" t="str">
        <f>IFERROR(INDEX(Výskyt[[poradie]:[kód-P]],MATCH(A58,Výskyt[poradie],0),2),"")</f>
        <v/>
      </c>
      <c r="C58" s="55" t="str">
        <f>IFERROR(INDEX(Cenník[[Kód]:[Názov]],MATCH($B58,Cenník[Kód]),2),"")</f>
        <v/>
      </c>
      <c r="D58" s="48" t="str">
        <f t="shared" ca="1" si="0"/>
        <v/>
      </c>
      <c r="E58" s="56" t="str">
        <f>IFERROR(INDEX(Cenník[[KódN]:[JC]],MATCH($B58,Cenník[KódN]),2),"")</f>
        <v/>
      </c>
      <c r="F58" s="57" t="str">
        <f t="shared" ca="1" si="1"/>
        <v/>
      </c>
      <c r="G58" s="42"/>
      <c r="H58" s="58" t="str">
        <f t="shared" si="2"/>
        <v/>
      </c>
      <c r="I58" s="48" t="str">
        <f ca="1">IF(AND($B58&gt;0,I$7&gt;0),INDEX(Výskyt[#Data],MATCH($B58,Výskyt[kód-P]),I$7),"")</f>
        <v/>
      </c>
      <c r="J58" s="48" t="str">
        <f ca="1">IF(AND($B58&gt;0,J$7&gt;0),INDEX(Výskyt[#Data],MATCH($B58,Výskyt[kód-P]),J$7),"")</f>
        <v/>
      </c>
      <c r="K58" s="48" t="str">
        <f ca="1">IF(AND($B58&gt;0,K$7&gt;0),INDEX(Výskyt[#Data],MATCH($B58,Výskyt[kód-P]),K$7),"")</f>
        <v/>
      </c>
      <c r="L58" s="48" t="str">
        <f ca="1">IF(AND($B58&gt;0,L$7&gt;0),INDEX(Výskyt[#Data],MATCH($B58,Výskyt[kód-P]),L$7),"")</f>
        <v/>
      </c>
      <c r="M58" s="48" t="str">
        <f ca="1">IF(AND($B58&gt;0,M$7&gt;0),INDEX(Výskyt[#Data],MATCH($B58,Výskyt[kód-P]),M$7),"")</f>
        <v/>
      </c>
      <c r="N58" s="48" t="str">
        <f ca="1">IF(AND($B58&gt;0,N$7&gt;0),INDEX(Výskyt[#Data],MATCH($B58,Výskyt[kód-P]),N$7),"")</f>
        <v/>
      </c>
      <c r="O58" s="48" t="str">
        <f ca="1">IF(AND($B58&gt;0,O$7&gt;0),INDEX(Výskyt[#Data],MATCH($B58,Výskyt[kód-P]),O$7),"")</f>
        <v/>
      </c>
      <c r="P58" s="48" t="str">
        <f ca="1">IF(AND($B58&gt;0,P$7&gt;0),INDEX(Výskyt[#Data],MATCH($B58,Výskyt[kód-P]),P$7),"")</f>
        <v/>
      </c>
      <c r="Q58" s="48" t="str">
        <f ca="1">IF(AND($B58&gt;0,Q$7&gt;0),INDEX(Výskyt[#Data],MATCH($B58,Výskyt[kód-P]),Q$7),"")</f>
        <v/>
      </c>
      <c r="R58" s="48" t="str">
        <f ca="1">IF(AND($B58&gt;0,R$7&gt;0),INDEX(Výskyt[#Data],MATCH($B58,Výskyt[kód-P]),R$7),"")</f>
        <v/>
      </c>
      <c r="S58" s="48" t="str">
        <f ca="1">IF(AND($B58&gt;0,S$7&gt;0),INDEX(Výskyt[#Data],MATCH($B58,Výskyt[kód-P]),S$7),"")</f>
        <v/>
      </c>
      <c r="T58" s="48" t="str">
        <f ca="1">IF(AND($B58&gt;0,T$7&gt;0),INDEX(Výskyt[#Data],MATCH($B58,Výskyt[kód-P]),T$7),"")</f>
        <v/>
      </c>
      <c r="U58" s="48" t="str">
        <f ca="1">IF(AND($B58&gt;0,U$7&gt;0),INDEX(Výskyt[#Data],MATCH($B58,Výskyt[kód-P]),U$7),"")</f>
        <v/>
      </c>
      <c r="V58" s="48" t="str">
        <f ca="1">IF(AND($B58&gt;0,V$7&gt;0),INDEX(Výskyt[#Data],MATCH($B58,Výskyt[kód-P]),V$7),"")</f>
        <v/>
      </c>
      <c r="W58" s="48" t="str">
        <f ca="1">IF(AND($B58&gt;0,W$7&gt;0),INDEX(Výskyt[#Data],MATCH($B58,Výskyt[kód-P]),W$7),"")</f>
        <v/>
      </c>
      <c r="X58" s="48" t="str">
        <f ca="1">IF(AND($B58&gt;0,X$7&gt;0),INDEX(Výskyt[#Data],MATCH($B58,Výskyt[kód-P]),X$7),"")</f>
        <v/>
      </c>
      <c r="Y58" s="48" t="str">
        <f ca="1">IF(AND($B58&gt;0,Y$7&gt;0),INDEX(Výskyt[#Data],MATCH($B58,Výskyt[kód-P]),Y$7),"")</f>
        <v/>
      </c>
      <c r="Z58" s="48" t="str">
        <f ca="1">IF(AND($B58&gt;0,Z$7&gt;0),INDEX(Výskyt[#Data],MATCH($B58,Výskyt[kód-P]),Z$7),"")</f>
        <v/>
      </c>
      <c r="AA58" s="48" t="str">
        <f ca="1">IF(AND($B58&gt;0,AA$7&gt;0),INDEX(Výskyt[#Data],MATCH($B58,Výskyt[kód-P]),AA$7),"")</f>
        <v/>
      </c>
      <c r="AB58" s="48" t="str">
        <f ca="1">IF(AND($B58&gt;0,AB$7&gt;0),INDEX(Výskyt[#Data],MATCH($B58,Výskyt[kód-P]),AB$7),"")</f>
        <v/>
      </c>
      <c r="AC58" s="48" t="str">
        <f ca="1">IF(AND($B58&gt;0,AC$7&gt;0),INDEX(Výskyt[#Data],MATCH($B58,Výskyt[kód-P]),AC$7),"")</f>
        <v/>
      </c>
      <c r="AD58" s="48" t="str">
        <f ca="1">IF(AND($B58&gt;0,AD$7&gt;0),INDEX(Výskyt[#Data],MATCH($B58,Výskyt[kód-P]),AD$7),"")</f>
        <v/>
      </c>
      <c r="AE58" s="48" t="str">
        <f ca="1">IF(AND($B58&gt;0,AE$7&gt;0),INDEX(Výskyt[#Data],MATCH($B58,Výskyt[kód-P]),AE$7),"")</f>
        <v/>
      </c>
      <c r="AF58" s="48" t="str">
        <f ca="1">IF(AND($B58&gt;0,AF$7&gt;0),INDEX(Výskyt[#Data],MATCH($B58,Výskyt[kód-P]),AF$7),"")</f>
        <v/>
      </c>
      <c r="AG58" s="48" t="str">
        <f ca="1">IF(AND($B58&gt;0,AG$7&gt;0),INDEX(Výskyt[#Data],MATCH($B58,Výskyt[kód-P]),AG$7),"")</f>
        <v/>
      </c>
      <c r="AH58" s="48" t="str">
        <f ca="1">IF(AND($B58&gt;0,AH$7&gt;0),INDEX(Výskyt[#Data],MATCH($B58,Výskyt[kód-P]),AH$7),"")</f>
        <v/>
      </c>
      <c r="AI58" s="48" t="str">
        <f ca="1">IF(AND($B58&gt;0,AI$7&gt;0),INDEX(Výskyt[#Data],MATCH($B58,Výskyt[kód-P]),AI$7),"")</f>
        <v/>
      </c>
      <c r="AJ58" s="48" t="str">
        <f ca="1">IF(AND($B58&gt;0,AJ$7&gt;0),INDEX(Výskyt[#Data],MATCH($B58,Výskyt[kód-P]),AJ$7),"")</f>
        <v/>
      </c>
      <c r="AK58" s="48" t="str">
        <f ca="1">IF(AND($B58&gt;0,AK$7&gt;0),INDEX(Výskyt[#Data],MATCH($B58,Výskyt[kód-P]),AK$7),"")</f>
        <v/>
      </c>
      <c r="AL58" s="48" t="str">
        <f ca="1">IF(AND($B58&gt;0,AL$7&gt;0),INDEX(Výskyt[#Data],MATCH($B58,Výskyt[kód-P]),AL$7),"")</f>
        <v/>
      </c>
      <c r="AM58" s="48" t="str">
        <f ca="1">IF(AND($B58&gt;0,AM$7&gt;0),INDEX(Výskyt[#Data],MATCH($B58,Výskyt[kód-P]),AM$7),"")</f>
        <v/>
      </c>
      <c r="AN58" s="48" t="str">
        <f ca="1">IF(AND($B58&gt;0,AN$7&gt;0),INDEX(Výskyt[#Data],MATCH($B58,Výskyt[kód-P]),AN$7),"")</f>
        <v/>
      </c>
      <c r="AO58" s="48" t="str">
        <f ca="1">IF(AND($B58&gt;0,AO$7&gt;0),INDEX(Výskyt[#Data],MATCH($B58,Výskyt[kód-P]),AO$7),"")</f>
        <v/>
      </c>
      <c r="AP58" s="48" t="str">
        <f ca="1">IF(AND($B58&gt;0,AP$7&gt;0),INDEX(Výskyt[#Data],MATCH($B58,Výskyt[kód-P]),AP$7),"")</f>
        <v/>
      </c>
      <c r="AQ58" s="48" t="str">
        <f ca="1">IF(AND($B58&gt;0,AQ$7&gt;0),INDEX(Výskyt[#Data],MATCH($B58,Výskyt[kód-P]),AQ$7),"")</f>
        <v/>
      </c>
      <c r="AR58" s="48" t="str">
        <f ca="1">IF(AND($B58&gt;0,AR$7&gt;0),INDEX(Výskyt[#Data],MATCH($B58,Výskyt[kód-P]),AR$7),"")</f>
        <v/>
      </c>
      <c r="AS58" s="48" t="str">
        <f ca="1">IF(AND($B58&gt;0,AS$7&gt;0),INDEX(Výskyt[#Data],MATCH($B58,Výskyt[kód-P]),AS$7),"")</f>
        <v/>
      </c>
      <c r="AT58" s="48" t="str">
        <f ca="1">IF(AND($B58&gt;0,AT$7&gt;0),INDEX(Výskyt[#Data],MATCH($B58,Výskyt[kód-P]),AT$7),"")</f>
        <v/>
      </c>
      <c r="AU58" s="48" t="str">
        <f ca="1">IF(AND($B58&gt;0,AU$7&gt;0),INDEX(Výskyt[#Data],MATCH($B58,Výskyt[kód-P]),AU$7),"")</f>
        <v/>
      </c>
      <c r="AV58" s="48" t="str">
        <f ca="1">IF(AND($B58&gt;0,AV$7&gt;0),INDEX(Výskyt[#Data],MATCH($B58,Výskyt[kód-P]),AV$7),"")</f>
        <v/>
      </c>
      <c r="AW58" s="48" t="str">
        <f ca="1">IF(AND($B58&gt;0,AW$7&gt;0),INDEX(Výskyt[#Data],MATCH($B58,Výskyt[kód-P]),AW$7),"")</f>
        <v/>
      </c>
      <c r="AX58" s="48" t="str">
        <f ca="1">IF(AND($B58&gt;0,AX$7&gt;0),INDEX(Výskyt[#Data],MATCH($B58,Výskyt[kód-P]),AX$7),"")</f>
        <v/>
      </c>
      <c r="AY58" s="48" t="str">
        <f ca="1">IF(AND($B58&gt;0,AY$7&gt;0),INDEX(Výskyt[#Data],MATCH($B58,Výskyt[kód-P]),AY$7),"")</f>
        <v/>
      </c>
      <c r="AZ58" s="48" t="str">
        <f ca="1">IF(AND($B58&gt;0,AZ$7&gt;0),INDEX(Výskyt[#Data],MATCH($B58,Výskyt[kód-P]),AZ$7),"")</f>
        <v/>
      </c>
      <c r="BA58" s="48" t="str">
        <f ca="1">IF(AND($B58&gt;0,BA$7&gt;0),INDEX(Výskyt[#Data],MATCH($B58,Výskyt[kód-P]),BA$7),"")</f>
        <v/>
      </c>
      <c r="BB58" s="42"/>
    </row>
    <row r="59" spans="1:54" ht="12.75" customHeight="1" x14ac:dyDescent="0.4">
      <c r="A59" s="54">
        <v>51</v>
      </c>
      <c r="B59" s="55" t="str">
        <f>IFERROR(INDEX(Výskyt[[poradie]:[kód-P]],MATCH(A59,Výskyt[poradie],0),2),"")</f>
        <v/>
      </c>
      <c r="C59" s="55" t="str">
        <f>IFERROR(INDEX(Cenník[[Kód]:[Názov]],MATCH($B59,Cenník[Kód]),2),"")</f>
        <v/>
      </c>
      <c r="D59" s="48" t="str">
        <f t="shared" ca="1" si="0"/>
        <v/>
      </c>
      <c r="E59" s="56" t="str">
        <f>IFERROR(INDEX(Cenník[[KódN]:[JC]],MATCH($B59,Cenník[KódN]),2),"")</f>
        <v/>
      </c>
      <c r="F59" s="57" t="str">
        <f t="shared" ca="1" si="1"/>
        <v/>
      </c>
      <c r="G59" s="42"/>
      <c r="H59" s="58" t="str">
        <f t="shared" si="2"/>
        <v/>
      </c>
      <c r="I59" s="48" t="str">
        <f ca="1">IF(AND($B59&gt;0,I$7&gt;0),INDEX(Výskyt[#Data],MATCH($B59,Výskyt[kód-P]),I$7),"")</f>
        <v/>
      </c>
      <c r="J59" s="48" t="str">
        <f ca="1">IF(AND($B59&gt;0,J$7&gt;0),INDEX(Výskyt[#Data],MATCH($B59,Výskyt[kód-P]),J$7),"")</f>
        <v/>
      </c>
      <c r="K59" s="48" t="str">
        <f ca="1">IF(AND($B59&gt;0,K$7&gt;0),INDEX(Výskyt[#Data],MATCH($B59,Výskyt[kód-P]),K$7),"")</f>
        <v/>
      </c>
      <c r="L59" s="48" t="str">
        <f ca="1">IF(AND($B59&gt;0,L$7&gt;0),INDEX(Výskyt[#Data],MATCH($B59,Výskyt[kód-P]),L$7),"")</f>
        <v/>
      </c>
      <c r="M59" s="48" t="str">
        <f ca="1">IF(AND($B59&gt;0,M$7&gt;0),INDEX(Výskyt[#Data],MATCH($B59,Výskyt[kód-P]),M$7),"")</f>
        <v/>
      </c>
      <c r="N59" s="48" t="str">
        <f ca="1">IF(AND($B59&gt;0,N$7&gt;0),INDEX(Výskyt[#Data],MATCH($B59,Výskyt[kód-P]),N$7),"")</f>
        <v/>
      </c>
      <c r="O59" s="48" t="str">
        <f ca="1">IF(AND($B59&gt;0,O$7&gt;0),INDEX(Výskyt[#Data],MATCH($B59,Výskyt[kód-P]),O$7),"")</f>
        <v/>
      </c>
      <c r="P59" s="48" t="str">
        <f ca="1">IF(AND($B59&gt;0,P$7&gt;0),INDEX(Výskyt[#Data],MATCH($B59,Výskyt[kód-P]),P$7),"")</f>
        <v/>
      </c>
      <c r="Q59" s="48" t="str">
        <f ca="1">IF(AND($B59&gt;0,Q$7&gt;0),INDEX(Výskyt[#Data],MATCH($B59,Výskyt[kód-P]),Q$7),"")</f>
        <v/>
      </c>
      <c r="R59" s="48" t="str">
        <f ca="1">IF(AND($B59&gt;0,R$7&gt;0),INDEX(Výskyt[#Data],MATCH($B59,Výskyt[kód-P]),R$7),"")</f>
        <v/>
      </c>
      <c r="S59" s="48" t="str">
        <f ca="1">IF(AND($B59&gt;0,S$7&gt;0),INDEX(Výskyt[#Data],MATCH($B59,Výskyt[kód-P]),S$7),"")</f>
        <v/>
      </c>
      <c r="T59" s="48" t="str">
        <f ca="1">IF(AND($B59&gt;0,T$7&gt;0),INDEX(Výskyt[#Data],MATCH($B59,Výskyt[kód-P]),T$7),"")</f>
        <v/>
      </c>
      <c r="U59" s="48" t="str">
        <f ca="1">IF(AND($B59&gt;0,U$7&gt;0),INDEX(Výskyt[#Data],MATCH($B59,Výskyt[kód-P]),U$7),"")</f>
        <v/>
      </c>
      <c r="V59" s="48" t="str">
        <f ca="1">IF(AND($B59&gt;0,V$7&gt;0),INDEX(Výskyt[#Data],MATCH($B59,Výskyt[kód-P]),V$7),"")</f>
        <v/>
      </c>
      <c r="W59" s="48" t="str">
        <f ca="1">IF(AND($B59&gt;0,W$7&gt;0),INDEX(Výskyt[#Data],MATCH($B59,Výskyt[kód-P]),W$7),"")</f>
        <v/>
      </c>
      <c r="X59" s="48" t="str">
        <f ca="1">IF(AND($B59&gt;0,X$7&gt;0),INDEX(Výskyt[#Data],MATCH($B59,Výskyt[kód-P]),X$7),"")</f>
        <v/>
      </c>
      <c r="Y59" s="48" t="str">
        <f ca="1">IF(AND($B59&gt;0,Y$7&gt;0),INDEX(Výskyt[#Data],MATCH($B59,Výskyt[kód-P]),Y$7),"")</f>
        <v/>
      </c>
      <c r="Z59" s="48" t="str">
        <f ca="1">IF(AND($B59&gt;0,Z$7&gt;0),INDEX(Výskyt[#Data],MATCH($B59,Výskyt[kód-P]),Z$7),"")</f>
        <v/>
      </c>
      <c r="AA59" s="48" t="str">
        <f ca="1">IF(AND($B59&gt;0,AA$7&gt;0),INDEX(Výskyt[#Data],MATCH($B59,Výskyt[kód-P]),AA$7),"")</f>
        <v/>
      </c>
      <c r="AB59" s="48" t="str">
        <f ca="1">IF(AND($B59&gt;0,AB$7&gt;0),INDEX(Výskyt[#Data],MATCH($B59,Výskyt[kód-P]),AB$7),"")</f>
        <v/>
      </c>
      <c r="AC59" s="48" t="str">
        <f ca="1">IF(AND($B59&gt;0,AC$7&gt;0),INDEX(Výskyt[#Data],MATCH($B59,Výskyt[kód-P]),AC$7),"")</f>
        <v/>
      </c>
      <c r="AD59" s="48" t="str">
        <f ca="1">IF(AND($B59&gt;0,AD$7&gt;0),INDEX(Výskyt[#Data],MATCH($B59,Výskyt[kód-P]),AD$7),"")</f>
        <v/>
      </c>
      <c r="AE59" s="48" t="str">
        <f ca="1">IF(AND($B59&gt;0,AE$7&gt;0),INDEX(Výskyt[#Data],MATCH($B59,Výskyt[kód-P]),AE$7),"")</f>
        <v/>
      </c>
      <c r="AF59" s="48" t="str">
        <f ca="1">IF(AND($B59&gt;0,AF$7&gt;0),INDEX(Výskyt[#Data],MATCH($B59,Výskyt[kód-P]),AF$7),"")</f>
        <v/>
      </c>
      <c r="AG59" s="48" t="str">
        <f ca="1">IF(AND($B59&gt;0,AG$7&gt;0),INDEX(Výskyt[#Data],MATCH($B59,Výskyt[kód-P]),AG$7),"")</f>
        <v/>
      </c>
      <c r="AH59" s="48" t="str">
        <f ca="1">IF(AND($B59&gt;0,AH$7&gt;0),INDEX(Výskyt[#Data],MATCH($B59,Výskyt[kód-P]),AH$7),"")</f>
        <v/>
      </c>
      <c r="AI59" s="48" t="str">
        <f ca="1">IF(AND($B59&gt;0,AI$7&gt;0),INDEX(Výskyt[#Data],MATCH($B59,Výskyt[kód-P]),AI$7),"")</f>
        <v/>
      </c>
      <c r="AJ59" s="48" t="str">
        <f ca="1">IF(AND($B59&gt;0,AJ$7&gt;0),INDEX(Výskyt[#Data],MATCH($B59,Výskyt[kód-P]),AJ$7),"")</f>
        <v/>
      </c>
      <c r="AK59" s="48" t="str">
        <f ca="1">IF(AND($B59&gt;0,AK$7&gt;0),INDEX(Výskyt[#Data],MATCH($B59,Výskyt[kód-P]),AK$7),"")</f>
        <v/>
      </c>
      <c r="AL59" s="48" t="str">
        <f ca="1">IF(AND($B59&gt;0,AL$7&gt;0),INDEX(Výskyt[#Data],MATCH($B59,Výskyt[kód-P]),AL$7),"")</f>
        <v/>
      </c>
      <c r="AM59" s="48" t="str">
        <f ca="1">IF(AND($B59&gt;0,AM$7&gt;0),INDEX(Výskyt[#Data],MATCH($B59,Výskyt[kód-P]),AM$7),"")</f>
        <v/>
      </c>
      <c r="AN59" s="48" t="str">
        <f ca="1">IF(AND($B59&gt;0,AN$7&gt;0),INDEX(Výskyt[#Data],MATCH($B59,Výskyt[kód-P]),AN$7),"")</f>
        <v/>
      </c>
      <c r="AO59" s="48" t="str">
        <f ca="1">IF(AND($B59&gt;0,AO$7&gt;0),INDEX(Výskyt[#Data],MATCH($B59,Výskyt[kód-P]),AO$7),"")</f>
        <v/>
      </c>
      <c r="AP59" s="48" t="str">
        <f ca="1">IF(AND($B59&gt;0,AP$7&gt;0),INDEX(Výskyt[#Data],MATCH($B59,Výskyt[kód-P]),AP$7),"")</f>
        <v/>
      </c>
      <c r="AQ59" s="48" t="str">
        <f ca="1">IF(AND($B59&gt;0,AQ$7&gt;0),INDEX(Výskyt[#Data],MATCH($B59,Výskyt[kód-P]),AQ$7),"")</f>
        <v/>
      </c>
      <c r="AR59" s="48" t="str">
        <f ca="1">IF(AND($B59&gt;0,AR$7&gt;0),INDEX(Výskyt[#Data],MATCH($B59,Výskyt[kód-P]),AR$7),"")</f>
        <v/>
      </c>
      <c r="AS59" s="48" t="str">
        <f ca="1">IF(AND($B59&gt;0,AS$7&gt;0),INDEX(Výskyt[#Data],MATCH($B59,Výskyt[kód-P]),AS$7),"")</f>
        <v/>
      </c>
      <c r="AT59" s="48" t="str">
        <f ca="1">IF(AND($B59&gt;0,AT$7&gt;0),INDEX(Výskyt[#Data],MATCH($B59,Výskyt[kód-P]),AT$7),"")</f>
        <v/>
      </c>
      <c r="AU59" s="48" t="str">
        <f ca="1">IF(AND($B59&gt;0,AU$7&gt;0),INDEX(Výskyt[#Data],MATCH($B59,Výskyt[kód-P]),AU$7),"")</f>
        <v/>
      </c>
      <c r="AV59" s="48" t="str">
        <f ca="1">IF(AND($B59&gt;0,AV$7&gt;0),INDEX(Výskyt[#Data],MATCH($B59,Výskyt[kód-P]),AV$7),"")</f>
        <v/>
      </c>
      <c r="AW59" s="48" t="str">
        <f ca="1">IF(AND($B59&gt;0,AW$7&gt;0),INDEX(Výskyt[#Data],MATCH($B59,Výskyt[kód-P]),AW$7),"")</f>
        <v/>
      </c>
      <c r="AX59" s="48" t="str">
        <f ca="1">IF(AND($B59&gt;0,AX$7&gt;0),INDEX(Výskyt[#Data],MATCH($B59,Výskyt[kód-P]),AX$7),"")</f>
        <v/>
      </c>
      <c r="AY59" s="48" t="str">
        <f ca="1">IF(AND($B59&gt;0,AY$7&gt;0),INDEX(Výskyt[#Data],MATCH($B59,Výskyt[kód-P]),AY$7),"")</f>
        <v/>
      </c>
      <c r="AZ59" s="48" t="str">
        <f ca="1">IF(AND($B59&gt;0,AZ$7&gt;0),INDEX(Výskyt[#Data],MATCH($B59,Výskyt[kód-P]),AZ$7),"")</f>
        <v/>
      </c>
      <c r="BA59" s="48" t="str">
        <f ca="1">IF(AND($B59&gt;0,BA$7&gt;0),INDEX(Výskyt[#Data],MATCH($B59,Výskyt[kód-P]),BA$7),"")</f>
        <v/>
      </c>
      <c r="BB59" s="42"/>
    </row>
    <row r="60" spans="1:54" ht="12.75" customHeight="1" x14ac:dyDescent="0.4">
      <c r="A60" s="54">
        <v>52</v>
      </c>
      <c r="B60" s="55" t="str">
        <f>IFERROR(INDEX(Výskyt[[poradie]:[kód-P]],MATCH(A60,Výskyt[poradie],0),2),"")</f>
        <v/>
      </c>
      <c r="C60" s="55" t="str">
        <f>IFERROR(INDEX(Cenník[[Kód]:[Názov]],MATCH($B60,Cenník[Kód]),2),"")</f>
        <v/>
      </c>
      <c r="D60" s="48" t="str">
        <f t="shared" ca="1" si="0"/>
        <v/>
      </c>
      <c r="E60" s="56" t="str">
        <f>IFERROR(INDEX(Cenník[[KódN]:[JC]],MATCH($B60,Cenník[KódN]),2),"")</f>
        <v/>
      </c>
      <c r="F60" s="57" t="str">
        <f t="shared" ca="1" si="1"/>
        <v/>
      </c>
      <c r="G60" s="42"/>
      <c r="H60" s="58" t="str">
        <f t="shared" si="2"/>
        <v/>
      </c>
      <c r="I60" s="48" t="str">
        <f ca="1">IF(AND($B60&gt;0,I$7&gt;0),INDEX(Výskyt[#Data],MATCH($B60,Výskyt[kód-P]),I$7),"")</f>
        <v/>
      </c>
      <c r="J60" s="48" t="str">
        <f ca="1">IF(AND($B60&gt;0,J$7&gt;0),INDEX(Výskyt[#Data],MATCH($B60,Výskyt[kód-P]),J$7),"")</f>
        <v/>
      </c>
      <c r="K60" s="48" t="str">
        <f ca="1">IF(AND($B60&gt;0,K$7&gt;0),INDEX(Výskyt[#Data],MATCH($B60,Výskyt[kód-P]),K$7),"")</f>
        <v/>
      </c>
      <c r="L60" s="48" t="str">
        <f ca="1">IF(AND($B60&gt;0,L$7&gt;0),INDEX(Výskyt[#Data],MATCH($B60,Výskyt[kód-P]),L$7),"")</f>
        <v/>
      </c>
      <c r="M60" s="48" t="str">
        <f ca="1">IF(AND($B60&gt;0,M$7&gt;0),INDEX(Výskyt[#Data],MATCH($B60,Výskyt[kód-P]),M$7),"")</f>
        <v/>
      </c>
      <c r="N60" s="48" t="str">
        <f ca="1">IF(AND($B60&gt;0,N$7&gt;0),INDEX(Výskyt[#Data],MATCH($B60,Výskyt[kód-P]),N$7),"")</f>
        <v/>
      </c>
      <c r="O60" s="48" t="str">
        <f ca="1">IF(AND($B60&gt;0,O$7&gt;0),INDEX(Výskyt[#Data],MATCH($B60,Výskyt[kód-P]),O$7),"")</f>
        <v/>
      </c>
      <c r="P60" s="48" t="str">
        <f ca="1">IF(AND($B60&gt;0,P$7&gt;0),INDEX(Výskyt[#Data],MATCH($B60,Výskyt[kód-P]),P$7),"")</f>
        <v/>
      </c>
      <c r="Q60" s="48" t="str">
        <f ca="1">IF(AND($B60&gt;0,Q$7&gt;0),INDEX(Výskyt[#Data],MATCH($B60,Výskyt[kód-P]),Q$7),"")</f>
        <v/>
      </c>
      <c r="R60" s="48" t="str">
        <f ca="1">IF(AND($B60&gt;0,R$7&gt;0),INDEX(Výskyt[#Data],MATCH($B60,Výskyt[kód-P]),R$7),"")</f>
        <v/>
      </c>
      <c r="S60" s="48" t="str">
        <f ca="1">IF(AND($B60&gt;0,S$7&gt;0),INDEX(Výskyt[#Data],MATCH($B60,Výskyt[kód-P]),S$7),"")</f>
        <v/>
      </c>
      <c r="T60" s="48" t="str">
        <f ca="1">IF(AND($B60&gt;0,T$7&gt;0),INDEX(Výskyt[#Data],MATCH($B60,Výskyt[kód-P]),T$7),"")</f>
        <v/>
      </c>
      <c r="U60" s="48" t="str">
        <f ca="1">IF(AND($B60&gt;0,U$7&gt;0),INDEX(Výskyt[#Data],MATCH($B60,Výskyt[kód-P]),U$7),"")</f>
        <v/>
      </c>
      <c r="V60" s="48" t="str">
        <f ca="1">IF(AND($B60&gt;0,V$7&gt;0),INDEX(Výskyt[#Data],MATCH($B60,Výskyt[kód-P]),V$7),"")</f>
        <v/>
      </c>
      <c r="W60" s="48" t="str">
        <f ca="1">IF(AND($B60&gt;0,W$7&gt;0),INDEX(Výskyt[#Data],MATCH($B60,Výskyt[kód-P]),W$7),"")</f>
        <v/>
      </c>
      <c r="X60" s="48" t="str">
        <f ca="1">IF(AND($B60&gt;0,X$7&gt;0),INDEX(Výskyt[#Data],MATCH($B60,Výskyt[kód-P]),X$7),"")</f>
        <v/>
      </c>
      <c r="Y60" s="48" t="str">
        <f ca="1">IF(AND($B60&gt;0,Y$7&gt;0),INDEX(Výskyt[#Data],MATCH($B60,Výskyt[kód-P]),Y$7),"")</f>
        <v/>
      </c>
      <c r="Z60" s="48" t="str">
        <f ca="1">IF(AND($B60&gt;0,Z$7&gt;0),INDEX(Výskyt[#Data],MATCH($B60,Výskyt[kód-P]),Z$7),"")</f>
        <v/>
      </c>
      <c r="AA60" s="48" t="str">
        <f ca="1">IF(AND($B60&gt;0,AA$7&gt;0),INDEX(Výskyt[#Data],MATCH($B60,Výskyt[kód-P]),AA$7),"")</f>
        <v/>
      </c>
      <c r="AB60" s="48" t="str">
        <f ca="1">IF(AND($B60&gt;0,AB$7&gt;0),INDEX(Výskyt[#Data],MATCH($B60,Výskyt[kód-P]),AB$7),"")</f>
        <v/>
      </c>
      <c r="AC60" s="48" t="str">
        <f ca="1">IF(AND($B60&gt;0,AC$7&gt;0),INDEX(Výskyt[#Data],MATCH($B60,Výskyt[kód-P]),AC$7),"")</f>
        <v/>
      </c>
      <c r="AD60" s="48" t="str">
        <f ca="1">IF(AND($B60&gt;0,AD$7&gt;0),INDEX(Výskyt[#Data],MATCH($B60,Výskyt[kód-P]),AD$7),"")</f>
        <v/>
      </c>
      <c r="AE60" s="48" t="str">
        <f ca="1">IF(AND($B60&gt;0,AE$7&gt;0),INDEX(Výskyt[#Data],MATCH($B60,Výskyt[kód-P]),AE$7),"")</f>
        <v/>
      </c>
      <c r="AF60" s="48" t="str">
        <f ca="1">IF(AND($B60&gt;0,AF$7&gt;0),INDEX(Výskyt[#Data],MATCH($B60,Výskyt[kód-P]),AF$7),"")</f>
        <v/>
      </c>
      <c r="AG60" s="48" t="str">
        <f ca="1">IF(AND($B60&gt;0,AG$7&gt;0),INDEX(Výskyt[#Data],MATCH($B60,Výskyt[kód-P]),AG$7),"")</f>
        <v/>
      </c>
      <c r="AH60" s="48" t="str">
        <f ca="1">IF(AND($B60&gt;0,AH$7&gt;0),INDEX(Výskyt[#Data],MATCH($B60,Výskyt[kód-P]),AH$7),"")</f>
        <v/>
      </c>
      <c r="AI60" s="48" t="str">
        <f ca="1">IF(AND($B60&gt;0,AI$7&gt;0),INDEX(Výskyt[#Data],MATCH($B60,Výskyt[kód-P]),AI$7),"")</f>
        <v/>
      </c>
      <c r="AJ60" s="48" t="str">
        <f ca="1">IF(AND($B60&gt;0,AJ$7&gt;0),INDEX(Výskyt[#Data],MATCH($B60,Výskyt[kód-P]),AJ$7),"")</f>
        <v/>
      </c>
      <c r="AK60" s="48" t="str">
        <f ca="1">IF(AND($B60&gt;0,AK$7&gt;0),INDEX(Výskyt[#Data],MATCH($B60,Výskyt[kód-P]),AK$7),"")</f>
        <v/>
      </c>
      <c r="AL60" s="48" t="str">
        <f ca="1">IF(AND($B60&gt;0,AL$7&gt;0),INDEX(Výskyt[#Data],MATCH($B60,Výskyt[kód-P]),AL$7),"")</f>
        <v/>
      </c>
      <c r="AM60" s="48" t="str">
        <f ca="1">IF(AND($B60&gt;0,AM$7&gt;0),INDEX(Výskyt[#Data],MATCH($B60,Výskyt[kód-P]),AM$7),"")</f>
        <v/>
      </c>
      <c r="AN60" s="48" t="str">
        <f ca="1">IF(AND($B60&gt;0,AN$7&gt;0),INDEX(Výskyt[#Data],MATCH($B60,Výskyt[kód-P]),AN$7),"")</f>
        <v/>
      </c>
      <c r="AO60" s="48" t="str">
        <f ca="1">IF(AND($B60&gt;0,AO$7&gt;0),INDEX(Výskyt[#Data],MATCH($B60,Výskyt[kód-P]),AO$7),"")</f>
        <v/>
      </c>
      <c r="AP60" s="48" t="str">
        <f ca="1">IF(AND($B60&gt;0,AP$7&gt;0),INDEX(Výskyt[#Data],MATCH($B60,Výskyt[kód-P]),AP$7),"")</f>
        <v/>
      </c>
      <c r="AQ60" s="48" t="str">
        <f ca="1">IF(AND($B60&gt;0,AQ$7&gt;0),INDEX(Výskyt[#Data],MATCH($B60,Výskyt[kód-P]),AQ$7),"")</f>
        <v/>
      </c>
      <c r="AR60" s="48" t="str">
        <f ca="1">IF(AND($B60&gt;0,AR$7&gt;0),INDEX(Výskyt[#Data],MATCH($B60,Výskyt[kód-P]),AR$7),"")</f>
        <v/>
      </c>
      <c r="AS60" s="48" t="str">
        <f ca="1">IF(AND($B60&gt;0,AS$7&gt;0),INDEX(Výskyt[#Data],MATCH($B60,Výskyt[kód-P]),AS$7),"")</f>
        <v/>
      </c>
      <c r="AT60" s="48" t="str">
        <f ca="1">IF(AND($B60&gt;0,AT$7&gt;0),INDEX(Výskyt[#Data],MATCH($B60,Výskyt[kód-P]),AT$7),"")</f>
        <v/>
      </c>
      <c r="AU60" s="48" t="str">
        <f ca="1">IF(AND($B60&gt;0,AU$7&gt;0),INDEX(Výskyt[#Data],MATCH($B60,Výskyt[kód-P]),AU$7),"")</f>
        <v/>
      </c>
      <c r="AV60" s="48" t="str">
        <f ca="1">IF(AND($B60&gt;0,AV$7&gt;0),INDEX(Výskyt[#Data],MATCH($B60,Výskyt[kód-P]),AV$7),"")</f>
        <v/>
      </c>
      <c r="AW60" s="48" t="str">
        <f ca="1">IF(AND($B60&gt;0,AW$7&gt;0),INDEX(Výskyt[#Data],MATCH($B60,Výskyt[kód-P]),AW$7),"")</f>
        <v/>
      </c>
      <c r="AX60" s="48" t="str">
        <f ca="1">IF(AND($B60&gt;0,AX$7&gt;0),INDEX(Výskyt[#Data],MATCH($B60,Výskyt[kód-P]),AX$7),"")</f>
        <v/>
      </c>
      <c r="AY60" s="48" t="str">
        <f ca="1">IF(AND($B60&gt;0,AY$7&gt;0),INDEX(Výskyt[#Data],MATCH($B60,Výskyt[kód-P]),AY$7),"")</f>
        <v/>
      </c>
      <c r="AZ60" s="48" t="str">
        <f ca="1">IF(AND($B60&gt;0,AZ$7&gt;0),INDEX(Výskyt[#Data],MATCH($B60,Výskyt[kód-P]),AZ$7),"")</f>
        <v/>
      </c>
      <c r="BA60" s="48" t="str">
        <f ca="1">IF(AND($B60&gt;0,BA$7&gt;0),INDEX(Výskyt[#Data],MATCH($B60,Výskyt[kód-P]),BA$7),"")</f>
        <v/>
      </c>
      <c r="BB60" s="42"/>
    </row>
    <row r="61" spans="1:54" ht="12.75" customHeight="1" x14ac:dyDescent="0.4">
      <c r="A61" s="54">
        <v>53</v>
      </c>
      <c r="B61" s="55" t="str">
        <f>IFERROR(INDEX(Výskyt[[poradie]:[kód-P]],MATCH(A61,Výskyt[poradie],0),2),"")</f>
        <v/>
      </c>
      <c r="C61" s="55" t="str">
        <f>IFERROR(INDEX(Cenník[[Kód]:[Názov]],MATCH($B61,Cenník[Kód]),2),"")</f>
        <v/>
      </c>
      <c r="D61" s="48" t="str">
        <f t="shared" ca="1" si="0"/>
        <v/>
      </c>
      <c r="E61" s="56" t="str">
        <f>IFERROR(INDEX(Cenník[[KódN]:[JC]],MATCH($B61,Cenník[KódN]),2),"")</f>
        <v/>
      </c>
      <c r="F61" s="57" t="str">
        <f t="shared" ca="1" si="1"/>
        <v/>
      </c>
      <c r="G61" s="42"/>
      <c r="H61" s="58" t="str">
        <f t="shared" si="2"/>
        <v/>
      </c>
      <c r="I61" s="48" t="str">
        <f ca="1">IF(AND($B61&gt;0,I$7&gt;0),INDEX(Výskyt[#Data],MATCH($B61,Výskyt[kód-P]),I$7),"")</f>
        <v/>
      </c>
      <c r="J61" s="48" t="str">
        <f ca="1">IF(AND($B61&gt;0,J$7&gt;0),INDEX(Výskyt[#Data],MATCH($B61,Výskyt[kód-P]),J$7),"")</f>
        <v/>
      </c>
      <c r="K61" s="48" t="str">
        <f ca="1">IF(AND($B61&gt;0,K$7&gt;0),INDEX(Výskyt[#Data],MATCH($B61,Výskyt[kód-P]),K$7),"")</f>
        <v/>
      </c>
      <c r="L61" s="48" t="str">
        <f ca="1">IF(AND($B61&gt;0,L$7&gt;0),INDEX(Výskyt[#Data],MATCH($B61,Výskyt[kód-P]),L$7),"")</f>
        <v/>
      </c>
      <c r="M61" s="48" t="str">
        <f ca="1">IF(AND($B61&gt;0,M$7&gt;0),INDEX(Výskyt[#Data],MATCH($B61,Výskyt[kód-P]),M$7),"")</f>
        <v/>
      </c>
      <c r="N61" s="48" t="str">
        <f ca="1">IF(AND($B61&gt;0,N$7&gt;0),INDEX(Výskyt[#Data],MATCH($B61,Výskyt[kód-P]),N$7),"")</f>
        <v/>
      </c>
      <c r="O61" s="48" t="str">
        <f ca="1">IF(AND($B61&gt;0,O$7&gt;0),INDEX(Výskyt[#Data],MATCH($B61,Výskyt[kód-P]),O$7),"")</f>
        <v/>
      </c>
      <c r="P61" s="48" t="str">
        <f ca="1">IF(AND($B61&gt;0,P$7&gt;0),INDEX(Výskyt[#Data],MATCH($B61,Výskyt[kód-P]),P$7),"")</f>
        <v/>
      </c>
      <c r="Q61" s="48" t="str">
        <f ca="1">IF(AND($B61&gt;0,Q$7&gt;0),INDEX(Výskyt[#Data],MATCH($B61,Výskyt[kód-P]),Q$7),"")</f>
        <v/>
      </c>
      <c r="R61" s="48" t="str">
        <f ca="1">IF(AND($B61&gt;0,R$7&gt;0),INDEX(Výskyt[#Data],MATCH($B61,Výskyt[kód-P]),R$7),"")</f>
        <v/>
      </c>
      <c r="S61" s="48" t="str">
        <f ca="1">IF(AND($B61&gt;0,S$7&gt;0),INDEX(Výskyt[#Data],MATCH($B61,Výskyt[kód-P]),S$7),"")</f>
        <v/>
      </c>
      <c r="T61" s="48" t="str">
        <f ca="1">IF(AND($B61&gt;0,T$7&gt;0),INDEX(Výskyt[#Data],MATCH($B61,Výskyt[kód-P]),T$7),"")</f>
        <v/>
      </c>
      <c r="U61" s="48" t="str">
        <f ca="1">IF(AND($B61&gt;0,U$7&gt;0),INDEX(Výskyt[#Data],MATCH($B61,Výskyt[kód-P]),U$7),"")</f>
        <v/>
      </c>
      <c r="V61" s="48" t="str">
        <f ca="1">IF(AND($B61&gt;0,V$7&gt;0),INDEX(Výskyt[#Data],MATCH($B61,Výskyt[kód-P]),V$7),"")</f>
        <v/>
      </c>
      <c r="W61" s="48" t="str">
        <f ca="1">IF(AND($B61&gt;0,W$7&gt;0),INDEX(Výskyt[#Data],MATCH($B61,Výskyt[kód-P]),W$7),"")</f>
        <v/>
      </c>
      <c r="X61" s="48" t="str">
        <f ca="1">IF(AND($B61&gt;0,X$7&gt;0),INDEX(Výskyt[#Data],MATCH($B61,Výskyt[kód-P]),X$7),"")</f>
        <v/>
      </c>
      <c r="Y61" s="48" t="str">
        <f ca="1">IF(AND($B61&gt;0,Y$7&gt;0),INDEX(Výskyt[#Data],MATCH($B61,Výskyt[kód-P]),Y$7),"")</f>
        <v/>
      </c>
      <c r="Z61" s="48" t="str">
        <f ca="1">IF(AND($B61&gt;0,Z$7&gt;0),INDEX(Výskyt[#Data],MATCH($B61,Výskyt[kód-P]),Z$7),"")</f>
        <v/>
      </c>
      <c r="AA61" s="48" t="str">
        <f ca="1">IF(AND($B61&gt;0,AA$7&gt;0),INDEX(Výskyt[#Data],MATCH($B61,Výskyt[kód-P]),AA$7),"")</f>
        <v/>
      </c>
      <c r="AB61" s="48" t="str">
        <f ca="1">IF(AND($B61&gt;0,AB$7&gt;0),INDEX(Výskyt[#Data],MATCH($B61,Výskyt[kód-P]),AB$7),"")</f>
        <v/>
      </c>
      <c r="AC61" s="48" t="str">
        <f ca="1">IF(AND($B61&gt;0,AC$7&gt;0),INDEX(Výskyt[#Data],MATCH($B61,Výskyt[kód-P]),AC$7),"")</f>
        <v/>
      </c>
      <c r="AD61" s="48" t="str">
        <f ca="1">IF(AND($B61&gt;0,AD$7&gt;0),INDEX(Výskyt[#Data],MATCH($B61,Výskyt[kód-P]),AD$7),"")</f>
        <v/>
      </c>
      <c r="AE61" s="48" t="str">
        <f ca="1">IF(AND($B61&gt;0,AE$7&gt;0),INDEX(Výskyt[#Data],MATCH($B61,Výskyt[kód-P]),AE$7),"")</f>
        <v/>
      </c>
      <c r="AF61" s="48" t="str">
        <f ca="1">IF(AND($B61&gt;0,AF$7&gt;0),INDEX(Výskyt[#Data],MATCH($B61,Výskyt[kód-P]),AF$7),"")</f>
        <v/>
      </c>
      <c r="AG61" s="48" t="str">
        <f ca="1">IF(AND($B61&gt;0,AG$7&gt;0),INDEX(Výskyt[#Data],MATCH($B61,Výskyt[kód-P]),AG$7),"")</f>
        <v/>
      </c>
      <c r="AH61" s="48" t="str">
        <f ca="1">IF(AND($B61&gt;0,AH$7&gt;0),INDEX(Výskyt[#Data],MATCH($B61,Výskyt[kód-P]),AH$7),"")</f>
        <v/>
      </c>
      <c r="AI61" s="48" t="str">
        <f ca="1">IF(AND($B61&gt;0,AI$7&gt;0),INDEX(Výskyt[#Data],MATCH($B61,Výskyt[kód-P]),AI$7),"")</f>
        <v/>
      </c>
      <c r="AJ61" s="48" t="str">
        <f ca="1">IF(AND($B61&gt;0,AJ$7&gt;0),INDEX(Výskyt[#Data],MATCH($B61,Výskyt[kód-P]),AJ$7),"")</f>
        <v/>
      </c>
      <c r="AK61" s="48" t="str">
        <f ca="1">IF(AND($B61&gt;0,AK$7&gt;0),INDEX(Výskyt[#Data],MATCH($B61,Výskyt[kód-P]),AK$7),"")</f>
        <v/>
      </c>
      <c r="AL61" s="48" t="str">
        <f ca="1">IF(AND($B61&gt;0,AL$7&gt;0),INDEX(Výskyt[#Data],MATCH($B61,Výskyt[kód-P]),AL$7),"")</f>
        <v/>
      </c>
      <c r="AM61" s="48" t="str">
        <f ca="1">IF(AND($B61&gt;0,AM$7&gt;0),INDEX(Výskyt[#Data],MATCH($B61,Výskyt[kód-P]),AM$7),"")</f>
        <v/>
      </c>
      <c r="AN61" s="48" t="str">
        <f ca="1">IF(AND($B61&gt;0,AN$7&gt;0),INDEX(Výskyt[#Data],MATCH($B61,Výskyt[kód-P]),AN$7),"")</f>
        <v/>
      </c>
      <c r="AO61" s="48" t="str">
        <f ca="1">IF(AND($B61&gt;0,AO$7&gt;0),INDEX(Výskyt[#Data],MATCH($B61,Výskyt[kód-P]),AO$7),"")</f>
        <v/>
      </c>
      <c r="AP61" s="48" t="str">
        <f ca="1">IF(AND($B61&gt;0,AP$7&gt;0),INDEX(Výskyt[#Data],MATCH($B61,Výskyt[kód-P]),AP$7),"")</f>
        <v/>
      </c>
      <c r="AQ61" s="48" t="str">
        <f ca="1">IF(AND($B61&gt;0,AQ$7&gt;0),INDEX(Výskyt[#Data],MATCH($B61,Výskyt[kód-P]),AQ$7),"")</f>
        <v/>
      </c>
      <c r="AR61" s="48" t="str">
        <f ca="1">IF(AND($B61&gt;0,AR$7&gt;0),INDEX(Výskyt[#Data],MATCH($B61,Výskyt[kód-P]),AR$7),"")</f>
        <v/>
      </c>
      <c r="AS61" s="48" t="str">
        <f ca="1">IF(AND($B61&gt;0,AS$7&gt;0),INDEX(Výskyt[#Data],MATCH($B61,Výskyt[kód-P]),AS$7),"")</f>
        <v/>
      </c>
      <c r="AT61" s="48" t="str">
        <f ca="1">IF(AND($B61&gt;0,AT$7&gt;0),INDEX(Výskyt[#Data],MATCH($B61,Výskyt[kód-P]),AT$7),"")</f>
        <v/>
      </c>
      <c r="AU61" s="48" t="str">
        <f ca="1">IF(AND($B61&gt;0,AU$7&gt;0),INDEX(Výskyt[#Data],MATCH($B61,Výskyt[kód-P]),AU$7),"")</f>
        <v/>
      </c>
      <c r="AV61" s="48" t="str">
        <f ca="1">IF(AND($B61&gt;0,AV$7&gt;0),INDEX(Výskyt[#Data],MATCH($B61,Výskyt[kód-P]),AV$7),"")</f>
        <v/>
      </c>
      <c r="AW61" s="48" t="str">
        <f ca="1">IF(AND($B61&gt;0,AW$7&gt;0),INDEX(Výskyt[#Data],MATCH($B61,Výskyt[kód-P]),AW$7),"")</f>
        <v/>
      </c>
      <c r="AX61" s="48" t="str">
        <f ca="1">IF(AND($B61&gt;0,AX$7&gt;0),INDEX(Výskyt[#Data],MATCH($B61,Výskyt[kód-P]),AX$7),"")</f>
        <v/>
      </c>
      <c r="AY61" s="48" t="str">
        <f ca="1">IF(AND($B61&gt;0,AY$7&gt;0),INDEX(Výskyt[#Data],MATCH($B61,Výskyt[kód-P]),AY$7),"")</f>
        <v/>
      </c>
      <c r="AZ61" s="48" t="str">
        <f ca="1">IF(AND($B61&gt;0,AZ$7&gt;0),INDEX(Výskyt[#Data],MATCH($B61,Výskyt[kód-P]),AZ$7),"")</f>
        <v/>
      </c>
      <c r="BA61" s="48" t="str">
        <f ca="1">IF(AND($B61&gt;0,BA$7&gt;0),INDEX(Výskyt[#Data],MATCH($B61,Výskyt[kód-P]),BA$7),"")</f>
        <v/>
      </c>
      <c r="BB61" s="42"/>
    </row>
    <row r="62" spans="1:54" ht="12.75" customHeight="1" x14ac:dyDescent="0.4">
      <c r="A62" s="54">
        <v>54</v>
      </c>
      <c r="B62" s="55" t="str">
        <f>IFERROR(INDEX(Výskyt[[poradie]:[kód-P]],MATCH(A62,Výskyt[poradie],0),2),"")</f>
        <v/>
      </c>
      <c r="C62" s="55" t="str">
        <f>IFERROR(INDEX(Cenník[[Kód]:[Názov]],MATCH($B62,Cenník[Kód]),2),"")</f>
        <v/>
      </c>
      <c r="D62" s="48" t="str">
        <f t="shared" ca="1" si="0"/>
        <v/>
      </c>
      <c r="E62" s="56" t="str">
        <f>IFERROR(INDEX(Cenník[[KódN]:[JC]],MATCH($B62,Cenník[KódN]),2),"")</f>
        <v/>
      </c>
      <c r="F62" s="57" t="str">
        <f t="shared" ca="1" si="1"/>
        <v/>
      </c>
      <c r="G62" s="42"/>
      <c r="H62" s="58" t="str">
        <f t="shared" si="2"/>
        <v/>
      </c>
      <c r="I62" s="48" t="str">
        <f ca="1">IF(AND($B62&gt;0,I$7&gt;0),INDEX(Výskyt[#Data],MATCH($B62,Výskyt[kód-P]),I$7),"")</f>
        <v/>
      </c>
      <c r="J62" s="48" t="str">
        <f ca="1">IF(AND($B62&gt;0,J$7&gt;0),INDEX(Výskyt[#Data],MATCH($B62,Výskyt[kód-P]),J$7),"")</f>
        <v/>
      </c>
      <c r="K62" s="48" t="str">
        <f ca="1">IF(AND($B62&gt;0,K$7&gt;0),INDEX(Výskyt[#Data],MATCH($B62,Výskyt[kód-P]),K$7),"")</f>
        <v/>
      </c>
      <c r="L62" s="48" t="str">
        <f ca="1">IF(AND($B62&gt;0,L$7&gt;0),INDEX(Výskyt[#Data],MATCH($B62,Výskyt[kód-P]),L$7),"")</f>
        <v/>
      </c>
      <c r="M62" s="48" t="str">
        <f ca="1">IF(AND($B62&gt;0,M$7&gt;0),INDEX(Výskyt[#Data],MATCH($B62,Výskyt[kód-P]),M$7),"")</f>
        <v/>
      </c>
      <c r="N62" s="48" t="str">
        <f ca="1">IF(AND($B62&gt;0,N$7&gt;0),INDEX(Výskyt[#Data],MATCH($B62,Výskyt[kód-P]),N$7),"")</f>
        <v/>
      </c>
      <c r="O62" s="48" t="str">
        <f ca="1">IF(AND($B62&gt;0,O$7&gt;0),INDEX(Výskyt[#Data],MATCH($B62,Výskyt[kód-P]),O$7),"")</f>
        <v/>
      </c>
      <c r="P62" s="48" t="str">
        <f ca="1">IF(AND($B62&gt;0,P$7&gt;0),INDEX(Výskyt[#Data],MATCH($B62,Výskyt[kód-P]),P$7),"")</f>
        <v/>
      </c>
      <c r="Q62" s="48" t="str">
        <f ca="1">IF(AND($B62&gt;0,Q$7&gt;0),INDEX(Výskyt[#Data],MATCH($B62,Výskyt[kód-P]),Q$7),"")</f>
        <v/>
      </c>
      <c r="R62" s="48" t="str">
        <f ca="1">IF(AND($B62&gt;0,R$7&gt;0),INDEX(Výskyt[#Data],MATCH($B62,Výskyt[kód-P]),R$7),"")</f>
        <v/>
      </c>
      <c r="S62" s="48" t="str">
        <f ca="1">IF(AND($B62&gt;0,S$7&gt;0),INDEX(Výskyt[#Data],MATCH($B62,Výskyt[kód-P]),S$7),"")</f>
        <v/>
      </c>
      <c r="T62" s="48" t="str">
        <f ca="1">IF(AND($B62&gt;0,T$7&gt;0),INDEX(Výskyt[#Data],MATCH($B62,Výskyt[kód-P]),T$7),"")</f>
        <v/>
      </c>
      <c r="U62" s="48" t="str">
        <f ca="1">IF(AND($B62&gt;0,U$7&gt;0),INDEX(Výskyt[#Data],MATCH($B62,Výskyt[kód-P]),U$7),"")</f>
        <v/>
      </c>
      <c r="V62" s="48" t="str">
        <f ca="1">IF(AND($B62&gt;0,V$7&gt;0),INDEX(Výskyt[#Data],MATCH($B62,Výskyt[kód-P]),V$7),"")</f>
        <v/>
      </c>
      <c r="W62" s="48" t="str">
        <f ca="1">IF(AND($B62&gt;0,W$7&gt;0),INDEX(Výskyt[#Data],MATCH($B62,Výskyt[kód-P]),W$7),"")</f>
        <v/>
      </c>
      <c r="X62" s="48" t="str">
        <f ca="1">IF(AND($B62&gt;0,X$7&gt;0),INDEX(Výskyt[#Data],MATCH($B62,Výskyt[kód-P]),X$7),"")</f>
        <v/>
      </c>
      <c r="Y62" s="48" t="str">
        <f ca="1">IF(AND($B62&gt;0,Y$7&gt;0),INDEX(Výskyt[#Data],MATCH($B62,Výskyt[kód-P]),Y$7),"")</f>
        <v/>
      </c>
      <c r="Z62" s="48" t="str">
        <f ca="1">IF(AND($B62&gt;0,Z$7&gt;0),INDEX(Výskyt[#Data],MATCH($B62,Výskyt[kód-P]),Z$7),"")</f>
        <v/>
      </c>
      <c r="AA62" s="48" t="str">
        <f ca="1">IF(AND($B62&gt;0,AA$7&gt;0),INDEX(Výskyt[#Data],MATCH($B62,Výskyt[kód-P]),AA$7),"")</f>
        <v/>
      </c>
      <c r="AB62" s="48" t="str">
        <f ca="1">IF(AND($B62&gt;0,AB$7&gt;0),INDEX(Výskyt[#Data],MATCH($B62,Výskyt[kód-P]),AB$7),"")</f>
        <v/>
      </c>
      <c r="AC62" s="48" t="str">
        <f ca="1">IF(AND($B62&gt;0,AC$7&gt;0),INDEX(Výskyt[#Data],MATCH($B62,Výskyt[kód-P]),AC$7),"")</f>
        <v/>
      </c>
      <c r="AD62" s="48" t="str">
        <f ca="1">IF(AND($B62&gt;0,AD$7&gt;0),INDEX(Výskyt[#Data],MATCH($B62,Výskyt[kód-P]),AD$7),"")</f>
        <v/>
      </c>
      <c r="AE62" s="48" t="str">
        <f ca="1">IF(AND($B62&gt;0,AE$7&gt;0),INDEX(Výskyt[#Data],MATCH($B62,Výskyt[kód-P]),AE$7),"")</f>
        <v/>
      </c>
      <c r="AF62" s="48" t="str">
        <f ca="1">IF(AND($B62&gt;0,AF$7&gt;0),INDEX(Výskyt[#Data],MATCH($B62,Výskyt[kód-P]),AF$7),"")</f>
        <v/>
      </c>
      <c r="AG62" s="48" t="str">
        <f ca="1">IF(AND($B62&gt;0,AG$7&gt;0),INDEX(Výskyt[#Data],MATCH($B62,Výskyt[kód-P]),AG$7),"")</f>
        <v/>
      </c>
      <c r="AH62" s="48" t="str">
        <f ca="1">IF(AND($B62&gt;0,AH$7&gt;0),INDEX(Výskyt[#Data],MATCH($B62,Výskyt[kód-P]),AH$7),"")</f>
        <v/>
      </c>
      <c r="AI62" s="48" t="str">
        <f ca="1">IF(AND($B62&gt;0,AI$7&gt;0),INDEX(Výskyt[#Data],MATCH($B62,Výskyt[kód-P]),AI$7),"")</f>
        <v/>
      </c>
      <c r="AJ62" s="48" t="str">
        <f ca="1">IF(AND($B62&gt;0,AJ$7&gt;0),INDEX(Výskyt[#Data],MATCH($B62,Výskyt[kód-P]),AJ$7),"")</f>
        <v/>
      </c>
      <c r="AK62" s="48" t="str">
        <f ca="1">IF(AND($B62&gt;0,AK$7&gt;0),INDEX(Výskyt[#Data],MATCH($B62,Výskyt[kód-P]),AK$7),"")</f>
        <v/>
      </c>
      <c r="AL62" s="48" t="str">
        <f ca="1">IF(AND($B62&gt;0,AL$7&gt;0),INDEX(Výskyt[#Data],MATCH($B62,Výskyt[kód-P]),AL$7),"")</f>
        <v/>
      </c>
      <c r="AM62" s="48" t="str">
        <f ca="1">IF(AND($B62&gt;0,AM$7&gt;0),INDEX(Výskyt[#Data],MATCH($B62,Výskyt[kód-P]),AM$7),"")</f>
        <v/>
      </c>
      <c r="AN62" s="48" t="str">
        <f ca="1">IF(AND($B62&gt;0,AN$7&gt;0),INDEX(Výskyt[#Data],MATCH($B62,Výskyt[kód-P]),AN$7),"")</f>
        <v/>
      </c>
      <c r="AO62" s="48" t="str">
        <f ca="1">IF(AND($B62&gt;0,AO$7&gt;0),INDEX(Výskyt[#Data],MATCH($B62,Výskyt[kód-P]),AO$7),"")</f>
        <v/>
      </c>
      <c r="AP62" s="48" t="str">
        <f ca="1">IF(AND($B62&gt;0,AP$7&gt;0),INDEX(Výskyt[#Data],MATCH($B62,Výskyt[kód-P]),AP$7),"")</f>
        <v/>
      </c>
      <c r="AQ62" s="48" t="str">
        <f ca="1">IF(AND($B62&gt;0,AQ$7&gt;0),INDEX(Výskyt[#Data],MATCH($B62,Výskyt[kód-P]),AQ$7),"")</f>
        <v/>
      </c>
      <c r="AR62" s="48" t="str">
        <f ca="1">IF(AND($B62&gt;0,AR$7&gt;0),INDEX(Výskyt[#Data],MATCH($B62,Výskyt[kód-P]),AR$7),"")</f>
        <v/>
      </c>
      <c r="AS62" s="48" t="str">
        <f ca="1">IF(AND($B62&gt;0,AS$7&gt;0),INDEX(Výskyt[#Data],MATCH($B62,Výskyt[kód-P]),AS$7),"")</f>
        <v/>
      </c>
      <c r="AT62" s="48" t="str">
        <f ca="1">IF(AND($B62&gt;0,AT$7&gt;0),INDEX(Výskyt[#Data],MATCH($B62,Výskyt[kód-P]),AT$7),"")</f>
        <v/>
      </c>
      <c r="AU62" s="48" t="str">
        <f ca="1">IF(AND($B62&gt;0,AU$7&gt;0),INDEX(Výskyt[#Data],MATCH($B62,Výskyt[kód-P]),AU$7),"")</f>
        <v/>
      </c>
      <c r="AV62" s="48" t="str">
        <f ca="1">IF(AND($B62&gt;0,AV$7&gt;0),INDEX(Výskyt[#Data],MATCH($B62,Výskyt[kód-P]),AV$7),"")</f>
        <v/>
      </c>
      <c r="AW62" s="48" t="str">
        <f ca="1">IF(AND($B62&gt;0,AW$7&gt;0),INDEX(Výskyt[#Data],MATCH($B62,Výskyt[kód-P]),AW$7),"")</f>
        <v/>
      </c>
      <c r="AX62" s="48" t="str">
        <f ca="1">IF(AND($B62&gt;0,AX$7&gt;0),INDEX(Výskyt[#Data],MATCH($B62,Výskyt[kód-P]),AX$7),"")</f>
        <v/>
      </c>
      <c r="AY62" s="48" t="str">
        <f ca="1">IF(AND($B62&gt;0,AY$7&gt;0),INDEX(Výskyt[#Data],MATCH($B62,Výskyt[kód-P]),AY$7),"")</f>
        <v/>
      </c>
      <c r="AZ62" s="48" t="str">
        <f ca="1">IF(AND($B62&gt;0,AZ$7&gt;0),INDEX(Výskyt[#Data],MATCH($B62,Výskyt[kód-P]),AZ$7),"")</f>
        <v/>
      </c>
      <c r="BA62" s="48" t="str">
        <f ca="1">IF(AND($B62&gt;0,BA$7&gt;0),INDEX(Výskyt[#Data],MATCH($B62,Výskyt[kód-P]),BA$7),"")</f>
        <v/>
      </c>
      <c r="BB62" s="42"/>
    </row>
    <row r="63" spans="1:54" ht="12.75" customHeight="1" x14ac:dyDescent="0.4">
      <c r="A63" s="54">
        <v>55</v>
      </c>
      <c r="B63" s="55" t="str">
        <f>IFERROR(INDEX(Výskyt[[poradie]:[kód-P]],MATCH(A63,Výskyt[poradie],0),2),"")</f>
        <v/>
      </c>
      <c r="C63" s="55" t="str">
        <f>IFERROR(INDEX(Cenník[[Kód]:[Názov]],MATCH($B63,Cenník[Kód]),2),"")</f>
        <v/>
      </c>
      <c r="D63" s="48" t="str">
        <f t="shared" ca="1" si="0"/>
        <v/>
      </c>
      <c r="E63" s="56" t="str">
        <f>IFERROR(INDEX(Cenník[[KódN]:[JC]],MATCH($B63,Cenník[KódN]),2),"")</f>
        <v/>
      </c>
      <c r="F63" s="57" t="str">
        <f t="shared" ca="1" si="1"/>
        <v/>
      </c>
      <c r="G63" s="42"/>
      <c r="H63" s="58" t="str">
        <f t="shared" si="2"/>
        <v/>
      </c>
      <c r="I63" s="48" t="str">
        <f ca="1">IF(AND($B63&gt;0,I$7&gt;0),INDEX(Výskyt[#Data],MATCH($B63,Výskyt[kód-P]),I$7),"")</f>
        <v/>
      </c>
      <c r="J63" s="48" t="str">
        <f ca="1">IF(AND($B63&gt;0,J$7&gt;0),INDEX(Výskyt[#Data],MATCH($B63,Výskyt[kód-P]),J$7),"")</f>
        <v/>
      </c>
      <c r="K63" s="48" t="str">
        <f ca="1">IF(AND($B63&gt;0,K$7&gt;0),INDEX(Výskyt[#Data],MATCH($B63,Výskyt[kód-P]),K$7),"")</f>
        <v/>
      </c>
      <c r="L63" s="48" t="str">
        <f ca="1">IF(AND($B63&gt;0,L$7&gt;0),INDEX(Výskyt[#Data],MATCH($B63,Výskyt[kód-P]),L$7),"")</f>
        <v/>
      </c>
      <c r="M63" s="48" t="str">
        <f ca="1">IF(AND($B63&gt;0,M$7&gt;0),INDEX(Výskyt[#Data],MATCH($B63,Výskyt[kód-P]),M$7),"")</f>
        <v/>
      </c>
      <c r="N63" s="48" t="str">
        <f ca="1">IF(AND($B63&gt;0,N$7&gt;0),INDEX(Výskyt[#Data],MATCH($B63,Výskyt[kód-P]),N$7),"")</f>
        <v/>
      </c>
      <c r="O63" s="48" t="str">
        <f ca="1">IF(AND($B63&gt;0,O$7&gt;0),INDEX(Výskyt[#Data],MATCH($B63,Výskyt[kód-P]),O$7),"")</f>
        <v/>
      </c>
      <c r="P63" s="48" t="str">
        <f ca="1">IF(AND($B63&gt;0,P$7&gt;0),INDEX(Výskyt[#Data],MATCH($B63,Výskyt[kód-P]),P$7),"")</f>
        <v/>
      </c>
      <c r="Q63" s="48" t="str">
        <f ca="1">IF(AND($B63&gt;0,Q$7&gt;0),INDEX(Výskyt[#Data],MATCH($B63,Výskyt[kód-P]),Q$7),"")</f>
        <v/>
      </c>
      <c r="R63" s="48" t="str">
        <f ca="1">IF(AND($B63&gt;0,R$7&gt;0),INDEX(Výskyt[#Data],MATCH($B63,Výskyt[kód-P]),R$7),"")</f>
        <v/>
      </c>
      <c r="S63" s="48" t="str">
        <f ca="1">IF(AND($B63&gt;0,S$7&gt;0),INDEX(Výskyt[#Data],MATCH($B63,Výskyt[kód-P]),S$7),"")</f>
        <v/>
      </c>
      <c r="T63" s="48" t="str">
        <f ca="1">IF(AND($B63&gt;0,T$7&gt;0),INDEX(Výskyt[#Data],MATCH($B63,Výskyt[kód-P]),T$7),"")</f>
        <v/>
      </c>
      <c r="U63" s="48" t="str">
        <f ca="1">IF(AND($B63&gt;0,U$7&gt;0),INDEX(Výskyt[#Data],MATCH($B63,Výskyt[kód-P]),U$7),"")</f>
        <v/>
      </c>
      <c r="V63" s="48" t="str">
        <f ca="1">IF(AND($B63&gt;0,V$7&gt;0),INDEX(Výskyt[#Data],MATCH($B63,Výskyt[kód-P]),V$7),"")</f>
        <v/>
      </c>
      <c r="W63" s="48" t="str">
        <f ca="1">IF(AND($B63&gt;0,W$7&gt;0),INDEX(Výskyt[#Data],MATCH($B63,Výskyt[kód-P]),W$7),"")</f>
        <v/>
      </c>
      <c r="X63" s="48" t="str">
        <f ca="1">IF(AND($B63&gt;0,X$7&gt;0),INDEX(Výskyt[#Data],MATCH($B63,Výskyt[kód-P]),X$7),"")</f>
        <v/>
      </c>
      <c r="Y63" s="48" t="str">
        <f ca="1">IF(AND($B63&gt;0,Y$7&gt;0),INDEX(Výskyt[#Data],MATCH($B63,Výskyt[kód-P]),Y$7),"")</f>
        <v/>
      </c>
      <c r="Z63" s="48" t="str">
        <f ca="1">IF(AND($B63&gt;0,Z$7&gt;0),INDEX(Výskyt[#Data],MATCH($B63,Výskyt[kód-P]),Z$7),"")</f>
        <v/>
      </c>
      <c r="AA63" s="48" t="str">
        <f ca="1">IF(AND($B63&gt;0,AA$7&gt;0),INDEX(Výskyt[#Data],MATCH($B63,Výskyt[kód-P]),AA$7),"")</f>
        <v/>
      </c>
      <c r="AB63" s="48" t="str">
        <f ca="1">IF(AND($B63&gt;0,AB$7&gt;0),INDEX(Výskyt[#Data],MATCH($B63,Výskyt[kód-P]),AB$7),"")</f>
        <v/>
      </c>
      <c r="AC63" s="48" t="str">
        <f ca="1">IF(AND($B63&gt;0,AC$7&gt;0),INDEX(Výskyt[#Data],MATCH($B63,Výskyt[kód-P]),AC$7),"")</f>
        <v/>
      </c>
      <c r="AD63" s="48" t="str">
        <f ca="1">IF(AND($B63&gt;0,AD$7&gt;0),INDEX(Výskyt[#Data],MATCH($B63,Výskyt[kód-P]),AD$7),"")</f>
        <v/>
      </c>
      <c r="AE63" s="48" t="str">
        <f ca="1">IF(AND($B63&gt;0,AE$7&gt;0),INDEX(Výskyt[#Data],MATCH($B63,Výskyt[kód-P]),AE$7),"")</f>
        <v/>
      </c>
      <c r="AF63" s="48" t="str">
        <f ca="1">IF(AND($B63&gt;0,AF$7&gt;0),INDEX(Výskyt[#Data],MATCH($B63,Výskyt[kód-P]),AF$7),"")</f>
        <v/>
      </c>
      <c r="AG63" s="48" t="str">
        <f ca="1">IF(AND($B63&gt;0,AG$7&gt;0),INDEX(Výskyt[#Data],MATCH($B63,Výskyt[kód-P]),AG$7),"")</f>
        <v/>
      </c>
      <c r="AH63" s="48" t="str">
        <f ca="1">IF(AND($B63&gt;0,AH$7&gt;0),INDEX(Výskyt[#Data],MATCH($B63,Výskyt[kód-P]),AH$7),"")</f>
        <v/>
      </c>
      <c r="AI63" s="48" t="str">
        <f ca="1">IF(AND($B63&gt;0,AI$7&gt;0),INDEX(Výskyt[#Data],MATCH($B63,Výskyt[kód-P]),AI$7),"")</f>
        <v/>
      </c>
      <c r="AJ63" s="48" t="str">
        <f ca="1">IF(AND($B63&gt;0,AJ$7&gt;0),INDEX(Výskyt[#Data],MATCH($B63,Výskyt[kód-P]),AJ$7),"")</f>
        <v/>
      </c>
      <c r="AK63" s="48" t="str">
        <f ca="1">IF(AND($B63&gt;0,AK$7&gt;0),INDEX(Výskyt[#Data],MATCH($B63,Výskyt[kód-P]),AK$7),"")</f>
        <v/>
      </c>
      <c r="AL63" s="48" t="str">
        <f ca="1">IF(AND($B63&gt;0,AL$7&gt;0),INDEX(Výskyt[#Data],MATCH($B63,Výskyt[kód-P]),AL$7),"")</f>
        <v/>
      </c>
      <c r="AM63" s="48" t="str">
        <f ca="1">IF(AND($B63&gt;0,AM$7&gt;0),INDEX(Výskyt[#Data],MATCH($B63,Výskyt[kód-P]),AM$7),"")</f>
        <v/>
      </c>
      <c r="AN63" s="48" t="str">
        <f ca="1">IF(AND($B63&gt;0,AN$7&gt;0),INDEX(Výskyt[#Data],MATCH($B63,Výskyt[kód-P]),AN$7),"")</f>
        <v/>
      </c>
      <c r="AO63" s="48" t="str">
        <f ca="1">IF(AND($B63&gt;0,AO$7&gt;0),INDEX(Výskyt[#Data],MATCH($B63,Výskyt[kód-P]),AO$7),"")</f>
        <v/>
      </c>
      <c r="AP63" s="48" t="str">
        <f ca="1">IF(AND($B63&gt;0,AP$7&gt;0),INDEX(Výskyt[#Data],MATCH($B63,Výskyt[kód-P]),AP$7),"")</f>
        <v/>
      </c>
      <c r="AQ63" s="48" t="str">
        <f ca="1">IF(AND($B63&gt;0,AQ$7&gt;0),INDEX(Výskyt[#Data],MATCH($B63,Výskyt[kód-P]),AQ$7),"")</f>
        <v/>
      </c>
      <c r="AR63" s="48" t="str">
        <f ca="1">IF(AND($B63&gt;0,AR$7&gt;0),INDEX(Výskyt[#Data],MATCH($B63,Výskyt[kód-P]),AR$7),"")</f>
        <v/>
      </c>
      <c r="AS63" s="48" t="str">
        <f ca="1">IF(AND($B63&gt;0,AS$7&gt;0),INDEX(Výskyt[#Data],MATCH($B63,Výskyt[kód-P]),AS$7),"")</f>
        <v/>
      </c>
      <c r="AT63" s="48" t="str">
        <f ca="1">IF(AND($B63&gt;0,AT$7&gt;0),INDEX(Výskyt[#Data],MATCH($B63,Výskyt[kód-P]),AT$7),"")</f>
        <v/>
      </c>
      <c r="AU63" s="48" t="str">
        <f ca="1">IF(AND($B63&gt;0,AU$7&gt;0),INDEX(Výskyt[#Data],MATCH($B63,Výskyt[kód-P]),AU$7),"")</f>
        <v/>
      </c>
      <c r="AV63" s="48" t="str">
        <f ca="1">IF(AND($B63&gt;0,AV$7&gt;0),INDEX(Výskyt[#Data],MATCH($B63,Výskyt[kód-P]),AV$7),"")</f>
        <v/>
      </c>
      <c r="AW63" s="48" t="str">
        <f ca="1">IF(AND($B63&gt;0,AW$7&gt;0),INDEX(Výskyt[#Data],MATCH($B63,Výskyt[kód-P]),AW$7),"")</f>
        <v/>
      </c>
      <c r="AX63" s="48" t="str">
        <f ca="1">IF(AND($B63&gt;0,AX$7&gt;0),INDEX(Výskyt[#Data],MATCH($B63,Výskyt[kód-P]),AX$7),"")</f>
        <v/>
      </c>
      <c r="AY63" s="48" t="str">
        <f ca="1">IF(AND($B63&gt;0,AY$7&gt;0),INDEX(Výskyt[#Data],MATCH($B63,Výskyt[kód-P]),AY$7),"")</f>
        <v/>
      </c>
      <c r="AZ63" s="48" t="str">
        <f ca="1">IF(AND($B63&gt;0,AZ$7&gt;0),INDEX(Výskyt[#Data],MATCH($B63,Výskyt[kód-P]),AZ$7),"")</f>
        <v/>
      </c>
      <c r="BA63" s="48" t="str">
        <f ca="1">IF(AND($B63&gt;0,BA$7&gt;0),INDEX(Výskyt[#Data],MATCH($B63,Výskyt[kód-P]),BA$7),"")</f>
        <v/>
      </c>
      <c r="BB63" s="42"/>
    </row>
    <row r="64" spans="1:54" ht="12.75" customHeight="1" x14ac:dyDescent="0.4">
      <c r="A64" s="54">
        <v>56</v>
      </c>
      <c r="B64" s="55" t="str">
        <f>IFERROR(INDEX(Výskyt[[poradie]:[kód-P]],MATCH(A64,Výskyt[poradie],0),2),"")</f>
        <v/>
      </c>
      <c r="C64" s="55" t="str">
        <f>IFERROR(INDEX(Cenník[[Kód]:[Názov]],MATCH($B64,Cenník[Kód]),2),"")</f>
        <v/>
      </c>
      <c r="D64" s="48" t="str">
        <f t="shared" ca="1" si="0"/>
        <v/>
      </c>
      <c r="E64" s="56" t="str">
        <f>IFERROR(INDEX(Cenník[[KódN]:[JC]],MATCH($B64,Cenník[KódN]),2),"")</f>
        <v/>
      </c>
      <c r="F64" s="57" t="str">
        <f t="shared" ca="1" si="1"/>
        <v/>
      </c>
      <c r="G64" s="42"/>
      <c r="H64" s="58" t="str">
        <f t="shared" si="2"/>
        <v/>
      </c>
      <c r="I64" s="48" t="str">
        <f ca="1">IF(AND($B64&gt;0,I$7&gt;0),INDEX(Výskyt[#Data],MATCH($B64,Výskyt[kód-P]),I$7),"")</f>
        <v/>
      </c>
      <c r="J64" s="48" t="str">
        <f ca="1">IF(AND($B64&gt;0,J$7&gt;0),INDEX(Výskyt[#Data],MATCH($B64,Výskyt[kód-P]),J$7),"")</f>
        <v/>
      </c>
      <c r="K64" s="48" t="str">
        <f ca="1">IF(AND($B64&gt;0,K$7&gt;0),INDEX(Výskyt[#Data],MATCH($B64,Výskyt[kód-P]),K$7),"")</f>
        <v/>
      </c>
      <c r="L64" s="48" t="str">
        <f ca="1">IF(AND($B64&gt;0,L$7&gt;0),INDEX(Výskyt[#Data],MATCH($B64,Výskyt[kód-P]),L$7),"")</f>
        <v/>
      </c>
      <c r="M64" s="48" t="str">
        <f ca="1">IF(AND($B64&gt;0,M$7&gt;0),INDEX(Výskyt[#Data],MATCH($B64,Výskyt[kód-P]),M$7),"")</f>
        <v/>
      </c>
      <c r="N64" s="48" t="str">
        <f ca="1">IF(AND($B64&gt;0,N$7&gt;0),INDEX(Výskyt[#Data],MATCH($B64,Výskyt[kód-P]),N$7),"")</f>
        <v/>
      </c>
      <c r="O64" s="48" t="str">
        <f ca="1">IF(AND($B64&gt;0,O$7&gt;0),INDEX(Výskyt[#Data],MATCH($B64,Výskyt[kód-P]),O$7),"")</f>
        <v/>
      </c>
      <c r="P64" s="48" t="str">
        <f ca="1">IF(AND($B64&gt;0,P$7&gt;0),INDEX(Výskyt[#Data],MATCH($B64,Výskyt[kód-P]),P$7),"")</f>
        <v/>
      </c>
      <c r="Q64" s="48" t="str">
        <f ca="1">IF(AND($B64&gt;0,Q$7&gt;0),INDEX(Výskyt[#Data],MATCH($B64,Výskyt[kód-P]),Q$7),"")</f>
        <v/>
      </c>
      <c r="R64" s="48" t="str">
        <f ca="1">IF(AND($B64&gt;0,R$7&gt;0),INDEX(Výskyt[#Data],MATCH($B64,Výskyt[kód-P]),R$7),"")</f>
        <v/>
      </c>
      <c r="S64" s="48" t="str">
        <f ca="1">IF(AND($B64&gt;0,S$7&gt;0),INDEX(Výskyt[#Data],MATCH($B64,Výskyt[kód-P]),S$7),"")</f>
        <v/>
      </c>
      <c r="T64" s="48" t="str">
        <f ca="1">IF(AND($B64&gt;0,T$7&gt;0),INDEX(Výskyt[#Data],MATCH($B64,Výskyt[kód-P]),T$7),"")</f>
        <v/>
      </c>
      <c r="U64" s="48" t="str">
        <f ca="1">IF(AND($B64&gt;0,U$7&gt;0),INDEX(Výskyt[#Data],MATCH($B64,Výskyt[kód-P]),U$7),"")</f>
        <v/>
      </c>
      <c r="V64" s="48" t="str">
        <f ca="1">IF(AND($B64&gt;0,V$7&gt;0),INDEX(Výskyt[#Data],MATCH($B64,Výskyt[kód-P]),V$7),"")</f>
        <v/>
      </c>
      <c r="W64" s="48" t="str">
        <f ca="1">IF(AND($B64&gt;0,W$7&gt;0),INDEX(Výskyt[#Data],MATCH($B64,Výskyt[kód-P]),W$7),"")</f>
        <v/>
      </c>
      <c r="X64" s="48" t="str">
        <f ca="1">IF(AND($B64&gt;0,X$7&gt;0),INDEX(Výskyt[#Data],MATCH($B64,Výskyt[kód-P]),X$7),"")</f>
        <v/>
      </c>
      <c r="Y64" s="48" t="str">
        <f ca="1">IF(AND($B64&gt;0,Y$7&gt;0),INDEX(Výskyt[#Data],MATCH($B64,Výskyt[kód-P]),Y$7),"")</f>
        <v/>
      </c>
      <c r="Z64" s="48" t="str">
        <f ca="1">IF(AND($B64&gt;0,Z$7&gt;0),INDEX(Výskyt[#Data],MATCH($B64,Výskyt[kód-P]),Z$7),"")</f>
        <v/>
      </c>
      <c r="AA64" s="48" t="str">
        <f ca="1">IF(AND($B64&gt;0,AA$7&gt;0),INDEX(Výskyt[#Data],MATCH($B64,Výskyt[kód-P]),AA$7),"")</f>
        <v/>
      </c>
      <c r="AB64" s="48" t="str">
        <f ca="1">IF(AND($B64&gt;0,AB$7&gt;0),INDEX(Výskyt[#Data],MATCH($B64,Výskyt[kód-P]),AB$7),"")</f>
        <v/>
      </c>
      <c r="AC64" s="48" t="str">
        <f ca="1">IF(AND($B64&gt;0,AC$7&gt;0),INDEX(Výskyt[#Data],MATCH($B64,Výskyt[kód-P]),AC$7),"")</f>
        <v/>
      </c>
      <c r="AD64" s="48" t="str">
        <f ca="1">IF(AND($B64&gt;0,AD$7&gt;0),INDEX(Výskyt[#Data],MATCH($B64,Výskyt[kód-P]),AD$7),"")</f>
        <v/>
      </c>
      <c r="AE64" s="48" t="str">
        <f ca="1">IF(AND($B64&gt;0,AE$7&gt;0),INDEX(Výskyt[#Data],MATCH($B64,Výskyt[kód-P]),AE$7),"")</f>
        <v/>
      </c>
      <c r="AF64" s="48" t="str">
        <f ca="1">IF(AND($B64&gt;0,AF$7&gt;0),INDEX(Výskyt[#Data],MATCH($B64,Výskyt[kód-P]),AF$7),"")</f>
        <v/>
      </c>
      <c r="AG64" s="48" t="str">
        <f ca="1">IF(AND($B64&gt;0,AG$7&gt;0),INDEX(Výskyt[#Data],MATCH($B64,Výskyt[kód-P]),AG$7),"")</f>
        <v/>
      </c>
      <c r="AH64" s="48" t="str">
        <f ca="1">IF(AND($B64&gt;0,AH$7&gt;0),INDEX(Výskyt[#Data],MATCH($B64,Výskyt[kód-P]),AH$7),"")</f>
        <v/>
      </c>
      <c r="AI64" s="48" t="str">
        <f ca="1">IF(AND($B64&gt;0,AI$7&gt;0),INDEX(Výskyt[#Data],MATCH($B64,Výskyt[kód-P]),AI$7),"")</f>
        <v/>
      </c>
      <c r="AJ64" s="48" t="str">
        <f ca="1">IF(AND($B64&gt;0,AJ$7&gt;0),INDEX(Výskyt[#Data],MATCH($B64,Výskyt[kód-P]),AJ$7),"")</f>
        <v/>
      </c>
      <c r="AK64" s="48" t="str">
        <f ca="1">IF(AND($B64&gt;0,AK$7&gt;0),INDEX(Výskyt[#Data],MATCH($B64,Výskyt[kód-P]),AK$7),"")</f>
        <v/>
      </c>
      <c r="AL64" s="48" t="str">
        <f ca="1">IF(AND($B64&gt;0,AL$7&gt;0),INDEX(Výskyt[#Data],MATCH($B64,Výskyt[kód-P]),AL$7),"")</f>
        <v/>
      </c>
      <c r="AM64" s="48" t="str">
        <f ca="1">IF(AND($B64&gt;0,AM$7&gt;0),INDEX(Výskyt[#Data],MATCH($B64,Výskyt[kód-P]),AM$7),"")</f>
        <v/>
      </c>
      <c r="AN64" s="48" t="str">
        <f ca="1">IF(AND($B64&gt;0,AN$7&gt;0),INDEX(Výskyt[#Data],MATCH($B64,Výskyt[kód-P]),AN$7),"")</f>
        <v/>
      </c>
      <c r="AO64" s="48" t="str">
        <f ca="1">IF(AND($B64&gt;0,AO$7&gt;0),INDEX(Výskyt[#Data],MATCH($B64,Výskyt[kód-P]),AO$7),"")</f>
        <v/>
      </c>
      <c r="AP64" s="48" t="str">
        <f ca="1">IF(AND($B64&gt;0,AP$7&gt;0),INDEX(Výskyt[#Data],MATCH($B64,Výskyt[kód-P]),AP$7),"")</f>
        <v/>
      </c>
      <c r="AQ64" s="48" t="str">
        <f ca="1">IF(AND($B64&gt;0,AQ$7&gt;0),INDEX(Výskyt[#Data],MATCH($B64,Výskyt[kód-P]),AQ$7),"")</f>
        <v/>
      </c>
      <c r="AR64" s="48" t="str">
        <f ca="1">IF(AND($B64&gt;0,AR$7&gt;0),INDEX(Výskyt[#Data],MATCH($B64,Výskyt[kód-P]),AR$7),"")</f>
        <v/>
      </c>
      <c r="AS64" s="48" t="str">
        <f ca="1">IF(AND($B64&gt;0,AS$7&gt;0),INDEX(Výskyt[#Data],MATCH($B64,Výskyt[kód-P]),AS$7),"")</f>
        <v/>
      </c>
      <c r="AT64" s="48" t="str">
        <f ca="1">IF(AND($B64&gt;0,AT$7&gt;0),INDEX(Výskyt[#Data],MATCH($B64,Výskyt[kód-P]),AT$7),"")</f>
        <v/>
      </c>
      <c r="AU64" s="48" t="str">
        <f ca="1">IF(AND($B64&gt;0,AU$7&gt;0),INDEX(Výskyt[#Data],MATCH($B64,Výskyt[kód-P]),AU$7),"")</f>
        <v/>
      </c>
      <c r="AV64" s="48" t="str">
        <f ca="1">IF(AND($B64&gt;0,AV$7&gt;0),INDEX(Výskyt[#Data],MATCH($B64,Výskyt[kód-P]),AV$7),"")</f>
        <v/>
      </c>
      <c r="AW64" s="48" t="str">
        <f ca="1">IF(AND($B64&gt;0,AW$7&gt;0),INDEX(Výskyt[#Data],MATCH($B64,Výskyt[kód-P]),AW$7),"")</f>
        <v/>
      </c>
      <c r="AX64" s="48" t="str">
        <f ca="1">IF(AND($B64&gt;0,AX$7&gt;0),INDEX(Výskyt[#Data],MATCH($B64,Výskyt[kód-P]),AX$7),"")</f>
        <v/>
      </c>
      <c r="AY64" s="48" t="str">
        <f ca="1">IF(AND($B64&gt;0,AY$7&gt;0),INDEX(Výskyt[#Data],MATCH($B64,Výskyt[kód-P]),AY$7),"")</f>
        <v/>
      </c>
      <c r="AZ64" s="48" t="str">
        <f ca="1">IF(AND($B64&gt;0,AZ$7&gt;0),INDEX(Výskyt[#Data],MATCH($B64,Výskyt[kód-P]),AZ$7),"")</f>
        <v/>
      </c>
      <c r="BA64" s="48" t="str">
        <f ca="1">IF(AND($B64&gt;0,BA$7&gt;0),INDEX(Výskyt[#Data],MATCH($B64,Výskyt[kód-P]),BA$7),"")</f>
        <v/>
      </c>
      <c r="BB64" s="42"/>
    </row>
    <row r="65" spans="1:54" ht="12.75" customHeight="1" x14ac:dyDescent="0.4">
      <c r="A65" s="54">
        <v>57</v>
      </c>
      <c r="B65" s="55" t="str">
        <f>IFERROR(INDEX(Výskyt[[poradie]:[kód-P]],MATCH(A65,Výskyt[poradie],0),2),"")</f>
        <v/>
      </c>
      <c r="C65" s="55" t="str">
        <f>IFERROR(INDEX(Cenník[[Kód]:[Názov]],MATCH($B65,Cenník[Kód]),2),"")</f>
        <v/>
      </c>
      <c r="D65" s="48" t="str">
        <f t="shared" ca="1" si="0"/>
        <v/>
      </c>
      <c r="E65" s="56" t="str">
        <f>IFERROR(INDEX(Cenník[[KódN]:[JC]],MATCH($B65,Cenník[KódN]),2),"")</f>
        <v/>
      </c>
      <c r="F65" s="57" t="str">
        <f t="shared" ca="1" si="1"/>
        <v/>
      </c>
      <c r="G65" s="42"/>
      <c r="H65" s="58" t="str">
        <f t="shared" si="2"/>
        <v/>
      </c>
      <c r="I65" s="48" t="str">
        <f ca="1">IF(AND($B65&gt;0,I$7&gt;0),INDEX(Výskyt[#Data],MATCH($B65,Výskyt[kód-P]),I$7),"")</f>
        <v/>
      </c>
      <c r="J65" s="48" t="str">
        <f ca="1">IF(AND($B65&gt;0,J$7&gt;0),INDEX(Výskyt[#Data],MATCH($B65,Výskyt[kód-P]),J$7),"")</f>
        <v/>
      </c>
      <c r="K65" s="48" t="str">
        <f ca="1">IF(AND($B65&gt;0,K$7&gt;0),INDEX(Výskyt[#Data],MATCH($B65,Výskyt[kód-P]),K$7),"")</f>
        <v/>
      </c>
      <c r="L65" s="48" t="str">
        <f ca="1">IF(AND($B65&gt;0,L$7&gt;0),INDEX(Výskyt[#Data],MATCH($B65,Výskyt[kód-P]),L$7),"")</f>
        <v/>
      </c>
      <c r="M65" s="48" t="str">
        <f ca="1">IF(AND($B65&gt;0,M$7&gt;0),INDEX(Výskyt[#Data],MATCH($B65,Výskyt[kód-P]),M$7),"")</f>
        <v/>
      </c>
      <c r="N65" s="48" t="str">
        <f ca="1">IF(AND($B65&gt;0,N$7&gt;0),INDEX(Výskyt[#Data],MATCH($B65,Výskyt[kód-P]),N$7),"")</f>
        <v/>
      </c>
      <c r="O65" s="48" t="str">
        <f ca="1">IF(AND($B65&gt;0,O$7&gt;0),INDEX(Výskyt[#Data],MATCH($B65,Výskyt[kód-P]),O$7),"")</f>
        <v/>
      </c>
      <c r="P65" s="48" t="str">
        <f ca="1">IF(AND($B65&gt;0,P$7&gt;0),INDEX(Výskyt[#Data],MATCH($B65,Výskyt[kód-P]),P$7),"")</f>
        <v/>
      </c>
      <c r="Q65" s="48" t="str">
        <f ca="1">IF(AND($B65&gt;0,Q$7&gt;0),INDEX(Výskyt[#Data],MATCH($B65,Výskyt[kód-P]),Q$7),"")</f>
        <v/>
      </c>
      <c r="R65" s="48" t="str">
        <f ca="1">IF(AND($B65&gt;0,R$7&gt;0),INDEX(Výskyt[#Data],MATCH($B65,Výskyt[kód-P]),R$7),"")</f>
        <v/>
      </c>
      <c r="S65" s="48" t="str">
        <f ca="1">IF(AND($B65&gt;0,S$7&gt;0),INDEX(Výskyt[#Data],MATCH($B65,Výskyt[kód-P]),S$7),"")</f>
        <v/>
      </c>
      <c r="T65" s="48" t="str">
        <f ca="1">IF(AND($B65&gt;0,T$7&gt;0),INDEX(Výskyt[#Data],MATCH($B65,Výskyt[kód-P]),T$7),"")</f>
        <v/>
      </c>
      <c r="U65" s="48" t="str">
        <f ca="1">IF(AND($B65&gt;0,U$7&gt;0),INDEX(Výskyt[#Data],MATCH($B65,Výskyt[kód-P]),U$7),"")</f>
        <v/>
      </c>
      <c r="V65" s="48" t="str">
        <f ca="1">IF(AND($B65&gt;0,V$7&gt;0),INDEX(Výskyt[#Data],MATCH($B65,Výskyt[kód-P]),V$7),"")</f>
        <v/>
      </c>
      <c r="W65" s="48" t="str">
        <f ca="1">IF(AND($B65&gt;0,W$7&gt;0),INDEX(Výskyt[#Data],MATCH($B65,Výskyt[kód-P]),W$7),"")</f>
        <v/>
      </c>
      <c r="X65" s="48" t="str">
        <f ca="1">IF(AND($B65&gt;0,X$7&gt;0),INDEX(Výskyt[#Data],MATCH($B65,Výskyt[kód-P]),X$7),"")</f>
        <v/>
      </c>
      <c r="Y65" s="48" t="str">
        <f ca="1">IF(AND($B65&gt;0,Y$7&gt;0),INDEX(Výskyt[#Data],MATCH($B65,Výskyt[kód-P]),Y$7),"")</f>
        <v/>
      </c>
      <c r="Z65" s="48" t="str">
        <f ca="1">IF(AND($B65&gt;0,Z$7&gt;0),INDEX(Výskyt[#Data],MATCH($B65,Výskyt[kód-P]),Z$7),"")</f>
        <v/>
      </c>
      <c r="AA65" s="48" t="str">
        <f ca="1">IF(AND($B65&gt;0,AA$7&gt;0),INDEX(Výskyt[#Data],MATCH($B65,Výskyt[kód-P]),AA$7),"")</f>
        <v/>
      </c>
      <c r="AB65" s="48" t="str">
        <f ca="1">IF(AND($B65&gt;0,AB$7&gt;0),INDEX(Výskyt[#Data],MATCH($B65,Výskyt[kód-P]),AB$7),"")</f>
        <v/>
      </c>
      <c r="AC65" s="48" t="str">
        <f ca="1">IF(AND($B65&gt;0,AC$7&gt;0),INDEX(Výskyt[#Data],MATCH($B65,Výskyt[kód-P]),AC$7),"")</f>
        <v/>
      </c>
      <c r="AD65" s="48" t="str">
        <f ca="1">IF(AND($B65&gt;0,AD$7&gt;0),INDEX(Výskyt[#Data],MATCH($B65,Výskyt[kód-P]),AD$7),"")</f>
        <v/>
      </c>
      <c r="AE65" s="48" t="str">
        <f ca="1">IF(AND($B65&gt;0,AE$7&gt;0),INDEX(Výskyt[#Data],MATCH($B65,Výskyt[kód-P]),AE$7),"")</f>
        <v/>
      </c>
      <c r="AF65" s="48" t="str">
        <f ca="1">IF(AND($B65&gt;0,AF$7&gt;0),INDEX(Výskyt[#Data],MATCH($B65,Výskyt[kód-P]),AF$7),"")</f>
        <v/>
      </c>
      <c r="AG65" s="48" t="str">
        <f ca="1">IF(AND($B65&gt;0,AG$7&gt;0),INDEX(Výskyt[#Data],MATCH($B65,Výskyt[kód-P]),AG$7),"")</f>
        <v/>
      </c>
      <c r="AH65" s="48" t="str">
        <f ca="1">IF(AND($B65&gt;0,AH$7&gt;0),INDEX(Výskyt[#Data],MATCH($B65,Výskyt[kód-P]),AH$7),"")</f>
        <v/>
      </c>
      <c r="AI65" s="48" t="str">
        <f ca="1">IF(AND($B65&gt;0,AI$7&gt;0),INDEX(Výskyt[#Data],MATCH($B65,Výskyt[kód-P]),AI$7),"")</f>
        <v/>
      </c>
      <c r="AJ65" s="48" t="str">
        <f ca="1">IF(AND($B65&gt;0,AJ$7&gt;0),INDEX(Výskyt[#Data],MATCH($B65,Výskyt[kód-P]),AJ$7),"")</f>
        <v/>
      </c>
      <c r="AK65" s="48" t="str">
        <f ca="1">IF(AND($B65&gt;0,AK$7&gt;0),INDEX(Výskyt[#Data],MATCH($B65,Výskyt[kód-P]),AK$7),"")</f>
        <v/>
      </c>
      <c r="AL65" s="48" t="str">
        <f ca="1">IF(AND($B65&gt;0,AL$7&gt;0),INDEX(Výskyt[#Data],MATCH($B65,Výskyt[kód-P]),AL$7),"")</f>
        <v/>
      </c>
      <c r="AM65" s="48" t="str">
        <f ca="1">IF(AND($B65&gt;0,AM$7&gt;0),INDEX(Výskyt[#Data],MATCH($B65,Výskyt[kód-P]),AM$7),"")</f>
        <v/>
      </c>
      <c r="AN65" s="48" t="str">
        <f ca="1">IF(AND($B65&gt;0,AN$7&gt;0),INDEX(Výskyt[#Data],MATCH($B65,Výskyt[kód-P]),AN$7),"")</f>
        <v/>
      </c>
      <c r="AO65" s="48" t="str">
        <f ca="1">IF(AND($B65&gt;0,AO$7&gt;0),INDEX(Výskyt[#Data],MATCH($B65,Výskyt[kód-P]),AO$7),"")</f>
        <v/>
      </c>
      <c r="AP65" s="48" t="str">
        <f ca="1">IF(AND($B65&gt;0,AP$7&gt;0),INDEX(Výskyt[#Data],MATCH($B65,Výskyt[kód-P]),AP$7),"")</f>
        <v/>
      </c>
      <c r="AQ65" s="48" t="str">
        <f ca="1">IF(AND($B65&gt;0,AQ$7&gt;0),INDEX(Výskyt[#Data],MATCH($B65,Výskyt[kód-P]),AQ$7),"")</f>
        <v/>
      </c>
      <c r="AR65" s="48" t="str">
        <f ca="1">IF(AND($B65&gt;0,AR$7&gt;0),INDEX(Výskyt[#Data],MATCH($B65,Výskyt[kód-P]),AR$7),"")</f>
        <v/>
      </c>
      <c r="AS65" s="48" t="str">
        <f ca="1">IF(AND($B65&gt;0,AS$7&gt;0),INDEX(Výskyt[#Data],MATCH($B65,Výskyt[kód-P]),AS$7),"")</f>
        <v/>
      </c>
      <c r="AT65" s="48" t="str">
        <f ca="1">IF(AND($B65&gt;0,AT$7&gt;0),INDEX(Výskyt[#Data],MATCH($B65,Výskyt[kód-P]),AT$7),"")</f>
        <v/>
      </c>
      <c r="AU65" s="48" t="str">
        <f ca="1">IF(AND($B65&gt;0,AU$7&gt;0),INDEX(Výskyt[#Data],MATCH($B65,Výskyt[kód-P]),AU$7),"")</f>
        <v/>
      </c>
      <c r="AV65" s="48" t="str">
        <f ca="1">IF(AND($B65&gt;0,AV$7&gt;0),INDEX(Výskyt[#Data],MATCH($B65,Výskyt[kód-P]),AV$7),"")</f>
        <v/>
      </c>
      <c r="AW65" s="48" t="str">
        <f ca="1">IF(AND($B65&gt;0,AW$7&gt;0),INDEX(Výskyt[#Data],MATCH($B65,Výskyt[kód-P]),AW$7),"")</f>
        <v/>
      </c>
      <c r="AX65" s="48" t="str">
        <f ca="1">IF(AND($B65&gt;0,AX$7&gt;0),INDEX(Výskyt[#Data],MATCH($B65,Výskyt[kód-P]),AX$7),"")</f>
        <v/>
      </c>
      <c r="AY65" s="48" t="str">
        <f ca="1">IF(AND($B65&gt;0,AY$7&gt;0),INDEX(Výskyt[#Data],MATCH($B65,Výskyt[kód-P]),AY$7),"")</f>
        <v/>
      </c>
      <c r="AZ65" s="48" t="str">
        <f ca="1">IF(AND($B65&gt;0,AZ$7&gt;0),INDEX(Výskyt[#Data],MATCH($B65,Výskyt[kód-P]),AZ$7),"")</f>
        <v/>
      </c>
      <c r="BA65" s="48" t="str">
        <f ca="1">IF(AND($B65&gt;0,BA$7&gt;0),INDEX(Výskyt[#Data],MATCH($B65,Výskyt[kód-P]),BA$7),"")</f>
        <v/>
      </c>
      <c r="BB65" s="42"/>
    </row>
    <row r="66" spans="1:54" ht="12.75" customHeight="1" x14ac:dyDescent="0.4">
      <c r="A66" s="54">
        <v>58</v>
      </c>
      <c r="B66" s="55" t="str">
        <f>IFERROR(INDEX(Výskyt[[poradie]:[kód-P]],MATCH(A66,Výskyt[poradie],0),2),"")</f>
        <v/>
      </c>
      <c r="C66" s="55" t="str">
        <f>IFERROR(INDEX(Cenník[[Kód]:[Názov]],MATCH($B66,Cenník[Kód]),2),"")</f>
        <v/>
      </c>
      <c r="D66" s="48" t="str">
        <f t="shared" ca="1" si="0"/>
        <v/>
      </c>
      <c r="E66" s="56" t="str">
        <f>IFERROR(INDEX(Cenník[[KódN]:[JC]],MATCH($B66,Cenník[KódN]),2),"")</f>
        <v/>
      </c>
      <c r="F66" s="57" t="str">
        <f t="shared" ca="1" si="1"/>
        <v/>
      </c>
      <c r="G66" s="42"/>
      <c r="H66" s="58" t="str">
        <f t="shared" si="2"/>
        <v/>
      </c>
      <c r="I66" s="48" t="str">
        <f ca="1">IF(AND($B66&gt;0,I$7&gt;0),INDEX(Výskyt[#Data],MATCH($B66,Výskyt[kód-P]),I$7),"")</f>
        <v/>
      </c>
      <c r="J66" s="48" t="str">
        <f ca="1">IF(AND($B66&gt;0,J$7&gt;0),INDEX(Výskyt[#Data],MATCH($B66,Výskyt[kód-P]),J$7),"")</f>
        <v/>
      </c>
      <c r="K66" s="48" t="str">
        <f ca="1">IF(AND($B66&gt;0,K$7&gt;0),INDEX(Výskyt[#Data],MATCH($B66,Výskyt[kód-P]),K$7),"")</f>
        <v/>
      </c>
      <c r="L66" s="48" t="str">
        <f ca="1">IF(AND($B66&gt;0,L$7&gt;0),INDEX(Výskyt[#Data],MATCH($B66,Výskyt[kód-P]),L$7),"")</f>
        <v/>
      </c>
      <c r="M66" s="48" t="str">
        <f ca="1">IF(AND($B66&gt;0,M$7&gt;0),INDEX(Výskyt[#Data],MATCH($B66,Výskyt[kód-P]),M$7),"")</f>
        <v/>
      </c>
      <c r="N66" s="48" t="str">
        <f ca="1">IF(AND($B66&gt;0,N$7&gt;0),INDEX(Výskyt[#Data],MATCH($B66,Výskyt[kód-P]),N$7),"")</f>
        <v/>
      </c>
      <c r="O66" s="48" t="str">
        <f ca="1">IF(AND($B66&gt;0,O$7&gt;0),INDEX(Výskyt[#Data],MATCH($B66,Výskyt[kód-P]),O$7),"")</f>
        <v/>
      </c>
      <c r="P66" s="48" t="str">
        <f ca="1">IF(AND($B66&gt;0,P$7&gt;0),INDEX(Výskyt[#Data],MATCH($B66,Výskyt[kód-P]),P$7),"")</f>
        <v/>
      </c>
      <c r="Q66" s="48" t="str">
        <f ca="1">IF(AND($B66&gt;0,Q$7&gt;0),INDEX(Výskyt[#Data],MATCH($B66,Výskyt[kód-P]),Q$7),"")</f>
        <v/>
      </c>
      <c r="R66" s="48" t="str">
        <f ca="1">IF(AND($B66&gt;0,R$7&gt;0),INDEX(Výskyt[#Data],MATCH($B66,Výskyt[kód-P]),R$7),"")</f>
        <v/>
      </c>
      <c r="S66" s="48" t="str">
        <f ca="1">IF(AND($B66&gt;0,S$7&gt;0),INDEX(Výskyt[#Data],MATCH($B66,Výskyt[kód-P]),S$7),"")</f>
        <v/>
      </c>
      <c r="T66" s="48" t="str">
        <f ca="1">IF(AND($B66&gt;0,T$7&gt;0),INDEX(Výskyt[#Data],MATCH($B66,Výskyt[kód-P]),T$7),"")</f>
        <v/>
      </c>
      <c r="U66" s="48" t="str">
        <f ca="1">IF(AND($B66&gt;0,U$7&gt;0),INDEX(Výskyt[#Data],MATCH($B66,Výskyt[kód-P]),U$7),"")</f>
        <v/>
      </c>
      <c r="V66" s="48" t="str">
        <f ca="1">IF(AND($B66&gt;0,V$7&gt;0),INDEX(Výskyt[#Data],MATCH($B66,Výskyt[kód-P]),V$7),"")</f>
        <v/>
      </c>
      <c r="W66" s="48" t="str">
        <f ca="1">IF(AND($B66&gt;0,W$7&gt;0),INDEX(Výskyt[#Data],MATCH($B66,Výskyt[kód-P]),W$7),"")</f>
        <v/>
      </c>
      <c r="X66" s="48" t="str">
        <f ca="1">IF(AND($B66&gt;0,X$7&gt;0),INDEX(Výskyt[#Data],MATCH($B66,Výskyt[kód-P]),X$7),"")</f>
        <v/>
      </c>
      <c r="Y66" s="48" t="str">
        <f ca="1">IF(AND($B66&gt;0,Y$7&gt;0),INDEX(Výskyt[#Data],MATCH($B66,Výskyt[kód-P]),Y$7),"")</f>
        <v/>
      </c>
      <c r="Z66" s="48" t="str">
        <f ca="1">IF(AND($B66&gt;0,Z$7&gt;0),INDEX(Výskyt[#Data],MATCH($B66,Výskyt[kód-P]),Z$7),"")</f>
        <v/>
      </c>
      <c r="AA66" s="48" t="str">
        <f ca="1">IF(AND($B66&gt;0,AA$7&gt;0),INDEX(Výskyt[#Data],MATCH($B66,Výskyt[kód-P]),AA$7),"")</f>
        <v/>
      </c>
      <c r="AB66" s="48" t="str">
        <f ca="1">IF(AND($B66&gt;0,AB$7&gt;0),INDEX(Výskyt[#Data],MATCH($B66,Výskyt[kód-P]),AB$7),"")</f>
        <v/>
      </c>
      <c r="AC66" s="48" t="str">
        <f ca="1">IF(AND($B66&gt;0,AC$7&gt;0),INDEX(Výskyt[#Data],MATCH($B66,Výskyt[kód-P]),AC$7),"")</f>
        <v/>
      </c>
      <c r="AD66" s="48" t="str">
        <f ca="1">IF(AND($B66&gt;0,AD$7&gt;0),INDEX(Výskyt[#Data],MATCH($B66,Výskyt[kód-P]),AD$7),"")</f>
        <v/>
      </c>
      <c r="AE66" s="48" t="str">
        <f ca="1">IF(AND($B66&gt;0,AE$7&gt;0),INDEX(Výskyt[#Data],MATCH($B66,Výskyt[kód-P]),AE$7),"")</f>
        <v/>
      </c>
      <c r="AF66" s="48" t="str">
        <f ca="1">IF(AND($B66&gt;0,AF$7&gt;0),INDEX(Výskyt[#Data],MATCH($B66,Výskyt[kód-P]),AF$7),"")</f>
        <v/>
      </c>
      <c r="AG66" s="48" t="str">
        <f ca="1">IF(AND($B66&gt;0,AG$7&gt;0),INDEX(Výskyt[#Data],MATCH($B66,Výskyt[kód-P]),AG$7),"")</f>
        <v/>
      </c>
      <c r="AH66" s="48" t="str">
        <f ca="1">IF(AND($B66&gt;0,AH$7&gt;0),INDEX(Výskyt[#Data],MATCH($B66,Výskyt[kód-P]),AH$7),"")</f>
        <v/>
      </c>
      <c r="AI66" s="48" t="str">
        <f ca="1">IF(AND($B66&gt;0,AI$7&gt;0),INDEX(Výskyt[#Data],MATCH($B66,Výskyt[kód-P]),AI$7),"")</f>
        <v/>
      </c>
      <c r="AJ66" s="48" t="str">
        <f ca="1">IF(AND($B66&gt;0,AJ$7&gt;0),INDEX(Výskyt[#Data],MATCH($B66,Výskyt[kód-P]),AJ$7),"")</f>
        <v/>
      </c>
      <c r="AK66" s="48" t="str">
        <f ca="1">IF(AND($B66&gt;0,AK$7&gt;0),INDEX(Výskyt[#Data],MATCH($B66,Výskyt[kód-P]),AK$7),"")</f>
        <v/>
      </c>
      <c r="AL66" s="48" t="str">
        <f ca="1">IF(AND($B66&gt;0,AL$7&gt;0),INDEX(Výskyt[#Data],MATCH($B66,Výskyt[kód-P]),AL$7),"")</f>
        <v/>
      </c>
      <c r="AM66" s="48" t="str">
        <f ca="1">IF(AND($B66&gt;0,AM$7&gt;0),INDEX(Výskyt[#Data],MATCH($B66,Výskyt[kód-P]),AM$7),"")</f>
        <v/>
      </c>
      <c r="AN66" s="48" t="str">
        <f ca="1">IF(AND($B66&gt;0,AN$7&gt;0),INDEX(Výskyt[#Data],MATCH($B66,Výskyt[kód-P]),AN$7),"")</f>
        <v/>
      </c>
      <c r="AO66" s="48" t="str">
        <f ca="1">IF(AND($B66&gt;0,AO$7&gt;0),INDEX(Výskyt[#Data],MATCH($B66,Výskyt[kód-P]),AO$7),"")</f>
        <v/>
      </c>
      <c r="AP66" s="48" t="str">
        <f ca="1">IF(AND($B66&gt;0,AP$7&gt;0),INDEX(Výskyt[#Data],MATCH($B66,Výskyt[kód-P]),AP$7),"")</f>
        <v/>
      </c>
      <c r="AQ66" s="48" t="str">
        <f ca="1">IF(AND($B66&gt;0,AQ$7&gt;0),INDEX(Výskyt[#Data],MATCH($B66,Výskyt[kód-P]),AQ$7),"")</f>
        <v/>
      </c>
      <c r="AR66" s="48" t="str">
        <f ca="1">IF(AND($B66&gt;0,AR$7&gt;0),INDEX(Výskyt[#Data],MATCH($B66,Výskyt[kód-P]),AR$7),"")</f>
        <v/>
      </c>
      <c r="AS66" s="48" t="str">
        <f ca="1">IF(AND($B66&gt;0,AS$7&gt;0),INDEX(Výskyt[#Data],MATCH($B66,Výskyt[kód-P]),AS$7),"")</f>
        <v/>
      </c>
      <c r="AT66" s="48" t="str">
        <f ca="1">IF(AND($B66&gt;0,AT$7&gt;0),INDEX(Výskyt[#Data],MATCH($B66,Výskyt[kód-P]),AT$7),"")</f>
        <v/>
      </c>
      <c r="AU66" s="48" t="str">
        <f ca="1">IF(AND($B66&gt;0,AU$7&gt;0),INDEX(Výskyt[#Data],MATCH($B66,Výskyt[kód-P]),AU$7),"")</f>
        <v/>
      </c>
      <c r="AV66" s="48" t="str">
        <f ca="1">IF(AND($B66&gt;0,AV$7&gt;0),INDEX(Výskyt[#Data],MATCH($B66,Výskyt[kód-P]),AV$7),"")</f>
        <v/>
      </c>
      <c r="AW66" s="48" t="str">
        <f ca="1">IF(AND($B66&gt;0,AW$7&gt;0),INDEX(Výskyt[#Data],MATCH($B66,Výskyt[kód-P]),AW$7),"")</f>
        <v/>
      </c>
      <c r="AX66" s="48" t="str">
        <f ca="1">IF(AND($B66&gt;0,AX$7&gt;0),INDEX(Výskyt[#Data],MATCH($B66,Výskyt[kód-P]),AX$7),"")</f>
        <v/>
      </c>
      <c r="AY66" s="48" t="str">
        <f ca="1">IF(AND($B66&gt;0,AY$7&gt;0),INDEX(Výskyt[#Data],MATCH($B66,Výskyt[kód-P]),AY$7),"")</f>
        <v/>
      </c>
      <c r="AZ66" s="48" t="str">
        <f ca="1">IF(AND($B66&gt;0,AZ$7&gt;0),INDEX(Výskyt[#Data],MATCH($B66,Výskyt[kód-P]),AZ$7),"")</f>
        <v/>
      </c>
      <c r="BA66" s="48" t="str">
        <f ca="1">IF(AND($B66&gt;0,BA$7&gt;0),INDEX(Výskyt[#Data],MATCH($B66,Výskyt[kód-P]),BA$7),"")</f>
        <v/>
      </c>
      <c r="BB66" s="42"/>
    </row>
    <row r="67" spans="1:54" ht="12.75" customHeight="1" x14ac:dyDescent="0.4">
      <c r="A67" s="54">
        <v>59</v>
      </c>
      <c r="B67" s="55" t="str">
        <f>IFERROR(INDEX(Výskyt[[poradie]:[kód-P]],MATCH(A67,Výskyt[poradie],0),2),"")</f>
        <v/>
      </c>
      <c r="C67" s="55" t="str">
        <f>IFERROR(INDEX(Cenník[[Kód]:[Názov]],MATCH($B67,Cenník[Kód]),2),"")</f>
        <v/>
      </c>
      <c r="D67" s="48" t="str">
        <f t="shared" ca="1" si="0"/>
        <v/>
      </c>
      <c r="E67" s="56" t="str">
        <f>IFERROR(INDEX(Cenník[[KódN]:[JC]],MATCH($B67,Cenník[KódN]),2),"")</f>
        <v/>
      </c>
      <c r="F67" s="57" t="str">
        <f t="shared" ca="1" si="1"/>
        <v/>
      </c>
      <c r="G67" s="42"/>
      <c r="H67" s="58" t="str">
        <f t="shared" si="2"/>
        <v/>
      </c>
      <c r="I67" s="48" t="str">
        <f ca="1">IF(AND($B67&gt;0,I$7&gt;0),INDEX(Výskyt[#Data],MATCH($B67,Výskyt[kód-P]),I$7),"")</f>
        <v/>
      </c>
      <c r="J67" s="48" t="str">
        <f ca="1">IF(AND($B67&gt;0,J$7&gt;0),INDEX(Výskyt[#Data],MATCH($B67,Výskyt[kód-P]),J$7),"")</f>
        <v/>
      </c>
      <c r="K67" s="48" t="str">
        <f ca="1">IF(AND($B67&gt;0,K$7&gt;0),INDEX(Výskyt[#Data],MATCH($B67,Výskyt[kód-P]),K$7),"")</f>
        <v/>
      </c>
      <c r="L67" s="48" t="str">
        <f ca="1">IF(AND($B67&gt;0,L$7&gt;0),INDEX(Výskyt[#Data],MATCH($B67,Výskyt[kód-P]),L$7),"")</f>
        <v/>
      </c>
      <c r="M67" s="48" t="str">
        <f ca="1">IF(AND($B67&gt;0,M$7&gt;0),INDEX(Výskyt[#Data],MATCH($B67,Výskyt[kód-P]),M$7),"")</f>
        <v/>
      </c>
      <c r="N67" s="48" t="str">
        <f ca="1">IF(AND($B67&gt;0,N$7&gt;0),INDEX(Výskyt[#Data],MATCH($B67,Výskyt[kód-P]),N$7),"")</f>
        <v/>
      </c>
      <c r="O67" s="48" t="str">
        <f ca="1">IF(AND($B67&gt;0,O$7&gt;0),INDEX(Výskyt[#Data],MATCH($B67,Výskyt[kód-P]),O$7),"")</f>
        <v/>
      </c>
      <c r="P67" s="48" t="str">
        <f ca="1">IF(AND($B67&gt;0,P$7&gt;0),INDEX(Výskyt[#Data],MATCH($B67,Výskyt[kód-P]),P$7),"")</f>
        <v/>
      </c>
      <c r="Q67" s="48" t="str">
        <f ca="1">IF(AND($B67&gt;0,Q$7&gt;0),INDEX(Výskyt[#Data],MATCH($B67,Výskyt[kód-P]),Q$7),"")</f>
        <v/>
      </c>
      <c r="R67" s="48" t="str">
        <f ca="1">IF(AND($B67&gt;0,R$7&gt;0),INDEX(Výskyt[#Data],MATCH($B67,Výskyt[kód-P]),R$7),"")</f>
        <v/>
      </c>
      <c r="S67" s="48" t="str">
        <f ca="1">IF(AND($B67&gt;0,S$7&gt;0),INDEX(Výskyt[#Data],MATCH($B67,Výskyt[kód-P]),S$7),"")</f>
        <v/>
      </c>
      <c r="T67" s="48" t="str">
        <f ca="1">IF(AND($B67&gt;0,T$7&gt;0),INDEX(Výskyt[#Data],MATCH($B67,Výskyt[kód-P]),T$7),"")</f>
        <v/>
      </c>
      <c r="U67" s="48" t="str">
        <f ca="1">IF(AND($B67&gt;0,U$7&gt;0),INDEX(Výskyt[#Data],MATCH($B67,Výskyt[kód-P]),U$7),"")</f>
        <v/>
      </c>
      <c r="V67" s="48" t="str">
        <f ca="1">IF(AND($B67&gt;0,V$7&gt;0),INDEX(Výskyt[#Data],MATCH($B67,Výskyt[kód-P]),V$7),"")</f>
        <v/>
      </c>
      <c r="W67" s="48" t="str">
        <f ca="1">IF(AND($B67&gt;0,W$7&gt;0),INDEX(Výskyt[#Data],MATCH($B67,Výskyt[kód-P]),W$7),"")</f>
        <v/>
      </c>
      <c r="X67" s="48" t="str">
        <f ca="1">IF(AND($B67&gt;0,X$7&gt;0),INDEX(Výskyt[#Data],MATCH($B67,Výskyt[kód-P]),X$7),"")</f>
        <v/>
      </c>
      <c r="Y67" s="48" t="str">
        <f ca="1">IF(AND($B67&gt;0,Y$7&gt;0),INDEX(Výskyt[#Data],MATCH($B67,Výskyt[kód-P]),Y$7),"")</f>
        <v/>
      </c>
      <c r="Z67" s="48" t="str">
        <f ca="1">IF(AND($B67&gt;0,Z$7&gt;0),INDEX(Výskyt[#Data],MATCH($B67,Výskyt[kód-P]),Z$7),"")</f>
        <v/>
      </c>
      <c r="AA67" s="48" t="str">
        <f ca="1">IF(AND($B67&gt;0,AA$7&gt;0),INDEX(Výskyt[#Data],MATCH($B67,Výskyt[kód-P]),AA$7),"")</f>
        <v/>
      </c>
      <c r="AB67" s="48" t="str">
        <f ca="1">IF(AND($B67&gt;0,AB$7&gt;0),INDEX(Výskyt[#Data],MATCH($B67,Výskyt[kód-P]),AB$7),"")</f>
        <v/>
      </c>
      <c r="AC67" s="48" t="str">
        <f ca="1">IF(AND($B67&gt;0,AC$7&gt;0),INDEX(Výskyt[#Data],MATCH($B67,Výskyt[kód-P]),AC$7),"")</f>
        <v/>
      </c>
      <c r="AD67" s="48" t="str">
        <f ca="1">IF(AND($B67&gt;0,AD$7&gt;0),INDEX(Výskyt[#Data],MATCH($B67,Výskyt[kód-P]),AD$7),"")</f>
        <v/>
      </c>
      <c r="AE67" s="48" t="str">
        <f ca="1">IF(AND($B67&gt;0,AE$7&gt;0),INDEX(Výskyt[#Data],MATCH($B67,Výskyt[kód-P]),AE$7),"")</f>
        <v/>
      </c>
      <c r="AF67" s="48" t="str">
        <f ca="1">IF(AND($B67&gt;0,AF$7&gt;0),INDEX(Výskyt[#Data],MATCH($B67,Výskyt[kód-P]),AF$7),"")</f>
        <v/>
      </c>
      <c r="AG67" s="48" t="str">
        <f ca="1">IF(AND($B67&gt;0,AG$7&gt;0),INDEX(Výskyt[#Data],MATCH($B67,Výskyt[kód-P]),AG$7),"")</f>
        <v/>
      </c>
      <c r="AH67" s="48" t="str">
        <f ca="1">IF(AND($B67&gt;0,AH$7&gt;0),INDEX(Výskyt[#Data],MATCH($B67,Výskyt[kód-P]),AH$7),"")</f>
        <v/>
      </c>
      <c r="AI67" s="48" t="str">
        <f ca="1">IF(AND($B67&gt;0,AI$7&gt;0),INDEX(Výskyt[#Data],MATCH($B67,Výskyt[kód-P]),AI$7),"")</f>
        <v/>
      </c>
      <c r="AJ67" s="48" t="str">
        <f ca="1">IF(AND($B67&gt;0,AJ$7&gt;0),INDEX(Výskyt[#Data],MATCH($B67,Výskyt[kód-P]),AJ$7),"")</f>
        <v/>
      </c>
      <c r="AK67" s="48" t="str">
        <f ca="1">IF(AND($B67&gt;0,AK$7&gt;0),INDEX(Výskyt[#Data],MATCH($B67,Výskyt[kód-P]),AK$7),"")</f>
        <v/>
      </c>
      <c r="AL67" s="48" t="str">
        <f ca="1">IF(AND($B67&gt;0,AL$7&gt;0),INDEX(Výskyt[#Data],MATCH($B67,Výskyt[kód-P]),AL$7),"")</f>
        <v/>
      </c>
      <c r="AM67" s="48" t="str">
        <f ca="1">IF(AND($B67&gt;0,AM$7&gt;0),INDEX(Výskyt[#Data],MATCH($B67,Výskyt[kód-P]),AM$7),"")</f>
        <v/>
      </c>
      <c r="AN67" s="48" t="str">
        <f ca="1">IF(AND($B67&gt;0,AN$7&gt;0),INDEX(Výskyt[#Data],MATCH($B67,Výskyt[kód-P]),AN$7),"")</f>
        <v/>
      </c>
      <c r="AO67" s="48" t="str">
        <f ca="1">IF(AND($B67&gt;0,AO$7&gt;0),INDEX(Výskyt[#Data],MATCH($B67,Výskyt[kód-P]),AO$7),"")</f>
        <v/>
      </c>
      <c r="AP67" s="48" t="str">
        <f ca="1">IF(AND($B67&gt;0,AP$7&gt;0),INDEX(Výskyt[#Data],MATCH($B67,Výskyt[kód-P]),AP$7),"")</f>
        <v/>
      </c>
      <c r="AQ67" s="48" t="str">
        <f ca="1">IF(AND($B67&gt;0,AQ$7&gt;0),INDEX(Výskyt[#Data],MATCH($B67,Výskyt[kód-P]),AQ$7),"")</f>
        <v/>
      </c>
      <c r="AR67" s="48" t="str">
        <f ca="1">IF(AND($B67&gt;0,AR$7&gt;0),INDEX(Výskyt[#Data],MATCH($B67,Výskyt[kód-P]),AR$7),"")</f>
        <v/>
      </c>
      <c r="AS67" s="48" t="str">
        <f ca="1">IF(AND($B67&gt;0,AS$7&gt;0),INDEX(Výskyt[#Data],MATCH($B67,Výskyt[kód-P]),AS$7),"")</f>
        <v/>
      </c>
      <c r="AT67" s="48" t="str">
        <f ca="1">IF(AND($B67&gt;0,AT$7&gt;0),INDEX(Výskyt[#Data],MATCH($B67,Výskyt[kód-P]),AT$7),"")</f>
        <v/>
      </c>
      <c r="AU67" s="48" t="str">
        <f ca="1">IF(AND($B67&gt;0,AU$7&gt;0),INDEX(Výskyt[#Data],MATCH($B67,Výskyt[kód-P]),AU$7),"")</f>
        <v/>
      </c>
      <c r="AV67" s="48" t="str">
        <f ca="1">IF(AND($B67&gt;0,AV$7&gt;0),INDEX(Výskyt[#Data],MATCH($B67,Výskyt[kód-P]),AV$7),"")</f>
        <v/>
      </c>
      <c r="AW67" s="48" t="str">
        <f ca="1">IF(AND($B67&gt;0,AW$7&gt;0),INDEX(Výskyt[#Data],MATCH($B67,Výskyt[kód-P]),AW$7),"")</f>
        <v/>
      </c>
      <c r="AX67" s="48" t="str">
        <f ca="1">IF(AND($B67&gt;0,AX$7&gt;0),INDEX(Výskyt[#Data],MATCH($B67,Výskyt[kód-P]),AX$7),"")</f>
        <v/>
      </c>
      <c r="AY67" s="48" t="str">
        <f ca="1">IF(AND($B67&gt;0,AY$7&gt;0),INDEX(Výskyt[#Data],MATCH($B67,Výskyt[kód-P]),AY$7),"")</f>
        <v/>
      </c>
      <c r="AZ67" s="48" t="str">
        <f ca="1">IF(AND($B67&gt;0,AZ$7&gt;0),INDEX(Výskyt[#Data],MATCH($B67,Výskyt[kód-P]),AZ$7),"")</f>
        <v/>
      </c>
      <c r="BA67" s="48" t="str">
        <f ca="1">IF(AND($B67&gt;0,BA$7&gt;0),INDEX(Výskyt[#Data],MATCH($B67,Výskyt[kód-P]),BA$7),"")</f>
        <v/>
      </c>
      <c r="BB67" s="42"/>
    </row>
    <row r="68" spans="1:54" ht="12.75" customHeight="1" x14ac:dyDescent="0.4">
      <c r="A68" s="54">
        <v>60</v>
      </c>
      <c r="B68" s="55" t="str">
        <f>IFERROR(INDEX(Výskyt[[poradie]:[kód-P]],MATCH(A68,Výskyt[poradie],0),2),"")</f>
        <v/>
      </c>
      <c r="C68" s="55" t="str">
        <f>IFERROR(INDEX(Cenník[[Kód]:[Názov]],MATCH($B68,Cenník[Kód]),2),"")</f>
        <v/>
      </c>
      <c r="D68" s="48" t="str">
        <f t="shared" ca="1" si="0"/>
        <v/>
      </c>
      <c r="E68" s="56" t="str">
        <f>IFERROR(INDEX(Cenník[[KódN]:[JC]],MATCH($B68,Cenník[KódN]),2),"")</f>
        <v/>
      </c>
      <c r="F68" s="57" t="str">
        <f t="shared" ca="1" si="1"/>
        <v/>
      </c>
      <c r="G68" s="42"/>
      <c r="H68" s="58" t="str">
        <f t="shared" si="2"/>
        <v/>
      </c>
      <c r="I68" s="48" t="str">
        <f ca="1">IF(AND($B68&gt;0,I$7&gt;0),INDEX(Výskyt[#Data],MATCH($B68,Výskyt[kód-P]),I$7),"")</f>
        <v/>
      </c>
      <c r="J68" s="48" t="str">
        <f ca="1">IF(AND($B68&gt;0,J$7&gt;0),INDEX(Výskyt[#Data],MATCH($B68,Výskyt[kód-P]),J$7),"")</f>
        <v/>
      </c>
      <c r="K68" s="48" t="str">
        <f ca="1">IF(AND($B68&gt;0,K$7&gt;0),INDEX(Výskyt[#Data],MATCH($B68,Výskyt[kód-P]),K$7),"")</f>
        <v/>
      </c>
      <c r="L68" s="48" t="str">
        <f ca="1">IF(AND($B68&gt;0,L$7&gt;0),INDEX(Výskyt[#Data],MATCH($B68,Výskyt[kód-P]),L$7),"")</f>
        <v/>
      </c>
      <c r="M68" s="48" t="str">
        <f ca="1">IF(AND($B68&gt;0,M$7&gt;0),INDEX(Výskyt[#Data],MATCH($B68,Výskyt[kód-P]),M$7),"")</f>
        <v/>
      </c>
      <c r="N68" s="48" t="str">
        <f ca="1">IF(AND($B68&gt;0,N$7&gt;0),INDEX(Výskyt[#Data],MATCH($B68,Výskyt[kód-P]),N$7),"")</f>
        <v/>
      </c>
      <c r="O68" s="48" t="str">
        <f ca="1">IF(AND($B68&gt;0,O$7&gt;0),INDEX(Výskyt[#Data],MATCH($B68,Výskyt[kód-P]),O$7),"")</f>
        <v/>
      </c>
      <c r="P68" s="48" t="str">
        <f ca="1">IF(AND($B68&gt;0,P$7&gt;0),INDEX(Výskyt[#Data],MATCH($B68,Výskyt[kód-P]),P$7),"")</f>
        <v/>
      </c>
      <c r="Q68" s="48" t="str">
        <f ca="1">IF(AND($B68&gt;0,Q$7&gt;0),INDEX(Výskyt[#Data],MATCH($B68,Výskyt[kód-P]),Q$7),"")</f>
        <v/>
      </c>
      <c r="R68" s="48" t="str">
        <f ca="1">IF(AND($B68&gt;0,R$7&gt;0),INDEX(Výskyt[#Data],MATCH($B68,Výskyt[kód-P]),R$7),"")</f>
        <v/>
      </c>
      <c r="S68" s="48" t="str">
        <f ca="1">IF(AND($B68&gt;0,S$7&gt;0),INDEX(Výskyt[#Data],MATCH($B68,Výskyt[kód-P]),S$7),"")</f>
        <v/>
      </c>
      <c r="T68" s="48" t="str">
        <f ca="1">IF(AND($B68&gt;0,T$7&gt;0),INDEX(Výskyt[#Data],MATCH($B68,Výskyt[kód-P]),T$7),"")</f>
        <v/>
      </c>
      <c r="U68" s="48" t="str">
        <f ca="1">IF(AND($B68&gt;0,U$7&gt;0),INDEX(Výskyt[#Data],MATCH($B68,Výskyt[kód-P]),U$7),"")</f>
        <v/>
      </c>
      <c r="V68" s="48" t="str">
        <f ca="1">IF(AND($B68&gt;0,V$7&gt;0),INDEX(Výskyt[#Data],MATCH($B68,Výskyt[kód-P]),V$7),"")</f>
        <v/>
      </c>
      <c r="W68" s="48" t="str">
        <f ca="1">IF(AND($B68&gt;0,W$7&gt;0),INDEX(Výskyt[#Data],MATCH($B68,Výskyt[kód-P]),W$7),"")</f>
        <v/>
      </c>
      <c r="X68" s="48" t="str">
        <f ca="1">IF(AND($B68&gt;0,X$7&gt;0),INDEX(Výskyt[#Data],MATCH($B68,Výskyt[kód-P]),X$7),"")</f>
        <v/>
      </c>
      <c r="Y68" s="48" t="str">
        <f ca="1">IF(AND($B68&gt;0,Y$7&gt;0),INDEX(Výskyt[#Data],MATCH($B68,Výskyt[kód-P]),Y$7),"")</f>
        <v/>
      </c>
      <c r="Z68" s="48" t="str">
        <f ca="1">IF(AND($B68&gt;0,Z$7&gt;0),INDEX(Výskyt[#Data],MATCH($B68,Výskyt[kód-P]),Z$7),"")</f>
        <v/>
      </c>
      <c r="AA68" s="48" t="str">
        <f ca="1">IF(AND($B68&gt;0,AA$7&gt;0),INDEX(Výskyt[#Data],MATCH($B68,Výskyt[kód-P]),AA$7),"")</f>
        <v/>
      </c>
      <c r="AB68" s="48" t="str">
        <f ca="1">IF(AND($B68&gt;0,AB$7&gt;0),INDEX(Výskyt[#Data],MATCH($B68,Výskyt[kód-P]),AB$7),"")</f>
        <v/>
      </c>
      <c r="AC68" s="48" t="str">
        <f ca="1">IF(AND($B68&gt;0,AC$7&gt;0),INDEX(Výskyt[#Data],MATCH($B68,Výskyt[kód-P]),AC$7),"")</f>
        <v/>
      </c>
      <c r="AD68" s="48" t="str">
        <f ca="1">IF(AND($B68&gt;0,AD$7&gt;0),INDEX(Výskyt[#Data],MATCH($B68,Výskyt[kód-P]),AD$7),"")</f>
        <v/>
      </c>
      <c r="AE68" s="48" t="str">
        <f ca="1">IF(AND($B68&gt;0,AE$7&gt;0),INDEX(Výskyt[#Data],MATCH($B68,Výskyt[kód-P]),AE$7),"")</f>
        <v/>
      </c>
      <c r="AF68" s="48" t="str">
        <f ca="1">IF(AND($B68&gt;0,AF$7&gt;0),INDEX(Výskyt[#Data],MATCH($B68,Výskyt[kód-P]),AF$7),"")</f>
        <v/>
      </c>
      <c r="AG68" s="48" t="str">
        <f ca="1">IF(AND($B68&gt;0,AG$7&gt;0),INDEX(Výskyt[#Data],MATCH($B68,Výskyt[kód-P]),AG$7),"")</f>
        <v/>
      </c>
      <c r="AH68" s="48" t="str">
        <f ca="1">IF(AND($B68&gt;0,AH$7&gt;0),INDEX(Výskyt[#Data],MATCH($B68,Výskyt[kód-P]),AH$7),"")</f>
        <v/>
      </c>
      <c r="AI68" s="48" t="str">
        <f ca="1">IF(AND($B68&gt;0,AI$7&gt;0),INDEX(Výskyt[#Data],MATCH($B68,Výskyt[kód-P]),AI$7),"")</f>
        <v/>
      </c>
      <c r="AJ68" s="48" t="str">
        <f ca="1">IF(AND($B68&gt;0,AJ$7&gt;0),INDEX(Výskyt[#Data],MATCH($B68,Výskyt[kód-P]),AJ$7),"")</f>
        <v/>
      </c>
      <c r="AK68" s="48" t="str">
        <f ca="1">IF(AND($B68&gt;0,AK$7&gt;0),INDEX(Výskyt[#Data],MATCH($B68,Výskyt[kód-P]),AK$7),"")</f>
        <v/>
      </c>
      <c r="AL68" s="48" t="str">
        <f ca="1">IF(AND($B68&gt;0,AL$7&gt;0),INDEX(Výskyt[#Data],MATCH($B68,Výskyt[kód-P]),AL$7),"")</f>
        <v/>
      </c>
      <c r="AM68" s="48" t="str">
        <f ca="1">IF(AND($B68&gt;0,AM$7&gt;0),INDEX(Výskyt[#Data],MATCH($B68,Výskyt[kód-P]),AM$7),"")</f>
        <v/>
      </c>
      <c r="AN68" s="48" t="str">
        <f ca="1">IF(AND($B68&gt;0,AN$7&gt;0),INDEX(Výskyt[#Data],MATCH($B68,Výskyt[kód-P]),AN$7),"")</f>
        <v/>
      </c>
      <c r="AO68" s="48" t="str">
        <f ca="1">IF(AND($B68&gt;0,AO$7&gt;0),INDEX(Výskyt[#Data],MATCH($B68,Výskyt[kód-P]),AO$7),"")</f>
        <v/>
      </c>
      <c r="AP68" s="48" t="str">
        <f ca="1">IF(AND($B68&gt;0,AP$7&gt;0),INDEX(Výskyt[#Data],MATCH($B68,Výskyt[kód-P]),AP$7),"")</f>
        <v/>
      </c>
      <c r="AQ68" s="48" t="str">
        <f ca="1">IF(AND($B68&gt;0,AQ$7&gt;0),INDEX(Výskyt[#Data],MATCH($B68,Výskyt[kód-P]),AQ$7),"")</f>
        <v/>
      </c>
      <c r="AR68" s="48" t="str">
        <f ca="1">IF(AND($B68&gt;0,AR$7&gt;0),INDEX(Výskyt[#Data],MATCH($B68,Výskyt[kód-P]),AR$7),"")</f>
        <v/>
      </c>
      <c r="AS68" s="48" t="str">
        <f ca="1">IF(AND($B68&gt;0,AS$7&gt;0),INDEX(Výskyt[#Data],MATCH($B68,Výskyt[kód-P]),AS$7),"")</f>
        <v/>
      </c>
      <c r="AT68" s="48" t="str">
        <f ca="1">IF(AND($B68&gt;0,AT$7&gt;0),INDEX(Výskyt[#Data],MATCH($B68,Výskyt[kód-P]),AT$7),"")</f>
        <v/>
      </c>
      <c r="AU68" s="48" t="str">
        <f ca="1">IF(AND($B68&gt;0,AU$7&gt;0),INDEX(Výskyt[#Data],MATCH($B68,Výskyt[kód-P]),AU$7),"")</f>
        <v/>
      </c>
      <c r="AV68" s="48" t="str">
        <f ca="1">IF(AND($B68&gt;0,AV$7&gt;0),INDEX(Výskyt[#Data],MATCH($B68,Výskyt[kód-P]),AV$7),"")</f>
        <v/>
      </c>
      <c r="AW68" s="48" t="str">
        <f ca="1">IF(AND($B68&gt;0,AW$7&gt;0),INDEX(Výskyt[#Data],MATCH($B68,Výskyt[kód-P]),AW$7),"")</f>
        <v/>
      </c>
      <c r="AX68" s="48" t="str">
        <f ca="1">IF(AND($B68&gt;0,AX$7&gt;0),INDEX(Výskyt[#Data],MATCH($B68,Výskyt[kód-P]),AX$7),"")</f>
        <v/>
      </c>
      <c r="AY68" s="48" t="str">
        <f ca="1">IF(AND($B68&gt;0,AY$7&gt;0),INDEX(Výskyt[#Data],MATCH($B68,Výskyt[kód-P]),AY$7),"")</f>
        <v/>
      </c>
      <c r="AZ68" s="48" t="str">
        <f ca="1">IF(AND($B68&gt;0,AZ$7&gt;0),INDEX(Výskyt[#Data],MATCH($B68,Výskyt[kód-P]),AZ$7),"")</f>
        <v/>
      </c>
      <c r="BA68" s="48" t="str">
        <f ca="1">IF(AND($B68&gt;0,BA$7&gt;0),INDEX(Výskyt[#Data],MATCH($B68,Výskyt[kód-P]),BA$7),"")</f>
        <v/>
      </c>
      <c r="BB68" s="42"/>
    </row>
    <row r="69" spans="1:54" ht="12.75" customHeight="1" x14ac:dyDescent="0.4">
      <c r="A69" s="54">
        <v>61</v>
      </c>
      <c r="B69" s="55" t="str">
        <f>IFERROR(INDEX(Výskyt[[poradie]:[kód-P]],MATCH(A69,Výskyt[poradie],0),2),"")</f>
        <v/>
      </c>
      <c r="C69" s="55" t="str">
        <f>IFERROR(INDEX(Cenník[[Kód]:[Názov]],MATCH($B69,Cenník[Kód]),2),"")</f>
        <v/>
      </c>
      <c r="D69" s="48" t="str">
        <f t="shared" ca="1" si="0"/>
        <v/>
      </c>
      <c r="E69" s="56" t="str">
        <f>IFERROR(INDEX(Cenník[[KódN]:[JC]],MATCH($B69,Cenník[KódN]),2),"")</f>
        <v/>
      </c>
      <c r="F69" s="57" t="str">
        <f t="shared" ca="1" si="1"/>
        <v/>
      </c>
      <c r="G69" s="42"/>
      <c r="H69" s="58" t="str">
        <f t="shared" si="2"/>
        <v/>
      </c>
      <c r="I69" s="48" t="str">
        <f ca="1">IF(AND($B69&gt;0,I$7&gt;0),INDEX(Výskyt[#Data],MATCH($B69,Výskyt[kód-P]),I$7),"")</f>
        <v/>
      </c>
      <c r="J69" s="48" t="str">
        <f ca="1">IF(AND($B69&gt;0,J$7&gt;0),INDEX(Výskyt[#Data],MATCH($B69,Výskyt[kód-P]),J$7),"")</f>
        <v/>
      </c>
      <c r="K69" s="48" t="str">
        <f ca="1">IF(AND($B69&gt;0,K$7&gt;0),INDEX(Výskyt[#Data],MATCH($B69,Výskyt[kód-P]),K$7),"")</f>
        <v/>
      </c>
      <c r="L69" s="48" t="str">
        <f ca="1">IF(AND($B69&gt;0,L$7&gt;0),INDEX(Výskyt[#Data],MATCH($B69,Výskyt[kód-P]),L$7),"")</f>
        <v/>
      </c>
      <c r="M69" s="48" t="str">
        <f ca="1">IF(AND($B69&gt;0,M$7&gt;0),INDEX(Výskyt[#Data],MATCH($B69,Výskyt[kód-P]),M$7),"")</f>
        <v/>
      </c>
      <c r="N69" s="48" t="str">
        <f ca="1">IF(AND($B69&gt;0,N$7&gt;0),INDEX(Výskyt[#Data],MATCH($B69,Výskyt[kód-P]),N$7),"")</f>
        <v/>
      </c>
      <c r="O69" s="48" t="str">
        <f ca="1">IF(AND($B69&gt;0,O$7&gt;0),INDEX(Výskyt[#Data],MATCH($B69,Výskyt[kód-P]),O$7),"")</f>
        <v/>
      </c>
      <c r="P69" s="48" t="str">
        <f ca="1">IF(AND($B69&gt;0,P$7&gt;0),INDEX(Výskyt[#Data],MATCH($B69,Výskyt[kód-P]),P$7),"")</f>
        <v/>
      </c>
      <c r="Q69" s="48" t="str">
        <f ca="1">IF(AND($B69&gt;0,Q$7&gt;0),INDEX(Výskyt[#Data],MATCH($B69,Výskyt[kód-P]),Q$7),"")</f>
        <v/>
      </c>
      <c r="R69" s="48" t="str">
        <f ca="1">IF(AND($B69&gt;0,R$7&gt;0),INDEX(Výskyt[#Data],MATCH($B69,Výskyt[kód-P]),R$7),"")</f>
        <v/>
      </c>
      <c r="S69" s="48" t="str">
        <f ca="1">IF(AND($B69&gt;0,S$7&gt;0),INDEX(Výskyt[#Data],MATCH($B69,Výskyt[kód-P]),S$7),"")</f>
        <v/>
      </c>
      <c r="T69" s="48" t="str">
        <f ca="1">IF(AND($B69&gt;0,T$7&gt;0),INDEX(Výskyt[#Data],MATCH($B69,Výskyt[kód-P]),T$7),"")</f>
        <v/>
      </c>
      <c r="U69" s="48" t="str">
        <f ca="1">IF(AND($B69&gt;0,U$7&gt;0),INDEX(Výskyt[#Data],MATCH($B69,Výskyt[kód-P]),U$7),"")</f>
        <v/>
      </c>
      <c r="V69" s="48" t="str">
        <f ca="1">IF(AND($B69&gt;0,V$7&gt;0),INDEX(Výskyt[#Data],MATCH($B69,Výskyt[kód-P]),V$7),"")</f>
        <v/>
      </c>
      <c r="W69" s="48" t="str">
        <f ca="1">IF(AND($B69&gt;0,W$7&gt;0),INDEX(Výskyt[#Data],MATCH($B69,Výskyt[kód-P]),W$7),"")</f>
        <v/>
      </c>
      <c r="X69" s="48" t="str">
        <f ca="1">IF(AND($B69&gt;0,X$7&gt;0),INDEX(Výskyt[#Data],MATCH($B69,Výskyt[kód-P]),X$7),"")</f>
        <v/>
      </c>
      <c r="Y69" s="48" t="str">
        <f ca="1">IF(AND($B69&gt;0,Y$7&gt;0),INDEX(Výskyt[#Data],MATCH($B69,Výskyt[kód-P]),Y$7),"")</f>
        <v/>
      </c>
      <c r="Z69" s="48" t="str">
        <f ca="1">IF(AND($B69&gt;0,Z$7&gt;0),INDEX(Výskyt[#Data],MATCH($B69,Výskyt[kód-P]),Z$7),"")</f>
        <v/>
      </c>
      <c r="AA69" s="48" t="str">
        <f ca="1">IF(AND($B69&gt;0,AA$7&gt;0),INDEX(Výskyt[#Data],MATCH($B69,Výskyt[kód-P]),AA$7),"")</f>
        <v/>
      </c>
      <c r="AB69" s="48" t="str">
        <f ca="1">IF(AND($B69&gt;0,AB$7&gt;0),INDEX(Výskyt[#Data],MATCH($B69,Výskyt[kód-P]),AB$7),"")</f>
        <v/>
      </c>
      <c r="AC69" s="48" t="str">
        <f ca="1">IF(AND($B69&gt;0,AC$7&gt;0),INDEX(Výskyt[#Data],MATCH($B69,Výskyt[kód-P]),AC$7),"")</f>
        <v/>
      </c>
      <c r="AD69" s="48" t="str">
        <f ca="1">IF(AND($B69&gt;0,AD$7&gt;0),INDEX(Výskyt[#Data],MATCH($B69,Výskyt[kód-P]),AD$7),"")</f>
        <v/>
      </c>
      <c r="AE69" s="48" t="str">
        <f ca="1">IF(AND($B69&gt;0,AE$7&gt;0),INDEX(Výskyt[#Data],MATCH($B69,Výskyt[kód-P]),AE$7),"")</f>
        <v/>
      </c>
      <c r="AF69" s="48" t="str">
        <f ca="1">IF(AND($B69&gt;0,AF$7&gt;0),INDEX(Výskyt[#Data],MATCH($B69,Výskyt[kód-P]),AF$7),"")</f>
        <v/>
      </c>
      <c r="AG69" s="48" t="str">
        <f ca="1">IF(AND($B69&gt;0,AG$7&gt;0),INDEX(Výskyt[#Data],MATCH($B69,Výskyt[kód-P]),AG$7),"")</f>
        <v/>
      </c>
      <c r="AH69" s="48" t="str">
        <f ca="1">IF(AND($B69&gt;0,AH$7&gt;0),INDEX(Výskyt[#Data],MATCH($B69,Výskyt[kód-P]),AH$7),"")</f>
        <v/>
      </c>
      <c r="AI69" s="48" t="str">
        <f ca="1">IF(AND($B69&gt;0,AI$7&gt;0),INDEX(Výskyt[#Data],MATCH($B69,Výskyt[kód-P]),AI$7),"")</f>
        <v/>
      </c>
      <c r="AJ69" s="48" t="str">
        <f ca="1">IF(AND($B69&gt;0,AJ$7&gt;0),INDEX(Výskyt[#Data],MATCH($B69,Výskyt[kód-P]),AJ$7),"")</f>
        <v/>
      </c>
      <c r="AK69" s="48" t="str">
        <f ca="1">IF(AND($B69&gt;0,AK$7&gt;0),INDEX(Výskyt[#Data],MATCH($B69,Výskyt[kód-P]),AK$7),"")</f>
        <v/>
      </c>
      <c r="AL69" s="48" t="str">
        <f ca="1">IF(AND($B69&gt;0,AL$7&gt;0),INDEX(Výskyt[#Data],MATCH($B69,Výskyt[kód-P]),AL$7),"")</f>
        <v/>
      </c>
      <c r="AM69" s="48" t="str">
        <f ca="1">IF(AND($B69&gt;0,AM$7&gt;0),INDEX(Výskyt[#Data],MATCH($B69,Výskyt[kód-P]),AM$7),"")</f>
        <v/>
      </c>
      <c r="AN69" s="48" t="str">
        <f ca="1">IF(AND($B69&gt;0,AN$7&gt;0),INDEX(Výskyt[#Data],MATCH($B69,Výskyt[kód-P]),AN$7),"")</f>
        <v/>
      </c>
      <c r="AO69" s="48" t="str">
        <f ca="1">IF(AND($B69&gt;0,AO$7&gt;0),INDEX(Výskyt[#Data],MATCH($B69,Výskyt[kód-P]),AO$7),"")</f>
        <v/>
      </c>
      <c r="AP69" s="48" t="str">
        <f ca="1">IF(AND($B69&gt;0,AP$7&gt;0),INDEX(Výskyt[#Data],MATCH($B69,Výskyt[kód-P]),AP$7),"")</f>
        <v/>
      </c>
      <c r="AQ69" s="48" t="str">
        <f ca="1">IF(AND($B69&gt;0,AQ$7&gt;0),INDEX(Výskyt[#Data],MATCH($B69,Výskyt[kód-P]),AQ$7),"")</f>
        <v/>
      </c>
      <c r="AR69" s="48" t="str">
        <f ca="1">IF(AND($B69&gt;0,AR$7&gt;0),INDEX(Výskyt[#Data],MATCH($B69,Výskyt[kód-P]),AR$7),"")</f>
        <v/>
      </c>
      <c r="AS69" s="48" t="str">
        <f ca="1">IF(AND($B69&gt;0,AS$7&gt;0),INDEX(Výskyt[#Data],MATCH($B69,Výskyt[kód-P]),AS$7),"")</f>
        <v/>
      </c>
      <c r="AT69" s="48" t="str">
        <f ca="1">IF(AND($B69&gt;0,AT$7&gt;0),INDEX(Výskyt[#Data],MATCH($B69,Výskyt[kód-P]),AT$7),"")</f>
        <v/>
      </c>
      <c r="AU69" s="48" t="str">
        <f ca="1">IF(AND($B69&gt;0,AU$7&gt;0),INDEX(Výskyt[#Data],MATCH($B69,Výskyt[kód-P]),AU$7),"")</f>
        <v/>
      </c>
      <c r="AV69" s="48" t="str">
        <f ca="1">IF(AND($B69&gt;0,AV$7&gt;0),INDEX(Výskyt[#Data],MATCH($B69,Výskyt[kód-P]),AV$7),"")</f>
        <v/>
      </c>
      <c r="AW69" s="48" t="str">
        <f ca="1">IF(AND($B69&gt;0,AW$7&gt;0),INDEX(Výskyt[#Data],MATCH($B69,Výskyt[kód-P]),AW$7),"")</f>
        <v/>
      </c>
      <c r="AX69" s="48" t="str">
        <f ca="1">IF(AND($B69&gt;0,AX$7&gt;0),INDEX(Výskyt[#Data],MATCH($B69,Výskyt[kód-P]),AX$7),"")</f>
        <v/>
      </c>
      <c r="AY69" s="48" t="str">
        <f ca="1">IF(AND($B69&gt;0,AY$7&gt;0),INDEX(Výskyt[#Data],MATCH($B69,Výskyt[kód-P]),AY$7),"")</f>
        <v/>
      </c>
      <c r="AZ69" s="48" t="str">
        <f ca="1">IF(AND($B69&gt;0,AZ$7&gt;0),INDEX(Výskyt[#Data],MATCH($B69,Výskyt[kód-P]),AZ$7),"")</f>
        <v/>
      </c>
      <c r="BA69" s="48" t="str">
        <f ca="1">IF(AND($B69&gt;0,BA$7&gt;0),INDEX(Výskyt[#Data],MATCH($B69,Výskyt[kód-P]),BA$7),"")</f>
        <v/>
      </c>
      <c r="BB69" s="42"/>
    </row>
    <row r="70" spans="1:54" ht="12.75" customHeight="1" x14ac:dyDescent="0.4">
      <c r="A70" s="54">
        <v>62</v>
      </c>
      <c r="B70" s="55" t="str">
        <f>IFERROR(INDEX(Výskyt[[poradie]:[kód-P]],MATCH(A70,Výskyt[poradie],0),2),"")</f>
        <v/>
      </c>
      <c r="C70" s="55" t="str">
        <f>IFERROR(INDEX(Cenník[[Kód]:[Názov]],MATCH($B70,Cenník[Kód]),2),"")</f>
        <v/>
      </c>
      <c r="D70" s="48" t="str">
        <f t="shared" ca="1" si="0"/>
        <v/>
      </c>
      <c r="E70" s="56" t="str">
        <f>IFERROR(INDEX(Cenník[[KódN]:[JC]],MATCH($B70,Cenník[KódN]),2),"")</f>
        <v/>
      </c>
      <c r="F70" s="57" t="str">
        <f t="shared" ca="1" si="1"/>
        <v/>
      </c>
      <c r="G70" s="42"/>
      <c r="H70" s="58" t="str">
        <f t="shared" si="2"/>
        <v/>
      </c>
      <c r="I70" s="48" t="str">
        <f ca="1">IF(AND($B70&gt;0,I$7&gt;0),INDEX(Výskyt[#Data],MATCH($B70,Výskyt[kód-P]),I$7),"")</f>
        <v/>
      </c>
      <c r="J70" s="48" t="str">
        <f ca="1">IF(AND($B70&gt;0,J$7&gt;0),INDEX(Výskyt[#Data],MATCH($B70,Výskyt[kód-P]),J$7),"")</f>
        <v/>
      </c>
      <c r="K70" s="48" t="str">
        <f ca="1">IF(AND($B70&gt;0,K$7&gt;0),INDEX(Výskyt[#Data],MATCH($B70,Výskyt[kód-P]),K$7),"")</f>
        <v/>
      </c>
      <c r="L70" s="48" t="str">
        <f ca="1">IF(AND($B70&gt;0,L$7&gt;0),INDEX(Výskyt[#Data],MATCH($B70,Výskyt[kód-P]),L$7),"")</f>
        <v/>
      </c>
      <c r="M70" s="48" t="str">
        <f ca="1">IF(AND($B70&gt;0,M$7&gt;0),INDEX(Výskyt[#Data],MATCH($B70,Výskyt[kód-P]),M$7),"")</f>
        <v/>
      </c>
      <c r="N70" s="48" t="str">
        <f ca="1">IF(AND($B70&gt;0,N$7&gt;0),INDEX(Výskyt[#Data],MATCH($B70,Výskyt[kód-P]),N$7),"")</f>
        <v/>
      </c>
      <c r="O70" s="48" t="str">
        <f ca="1">IF(AND($B70&gt;0,O$7&gt;0),INDEX(Výskyt[#Data],MATCH($B70,Výskyt[kód-P]),O$7),"")</f>
        <v/>
      </c>
      <c r="P70" s="48" t="str">
        <f ca="1">IF(AND($B70&gt;0,P$7&gt;0),INDEX(Výskyt[#Data],MATCH($B70,Výskyt[kód-P]),P$7),"")</f>
        <v/>
      </c>
      <c r="Q70" s="48" t="str">
        <f ca="1">IF(AND($B70&gt;0,Q$7&gt;0),INDEX(Výskyt[#Data],MATCH($B70,Výskyt[kód-P]),Q$7),"")</f>
        <v/>
      </c>
      <c r="R70" s="48" t="str">
        <f ca="1">IF(AND($B70&gt;0,R$7&gt;0),INDEX(Výskyt[#Data],MATCH($B70,Výskyt[kód-P]),R$7),"")</f>
        <v/>
      </c>
      <c r="S70" s="48" t="str">
        <f ca="1">IF(AND($B70&gt;0,S$7&gt;0),INDEX(Výskyt[#Data],MATCH($B70,Výskyt[kód-P]),S$7),"")</f>
        <v/>
      </c>
      <c r="T70" s="48" t="str">
        <f ca="1">IF(AND($B70&gt;0,T$7&gt;0),INDEX(Výskyt[#Data],MATCH($B70,Výskyt[kód-P]),T$7),"")</f>
        <v/>
      </c>
      <c r="U70" s="48" t="str">
        <f ca="1">IF(AND($B70&gt;0,U$7&gt;0),INDEX(Výskyt[#Data],MATCH($B70,Výskyt[kód-P]),U$7),"")</f>
        <v/>
      </c>
      <c r="V70" s="48" t="str">
        <f ca="1">IF(AND($B70&gt;0,V$7&gt;0),INDEX(Výskyt[#Data],MATCH($B70,Výskyt[kód-P]),V$7),"")</f>
        <v/>
      </c>
      <c r="W70" s="48" t="str">
        <f ca="1">IF(AND($B70&gt;0,W$7&gt;0),INDEX(Výskyt[#Data],MATCH($B70,Výskyt[kód-P]),W$7),"")</f>
        <v/>
      </c>
      <c r="X70" s="48" t="str">
        <f ca="1">IF(AND($B70&gt;0,X$7&gt;0),INDEX(Výskyt[#Data],MATCH($B70,Výskyt[kód-P]),X$7),"")</f>
        <v/>
      </c>
      <c r="Y70" s="48" t="str">
        <f ca="1">IF(AND($B70&gt;0,Y$7&gt;0),INDEX(Výskyt[#Data],MATCH($B70,Výskyt[kód-P]),Y$7),"")</f>
        <v/>
      </c>
      <c r="Z70" s="48" t="str">
        <f ca="1">IF(AND($B70&gt;0,Z$7&gt;0),INDEX(Výskyt[#Data],MATCH($B70,Výskyt[kód-P]),Z$7),"")</f>
        <v/>
      </c>
      <c r="AA70" s="48" t="str">
        <f ca="1">IF(AND($B70&gt;0,AA$7&gt;0),INDEX(Výskyt[#Data],MATCH($B70,Výskyt[kód-P]),AA$7),"")</f>
        <v/>
      </c>
      <c r="AB70" s="48" t="str">
        <f ca="1">IF(AND($B70&gt;0,AB$7&gt;0),INDEX(Výskyt[#Data],MATCH($B70,Výskyt[kód-P]),AB$7),"")</f>
        <v/>
      </c>
      <c r="AC70" s="48" t="str">
        <f ca="1">IF(AND($B70&gt;0,AC$7&gt;0),INDEX(Výskyt[#Data],MATCH($B70,Výskyt[kód-P]),AC$7),"")</f>
        <v/>
      </c>
      <c r="AD70" s="48" t="str">
        <f ca="1">IF(AND($B70&gt;0,AD$7&gt;0),INDEX(Výskyt[#Data],MATCH($B70,Výskyt[kód-P]),AD$7),"")</f>
        <v/>
      </c>
      <c r="AE70" s="48" t="str">
        <f ca="1">IF(AND($B70&gt;0,AE$7&gt;0),INDEX(Výskyt[#Data],MATCH($B70,Výskyt[kód-P]),AE$7),"")</f>
        <v/>
      </c>
      <c r="AF70" s="48" t="str">
        <f ca="1">IF(AND($B70&gt;0,AF$7&gt;0),INDEX(Výskyt[#Data],MATCH($B70,Výskyt[kód-P]),AF$7),"")</f>
        <v/>
      </c>
      <c r="AG70" s="48" t="str">
        <f ca="1">IF(AND($B70&gt;0,AG$7&gt;0),INDEX(Výskyt[#Data],MATCH($B70,Výskyt[kód-P]),AG$7),"")</f>
        <v/>
      </c>
      <c r="AH70" s="48" t="str">
        <f ca="1">IF(AND($B70&gt;0,AH$7&gt;0),INDEX(Výskyt[#Data],MATCH($B70,Výskyt[kód-P]),AH$7),"")</f>
        <v/>
      </c>
      <c r="AI70" s="48" t="str">
        <f ca="1">IF(AND($B70&gt;0,AI$7&gt;0),INDEX(Výskyt[#Data],MATCH($B70,Výskyt[kód-P]),AI$7),"")</f>
        <v/>
      </c>
      <c r="AJ70" s="48" t="str">
        <f ca="1">IF(AND($B70&gt;0,AJ$7&gt;0),INDEX(Výskyt[#Data],MATCH($B70,Výskyt[kód-P]),AJ$7),"")</f>
        <v/>
      </c>
      <c r="AK70" s="48" t="str">
        <f ca="1">IF(AND($B70&gt;0,AK$7&gt;0),INDEX(Výskyt[#Data],MATCH($B70,Výskyt[kód-P]),AK$7),"")</f>
        <v/>
      </c>
      <c r="AL70" s="48" t="str">
        <f ca="1">IF(AND($B70&gt;0,AL$7&gt;0),INDEX(Výskyt[#Data],MATCH($B70,Výskyt[kód-P]),AL$7),"")</f>
        <v/>
      </c>
      <c r="AM70" s="48" t="str">
        <f ca="1">IF(AND($B70&gt;0,AM$7&gt;0),INDEX(Výskyt[#Data],MATCH($B70,Výskyt[kód-P]),AM$7),"")</f>
        <v/>
      </c>
      <c r="AN70" s="48" t="str">
        <f ca="1">IF(AND($B70&gt;0,AN$7&gt;0),INDEX(Výskyt[#Data],MATCH($B70,Výskyt[kód-P]),AN$7),"")</f>
        <v/>
      </c>
      <c r="AO70" s="48" t="str">
        <f ca="1">IF(AND($B70&gt;0,AO$7&gt;0),INDEX(Výskyt[#Data],MATCH($B70,Výskyt[kód-P]),AO$7),"")</f>
        <v/>
      </c>
      <c r="AP70" s="48" t="str">
        <f ca="1">IF(AND($B70&gt;0,AP$7&gt;0),INDEX(Výskyt[#Data],MATCH($B70,Výskyt[kód-P]),AP$7),"")</f>
        <v/>
      </c>
      <c r="AQ70" s="48" t="str">
        <f ca="1">IF(AND($B70&gt;0,AQ$7&gt;0),INDEX(Výskyt[#Data],MATCH($B70,Výskyt[kód-P]),AQ$7),"")</f>
        <v/>
      </c>
      <c r="AR70" s="48" t="str">
        <f ca="1">IF(AND($B70&gt;0,AR$7&gt;0),INDEX(Výskyt[#Data],MATCH($B70,Výskyt[kód-P]),AR$7),"")</f>
        <v/>
      </c>
      <c r="AS70" s="48" t="str">
        <f ca="1">IF(AND($B70&gt;0,AS$7&gt;0),INDEX(Výskyt[#Data],MATCH($B70,Výskyt[kód-P]),AS$7),"")</f>
        <v/>
      </c>
      <c r="AT70" s="48" t="str">
        <f ca="1">IF(AND($B70&gt;0,AT$7&gt;0),INDEX(Výskyt[#Data],MATCH($B70,Výskyt[kód-P]),AT$7),"")</f>
        <v/>
      </c>
      <c r="AU70" s="48" t="str">
        <f ca="1">IF(AND($B70&gt;0,AU$7&gt;0),INDEX(Výskyt[#Data],MATCH($B70,Výskyt[kód-P]),AU$7),"")</f>
        <v/>
      </c>
      <c r="AV70" s="48" t="str">
        <f ca="1">IF(AND($B70&gt;0,AV$7&gt;0),INDEX(Výskyt[#Data],MATCH($B70,Výskyt[kód-P]),AV$7),"")</f>
        <v/>
      </c>
      <c r="AW70" s="48" t="str">
        <f ca="1">IF(AND($B70&gt;0,AW$7&gt;0),INDEX(Výskyt[#Data],MATCH($B70,Výskyt[kód-P]),AW$7),"")</f>
        <v/>
      </c>
      <c r="AX70" s="48" t="str">
        <f ca="1">IF(AND($B70&gt;0,AX$7&gt;0),INDEX(Výskyt[#Data],MATCH($B70,Výskyt[kód-P]),AX$7),"")</f>
        <v/>
      </c>
      <c r="AY70" s="48" t="str">
        <f ca="1">IF(AND($B70&gt;0,AY$7&gt;0),INDEX(Výskyt[#Data],MATCH($B70,Výskyt[kód-P]),AY$7),"")</f>
        <v/>
      </c>
      <c r="AZ70" s="48" t="str">
        <f ca="1">IF(AND($B70&gt;0,AZ$7&gt;0),INDEX(Výskyt[#Data],MATCH($B70,Výskyt[kód-P]),AZ$7),"")</f>
        <v/>
      </c>
      <c r="BA70" s="48" t="str">
        <f ca="1">IF(AND($B70&gt;0,BA$7&gt;0),INDEX(Výskyt[#Data],MATCH($B70,Výskyt[kód-P]),BA$7),"")</f>
        <v/>
      </c>
      <c r="BB70" s="42"/>
    </row>
    <row r="71" spans="1:54" ht="12.75" customHeight="1" x14ac:dyDescent="0.4">
      <c r="A71" s="54">
        <v>63</v>
      </c>
      <c r="B71" s="55" t="str">
        <f>IFERROR(INDEX(Výskyt[[poradie]:[kód-P]],MATCH(A71,Výskyt[poradie],0),2),"")</f>
        <v/>
      </c>
      <c r="C71" s="55" t="str">
        <f>IFERROR(INDEX(Cenník[[Kód]:[Názov]],MATCH($B71,Cenník[Kód]),2),"")</f>
        <v/>
      </c>
      <c r="D71" s="48" t="str">
        <f t="shared" ca="1" si="0"/>
        <v/>
      </c>
      <c r="E71" s="56" t="str">
        <f>IFERROR(INDEX(Cenník[[KódN]:[JC]],MATCH($B71,Cenník[KódN]),2),"")</f>
        <v/>
      </c>
      <c r="F71" s="57" t="str">
        <f t="shared" ca="1" si="1"/>
        <v/>
      </c>
      <c r="G71" s="42"/>
      <c r="H71" s="58" t="str">
        <f t="shared" si="2"/>
        <v/>
      </c>
      <c r="I71" s="48" t="str">
        <f ca="1">IF(AND($B71&gt;0,I$7&gt;0),INDEX(Výskyt[#Data],MATCH($B71,Výskyt[kód-P]),I$7),"")</f>
        <v/>
      </c>
      <c r="J71" s="48" t="str">
        <f ca="1">IF(AND($B71&gt;0,J$7&gt;0),INDEX(Výskyt[#Data],MATCH($B71,Výskyt[kód-P]),J$7),"")</f>
        <v/>
      </c>
      <c r="K71" s="48" t="str">
        <f ca="1">IF(AND($B71&gt;0,K$7&gt;0),INDEX(Výskyt[#Data],MATCH($B71,Výskyt[kód-P]),K$7),"")</f>
        <v/>
      </c>
      <c r="L71" s="48" t="str">
        <f ca="1">IF(AND($B71&gt;0,L$7&gt;0),INDEX(Výskyt[#Data],MATCH($B71,Výskyt[kód-P]),L$7),"")</f>
        <v/>
      </c>
      <c r="M71" s="48" t="str">
        <f ca="1">IF(AND($B71&gt;0,M$7&gt;0),INDEX(Výskyt[#Data],MATCH($B71,Výskyt[kód-P]),M$7),"")</f>
        <v/>
      </c>
      <c r="N71" s="48" t="str">
        <f ca="1">IF(AND($B71&gt;0,N$7&gt;0),INDEX(Výskyt[#Data],MATCH($B71,Výskyt[kód-P]),N$7),"")</f>
        <v/>
      </c>
      <c r="O71" s="48" t="str">
        <f ca="1">IF(AND($B71&gt;0,O$7&gt;0),INDEX(Výskyt[#Data],MATCH($B71,Výskyt[kód-P]),O$7),"")</f>
        <v/>
      </c>
      <c r="P71" s="48" t="str">
        <f ca="1">IF(AND($B71&gt;0,P$7&gt;0),INDEX(Výskyt[#Data],MATCH($B71,Výskyt[kód-P]),P$7),"")</f>
        <v/>
      </c>
      <c r="Q71" s="48" t="str">
        <f ca="1">IF(AND($B71&gt;0,Q$7&gt;0),INDEX(Výskyt[#Data],MATCH($B71,Výskyt[kód-P]),Q$7),"")</f>
        <v/>
      </c>
      <c r="R71" s="48" t="str">
        <f ca="1">IF(AND($B71&gt;0,R$7&gt;0),INDEX(Výskyt[#Data],MATCH($B71,Výskyt[kód-P]),R$7),"")</f>
        <v/>
      </c>
      <c r="S71" s="48" t="str">
        <f ca="1">IF(AND($B71&gt;0,S$7&gt;0),INDEX(Výskyt[#Data],MATCH($B71,Výskyt[kód-P]),S$7),"")</f>
        <v/>
      </c>
      <c r="T71" s="48" t="str">
        <f ca="1">IF(AND($B71&gt;0,T$7&gt;0),INDEX(Výskyt[#Data],MATCH($B71,Výskyt[kód-P]),T$7),"")</f>
        <v/>
      </c>
      <c r="U71" s="48" t="str">
        <f ca="1">IF(AND($B71&gt;0,U$7&gt;0),INDEX(Výskyt[#Data],MATCH($B71,Výskyt[kód-P]),U$7),"")</f>
        <v/>
      </c>
      <c r="V71" s="48" t="str">
        <f ca="1">IF(AND($B71&gt;0,V$7&gt;0),INDEX(Výskyt[#Data],MATCH($B71,Výskyt[kód-P]),V$7),"")</f>
        <v/>
      </c>
      <c r="W71" s="48" t="str">
        <f ca="1">IF(AND($B71&gt;0,W$7&gt;0),INDEX(Výskyt[#Data],MATCH($B71,Výskyt[kód-P]),W$7),"")</f>
        <v/>
      </c>
      <c r="X71" s="48" t="str">
        <f ca="1">IF(AND($B71&gt;0,X$7&gt;0),INDEX(Výskyt[#Data],MATCH($B71,Výskyt[kód-P]),X$7),"")</f>
        <v/>
      </c>
      <c r="Y71" s="48" t="str">
        <f ca="1">IF(AND($B71&gt;0,Y$7&gt;0),INDEX(Výskyt[#Data],MATCH($B71,Výskyt[kód-P]),Y$7),"")</f>
        <v/>
      </c>
      <c r="Z71" s="48" t="str">
        <f ca="1">IF(AND($B71&gt;0,Z$7&gt;0),INDEX(Výskyt[#Data],MATCH($B71,Výskyt[kód-P]),Z$7),"")</f>
        <v/>
      </c>
      <c r="AA71" s="48" t="str">
        <f ca="1">IF(AND($B71&gt;0,AA$7&gt;0),INDEX(Výskyt[#Data],MATCH($B71,Výskyt[kód-P]),AA$7),"")</f>
        <v/>
      </c>
      <c r="AB71" s="48" t="str">
        <f ca="1">IF(AND($B71&gt;0,AB$7&gt;0),INDEX(Výskyt[#Data],MATCH($B71,Výskyt[kód-P]),AB$7),"")</f>
        <v/>
      </c>
      <c r="AC71" s="48" t="str">
        <f ca="1">IF(AND($B71&gt;0,AC$7&gt;0),INDEX(Výskyt[#Data],MATCH($B71,Výskyt[kód-P]),AC$7),"")</f>
        <v/>
      </c>
      <c r="AD71" s="48" t="str">
        <f ca="1">IF(AND($B71&gt;0,AD$7&gt;0),INDEX(Výskyt[#Data],MATCH($B71,Výskyt[kód-P]),AD$7),"")</f>
        <v/>
      </c>
      <c r="AE71" s="48" t="str">
        <f ca="1">IF(AND($B71&gt;0,AE$7&gt;0),INDEX(Výskyt[#Data],MATCH($B71,Výskyt[kód-P]),AE$7),"")</f>
        <v/>
      </c>
      <c r="AF71" s="48" t="str">
        <f ca="1">IF(AND($B71&gt;0,AF$7&gt;0),INDEX(Výskyt[#Data],MATCH($B71,Výskyt[kód-P]),AF$7),"")</f>
        <v/>
      </c>
      <c r="AG71" s="48" t="str">
        <f ca="1">IF(AND($B71&gt;0,AG$7&gt;0),INDEX(Výskyt[#Data],MATCH($B71,Výskyt[kód-P]),AG$7),"")</f>
        <v/>
      </c>
      <c r="AH71" s="48" t="str">
        <f ca="1">IF(AND($B71&gt;0,AH$7&gt;0),INDEX(Výskyt[#Data],MATCH($B71,Výskyt[kód-P]),AH$7),"")</f>
        <v/>
      </c>
      <c r="AI71" s="48" t="str">
        <f ca="1">IF(AND($B71&gt;0,AI$7&gt;0),INDEX(Výskyt[#Data],MATCH($B71,Výskyt[kód-P]),AI$7),"")</f>
        <v/>
      </c>
      <c r="AJ71" s="48" t="str">
        <f ca="1">IF(AND($B71&gt;0,AJ$7&gt;0),INDEX(Výskyt[#Data],MATCH($B71,Výskyt[kód-P]),AJ$7),"")</f>
        <v/>
      </c>
      <c r="AK71" s="48" t="str">
        <f ca="1">IF(AND($B71&gt;0,AK$7&gt;0),INDEX(Výskyt[#Data],MATCH($B71,Výskyt[kód-P]),AK$7),"")</f>
        <v/>
      </c>
      <c r="AL71" s="48" t="str">
        <f ca="1">IF(AND($B71&gt;0,AL$7&gt;0),INDEX(Výskyt[#Data],MATCH($B71,Výskyt[kód-P]),AL$7),"")</f>
        <v/>
      </c>
      <c r="AM71" s="48" t="str">
        <f ca="1">IF(AND($B71&gt;0,AM$7&gt;0),INDEX(Výskyt[#Data],MATCH($B71,Výskyt[kód-P]),AM$7),"")</f>
        <v/>
      </c>
      <c r="AN71" s="48" t="str">
        <f ca="1">IF(AND($B71&gt;0,AN$7&gt;0),INDEX(Výskyt[#Data],MATCH($B71,Výskyt[kód-P]),AN$7),"")</f>
        <v/>
      </c>
      <c r="AO71" s="48" t="str">
        <f ca="1">IF(AND($B71&gt;0,AO$7&gt;0),INDEX(Výskyt[#Data],MATCH($B71,Výskyt[kód-P]),AO$7),"")</f>
        <v/>
      </c>
      <c r="AP71" s="48" t="str">
        <f ca="1">IF(AND($B71&gt;0,AP$7&gt;0),INDEX(Výskyt[#Data],MATCH($B71,Výskyt[kód-P]),AP$7),"")</f>
        <v/>
      </c>
      <c r="AQ71" s="48" t="str">
        <f ca="1">IF(AND($B71&gt;0,AQ$7&gt;0),INDEX(Výskyt[#Data],MATCH($B71,Výskyt[kód-P]),AQ$7),"")</f>
        <v/>
      </c>
      <c r="AR71" s="48" t="str">
        <f ca="1">IF(AND($B71&gt;0,AR$7&gt;0),INDEX(Výskyt[#Data],MATCH($B71,Výskyt[kód-P]),AR$7),"")</f>
        <v/>
      </c>
      <c r="AS71" s="48" t="str">
        <f ca="1">IF(AND($B71&gt;0,AS$7&gt;0),INDEX(Výskyt[#Data],MATCH($B71,Výskyt[kód-P]),AS$7),"")</f>
        <v/>
      </c>
      <c r="AT71" s="48" t="str">
        <f ca="1">IF(AND($B71&gt;0,AT$7&gt;0),INDEX(Výskyt[#Data],MATCH($B71,Výskyt[kód-P]),AT$7),"")</f>
        <v/>
      </c>
      <c r="AU71" s="48" t="str">
        <f ca="1">IF(AND($B71&gt;0,AU$7&gt;0),INDEX(Výskyt[#Data],MATCH($B71,Výskyt[kód-P]),AU$7),"")</f>
        <v/>
      </c>
      <c r="AV71" s="48" t="str">
        <f ca="1">IF(AND($B71&gt;0,AV$7&gt;0),INDEX(Výskyt[#Data],MATCH($B71,Výskyt[kód-P]),AV$7),"")</f>
        <v/>
      </c>
      <c r="AW71" s="48" t="str">
        <f ca="1">IF(AND($B71&gt;0,AW$7&gt;0),INDEX(Výskyt[#Data],MATCH($B71,Výskyt[kód-P]),AW$7),"")</f>
        <v/>
      </c>
      <c r="AX71" s="48" t="str">
        <f ca="1">IF(AND($B71&gt;0,AX$7&gt;0),INDEX(Výskyt[#Data],MATCH($B71,Výskyt[kód-P]),AX$7),"")</f>
        <v/>
      </c>
      <c r="AY71" s="48" t="str">
        <f ca="1">IF(AND($B71&gt;0,AY$7&gt;0),INDEX(Výskyt[#Data],MATCH($B71,Výskyt[kód-P]),AY$7),"")</f>
        <v/>
      </c>
      <c r="AZ71" s="48" t="str">
        <f ca="1">IF(AND($B71&gt;0,AZ$7&gt;0),INDEX(Výskyt[#Data],MATCH($B71,Výskyt[kód-P]),AZ$7),"")</f>
        <v/>
      </c>
      <c r="BA71" s="48" t="str">
        <f ca="1">IF(AND($B71&gt;0,BA$7&gt;0),INDEX(Výskyt[#Data],MATCH($B71,Výskyt[kód-P]),BA$7),"")</f>
        <v/>
      </c>
      <c r="BB71" s="42"/>
    </row>
    <row r="72" spans="1:54" ht="12.75" customHeight="1" x14ac:dyDescent="0.4">
      <c r="A72" s="54">
        <v>64</v>
      </c>
      <c r="B72" s="55" t="str">
        <f>IFERROR(INDEX(Výskyt[[poradie]:[kód-P]],MATCH(A72,Výskyt[poradie],0),2),"")</f>
        <v/>
      </c>
      <c r="C72" s="55" t="str">
        <f>IFERROR(INDEX(Cenník[[Kód]:[Názov]],MATCH($B72,Cenník[Kód]),2),"")</f>
        <v/>
      </c>
      <c r="D72" s="48" t="str">
        <f t="shared" ca="1" si="0"/>
        <v/>
      </c>
      <c r="E72" s="56" t="str">
        <f>IFERROR(INDEX(Cenník[[KódN]:[JC]],MATCH($B72,Cenník[KódN]),2),"")</f>
        <v/>
      </c>
      <c r="F72" s="57" t="str">
        <f t="shared" ca="1" si="1"/>
        <v/>
      </c>
      <c r="G72" s="42"/>
      <c r="H72" s="58" t="str">
        <f t="shared" si="2"/>
        <v/>
      </c>
      <c r="I72" s="48" t="str">
        <f ca="1">IF(AND($B72&gt;0,I$7&gt;0),INDEX(Výskyt[#Data],MATCH($B72,Výskyt[kód-P]),I$7),"")</f>
        <v/>
      </c>
      <c r="J72" s="48" t="str">
        <f ca="1">IF(AND($B72&gt;0,J$7&gt;0),INDEX(Výskyt[#Data],MATCH($B72,Výskyt[kód-P]),J$7),"")</f>
        <v/>
      </c>
      <c r="K72" s="48" t="str">
        <f ca="1">IF(AND($B72&gt;0,K$7&gt;0),INDEX(Výskyt[#Data],MATCH($B72,Výskyt[kód-P]),K$7),"")</f>
        <v/>
      </c>
      <c r="L72" s="48" t="str">
        <f ca="1">IF(AND($B72&gt;0,L$7&gt;0),INDEX(Výskyt[#Data],MATCH($B72,Výskyt[kód-P]),L$7),"")</f>
        <v/>
      </c>
      <c r="M72" s="48" t="str">
        <f ca="1">IF(AND($B72&gt;0,M$7&gt;0),INDEX(Výskyt[#Data],MATCH($B72,Výskyt[kód-P]),M$7),"")</f>
        <v/>
      </c>
      <c r="N72" s="48" t="str">
        <f ca="1">IF(AND($B72&gt;0,N$7&gt;0),INDEX(Výskyt[#Data],MATCH($B72,Výskyt[kód-P]),N$7),"")</f>
        <v/>
      </c>
      <c r="O72" s="48" t="str">
        <f ca="1">IF(AND($B72&gt;0,O$7&gt;0),INDEX(Výskyt[#Data],MATCH($B72,Výskyt[kód-P]),O$7),"")</f>
        <v/>
      </c>
      <c r="P72" s="48" t="str">
        <f ca="1">IF(AND($B72&gt;0,P$7&gt;0),INDEX(Výskyt[#Data],MATCH($B72,Výskyt[kód-P]),P$7),"")</f>
        <v/>
      </c>
      <c r="Q72" s="48" t="str">
        <f ca="1">IF(AND($B72&gt;0,Q$7&gt;0),INDEX(Výskyt[#Data],MATCH($B72,Výskyt[kód-P]),Q$7),"")</f>
        <v/>
      </c>
      <c r="R72" s="48" t="str">
        <f ca="1">IF(AND($B72&gt;0,R$7&gt;0),INDEX(Výskyt[#Data],MATCH($B72,Výskyt[kód-P]),R$7),"")</f>
        <v/>
      </c>
      <c r="S72" s="48" t="str">
        <f ca="1">IF(AND($B72&gt;0,S$7&gt;0),INDEX(Výskyt[#Data],MATCH($B72,Výskyt[kód-P]),S$7),"")</f>
        <v/>
      </c>
      <c r="T72" s="48" t="str">
        <f ca="1">IF(AND($B72&gt;0,T$7&gt;0),INDEX(Výskyt[#Data],MATCH($B72,Výskyt[kód-P]),T$7),"")</f>
        <v/>
      </c>
      <c r="U72" s="48" t="str">
        <f ca="1">IF(AND($B72&gt;0,U$7&gt;0),INDEX(Výskyt[#Data],MATCH($B72,Výskyt[kód-P]),U$7),"")</f>
        <v/>
      </c>
      <c r="V72" s="48" t="str">
        <f ca="1">IF(AND($B72&gt;0,V$7&gt;0),INDEX(Výskyt[#Data],MATCH($B72,Výskyt[kód-P]),V$7),"")</f>
        <v/>
      </c>
      <c r="W72" s="48" t="str">
        <f ca="1">IF(AND($B72&gt;0,W$7&gt;0),INDEX(Výskyt[#Data],MATCH($B72,Výskyt[kód-P]),W$7),"")</f>
        <v/>
      </c>
      <c r="X72" s="48" t="str">
        <f ca="1">IF(AND($B72&gt;0,X$7&gt;0),INDEX(Výskyt[#Data],MATCH($B72,Výskyt[kód-P]),X$7),"")</f>
        <v/>
      </c>
      <c r="Y72" s="48" t="str">
        <f ca="1">IF(AND($B72&gt;0,Y$7&gt;0),INDEX(Výskyt[#Data],MATCH($B72,Výskyt[kód-P]),Y$7),"")</f>
        <v/>
      </c>
      <c r="Z72" s="48" t="str">
        <f ca="1">IF(AND($B72&gt;0,Z$7&gt;0),INDEX(Výskyt[#Data],MATCH($B72,Výskyt[kód-P]),Z$7),"")</f>
        <v/>
      </c>
      <c r="AA72" s="48" t="str">
        <f ca="1">IF(AND($B72&gt;0,AA$7&gt;0),INDEX(Výskyt[#Data],MATCH($B72,Výskyt[kód-P]),AA$7),"")</f>
        <v/>
      </c>
      <c r="AB72" s="48" t="str">
        <f ca="1">IF(AND($B72&gt;0,AB$7&gt;0),INDEX(Výskyt[#Data],MATCH($B72,Výskyt[kód-P]),AB$7),"")</f>
        <v/>
      </c>
      <c r="AC72" s="48" t="str">
        <f ca="1">IF(AND($B72&gt;0,AC$7&gt;0),INDEX(Výskyt[#Data],MATCH($B72,Výskyt[kód-P]),AC$7),"")</f>
        <v/>
      </c>
      <c r="AD72" s="48" t="str">
        <f ca="1">IF(AND($B72&gt;0,AD$7&gt;0),INDEX(Výskyt[#Data],MATCH($B72,Výskyt[kód-P]),AD$7),"")</f>
        <v/>
      </c>
      <c r="AE72" s="48" t="str">
        <f ca="1">IF(AND($B72&gt;0,AE$7&gt;0),INDEX(Výskyt[#Data],MATCH($B72,Výskyt[kód-P]),AE$7),"")</f>
        <v/>
      </c>
      <c r="AF72" s="48" t="str">
        <f ca="1">IF(AND($B72&gt;0,AF$7&gt;0),INDEX(Výskyt[#Data],MATCH($B72,Výskyt[kód-P]),AF$7),"")</f>
        <v/>
      </c>
      <c r="AG72" s="48" t="str">
        <f ca="1">IF(AND($B72&gt;0,AG$7&gt;0),INDEX(Výskyt[#Data],MATCH($B72,Výskyt[kód-P]),AG$7),"")</f>
        <v/>
      </c>
      <c r="AH72" s="48" t="str">
        <f ca="1">IF(AND($B72&gt;0,AH$7&gt;0),INDEX(Výskyt[#Data],MATCH($B72,Výskyt[kód-P]),AH$7),"")</f>
        <v/>
      </c>
      <c r="AI72" s="48" t="str">
        <f ca="1">IF(AND($B72&gt;0,AI$7&gt;0),INDEX(Výskyt[#Data],MATCH($B72,Výskyt[kód-P]),AI$7),"")</f>
        <v/>
      </c>
      <c r="AJ72" s="48" t="str">
        <f ca="1">IF(AND($B72&gt;0,AJ$7&gt;0),INDEX(Výskyt[#Data],MATCH($B72,Výskyt[kód-P]),AJ$7),"")</f>
        <v/>
      </c>
      <c r="AK72" s="48" t="str">
        <f ca="1">IF(AND($B72&gt;0,AK$7&gt;0),INDEX(Výskyt[#Data],MATCH($B72,Výskyt[kód-P]),AK$7),"")</f>
        <v/>
      </c>
      <c r="AL72" s="48" t="str">
        <f ca="1">IF(AND($B72&gt;0,AL$7&gt;0),INDEX(Výskyt[#Data],MATCH($B72,Výskyt[kód-P]),AL$7),"")</f>
        <v/>
      </c>
      <c r="AM72" s="48" t="str">
        <f ca="1">IF(AND($B72&gt;0,AM$7&gt;0),INDEX(Výskyt[#Data],MATCH($B72,Výskyt[kód-P]),AM$7),"")</f>
        <v/>
      </c>
      <c r="AN72" s="48" t="str">
        <f ca="1">IF(AND($B72&gt;0,AN$7&gt;0),INDEX(Výskyt[#Data],MATCH($B72,Výskyt[kód-P]),AN$7),"")</f>
        <v/>
      </c>
      <c r="AO72" s="48" t="str">
        <f ca="1">IF(AND($B72&gt;0,AO$7&gt;0),INDEX(Výskyt[#Data],MATCH($B72,Výskyt[kód-P]),AO$7),"")</f>
        <v/>
      </c>
      <c r="AP72" s="48" t="str">
        <f ca="1">IF(AND($B72&gt;0,AP$7&gt;0),INDEX(Výskyt[#Data],MATCH($B72,Výskyt[kód-P]),AP$7),"")</f>
        <v/>
      </c>
      <c r="AQ72" s="48" t="str">
        <f ca="1">IF(AND($B72&gt;0,AQ$7&gt;0),INDEX(Výskyt[#Data],MATCH($B72,Výskyt[kód-P]),AQ$7),"")</f>
        <v/>
      </c>
      <c r="AR72" s="48" t="str">
        <f ca="1">IF(AND($B72&gt;0,AR$7&gt;0),INDEX(Výskyt[#Data],MATCH($B72,Výskyt[kód-P]),AR$7),"")</f>
        <v/>
      </c>
      <c r="AS72" s="48" t="str">
        <f ca="1">IF(AND($B72&gt;0,AS$7&gt;0),INDEX(Výskyt[#Data],MATCH($B72,Výskyt[kód-P]),AS$7),"")</f>
        <v/>
      </c>
      <c r="AT72" s="48" t="str">
        <f ca="1">IF(AND($B72&gt;0,AT$7&gt;0),INDEX(Výskyt[#Data],MATCH($B72,Výskyt[kód-P]),AT$7),"")</f>
        <v/>
      </c>
      <c r="AU72" s="48" t="str">
        <f ca="1">IF(AND($B72&gt;0,AU$7&gt;0),INDEX(Výskyt[#Data],MATCH($B72,Výskyt[kód-P]),AU$7),"")</f>
        <v/>
      </c>
      <c r="AV72" s="48" t="str">
        <f ca="1">IF(AND($B72&gt;0,AV$7&gt;0),INDEX(Výskyt[#Data],MATCH($B72,Výskyt[kód-P]),AV$7),"")</f>
        <v/>
      </c>
      <c r="AW72" s="48" t="str">
        <f ca="1">IF(AND($B72&gt;0,AW$7&gt;0),INDEX(Výskyt[#Data],MATCH($B72,Výskyt[kód-P]),AW$7),"")</f>
        <v/>
      </c>
      <c r="AX72" s="48" t="str">
        <f ca="1">IF(AND($B72&gt;0,AX$7&gt;0),INDEX(Výskyt[#Data],MATCH($B72,Výskyt[kód-P]),AX$7),"")</f>
        <v/>
      </c>
      <c r="AY72" s="48" t="str">
        <f ca="1">IF(AND($B72&gt;0,AY$7&gt;0),INDEX(Výskyt[#Data],MATCH($B72,Výskyt[kód-P]),AY$7),"")</f>
        <v/>
      </c>
      <c r="AZ72" s="48" t="str">
        <f ca="1">IF(AND($B72&gt;0,AZ$7&gt;0),INDEX(Výskyt[#Data],MATCH($B72,Výskyt[kód-P]),AZ$7),"")</f>
        <v/>
      </c>
      <c r="BA72" s="48" t="str">
        <f ca="1">IF(AND($B72&gt;0,BA$7&gt;0),INDEX(Výskyt[#Data],MATCH($B72,Výskyt[kód-P]),BA$7),"")</f>
        <v/>
      </c>
      <c r="BB72" s="42"/>
    </row>
    <row r="73" spans="1:54" ht="12.75" customHeight="1" x14ac:dyDescent="0.4">
      <c r="A73" s="54">
        <v>65</v>
      </c>
      <c r="B73" s="55" t="str">
        <f>IFERROR(INDEX(Výskyt[[poradie]:[kód-P]],MATCH(A73,Výskyt[poradie],0),2),"")</f>
        <v/>
      </c>
      <c r="C73" s="55" t="str">
        <f>IFERROR(INDEX(Cenník[[Kód]:[Názov]],MATCH($B73,Cenník[Kód]),2),"")</f>
        <v/>
      </c>
      <c r="D73" s="48" t="str">
        <f t="shared" ca="1" si="0"/>
        <v/>
      </c>
      <c r="E73" s="56" t="str">
        <f>IFERROR(INDEX(Cenník[[KódN]:[JC]],MATCH($B73,Cenník[KódN]),2),"")</f>
        <v/>
      </c>
      <c r="F73" s="57" t="str">
        <f t="shared" ca="1" si="1"/>
        <v/>
      </c>
      <c r="G73" s="42"/>
      <c r="H73" s="58" t="str">
        <f t="shared" si="2"/>
        <v/>
      </c>
      <c r="I73" s="48" t="str">
        <f ca="1">IF(AND($B73&gt;0,I$7&gt;0),INDEX(Výskyt[#Data],MATCH($B73,Výskyt[kód-P]),I$7),"")</f>
        <v/>
      </c>
      <c r="J73" s="48" t="str">
        <f ca="1">IF(AND($B73&gt;0,J$7&gt;0),INDEX(Výskyt[#Data],MATCH($B73,Výskyt[kód-P]),J$7),"")</f>
        <v/>
      </c>
      <c r="K73" s="48" t="str">
        <f ca="1">IF(AND($B73&gt;0,K$7&gt;0),INDEX(Výskyt[#Data],MATCH($B73,Výskyt[kód-P]),K$7),"")</f>
        <v/>
      </c>
      <c r="L73" s="48" t="str">
        <f ca="1">IF(AND($B73&gt;0,L$7&gt;0),INDEX(Výskyt[#Data],MATCH($B73,Výskyt[kód-P]),L$7),"")</f>
        <v/>
      </c>
      <c r="M73" s="48" t="str">
        <f ca="1">IF(AND($B73&gt;0,M$7&gt;0),INDEX(Výskyt[#Data],MATCH($B73,Výskyt[kód-P]),M$7),"")</f>
        <v/>
      </c>
      <c r="N73" s="48" t="str">
        <f ca="1">IF(AND($B73&gt;0,N$7&gt;0),INDEX(Výskyt[#Data],MATCH($B73,Výskyt[kód-P]),N$7),"")</f>
        <v/>
      </c>
      <c r="O73" s="48" t="str">
        <f ca="1">IF(AND($B73&gt;0,O$7&gt;0),INDEX(Výskyt[#Data],MATCH($B73,Výskyt[kód-P]),O$7),"")</f>
        <v/>
      </c>
      <c r="P73" s="48" t="str">
        <f ca="1">IF(AND($B73&gt;0,P$7&gt;0),INDEX(Výskyt[#Data],MATCH($B73,Výskyt[kód-P]),P$7),"")</f>
        <v/>
      </c>
      <c r="Q73" s="48" t="str">
        <f ca="1">IF(AND($B73&gt;0,Q$7&gt;0),INDEX(Výskyt[#Data],MATCH($B73,Výskyt[kód-P]),Q$7),"")</f>
        <v/>
      </c>
      <c r="R73" s="48" t="str">
        <f ca="1">IF(AND($B73&gt;0,R$7&gt;0),INDEX(Výskyt[#Data],MATCH($B73,Výskyt[kód-P]),R$7),"")</f>
        <v/>
      </c>
      <c r="S73" s="48" t="str">
        <f ca="1">IF(AND($B73&gt;0,S$7&gt;0),INDEX(Výskyt[#Data],MATCH($B73,Výskyt[kód-P]),S$7),"")</f>
        <v/>
      </c>
      <c r="T73" s="48" t="str">
        <f ca="1">IF(AND($B73&gt;0,T$7&gt;0),INDEX(Výskyt[#Data],MATCH($B73,Výskyt[kód-P]),T$7),"")</f>
        <v/>
      </c>
      <c r="U73" s="48" t="str">
        <f ca="1">IF(AND($B73&gt;0,U$7&gt;0),INDEX(Výskyt[#Data],MATCH($B73,Výskyt[kód-P]),U$7),"")</f>
        <v/>
      </c>
      <c r="V73" s="48" t="str">
        <f ca="1">IF(AND($B73&gt;0,V$7&gt;0),INDEX(Výskyt[#Data],MATCH($B73,Výskyt[kód-P]),V$7),"")</f>
        <v/>
      </c>
      <c r="W73" s="48" t="str">
        <f ca="1">IF(AND($B73&gt;0,W$7&gt;0),INDEX(Výskyt[#Data],MATCH($B73,Výskyt[kód-P]),W$7),"")</f>
        <v/>
      </c>
      <c r="X73" s="48" t="str">
        <f ca="1">IF(AND($B73&gt;0,X$7&gt;0),INDEX(Výskyt[#Data],MATCH($B73,Výskyt[kód-P]),X$7),"")</f>
        <v/>
      </c>
      <c r="Y73" s="48" t="str">
        <f ca="1">IF(AND($B73&gt;0,Y$7&gt;0),INDEX(Výskyt[#Data],MATCH($B73,Výskyt[kód-P]),Y$7),"")</f>
        <v/>
      </c>
      <c r="Z73" s="48" t="str">
        <f ca="1">IF(AND($B73&gt;0,Z$7&gt;0),INDEX(Výskyt[#Data],MATCH($B73,Výskyt[kód-P]),Z$7),"")</f>
        <v/>
      </c>
      <c r="AA73" s="48" t="str">
        <f ca="1">IF(AND($B73&gt;0,AA$7&gt;0),INDEX(Výskyt[#Data],MATCH($B73,Výskyt[kód-P]),AA$7),"")</f>
        <v/>
      </c>
      <c r="AB73" s="48" t="str">
        <f ca="1">IF(AND($B73&gt;0,AB$7&gt;0),INDEX(Výskyt[#Data],MATCH($B73,Výskyt[kód-P]),AB$7),"")</f>
        <v/>
      </c>
      <c r="AC73" s="48" t="str">
        <f ca="1">IF(AND($B73&gt;0,AC$7&gt;0),INDEX(Výskyt[#Data],MATCH($B73,Výskyt[kód-P]),AC$7),"")</f>
        <v/>
      </c>
      <c r="AD73" s="48" t="str">
        <f ca="1">IF(AND($B73&gt;0,AD$7&gt;0),INDEX(Výskyt[#Data],MATCH($B73,Výskyt[kód-P]),AD$7),"")</f>
        <v/>
      </c>
      <c r="AE73" s="48" t="str">
        <f ca="1">IF(AND($B73&gt;0,AE$7&gt;0),INDEX(Výskyt[#Data],MATCH($B73,Výskyt[kód-P]),AE$7),"")</f>
        <v/>
      </c>
      <c r="AF73" s="48" t="str">
        <f ca="1">IF(AND($B73&gt;0,AF$7&gt;0),INDEX(Výskyt[#Data],MATCH($B73,Výskyt[kód-P]),AF$7),"")</f>
        <v/>
      </c>
      <c r="AG73" s="48" t="str">
        <f ca="1">IF(AND($B73&gt;0,AG$7&gt;0),INDEX(Výskyt[#Data],MATCH($B73,Výskyt[kód-P]),AG$7),"")</f>
        <v/>
      </c>
      <c r="AH73" s="48" t="str">
        <f ca="1">IF(AND($B73&gt;0,AH$7&gt;0),INDEX(Výskyt[#Data],MATCH($B73,Výskyt[kód-P]),AH$7),"")</f>
        <v/>
      </c>
      <c r="AI73" s="48" t="str">
        <f ca="1">IF(AND($B73&gt;0,AI$7&gt;0),INDEX(Výskyt[#Data],MATCH($B73,Výskyt[kód-P]),AI$7),"")</f>
        <v/>
      </c>
      <c r="AJ73" s="48" t="str">
        <f ca="1">IF(AND($B73&gt;0,AJ$7&gt;0),INDEX(Výskyt[#Data],MATCH($B73,Výskyt[kód-P]),AJ$7),"")</f>
        <v/>
      </c>
      <c r="AK73" s="48" t="str">
        <f ca="1">IF(AND($B73&gt;0,AK$7&gt;0),INDEX(Výskyt[#Data],MATCH($B73,Výskyt[kód-P]),AK$7),"")</f>
        <v/>
      </c>
      <c r="AL73" s="48" t="str">
        <f ca="1">IF(AND($B73&gt;0,AL$7&gt;0),INDEX(Výskyt[#Data],MATCH($B73,Výskyt[kód-P]),AL$7),"")</f>
        <v/>
      </c>
      <c r="AM73" s="48" t="str">
        <f ca="1">IF(AND($B73&gt;0,AM$7&gt;0),INDEX(Výskyt[#Data],MATCH($B73,Výskyt[kód-P]),AM$7),"")</f>
        <v/>
      </c>
      <c r="AN73" s="48" t="str">
        <f ca="1">IF(AND($B73&gt;0,AN$7&gt;0),INDEX(Výskyt[#Data],MATCH($B73,Výskyt[kód-P]),AN$7),"")</f>
        <v/>
      </c>
      <c r="AO73" s="48" t="str">
        <f ca="1">IF(AND($B73&gt;0,AO$7&gt;0),INDEX(Výskyt[#Data],MATCH($B73,Výskyt[kód-P]),AO$7),"")</f>
        <v/>
      </c>
      <c r="AP73" s="48" t="str">
        <f ca="1">IF(AND($B73&gt;0,AP$7&gt;0),INDEX(Výskyt[#Data],MATCH($B73,Výskyt[kód-P]),AP$7),"")</f>
        <v/>
      </c>
      <c r="AQ73" s="48" t="str">
        <f ca="1">IF(AND($B73&gt;0,AQ$7&gt;0),INDEX(Výskyt[#Data],MATCH($B73,Výskyt[kód-P]),AQ$7),"")</f>
        <v/>
      </c>
      <c r="AR73" s="48" t="str">
        <f ca="1">IF(AND($B73&gt;0,AR$7&gt;0),INDEX(Výskyt[#Data],MATCH($B73,Výskyt[kód-P]),AR$7),"")</f>
        <v/>
      </c>
      <c r="AS73" s="48" t="str">
        <f ca="1">IF(AND($B73&gt;0,AS$7&gt;0),INDEX(Výskyt[#Data],MATCH($B73,Výskyt[kód-P]),AS$7),"")</f>
        <v/>
      </c>
      <c r="AT73" s="48" t="str">
        <f ca="1">IF(AND($B73&gt;0,AT$7&gt;0),INDEX(Výskyt[#Data],MATCH($B73,Výskyt[kód-P]),AT$7),"")</f>
        <v/>
      </c>
      <c r="AU73" s="48" t="str">
        <f ca="1">IF(AND($B73&gt;0,AU$7&gt;0),INDEX(Výskyt[#Data],MATCH($B73,Výskyt[kód-P]),AU$7),"")</f>
        <v/>
      </c>
      <c r="AV73" s="48" t="str">
        <f ca="1">IF(AND($B73&gt;0,AV$7&gt;0),INDEX(Výskyt[#Data],MATCH($B73,Výskyt[kód-P]),AV$7),"")</f>
        <v/>
      </c>
      <c r="AW73" s="48" t="str">
        <f ca="1">IF(AND($B73&gt;0,AW$7&gt;0),INDEX(Výskyt[#Data],MATCH($B73,Výskyt[kód-P]),AW$7),"")</f>
        <v/>
      </c>
      <c r="AX73" s="48" t="str">
        <f ca="1">IF(AND($B73&gt;0,AX$7&gt;0),INDEX(Výskyt[#Data],MATCH($B73,Výskyt[kód-P]),AX$7),"")</f>
        <v/>
      </c>
      <c r="AY73" s="48" t="str">
        <f ca="1">IF(AND($B73&gt;0,AY$7&gt;0),INDEX(Výskyt[#Data],MATCH($B73,Výskyt[kód-P]),AY$7),"")</f>
        <v/>
      </c>
      <c r="AZ73" s="48" t="str">
        <f ca="1">IF(AND($B73&gt;0,AZ$7&gt;0),INDEX(Výskyt[#Data],MATCH($B73,Výskyt[kód-P]),AZ$7),"")</f>
        <v/>
      </c>
      <c r="BA73" s="48" t="str">
        <f ca="1">IF(AND($B73&gt;0,BA$7&gt;0),INDEX(Výskyt[#Data],MATCH($B73,Výskyt[kód-P]),BA$7),"")</f>
        <v/>
      </c>
      <c r="BB73" s="42"/>
    </row>
    <row r="74" spans="1:54" ht="12.75" customHeight="1" x14ac:dyDescent="0.4">
      <c r="A74" s="54">
        <v>66</v>
      </c>
      <c r="B74" s="55" t="str">
        <f>IFERROR(INDEX(Výskyt[[poradie]:[kód-P]],MATCH(A74,Výskyt[poradie],0),2),"")</f>
        <v/>
      </c>
      <c r="C74" s="55" t="str">
        <f>IFERROR(INDEX(Cenník[[Kód]:[Názov]],MATCH($B74,Cenník[Kód]),2),"")</f>
        <v/>
      </c>
      <c r="D74" s="48" t="str">
        <f t="shared" ref="D74:D137" ca="1" si="3">IF(SUM(I74:BA74)&lt;&gt;0,SUM(I74:BA74),"")</f>
        <v/>
      </c>
      <c r="E74" s="56" t="str">
        <f>IFERROR(INDEX(Cenník[[KódN]:[JC]],MATCH($B74,Cenník[KódN]),2),"")</f>
        <v/>
      </c>
      <c r="F74" s="57" t="str">
        <f t="shared" ref="F74:F137" ca="1" si="4">IFERROR(D74*E74,"")</f>
        <v/>
      </c>
      <c r="G74" s="42"/>
      <c r="H74" s="58" t="str">
        <f t="shared" ref="H74:H137" si="5">IF(B74&gt;0,C74,"")</f>
        <v/>
      </c>
      <c r="I74" s="48" t="str">
        <f ca="1">IF(AND($B74&gt;0,I$7&gt;0),INDEX(Výskyt[#Data],MATCH($B74,Výskyt[kód-P]),I$7),"")</f>
        <v/>
      </c>
      <c r="J74" s="48" t="str">
        <f ca="1">IF(AND($B74&gt;0,J$7&gt;0),INDEX(Výskyt[#Data],MATCH($B74,Výskyt[kód-P]),J$7),"")</f>
        <v/>
      </c>
      <c r="K74" s="48" t="str">
        <f ca="1">IF(AND($B74&gt;0,K$7&gt;0),INDEX(Výskyt[#Data],MATCH($B74,Výskyt[kód-P]),K$7),"")</f>
        <v/>
      </c>
      <c r="L74" s="48" t="str">
        <f ca="1">IF(AND($B74&gt;0,L$7&gt;0),INDEX(Výskyt[#Data],MATCH($B74,Výskyt[kód-P]),L$7),"")</f>
        <v/>
      </c>
      <c r="M74" s="48" t="str">
        <f ca="1">IF(AND($B74&gt;0,M$7&gt;0),INDEX(Výskyt[#Data],MATCH($B74,Výskyt[kód-P]),M$7),"")</f>
        <v/>
      </c>
      <c r="N74" s="48" t="str">
        <f ca="1">IF(AND($B74&gt;0,N$7&gt;0),INDEX(Výskyt[#Data],MATCH($B74,Výskyt[kód-P]),N$7),"")</f>
        <v/>
      </c>
      <c r="O74" s="48" t="str">
        <f ca="1">IF(AND($B74&gt;0,O$7&gt;0),INDEX(Výskyt[#Data],MATCH($B74,Výskyt[kód-P]),O$7),"")</f>
        <v/>
      </c>
      <c r="P74" s="48" t="str">
        <f ca="1">IF(AND($B74&gt;0,P$7&gt;0),INDEX(Výskyt[#Data],MATCH($B74,Výskyt[kód-P]),P$7),"")</f>
        <v/>
      </c>
      <c r="Q74" s="48" t="str">
        <f ca="1">IF(AND($B74&gt;0,Q$7&gt;0),INDEX(Výskyt[#Data],MATCH($B74,Výskyt[kód-P]),Q$7),"")</f>
        <v/>
      </c>
      <c r="R74" s="48" t="str">
        <f ca="1">IF(AND($B74&gt;0,R$7&gt;0),INDEX(Výskyt[#Data],MATCH($B74,Výskyt[kód-P]),R$7),"")</f>
        <v/>
      </c>
      <c r="S74" s="48" t="str">
        <f ca="1">IF(AND($B74&gt;0,S$7&gt;0),INDEX(Výskyt[#Data],MATCH($B74,Výskyt[kód-P]),S$7),"")</f>
        <v/>
      </c>
      <c r="T74" s="48" t="str">
        <f ca="1">IF(AND($B74&gt;0,T$7&gt;0),INDEX(Výskyt[#Data],MATCH($B74,Výskyt[kód-P]),T$7),"")</f>
        <v/>
      </c>
      <c r="U74" s="48" t="str">
        <f ca="1">IF(AND($B74&gt;0,U$7&gt;0),INDEX(Výskyt[#Data],MATCH($B74,Výskyt[kód-P]),U$7),"")</f>
        <v/>
      </c>
      <c r="V74" s="48" t="str">
        <f ca="1">IF(AND($B74&gt;0,V$7&gt;0),INDEX(Výskyt[#Data],MATCH($B74,Výskyt[kód-P]),V$7),"")</f>
        <v/>
      </c>
      <c r="W74" s="48" t="str">
        <f ca="1">IF(AND($B74&gt;0,W$7&gt;0),INDEX(Výskyt[#Data],MATCH($B74,Výskyt[kód-P]),W$7),"")</f>
        <v/>
      </c>
      <c r="X74" s="48" t="str">
        <f ca="1">IF(AND($B74&gt;0,X$7&gt;0),INDEX(Výskyt[#Data],MATCH($B74,Výskyt[kód-P]),X$7),"")</f>
        <v/>
      </c>
      <c r="Y74" s="48" t="str">
        <f ca="1">IF(AND($B74&gt;0,Y$7&gt;0),INDEX(Výskyt[#Data],MATCH($B74,Výskyt[kód-P]),Y$7),"")</f>
        <v/>
      </c>
      <c r="Z74" s="48" t="str">
        <f ca="1">IF(AND($B74&gt;0,Z$7&gt;0),INDEX(Výskyt[#Data],MATCH($B74,Výskyt[kód-P]),Z$7),"")</f>
        <v/>
      </c>
      <c r="AA74" s="48" t="str">
        <f ca="1">IF(AND($B74&gt;0,AA$7&gt;0),INDEX(Výskyt[#Data],MATCH($B74,Výskyt[kód-P]),AA$7),"")</f>
        <v/>
      </c>
      <c r="AB74" s="48" t="str">
        <f ca="1">IF(AND($B74&gt;0,AB$7&gt;0),INDEX(Výskyt[#Data],MATCH($B74,Výskyt[kód-P]),AB$7),"")</f>
        <v/>
      </c>
      <c r="AC74" s="48" t="str">
        <f ca="1">IF(AND($B74&gt;0,AC$7&gt;0),INDEX(Výskyt[#Data],MATCH($B74,Výskyt[kód-P]),AC$7),"")</f>
        <v/>
      </c>
      <c r="AD74" s="48" t="str">
        <f ca="1">IF(AND($B74&gt;0,AD$7&gt;0),INDEX(Výskyt[#Data],MATCH($B74,Výskyt[kód-P]),AD$7),"")</f>
        <v/>
      </c>
      <c r="AE74" s="48" t="str">
        <f ca="1">IF(AND($B74&gt;0,AE$7&gt;0),INDEX(Výskyt[#Data],MATCH($B74,Výskyt[kód-P]),AE$7),"")</f>
        <v/>
      </c>
      <c r="AF74" s="48" t="str">
        <f ca="1">IF(AND($B74&gt;0,AF$7&gt;0),INDEX(Výskyt[#Data],MATCH($B74,Výskyt[kód-P]),AF$7),"")</f>
        <v/>
      </c>
      <c r="AG74" s="48" t="str">
        <f ca="1">IF(AND($B74&gt;0,AG$7&gt;0),INDEX(Výskyt[#Data],MATCH($B74,Výskyt[kód-P]),AG$7),"")</f>
        <v/>
      </c>
      <c r="AH74" s="48" t="str">
        <f ca="1">IF(AND($B74&gt;0,AH$7&gt;0),INDEX(Výskyt[#Data],MATCH($B74,Výskyt[kód-P]),AH$7),"")</f>
        <v/>
      </c>
      <c r="AI74" s="48" t="str">
        <f ca="1">IF(AND($B74&gt;0,AI$7&gt;0),INDEX(Výskyt[#Data],MATCH($B74,Výskyt[kód-P]),AI$7),"")</f>
        <v/>
      </c>
      <c r="AJ74" s="48" t="str">
        <f ca="1">IF(AND($B74&gt;0,AJ$7&gt;0),INDEX(Výskyt[#Data],MATCH($B74,Výskyt[kód-P]),AJ$7),"")</f>
        <v/>
      </c>
      <c r="AK74" s="48" t="str">
        <f ca="1">IF(AND($B74&gt;0,AK$7&gt;0),INDEX(Výskyt[#Data],MATCH($B74,Výskyt[kód-P]),AK$7),"")</f>
        <v/>
      </c>
      <c r="AL74" s="48" t="str">
        <f ca="1">IF(AND($B74&gt;0,AL$7&gt;0),INDEX(Výskyt[#Data],MATCH($B74,Výskyt[kód-P]),AL$7),"")</f>
        <v/>
      </c>
      <c r="AM74" s="48" t="str">
        <f ca="1">IF(AND($B74&gt;0,AM$7&gt;0),INDEX(Výskyt[#Data],MATCH($B74,Výskyt[kód-P]),AM$7),"")</f>
        <v/>
      </c>
      <c r="AN74" s="48" t="str">
        <f ca="1">IF(AND($B74&gt;0,AN$7&gt;0),INDEX(Výskyt[#Data],MATCH($B74,Výskyt[kód-P]),AN$7),"")</f>
        <v/>
      </c>
      <c r="AO74" s="48" t="str">
        <f ca="1">IF(AND($B74&gt;0,AO$7&gt;0),INDEX(Výskyt[#Data],MATCH($B74,Výskyt[kód-P]),AO$7),"")</f>
        <v/>
      </c>
      <c r="AP74" s="48" t="str">
        <f ca="1">IF(AND($B74&gt;0,AP$7&gt;0),INDEX(Výskyt[#Data],MATCH($B74,Výskyt[kód-P]),AP$7),"")</f>
        <v/>
      </c>
      <c r="AQ74" s="48" t="str">
        <f ca="1">IF(AND($B74&gt;0,AQ$7&gt;0),INDEX(Výskyt[#Data],MATCH($B74,Výskyt[kód-P]),AQ$7),"")</f>
        <v/>
      </c>
      <c r="AR74" s="48" t="str">
        <f ca="1">IF(AND($B74&gt;0,AR$7&gt;0),INDEX(Výskyt[#Data],MATCH($B74,Výskyt[kód-P]),AR$7),"")</f>
        <v/>
      </c>
      <c r="AS74" s="48" t="str">
        <f ca="1">IF(AND($B74&gt;0,AS$7&gt;0),INDEX(Výskyt[#Data],MATCH($B74,Výskyt[kód-P]),AS$7),"")</f>
        <v/>
      </c>
      <c r="AT74" s="48" t="str">
        <f ca="1">IF(AND($B74&gt;0,AT$7&gt;0),INDEX(Výskyt[#Data],MATCH($B74,Výskyt[kód-P]),AT$7),"")</f>
        <v/>
      </c>
      <c r="AU74" s="48" t="str">
        <f ca="1">IF(AND($B74&gt;0,AU$7&gt;0),INDEX(Výskyt[#Data],MATCH($B74,Výskyt[kód-P]),AU$7),"")</f>
        <v/>
      </c>
      <c r="AV74" s="48" t="str">
        <f ca="1">IF(AND($B74&gt;0,AV$7&gt;0),INDEX(Výskyt[#Data],MATCH($B74,Výskyt[kód-P]),AV$7),"")</f>
        <v/>
      </c>
      <c r="AW74" s="48" t="str">
        <f ca="1">IF(AND($B74&gt;0,AW$7&gt;0),INDEX(Výskyt[#Data],MATCH($B74,Výskyt[kód-P]),AW$7),"")</f>
        <v/>
      </c>
      <c r="AX74" s="48" t="str">
        <f ca="1">IF(AND($B74&gt;0,AX$7&gt;0),INDEX(Výskyt[#Data],MATCH($B74,Výskyt[kód-P]),AX$7),"")</f>
        <v/>
      </c>
      <c r="AY74" s="48" t="str">
        <f ca="1">IF(AND($B74&gt;0,AY$7&gt;0),INDEX(Výskyt[#Data],MATCH($B74,Výskyt[kód-P]),AY$7),"")</f>
        <v/>
      </c>
      <c r="AZ74" s="48" t="str">
        <f ca="1">IF(AND($B74&gt;0,AZ$7&gt;0),INDEX(Výskyt[#Data],MATCH($B74,Výskyt[kód-P]),AZ$7),"")</f>
        <v/>
      </c>
      <c r="BA74" s="48" t="str">
        <f ca="1">IF(AND($B74&gt;0,BA$7&gt;0),INDEX(Výskyt[#Data],MATCH($B74,Výskyt[kód-P]),BA$7),"")</f>
        <v/>
      </c>
      <c r="BB74" s="42"/>
    </row>
    <row r="75" spans="1:54" ht="12.75" customHeight="1" x14ac:dyDescent="0.4">
      <c r="A75" s="54">
        <v>67</v>
      </c>
      <c r="B75" s="55" t="str">
        <f>IFERROR(INDEX(Výskyt[[poradie]:[kód-P]],MATCH(A75,Výskyt[poradie],0),2),"")</f>
        <v/>
      </c>
      <c r="C75" s="55" t="str">
        <f>IFERROR(INDEX(Cenník[[Kód]:[Názov]],MATCH($B75,Cenník[Kód]),2),"")</f>
        <v/>
      </c>
      <c r="D75" s="48" t="str">
        <f t="shared" ca="1" si="3"/>
        <v/>
      </c>
      <c r="E75" s="56" t="str">
        <f>IFERROR(INDEX(Cenník[[KódN]:[JC]],MATCH($B75,Cenník[KódN]),2),"")</f>
        <v/>
      </c>
      <c r="F75" s="57" t="str">
        <f t="shared" ca="1" si="4"/>
        <v/>
      </c>
      <c r="G75" s="42"/>
      <c r="H75" s="58" t="str">
        <f t="shared" si="5"/>
        <v/>
      </c>
      <c r="I75" s="48" t="str">
        <f ca="1">IF(AND($B75&gt;0,I$7&gt;0),INDEX(Výskyt[#Data],MATCH($B75,Výskyt[kód-P]),I$7),"")</f>
        <v/>
      </c>
      <c r="J75" s="48" t="str">
        <f ca="1">IF(AND($B75&gt;0,J$7&gt;0),INDEX(Výskyt[#Data],MATCH($B75,Výskyt[kód-P]),J$7),"")</f>
        <v/>
      </c>
      <c r="K75" s="48" t="str">
        <f ca="1">IF(AND($B75&gt;0,K$7&gt;0),INDEX(Výskyt[#Data],MATCH($B75,Výskyt[kód-P]),K$7),"")</f>
        <v/>
      </c>
      <c r="L75" s="48" t="str">
        <f ca="1">IF(AND($B75&gt;0,L$7&gt;0),INDEX(Výskyt[#Data],MATCH($B75,Výskyt[kód-P]),L$7),"")</f>
        <v/>
      </c>
      <c r="M75" s="48" t="str">
        <f ca="1">IF(AND($B75&gt;0,M$7&gt;0),INDEX(Výskyt[#Data],MATCH($B75,Výskyt[kód-P]),M$7),"")</f>
        <v/>
      </c>
      <c r="N75" s="48" t="str">
        <f ca="1">IF(AND($B75&gt;0,N$7&gt;0),INDEX(Výskyt[#Data],MATCH($B75,Výskyt[kód-P]),N$7),"")</f>
        <v/>
      </c>
      <c r="O75" s="48" t="str">
        <f ca="1">IF(AND($B75&gt;0,O$7&gt;0),INDEX(Výskyt[#Data],MATCH($B75,Výskyt[kód-P]),O$7),"")</f>
        <v/>
      </c>
      <c r="P75" s="48" t="str">
        <f ca="1">IF(AND($B75&gt;0,P$7&gt;0),INDEX(Výskyt[#Data],MATCH($B75,Výskyt[kód-P]),P$7),"")</f>
        <v/>
      </c>
      <c r="Q75" s="48" t="str">
        <f ca="1">IF(AND($B75&gt;0,Q$7&gt;0),INDEX(Výskyt[#Data],MATCH($B75,Výskyt[kód-P]),Q$7),"")</f>
        <v/>
      </c>
      <c r="R75" s="48" t="str">
        <f ca="1">IF(AND($B75&gt;0,R$7&gt;0),INDEX(Výskyt[#Data],MATCH($B75,Výskyt[kód-P]),R$7),"")</f>
        <v/>
      </c>
      <c r="S75" s="48" t="str">
        <f ca="1">IF(AND($B75&gt;0,S$7&gt;0),INDEX(Výskyt[#Data],MATCH($B75,Výskyt[kód-P]),S$7),"")</f>
        <v/>
      </c>
      <c r="T75" s="48" t="str">
        <f ca="1">IF(AND($B75&gt;0,T$7&gt;0),INDEX(Výskyt[#Data],MATCH($B75,Výskyt[kód-P]),T$7),"")</f>
        <v/>
      </c>
      <c r="U75" s="48" t="str">
        <f ca="1">IF(AND($B75&gt;0,U$7&gt;0),INDEX(Výskyt[#Data],MATCH($B75,Výskyt[kód-P]),U$7),"")</f>
        <v/>
      </c>
      <c r="V75" s="48" t="str">
        <f ca="1">IF(AND($B75&gt;0,V$7&gt;0),INDEX(Výskyt[#Data],MATCH($B75,Výskyt[kód-P]),V$7),"")</f>
        <v/>
      </c>
      <c r="W75" s="48" t="str">
        <f ca="1">IF(AND($B75&gt;0,W$7&gt;0),INDEX(Výskyt[#Data],MATCH($B75,Výskyt[kód-P]),W$7),"")</f>
        <v/>
      </c>
      <c r="X75" s="48" t="str">
        <f ca="1">IF(AND($B75&gt;0,X$7&gt;0),INDEX(Výskyt[#Data],MATCH($B75,Výskyt[kód-P]),X$7),"")</f>
        <v/>
      </c>
      <c r="Y75" s="48" t="str">
        <f ca="1">IF(AND($B75&gt;0,Y$7&gt;0),INDEX(Výskyt[#Data],MATCH($B75,Výskyt[kód-P]),Y$7),"")</f>
        <v/>
      </c>
      <c r="Z75" s="48" t="str">
        <f ca="1">IF(AND($B75&gt;0,Z$7&gt;0),INDEX(Výskyt[#Data],MATCH($B75,Výskyt[kód-P]),Z$7),"")</f>
        <v/>
      </c>
      <c r="AA75" s="48" t="str">
        <f ca="1">IF(AND($B75&gt;0,AA$7&gt;0),INDEX(Výskyt[#Data],MATCH($B75,Výskyt[kód-P]),AA$7),"")</f>
        <v/>
      </c>
      <c r="AB75" s="48" t="str">
        <f ca="1">IF(AND($B75&gt;0,AB$7&gt;0),INDEX(Výskyt[#Data],MATCH($B75,Výskyt[kód-P]),AB$7),"")</f>
        <v/>
      </c>
      <c r="AC75" s="48" t="str">
        <f ca="1">IF(AND($B75&gt;0,AC$7&gt;0),INDEX(Výskyt[#Data],MATCH($B75,Výskyt[kód-P]),AC$7),"")</f>
        <v/>
      </c>
      <c r="AD75" s="48" t="str">
        <f ca="1">IF(AND($B75&gt;0,AD$7&gt;0),INDEX(Výskyt[#Data],MATCH($B75,Výskyt[kód-P]),AD$7),"")</f>
        <v/>
      </c>
      <c r="AE75" s="48" t="str">
        <f ca="1">IF(AND($B75&gt;0,AE$7&gt;0),INDEX(Výskyt[#Data],MATCH($B75,Výskyt[kód-P]),AE$7),"")</f>
        <v/>
      </c>
      <c r="AF75" s="48" t="str">
        <f ca="1">IF(AND($B75&gt;0,AF$7&gt;0),INDEX(Výskyt[#Data],MATCH($B75,Výskyt[kód-P]),AF$7),"")</f>
        <v/>
      </c>
      <c r="AG75" s="48" t="str">
        <f ca="1">IF(AND($B75&gt;0,AG$7&gt;0),INDEX(Výskyt[#Data],MATCH($B75,Výskyt[kód-P]),AG$7),"")</f>
        <v/>
      </c>
      <c r="AH75" s="48" t="str">
        <f ca="1">IF(AND($B75&gt;0,AH$7&gt;0),INDEX(Výskyt[#Data],MATCH($B75,Výskyt[kód-P]),AH$7),"")</f>
        <v/>
      </c>
      <c r="AI75" s="48" t="str">
        <f ca="1">IF(AND($B75&gt;0,AI$7&gt;0),INDEX(Výskyt[#Data],MATCH($B75,Výskyt[kód-P]),AI$7),"")</f>
        <v/>
      </c>
      <c r="AJ75" s="48" t="str">
        <f ca="1">IF(AND($B75&gt;0,AJ$7&gt;0),INDEX(Výskyt[#Data],MATCH($B75,Výskyt[kód-P]),AJ$7),"")</f>
        <v/>
      </c>
      <c r="AK75" s="48" t="str">
        <f ca="1">IF(AND($B75&gt;0,AK$7&gt;0),INDEX(Výskyt[#Data],MATCH($B75,Výskyt[kód-P]),AK$7),"")</f>
        <v/>
      </c>
      <c r="AL75" s="48" t="str">
        <f ca="1">IF(AND($B75&gt;0,AL$7&gt;0),INDEX(Výskyt[#Data],MATCH($B75,Výskyt[kód-P]),AL$7),"")</f>
        <v/>
      </c>
      <c r="AM75" s="48" t="str">
        <f ca="1">IF(AND($B75&gt;0,AM$7&gt;0),INDEX(Výskyt[#Data],MATCH($B75,Výskyt[kód-P]),AM$7),"")</f>
        <v/>
      </c>
      <c r="AN75" s="48" t="str">
        <f ca="1">IF(AND($B75&gt;0,AN$7&gt;0),INDEX(Výskyt[#Data],MATCH($B75,Výskyt[kód-P]),AN$7),"")</f>
        <v/>
      </c>
      <c r="AO75" s="48" t="str">
        <f ca="1">IF(AND($B75&gt;0,AO$7&gt;0),INDEX(Výskyt[#Data],MATCH($B75,Výskyt[kód-P]),AO$7),"")</f>
        <v/>
      </c>
      <c r="AP75" s="48" t="str">
        <f ca="1">IF(AND($B75&gt;0,AP$7&gt;0),INDEX(Výskyt[#Data],MATCH($B75,Výskyt[kód-P]),AP$7),"")</f>
        <v/>
      </c>
      <c r="AQ75" s="48" t="str">
        <f ca="1">IF(AND($B75&gt;0,AQ$7&gt;0),INDEX(Výskyt[#Data],MATCH($B75,Výskyt[kód-P]),AQ$7),"")</f>
        <v/>
      </c>
      <c r="AR75" s="48" t="str">
        <f ca="1">IF(AND($B75&gt;0,AR$7&gt;0),INDEX(Výskyt[#Data],MATCH($B75,Výskyt[kód-P]),AR$7),"")</f>
        <v/>
      </c>
      <c r="AS75" s="48" t="str">
        <f ca="1">IF(AND($B75&gt;0,AS$7&gt;0),INDEX(Výskyt[#Data],MATCH($B75,Výskyt[kód-P]),AS$7),"")</f>
        <v/>
      </c>
      <c r="AT75" s="48" t="str">
        <f ca="1">IF(AND($B75&gt;0,AT$7&gt;0),INDEX(Výskyt[#Data],MATCH($B75,Výskyt[kód-P]),AT$7),"")</f>
        <v/>
      </c>
      <c r="AU75" s="48" t="str">
        <f ca="1">IF(AND($B75&gt;0,AU$7&gt;0),INDEX(Výskyt[#Data],MATCH($B75,Výskyt[kód-P]),AU$7),"")</f>
        <v/>
      </c>
      <c r="AV75" s="48" t="str">
        <f ca="1">IF(AND($B75&gt;0,AV$7&gt;0),INDEX(Výskyt[#Data],MATCH($B75,Výskyt[kód-P]),AV$7),"")</f>
        <v/>
      </c>
      <c r="AW75" s="48" t="str">
        <f ca="1">IF(AND($B75&gt;0,AW$7&gt;0),INDEX(Výskyt[#Data],MATCH($B75,Výskyt[kód-P]),AW$7),"")</f>
        <v/>
      </c>
      <c r="AX75" s="48" t="str">
        <f ca="1">IF(AND($B75&gt;0,AX$7&gt;0),INDEX(Výskyt[#Data],MATCH($B75,Výskyt[kód-P]),AX$7),"")</f>
        <v/>
      </c>
      <c r="AY75" s="48" t="str">
        <f ca="1">IF(AND($B75&gt;0,AY$7&gt;0),INDEX(Výskyt[#Data],MATCH($B75,Výskyt[kód-P]),AY$7),"")</f>
        <v/>
      </c>
      <c r="AZ75" s="48" t="str">
        <f ca="1">IF(AND($B75&gt;0,AZ$7&gt;0),INDEX(Výskyt[#Data],MATCH($B75,Výskyt[kód-P]),AZ$7),"")</f>
        <v/>
      </c>
      <c r="BA75" s="48" t="str">
        <f ca="1">IF(AND($B75&gt;0,BA$7&gt;0),INDEX(Výskyt[#Data],MATCH($B75,Výskyt[kód-P]),BA$7),"")</f>
        <v/>
      </c>
      <c r="BB75" s="42"/>
    </row>
    <row r="76" spans="1:54" ht="12.75" customHeight="1" x14ac:dyDescent="0.4">
      <c r="A76" s="54">
        <v>68</v>
      </c>
      <c r="B76" s="55" t="str">
        <f>IFERROR(INDEX(Výskyt[[poradie]:[kód-P]],MATCH(A76,Výskyt[poradie],0),2),"")</f>
        <v/>
      </c>
      <c r="C76" s="55" t="str">
        <f>IFERROR(INDEX(Cenník[[Kód]:[Názov]],MATCH($B76,Cenník[Kód]),2),"")</f>
        <v/>
      </c>
      <c r="D76" s="48" t="str">
        <f t="shared" ca="1" si="3"/>
        <v/>
      </c>
      <c r="E76" s="56" t="str">
        <f>IFERROR(INDEX(Cenník[[KódN]:[JC]],MATCH($B76,Cenník[KódN]),2),"")</f>
        <v/>
      </c>
      <c r="F76" s="57" t="str">
        <f t="shared" ca="1" si="4"/>
        <v/>
      </c>
      <c r="G76" s="42"/>
      <c r="H76" s="58" t="str">
        <f t="shared" si="5"/>
        <v/>
      </c>
      <c r="I76" s="48" t="str">
        <f ca="1">IF(AND($B76&gt;0,I$7&gt;0),INDEX(Výskyt[#Data],MATCH($B76,Výskyt[kód-P]),I$7),"")</f>
        <v/>
      </c>
      <c r="J76" s="48" t="str">
        <f ca="1">IF(AND($B76&gt;0,J$7&gt;0),INDEX(Výskyt[#Data],MATCH($B76,Výskyt[kód-P]),J$7),"")</f>
        <v/>
      </c>
      <c r="K76" s="48" t="str">
        <f ca="1">IF(AND($B76&gt;0,K$7&gt;0),INDEX(Výskyt[#Data],MATCH($B76,Výskyt[kód-P]),K$7),"")</f>
        <v/>
      </c>
      <c r="L76" s="48" t="str">
        <f ca="1">IF(AND($B76&gt;0,L$7&gt;0),INDEX(Výskyt[#Data],MATCH($B76,Výskyt[kód-P]),L$7),"")</f>
        <v/>
      </c>
      <c r="M76" s="48" t="str">
        <f ca="1">IF(AND($B76&gt;0,M$7&gt;0),INDEX(Výskyt[#Data],MATCH($B76,Výskyt[kód-P]),M$7),"")</f>
        <v/>
      </c>
      <c r="N76" s="48" t="str">
        <f ca="1">IF(AND($B76&gt;0,N$7&gt;0),INDEX(Výskyt[#Data],MATCH($B76,Výskyt[kód-P]),N$7),"")</f>
        <v/>
      </c>
      <c r="O76" s="48" t="str">
        <f ca="1">IF(AND($B76&gt;0,O$7&gt;0),INDEX(Výskyt[#Data],MATCH($B76,Výskyt[kód-P]),O$7),"")</f>
        <v/>
      </c>
      <c r="P76" s="48" t="str">
        <f ca="1">IF(AND($B76&gt;0,P$7&gt;0),INDEX(Výskyt[#Data],MATCH($B76,Výskyt[kód-P]),P$7),"")</f>
        <v/>
      </c>
      <c r="Q76" s="48" t="str">
        <f ca="1">IF(AND($B76&gt;0,Q$7&gt;0),INDEX(Výskyt[#Data],MATCH($B76,Výskyt[kód-P]),Q$7),"")</f>
        <v/>
      </c>
      <c r="R76" s="48" t="str">
        <f ca="1">IF(AND($B76&gt;0,R$7&gt;0),INDEX(Výskyt[#Data],MATCH($B76,Výskyt[kód-P]),R$7),"")</f>
        <v/>
      </c>
      <c r="S76" s="48" t="str">
        <f ca="1">IF(AND($B76&gt;0,S$7&gt;0),INDEX(Výskyt[#Data],MATCH($B76,Výskyt[kód-P]),S$7),"")</f>
        <v/>
      </c>
      <c r="T76" s="48" t="str">
        <f ca="1">IF(AND($B76&gt;0,T$7&gt;0),INDEX(Výskyt[#Data],MATCH($B76,Výskyt[kód-P]),T$7),"")</f>
        <v/>
      </c>
      <c r="U76" s="48" t="str">
        <f ca="1">IF(AND($B76&gt;0,U$7&gt;0),INDEX(Výskyt[#Data],MATCH($B76,Výskyt[kód-P]),U$7),"")</f>
        <v/>
      </c>
      <c r="V76" s="48" t="str">
        <f ca="1">IF(AND($B76&gt;0,V$7&gt;0),INDEX(Výskyt[#Data],MATCH($B76,Výskyt[kód-P]),V$7),"")</f>
        <v/>
      </c>
      <c r="W76" s="48" t="str">
        <f ca="1">IF(AND($B76&gt;0,W$7&gt;0),INDEX(Výskyt[#Data],MATCH($B76,Výskyt[kód-P]),W$7),"")</f>
        <v/>
      </c>
      <c r="X76" s="48" t="str">
        <f ca="1">IF(AND($B76&gt;0,X$7&gt;0),INDEX(Výskyt[#Data],MATCH($B76,Výskyt[kód-P]),X$7),"")</f>
        <v/>
      </c>
      <c r="Y76" s="48" t="str">
        <f ca="1">IF(AND($B76&gt;0,Y$7&gt;0),INDEX(Výskyt[#Data],MATCH($B76,Výskyt[kód-P]),Y$7),"")</f>
        <v/>
      </c>
      <c r="Z76" s="48" t="str">
        <f ca="1">IF(AND($B76&gt;0,Z$7&gt;0),INDEX(Výskyt[#Data],MATCH($B76,Výskyt[kód-P]),Z$7),"")</f>
        <v/>
      </c>
      <c r="AA76" s="48" t="str">
        <f ca="1">IF(AND($B76&gt;0,AA$7&gt;0),INDEX(Výskyt[#Data],MATCH($B76,Výskyt[kód-P]),AA$7),"")</f>
        <v/>
      </c>
      <c r="AB76" s="48" t="str">
        <f ca="1">IF(AND($B76&gt;0,AB$7&gt;0),INDEX(Výskyt[#Data],MATCH($B76,Výskyt[kód-P]),AB$7),"")</f>
        <v/>
      </c>
      <c r="AC76" s="48" t="str">
        <f ca="1">IF(AND($B76&gt;0,AC$7&gt;0),INDEX(Výskyt[#Data],MATCH($B76,Výskyt[kód-P]),AC$7),"")</f>
        <v/>
      </c>
      <c r="AD76" s="48" t="str">
        <f ca="1">IF(AND($B76&gt;0,AD$7&gt;0),INDEX(Výskyt[#Data],MATCH($B76,Výskyt[kód-P]),AD$7),"")</f>
        <v/>
      </c>
      <c r="AE76" s="48" t="str">
        <f ca="1">IF(AND($B76&gt;0,AE$7&gt;0),INDEX(Výskyt[#Data],MATCH($B76,Výskyt[kód-P]),AE$7),"")</f>
        <v/>
      </c>
      <c r="AF76" s="48" t="str">
        <f ca="1">IF(AND($B76&gt;0,AF$7&gt;0),INDEX(Výskyt[#Data],MATCH($B76,Výskyt[kód-P]),AF$7),"")</f>
        <v/>
      </c>
      <c r="AG76" s="48" t="str">
        <f ca="1">IF(AND($B76&gt;0,AG$7&gt;0),INDEX(Výskyt[#Data],MATCH($B76,Výskyt[kód-P]),AG$7),"")</f>
        <v/>
      </c>
      <c r="AH76" s="48" t="str">
        <f ca="1">IF(AND($B76&gt;0,AH$7&gt;0),INDEX(Výskyt[#Data],MATCH($B76,Výskyt[kód-P]),AH$7),"")</f>
        <v/>
      </c>
      <c r="AI76" s="48" t="str">
        <f ca="1">IF(AND($B76&gt;0,AI$7&gt;0),INDEX(Výskyt[#Data],MATCH($B76,Výskyt[kód-P]),AI$7),"")</f>
        <v/>
      </c>
      <c r="AJ76" s="48" t="str">
        <f ca="1">IF(AND($B76&gt;0,AJ$7&gt;0),INDEX(Výskyt[#Data],MATCH($B76,Výskyt[kód-P]),AJ$7),"")</f>
        <v/>
      </c>
      <c r="AK76" s="48" t="str">
        <f ca="1">IF(AND($B76&gt;0,AK$7&gt;0),INDEX(Výskyt[#Data],MATCH($B76,Výskyt[kód-P]),AK$7),"")</f>
        <v/>
      </c>
      <c r="AL76" s="48" t="str">
        <f ca="1">IF(AND($B76&gt;0,AL$7&gt;0),INDEX(Výskyt[#Data],MATCH($B76,Výskyt[kód-P]),AL$7),"")</f>
        <v/>
      </c>
      <c r="AM76" s="48" t="str">
        <f ca="1">IF(AND($B76&gt;0,AM$7&gt;0),INDEX(Výskyt[#Data],MATCH($B76,Výskyt[kód-P]),AM$7),"")</f>
        <v/>
      </c>
      <c r="AN76" s="48" t="str">
        <f ca="1">IF(AND($B76&gt;0,AN$7&gt;0),INDEX(Výskyt[#Data],MATCH($B76,Výskyt[kód-P]),AN$7),"")</f>
        <v/>
      </c>
      <c r="AO76" s="48" t="str">
        <f ca="1">IF(AND($B76&gt;0,AO$7&gt;0),INDEX(Výskyt[#Data],MATCH($B76,Výskyt[kód-P]),AO$7),"")</f>
        <v/>
      </c>
      <c r="AP76" s="48" t="str">
        <f ca="1">IF(AND($B76&gt;0,AP$7&gt;0),INDEX(Výskyt[#Data],MATCH($B76,Výskyt[kód-P]),AP$7),"")</f>
        <v/>
      </c>
      <c r="AQ76" s="48" t="str">
        <f ca="1">IF(AND($B76&gt;0,AQ$7&gt;0),INDEX(Výskyt[#Data],MATCH($B76,Výskyt[kód-P]),AQ$7),"")</f>
        <v/>
      </c>
      <c r="AR76" s="48" t="str">
        <f ca="1">IF(AND($B76&gt;0,AR$7&gt;0),INDEX(Výskyt[#Data],MATCH($B76,Výskyt[kód-P]),AR$7),"")</f>
        <v/>
      </c>
      <c r="AS76" s="48" t="str">
        <f ca="1">IF(AND($B76&gt;0,AS$7&gt;0),INDEX(Výskyt[#Data],MATCH($B76,Výskyt[kód-P]),AS$7),"")</f>
        <v/>
      </c>
      <c r="AT76" s="48" t="str">
        <f ca="1">IF(AND($B76&gt;0,AT$7&gt;0),INDEX(Výskyt[#Data],MATCH($B76,Výskyt[kód-P]),AT$7),"")</f>
        <v/>
      </c>
      <c r="AU76" s="48" t="str">
        <f ca="1">IF(AND($B76&gt;0,AU$7&gt;0),INDEX(Výskyt[#Data],MATCH($B76,Výskyt[kód-P]),AU$7),"")</f>
        <v/>
      </c>
      <c r="AV76" s="48" t="str">
        <f ca="1">IF(AND($B76&gt;0,AV$7&gt;0),INDEX(Výskyt[#Data],MATCH($B76,Výskyt[kód-P]),AV$7),"")</f>
        <v/>
      </c>
      <c r="AW76" s="48" t="str">
        <f ca="1">IF(AND($B76&gt;0,AW$7&gt;0),INDEX(Výskyt[#Data],MATCH($B76,Výskyt[kód-P]),AW$7),"")</f>
        <v/>
      </c>
      <c r="AX76" s="48" t="str">
        <f ca="1">IF(AND($B76&gt;0,AX$7&gt;0),INDEX(Výskyt[#Data],MATCH($B76,Výskyt[kód-P]),AX$7),"")</f>
        <v/>
      </c>
      <c r="AY76" s="48" t="str">
        <f ca="1">IF(AND($B76&gt;0,AY$7&gt;0),INDEX(Výskyt[#Data],MATCH($B76,Výskyt[kód-P]),AY$7),"")</f>
        <v/>
      </c>
      <c r="AZ76" s="48" t="str">
        <f ca="1">IF(AND($B76&gt;0,AZ$7&gt;0),INDEX(Výskyt[#Data],MATCH($B76,Výskyt[kód-P]),AZ$7),"")</f>
        <v/>
      </c>
      <c r="BA76" s="48" t="str">
        <f ca="1">IF(AND($B76&gt;0,BA$7&gt;0),INDEX(Výskyt[#Data],MATCH($B76,Výskyt[kód-P]),BA$7),"")</f>
        <v/>
      </c>
      <c r="BB76" s="42"/>
    </row>
    <row r="77" spans="1:54" ht="12.75" customHeight="1" x14ac:dyDescent="0.4">
      <c r="A77" s="54">
        <v>69</v>
      </c>
      <c r="B77" s="55" t="str">
        <f>IFERROR(INDEX(Výskyt[[poradie]:[kód-P]],MATCH(A77,Výskyt[poradie],0),2),"")</f>
        <v/>
      </c>
      <c r="C77" s="55" t="str">
        <f>IFERROR(INDEX(Cenník[[Kód]:[Názov]],MATCH($B77,Cenník[Kód]),2),"")</f>
        <v/>
      </c>
      <c r="D77" s="48" t="str">
        <f t="shared" ca="1" si="3"/>
        <v/>
      </c>
      <c r="E77" s="56" t="str">
        <f>IFERROR(INDEX(Cenník[[KódN]:[JC]],MATCH($B77,Cenník[KódN]),2),"")</f>
        <v/>
      </c>
      <c r="F77" s="57" t="str">
        <f t="shared" ca="1" si="4"/>
        <v/>
      </c>
      <c r="G77" s="42"/>
      <c r="H77" s="58" t="str">
        <f t="shared" si="5"/>
        <v/>
      </c>
      <c r="I77" s="48" t="str">
        <f ca="1">IF(AND($B77&gt;0,I$7&gt;0),INDEX(Výskyt[#Data],MATCH($B77,Výskyt[kód-P]),I$7),"")</f>
        <v/>
      </c>
      <c r="J77" s="48" t="str">
        <f ca="1">IF(AND($B77&gt;0,J$7&gt;0),INDEX(Výskyt[#Data],MATCH($B77,Výskyt[kód-P]),J$7),"")</f>
        <v/>
      </c>
      <c r="K77" s="48" t="str">
        <f ca="1">IF(AND($B77&gt;0,K$7&gt;0),INDEX(Výskyt[#Data],MATCH($B77,Výskyt[kód-P]),K$7),"")</f>
        <v/>
      </c>
      <c r="L77" s="48" t="str">
        <f ca="1">IF(AND($B77&gt;0,L$7&gt;0),INDEX(Výskyt[#Data],MATCH($B77,Výskyt[kód-P]),L$7),"")</f>
        <v/>
      </c>
      <c r="M77" s="48" t="str">
        <f ca="1">IF(AND($B77&gt;0,M$7&gt;0),INDEX(Výskyt[#Data],MATCH($B77,Výskyt[kód-P]),M$7),"")</f>
        <v/>
      </c>
      <c r="N77" s="48" t="str">
        <f ca="1">IF(AND($B77&gt;0,N$7&gt;0),INDEX(Výskyt[#Data],MATCH($B77,Výskyt[kód-P]),N$7),"")</f>
        <v/>
      </c>
      <c r="O77" s="48" t="str">
        <f ca="1">IF(AND($B77&gt;0,O$7&gt;0),INDEX(Výskyt[#Data],MATCH($B77,Výskyt[kód-P]),O$7),"")</f>
        <v/>
      </c>
      <c r="P77" s="48" t="str">
        <f ca="1">IF(AND($B77&gt;0,P$7&gt;0),INDEX(Výskyt[#Data],MATCH($B77,Výskyt[kód-P]),P$7),"")</f>
        <v/>
      </c>
      <c r="Q77" s="48" t="str">
        <f ca="1">IF(AND($B77&gt;0,Q$7&gt;0),INDEX(Výskyt[#Data],MATCH($B77,Výskyt[kód-P]),Q$7),"")</f>
        <v/>
      </c>
      <c r="R77" s="48" t="str">
        <f ca="1">IF(AND($B77&gt;0,R$7&gt;0),INDEX(Výskyt[#Data],MATCH($B77,Výskyt[kód-P]),R$7),"")</f>
        <v/>
      </c>
      <c r="S77" s="48" t="str">
        <f ca="1">IF(AND($B77&gt;0,S$7&gt;0),INDEX(Výskyt[#Data],MATCH($B77,Výskyt[kód-P]),S$7),"")</f>
        <v/>
      </c>
      <c r="T77" s="48" t="str">
        <f ca="1">IF(AND($B77&gt;0,T$7&gt;0),INDEX(Výskyt[#Data],MATCH($B77,Výskyt[kód-P]),T$7),"")</f>
        <v/>
      </c>
      <c r="U77" s="48" t="str">
        <f ca="1">IF(AND($B77&gt;0,U$7&gt;0),INDEX(Výskyt[#Data],MATCH($B77,Výskyt[kód-P]),U$7),"")</f>
        <v/>
      </c>
      <c r="V77" s="48" t="str">
        <f ca="1">IF(AND($B77&gt;0,V$7&gt;0),INDEX(Výskyt[#Data],MATCH($B77,Výskyt[kód-P]),V$7),"")</f>
        <v/>
      </c>
      <c r="W77" s="48" t="str">
        <f ca="1">IF(AND($B77&gt;0,W$7&gt;0),INDEX(Výskyt[#Data],MATCH($B77,Výskyt[kód-P]),W$7),"")</f>
        <v/>
      </c>
      <c r="X77" s="48" t="str">
        <f ca="1">IF(AND($B77&gt;0,X$7&gt;0),INDEX(Výskyt[#Data],MATCH($B77,Výskyt[kód-P]),X$7),"")</f>
        <v/>
      </c>
      <c r="Y77" s="48" t="str">
        <f ca="1">IF(AND($B77&gt;0,Y$7&gt;0),INDEX(Výskyt[#Data],MATCH($B77,Výskyt[kód-P]),Y$7),"")</f>
        <v/>
      </c>
      <c r="Z77" s="48" t="str">
        <f ca="1">IF(AND($B77&gt;0,Z$7&gt;0),INDEX(Výskyt[#Data],MATCH($B77,Výskyt[kód-P]),Z$7),"")</f>
        <v/>
      </c>
      <c r="AA77" s="48" t="str">
        <f ca="1">IF(AND($B77&gt;0,AA$7&gt;0),INDEX(Výskyt[#Data],MATCH($B77,Výskyt[kód-P]),AA$7),"")</f>
        <v/>
      </c>
      <c r="AB77" s="48" t="str">
        <f ca="1">IF(AND($B77&gt;0,AB$7&gt;0),INDEX(Výskyt[#Data],MATCH($B77,Výskyt[kód-P]),AB$7),"")</f>
        <v/>
      </c>
      <c r="AC77" s="48" t="str">
        <f ca="1">IF(AND($B77&gt;0,AC$7&gt;0),INDEX(Výskyt[#Data],MATCH($B77,Výskyt[kód-P]),AC$7),"")</f>
        <v/>
      </c>
      <c r="AD77" s="48" t="str">
        <f ca="1">IF(AND($B77&gt;0,AD$7&gt;0),INDEX(Výskyt[#Data],MATCH($B77,Výskyt[kód-P]),AD$7),"")</f>
        <v/>
      </c>
      <c r="AE77" s="48" t="str">
        <f ca="1">IF(AND($B77&gt;0,AE$7&gt;0),INDEX(Výskyt[#Data],MATCH($B77,Výskyt[kód-P]),AE$7),"")</f>
        <v/>
      </c>
      <c r="AF77" s="48" t="str">
        <f ca="1">IF(AND($B77&gt;0,AF$7&gt;0),INDEX(Výskyt[#Data],MATCH($B77,Výskyt[kód-P]),AF$7),"")</f>
        <v/>
      </c>
      <c r="AG77" s="48" t="str">
        <f ca="1">IF(AND($B77&gt;0,AG$7&gt;0),INDEX(Výskyt[#Data],MATCH($B77,Výskyt[kód-P]),AG$7),"")</f>
        <v/>
      </c>
      <c r="AH77" s="48" t="str">
        <f ca="1">IF(AND($B77&gt;0,AH$7&gt;0),INDEX(Výskyt[#Data],MATCH($B77,Výskyt[kód-P]),AH$7),"")</f>
        <v/>
      </c>
      <c r="AI77" s="48" t="str">
        <f ca="1">IF(AND($B77&gt;0,AI$7&gt;0),INDEX(Výskyt[#Data],MATCH($B77,Výskyt[kód-P]),AI$7),"")</f>
        <v/>
      </c>
      <c r="AJ77" s="48" t="str">
        <f ca="1">IF(AND($B77&gt;0,AJ$7&gt;0),INDEX(Výskyt[#Data],MATCH($B77,Výskyt[kód-P]),AJ$7),"")</f>
        <v/>
      </c>
      <c r="AK77" s="48" t="str">
        <f ca="1">IF(AND($B77&gt;0,AK$7&gt;0),INDEX(Výskyt[#Data],MATCH($B77,Výskyt[kód-P]),AK$7),"")</f>
        <v/>
      </c>
      <c r="AL77" s="48" t="str">
        <f ca="1">IF(AND($B77&gt;0,AL$7&gt;0),INDEX(Výskyt[#Data],MATCH($B77,Výskyt[kód-P]),AL$7),"")</f>
        <v/>
      </c>
      <c r="AM77" s="48" t="str">
        <f ca="1">IF(AND($B77&gt;0,AM$7&gt;0),INDEX(Výskyt[#Data],MATCH($B77,Výskyt[kód-P]),AM$7),"")</f>
        <v/>
      </c>
      <c r="AN77" s="48" t="str">
        <f ca="1">IF(AND($B77&gt;0,AN$7&gt;0),INDEX(Výskyt[#Data],MATCH($B77,Výskyt[kód-P]),AN$7),"")</f>
        <v/>
      </c>
      <c r="AO77" s="48" t="str">
        <f ca="1">IF(AND($B77&gt;0,AO$7&gt;0),INDEX(Výskyt[#Data],MATCH($B77,Výskyt[kód-P]),AO$7),"")</f>
        <v/>
      </c>
      <c r="AP77" s="48" t="str">
        <f ca="1">IF(AND($B77&gt;0,AP$7&gt;0),INDEX(Výskyt[#Data],MATCH($B77,Výskyt[kód-P]),AP$7),"")</f>
        <v/>
      </c>
      <c r="AQ77" s="48" t="str">
        <f ca="1">IF(AND($B77&gt;0,AQ$7&gt;0),INDEX(Výskyt[#Data],MATCH($B77,Výskyt[kód-P]),AQ$7),"")</f>
        <v/>
      </c>
      <c r="AR77" s="48" t="str">
        <f ca="1">IF(AND($B77&gt;0,AR$7&gt;0),INDEX(Výskyt[#Data],MATCH($B77,Výskyt[kód-P]),AR$7),"")</f>
        <v/>
      </c>
      <c r="AS77" s="48" t="str">
        <f ca="1">IF(AND($B77&gt;0,AS$7&gt;0),INDEX(Výskyt[#Data],MATCH($B77,Výskyt[kód-P]),AS$7),"")</f>
        <v/>
      </c>
      <c r="AT77" s="48" t="str">
        <f ca="1">IF(AND($B77&gt;0,AT$7&gt;0),INDEX(Výskyt[#Data],MATCH($B77,Výskyt[kód-P]),AT$7),"")</f>
        <v/>
      </c>
      <c r="AU77" s="48" t="str">
        <f ca="1">IF(AND($B77&gt;0,AU$7&gt;0),INDEX(Výskyt[#Data],MATCH($B77,Výskyt[kód-P]),AU$7),"")</f>
        <v/>
      </c>
      <c r="AV77" s="48" t="str">
        <f ca="1">IF(AND($B77&gt;0,AV$7&gt;0),INDEX(Výskyt[#Data],MATCH($B77,Výskyt[kód-P]),AV$7),"")</f>
        <v/>
      </c>
      <c r="AW77" s="48" t="str">
        <f ca="1">IF(AND($B77&gt;0,AW$7&gt;0),INDEX(Výskyt[#Data],MATCH($B77,Výskyt[kód-P]),AW$7),"")</f>
        <v/>
      </c>
      <c r="AX77" s="48" t="str">
        <f ca="1">IF(AND($B77&gt;0,AX$7&gt;0),INDEX(Výskyt[#Data],MATCH($B77,Výskyt[kód-P]),AX$7),"")</f>
        <v/>
      </c>
      <c r="AY77" s="48" t="str">
        <f ca="1">IF(AND($B77&gt;0,AY$7&gt;0),INDEX(Výskyt[#Data],MATCH($B77,Výskyt[kód-P]),AY$7),"")</f>
        <v/>
      </c>
      <c r="AZ77" s="48" t="str">
        <f ca="1">IF(AND($B77&gt;0,AZ$7&gt;0),INDEX(Výskyt[#Data],MATCH($B77,Výskyt[kód-P]),AZ$7),"")</f>
        <v/>
      </c>
      <c r="BA77" s="48" t="str">
        <f ca="1">IF(AND($B77&gt;0,BA$7&gt;0),INDEX(Výskyt[#Data],MATCH($B77,Výskyt[kód-P]),BA$7),"")</f>
        <v/>
      </c>
      <c r="BB77" s="42"/>
    </row>
    <row r="78" spans="1:54" ht="12.75" customHeight="1" x14ac:dyDescent="0.4">
      <c r="A78" s="54">
        <v>70</v>
      </c>
      <c r="B78" s="55" t="str">
        <f>IFERROR(INDEX(Výskyt[[poradie]:[kód-P]],MATCH(A78,Výskyt[poradie],0),2),"")</f>
        <v/>
      </c>
      <c r="C78" s="55" t="str">
        <f>IFERROR(INDEX(Cenník[[Kód]:[Názov]],MATCH($B78,Cenník[Kód]),2),"")</f>
        <v/>
      </c>
      <c r="D78" s="48" t="str">
        <f t="shared" ca="1" si="3"/>
        <v/>
      </c>
      <c r="E78" s="56" t="str">
        <f>IFERROR(INDEX(Cenník[[KódN]:[JC]],MATCH($B78,Cenník[KódN]),2),"")</f>
        <v/>
      </c>
      <c r="F78" s="57" t="str">
        <f t="shared" ca="1" si="4"/>
        <v/>
      </c>
      <c r="G78" s="42"/>
      <c r="H78" s="58" t="str">
        <f t="shared" si="5"/>
        <v/>
      </c>
      <c r="I78" s="48" t="str">
        <f ca="1">IF(AND($B78&gt;0,I$7&gt;0),INDEX(Výskyt[#Data],MATCH($B78,Výskyt[kód-P]),I$7),"")</f>
        <v/>
      </c>
      <c r="J78" s="48" t="str">
        <f ca="1">IF(AND($B78&gt;0,J$7&gt;0),INDEX(Výskyt[#Data],MATCH($B78,Výskyt[kód-P]),J$7),"")</f>
        <v/>
      </c>
      <c r="K78" s="48" t="str">
        <f ca="1">IF(AND($B78&gt;0,K$7&gt;0),INDEX(Výskyt[#Data],MATCH($B78,Výskyt[kód-P]),K$7),"")</f>
        <v/>
      </c>
      <c r="L78" s="48" t="str">
        <f ca="1">IF(AND($B78&gt;0,L$7&gt;0),INDEX(Výskyt[#Data],MATCH($B78,Výskyt[kód-P]),L$7),"")</f>
        <v/>
      </c>
      <c r="M78" s="48" t="str">
        <f ca="1">IF(AND($B78&gt;0,M$7&gt;0),INDEX(Výskyt[#Data],MATCH($B78,Výskyt[kód-P]),M$7),"")</f>
        <v/>
      </c>
      <c r="N78" s="48" t="str">
        <f ca="1">IF(AND($B78&gt;0,N$7&gt;0),INDEX(Výskyt[#Data],MATCH($B78,Výskyt[kód-P]),N$7),"")</f>
        <v/>
      </c>
      <c r="O78" s="48" t="str">
        <f ca="1">IF(AND($B78&gt;0,O$7&gt;0),INDEX(Výskyt[#Data],MATCH($B78,Výskyt[kód-P]),O$7),"")</f>
        <v/>
      </c>
      <c r="P78" s="48" t="str">
        <f ca="1">IF(AND($B78&gt;0,P$7&gt;0),INDEX(Výskyt[#Data],MATCH($B78,Výskyt[kód-P]),P$7),"")</f>
        <v/>
      </c>
      <c r="Q78" s="48" t="str">
        <f ca="1">IF(AND($B78&gt;0,Q$7&gt;0),INDEX(Výskyt[#Data],MATCH($B78,Výskyt[kód-P]),Q$7),"")</f>
        <v/>
      </c>
      <c r="R78" s="48" t="str">
        <f ca="1">IF(AND($B78&gt;0,R$7&gt;0),INDEX(Výskyt[#Data],MATCH($B78,Výskyt[kód-P]),R$7),"")</f>
        <v/>
      </c>
      <c r="S78" s="48" t="str">
        <f ca="1">IF(AND($B78&gt;0,S$7&gt;0),INDEX(Výskyt[#Data],MATCH($B78,Výskyt[kód-P]),S$7),"")</f>
        <v/>
      </c>
      <c r="T78" s="48" t="str">
        <f ca="1">IF(AND($B78&gt;0,T$7&gt;0),INDEX(Výskyt[#Data],MATCH($B78,Výskyt[kód-P]),T$7),"")</f>
        <v/>
      </c>
      <c r="U78" s="48" t="str">
        <f ca="1">IF(AND($B78&gt;0,U$7&gt;0),INDEX(Výskyt[#Data],MATCH($B78,Výskyt[kód-P]),U$7),"")</f>
        <v/>
      </c>
      <c r="V78" s="48" t="str">
        <f ca="1">IF(AND($B78&gt;0,V$7&gt;0),INDEX(Výskyt[#Data],MATCH($B78,Výskyt[kód-P]),V$7),"")</f>
        <v/>
      </c>
      <c r="W78" s="48" t="str">
        <f ca="1">IF(AND($B78&gt;0,W$7&gt;0),INDEX(Výskyt[#Data],MATCH($B78,Výskyt[kód-P]),W$7),"")</f>
        <v/>
      </c>
      <c r="X78" s="48" t="str">
        <f ca="1">IF(AND($B78&gt;0,X$7&gt;0),INDEX(Výskyt[#Data],MATCH($B78,Výskyt[kód-P]),X$7),"")</f>
        <v/>
      </c>
      <c r="Y78" s="48" t="str">
        <f ca="1">IF(AND($B78&gt;0,Y$7&gt;0),INDEX(Výskyt[#Data],MATCH($B78,Výskyt[kód-P]),Y$7),"")</f>
        <v/>
      </c>
      <c r="Z78" s="48" t="str">
        <f ca="1">IF(AND($B78&gt;0,Z$7&gt;0),INDEX(Výskyt[#Data],MATCH($B78,Výskyt[kód-P]),Z$7),"")</f>
        <v/>
      </c>
      <c r="AA78" s="48" t="str">
        <f ca="1">IF(AND($B78&gt;0,AA$7&gt;0),INDEX(Výskyt[#Data],MATCH($B78,Výskyt[kód-P]),AA$7),"")</f>
        <v/>
      </c>
      <c r="AB78" s="48" t="str">
        <f ca="1">IF(AND($B78&gt;0,AB$7&gt;0),INDEX(Výskyt[#Data],MATCH($B78,Výskyt[kód-P]),AB$7),"")</f>
        <v/>
      </c>
      <c r="AC78" s="48" t="str">
        <f ca="1">IF(AND($B78&gt;0,AC$7&gt;0),INDEX(Výskyt[#Data],MATCH($B78,Výskyt[kód-P]),AC$7),"")</f>
        <v/>
      </c>
      <c r="AD78" s="48" t="str">
        <f ca="1">IF(AND($B78&gt;0,AD$7&gt;0),INDEX(Výskyt[#Data],MATCH($B78,Výskyt[kód-P]),AD$7),"")</f>
        <v/>
      </c>
      <c r="AE78" s="48" t="str">
        <f ca="1">IF(AND($B78&gt;0,AE$7&gt;0),INDEX(Výskyt[#Data],MATCH($B78,Výskyt[kód-P]),AE$7),"")</f>
        <v/>
      </c>
      <c r="AF78" s="48" t="str">
        <f ca="1">IF(AND($B78&gt;0,AF$7&gt;0),INDEX(Výskyt[#Data],MATCH($B78,Výskyt[kód-P]),AF$7),"")</f>
        <v/>
      </c>
      <c r="AG78" s="48" t="str">
        <f ca="1">IF(AND($B78&gt;0,AG$7&gt;0),INDEX(Výskyt[#Data],MATCH($B78,Výskyt[kód-P]),AG$7),"")</f>
        <v/>
      </c>
      <c r="AH78" s="48" t="str">
        <f ca="1">IF(AND($B78&gt;0,AH$7&gt;0),INDEX(Výskyt[#Data],MATCH($B78,Výskyt[kód-P]),AH$7),"")</f>
        <v/>
      </c>
      <c r="AI78" s="48" t="str">
        <f ca="1">IF(AND($B78&gt;0,AI$7&gt;0),INDEX(Výskyt[#Data],MATCH($B78,Výskyt[kód-P]),AI$7),"")</f>
        <v/>
      </c>
      <c r="AJ78" s="48" t="str">
        <f ca="1">IF(AND($B78&gt;0,AJ$7&gt;0),INDEX(Výskyt[#Data],MATCH($B78,Výskyt[kód-P]),AJ$7),"")</f>
        <v/>
      </c>
      <c r="AK78" s="48" t="str">
        <f ca="1">IF(AND($B78&gt;0,AK$7&gt;0),INDEX(Výskyt[#Data],MATCH($B78,Výskyt[kód-P]),AK$7),"")</f>
        <v/>
      </c>
      <c r="AL78" s="48" t="str">
        <f ca="1">IF(AND($B78&gt;0,AL$7&gt;0),INDEX(Výskyt[#Data],MATCH($B78,Výskyt[kód-P]),AL$7),"")</f>
        <v/>
      </c>
      <c r="AM78" s="48" t="str">
        <f ca="1">IF(AND($B78&gt;0,AM$7&gt;0),INDEX(Výskyt[#Data],MATCH($B78,Výskyt[kód-P]),AM$7),"")</f>
        <v/>
      </c>
      <c r="AN78" s="48" t="str">
        <f ca="1">IF(AND($B78&gt;0,AN$7&gt;0),INDEX(Výskyt[#Data],MATCH($B78,Výskyt[kód-P]),AN$7),"")</f>
        <v/>
      </c>
      <c r="AO78" s="48" t="str">
        <f ca="1">IF(AND($B78&gt;0,AO$7&gt;0),INDEX(Výskyt[#Data],MATCH($B78,Výskyt[kód-P]),AO$7),"")</f>
        <v/>
      </c>
      <c r="AP78" s="48" t="str">
        <f ca="1">IF(AND($B78&gt;0,AP$7&gt;0),INDEX(Výskyt[#Data],MATCH($B78,Výskyt[kód-P]),AP$7),"")</f>
        <v/>
      </c>
      <c r="AQ78" s="48" t="str">
        <f ca="1">IF(AND($B78&gt;0,AQ$7&gt;0),INDEX(Výskyt[#Data],MATCH($B78,Výskyt[kód-P]),AQ$7),"")</f>
        <v/>
      </c>
      <c r="AR78" s="48" t="str">
        <f ca="1">IF(AND($B78&gt;0,AR$7&gt;0),INDEX(Výskyt[#Data],MATCH($B78,Výskyt[kód-P]),AR$7),"")</f>
        <v/>
      </c>
      <c r="AS78" s="48" t="str">
        <f ca="1">IF(AND($B78&gt;0,AS$7&gt;0),INDEX(Výskyt[#Data],MATCH($B78,Výskyt[kód-P]),AS$7),"")</f>
        <v/>
      </c>
      <c r="AT78" s="48" t="str">
        <f ca="1">IF(AND($B78&gt;0,AT$7&gt;0),INDEX(Výskyt[#Data],MATCH($B78,Výskyt[kód-P]),AT$7),"")</f>
        <v/>
      </c>
      <c r="AU78" s="48" t="str">
        <f ca="1">IF(AND($B78&gt;0,AU$7&gt;0),INDEX(Výskyt[#Data],MATCH($B78,Výskyt[kód-P]),AU$7),"")</f>
        <v/>
      </c>
      <c r="AV78" s="48" t="str">
        <f ca="1">IF(AND($B78&gt;0,AV$7&gt;0),INDEX(Výskyt[#Data],MATCH($B78,Výskyt[kód-P]),AV$7),"")</f>
        <v/>
      </c>
      <c r="AW78" s="48" t="str">
        <f ca="1">IF(AND($B78&gt;0,AW$7&gt;0),INDEX(Výskyt[#Data],MATCH($B78,Výskyt[kód-P]),AW$7),"")</f>
        <v/>
      </c>
      <c r="AX78" s="48" t="str">
        <f ca="1">IF(AND($B78&gt;0,AX$7&gt;0),INDEX(Výskyt[#Data],MATCH($B78,Výskyt[kód-P]),AX$7),"")</f>
        <v/>
      </c>
      <c r="AY78" s="48" t="str">
        <f ca="1">IF(AND($B78&gt;0,AY$7&gt;0),INDEX(Výskyt[#Data],MATCH($B78,Výskyt[kód-P]),AY$7),"")</f>
        <v/>
      </c>
      <c r="AZ78" s="48" t="str">
        <f ca="1">IF(AND($B78&gt;0,AZ$7&gt;0),INDEX(Výskyt[#Data],MATCH($B78,Výskyt[kód-P]),AZ$7),"")</f>
        <v/>
      </c>
      <c r="BA78" s="48" t="str">
        <f ca="1">IF(AND($B78&gt;0,BA$7&gt;0),INDEX(Výskyt[#Data],MATCH($B78,Výskyt[kód-P]),BA$7),"")</f>
        <v/>
      </c>
      <c r="BB78" s="42"/>
    </row>
    <row r="79" spans="1:54" ht="12.75" customHeight="1" x14ac:dyDescent="0.4">
      <c r="A79" s="54">
        <v>71</v>
      </c>
      <c r="B79" s="55" t="str">
        <f>IFERROR(INDEX(Výskyt[[poradie]:[kód-P]],MATCH(A79,Výskyt[poradie],0),2),"")</f>
        <v/>
      </c>
      <c r="C79" s="55" t="str">
        <f>IFERROR(INDEX(Cenník[[Kód]:[Názov]],MATCH($B79,Cenník[Kód]),2),"")</f>
        <v/>
      </c>
      <c r="D79" s="48" t="str">
        <f t="shared" ca="1" si="3"/>
        <v/>
      </c>
      <c r="E79" s="56" t="str">
        <f>IFERROR(INDEX(Cenník[[KódN]:[JC]],MATCH($B79,Cenník[KódN]),2),"")</f>
        <v/>
      </c>
      <c r="F79" s="57" t="str">
        <f t="shared" ca="1" si="4"/>
        <v/>
      </c>
      <c r="G79" s="42"/>
      <c r="H79" s="58" t="str">
        <f t="shared" si="5"/>
        <v/>
      </c>
      <c r="I79" s="48" t="str">
        <f ca="1">IF(AND($B79&gt;0,I$7&gt;0),INDEX(Výskyt[#Data],MATCH($B79,Výskyt[kód-P]),I$7),"")</f>
        <v/>
      </c>
      <c r="J79" s="48" t="str">
        <f ca="1">IF(AND($B79&gt;0,J$7&gt;0),INDEX(Výskyt[#Data],MATCH($B79,Výskyt[kód-P]),J$7),"")</f>
        <v/>
      </c>
      <c r="K79" s="48" t="str">
        <f ca="1">IF(AND($B79&gt;0,K$7&gt;0),INDEX(Výskyt[#Data],MATCH($B79,Výskyt[kód-P]),K$7),"")</f>
        <v/>
      </c>
      <c r="L79" s="48" t="str">
        <f ca="1">IF(AND($B79&gt;0,L$7&gt;0),INDEX(Výskyt[#Data],MATCH($B79,Výskyt[kód-P]),L$7),"")</f>
        <v/>
      </c>
      <c r="M79" s="48" t="str">
        <f ca="1">IF(AND($B79&gt;0,M$7&gt;0),INDEX(Výskyt[#Data],MATCH($B79,Výskyt[kód-P]),M$7),"")</f>
        <v/>
      </c>
      <c r="N79" s="48" t="str">
        <f ca="1">IF(AND($B79&gt;0,N$7&gt;0),INDEX(Výskyt[#Data],MATCH($B79,Výskyt[kód-P]),N$7),"")</f>
        <v/>
      </c>
      <c r="O79" s="48" t="str">
        <f ca="1">IF(AND($B79&gt;0,O$7&gt;0),INDEX(Výskyt[#Data],MATCH($B79,Výskyt[kód-P]),O$7),"")</f>
        <v/>
      </c>
      <c r="P79" s="48" t="str">
        <f ca="1">IF(AND($B79&gt;0,P$7&gt;0),INDEX(Výskyt[#Data],MATCH($B79,Výskyt[kód-P]),P$7),"")</f>
        <v/>
      </c>
      <c r="Q79" s="48" t="str">
        <f ca="1">IF(AND($B79&gt;0,Q$7&gt;0),INDEX(Výskyt[#Data],MATCH($B79,Výskyt[kód-P]),Q$7),"")</f>
        <v/>
      </c>
      <c r="R79" s="48" t="str">
        <f ca="1">IF(AND($B79&gt;0,R$7&gt;0),INDEX(Výskyt[#Data],MATCH($B79,Výskyt[kód-P]),R$7),"")</f>
        <v/>
      </c>
      <c r="S79" s="48" t="str">
        <f ca="1">IF(AND($B79&gt;0,S$7&gt;0),INDEX(Výskyt[#Data],MATCH($B79,Výskyt[kód-P]),S$7),"")</f>
        <v/>
      </c>
      <c r="T79" s="48" t="str">
        <f ca="1">IF(AND($B79&gt;0,T$7&gt;0),INDEX(Výskyt[#Data],MATCH($B79,Výskyt[kód-P]),T$7),"")</f>
        <v/>
      </c>
      <c r="U79" s="48" t="str">
        <f ca="1">IF(AND($B79&gt;0,U$7&gt;0),INDEX(Výskyt[#Data],MATCH($B79,Výskyt[kód-P]),U$7),"")</f>
        <v/>
      </c>
      <c r="V79" s="48" t="str">
        <f ca="1">IF(AND($B79&gt;0,V$7&gt;0),INDEX(Výskyt[#Data],MATCH($B79,Výskyt[kód-P]),V$7),"")</f>
        <v/>
      </c>
      <c r="W79" s="48" t="str">
        <f ca="1">IF(AND($B79&gt;0,W$7&gt;0),INDEX(Výskyt[#Data],MATCH($B79,Výskyt[kód-P]),W$7),"")</f>
        <v/>
      </c>
      <c r="X79" s="48" t="str">
        <f ca="1">IF(AND($B79&gt;0,X$7&gt;0),INDEX(Výskyt[#Data],MATCH($B79,Výskyt[kód-P]),X$7),"")</f>
        <v/>
      </c>
      <c r="Y79" s="48" t="str">
        <f ca="1">IF(AND($B79&gt;0,Y$7&gt;0),INDEX(Výskyt[#Data],MATCH($B79,Výskyt[kód-P]),Y$7),"")</f>
        <v/>
      </c>
      <c r="Z79" s="48" t="str">
        <f ca="1">IF(AND($B79&gt;0,Z$7&gt;0),INDEX(Výskyt[#Data],MATCH($B79,Výskyt[kód-P]),Z$7),"")</f>
        <v/>
      </c>
      <c r="AA79" s="48" t="str">
        <f ca="1">IF(AND($B79&gt;0,AA$7&gt;0),INDEX(Výskyt[#Data],MATCH($B79,Výskyt[kód-P]),AA$7),"")</f>
        <v/>
      </c>
      <c r="AB79" s="48" t="str">
        <f ca="1">IF(AND($B79&gt;0,AB$7&gt;0),INDEX(Výskyt[#Data],MATCH($B79,Výskyt[kód-P]),AB$7),"")</f>
        <v/>
      </c>
      <c r="AC79" s="48" t="str">
        <f ca="1">IF(AND($B79&gt;0,AC$7&gt;0),INDEX(Výskyt[#Data],MATCH($B79,Výskyt[kód-P]),AC$7),"")</f>
        <v/>
      </c>
      <c r="AD79" s="48" t="str">
        <f ca="1">IF(AND($B79&gt;0,AD$7&gt;0),INDEX(Výskyt[#Data],MATCH($B79,Výskyt[kód-P]),AD$7),"")</f>
        <v/>
      </c>
      <c r="AE79" s="48" t="str">
        <f ca="1">IF(AND($B79&gt;0,AE$7&gt;0),INDEX(Výskyt[#Data],MATCH($B79,Výskyt[kód-P]),AE$7),"")</f>
        <v/>
      </c>
      <c r="AF79" s="48" t="str">
        <f ca="1">IF(AND($B79&gt;0,AF$7&gt;0),INDEX(Výskyt[#Data],MATCH($B79,Výskyt[kód-P]),AF$7),"")</f>
        <v/>
      </c>
      <c r="AG79" s="48" t="str">
        <f ca="1">IF(AND($B79&gt;0,AG$7&gt;0),INDEX(Výskyt[#Data],MATCH($B79,Výskyt[kód-P]),AG$7),"")</f>
        <v/>
      </c>
      <c r="AH79" s="48" t="str">
        <f ca="1">IF(AND($B79&gt;0,AH$7&gt;0),INDEX(Výskyt[#Data],MATCH($B79,Výskyt[kód-P]),AH$7),"")</f>
        <v/>
      </c>
      <c r="AI79" s="48" t="str">
        <f ca="1">IF(AND($B79&gt;0,AI$7&gt;0),INDEX(Výskyt[#Data],MATCH($B79,Výskyt[kód-P]),AI$7),"")</f>
        <v/>
      </c>
      <c r="AJ79" s="48" t="str">
        <f ca="1">IF(AND($B79&gt;0,AJ$7&gt;0),INDEX(Výskyt[#Data],MATCH($B79,Výskyt[kód-P]),AJ$7),"")</f>
        <v/>
      </c>
      <c r="AK79" s="48" t="str">
        <f ca="1">IF(AND($B79&gt;0,AK$7&gt;0),INDEX(Výskyt[#Data],MATCH($B79,Výskyt[kód-P]),AK$7),"")</f>
        <v/>
      </c>
      <c r="AL79" s="48" t="str">
        <f ca="1">IF(AND($B79&gt;0,AL$7&gt;0),INDEX(Výskyt[#Data],MATCH($B79,Výskyt[kód-P]),AL$7),"")</f>
        <v/>
      </c>
      <c r="AM79" s="48" t="str">
        <f ca="1">IF(AND($B79&gt;0,AM$7&gt;0),INDEX(Výskyt[#Data],MATCH($B79,Výskyt[kód-P]),AM$7),"")</f>
        <v/>
      </c>
      <c r="AN79" s="48" t="str">
        <f ca="1">IF(AND($B79&gt;0,AN$7&gt;0),INDEX(Výskyt[#Data],MATCH($B79,Výskyt[kód-P]),AN$7),"")</f>
        <v/>
      </c>
      <c r="AO79" s="48" t="str">
        <f ca="1">IF(AND($B79&gt;0,AO$7&gt;0),INDEX(Výskyt[#Data],MATCH($B79,Výskyt[kód-P]),AO$7),"")</f>
        <v/>
      </c>
      <c r="AP79" s="48" t="str">
        <f ca="1">IF(AND($B79&gt;0,AP$7&gt;0),INDEX(Výskyt[#Data],MATCH($B79,Výskyt[kód-P]),AP$7),"")</f>
        <v/>
      </c>
      <c r="AQ79" s="48" t="str">
        <f ca="1">IF(AND($B79&gt;0,AQ$7&gt;0),INDEX(Výskyt[#Data],MATCH($B79,Výskyt[kód-P]),AQ$7),"")</f>
        <v/>
      </c>
      <c r="AR79" s="48" t="str">
        <f ca="1">IF(AND($B79&gt;0,AR$7&gt;0),INDEX(Výskyt[#Data],MATCH($B79,Výskyt[kód-P]),AR$7),"")</f>
        <v/>
      </c>
      <c r="AS79" s="48" t="str">
        <f ca="1">IF(AND($B79&gt;0,AS$7&gt;0),INDEX(Výskyt[#Data],MATCH($B79,Výskyt[kód-P]),AS$7),"")</f>
        <v/>
      </c>
      <c r="AT79" s="48" t="str">
        <f ca="1">IF(AND($B79&gt;0,AT$7&gt;0),INDEX(Výskyt[#Data],MATCH($B79,Výskyt[kód-P]),AT$7),"")</f>
        <v/>
      </c>
      <c r="AU79" s="48" t="str">
        <f ca="1">IF(AND($B79&gt;0,AU$7&gt;0),INDEX(Výskyt[#Data],MATCH($B79,Výskyt[kód-P]),AU$7),"")</f>
        <v/>
      </c>
      <c r="AV79" s="48" t="str">
        <f ca="1">IF(AND($B79&gt;0,AV$7&gt;0),INDEX(Výskyt[#Data],MATCH($B79,Výskyt[kód-P]),AV$7),"")</f>
        <v/>
      </c>
      <c r="AW79" s="48" t="str">
        <f ca="1">IF(AND($B79&gt;0,AW$7&gt;0),INDEX(Výskyt[#Data],MATCH($B79,Výskyt[kód-P]),AW$7),"")</f>
        <v/>
      </c>
      <c r="AX79" s="48" t="str">
        <f ca="1">IF(AND($B79&gt;0,AX$7&gt;0),INDEX(Výskyt[#Data],MATCH($B79,Výskyt[kód-P]),AX$7),"")</f>
        <v/>
      </c>
      <c r="AY79" s="48" t="str">
        <f ca="1">IF(AND($B79&gt;0,AY$7&gt;0),INDEX(Výskyt[#Data],MATCH($B79,Výskyt[kód-P]),AY$7),"")</f>
        <v/>
      </c>
      <c r="AZ79" s="48" t="str">
        <f ca="1">IF(AND($B79&gt;0,AZ$7&gt;0),INDEX(Výskyt[#Data],MATCH($B79,Výskyt[kód-P]),AZ$7),"")</f>
        <v/>
      </c>
      <c r="BA79" s="48" t="str">
        <f ca="1">IF(AND($B79&gt;0,BA$7&gt;0),INDEX(Výskyt[#Data],MATCH($B79,Výskyt[kód-P]),BA$7),"")</f>
        <v/>
      </c>
      <c r="BB79" s="42"/>
    </row>
    <row r="80" spans="1:54" ht="12.75" customHeight="1" x14ac:dyDescent="0.4">
      <c r="A80" s="54">
        <v>72</v>
      </c>
      <c r="B80" s="55" t="str">
        <f>IFERROR(INDEX(Výskyt[[poradie]:[kód-P]],MATCH(A80,Výskyt[poradie],0),2),"")</f>
        <v/>
      </c>
      <c r="C80" s="55" t="str">
        <f>IFERROR(INDEX(Cenník[[Kód]:[Názov]],MATCH($B80,Cenník[Kód]),2),"")</f>
        <v/>
      </c>
      <c r="D80" s="48" t="str">
        <f t="shared" ca="1" si="3"/>
        <v/>
      </c>
      <c r="E80" s="56" t="str">
        <f>IFERROR(INDEX(Cenník[[KódN]:[JC]],MATCH($B80,Cenník[KódN]),2),"")</f>
        <v/>
      </c>
      <c r="F80" s="57" t="str">
        <f t="shared" ca="1" si="4"/>
        <v/>
      </c>
      <c r="G80" s="42"/>
      <c r="H80" s="58" t="str">
        <f t="shared" si="5"/>
        <v/>
      </c>
      <c r="I80" s="48" t="str">
        <f ca="1">IF(AND($B80&gt;0,I$7&gt;0),INDEX(Výskyt[#Data],MATCH($B80,Výskyt[kód-P]),I$7),"")</f>
        <v/>
      </c>
      <c r="J80" s="48" t="str">
        <f ca="1">IF(AND($B80&gt;0,J$7&gt;0),INDEX(Výskyt[#Data],MATCH($B80,Výskyt[kód-P]),J$7),"")</f>
        <v/>
      </c>
      <c r="K80" s="48" t="str">
        <f ca="1">IF(AND($B80&gt;0,K$7&gt;0),INDEX(Výskyt[#Data],MATCH($B80,Výskyt[kód-P]),K$7),"")</f>
        <v/>
      </c>
      <c r="L80" s="48" t="str">
        <f ca="1">IF(AND($B80&gt;0,L$7&gt;0),INDEX(Výskyt[#Data],MATCH($B80,Výskyt[kód-P]),L$7),"")</f>
        <v/>
      </c>
      <c r="M80" s="48" t="str">
        <f ca="1">IF(AND($B80&gt;0,M$7&gt;0),INDEX(Výskyt[#Data],MATCH($B80,Výskyt[kód-P]),M$7),"")</f>
        <v/>
      </c>
      <c r="N80" s="48" t="str">
        <f ca="1">IF(AND($B80&gt;0,N$7&gt;0),INDEX(Výskyt[#Data],MATCH($B80,Výskyt[kód-P]),N$7),"")</f>
        <v/>
      </c>
      <c r="O80" s="48" t="str">
        <f ca="1">IF(AND($B80&gt;0,O$7&gt;0),INDEX(Výskyt[#Data],MATCH($B80,Výskyt[kód-P]),O$7),"")</f>
        <v/>
      </c>
      <c r="P80" s="48" t="str">
        <f ca="1">IF(AND($B80&gt;0,P$7&gt;0),INDEX(Výskyt[#Data],MATCH($B80,Výskyt[kód-P]),P$7),"")</f>
        <v/>
      </c>
      <c r="Q80" s="48" t="str">
        <f ca="1">IF(AND($B80&gt;0,Q$7&gt;0),INDEX(Výskyt[#Data],MATCH($B80,Výskyt[kód-P]),Q$7),"")</f>
        <v/>
      </c>
      <c r="R80" s="48" t="str">
        <f ca="1">IF(AND($B80&gt;0,R$7&gt;0),INDEX(Výskyt[#Data],MATCH($B80,Výskyt[kód-P]),R$7),"")</f>
        <v/>
      </c>
      <c r="S80" s="48" t="str">
        <f ca="1">IF(AND($B80&gt;0,S$7&gt;0),INDEX(Výskyt[#Data],MATCH($B80,Výskyt[kód-P]),S$7),"")</f>
        <v/>
      </c>
      <c r="T80" s="48" t="str">
        <f ca="1">IF(AND($B80&gt;0,T$7&gt;0),INDEX(Výskyt[#Data],MATCH($B80,Výskyt[kód-P]),T$7),"")</f>
        <v/>
      </c>
      <c r="U80" s="48" t="str">
        <f ca="1">IF(AND($B80&gt;0,U$7&gt;0),INDEX(Výskyt[#Data],MATCH($B80,Výskyt[kód-P]),U$7),"")</f>
        <v/>
      </c>
      <c r="V80" s="48" t="str">
        <f ca="1">IF(AND($B80&gt;0,V$7&gt;0),INDEX(Výskyt[#Data],MATCH($B80,Výskyt[kód-P]),V$7),"")</f>
        <v/>
      </c>
      <c r="W80" s="48" t="str">
        <f ca="1">IF(AND($B80&gt;0,W$7&gt;0),INDEX(Výskyt[#Data],MATCH($B80,Výskyt[kód-P]),W$7),"")</f>
        <v/>
      </c>
      <c r="X80" s="48" t="str">
        <f ca="1">IF(AND($B80&gt;0,X$7&gt;0),INDEX(Výskyt[#Data],MATCH($B80,Výskyt[kód-P]),X$7),"")</f>
        <v/>
      </c>
      <c r="Y80" s="48" t="str">
        <f ca="1">IF(AND($B80&gt;0,Y$7&gt;0),INDEX(Výskyt[#Data],MATCH($B80,Výskyt[kód-P]),Y$7),"")</f>
        <v/>
      </c>
      <c r="Z80" s="48" t="str">
        <f ca="1">IF(AND($B80&gt;0,Z$7&gt;0),INDEX(Výskyt[#Data],MATCH($B80,Výskyt[kód-P]),Z$7),"")</f>
        <v/>
      </c>
      <c r="AA80" s="48" t="str">
        <f ca="1">IF(AND($B80&gt;0,AA$7&gt;0),INDEX(Výskyt[#Data],MATCH($B80,Výskyt[kód-P]),AA$7),"")</f>
        <v/>
      </c>
      <c r="AB80" s="48" t="str">
        <f ca="1">IF(AND($B80&gt;0,AB$7&gt;0),INDEX(Výskyt[#Data],MATCH($B80,Výskyt[kód-P]),AB$7),"")</f>
        <v/>
      </c>
      <c r="AC80" s="48" t="str">
        <f ca="1">IF(AND($B80&gt;0,AC$7&gt;0),INDEX(Výskyt[#Data],MATCH($B80,Výskyt[kód-P]),AC$7),"")</f>
        <v/>
      </c>
      <c r="AD80" s="48" t="str">
        <f ca="1">IF(AND($B80&gt;0,AD$7&gt;0),INDEX(Výskyt[#Data],MATCH($B80,Výskyt[kód-P]),AD$7),"")</f>
        <v/>
      </c>
      <c r="AE80" s="48" t="str">
        <f ca="1">IF(AND($B80&gt;0,AE$7&gt;0),INDEX(Výskyt[#Data],MATCH($B80,Výskyt[kód-P]),AE$7),"")</f>
        <v/>
      </c>
      <c r="AF80" s="48" t="str">
        <f ca="1">IF(AND($B80&gt;0,AF$7&gt;0),INDEX(Výskyt[#Data],MATCH($B80,Výskyt[kód-P]),AF$7),"")</f>
        <v/>
      </c>
      <c r="AG80" s="48" t="str">
        <f ca="1">IF(AND($B80&gt;0,AG$7&gt;0),INDEX(Výskyt[#Data],MATCH($B80,Výskyt[kód-P]),AG$7),"")</f>
        <v/>
      </c>
      <c r="AH80" s="48" t="str">
        <f ca="1">IF(AND($B80&gt;0,AH$7&gt;0),INDEX(Výskyt[#Data],MATCH($B80,Výskyt[kód-P]),AH$7),"")</f>
        <v/>
      </c>
      <c r="AI80" s="48" t="str">
        <f ca="1">IF(AND($B80&gt;0,AI$7&gt;0),INDEX(Výskyt[#Data],MATCH($B80,Výskyt[kód-P]),AI$7),"")</f>
        <v/>
      </c>
      <c r="AJ80" s="48" t="str">
        <f ca="1">IF(AND($B80&gt;0,AJ$7&gt;0),INDEX(Výskyt[#Data],MATCH($B80,Výskyt[kód-P]),AJ$7),"")</f>
        <v/>
      </c>
      <c r="AK80" s="48" t="str">
        <f ca="1">IF(AND($B80&gt;0,AK$7&gt;0),INDEX(Výskyt[#Data],MATCH($B80,Výskyt[kód-P]),AK$7),"")</f>
        <v/>
      </c>
      <c r="AL80" s="48" t="str">
        <f ca="1">IF(AND($B80&gt;0,AL$7&gt;0),INDEX(Výskyt[#Data],MATCH($B80,Výskyt[kód-P]),AL$7),"")</f>
        <v/>
      </c>
      <c r="AM80" s="48" t="str">
        <f ca="1">IF(AND($B80&gt;0,AM$7&gt;0),INDEX(Výskyt[#Data],MATCH($B80,Výskyt[kód-P]),AM$7),"")</f>
        <v/>
      </c>
      <c r="AN80" s="48" t="str">
        <f ca="1">IF(AND($B80&gt;0,AN$7&gt;0),INDEX(Výskyt[#Data],MATCH($B80,Výskyt[kód-P]),AN$7),"")</f>
        <v/>
      </c>
      <c r="AO80" s="48" t="str">
        <f ca="1">IF(AND($B80&gt;0,AO$7&gt;0),INDEX(Výskyt[#Data],MATCH($B80,Výskyt[kód-P]),AO$7),"")</f>
        <v/>
      </c>
      <c r="AP80" s="48" t="str">
        <f ca="1">IF(AND($B80&gt;0,AP$7&gt;0),INDEX(Výskyt[#Data],MATCH($B80,Výskyt[kód-P]),AP$7),"")</f>
        <v/>
      </c>
      <c r="AQ80" s="48" t="str">
        <f ca="1">IF(AND($B80&gt;0,AQ$7&gt;0),INDEX(Výskyt[#Data],MATCH($B80,Výskyt[kód-P]),AQ$7),"")</f>
        <v/>
      </c>
      <c r="AR80" s="48" t="str">
        <f ca="1">IF(AND($B80&gt;0,AR$7&gt;0),INDEX(Výskyt[#Data],MATCH($B80,Výskyt[kód-P]),AR$7),"")</f>
        <v/>
      </c>
      <c r="AS80" s="48" t="str">
        <f ca="1">IF(AND($B80&gt;0,AS$7&gt;0),INDEX(Výskyt[#Data],MATCH($B80,Výskyt[kód-P]),AS$7),"")</f>
        <v/>
      </c>
      <c r="AT80" s="48" t="str">
        <f ca="1">IF(AND($B80&gt;0,AT$7&gt;0),INDEX(Výskyt[#Data],MATCH($B80,Výskyt[kód-P]),AT$7),"")</f>
        <v/>
      </c>
      <c r="AU80" s="48" t="str">
        <f ca="1">IF(AND($B80&gt;0,AU$7&gt;0),INDEX(Výskyt[#Data],MATCH($B80,Výskyt[kód-P]),AU$7),"")</f>
        <v/>
      </c>
      <c r="AV80" s="48" t="str">
        <f ca="1">IF(AND($B80&gt;0,AV$7&gt;0),INDEX(Výskyt[#Data],MATCH($B80,Výskyt[kód-P]),AV$7),"")</f>
        <v/>
      </c>
      <c r="AW80" s="48" t="str">
        <f ca="1">IF(AND($B80&gt;0,AW$7&gt;0),INDEX(Výskyt[#Data],MATCH($B80,Výskyt[kód-P]),AW$7),"")</f>
        <v/>
      </c>
      <c r="AX80" s="48" t="str">
        <f ca="1">IF(AND($B80&gt;0,AX$7&gt;0),INDEX(Výskyt[#Data],MATCH($B80,Výskyt[kód-P]),AX$7),"")</f>
        <v/>
      </c>
      <c r="AY80" s="48" t="str">
        <f ca="1">IF(AND($B80&gt;0,AY$7&gt;0),INDEX(Výskyt[#Data],MATCH($B80,Výskyt[kód-P]),AY$7),"")</f>
        <v/>
      </c>
      <c r="AZ80" s="48" t="str">
        <f ca="1">IF(AND($B80&gt;0,AZ$7&gt;0),INDEX(Výskyt[#Data],MATCH($B80,Výskyt[kód-P]),AZ$7),"")</f>
        <v/>
      </c>
      <c r="BA80" s="48" t="str">
        <f ca="1">IF(AND($B80&gt;0,BA$7&gt;0),INDEX(Výskyt[#Data],MATCH($B80,Výskyt[kód-P]),BA$7),"")</f>
        <v/>
      </c>
      <c r="BB80" s="42"/>
    </row>
    <row r="81" spans="1:54" ht="12.75" customHeight="1" x14ac:dyDescent="0.4">
      <c r="A81" s="54">
        <v>73</v>
      </c>
      <c r="B81" s="55" t="str">
        <f>IFERROR(INDEX(Výskyt[[poradie]:[kód-P]],MATCH(A81,Výskyt[poradie],0),2),"")</f>
        <v/>
      </c>
      <c r="C81" s="55" t="str">
        <f>IFERROR(INDEX(Cenník[[Kód]:[Názov]],MATCH($B81,Cenník[Kód]),2),"")</f>
        <v/>
      </c>
      <c r="D81" s="48" t="str">
        <f t="shared" ca="1" si="3"/>
        <v/>
      </c>
      <c r="E81" s="56" t="str">
        <f>IFERROR(INDEX(Cenník[[KódN]:[JC]],MATCH($B81,Cenník[KódN]),2),"")</f>
        <v/>
      </c>
      <c r="F81" s="57" t="str">
        <f t="shared" ca="1" si="4"/>
        <v/>
      </c>
      <c r="G81" s="42"/>
      <c r="H81" s="58" t="str">
        <f t="shared" si="5"/>
        <v/>
      </c>
      <c r="I81" s="48" t="str">
        <f ca="1">IF(AND($B81&gt;0,I$7&gt;0),INDEX(Výskyt[#Data],MATCH($B81,Výskyt[kód-P]),I$7),"")</f>
        <v/>
      </c>
      <c r="J81" s="48" t="str">
        <f ca="1">IF(AND($B81&gt;0,J$7&gt;0),INDEX(Výskyt[#Data],MATCH($B81,Výskyt[kód-P]),J$7),"")</f>
        <v/>
      </c>
      <c r="K81" s="48" t="str">
        <f ca="1">IF(AND($B81&gt;0,K$7&gt;0),INDEX(Výskyt[#Data],MATCH($B81,Výskyt[kód-P]),K$7),"")</f>
        <v/>
      </c>
      <c r="L81" s="48" t="str">
        <f ca="1">IF(AND($B81&gt;0,L$7&gt;0),INDEX(Výskyt[#Data],MATCH($B81,Výskyt[kód-P]),L$7),"")</f>
        <v/>
      </c>
      <c r="M81" s="48" t="str">
        <f ca="1">IF(AND($B81&gt;0,M$7&gt;0),INDEX(Výskyt[#Data],MATCH($B81,Výskyt[kód-P]),M$7),"")</f>
        <v/>
      </c>
      <c r="N81" s="48" t="str">
        <f ca="1">IF(AND($B81&gt;0,N$7&gt;0),INDEX(Výskyt[#Data],MATCH($B81,Výskyt[kód-P]),N$7),"")</f>
        <v/>
      </c>
      <c r="O81" s="48" t="str">
        <f ca="1">IF(AND($B81&gt;0,O$7&gt;0),INDEX(Výskyt[#Data],MATCH($B81,Výskyt[kód-P]),O$7),"")</f>
        <v/>
      </c>
      <c r="P81" s="48" t="str">
        <f ca="1">IF(AND($B81&gt;0,P$7&gt;0),INDEX(Výskyt[#Data],MATCH($B81,Výskyt[kód-P]),P$7),"")</f>
        <v/>
      </c>
      <c r="Q81" s="48" t="str">
        <f ca="1">IF(AND($B81&gt;0,Q$7&gt;0),INDEX(Výskyt[#Data],MATCH($B81,Výskyt[kód-P]),Q$7),"")</f>
        <v/>
      </c>
      <c r="R81" s="48" t="str">
        <f ca="1">IF(AND($B81&gt;0,R$7&gt;0),INDEX(Výskyt[#Data],MATCH($B81,Výskyt[kód-P]),R$7),"")</f>
        <v/>
      </c>
      <c r="S81" s="48" t="str">
        <f ca="1">IF(AND($B81&gt;0,S$7&gt;0),INDEX(Výskyt[#Data],MATCH($B81,Výskyt[kód-P]),S$7),"")</f>
        <v/>
      </c>
      <c r="T81" s="48" t="str">
        <f ca="1">IF(AND($B81&gt;0,T$7&gt;0),INDEX(Výskyt[#Data],MATCH($B81,Výskyt[kód-P]),T$7),"")</f>
        <v/>
      </c>
      <c r="U81" s="48" t="str">
        <f ca="1">IF(AND($B81&gt;0,U$7&gt;0),INDEX(Výskyt[#Data],MATCH($B81,Výskyt[kód-P]),U$7),"")</f>
        <v/>
      </c>
      <c r="V81" s="48" t="str">
        <f ca="1">IF(AND($B81&gt;0,V$7&gt;0),INDEX(Výskyt[#Data],MATCH($B81,Výskyt[kód-P]),V$7),"")</f>
        <v/>
      </c>
      <c r="W81" s="48" t="str">
        <f ca="1">IF(AND($B81&gt;0,W$7&gt;0),INDEX(Výskyt[#Data],MATCH($B81,Výskyt[kód-P]),W$7),"")</f>
        <v/>
      </c>
      <c r="X81" s="48" t="str">
        <f ca="1">IF(AND($B81&gt;0,X$7&gt;0),INDEX(Výskyt[#Data],MATCH($B81,Výskyt[kód-P]),X$7),"")</f>
        <v/>
      </c>
      <c r="Y81" s="48" t="str">
        <f ca="1">IF(AND($B81&gt;0,Y$7&gt;0),INDEX(Výskyt[#Data],MATCH($B81,Výskyt[kód-P]),Y$7),"")</f>
        <v/>
      </c>
      <c r="Z81" s="48" t="str">
        <f ca="1">IF(AND($B81&gt;0,Z$7&gt;0),INDEX(Výskyt[#Data],MATCH($B81,Výskyt[kód-P]),Z$7),"")</f>
        <v/>
      </c>
      <c r="AA81" s="48" t="str">
        <f ca="1">IF(AND($B81&gt;0,AA$7&gt;0),INDEX(Výskyt[#Data],MATCH($B81,Výskyt[kód-P]),AA$7),"")</f>
        <v/>
      </c>
      <c r="AB81" s="48" t="str">
        <f ca="1">IF(AND($B81&gt;0,AB$7&gt;0),INDEX(Výskyt[#Data],MATCH($B81,Výskyt[kód-P]),AB$7),"")</f>
        <v/>
      </c>
      <c r="AC81" s="48" t="str">
        <f ca="1">IF(AND($B81&gt;0,AC$7&gt;0),INDEX(Výskyt[#Data],MATCH($B81,Výskyt[kód-P]),AC$7),"")</f>
        <v/>
      </c>
      <c r="AD81" s="48" t="str">
        <f ca="1">IF(AND($B81&gt;0,AD$7&gt;0),INDEX(Výskyt[#Data],MATCH($B81,Výskyt[kód-P]),AD$7),"")</f>
        <v/>
      </c>
      <c r="AE81" s="48" t="str">
        <f ca="1">IF(AND($B81&gt;0,AE$7&gt;0),INDEX(Výskyt[#Data],MATCH($B81,Výskyt[kód-P]),AE$7),"")</f>
        <v/>
      </c>
      <c r="AF81" s="48" t="str">
        <f ca="1">IF(AND($B81&gt;0,AF$7&gt;0),INDEX(Výskyt[#Data],MATCH($B81,Výskyt[kód-P]),AF$7),"")</f>
        <v/>
      </c>
      <c r="AG81" s="48" t="str">
        <f ca="1">IF(AND($B81&gt;0,AG$7&gt;0),INDEX(Výskyt[#Data],MATCH($B81,Výskyt[kód-P]),AG$7),"")</f>
        <v/>
      </c>
      <c r="AH81" s="48" t="str">
        <f ca="1">IF(AND($B81&gt;0,AH$7&gt;0),INDEX(Výskyt[#Data],MATCH($B81,Výskyt[kód-P]),AH$7),"")</f>
        <v/>
      </c>
      <c r="AI81" s="48" t="str">
        <f ca="1">IF(AND($B81&gt;0,AI$7&gt;0),INDEX(Výskyt[#Data],MATCH($B81,Výskyt[kód-P]),AI$7),"")</f>
        <v/>
      </c>
      <c r="AJ81" s="48" t="str">
        <f ca="1">IF(AND($B81&gt;0,AJ$7&gt;0),INDEX(Výskyt[#Data],MATCH($B81,Výskyt[kód-P]),AJ$7),"")</f>
        <v/>
      </c>
      <c r="AK81" s="48" t="str">
        <f ca="1">IF(AND($B81&gt;0,AK$7&gt;0),INDEX(Výskyt[#Data],MATCH($B81,Výskyt[kód-P]),AK$7),"")</f>
        <v/>
      </c>
      <c r="AL81" s="48" t="str">
        <f ca="1">IF(AND($B81&gt;0,AL$7&gt;0),INDEX(Výskyt[#Data],MATCH($B81,Výskyt[kód-P]),AL$7),"")</f>
        <v/>
      </c>
      <c r="AM81" s="48" t="str">
        <f ca="1">IF(AND($B81&gt;0,AM$7&gt;0),INDEX(Výskyt[#Data],MATCH($B81,Výskyt[kód-P]),AM$7),"")</f>
        <v/>
      </c>
      <c r="AN81" s="48" t="str">
        <f ca="1">IF(AND($B81&gt;0,AN$7&gt;0),INDEX(Výskyt[#Data],MATCH($B81,Výskyt[kód-P]),AN$7),"")</f>
        <v/>
      </c>
      <c r="AO81" s="48" t="str">
        <f ca="1">IF(AND($B81&gt;0,AO$7&gt;0),INDEX(Výskyt[#Data],MATCH($B81,Výskyt[kód-P]),AO$7),"")</f>
        <v/>
      </c>
      <c r="AP81" s="48" t="str">
        <f ca="1">IF(AND($B81&gt;0,AP$7&gt;0),INDEX(Výskyt[#Data],MATCH($B81,Výskyt[kód-P]),AP$7),"")</f>
        <v/>
      </c>
      <c r="AQ81" s="48" t="str">
        <f ca="1">IF(AND($B81&gt;0,AQ$7&gt;0),INDEX(Výskyt[#Data],MATCH($B81,Výskyt[kód-P]),AQ$7),"")</f>
        <v/>
      </c>
      <c r="AR81" s="48" t="str">
        <f ca="1">IF(AND($B81&gt;0,AR$7&gt;0),INDEX(Výskyt[#Data],MATCH($B81,Výskyt[kód-P]),AR$7),"")</f>
        <v/>
      </c>
      <c r="AS81" s="48" t="str">
        <f ca="1">IF(AND($B81&gt;0,AS$7&gt;0),INDEX(Výskyt[#Data],MATCH($B81,Výskyt[kód-P]),AS$7),"")</f>
        <v/>
      </c>
      <c r="AT81" s="48" t="str">
        <f ca="1">IF(AND($B81&gt;0,AT$7&gt;0),INDEX(Výskyt[#Data],MATCH($B81,Výskyt[kód-P]),AT$7),"")</f>
        <v/>
      </c>
      <c r="AU81" s="48" t="str">
        <f ca="1">IF(AND($B81&gt;0,AU$7&gt;0),INDEX(Výskyt[#Data],MATCH($B81,Výskyt[kód-P]),AU$7),"")</f>
        <v/>
      </c>
      <c r="AV81" s="48" t="str">
        <f ca="1">IF(AND($B81&gt;0,AV$7&gt;0),INDEX(Výskyt[#Data],MATCH($B81,Výskyt[kód-P]),AV$7),"")</f>
        <v/>
      </c>
      <c r="AW81" s="48" t="str">
        <f ca="1">IF(AND($B81&gt;0,AW$7&gt;0),INDEX(Výskyt[#Data],MATCH($B81,Výskyt[kód-P]),AW$7),"")</f>
        <v/>
      </c>
      <c r="AX81" s="48" t="str">
        <f ca="1">IF(AND($B81&gt;0,AX$7&gt;0),INDEX(Výskyt[#Data],MATCH($B81,Výskyt[kód-P]),AX$7),"")</f>
        <v/>
      </c>
      <c r="AY81" s="48" t="str">
        <f ca="1">IF(AND($B81&gt;0,AY$7&gt;0),INDEX(Výskyt[#Data],MATCH($B81,Výskyt[kód-P]),AY$7),"")</f>
        <v/>
      </c>
      <c r="AZ81" s="48" t="str">
        <f ca="1">IF(AND($B81&gt;0,AZ$7&gt;0),INDEX(Výskyt[#Data],MATCH($B81,Výskyt[kód-P]),AZ$7),"")</f>
        <v/>
      </c>
      <c r="BA81" s="48" t="str">
        <f ca="1">IF(AND($B81&gt;0,BA$7&gt;0),INDEX(Výskyt[#Data],MATCH($B81,Výskyt[kód-P]),BA$7),"")</f>
        <v/>
      </c>
      <c r="BB81" s="42"/>
    </row>
    <row r="82" spans="1:54" ht="12.75" customHeight="1" x14ac:dyDescent="0.4">
      <c r="A82" s="54">
        <v>74</v>
      </c>
      <c r="B82" s="55" t="str">
        <f>IFERROR(INDEX(Výskyt[[poradie]:[kód-P]],MATCH(A82,Výskyt[poradie],0),2),"")</f>
        <v/>
      </c>
      <c r="C82" s="55" t="str">
        <f>IFERROR(INDEX(Cenník[[Kód]:[Názov]],MATCH($B82,Cenník[Kód]),2),"")</f>
        <v/>
      </c>
      <c r="D82" s="48" t="str">
        <f t="shared" ca="1" si="3"/>
        <v/>
      </c>
      <c r="E82" s="56" t="str">
        <f>IFERROR(INDEX(Cenník[[KódN]:[JC]],MATCH($B82,Cenník[KódN]),2),"")</f>
        <v/>
      </c>
      <c r="F82" s="57" t="str">
        <f t="shared" ca="1" si="4"/>
        <v/>
      </c>
      <c r="G82" s="42"/>
      <c r="H82" s="58" t="str">
        <f t="shared" si="5"/>
        <v/>
      </c>
      <c r="I82" s="48" t="str">
        <f ca="1">IF(AND($B82&gt;0,I$7&gt;0),INDEX(Výskyt[#Data],MATCH($B82,Výskyt[kód-P]),I$7),"")</f>
        <v/>
      </c>
      <c r="J82" s="48" t="str">
        <f ca="1">IF(AND($B82&gt;0,J$7&gt;0),INDEX(Výskyt[#Data],MATCH($B82,Výskyt[kód-P]),J$7),"")</f>
        <v/>
      </c>
      <c r="K82" s="48" t="str">
        <f ca="1">IF(AND($B82&gt;0,K$7&gt;0),INDEX(Výskyt[#Data],MATCH($B82,Výskyt[kód-P]),K$7),"")</f>
        <v/>
      </c>
      <c r="L82" s="48" t="str">
        <f ca="1">IF(AND($B82&gt;0,L$7&gt;0),INDEX(Výskyt[#Data],MATCH($B82,Výskyt[kód-P]),L$7),"")</f>
        <v/>
      </c>
      <c r="M82" s="48" t="str">
        <f ca="1">IF(AND($B82&gt;0,M$7&gt;0),INDEX(Výskyt[#Data],MATCH($B82,Výskyt[kód-P]),M$7),"")</f>
        <v/>
      </c>
      <c r="N82" s="48" t="str">
        <f ca="1">IF(AND($B82&gt;0,N$7&gt;0),INDEX(Výskyt[#Data],MATCH($B82,Výskyt[kód-P]),N$7),"")</f>
        <v/>
      </c>
      <c r="O82" s="48" t="str">
        <f ca="1">IF(AND($B82&gt;0,O$7&gt;0),INDEX(Výskyt[#Data],MATCH($B82,Výskyt[kód-P]),O$7),"")</f>
        <v/>
      </c>
      <c r="P82" s="48" t="str">
        <f ca="1">IF(AND($B82&gt;0,P$7&gt;0),INDEX(Výskyt[#Data],MATCH($B82,Výskyt[kód-P]),P$7),"")</f>
        <v/>
      </c>
      <c r="Q82" s="48" t="str">
        <f ca="1">IF(AND($B82&gt;0,Q$7&gt;0),INDEX(Výskyt[#Data],MATCH($B82,Výskyt[kód-P]),Q$7),"")</f>
        <v/>
      </c>
      <c r="R82" s="48" t="str">
        <f ca="1">IF(AND($B82&gt;0,R$7&gt;0),INDEX(Výskyt[#Data],MATCH($B82,Výskyt[kód-P]),R$7),"")</f>
        <v/>
      </c>
      <c r="S82" s="48" t="str">
        <f ca="1">IF(AND($B82&gt;0,S$7&gt;0),INDEX(Výskyt[#Data],MATCH($B82,Výskyt[kód-P]),S$7),"")</f>
        <v/>
      </c>
      <c r="T82" s="48" t="str">
        <f ca="1">IF(AND($B82&gt;0,T$7&gt;0),INDEX(Výskyt[#Data],MATCH($B82,Výskyt[kód-P]),T$7),"")</f>
        <v/>
      </c>
      <c r="U82" s="48" t="str">
        <f ca="1">IF(AND($B82&gt;0,U$7&gt;0),INDEX(Výskyt[#Data],MATCH($B82,Výskyt[kód-P]),U$7),"")</f>
        <v/>
      </c>
      <c r="V82" s="48" t="str">
        <f ca="1">IF(AND($B82&gt;0,V$7&gt;0),INDEX(Výskyt[#Data],MATCH($B82,Výskyt[kód-P]),V$7),"")</f>
        <v/>
      </c>
      <c r="W82" s="48" t="str">
        <f ca="1">IF(AND($B82&gt;0,W$7&gt;0),INDEX(Výskyt[#Data],MATCH($B82,Výskyt[kód-P]),W$7),"")</f>
        <v/>
      </c>
      <c r="X82" s="48" t="str">
        <f ca="1">IF(AND($B82&gt;0,X$7&gt;0),INDEX(Výskyt[#Data],MATCH($B82,Výskyt[kód-P]),X$7),"")</f>
        <v/>
      </c>
      <c r="Y82" s="48" t="str">
        <f ca="1">IF(AND($B82&gt;0,Y$7&gt;0),INDEX(Výskyt[#Data],MATCH($B82,Výskyt[kód-P]),Y$7),"")</f>
        <v/>
      </c>
      <c r="Z82" s="48" t="str">
        <f ca="1">IF(AND($B82&gt;0,Z$7&gt;0),INDEX(Výskyt[#Data],MATCH($B82,Výskyt[kód-P]),Z$7),"")</f>
        <v/>
      </c>
      <c r="AA82" s="48" t="str">
        <f ca="1">IF(AND($B82&gt;0,AA$7&gt;0),INDEX(Výskyt[#Data],MATCH($B82,Výskyt[kód-P]),AA$7),"")</f>
        <v/>
      </c>
      <c r="AB82" s="48" t="str">
        <f ca="1">IF(AND($B82&gt;0,AB$7&gt;0),INDEX(Výskyt[#Data],MATCH($B82,Výskyt[kód-P]),AB$7),"")</f>
        <v/>
      </c>
      <c r="AC82" s="48" t="str">
        <f ca="1">IF(AND($B82&gt;0,AC$7&gt;0),INDEX(Výskyt[#Data],MATCH($B82,Výskyt[kód-P]),AC$7),"")</f>
        <v/>
      </c>
      <c r="AD82" s="48" t="str">
        <f ca="1">IF(AND($B82&gt;0,AD$7&gt;0),INDEX(Výskyt[#Data],MATCH($B82,Výskyt[kód-P]),AD$7),"")</f>
        <v/>
      </c>
      <c r="AE82" s="48" t="str">
        <f ca="1">IF(AND($B82&gt;0,AE$7&gt;0),INDEX(Výskyt[#Data],MATCH($B82,Výskyt[kód-P]),AE$7),"")</f>
        <v/>
      </c>
      <c r="AF82" s="48" t="str">
        <f ca="1">IF(AND($B82&gt;0,AF$7&gt;0),INDEX(Výskyt[#Data],MATCH($B82,Výskyt[kód-P]),AF$7),"")</f>
        <v/>
      </c>
      <c r="AG82" s="48" t="str">
        <f ca="1">IF(AND($B82&gt;0,AG$7&gt;0),INDEX(Výskyt[#Data],MATCH($B82,Výskyt[kód-P]),AG$7),"")</f>
        <v/>
      </c>
      <c r="AH82" s="48" t="str">
        <f ca="1">IF(AND($B82&gt;0,AH$7&gt;0),INDEX(Výskyt[#Data],MATCH($B82,Výskyt[kód-P]),AH$7),"")</f>
        <v/>
      </c>
      <c r="AI82" s="48" t="str">
        <f ca="1">IF(AND($B82&gt;0,AI$7&gt;0),INDEX(Výskyt[#Data],MATCH($B82,Výskyt[kód-P]),AI$7),"")</f>
        <v/>
      </c>
      <c r="AJ82" s="48" t="str">
        <f ca="1">IF(AND($B82&gt;0,AJ$7&gt;0),INDEX(Výskyt[#Data],MATCH($B82,Výskyt[kód-P]),AJ$7),"")</f>
        <v/>
      </c>
      <c r="AK82" s="48" t="str">
        <f ca="1">IF(AND($B82&gt;0,AK$7&gt;0),INDEX(Výskyt[#Data],MATCH($B82,Výskyt[kód-P]),AK$7),"")</f>
        <v/>
      </c>
      <c r="AL82" s="48" t="str">
        <f ca="1">IF(AND($B82&gt;0,AL$7&gt;0),INDEX(Výskyt[#Data],MATCH($B82,Výskyt[kód-P]),AL$7),"")</f>
        <v/>
      </c>
      <c r="AM82" s="48" t="str">
        <f ca="1">IF(AND($B82&gt;0,AM$7&gt;0),INDEX(Výskyt[#Data],MATCH($B82,Výskyt[kód-P]),AM$7),"")</f>
        <v/>
      </c>
      <c r="AN82" s="48" t="str">
        <f ca="1">IF(AND($B82&gt;0,AN$7&gt;0),INDEX(Výskyt[#Data],MATCH($B82,Výskyt[kód-P]),AN$7),"")</f>
        <v/>
      </c>
      <c r="AO82" s="48" t="str">
        <f ca="1">IF(AND($B82&gt;0,AO$7&gt;0),INDEX(Výskyt[#Data],MATCH($B82,Výskyt[kód-P]),AO$7),"")</f>
        <v/>
      </c>
      <c r="AP82" s="48" t="str">
        <f ca="1">IF(AND($B82&gt;0,AP$7&gt;0),INDEX(Výskyt[#Data],MATCH($B82,Výskyt[kód-P]),AP$7),"")</f>
        <v/>
      </c>
      <c r="AQ82" s="48" t="str">
        <f ca="1">IF(AND($B82&gt;0,AQ$7&gt;0),INDEX(Výskyt[#Data],MATCH($B82,Výskyt[kód-P]),AQ$7),"")</f>
        <v/>
      </c>
      <c r="AR82" s="48" t="str">
        <f ca="1">IF(AND($B82&gt;0,AR$7&gt;0),INDEX(Výskyt[#Data],MATCH($B82,Výskyt[kód-P]),AR$7),"")</f>
        <v/>
      </c>
      <c r="AS82" s="48" t="str">
        <f ca="1">IF(AND($B82&gt;0,AS$7&gt;0),INDEX(Výskyt[#Data],MATCH($B82,Výskyt[kód-P]),AS$7),"")</f>
        <v/>
      </c>
      <c r="AT82" s="48" t="str">
        <f ca="1">IF(AND($B82&gt;0,AT$7&gt;0),INDEX(Výskyt[#Data],MATCH($B82,Výskyt[kód-P]),AT$7),"")</f>
        <v/>
      </c>
      <c r="AU82" s="48" t="str">
        <f ca="1">IF(AND($B82&gt;0,AU$7&gt;0),INDEX(Výskyt[#Data],MATCH($B82,Výskyt[kód-P]),AU$7),"")</f>
        <v/>
      </c>
      <c r="AV82" s="48" t="str">
        <f ca="1">IF(AND($B82&gt;0,AV$7&gt;0),INDEX(Výskyt[#Data],MATCH($B82,Výskyt[kód-P]),AV$7),"")</f>
        <v/>
      </c>
      <c r="AW82" s="48" t="str">
        <f ca="1">IF(AND($B82&gt;0,AW$7&gt;0),INDEX(Výskyt[#Data],MATCH($B82,Výskyt[kód-P]),AW$7),"")</f>
        <v/>
      </c>
      <c r="AX82" s="48" t="str">
        <f ca="1">IF(AND($B82&gt;0,AX$7&gt;0),INDEX(Výskyt[#Data],MATCH($B82,Výskyt[kód-P]),AX$7),"")</f>
        <v/>
      </c>
      <c r="AY82" s="48" t="str">
        <f ca="1">IF(AND($B82&gt;0,AY$7&gt;0),INDEX(Výskyt[#Data],MATCH($B82,Výskyt[kód-P]),AY$7),"")</f>
        <v/>
      </c>
      <c r="AZ82" s="48" t="str">
        <f ca="1">IF(AND($B82&gt;0,AZ$7&gt;0),INDEX(Výskyt[#Data],MATCH($B82,Výskyt[kód-P]),AZ$7),"")</f>
        <v/>
      </c>
      <c r="BA82" s="48" t="str">
        <f ca="1">IF(AND($B82&gt;0,BA$7&gt;0),INDEX(Výskyt[#Data],MATCH($B82,Výskyt[kód-P]),BA$7),"")</f>
        <v/>
      </c>
      <c r="BB82" s="42"/>
    </row>
    <row r="83" spans="1:54" ht="12.75" customHeight="1" x14ac:dyDescent="0.4">
      <c r="A83" s="54">
        <v>75</v>
      </c>
      <c r="B83" s="55" t="str">
        <f>IFERROR(INDEX(Výskyt[[poradie]:[kód-P]],MATCH(A83,Výskyt[poradie],0),2),"")</f>
        <v/>
      </c>
      <c r="C83" s="55" t="str">
        <f>IFERROR(INDEX(Cenník[[Kód]:[Názov]],MATCH($B83,Cenník[Kód]),2),"")</f>
        <v/>
      </c>
      <c r="D83" s="48" t="str">
        <f t="shared" ca="1" si="3"/>
        <v/>
      </c>
      <c r="E83" s="56" t="str">
        <f>IFERROR(INDEX(Cenník[[KódN]:[JC]],MATCH($B83,Cenník[KódN]),2),"")</f>
        <v/>
      </c>
      <c r="F83" s="57" t="str">
        <f t="shared" ca="1" si="4"/>
        <v/>
      </c>
      <c r="G83" s="42"/>
      <c r="H83" s="58" t="str">
        <f t="shared" si="5"/>
        <v/>
      </c>
      <c r="I83" s="48" t="str">
        <f ca="1">IF(AND($B83&gt;0,I$7&gt;0),INDEX(Výskyt[#Data],MATCH($B83,Výskyt[kód-P]),I$7),"")</f>
        <v/>
      </c>
      <c r="J83" s="48" t="str">
        <f ca="1">IF(AND($B83&gt;0,J$7&gt;0),INDEX(Výskyt[#Data],MATCH($B83,Výskyt[kód-P]),J$7),"")</f>
        <v/>
      </c>
      <c r="K83" s="48" t="str">
        <f ca="1">IF(AND($B83&gt;0,K$7&gt;0),INDEX(Výskyt[#Data],MATCH($B83,Výskyt[kód-P]),K$7),"")</f>
        <v/>
      </c>
      <c r="L83" s="48" t="str">
        <f ca="1">IF(AND($B83&gt;0,L$7&gt;0),INDEX(Výskyt[#Data],MATCH($B83,Výskyt[kód-P]),L$7),"")</f>
        <v/>
      </c>
      <c r="M83" s="48" t="str">
        <f ca="1">IF(AND($B83&gt;0,M$7&gt;0),INDEX(Výskyt[#Data],MATCH($B83,Výskyt[kód-P]),M$7),"")</f>
        <v/>
      </c>
      <c r="N83" s="48" t="str">
        <f ca="1">IF(AND($B83&gt;0,N$7&gt;0),INDEX(Výskyt[#Data],MATCH($B83,Výskyt[kód-P]),N$7),"")</f>
        <v/>
      </c>
      <c r="O83" s="48" t="str">
        <f ca="1">IF(AND($B83&gt;0,O$7&gt;0),INDEX(Výskyt[#Data],MATCH($B83,Výskyt[kód-P]),O$7),"")</f>
        <v/>
      </c>
      <c r="P83" s="48" t="str">
        <f ca="1">IF(AND($B83&gt;0,P$7&gt;0),INDEX(Výskyt[#Data],MATCH($B83,Výskyt[kód-P]),P$7),"")</f>
        <v/>
      </c>
      <c r="Q83" s="48" t="str">
        <f ca="1">IF(AND($B83&gt;0,Q$7&gt;0),INDEX(Výskyt[#Data],MATCH($B83,Výskyt[kód-P]),Q$7),"")</f>
        <v/>
      </c>
      <c r="R83" s="48" t="str">
        <f ca="1">IF(AND($B83&gt;0,R$7&gt;0),INDEX(Výskyt[#Data],MATCH($B83,Výskyt[kód-P]),R$7),"")</f>
        <v/>
      </c>
      <c r="S83" s="48" t="str">
        <f ca="1">IF(AND($B83&gt;0,S$7&gt;0),INDEX(Výskyt[#Data],MATCH($B83,Výskyt[kód-P]),S$7),"")</f>
        <v/>
      </c>
      <c r="T83" s="48" t="str">
        <f ca="1">IF(AND($B83&gt;0,T$7&gt;0),INDEX(Výskyt[#Data],MATCH($B83,Výskyt[kód-P]),T$7),"")</f>
        <v/>
      </c>
      <c r="U83" s="48" t="str">
        <f ca="1">IF(AND($B83&gt;0,U$7&gt;0),INDEX(Výskyt[#Data],MATCH($B83,Výskyt[kód-P]),U$7),"")</f>
        <v/>
      </c>
      <c r="V83" s="48" t="str">
        <f ca="1">IF(AND($B83&gt;0,V$7&gt;0),INDEX(Výskyt[#Data],MATCH($B83,Výskyt[kód-P]),V$7),"")</f>
        <v/>
      </c>
      <c r="W83" s="48" t="str">
        <f ca="1">IF(AND($B83&gt;0,W$7&gt;0),INDEX(Výskyt[#Data],MATCH($B83,Výskyt[kód-P]),W$7),"")</f>
        <v/>
      </c>
      <c r="X83" s="48" t="str">
        <f ca="1">IF(AND($B83&gt;0,X$7&gt;0),INDEX(Výskyt[#Data],MATCH($B83,Výskyt[kód-P]),X$7),"")</f>
        <v/>
      </c>
      <c r="Y83" s="48" t="str">
        <f ca="1">IF(AND($B83&gt;0,Y$7&gt;0),INDEX(Výskyt[#Data],MATCH($B83,Výskyt[kód-P]),Y$7),"")</f>
        <v/>
      </c>
      <c r="Z83" s="48" t="str">
        <f ca="1">IF(AND($B83&gt;0,Z$7&gt;0),INDEX(Výskyt[#Data],MATCH($B83,Výskyt[kód-P]),Z$7),"")</f>
        <v/>
      </c>
      <c r="AA83" s="48" t="str">
        <f ca="1">IF(AND($B83&gt;0,AA$7&gt;0),INDEX(Výskyt[#Data],MATCH($B83,Výskyt[kód-P]),AA$7),"")</f>
        <v/>
      </c>
      <c r="AB83" s="48" t="str">
        <f ca="1">IF(AND($B83&gt;0,AB$7&gt;0),INDEX(Výskyt[#Data],MATCH($B83,Výskyt[kód-P]),AB$7),"")</f>
        <v/>
      </c>
      <c r="AC83" s="48" t="str">
        <f ca="1">IF(AND($B83&gt;0,AC$7&gt;0),INDEX(Výskyt[#Data],MATCH($B83,Výskyt[kód-P]),AC$7),"")</f>
        <v/>
      </c>
      <c r="AD83" s="48" t="str">
        <f ca="1">IF(AND($B83&gt;0,AD$7&gt;0),INDEX(Výskyt[#Data],MATCH($B83,Výskyt[kód-P]),AD$7),"")</f>
        <v/>
      </c>
      <c r="AE83" s="48" t="str">
        <f ca="1">IF(AND($B83&gt;0,AE$7&gt;0),INDEX(Výskyt[#Data],MATCH($B83,Výskyt[kód-P]),AE$7),"")</f>
        <v/>
      </c>
      <c r="AF83" s="48" t="str">
        <f ca="1">IF(AND($B83&gt;0,AF$7&gt;0),INDEX(Výskyt[#Data],MATCH($B83,Výskyt[kód-P]),AF$7),"")</f>
        <v/>
      </c>
      <c r="AG83" s="48" t="str">
        <f ca="1">IF(AND($B83&gt;0,AG$7&gt;0),INDEX(Výskyt[#Data],MATCH($B83,Výskyt[kód-P]),AG$7),"")</f>
        <v/>
      </c>
      <c r="AH83" s="48" t="str">
        <f ca="1">IF(AND($B83&gt;0,AH$7&gt;0),INDEX(Výskyt[#Data],MATCH($B83,Výskyt[kód-P]),AH$7),"")</f>
        <v/>
      </c>
      <c r="AI83" s="48" t="str">
        <f ca="1">IF(AND($B83&gt;0,AI$7&gt;0),INDEX(Výskyt[#Data],MATCH($B83,Výskyt[kód-P]),AI$7),"")</f>
        <v/>
      </c>
      <c r="AJ83" s="48" t="str">
        <f ca="1">IF(AND($B83&gt;0,AJ$7&gt;0),INDEX(Výskyt[#Data],MATCH($B83,Výskyt[kód-P]),AJ$7),"")</f>
        <v/>
      </c>
      <c r="AK83" s="48" t="str">
        <f ca="1">IF(AND($B83&gt;0,AK$7&gt;0),INDEX(Výskyt[#Data],MATCH($B83,Výskyt[kód-P]),AK$7),"")</f>
        <v/>
      </c>
      <c r="AL83" s="48" t="str">
        <f ca="1">IF(AND($B83&gt;0,AL$7&gt;0),INDEX(Výskyt[#Data],MATCH($B83,Výskyt[kód-P]),AL$7),"")</f>
        <v/>
      </c>
      <c r="AM83" s="48" t="str">
        <f ca="1">IF(AND($B83&gt;0,AM$7&gt;0),INDEX(Výskyt[#Data],MATCH($B83,Výskyt[kód-P]),AM$7),"")</f>
        <v/>
      </c>
      <c r="AN83" s="48" t="str">
        <f ca="1">IF(AND($B83&gt;0,AN$7&gt;0),INDEX(Výskyt[#Data],MATCH($B83,Výskyt[kód-P]),AN$7),"")</f>
        <v/>
      </c>
      <c r="AO83" s="48" t="str">
        <f ca="1">IF(AND($B83&gt;0,AO$7&gt;0),INDEX(Výskyt[#Data],MATCH($B83,Výskyt[kód-P]),AO$7),"")</f>
        <v/>
      </c>
      <c r="AP83" s="48" t="str">
        <f ca="1">IF(AND($B83&gt;0,AP$7&gt;0),INDEX(Výskyt[#Data],MATCH($B83,Výskyt[kód-P]),AP$7),"")</f>
        <v/>
      </c>
      <c r="AQ83" s="48" t="str">
        <f ca="1">IF(AND($B83&gt;0,AQ$7&gt;0),INDEX(Výskyt[#Data],MATCH($B83,Výskyt[kód-P]),AQ$7),"")</f>
        <v/>
      </c>
      <c r="AR83" s="48" t="str">
        <f ca="1">IF(AND($B83&gt;0,AR$7&gt;0),INDEX(Výskyt[#Data],MATCH($B83,Výskyt[kód-P]),AR$7),"")</f>
        <v/>
      </c>
      <c r="AS83" s="48" t="str">
        <f ca="1">IF(AND($B83&gt;0,AS$7&gt;0),INDEX(Výskyt[#Data],MATCH($B83,Výskyt[kód-P]),AS$7),"")</f>
        <v/>
      </c>
      <c r="AT83" s="48" t="str">
        <f ca="1">IF(AND($B83&gt;0,AT$7&gt;0),INDEX(Výskyt[#Data],MATCH($B83,Výskyt[kód-P]),AT$7),"")</f>
        <v/>
      </c>
      <c r="AU83" s="48" t="str">
        <f ca="1">IF(AND($B83&gt;0,AU$7&gt;0),INDEX(Výskyt[#Data],MATCH($B83,Výskyt[kód-P]),AU$7),"")</f>
        <v/>
      </c>
      <c r="AV83" s="48" t="str">
        <f ca="1">IF(AND($B83&gt;0,AV$7&gt;0),INDEX(Výskyt[#Data],MATCH($B83,Výskyt[kód-P]),AV$7),"")</f>
        <v/>
      </c>
      <c r="AW83" s="48" t="str">
        <f ca="1">IF(AND($B83&gt;0,AW$7&gt;0),INDEX(Výskyt[#Data],MATCH($B83,Výskyt[kód-P]),AW$7),"")</f>
        <v/>
      </c>
      <c r="AX83" s="48" t="str">
        <f ca="1">IF(AND($B83&gt;0,AX$7&gt;0),INDEX(Výskyt[#Data],MATCH($B83,Výskyt[kód-P]),AX$7),"")</f>
        <v/>
      </c>
      <c r="AY83" s="48" t="str">
        <f ca="1">IF(AND($B83&gt;0,AY$7&gt;0),INDEX(Výskyt[#Data],MATCH($B83,Výskyt[kód-P]),AY$7),"")</f>
        <v/>
      </c>
      <c r="AZ83" s="48" t="str">
        <f ca="1">IF(AND($B83&gt;0,AZ$7&gt;0),INDEX(Výskyt[#Data],MATCH($B83,Výskyt[kód-P]),AZ$7),"")</f>
        <v/>
      </c>
      <c r="BA83" s="48" t="str">
        <f ca="1">IF(AND($B83&gt;0,BA$7&gt;0),INDEX(Výskyt[#Data],MATCH($B83,Výskyt[kód-P]),BA$7),"")</f>
        <v/>
      </c>
      <c r="BB83" s="42"/>
    </row>
    <row r="84" spans="1:54" ht="12.75" customHeight="1" x14ac:dyDescent="0.4">
      <c r="A84" s="54">
        <v>76</v>
      </c>
      <c r="B84" s="55" t="str">
        <f>IFERROR(INDEX(Výskyt[[poradie]:[kód-P]],MATCH(A84,Výskyt[poradie],0),2),"")</f>
        <v/>
      </c>
      <c r="C84" s="55" t="str">
        <f>IFERROR(INDEX(Cenník[[Kód]:[Názov]],MATCH($B84,Cenník[Kód]),2),"")</f>
        <v/>
      </c>
      <c r="D84" s="48" t="str">
        <f t="shared" ca="1" si="3"/>
        <v/>
      </c>
      <c r="E84" s="56" t="str">
        <f>IFERROR(INDEX(Cenník[[KódN]:[JC]],MATCH($B84,Cenník[KódN]),2),"")</f>
        <v/>
      </c>
      <c r="F84" s="57" t="str">
        <f t="shared" ca="1" si="4"/>
        <v/>
      </c>
      <c r="G84" s="42"/>
      <c r="H84" s="58" t="str">
        <f t="shared" si="5"/>
        <v/>
      </c>
      <c r="I84" s="48" t="str">
        <f ca="1">IF(AND($B84&gt;0,I$7&gt;0),INDEX(Výskyt[#Data],MATCH($B84,Výskyt[kód-P]),I$7),"")</f>
        <v/>
      </c>
      <c r="J84" s="48" t="str">
        <f ca="1">IF(AND($B84&gt;0,J$7&gt;0),INDEX(Výskyt[#Data],MATCH($B84,Výskyt[kód-P]),J$7),"")</f>
        <v/>
      </c>
      <c r="K84" s="48" t="str">
        <f ca="1">IF(AND($B84&gt;0,K$7&gt;0),INDEX(Výskyt[#Data],MATCH($B84,Výskyt[kód-P]),K$7),"")</f>
        <v/>
      </c>
      <c r="L84" s="48" t="str">
        <f ca="1">IF(AND($B84&gt;0,L$7&gt;0),INDEX(Výskyt[#Data],MATCH($B84,Výskyt[kód-P]),L$7),"")</f>
        <v/>
      </c>
      <c r="M84" s="48" t="str">
        <f ca="1">IF(AND($B84&gt;0,M$7&gt;0),INDEX(Výskyt[#Data],MATCH($B84,Výskyt[kód-P]),M$7),"")</f>
        <v/>
      </c>
      <c r="N84" s="48" t="str">
        <f ca="1">IF(AND($B84&gt;0,N$7&gt;0),INDEX(Výskyt[#Data],MATCH($B84,Výskyt[kód-P]),N$7),"")</f>
        <v/>
      </c>
      <c r="O84" s="48" t="str">
        <f ca="1">IF(AND($B84&gt;0,O$7&gt;0),INDEX(Výskyt[#Data],MATCH($B84,Výskyt[kód-P]),O$7),"")</f>
        <v/>
      </c>
      <c r="P84" s="48" t="str">
        <f ca="1">IF(AND($B84&gt;0,P$7&gt;0),INDEX(Výskyt[#Data],MATCH($B84,Výskyt[kód-P]),P$7),"")</f>
        <v/>
      </c>
      <c r="Q84" s="48" t="str">
        <f ca="1">IF(AND($B84&gt;0,Q$7&gt;0),INDEX(Výskyt[#Data],MATCH($B84,Výskyt[kód-P]),Q$7),"")</f>
        <v/>
      </c>
      <c r="R84" s="48" t="str">
        <f ca="1">IF(AND($B84&gt;0,R$7&gt;0),INDEX(Výskyt[#Data],MATCH($B84,Výskyt[kód-P]),R$7),"")</f>
        <v/>
      </c>
      <c r="S84" s="48" t="str">
        <f ca="1">IF(AND($B84&gt;0,S$7&gt;0),INDEX(Výskyt[#Data],MATCH($B84,Výskyt[kód-P]),S$7),"")</f>
        <v/>
      </c>
      <c r="T84" s="48" t="str">
        <f ca="1">IF(AND($B84&gt;0,T$7&gt;0),INDEX(Výskyt[#Data],MATCH($B84,Výskyt[kód-P]),T$7),"")</f>
        <v/>
      </c>
      <c r="U84" s="48" t="str">
        <f ca="1">IF(AND($B84&gt;0,U$7&gt;0),INDEX(Výskyt[#Data],MATCH($B84,Výskyt[kód-P]),U$7),"")</f>
        <v/>
      </c>
      <c r="V84" s="48" t="str">
        <f ca="1">IF(AND($B84&gt;0,V$7&gt;0),INDEX(Výskyt[#Data],MATCH($B84,Výskyt[kód-P]),V$7),"")</f>
        <v/>
      </c>
      <c r="W84" s="48" t="str">
        <f ca="1">IF(AND($B84&gt;0,W$7&gt;0),INDEX(Výskyt[#Data],MATCH($B84,Výskyt[kód-P]),W$7),"")</f>
        <v/>
      </c>
      <c r="X84" s="48" t="str">
        <f ca="1">IF(AND($B84&gt;0,X$7&gt;0),INDEX(Výskyt[#Data],MATCH($B84,Výskyt[kód-P]),X$7),"")</f>
        <v/>
      </c>
      <c r="Y84" s="48" t="str">
        <f ca="1">IF(AND($B84&gt;0,Y$7&gt;0),INDEX(Výskyt[#Data],MATCH($B84,Výskyt[kód-P]),Y$7),"")</f>
        <v/>
      </c>
      <c r="Z84" s="48" t="str">
        <f ca="1">IF(AND($B84&gt;0,Z$7&gt;0),INDEX(Výskyt[#Data],MATCH($B84,Výskyt[kód-P]),Z$7),"")</f>
        <v/>
      </c>
      <c r="AA84" s="48" t="str">
        <f ca="1">IF(AND($B84&gt;0,AA$7&gt;0),INDEX(Výskyt[#Data],MATCH($B84,Výskyt[kód-P]),AA$7),"")</f>
        <v/>
      </c>
      <c r="AB84" s="48" t="str">
        <f ca="1">IF(AND($B84&gt;0,AB$7&gt;0),INDEX(Výskyt[#Data],MATCH($B84,Výskyt[kód-P]),AB$7),"")</f>
        <v/>
      </c>
      <c r="AC84" s="48" t="str">
        <f ca="1">IF(AND($B84&gt;0,AC$7&gt;0),INDEX(Výskyt[#Data],MATCH($B84,Výskyt[kód-P]),AC$7),"")</f>
        <v/>
      </c>
      <c r="AD84" s="48" t="str">
        <f ca="1">IF(AND($B84&gt;0,AD$7&gt;0),INDEX(Výskyt[#Data],MATCH($B84,Výskyt[kód-P]),AD$7),"")</f>
        <v/>
      </c>
      <c r="AE84" s="48" t="str">
        <f ca="1">IF(AND($B84&gt;0,AE$7&gt;0),INDEX(Výskyt[#Data],MATCH($B84,Výskyt[kód-P]),AE$7),"")</f>
        <v/>
      </c>
      <c r="AF84" s="48" t="str">
        <f ca="1">IF(AND($B84&gt;0,AF$7&gt;0),INDEX(Výskyt[#Data],MATCH($B84,Výskyt[kód-P]),AF$7),"")</f>
        <v/>
      </c>
      <c r="AG84" s="48" t="str">
        <f ca="1">IF(AND($B84&gt;0,AG$7&gt;0),INDEX(Výskyt[#Data],MATCH($B84,Výskyt[kód-P]),AG$7),"")</f>
        <v/>
      </c>
      <c r="AH84" s="48" t="str">
        <f ca="1">IF(AND($B84&gt;0,AH$7&gt;0),INDEX(Výskyt[#Data],MATCH($B84,Výskyt[kód-P]),AH$7),"")</f>
        <v/>
      </c>
      <c r="AI84" s="48" t="str">
        <f ca="1">IF(AND($B84&gt;0,AI$7&gt;0),INDEX(Výskyt[#Data],MATCH($B84,Výskyt[kód-P]),AI$7),"")</f>
        <v/>
      </c>
      <c r="AJ84" s="48" t="str">
        <f ca="1">IF(AND($B84&gt;0,AJ$7&gt;0),INDEX(Výskyt[#Data],MATCH($B84,Výskyt[kód-P]),AJ$7),"")</f>
        <v/>
      </c>
      <c r="AK84" s="48" t="str">
        <f ca="1">IF(AND($B84&gt;0,AK$7&gt;0),INDEX(Výskyt[#Data],MATCH($B84,Výskyt[kód-P]),AK$7),"")</f>
        <v/>
      </c>
      <c r="AL84" s="48" t="str">
        <f ca="1">IF(AND($B84&gt;0,AL$7&gt;0),INDEX(Výskyt[#Data],MATCH($B84,Výskyt[kód-P]),AL$7),"")</f>
        <v/>
      </c>
      <c r="AM84" s="48" t="str">
        <f ca="1">IF(AND($B84&gt;0,AM$7&gt;0),INDEX(Výskyt[#Data],MATCH($B84,Výskyt[kód-P]),AM$7),"")</f>
        <v/>
      </c>
      <c r="AN84" s="48" t="str">
        <f ca="1">IF(AND($B84&gt;0,AN$7&gt;0),INDEX(Výskyt[#Data],MATCH($B84,Výskyt[kód-P]),AN$7),"")</f>
        <v/>
      </c>
      <c r="AO84" s="48" t="str">
        <f ca="1">IF(AND($B84&gt;0,AO$7&gt;0),INDEX(Výskyt[#Data],MATCH($B84,Výskyt[kód-P]),AO$7),"")</f>
        <v/>
      </c>
      <c r="AP84" s="48" t="str">
        <f ca="1">IF(AND($B84&gt;0,AP$7&gt;0),INDEX(Výskyt[#Data],MATCH($B84,Výskyt[kód-P]),AP$7),"")</f>
        <v/>
      </c>
      <c r="AQ84" s="48" t="str">
        <f ca="1">IF(AND($B84&gt;0,AQ$7&gt;0),INDEX(Výskyt[#Data],MATCH($B84,Výskyt[kód-P]),AQ$7),"")</f>
        <v/>
      </c>
      <c r="AR84" s="48" t="str">
        <f ca="1">IF(AND($B84&gt;0,AR$7&gt;0),INDEX(Výskyt[#Data],MATCH($B84,Výskyt[kód-P]),AR$7),"")</f>
        <v/>
      </c>
      <c r="AS84" s="48" t="str">
        <f ca="1">IF(AND($B84&gt;0,AS$7&gt;0),INDEX(Výskyt[#Data],MATCH($B84,Výskyt[kód-P]),AS$7),"")</f>
        <v/>
      </c>
      <c r="AT84" s="48" t="str">
        <f ca="1">IF(AND($B84&gt;0,AT$7&gt;0),INDEX(Výskyt[#Data],MATCH($B84,Výskyt[kód-P]),AT$7),"")</f>
        <v/>
      </c>
      <c r="AU84" s="48" t="str">
        <f ca="1">IF(AND($B84&gt;0,AU$7&gt;0),INDEX(Výskyt[#Data],MATCH($B84,Výskyt[kód-P]),AU$7),"")</f>
        <v/>
      </c>
      <c r="AV84" s="48" t="str">
        <f ca="1">IF(AND($B84&gt;0,AV$7&gt;0),INDEX(Výskyt[#Data],MATCH($B84,Výskyt[kód-P]),AV$7),"")</f>
        <v/>
      </c>
      <c r="AW84" s="48" t="str">
        <f ca="1">IF(AND($B84&gt;0,AW$7&gt;0),INDEX(Výskyt[#Data],MATCH($B84,Výskyt[kód-P]),AW$7),"")</f>
        <v/>
      </c>
      <c r="AX84" s="48" t="str">
        <f ca="1">IF(AND($B84&gt;0,AX$7&gt;0),INDEX(Výskyt[#Data],MATCH($B84,Výskyt[kód-P]),AX$7),"")</f>
        <v/>
      </c>
      <c r="AY84" s="48" t="str">
        <f ca="1">IF(AND($B84&gt;0,AY$7&gt;0),INDEX(Výskyt[#Data],MATCH($B84,Výskyt[kód-P]),AY$7),"")</f>
        <v/>
      </c>
      <c r="AZ84" s="48" t="str">
        <f ca="1">IF(AND($B84&gt;0,AZ$7&gt;0),INDEX(Výskyt[#Data],MATCH($B84,Výskyt[kód-P]),AZ$7),"")</f>
        <v/>
      </c>
      <c r="BA84" s="48" t="str">
        <f ca="1">IF(AND($B84&gt;0,BA$7&gt;0),INDEX(Výskyt[#Data],MATCH($B84,Výskyt[kód-P]),BA$7),"")</f>
        <v/>
      </c>
      <c r="BB84" s="42"/>
    </row>
    <row r="85" spans="1:54" ht="12.75" customHeight="1" x14ac:dyDescent="0.4">
      <c r="A85" s="54">
        <v>77</v>
      </c>
      <c r="B85" s="55" t="str">
        <f>IFERROR(INDEX(Výskyt[[poradie]:[kód-P]],MATCH(A85,Výskyt[poradie],0),2),"")</f>
        <v/>
      </c>
      <c r="C85" s="55" t="str">
        <f>IFERROR(INDEX(Cenník[[Kód]:[Názov]],MATCH($B85,Cenník[Kód]),2),"")</f>
        <v/>
      </c>
      <c r="D85" s="48" t="str">
        <f t="shared" ca="1" si="3"/>
        <v/>
      </c>
      <c r="E85" s="56" t="str">
        <f>IFERROR(INDEX(Cenník[[KódN]:[JC]],MATCH($B85,Cenník[KódN]),2),"")</f>
        <v/>
      </c>
      <c r="F85" s="57" t="str">
        <f t="shared" ca="1" si="4"/>
        <v/>
      </c>
      <c r="G85" s="42"/>
      <c r="H85" s="58" t="str">
        <f t="shared" si="5"/>
        <v/>
      </c>
      <c r="I85" s="48" t="str">
        <f ca="1">IF(AND($B85&gt;0,I$7&gt;0),INDEX(Výskyt[#Data],MATCH($B85,Výskyt[kód-P]),I$7),"")</f>
        <v/>
      </c>
      <c r="J85" s="48" t="str">
        <f ca="1">IF(AND($B85&gt;0,J$7&gt;0),INDEX(Výskyt[#Data],MATCH($B85,Výskyt[kód-P]),J$7),"")</f>
        <v/>
      </c>
      <c r="K85" s="48" t="str">
        <f ca="1">IF(AND($B85&gt;0,K$7&gt;0),INDEX(Výskyt[#Data],MATCH($B85,Výskyt[kód-P]),K$7),"")</f>
        <v/>
      </c>
      <c r="L85" s="48" t="str">
        <f ca="1">IF(AND($B85&gt;0,L$7&gt;0),INDEX(Výskyt[#Data],MATCH($B85,Výskyt[kód-P]),L$7),"")</f>
        <v/>
      </c>
      <c r="M85" s="48" t="str">
        <f ca="1">IF(AND($B85&gt;0,M$7&gt;0),INDEX(Výskyt[#Data],MATCH($B85,Výskyt[kód-P]),M$7),"")</f>
        <v/>
      </c>
      <c r="N85" s="48" t="str">
        <f ca="1">IF(AND($B85&gt;0,N$7&gt;0),INDEX(Výskyt[#Data],MATCH($B85,Výskyt[kód-P]),N$7),"")</f>
        <v/>
      </c>
      <c r="O85" s="48" t="str">
        <f ca="1">IF(AND($B85&gt;0,O$7&gt;0),INDEX(Výskyt[#Data],MATCH($B85,Výskyt[kód-P]),O$7),"")</f>
        <v/>
      </c>
      <c r="P85" s="48" t="str">
        <f ca="1">IF(AND($B85&gt;0,P$7&gt;0),INDEX(Výskyt[#Data],MATCH($B85,Výskyt[kód-P]),P$7),"")</f>
        <v/>
      </c>
      <c r="Q85" s="48" t="str">
        <f ca="1">IF(AND($B85&gt;0,Q$7&gt;0),INDEX(Výskyt[#Data],MATCH($B85,Výskyt[kód-P]),Q$7),"")</f>
        <v/>
      </c>
      <c r="R85" s="48" t="str">
        <f ca="1">IF(AND($B85&gt;0,R$7&gt;0),INDEX(Výskyt[#Data],MATCH($B85,Výskyt[kód-P]),R$7),"")</f>
        <v/>
      </c>
      <c r="S85" s="48" t="str">
        <f ca="1">IF(AND($B85&gt;0,S$7&gt;0),INDEX(Výskyt[#Data],MATCH($B85,Výskyt[kód-P]),S$7),"")</f>
        <v/>
      </c>
      <c r="T85" s="48" t="str">
        <f ca="1">IF(AND($B85&gt;0,T$7&gt;0),INDEX(Výskyt[#Data],MATCH($B85,Výskyt[kód-P]),T$7),"")</f>
        <v/>
      </c>
      <c r="U85" s="48" t="str">
        <f ca="1">IF(AND($B85&gt;0,U$7&gt;0),INDEX(Výskyt[#Data],MATCH($B85,Výskyt[kód-P]),U$7),"")</f>
        <v/>
      </c>
      <c r="V85" s="48" t="str">
        <f ca="1">IF(AND($B85&gt;0,V$7&gt;0),INDEX(Výskyt[#Data],MATCH($B85,Výskyt[kód-P]),V$7),"")</f>
        <v/>
      </c>
      <c r="W85" s="48" t="str">
        <f ca="1">IF(AND($B85&gt;0,W$7&gt;0),INDEX(Výskyt[#Data],MATCH($B85,Výskyt[kód-P]),W$7),"")</f>
        <v/>
      </c>
      <c r="X85" s="48" t="str">
        <f ca="1">IF(AND($B85&gt;0,X$7&gt;0),INDEX(Výskyt[#Data],MATCH($B85,Výskyt[kód-P]),X$7),"")</f>
        <v/>
      </c>
      <c r="Y85" s="48" t="str">
        <f ca="1">IF(AND($B85&gt;0,Y$7&gt;0),INDEX(Výskyt[#Data],MATCH($B85,Výskyt[kód-P]),Y$7),"")</f>
        <v/>
      </c>
      <c r="Z85" s="48" t="str">
        <f ca="1">IF(AND($B85&gt;0,Z$7&gt;0),INDEX(Výskyt[#Data],MATCH($B85,Výskyt[kód-P]),Z$7),"")</f>
        <v/>
      </c>
      <c r="AA85" s="48" t="str">
        <f ca="1">IF(AND($B85&gt;0,AA$7&gt;0),INDEX(Výskyt[#Data],MATCH($B85,Výskyt[kód-P]),AA$7),"")</f>
        <v/>
      </c>
      <c r="AB85" s="48" t="str">
        <f ca="1">IF(AND($B85&gt;0,AB$7&gt;0),INDEX(Výskyt[#Data],MATCH($B85,Výskyt[kód-P]),AB$7),"")</f>
        <v/>
      </c>
      <c r="AC85" s="48" t="str">
        <f ca="1">IF(AND($B85&gt;0,AC$7&gt;0),INDEX(Výskyt[#Data],MATCH($B85,Výskyt[kód-P]),AC$7),"")</f>
        <v/>
      </c>
      <c r="AD85" s="48" t="str">
        <f ca="1">IF(AND($B85&gt;0,AD$7&gt;0),INDEX(Výskyt[#Data],MATCH($B85,Výskyt[kód-P]),AD$7),"")</f>
        <v/>
      </c>
      <c r="AE85" s="48" t="str">
        <f ca="1">IF(AND($B85&gt;0,AE$7&gt;0),INDEX(Výskyt[#Data],MATCH($B85,Výskyt[kód-P]),AE$7),"")</f>
        <v/>
      </c>
      <c r="AF85" s="48" t="str">
        <f ca="1">IF(AND($B85&gt;0,AF$7&gt;0),INDEX(Výskyt[#Data],MATCH($B85,Výskyt[kód-P]),AF$7),"")</f>
        <v/>
      </c>
      <c r="AG85" s="48" t="str">
        <f ca="1">IF(AND($B85&gt;0,AG$7&gt;0),INDEX(Výskyt[#Data],MATCH($B85,Výskyt[kód-P]),AG$7),"")</f>
        <v/>
      </c>
      <c r="AH85" s="48" t="str">
        <f ca="1">IF(AND($B85&gt;0,AH$7&gt;0),INDEX(Výskyt[#Data],MATCH($B85,Výskyt[kód-P]),AH$7),"")</f>
        <v/>
      </c>
      <c r="AI85" s="48" t="str">
        <f ca="1">IF(AND($B85&gt;0,AI$7&gt;0),INDEX(Výskyt[#Data],MATCH($B85,Výskyt[kód-P]),AI$7),"")</f>
        <v/>
      </c>
      <c r="AJ85" s="48" t="str">
        <f ca="1">IF(AND($B85&gt;0,AJ$7&gt;0),INDEX(Výskyt[#Data],MATCH($B85,Výskyt[kód-P]),AJ$7),"")</f>
        <v/>
      </c>
      <c r="AK85" s="48" t="str">
        <f ca="1">IF(AND($B85&gt;0,AK$7&gt;0),INDEX(Výskyt[#Data],MATCH($B85,Výskyt[kód-P]),AK$7),"")</f>
        <v/>
      </c>
      <c r="AL85" s="48" t="str">
        <f ca="1">IF(AND($B85&gt;0,AL$7&gt;0),INDEX(Výskyt[#Data],MATCH($B85,Výskyt[kód-P]),AL$7),"")</f>
        <v/>
      </c>
      <c r="AM85" s="48" t="str">
        <f ca="1">IF(AND($B85&gt;0,AM$7&gt;0),INDEX(Výskyt[#Data],MATCH($B85,Výskyt[kód-P]),AM$7),"")</f>
        <v/>
      </c>
      <c r="AN85" s="48" t="str">
        <f ca="1">IF(AND($B85&gt;0,AN$7&gt;0),INDEX(Výskyt[#Data],MATCH($B85,Výskyt[kód-P]),AN$7),"")</f>
        <v/>
      </c>
      <c r="AO85" s="48" t="str">
        <f ca="1">IF(AND($B85&gt;0,AO$7&gt;0),INDEX(Výskyt[#Data],MATCH($B85,Výskyt[kód-P]),AO$7),"")</f>
        <v/>
      </c>
      <c r="AP85" s="48" t="str">
        <f ca="1">IF(AND($B85&gt;0,AP$7&gt;0),INDEX(Výskyt[#Data],MATCH($B85,Výskyt[kód-P]),AP$7),"")</f>
        <v/>
      </c>
      <c r="AQ85" s="48" t="str">
        <f ca="1">IF(AND($B85&gt;0,AQ$7&gt;0),INDEX(Výskyt[#Data],MATCH($B85,Výskyt[kód-P]),AQ$7),"")</f>
        <v/>
      </c>
      <c r="AR85" s="48" t="str">
        <f ca="1">IF(AND($B85&gt;0,AR$7&gt;0),INDEX(Výskyt[#Data],MATCH($B85,Výskyt[kód-P]),AR$7),"")</f>
        <v/>
      </c>
      <c r="AS85" s="48" t="str">
        <f ca="1">IF(AND($B85&gt;0,AS$7&gt;0),INDEX(Výskyt[#Data],MATCH($B85,Výskyt[kód-P]),AS$7),"")</f>
        <v/>
      </c>
      <c r="AT85" s="48" t="str">
        <f ca="1">IF(AND($B85&gt;0,AT$7&gt;0),INDEX(Výskyt[#Data],MATCH($B85,Výskyt[kód-P]),AT$7),"")</f>
        <v/>
      </c>
      <c r="AU85" s="48" t="str">
        <f ca="1">IF(AND($B85&gt;0,AU$7&gt;0),INDEX(Výskyt[#Data],MATCH($B85,Výskyt[kód-P]),AU$7),"")</f>
        <v/>
      </c>
      <c r="AV85" s="48" t="str">
        <f ca="1">IF(AND($B85&gt;0,AV$7&gt;0),INDEX(Výskyt[#Data],MATCH($B85,Výskyt[kód-P]),AV$7),"")</f>
        <v/>
      </c>
      <c r="AW85" s="48" t="str">
        <f ca="1">IF(AND($B85&gt;0,AW$7&gt;0),INDEX(Výskyt[#Data],MATCH($B85,Výskyt[kód-P]),AW$7),"")</f>
        <v/>
      </c>
      <c r="AX85" s="48" t="str">
        <f ca="1">IF(AND($B85&gt;0,AX$7&gt;0),INDEX(Výskyt[#Data],MATCH($B85,Výskyt[kód-P]),AX$7),"")</f>
        <v/>
      </c>
      <c r="AY85" s="48" t="str">
        <f ca="1">IF(AND($B85&gt;0,AY$7&gt;0),INDEX(Výskyt[#Data],MATCH($B85,Výskyt[kód-P]),AY$7),"")</f>
        <v/>
      </c>
      <c r="AZ85" s="48" t="str">
        <f ca="1">IF(AND($B85&gt;0,AZ$7&gt;0),INDEX(Výskyt[#Data],MATCH($B85,Výskyt[kód-P]),AZ$7),"")</f>
        <v/>
      </c>
      <c r="BA85" s="48" t="str">
        <f ca="1">IF(AND($B85&gt;0,BA$7&gt;0),INDEX(Výskyt[#Data],MATCH($B85,Výskyt[kód-P]),BA$7),"")</f>
        <v/>
      </c>
      <c r="BB85" s="42"/>
    </row>
    <row r="86" spans="1:54" ht="12.75" customHeight="1" x14ac:dyDescent="0.4">
      <c r="A86" s="54">
        <v>78</v>
      </c>
      <c r="B86" s="55" t="str">
        <f>IFERROR(INDEX(Výskyt[[poradie]:[kód-P]],MATCH(A86,Výskyt[poradie],0),2),"")</f>
        <v/>
      </c>
      <c r="C86" s="55" t="str">
        <f>IFERROR(INDEX(Cenník[[Kód]:[Názov]],MATCH($B86,Cenník[Kód]),2),"")</f>
        <v/>
      </c>
      <c r="D86" s="48" t="str">
        <f t="shared" ca="1" si="3"/>
        <v/>
      </c>
      <c r="E86" s="56" t="str">
        <f>IFERROR(INDEX(Cenník[[KódN]:[JC]],MATCH($B86,Cenník[KódN]),2),"")</f>
        <v/>
      </c>
      <c r="F86" s="57" t="str">
        <f t="shared" ca="1" si="4"/>
        <v/>
      </c>
      <c r="G86" s="42"/>
      <c r="H86" s="58" t="str">
        <f t="shared" si="5"/>
        <v/>
      </c>
      <c r="I86" s="48" t="str">
        <f ca="1">IF(AND($B86&gt;0,I$7&gt;0),INDEX(Výskyt[#Data],MATCH($B86,Výskyt[kód-P]),I$7),"")</f>
        <v/>
      </c>
      <c r="J86" s="48" t="str">
        <f ca="1">IF(AND($B86&gt;0,J$7&gt;0),INDEX(Výskyt[#Data],MATCH($B86,Výskyt[kód-P]),J$7),"")</f>
        <v/>
      </c>
      <c r="K86" s="48" t="str">
        <f ca="1">IF(AND($B86&gt;0,K$7&gt;0),INDEX(Výskyt[#Data],MATCH($B86,Výskyt[kód-P]),K$7),"")</f>
        <v/>
      </c>
      <c r="L86" s="48" t="str">
        <f ca="1">IF(AND($B86&gt;0,L$7&gt;0),INDEX(Výskyt[#Data],MATCH($B86,Výskyt[kód-P]),L$7),"")</f>
        <v/>
      </c>
      <c r="M86" s="48" t="str">
        <f ca="1">IF(AND($B86&gt;0,M$7&gt;0),INDEX(Výskyt[#Data],MATCH($B86,Výskyt[kód-P]),M$7),"")</f>
        <v/>
      </c>
      <c r="N86" s="48" t="str">
        <f ca="1">IF(AND($B86&gt;0,N$7&gt;0),INDEX(Výskyt[#Data],MATCH($B86,Výskyt[kód-P]),N$7),"")</f>
        <v/>
      </c>
      <c r="O86" s="48" t="str">
        <f ca="1">IF(AND($B86&gt;0,O$7&gt;0),INDEX(Výskyt[#Data],MATCH($B86,Výskyt[kód-P]),O$7),"")</f>
        <v/>
      </c>
      <c r="P86" s="48" t="str">
        <f ca="1">IF(AND($B86&gt;0,P$7&gt;0),INDEX(Výskyt[#Data],MATCH($B86,Výskyt[kód-P]),P$7),"")</f>
        <v/>
      </c>
      <c r="Q86" s="48" t="str">
        <f ca="1">IF(AND($B86&gt;0,Q$7&gt;0),INDEX(Výskyt[#Data],MATCH($B86,Výskyt[kód-P]),Q$7),"")</f>
        <v/>
      </c>
      <c r="R86" s="48" t="str">
        <f ca="1">IF(AND($B86&gt;0,R$7&gt;0),INDEX(Výskyt[#Data],MATCH($B86,Výskyt[kód-P]),R$7),"")</f>
        <v/>
      </c>
      <c r="S86" s="48" t="str">
        <f ca="1">IF(AND($B86&gt;0,S$7&gt;0),INDEX(Výskyt[#Data],MATCH($B86,Výskyt[kód-P]),S$7),"")</f>
        <v/>
      </c>
      <c r="T86" s="48" t="str">
        <f ca="1">IF(AND($B86&gt;0,T$7&gt;0),INDEX(Výskyt[#Data],MATCH($B86,Výskyt[kód-P]),T$7),"")</f>
        <v/>
      </c>
      <c r="U86" s="48" t="str">
        <f ca="1">IF(AND($B86&gt;0,U$7&gt;0),INDEX(Výskyt[#Data],MATCH($B86,Výskyt[kód-P]),U$7),"")</f>
        <v/>
      </c>
      <c r="V86" s="48" t="str">
        <f ca="1">IF(AND($B86&gt;0,V$7&gt;0),INDEX(Výskyt[#Data],MATCH($B86,Výskyt[kód-P]),V$7),"")</f>
        <v/>
      </c>
      <c r="W86" s="48" t="str">
        <f ca="1">IF(AND($B86&gt;0,W$7&gt;0),INDEX(Výskyt[#Data],MATCH($B86,Výskyt[kód-P]),W$7),"")</f>
        <v/>
      </c>
      <c r="X86" s="48" t="str">
        <f ca="1">IF(AND($B86&gt;0,X$7&gt;0),INDEX(Výskyt[#Data],MATCH($B86,Výskyt[kód-P]),X$7),"")</f>
        <v/>
      </c>
      <c r="Y86" s="48" t="str">
        <f ca="1">IF(AND($B86&gt;0,Y$7&gt;0),INDEX(Výskyt[#Data],MATCH($B86,Výskyt[kód-P]),Y$7),"")</f>
        <v/>
      </c>
      <c r="Z86" s="48" t="str">
        <f ca="1">IF(AND($B86&gt;0,Z$7&gt;0),INDEX(Výskyt[#Data],MATCH($B86,Výskyt[kód-P]),Z$7),"")</f>
        <v/>
      </c>
      <c r="AA86" s="48" t="str">
        <f ca="1">IF(AND($B86&gt;0,AA$7&gt;0),INDEX(Výskyt[#Data],MATCH($B86,Výskyt[kód-P]),AA$7),"")</f>
        <v/>
      </c>
      <c r="AB86" s="48" t="str">
        <f ca="1">IF(AND($B86&gt;0,AB$7&gt;0),INDEX(Výskyt[#Data],MATCH($B86,Výskyt[kód-P]),AB$7),"")</f>
        <v/>
      </c>
      <c r="AC86" s="48" t="str">
        <f ca="1">IF(AND($B86&gt;0,AC$7&gt;0),INDEX(Výskyt[#Data],MATCH($B86,Výskyt[kód-P]),AC$7),"")</f>
        <v/>
      </c>
      <c r="AD86" s="48" t="str">
        <f ca="1">IF(AND($B86&gt;0,AD$7&gt;0),INDEX(Výskyt[#Data],MATCH($B86,Výskyt[kód-P]),AD$7),"")</f>
        <v/>
      </c>
      <c r="AE86" s="48" t="str">
        <f ca="1">IF(AND($B86&gt;0,AE$7&gt;0),INDEX(Výskyt[#Data],MATCH($B86,Výskyt[kód-P]),AE$7),"")</f>
        <v/>
      </c>
      <c r="AF86" s="48" t="str">
        <f ca="1">IF(AND($B86&gt;0,AF$7&gt;0),INDEX(Výskyt[#Data],MATCH($B86,Výskyt[kód-P]),AF$7),"")</f>
        <v/>
      </c>
      <c r="AG86" s="48" t="str">
        <f ca="1">IF(AND($B86&gt;0,AG$7&gt;0),INDEX(Výskyt[#Data],MATCH($B86,Výskyt[kód-P]),AG$7),"")</f>
        <v/>
      </c>
      <c r="AH86" s="48" t="str">
        <f ca="1">IF(AND($B86&gt;0,AH$7&gt;0),INDEX(Výskyt[#Data],MATCH($B86,Výskyt[kód-P]),AH$7),"")</f>
        <v/>
      </c>
      <c r="AI86" s="48" t="str">
        <f ca="1">IF(AND($B86&gt;0,AI$7&gt;0),INDEX(Výskyt[#Data],MATCH($B86,Výskyt[kód-P]),AI$7),"")</f>
        <v/>
      </c>
      <c r="AJ86" s="48" t="str">
        <f ca="1">IF(AND($B86&gt;0,AJ$7&gt;0),INDEX(Výskyt[#Data],MATCH($B86,Výskyt[kód-P]),AJ$7),"")</f>
        <v/>
      </c>
      <c r="AK86" s="48" t="str">
        <f ca="1">IF(AND($B86&gt;0,AK$7&gt;0),INDEX(Výskyt[#Data],MATCH($B86,Výskyt[kód-P]),AK$7),"")</f>
        <v/>
      </c>
      <c r="AL86" s="48" t="str">
        <f ca="1">IF(AND($B86&gt;0,AL$7&gt;0),INDEX(Výskyt[#Data],MATCH($B86,Výskyt[kód-P]),AL$7),"")</f>
        <v/>
      </c>
      <c r="AM86" s="48" t="str">
        <f ca="1">IF(AND($B86&gt;0,AM$7&gt;0),INDEX(Výskyt[#Data],MATCH($B86,Výskyt[kód-P]),AM$7),"")</f>
        <v/>
      </c>
      <c r="AN86" s="48" t="str">
        <f ca="1">IF(AND($B86&gt;0,AN$7&gt;0),INDEX(Výskyt[#Data],MATCH($B86,Výskyt[kód-P]),AN$7),"")</f>
        <v/>
      </c>
      <c r="AO86" s="48" t="str">
        <f ca="1">IF(AND($B86&gt;0,AO$7&gt;0),INDEX(Výskyt[#Data],MATCH($B86,Výskyt[kód-P]),AO$7),"")</f>
        <v/>
      </c>
      <c r="AP86" s="48" t="str">
        <f ca="1">IF(AND($B86&gt;0,AP$7&gt;0),INDEX(Výskyt[#Data],MATCH($B86,Výskyt[kód-P]),AP$7),"")</f>
        <v/>
      </c>
      <c r="AQ86" s="48" t="str">
        <f ca="1">IF(AND($B86&gt;0,AQ$7&gt;0),INDEX(Výskyt[#Data],MATCH($B86,Výskyt[kód-P]),AQ$7),"")</f>
        <v/>
      </c>
      <c r="AR86" s="48" t="str">
        <f ca="1">IF(AND($B86&gt;0,AR$7&gt;0),INDEX(Výskyt[#Data],MATCH($B86,Výskyt[kód-P]),AR$7),"")</f>
        <v/>
      </c>
      <c r="AS86" s="48" t="str">
        <f ca="1">IF(AND($B86&gt;0,AS$7&gt;0),INDEX(Výskyt[#Data],MATCH($B86,Výskyt[kód-P]),AS$7),"")</f>
        <v/>
      </c>
      <c r="AT86" s="48" t="str">
        <f ca="1">IF(AND($B86&gt;0,AT$7&gt;0),INDEX(Výskyt[#Data],MATCH($B86,Výskyt[kód-P]),AT$7),"")</f>
        <v/>
      </c>
      <c r="AU86" s="48" t="str">
        <f ca="1">IF(AND($B86&gt;0,AU$7&gt;0),INDEX(Výskyt[#Data],MATCH($B86,Výskyt[kód-P]),AU$7),"")</f>
        <v/>
      </c>
      <c r="AV86" s="48" t="str">
        <f ca="1">IF(AND($B86&gt;0,AV$7&gt;0),INDEX(Výskyt[#Data],MATCH($B86,Výskyt[kód-P]),AV$7),"")</f>
        <v/>
      </c>
      <c r="AW86" s="48" t="str">
        <f ca="1">IF(AND($B86&gt;0,AW$7&gt;0),INDEX(Výskyt[#Data],MATCH($B86,Výskyt[kód-P]),AW$7),"")</f>
        <v/>
      </c>
      <c r="AX86" s="48" t="str">
        <f ca="1">IF(AND($B86&gt;0,AX$7&gt;0),INDEX(Výskyt[#Data],MATCH($B86,Výskyt[kód-P]),AX$7),"")</f>
        <v/>
      </c>
      <c r="AY86" s="48" t="str">
        <f ca="1">IF(AND($B86&gt;0,AY$7&gt;0),INDEX(Výskyt[#Data],MATCH($B86,Výskyt[kód-P]),AY$7),"")</f>
        <v/>
      </c>
      <c r="AZ86" s="48" t="str">
        <f ca="1">IF(AND($B86&gt;0,AZ$7&gt;0),INDEX(Výskyt[#Data],MATCH($B86,Výskyt[kód-P]),AZ$7),"")</f>
        <v/>
      </c>
      <c r="BA86" s="48" t="str">
        <f ca="1">IF(AND($B86&gt;0,BA$7&gt;0),INDEX(Výskyt[#Data],MATCH($B86,Výskyt[kód-P]),BA$7),"")</f>
        <v/>
      </c>
      <c r="BB86" s="42"/>
    </row>
    <row r="87" spans="1:54" ht="12.75" customHeight="1" x14ac:dyDescent="0.4">
      <c r="A87" s="54">
        <v>79</v>
      </c>
      <c r="B87" s="55" t="str">
        <f>IFERROR(INDEX(Výskyt[[poradie]:[kód-P]],MATCH(A87,Výskyt[poradie],0),2),"")</f>
        <v/>
      </c>
      <c r="C87" s="55" t="str">
        <f>IFERROR(INDEX(Cenník[[Kód]:[Názov]],MATCH($B87,Cenník[Kód]),2),"")</f>
        <v/>
      </c>
      <c r="D87" s="48" t="str">
        <f t="shared" ca="1" si="3"/>
        <v/>
      </c>
      <c r="E87" s="56" t="str">
        <f>IFERROR(INDEX(Cenník[[KódN]:[JC]],MATCH($B87,Cenník[KódN]),2),"")</f>
        <v/>
      </c>
      <c r="F87" s="57" t="str">
        <f t="shared" ca="1" si="4"/>
        <v/>
      </c>
      <c r="G87" s="42"/>
      <c r="H87" s="58" t="str">
        <f t="shared" si="5"/>
        <v/>
      </c>
      <c r="I87" s="48" t="str">
        <f ca="1">IF(AND($B87&gt;0,I$7&gt;0),INDEX(Výskyt[#Data],MATCH($B87,Výskyt[kód-P]),I$7),"")</f>
        <v/>
      </c>
      <c r="J87" s="48" t="str">
        <f ca="1">IF(AND($B87&gt;0,J$7&gt;0),INDEX(Výskyt[#Data],MATCH($B87,Výskyt[kód-P]),J$7),"")</f>
        <v/>
      </c>
      <c r="K87" s="48" t="str">
        <f ca="1">IF(AND($B87&gt;0,K$7&gt;0),INDEX(Výskyt[#Data],MATCH($B87,Výskyt[kód-P]),K$7),"")</f>
        <v/>
      </c>
      <c r="L87" s="48" t="str">
        <f ca="1">IF(AND($B87&gt;0,L$7&gt;0),INDEX(Výskyt[#Data],MATCH($B87,Výskyt[kód-P]),L$7),"")</f>
        <v/>
      </c>
      <c r="M87" s="48" t="str">
        <f ca="1">IF(AND($B87&gt;0,M$7&gt;0),INDEX(Výskyt[#Data],MATCH($B87,Výskyt[kód-P]),M$7),"")</f>
        <v/>
      </c>
      <c r="N87" s="48" t="str">
        <f ca="1">IF(AND($B87&gt;0,N$7&gt;0),INDEX(Výskyt[#Data],MATCH($B87,Výskyt[kód-P]),N$7),"")</f>
        <v/>
      </c>
      <c r="O87" s="48" t="str">
        <f ca="1">IF(AND($B87&gt;0,O$7&gt;0),INDEX(Výskyt[#Data],MATCH($B87,Výskyt[kód-P]),O$7),"")</f>
        <v/>
      </c>
      <c r="P87" s="48" t="str">
        <f ca="1">IF(AND($B87&gt;0,P$7&gt;0),INDEX(Výskyt[#Data],MATCH($B87,Výskyt[kód-P]),P$7),"")</f>
        <v/>
      </c>
      <c r="Q87" s="48" t="str">
        <f ca="1">IF(AND($B87&gt;0,Q$7&gt;0),INDEX(Výskyt[#Data],MATCH($B87,Výskyt[kód-P]),Q$7),"")</f>
        <v/>
      </c>
      <c r="R87" s="48" t="str">
        <f ca="1">IF(AND($B87&gt;0,R$7&gt;0),INDEX(Výskyt[#Data],MATCH($B87,Výskyt[kód-P]),R$7),"")</f>
        <v/>
      </c>
      <c r="S87" s="48" t="str">
        <f ca="1">IF(AND($B87&gt;0,S$7&gt;0),INDEX(Výskyt[#Data],MATCH($B87,Výskyt[kód-P]),S$7),"")</f>
        <v/>
      </c>
      <c r="T87" s="48" t="str">
        <f ca="1">IF(AND($B87&gt;0,T$7&gt;0),INDEX(Výskyt[#Data],MATCH($B87,Výskyt[kód-P]),T$7),"")</f>
        <v/>
      </c>
      <c r="U87" s="48" t="str">
        <f ca="1">IF(AND($B87&gt;0,U$7&gt;0),INDEX(Výskyt[#Data],MATCH($B87,Výskyt[kód-P]),U$7),"")</f>
        <v/>
      </c>
      <c r="V87" s="48" t="str">
        <f ca="1">IF(AND($B87&gt;0,V$7&gt;0),INDEX(Výskyt[#Data],MATCH($B87,Výskyt[kód-P]),V$7),"")</f>
        <v/>
      </c>
      <c r="W87" s="48" t="str">
        <f ca="1">IF(AND($B87&gt;0,W$7&gt;0),INDEX(Výskyt[#Data],MATCH($B87,Výskyt[kód-P]),W$7),"")</f>
        <v/>
      </c>
      <c r="X87" s="48" t="str">
        <f ca="1">IF(AND($B87&gt;0,X$7&gt;0),INDEX(Výskyt[#Data],MATCH($B87,Výskyt[kód-P]),X$7),"")</f>
        <v/>
      </c>
      <c r="Y87" s="48" t="str">
        <f ca="1">IF(AND($B87&gt;0,Y$7&gt;0),INDEX(Výskyt[#Data],MATCH($B87,Výskyt[kód-P]),Y$7),"")</f>
        <v/>
      </c>
      <c r="Z87" s="48" t="str">
        <f ca="1">IF(AND($B87&gt;0,Z$7&gt;0),INDEX(Výskyt[#Data],MATCH($B87,Výskyt[kód-P]),Z$7),"")</f>
        <v/>
      </c>
      <c r="AA87" s="48" t="str">
        <f ca="1">IF(AND($B87&gt;0,AA$7&gt;0),INDEX(Výskyt[#Data],MATCH($B87,Výskyt[kód-P]),AA$7),"")</f>
        <v/>
      </c>
      <c r="AB87" s="48" t="str">
        <f ca="1">IF(AND($B87&gt;0,AB$7&gt;0),INDEX(Výskyt[#Data],MATCH($B87,Výskyt[kód-P]),AB$7),"")</f>
        <v/>
      </c>
      <c r="AC87" s="48" t="str">
        <f ca="1">IF(AND($B87&gt;0,AC$7&gt;0),INDEX(Výskyt[#Data],MATCH($B87,Výskyt[kód-P]),AC$7),"")</f>
        <v/>
      </c>
      <c r="AD87" s="48" t="str">
        <f ca="1">IF(AND($B87&gt;0,AD$7&gt;0),INDEX(Výskyt[#Data],MATCH($B87,Výskyt[kód-P]),AD$7),"")</f>
        <v/>
      </c>
      <c r="AE87" s="48" t="str">
        <f ca="1">IF(AND($B87&gt;0,AE$7&gt;0),INDEX(Výskyt[#Data],MATCH($B87,Výskyt[kód-P]),AE$7),"")</f>
        <v/>
      </c>
      <c r="AF87" s="48" t="str">
        <f ca="1">IF(AND($B87&gt;0,AF$7&gt;0),INDEX(Výskyt[#Data],MATCH($B87,Výskyt[kód-P]),AF$7),"")</f>
        <v/>
      </c>
      <c r="AG87" s="48" t="str">
        <f ca="1">IF(AND($B87&gt;0,AG$7&gt;0),INDEX(Výskyt[#Data],MATCH($B87,Výskyt[kód-P]),AG$7),"")</f>
        <v/>
      </c>
      <c r="AH87" s="48" t="str">
        <f ca="1">IF(AND($B87&gt;0,AH$7&gt;0),INDEX(Výskyt[#Data],MATCH($B87,Výskyt[kód-P]),AH$7),"")</f>
        <v/>
      </c>
      <c r="AI87" s="48" t="str">
        <f ca="1">IF(AND($B87&gt;0,AI$7&gt;0),INDEX(Výskyt[#Data],MATCH($B87,Výskyt[kód-P]),AI$7),"")</f>
        <v/>
      </c>
      <c r="AJ87" s="48" t="str">
        <f ca="1">IF(AND($B87&gt;0,AJ$7&gt;0),INDEX(Výskyt[#Data],MATCH($B87,Výskyt[kód-P]),AJ$7),"")</f>
        <v/>
      </c>
      <c r="AK87" s="48" t="str">
        <f ca="1">IF(AND($B87&gt;0,AK$7&gt;0),INDEX(Výskyt[#Data],MATCH($B87,Výskyt[kód-P]),AK$7),"")</f>
        <v/>
      </c>
      <c r="AL87" s="48" t="str">
        <f ca="1">IF(AND($B87&gt;0,AL$7&gt;0),INDEX(Výskyt[#Data],MATCH($B87,Výskyt[kód-P]),AL$7),"")</f>
        <v/>
      </c>
      <c r="AM87" s="48" t="str">
        <f ca="1">IF(AND($B87&gt;0,AM$7&gt;0),INDEX(Výskyt[#Data],MATCH($B87,Výskyt[kód-P]),AM$7),"")</f>
        <v/>
      </c>
      <c r="AN87" s="48" t="str">
        <f ca="1">IF(AND($B87&gt;0,AN$7&gt;0),INDEX(Výskyt[#Data],MATCH($B87,Výskyt[kód-P]),AN$7),"")</f>
        <v/>
      </c>
      <c r="AO87" s="48" t="str">
        <f ca="1">IF(AND($B87&gt;0,AO$7&gt;0),INDEX(Výskyt[#Data],MATCH($B87,Výskyt[kód-P]),AO$7),"")</f>
        <v/>
      </c>
      <c r="AP87" s="48" t="str">
        <f ca="1">IF(AND($B87&gt;0,AP$7&gt;0),INDEX(Výskyt[#Data],MATCH($B87,Výskyt[kód-P]),AP$7),"")</f>
        <v/>
      </c>
      <c r="AQ87" s="48" t="str">
        <f ca="1">IF(AND($B87&gt;0,AQ$7&gt;0),INDEX(Výskyt[#Data],MATCH($B87,Výskyt[kód-P]),AQ$7),"")</f>
        <v/>
      </c>
      <c r="AR87" s="48" t="str">
        <f ca="1">IF(AND($B87&gt;0,AR$7&gt;0),INDEX(Výskyt[#Data],MATCH($B87,Výskyt[kód-P]),AR$7),"")</f>
        <v/>
      </c>
      <c r="AS87" s="48" t="str">
        <f ca="1">IF(AND($B87&gt;0,AS$7&gt;0),INDEX(Výskyt[#Data],MATCH($B87,Výskyt[kód-P]),AS$7),"")</f>
        <v/>
      </c>
      <c r="AT87" s="48" t="str">
        <f ca="1">IF(AND($B87&gt;0,AT$7&gt;0),INDEX(Výskyt[#Data],MATCH($B87,Výskyt[kód-P]),AT$7),"")</f>
        <v/>
      </c>
      <c r="AU87" s="48" t="str">
        <f ca="1">IF(AND($B87&gt;0,AU$7&gt;0),INDEX(Výskyt[#Data],MATCH($B87,Výskyt[kód-P]),AU$7),"")</f>
        <v/>
      </c>
      <c r="AV87" s="48" t="str">
        <f ca="1">IF(AND($B87&gt;0,AV$7&gt;0),INDEX(Výskyt[#Data],MATCH($B87,Výskyt[kód-P]),AV$7),"")</f>
        <v/>
      </c>
      <c r="AW87" s="48" t="str">
        <f ca="1">IF(AND($B87&gt;0,AW$7&gt;0),INDEX(Výskyt[#Data],MATCH($B87,Výskyt[kód-P]),AW$7),"")</f>
        <v/>
      </c>
      <c r="AX87" s="48" t="str">
        <f ca="1">IF(AND($B87&gt;0,AX$7&gt;0),INDEX(Výskyt[#Data],MATCH($B87,Výskyt[kód-P]),AX$7),"")</f>
        <v/>
      </c>
      <c r="AY87" s="48" t="str">
        <f ca="1">IF(AND($B87&gt;0,AY$7&gt;0),INDEX(Výskyt[#Data],MATCH($B87,Výskyt[kód-P]),AY$7),"")</f>
        <v/>
      </c>
      <c r="AZ87" s="48" t="str">
        <f ca="1">IF(AND($B87&gt;0,AZ$7&gt;0),INDEX(Výskyt[#Data],MATCH($B87,Výskyt[kód-P]),AZ$7),"")</f>
        <v/>
      </c>
      <c r="BA87" s="48" t="str">
        <f ca="1">IF(AND($B87&gt;0,BA$7&gt;0),INDEX(Výskyt[#Data],MATCH($B87,Výskyt[kód-P]),BA$7),"")</f>
        <v/>
      </c>
      <c r="BB87" s="42"/>
    </row>
    <row r="88" spans="1:54" ht="12.75" customHeight="1" x14ac:dyDescent="0.4">
      <c r="A88" s="54">
        <v>80</v>
      </c>
      <c r="B88" s="55" t="str">
        <f>IFERROR(INDEX(Výskyt[[poradie]:[kód-P]],MATCH(A88,Výskyt[poradie],0),2),"")</f>
        <v/>
      </c>
      <c r="C88" s="55" t="str">
        <f>IFERROR(INDEX(Cenník[[Kód]:[Názov]],MATCH($B88,Cenník[Kód]),2),"")</f>
        <v/>
      </c>
      <c r="D88" s="48" t="str">
        <f t="shared" ca="1" si="3"/>
        <v/>
      </c>
      <c r="E88" s="56" t="str">
        <f>IFERROR(INDEX(Cenník[[KódN]:[JC]],MATCH($B88,Cenník[KódN]),2),"")</f>
        <v/>
      </c>
      <c r="F88" s="57" t="str">
        <f t="shared" ca="1" si="4"/>
        <v/>
      </c>
      <c r="G88" s="42"/>
      <c r="H88" s="58" t="str">
        <f t="shared" si="5"/>
        <v/>
      </c>
      <c r="I88" s="48" t="str">
        <f ca="1">IF(AND($B88&gt;0,I$7&gt;0),INDEX(Výskyt[#Data],MATCH($B88,Výskyt[kód-P]),I$7),"")</f>
        <v/>
      </c>
      <c r="J88" s="48" t="str">
        <f ca="1">IF(AND($B88&gt;0,J$7&gt;0),INDEX(Výskyt[#Data],MATCH($B88,Výskyt[kód-P]),J$7),"")</f>
        <v/>
      </c>
      <c r="K88" s="48" t="str">
        <f ca="1">IF(AND($B88&gt;0,K$7&gt;0),INDEX(Výskyt[#Data],MATCH($B88,Výskyt[kód-P]),K$7),"")</f>
        <v/>
      </c>
      <c r="L88" s="48" t="str">
        <f ca="1">IF(AND($B88&gt;0,L$7&gt;0),INDEX(Výskyt[#Data],MATCH($B88,Výskyt[kód-P]),L$7),"")</f>
        <v/>
      </c>
      <c r="M88" s="48" t="str">
        <f ca="1">IF(AND($B88&gt;0,M$7&gt;0),INDEX(Výskyt[#Data],MATCH($B88,Výskyt[kód-P]),M$7),"")</f>
        <v/>
      </c>
      <c r="N88" s="48" t="str">
        <f ca="1">IF(AND($B88&gt;0,N$7&gt;0),INDEX(Výskyt[#Data],MATCH($B88,Výskyt[kód-P]),N$7),"")</f>
        <v/>
      </c>
      <c r="O88" s="48" t="str">
        <f ca="1">IF(AND($B88&gt;0,O$7&gt;0),INDEX(Výskyt[#Data],MATCH($B88,Výskyt[kód-P]),O$7),"")</f>
        <v/>
      </c>
      <c r="P88" s="48" t="str">
        <f ca="1">IF(AND($B88&gt;0,P$7&gt;0),INDEX(Výskyt[#Data],MATCH($B88,Výskyt[kód-P]),P$7),"")</f>
        <v/>
      </c>
      <c r="Q88" s="48" t="str">
        <f ca="1">IF(AND($B88&gt;0,Q$7&gt;0),INDEX(Výskyt[#Data],MATCH($B88,Výskyt[kód-P]),Q$7),"")</f>
        <v/>
      </c>
      <c r="R88" s="48" t="str">
        <f ca="1">IF(AND($B88&gt;0,R$7&gt;0),INDEX(Výskyt[#Data],MATCH($B88,Výskyt[kód-P]),R$7),"")</f>
        <v/>
      </c>
      <c r="S88" s="48" t="str">
        <f ca="1">IF(AND($B88&gt;0,S$7&gt;0),INDEX(Výskyt[#Data],MATCH($B88,Výskyt[kód-P]),S$7),"")</f>
        <v/>
      </c>
      <c r="T88" s="48" t="str">
        <f ca="1">IF(AND($B88&gt;0,T$7&gt;0),INDEX(Výskyt[#Data],MATCH($B88,Výskyt[kód-P]),T$7),"")</f>
        <v/>
      </c>
      <c r="U88" s="48" t="str">
        <f ca="1">IF(AND($B88&gt;0,U$7&gt;0),INDEX(Výskyt[#Data],MATCH($B88,Výskyt[kód-P]),U$7),"")</f>
        <v/>
      </c>
      <c r="V88" s="48" t="str">
        <f ca="1">IF(AND($B88&gt;0,V$7&gt;0),INDEX(Výskyt[#Data],MATCH($B88,Výskyt[kód-P]),V$7),"")</f>
        <v/>
      </c>
      <c r="W88" s="48" t="str">
        <f ca="1">IF(AND($B88&gt;0,W$7&gt;0),INDEX(Výskyt[#Data],MATCH($B88,Výskyt[kód-P]),W$7),"")</f>
        <v/>
      </c>
      <c r="X88" s="48" t="str">
        <f ca="1">IF(AND($B88&gt;0,X$7&gt;0),INDEX(Výskyt[#Data],MATCH($B88,Výskyt[kód-P]),X$7),"")</f>
        <v/>
      </c>
      <c r="Y88" s="48" t="str">
        <f ca="1">IF(AND($B88&gt;0,Y$7&gt;0),INDEX(Výskyt[#Data],MATCH($B88,Výskyt[kód-P]),Y$7),"")</f>
        <v/>
      </c>
      <c r="Z88" s="48" t="str">
        <f ca="1">IF(AND($B88&gt;0,Z$7&gt;0),INDEX(Výskyt[#Data],MATCH($B88,Výskyt[kód-P]),Z$7),"")</f>
        <v/>
      </c>
      <c r="AA88" s="48" t="str">
        <f ca="1">IF(AND($B88&gt;0,AA$7&gt;0),INDEX(Výskyt[#Data],MATCH($B88,Výskyt[kód-P]),AA$7),"")</f>
        <v/>
      </c>
      <c r="AB88" s="48" t="str">
        <f ca="1">IF(AND($B88&gt;0,AB$7&gt;0),INDEX(Výskyt[#Data],MATCH($B88,Výskyt[kód-P]),AB$7),"")</f>
        <v/>
      </c>
      <c r="AC88" s="48" t="str">
        <f ca="1">IF(AND($B88&gt;0,AC$7&gt;0),INDEX(Výskyt[#Data],MATCH($B88,Výskyt[kód-P]),AC$7),"")</f>
        <v/>
      </c>
      <c r="AD88" s="48" t="str">
        <f ca="1">IF(AND($B88&gt;0,AD$7&gt;0),INDEX(Výskyt[#Data],MATCH($B88,Výskyt[kód-P]),AD$7),"")</f>
        <v/>
      </c>
      <c r="AE88" s="48" t="str">
        <f ca="1">IF(AND($B88&gt;0,AE$7&gt;0),INDEX(Výskyt[#Data],MATCH($B88,Výskyt[kód-P]),AE$7),"")</f>
        <v/>
      </c>
      <c r="AF88" s="48" t="str">
        <f ca="1">IF(AND($B88&gt;0,AF$7&gt;0),INDEX(Výskyt[#Data],MATCH($B88,Výskyt[kód-P]),AF$7),"")</f>
        <v/>
      </c>
      <c r="AG88" s="48" t="str">
        <f ca="1">IF(AND($B88&gt;0,AG$7&gt;0),INDEX(Výskyt[#Data],MATCH($B88,Výskyt[kód-P]),AG$7),"")</f>
        <v/>
      </c>
      <c r="AH88" s="48" t="str">
        <f ca="1">IF(AND($B88&gt;0,AH$7&gt;0),INDEX(Výskyt[#Data],MATCH($B88,Výskyt[kód-P]),AH$7),"")</f>
        <v/>
      </c>
      <c r="AI88" s="48" t="str">
        <f ca="1">IF(AND($B88&gt;0,AI$7&gt;0),INDEX(Výskyt[#Data],MATCH($B88,Výskyt[kód-P]),AI$7),"")</f>
        <v/>
      </c>
      <c r="AJ88" s="48" t="str">
        <f ca="1">IF(AND($B88&gt;0,AJ$7&gt;0),INDEX(Výskyt[#Data],MATCH($B88,Výskyt[kód-P]),AJ$7),"")</f>
        <v/>
      </c>
      <c r="AK88" s="48" t="str">
        <f ca="1">IF(AND($B88&gt;0,AK$7&gt;0),INDEX(Výskyt[#Data],MATCH($B88,Výskyt[kód-P]),AK$7),"")</f>
        <v/>
      </c>
      <c r="AL88" s="48" t="str">
        <f ca="1">IF(AND($B88&gt;0,AL$7&gt;0),INDEX(Výskyt[#Data],MATCH($B88,Výskyt[kód-P]),AL$7),"")</f>
        <v/>
      </c>
      <c r="AM88" s="48" t="str">
        <f ca="1">IF(AND($B88&gt;0,AM$7&gt;0),INDEX(Výskyt[#Data],MATCH($B88,Výskyt[kód-P]),AM$7),"")</f>
        <v/>
      </c>
      <c r="AN88" s="48" t="str">
        <f ca="1">IF(AND($B88&gt;0,AN$7&gt;0),INDEX(Výskyt[#Data],MATCH($B88,Výskyt[kód-P]),AN$7),"")</f>
        <v/>
      </c>
      <c r="AO88" s="48" t="str">
        <f ca="1">IF(AND($B88&gt;0,AO$7&gt;0),INDEX(Výskyt[#Data],MATCH($B88,Výskyt[kód-P]),AO$7),"")</f>
        <v/>
      </c>
      <c r="AP88" s="48" t="str">
        <f ca="1">IF(AND($B88&gt;0,AP$7&gt;0),INDEX(Výskyt[#Data],MATCH($B88,Výskyt[kód-P]),AP$7),"")</f>
        <v/>
      </c>
      <c r="AQ88" s="48" t="str">
        <f ca="1">IF(AND($B88&gt;0,AQ$7&gt;0),INDEX(Výskyt[#Data],MATCH($B88,Výskyt[kód-P]),AQ$7),"")</f>
        <v/>
      </c>
      <c r="AR88" s="48" t="str">
        <f ca="1">IF(AND($B88&gt;0,AR$7&gt;0),INDEX(Výskyt[#Data],MATCH($B88,Výskyt[kód-P]),AR$7),"")</f>
        <v/>
      </c>
      <c r="AS88" s="48" t="str">
        <f ca="1">IF(AND($B88&gt;0,AS$7&gt;0),INDEX(Výskyt[#Data],MATCH($B88,Výskyt[kód-P]),AS$7),"")</f>
        <v/>
      </c>
      <c r="AT88" s="48" t="str">
        <f ca="1">IF(AND($B88&gt;0,AT$7&gt;0),INDEX(Výskyt[#Data],MATCH($B88,Výskyt[kód-P]),AT$7),"")</f>
        <v/>
      </c>
      <c r="AU88" s="48" t="str">
        <f ca="1">IF(AND($B88&gt;0,AU$7&gt;0),INDEX(Výskyt[#Data],MATCH($B88,Výskyt[kód-P]),AU$7),"")</f>
        <v/>
      </c>
      <c r="AV88" s="48" t="str">
        <f ca="1">IF(AND($B88&gt;0,AV$7&gt;0),INDEX(Výskyt[#Data],MATCH($B88,Výskyt[kód-P]),AV$7),"")</f>
        <v/>
      </c>
      <c r="AW88" s="48" t="str">
        <f ca="1">IF(AND($B88&gt;0,AW$7&gt;0),INDEX(Výskyt[#Data],MATCH($B88,Výskyt[kód-P]),AW$7),"")</f>
        <v/>
      </c>
      <c r="AX88" s="48" t="str">
        <f ca="1">IF(AND($B88&gt;0,AX$7&gt;0),INDEX(Výskyt[#Data],MATCH($B88,Výskyt[kód-P]),AX$7),"")</f>
        <v/>
      </c>
      <c r="AY88" s="48" t="str">
        <f ca="1">IF(AND($B88&gt;0,AY$7&gt;0),INDEX(Výskyt[#Data],MATCH($B88,Výskyt[kód-P]),AY$7),"")</f>
        <v/>
      </c>
      <c r="AZ88" s="48" t="str">
        <f ca="1">IF(AND($B88&gt;0,AZ$7&gt;0),INDEX(Výskyt[#Data],MATCH($B88,Výskyt[kód-P]),AZ$7),"")</f>
        <v/>
      </c>
      <c r="BA88" s="48" t="str">
        <f ca="1">IF(AND($B88&gt;0,BA$7&gt;0),INDEX(Výskyt[#Data],MATCH($B88,Výskyt[kód-P]),BA$7),"")</f>
        <v/>
      </c>
      <c r="BB88" s="42"/>
    </row>
    <row r="89" spans="1:54" ht="12.75" customHeight="1" x14ac:dyDescent="0.4">
      <c r="A89" s="54">
        <v>81</v>
      </c>
      <c r="B89" s="55" t="str">
        <f>IFERROR(INDEX(Výskyt[[poradie]:[kód-P]],MATCH(A89,Výskyt[poradie],0),2),"")</f>
        <v/>
      </c>
      <c r="C89" s="55" t="str">
        <f>IFERROR(INDEX(Cenník[[Kód]:[Názov]],MATCH($B89,Cenník[Kód]),2),"")</f>
        <v/>
      </c>
      <c r="D89" s="48" t="str">
        <f t="shared" ca="1" si="3"/>
        <v/>
      </c>
      <c r="E89" s="56" t="str">
        <f>IFERROR(INDEX(Cenník[[KódN]:[JC]],MATCH($B89,Cenník[KódN]),2),"")</f>
        <v/>
      </c>
      <c r="F89" s="57" t="str">
        <f t="shared" ca="1" si="4"/>
        <v/>
      </c>
      <c r="G89" s="42"/>
      <c r="H89" s="58" t="str">
        <f t="shared" si="5"/>
        <v/>
      </c>
      <c r="I89" s="48" t="str">
        <f ca="1">IF(AND($B89&gt;0,I$7&gt;0),INDEX(Výskyt[#Data],MATCH($B89,Výskyt[kód-P]),I$7),"")</f>
        <v/>
      </c>
      <c r="J89" s="48" t="str">
        <f ca="1">IF(AND($B89&gt;0,J$7&gt;0),INDEX(Výskyt[#Data],MATCH($B89,Výskyt[kód-P]),J$7),"")</f>
        <v/>
      </c>
      <c r="K89" s="48" t="str">
        <f ca="1">IF(AND($B89&gt;0,K$7&gt;0),INDEX(Výskyt[#Data],MATCH($B89,Výskyt[kód-P]),K$7),"")</f>
        <v/>
      </c>
      <c r="L89" s="48" t="str">
        <f ca="1">IF(AND($B89&gt;0,L$7&gt;0),INDEX(Výskyt[#Data],MATCH($B89,Výskyt[kód-P]),L$7),"")</f>
        <v/>
      </c>
      <c r="M89" s="48" t="str">
        <f ca="1">IF(AND($B89&gt;0,M$7&gt;0),INDEX(Výskyt[#Data],MATCH($B89,Výskyt[kód-P]),M$7),"")</f>
        <v/>
      </c>
      <c r="N89" s="48" t="str">
        <f ca="1">IF(AND($B89&gt;0,N$7&gt;0),INDEX(Výskyt[#Data],MATCH($B89,Výskyt[kód-P]),N$7),"")</f>
        <v/>
      </c>
      <c r="O89" s="48" t="str">
        <f ca="1">IF(AND($B89&gt;0,O$7&gt;0),INDEX(Výskyt[#Data],MATCH($B89,Výskyt[kód-P]),O$7),"")</f>
        <v/>
      </c>
      <c r="P89" s="48" t="str">
        <f ca="1">IF(AND($B89&gt;0,P$7&gt;0),INDEX(Výskyt[#Data],MATCH($B89,Výskyt[kód-P]),P$7),"")</f>
        <v/>
      </c>
      <c r="Q89" s="48" t="str">
        <f ca="1">IF(AND($B89&gt;0,Q$7&gt;0),INDEX(Výskyt[#Data],MATCH($B89,Výskyt[kód-P]),Q$7),"")</f>
        <v/>
      </c>
      <c r="R89" s="48" t="str">
        <f ca="1">IF(AND($B89&gt;0,R$7&gt;0),INDEX(Výskyt[#Data],MATCH($B89,Výskyt[kód-P]),R$7),"")</f>
        <v/>
      </c>
      <c r="S89" s="48" t="str">
        <f ca="1">IF(AND($B89&gt;0,S$7&gt;0),INDEX(Výskyt[#Data],MATCH($B89,Výskyt[kód-P]),S$7),"")</f>
        <v/>
      </c>
      <c r="T89" s="48" t="str">
        <f ca="1">IF(AND($B89&gt;0,T$7&gt;0),INDEX(Výskyt[#Data],MATCH($B89,Výskyt[kód-P]),T$7),"")</f>
        <v/>
      </c>
      <c r="U89" s="48" t="str">
        <f ca="1">IF(AND($B89&gt;0,U$7&gt;0),INDEX(Výskyt[#Data],MATCH($B89,Výskyt[kód-P]),U$7),"")</f>
        <v/>
      </c>
      <c r="V89" s="48" t="str">
        <f ca="1">IF(AND($B89&gt;0,V$7&gt;0),INDEX(Výskyt[#Data],MATCH($B89,Výskyt[kód-P]),V$7),"")</f>
        <v/>
      </c>
      <c r="W89" s="48" t="str">
        <f ca="1">IF(AND($B89&gt;0,W$7&gt;0),INDEX(Výskyt[#Data],MATCH($B89,Výskyt[kód-P]),W$7),"")</f>
        <v/>
      </c>
      <c r="X89" s="48" t="str">
        <f ca="1">IF(AND($B89&gt;0,X$7&gt;0),INDEX(Výskyt[#Data],MATCH($B89,Výskyt[kód-P]),X$7),"")</f>
        <v/>
      </c>
      <c r="Y89" s="48" t="str">
        <f ca="1">IF(AND($B89&gt;0,Y$7&gt;0),INDEX(Výskyt[#Data],MATCH($B89,Výskyt[kód-P]),Y$7),"")</f>
        <v/>
      </c>
      <c r="Z89" s="48" t="str">
        <f ca="1">IF(AND($B89&gt;0,Z$7&gt;0),INDEX(Výskyt[#Data],MATCH($B89,Výskyt[kód-P]),Z$7),"")</f>
        <v/>
      </c>
      <c r="AA89" s="48" t="str">
        <f ca="1">IF(AND($B89&gt;0,AA$7&gt;0),INDEX(Výskyt[#Data],MATCH($B89,Výskyt[kód-P]),AA$7),"")</f>
        <v/>
      </c>
      <c r="AB89" s="48" t="str">
        <f ca="1">IF(AND($B89&gt;0,AB$7&gt;0),INDEX(Výskyt[#Data],MATCH($B89,Výskyt[kód-P]),AB$7),"")</f>
        <v/>
      </c>
      <c r="AC89" s="48" t="str">
        <f ca="1">IF(AND($B89&gt;0,AC$7&gt;0),INDEX(Výskyt[#Data],MATCH($B89,Výskyt[kód-P]),AC$7),"")</f>
        <v/>
      </c>
      <c r="AD89" s="48" t="str">
        <f ca="1">IF(AND($B89&gt;0,AD$7&gt;0),INDEX(Výskyt[#Data],MATCH($B89,Výskyt[kód-P]),AD$7),"")</f>
        <v/>
      </c>
      <c r="AE89" s="48" t="str">
        <f ca="1">IF(AND($B89&gt;0,AE$7&gt;0),INDEX(Výskyt[#Data],MATCH($B89,Výskyt[kód-P]),AE$7),"")</f>
        <v/>
      </c>
      <c r="AF89" s="48" t="str">
        <f ca="1">IF(AND($B89&gt;0,AF$7&gt;0),INDEX(Výskyt[#Data],MATCH($B89,Výskyt[kód-P]),AF$7),"")</f>
        <v/>
      </c>
      <c r="AG89" s="48" t="str">
        <f ca="1">IF(AND($B89&gt;0,AG$7&gt;0),INDEX(Výskyt[#Data],MATCH($B89,Výskyt[kód-P]),AG$7),"")</f>
        <v/>
      </c>
      <c r="AH89" s="48" t="str">
        <f ca="1">IF(AND($B89&gt;0,AH$7&gt;0),INDEX(Výskyt[#Data],MATCH($B89,Výskyt[kód-P]),AH$7),"")</f>
        <v/>
      </c>
      <c r="AI89" s="48" t="str">
        <f ca="1">IF(AND($B89&gt;0,AI$7&gt;0),INDEX(Výskyt[#Data],MATCH($B89,Výskyt[kód-P]),AI$7),"")</f>
        <v/>
      </c>
      <c r="AJ89" s="48" t="str">
        <f ca="1">IF(AND($B89&gt;0,AJ$7&gt;0),INDEX(Výskyt[#Data],MATCH($B89,Výskyt[kód-P]),AJ$7),"")</f>
        <v/>
      </c>
      <c r="AK89" s="48" t="str">
        <f ca="1">IF(AND($B89&gt;0,AK$7&gt;0),INDEX(Výskyt[#Data],MATCH($B89,Výskyt[kód-P]),AK$7),"")</f>
        <v/>
      </c>
      <c r="AL89" s="48" t="str">
        <f ca="1">IF(AND($B89&gt;0,AL$7&gt;0),INDEX(Výskyt[#Data],MATCH($B89,Výskyt[kód-P]),AL$7),"")</f>
        <v/>
      </c>
      <c r="AM89" s="48" t="str">
        <f ca="1">IF(AND($B89&gt;0,AM$7&gt;0),INDEX(Výskyt[#Data],MATCH($B89,Výskyt[kód-P]),AM$7),"")</f>
        <v/>
      </c>
      <c r="AN89" s="48" t="str">
        <f ca="1">IF(AND($B89&gt;0,AN$7&gt;0),INDEX(Výskyt[#Data],MATCH($B89,Výskyt[kód-P]),AN$7),"")</f>
        <v/>
      </c>
      <c r="AO89" s="48" t="str">
        <f ca="1">IF(AND($B89&gt;0,AO$7&gt;0),INDEX(Výskyt[#Data],MATCH($B89,Výskyt[kód-P]),AO$7),"")</f>
        <v/>
      </c>
      <c r="AP89" s="48" t="str">
        <f ca="1">IF(AND($B89&gt;0,AP$7&gt;0),INDEX(Výskyt[#Data],MATCH($B89,Výskyt[kód-P]),AP$7),"")</f>
        <v/>
      </c>
      <c r="AQ89" s="48" t="str">
        <f ca="1">IF(AND($B89&gt;0,AQ$7&gt;0),INDEX(Výskyt[#Data],MATCH($B89,Výskyt[kód-P]),AQ$7),"")</f>
        <v/>
      </c>
      <c r="AR89" s="48" t="str">
        <f ca="1">IF(AND($B89&gt;0,AR$7&gt;0),INDEX(Výskyt[#Data],MATCH($B89,Výskyt[kód-P]),AR$7),"")</f>
        <v/>
      </c>
      <c r="AS89" s="48" t="str">
        <f ca="1">IF(AND($B89&gt;0,AS$7&gt;0),INDEX(Výskyt[#Data],MATCH($B89,Výskyt[kód-P]),AS$7),"")</f>
        <v/>
      </c>
      <c r="AT89" s="48" t="str">
        <f ca="1">IF(AND($B89&gt;0,AT$7&gt;0),INDEX(Výskyt[#Data],MATCH($B89,Výskyt[kód-P]),AT$7),"")</f>
        <v/>
      </c>
      <c r="AU89" s="48" t="str">
        <f ca="1">IF(AND($B89&gt;0,AU$7&gt;0),INDEX(Výskyt[#Data],MATCH($B89,Výskyt[kód-P]),AU$7),"")</f>
        <v/>
      </c>
      <c r="AV89" s="48" t="str">
        <f ca="1">IF(AND($B89&gt;0,AV$7&gt;0),INDEX(Výskyt[#Data],MATCH($B89,Výskyt[kód-P]),AV$7),"")</f>
        <v/>
      </c>
      <c r="AW89" s="48" t="str">
        <f ca="1">IF(AND($B89&gt;0,AW$7&gt;0),INDEX(Výskyt[#Data],MATCH($B89,Výskyt[kód-P]),AW$7),"")</f>
        <v/>
      </c>
      <c r="AX89" s="48" t="str">
        <f ca="1">IF(AND($B89&gt;0,AX$7&gt;0),INDEX(Výskyt[#Data],MATCH($B89,Výskyt[kód-P]),AX$7),"")</f>
        <v/>
      </c>
      <c r="AY89" s="48" t="str">
        <f ca="1">IF(AND($B89&gt;0,AY$7&gt;0),INDEX(Výskyt[#Data],MATCH($B89,Výskyt[kód-P]),AY$7),"")</f>
        <v/>
      </c>
      <c r="AZ89" s="48" t="str">
        <f ca="1">IF(AND($B89&gt;0,AZ$7&gt;0),INDEX(Výskyt[#Data],MATCH($B89,Výskyt[kód-P]),AZ$7),"")</f>
        <v/>
      </c>
      <c r="BA89" s="48" t="str">
        <f ca="1">IF(AND($B89&gt;0,BA$7&gt;0),INDEX(Výskyt[#Data],MATCH($B89,Výskyt[kód-P]),BA$7),"")</f>
        <v/>
      </c>
      <c r="BB89" s="42"/>
    </row>
    <row r="90" spans="1:54" ht="12.75" customHeight="1" x14ac:dyDescent="0.4">
      <c r="A90" s="54">
        <v>82</v>
      </c>
      <c r="B90" s="55" t="str">
        <f>IFERROR(INDEX(Výskyt[[poradie]:[kód-P]],MATCH(A90,Výskyt[poradie],0),2),"")</f>
        <v/>
      </c>
      <c r="C90" s="55" t="str">
        <f>IFERROR(INDEX(Cenník[[Kód]:[Názov]],MATCH($B90,Cenník[Kód]),2),"")</f>
        <v/>
      </c>
      <c r="D90" s="48" t="str">
        <f t="shared" ca="1" si="3"/>
        <v/>
      </c>
      <c r="E90" s="56" t="str">
        <f>IFERROR(INDEX(Cenník[[KódN]:[JC]],MATCH($B90,Cenník[KódN]),2),"")</f>
        <v/>
      </c>
      <c r="F90" s="57" t="str">
        <f t="shared" ca="1" si="4"/>
        <v/>
      </c>
      <c r="G90" s="42"/>
      <c r="H90" s="58" t="str">
        <f t="shared" si="5"/>
        <v/>
      </c>
      <c r="I90" s="48" t="str">
        <f ca="1">IF(AND($B90&gt;0,I$7&gt;0),INDEX(Výskyt[#Data],MATCH($B90,Výskyt[kód-P]),I$7),"")</f>
        <v/>
      </c>
      <c r="J90" s="48" t="str">
        <f ca="1">IF(AND($B90&gt;0,J$7&gt;0),INDEX(Výskyt[#Data],MATCH($B90,Výskyt[kód-P]),J$7),"")</f>
        <v/>
      </c>
      <c r="K90" s="48" t="str">
        <f ca="1">IF(AND($B90&gt;0,K$7&gt;0),INDEX(Výskyt[#Data],MATCH($B90,Výskyt[kód-P]),K$7),"")</f>
        <v/>
      </c>
      <c r="L90" s="48" t="str">
        <f ca="1">IF(AND($B90&gt;0,L$7&gt;0),INDEX(Výskyt[#Data],MATCH($B90,Výskyt[kód-P]),L$7),"")</f>
        <v/>
      </c>
      <c r="M90" s="48" t="str">
        <f ca="1">IF(AND($B90&gt;0,M$7&gt;0),INDEX(Výskyt[#Data],MATCH($B90,Výskyt[kód-P]),M$7),"")</f>
        <v/>
      </c>
      <c r="N90" s="48" t="str">
        <f ca="1">IF(AND($B90&gt;0,N$7&gt;0),INDEX(Výskyt[#Data],MATCH($B90,Výskyt[kód-P]),N$7),"")</f>
        <v/>
      </c>
      <c r="O90" s="48" t="str">
        <f ca="1">IF(AND($B90&gt;0,O$7&gt;0),INDEX(Výskyt[#Data],MATCH($B90,Výskyt[kód-P]),O$7),"")</f>
        <v/>
      </c>
      <c r="P90" s="48" t="str">
        <f ca="1">IF(AND($B90&gt;0,P$7&gt;0),INDEX(Výskyt[#Data],MATCH($B90,Výskyt[kód-P]),P$7),"")</f>
        <v/>
      </c>
      <c r="Q90" s="48" t="str">
        <f ca="1">IF(AND($B90&gt;0,Q$7&gt;0),INDEX(Výskyt[#Data],MATCH($B90,Výskyt[kód-P]),Q$7),"")</f>
        <v/>
      </c>
      <c r="R90" s="48" t="str">
        <f ca="1">IF(AND($B90&gt;0,R$7&gt;0),INDEX(Výskyt[#Data],MATCH($B90,Výskyt[kód-P]),R$7),"")</f>
        <v/>
      </c>
      <c r="S90" s="48" t="str">
        <f ca="1">IF(AND($B90&gt;0,S$7&gt;0),INDEX(Výskyt[#Data],MATCH($B90,Výskyt[kód-P]),S$7),"")</f>
        <v/>
      </c>
      <c r="T90" s="48" t="str">
        <f ca="1">IF(AND($B90&gt;0,T$7&gt;0),INDEX(Výskyt[#Data],MATCH($B90,Výskyt[kód-P]),T$7),"")</f>
        <v/>
      </c>
      <c r="U90" s="48" t="str">
        <f ca="1">IF(AND($B90&gt;0,U$7&gt;0),INDEX(Výskyt[#Data],MATCH($B90,Výskyt[kód-P]),U$7),"")</f>
        <v/>
      </c>
      <c r="V90" s="48" t="str">
        <f ca="1">IF(AND($B90&gt;0,V$7&gt;0),INDEX(Výskyt[#Data],MATCH($B90,Výskyt[kód-P]),V$7),"")</f>
        <v/>
      </c>
      <c r="W90" s="48" t="str">
        <f ca="1">IF(AND($B90&gt;0,W$7&gt;0),INDEX(Výskyt[#Data],MATCH($B90,Výskyt[kód-P]),W$7),"")</f>
        <v/>
      </c>
      <c r="X90" s="48" t="str">
        <f ca="1">IF(AND($B90&gt;0,X$7&gt;0),INDEX(Výskyt[#Data],MATCH($B90,Výskyt[kód-P]),X$7),"")</f>
        <v/>
      </c>
      <c r="Y90" s="48" t="str">
        <f ca="1">IF(AND($B90&gt;0,Y$7&gt;0),INDEX(Výskyt[#Data],MATCH($B90,Výskyt[kód-P]),Y$7),"")</f>
        <v/>
      </c>
      <c r="Z90" s="48" t="str">
        <f ca="1">IF(AND($B90&gt;0,Z$7&gt;0),INDEX(Výskyt[#Data],MATCH($B90,Výskyt[kód-P]),Z$7),"")</f>
        <v/>
      </c>
      <c r="AA90" s="48" t="str">
        <f ca="1">IF(AND($B90&gt;0,AA$7&gt;0),INDEX(Výskyt[#Data],MATCH($B90,Výskyt[kód-P]),AA$7),"")</f>
        <v/>
      </c>
      <c r="AB90" s="48" t="str">
        <f ca="1">IF(AND($B90&gt;0,AB$7&gt;0),INDEX(Výskyt[#Data],MATCH($B90,Výskyt[kód-P]),AB$7),"")</f>
        <v/>
      </c>
      <c r="AC90" s="48" t="str">
        <f ca="1">IF(AND($B90&gt;0,AC$7&gt;0),INDEX(Výskyt[#Data],MATCH($B90,Výskyt[kód-P]),AC$7),"")</f>
        <v/>
      </c>
      <c r="AD90" s="48" t="str">
        <f ca="1">IF(AND($B90&gt;0,AD$7&gt;0),INDEX(Výskyt[#Data],MATCH($B90,Výskyt[kód-P]),AD$7),"")</f>
        <v/>
      </c>
      <c r="AE90" s="48" t="str">
        <f ca="1">IF(AND($B90&gt;0,AE$7&gt;0),INDEX(Výskyt[#Data],MATCH($B90,Výskyt[kód-P]),AE$7),"")</f>
        <v/>
      </c>
      <c r="AF90" s="48" t="str">
        <f ca="1">IF(AND($B90&gt;0,AF$7&gt;0),INDEX(Výskyt[#Data],MATCH($B90,Výskyt[kód-P]),AF$7),"")</f>
        <v/>
      </c>
      <c r="AG90" s="48" t="str">
        <f ca="1">IF(AND($B90&gt;0,AG$7&gt;0),INDEX(Výskyt[#Data],MATCH($B90,Výskyt[kód-P]),AG$7),"")</f>
        <v/>
      </c>
      <c r="AH90" s="48" t="str">
        <f ca="1">IF(AND($B90&gt;0,AH$7&gt;0),INDEX(Výskyt[#Data],MATCH($B90,Výskyt[kód-P]),AH$7),"")</f>
        <v/>
      </c>
      <c r="AI90" s="48" t="str">
        <f ca="1">IF(AND($B90&gt;0,AI$7&gt;0),INDEX(Výskyt[#Data],MATCH($B90,Výskyt[kód-P]),AI$7),"")</f>
        <v/>
      </c>
      <c r="AJ90" s="48" t="str">
        <f ca="1">IF(AND($B90&gt;0,AJ$7&gt;0),INDEX(Výskyt[#Data],MATCH($B90,Výskyt[kód-P]),AJ$7),"")</f>
        <v/>
      </c>
      <c r="AK90" s="48" t="str">
        <f ca="1">IF(AND($B90&gt;0,AK$7&gt;0),INDEX(Výskyt[#Data],MATCH($B90,Výskyt[kód-P]),AK$7),"")</f>
        <v/>
      </c>
      <c r="AL90" s="48" t="str">
        <f ca="1">IF(AND($B90&gt;0,AL$7&gt;0),INDEX(Výskyt[#Data],MATCH($B90,Výskyt[kód-P]),AL$7),"")</f>
        <v/>
      </c>
      <c r="AM90" s="48" t="str">
        <f ca="1">IF(AND($B90&gt;0,AM$7&gt;0),INDEX(Výskyt[#Data],MATCH($B90,Výskyt[kód-P]),AM$7),"")</f>
        <v/>
      </c>
      <c r="AN90" s="48" t="str">
        <f ca="1">IF(AND($B90&gt;0,AN$7&gt;0),INDEX(Výskyt[#Data],MATCH($B90,Výskyt[kód-P]),AN$7),"")</f>
        <v/>
      </c>
      <c r="AO90" s="48" t="str">
        <f ca="1">IF(AND($B90&gt;0,AO$7&gt;0),INDEX(Výskyt[#Data],MATCH($B90,Výskyt[kód-P]),AO$7),"")</f>
        <v/>
      </c>
      <c r="AP90" s="48" t="str">
        <f ca="1">IF(AND($B90&gt;0,AP$7&gt;0),INDEX(Výskyt[#Data],MATCH($B90,Výskyt[kód-P]),AP$7),"")</f>
        <v/>
      </c>
      <c r="AQ90" s="48" t="str">
        <f ca="1">IF(AND($B90&gt;0,AQ$7&gt;0),INDEX(Výskyt[#Data],MATCH($B90,Výskyt[kód-P]),AQ$7),"")</f>
        <v/>
      </c>
      <c r="AR90" s="48" t="str">
        <f ca="1">IF(AND($B90&gt;0,AR$7&gt;0),INDEX(Výskyt[#Data],MATCH($B90,Výskyt[kód-P]),AR$7),"")</f>
        <v/>
      </c>
      <c r="AS90" s="48" t="str">
        <f ca="1">IF(AND($B90&gt;0,AS$7&gt;0),INDEX(Výskyt[#Data],MATCH($B90,Výskyt[kód-P]),AS$7),"")</f>
        <v/>
      </c>
      <c r="AT90" s="48" t="str">
        <f ca="1">IF(AND($B90&gt;0,AT$7&gt;0),INDEX(Výskyt[#Data],MATCH($B90,Výskyt[kód-P]),AT$7),"")</f>
        <v/>
      </c>
      <c r="AU90" s="48" t="str">
        <f ca="1">IF(AND($B90&gt;0,AU$7&gt;0),INDEX(Výskyt[#Data],MATCH($B90,Výskyt[kód-P]),AU$7),"")</f>
        <v/>
      </c>
      <c r="AV90" s="48" t="str">
        <f ca="1">IF(AND($B90&gt;0,AV$7&gt;0),INDEX(Výskyt[#Data],MATCH($B90,Výskyt[kód-P]),AV$7),"")</f>
        <v/>
      </c>
      <c r="AW90" s="48" t="str">
        <f ca="1">IF(AND($B90&gt;0,AW$7&gt;0),INDEX(Výskyt[#Data],MATCH($B90,Výskyt[kód-P]),AW$7),"")</f>
        <v/>
      </c>
      <c r="AX90" s="48" t="str">
        <f ca="1">IF(AND($B90&gt;0,AX$7&gt;0),INDEX(Výskyt[#Data],MATCH($B90,Výskyt[kód-P]),AX$7),"")</f>
        <v/>
      </c>
      <c r="AY90" s="48" t="str">
        <f ca="1">IF(AND($B90&gt;0,AY$7&gt;0),INDEX(Výskyt[#Data],MATCH($B90,Výskyt[kód-P]),AY$7),"")</f>
        <v/>
      </c>
      <c r="AZ90" s="48" t="str">
        <f ca="1">IF(AND($B90&gt;0,AZ$7&gt;0),INDEX(Výskyt[#Data],MATCH($B90,Výskyt[kód-P]),AZ$7),"")</f>
        <v/>
      </c>
      <c r="BA90" s="48" t="str">
        <f ca="1">IF(AND($B90&gt;0,BA$7&gt;0),INDEX(Výskyt[#Data],MATCH($B90,Výskyt[kód-P]),BA$7),"")</f>
        <v/>
      </c>
      <c r="BB90" s="42"/>
    </row>
    <row r="91" spans="1:54" ht="12.75" customHeight="1" x14ac:dyDescent="0.4">
      <c r="A91" s="54">
        <v>83</v>
      </c>
      <c r="B91" s="55" t="str">
        <f>IFERROR(INDEX(Výskyt[[poradie]:[kód-P]],MATCH(A91,Výskyt[poradie],0),2),"")</f>
        <v/>
      </c>
      <c r="C91" s="55" t="str">
        <f>IFERROR(INDEX(Cenník[[Kód]:[Názov]],MATCH($B91,Cenník[Kód]),2),"")</f>
        <v/>
      </c>
      <c r="D91" s="48" t="str">
        <f t="shared" ca="1" si="3"/>
        <v/>
      </c>
      <c r="E91" s="56" t="str">
        <f>IFERROR(INDEX(Cenník[[KódN]:[JC]],MATCH($B91,Cenník[KódN]),2),"")</f>
        <v/>
      </c>
      <c r="F91" s="57" t="str">
        <f t="shared" ca="1" si="4"/>
        <v/>
      </c>
      <c r="G91" s="42"/>
      <c r="H91" s="58" t="str">
        <f t="shared" si="5"/>
        <v/>
      </c>
      <c r="I91" s="48" t="str">
        <f ca="1">IF(AND($B91&gt;0,I$7&gt;0),INDEX(Výskyt[#Data],MATCH($B91,Výskyt[kód-P]),I$7),"")</f>
        <v/>
      </c>
      <c r="J91" s="48" t="str">
        <f ca="1">IF(AND($B91&gt;0,J$7&gt;0),INDEX(Výskyt[#Data],MATCH($B91,Výskyt[kód-P]),J$7),"")</f>
        <v/>
      </c>
      <c r="K91" s="48" t="str">
        <f ca="1">IF(AND($B91&gt;0,K$7&gt;0),INDEX(Výskyt[#Data],MATCH($B91,Výskyt[kód-P]),K$7),"")</f>
        <v/>
      </c>
      <c r="L91" s="48" t="str">
        <f ca="1">IF(AND($B91&gt;0,L$7&gt;0),INDEX(Výskyt[#Data],MATCH($B91,Výskyt[kód-P]),L$7),"")</f>
        <v/>
      </c>
      <c r="M91" s="48" t="str">
        <f ca="1">IF(AND($B91&gt;0,M$7&gt;0),INDEX(Výskyt[#Data],MATCH($B91,Výskyt[kód-P]),M$7),"")</f>
        <v/>
      </c>
      <c r="N91" s="48" t="str">
        <f ca="1">IF(AND($B91&gt;0,N$7&gt;0),INDEX(Výskyt[#Data],MATCH($B91,Výskyt[kód-P]),N$7),"")</f>
        <v/>
      </c>
      <c r="O91" s="48" t="str">
        <f ca="1">IF(AND($B91&gt;0,O$7&gt;0),INDEX(Výskyt[#Data],MATCH($B91,Výskyt[kód-P]),O$7),"")</f>
        <v/>
      </c>
      <c r="P91" s="48" t="str">
        <f ca="1">IF(AND($B91&gt;0,P$7&gt;0),INDEX(Výskyt[#Data],MATCH($B91,Výskyt[kód-P]),P$7),"")</f>
        <v/>
      </c>
      <c r="Q91" s="48" t="str">
        <f ca="1">IF(AND($B91&gt;0,Q$7&gt;0),INDEX(Výskyt[#Data],MATCH($B91,Výskyt[kód-P]),Q$7),"")</f>
        <v/>
      </c>
      <c r="R91" s="48" t="str">
        <f ca="1">IF(AND($B91&gt;0,R$7&gt;0),INDEX(Výskyt[#Data],MATCH($B91,Výskyt[kód-P]),R$7),"")</f>
        <v/>
      </c>
      <c r="S91" s="48" t="str">
        <f ca="1">IF(AND($B91&gt;0,S$7&gt;0),INDEX(Výskyt[#Data],MATCH($B91,Výskyt[kód-P]),S$7),"")</f>
        <v/>
      </c>
      <c r="T91" s="48" t="str">
        <f ca="1">IF(AND($B91&gt;0,T$7&gt;0),INDEX(Výskyt[#Data],MATCH($B91,Výskyt[kód-P]),T$7),"")</f>
        <v/>
      </c>
      <c r="U91" s="48" t="str">
        <f ca="1">IF(AND($B91&gt;0,U$7&gt;0),INDEX(Výskyt[#Data],MATCH($B91,Výskyt[kód-P]),U$7),"")</f>
        <v/>
      </c>
      <c r="V91" s="48" t="str">
        <f ca="1">IF(AND($B91&gt;0,V$7&gt;0),INDEX(Výskyt[#Data],MATCH($B91,Výskyt[kód-P]),V$7),"")</f>
        <v/>
      </c>
      <c r="W91" s="48" t="str">
        <f ca="1">IF(AND($B91&gt;0,W$7&gt;0),INDEX(Výskyt[#Data],MATCH($B91,Výskyt[kód-P]),W$7),"")</f>
        <v/>
      </c>
      <c r="X91" s="48" t="str">
        <f ca="1">IF(AND($B91&gt;0,X$7&gt;0),INDEX(Výskyt[#Data],MATCH($B91,Výskyt[kód-P]),X$7),"")</f>
        <v/>
      </c>
      <c r="Y91" s="48" t="str">
        <f ca="1">IF(AND($B91&gt;0,Y$7&gt;0),INDEX(Výskyt[#Data],MATCH($B91,Výskyt[kód-P]),Y$7),"")</f>
        <v/>
      </c>
      <c r="Z91" s="48" t="str">
        <f ca="1">IF(AND($B91&gt;0,Z$7&gt;0),INDEX(Výskyt[#Data],MATCH($B91,Výskyt[kód-P]),Z$7),"")</f>
        <v/>
      </c>
      <c r="AA91" s="48" t="str">
        <f ca="1">IF(AND($B91&gt;0,AA$7&gt;0),INDEX(Výskyt[#Data],MATCH($B91,Výskyt[kód-P]),AA$7),"")</f>
        <v/>
      </c>
      <c r="AB91" s="48" t="str">
        <f ca="1">IF(AND($B91&gt;0,AB$7&gt;0),INDEX(Výskyt[#Data],MATCH($B91,Výskyt[kód-P]),AB$7),"")</f>
        <v/>
      </c>
      <c r="AC91" s="48" t="str">
        <f ca="1">IF(AND($B91&gt;0,AC$7&gt;0),INDEX(Výskyt[#Data],MATCH($B91,Výskyt[kód-P]),AC$7),"")</f>
        <v/>
      </c>
      <c r="AD91" s="48" t="str">
        <f ca="1">IF(AND($B91&gt;0,AD$7&gt;0),INDEX(Výskyt[#Data],MATCH($B91,Výskyt[kód-P]),AD$7),"")</f>
        <v/>
      </c>
      <c r="AE91" s="48" t="str">
        <f ca="1">IF(AND($B91&gt;0,AE$7&gt;0),INDEX(Výskyt[#Data],MATCH($B91,Výskyt[kód-P]),AE$7),"")</f>
        <v/>
      </c>
      <c r="AF91" s="48" t="str">
        <f ca="1">IF(AND($B91&gt;0,AF$7&gt;0),INDEX(Výskyt[#Data],MATCH($B91,Výskyt[kód-P]),AF$7),"")</f>
        <v/>
      </c>
      <c r="AG91" s="48" t="str">
        <f ca="1">IF(AND($B91&gt;0,AG$7&gt;0),INDEX(Výskyt[#Data],MATCH($B91,Výskyt[kód-P]),AG$7),"")</f>
        <v/>
      </c>
      <c r="AH91" s="48" t="str">
        <f ca="1">IF(AND($B91&gt;0,AH$7&gt;0),INDEX(Výskyt[#Data],MATCH($B91,Výskyt[kód-P]),AH$7),"")</f>
        <v/>
      </c>
      <c r="AI91" s="48" t="str">
        <f ca="1">IF(AND($B91&gt;0,AI$7&gt;0),INDEX(Výskyt[#Data],MATCH($B91,Výskyt[kód-P]),AI$7),"")</f>
        <v/>
      </c>
      <c r="AJ91" s="48" t="str">
        <f ca="1">IF(AND($B91&gt;0,AJ$7&gt;0),INDEX(Výskyt[#Data],MATCH($B91,Výskyt[kód-P]),AJ$7),"")</f>
        <v/>
      </c>
      <c r="AK91" s="48" t="str">
        <f ca="1">IF(AND($B91&gt;0,AK$7&gt;0),INDEX(Výskyt[#Data],MATCH($B91,Výskyt[kód-P]),AK$7),"")</f>
        <v/>
      </c>
      <c r="AL91" s="48" t="str">
        <f ca="1">IF(AND($B91&gt;0,AL$7&gt;0),INDEX(Výskyt[#Data],MATCH($B91,Výskyt[kód-P]),AL$7),"")</f>
        <v/>
      </c>
      <c r="AM91" s="48" t="str">
        <f ca="1">IF(AND($B91&gt;0,AM$7&gt;0),INDEX(Výskyt[#Data],MATCH($B91,Výskyt[kód-P]),AM$7),"")</f>
        <v/>
      </c>
      <c r="AN91" s="48" t="str">
        <f ca="1">IF(AND($B91&gt;0,AN$7&gt;0),INDEX(Výskyt[#Data],MATCH($B91,Výskyt[kód-P]),AN$7),"")</f>
        <v/>
      </c>
      <c r="AO91" s="48" t="str">
        <f ca="1">IF(AND($B91&gt;0,AO$7&gt;0),INDEX(Výskyt[#Data],MATCH($B91,Výskyt[kód-P]),AO$7),"")</f>
        <v/>
      </c>
      <c r="AP91" s="48" t="str">
        <f ca="1">IF(AND($B91&gt;0,AP$7&gt;0),INDEX(Výskyt[#Data],MATCH($B91,Výskyt[kód-P]),AP$7),"")</f>
        <v/>
      </c>
      <c r="AQ91" s="48" t="str">
        <f ca="1">IF(AND($B91&gt;0,AQ$7&gt;0),INDEX(Výskyt[#Data],MATCH($B91,Výskyt[kód-P]),AQ$7),"")</f>
        <v/>
      </c>
      <c r="AR91" s="48" t="str">
        <f ca="1">IF(AND($B91&gt;0,AR$7&gt;0),INDEX(Výskyt[#Data],MATCH($B91,Výskyt[kód-P]),AR$7),"")</f>
        <v/>
      </c>
      <c r="AS91" s="48" t="str">
        <f ca="1">IF(AND($B91&gt;0,AS$7&gt;0),INDEX(Výskyt[#Data],MATCH($B91,Výskyt[kód-P]),AS$7),"")</f>
        <v/>
      </c>
      <c r="AT91" s="48" t="str">
        <f ca="1">IF(AND($B91&gt;0,AT$7&gt;0),INDEX(Výskyt[#Data],MATCH($B91,Výskyt[kód-P]),AT$7),"")</f>
        <v/>
      </c>
      <c r="AU91" s="48" t="str">
        <f ca="1">IF(AND($B91&gt;0,AU$7&gt;0),INDEX(Výskyt[#Data],MATCH($B91,Výskyt[kód-P]),AU$7),"")</f>
        <v/>
      </c>
      <c r="AV91" s="48" t="str">
        <f ca="1">IF(AND($B91&gt;0,AV$7&gt;0),INDEX(Výskyt[#Data],MATCH($B91,Výskyt[kód-P]),AV$7),"")</f>
        <v/>
      </c>
      <c r="AW91" s="48" t="str">
        <f ca="1">IF(AND($B91&gt;0,AW$7&gt;0),INDEX(Výskyt[#Data],MATCH($B91,Výskyt[kód-P]),AW$7),"")</f>
        <v/>
      </c>
      <c r="AX91" s="48" t="str">
        <f ca="1">IF(AND($B91&gt;0,AX$7&gt;0),INDEX(Výskyt[#Data],MATCH($B91,Výskyt[kód-P]),AX$7),"")</f>
        <v/>
      </c>
      <c r="AY91" s="48" t="str">
        <f ca="1">IF(AND($B91&gt;0,AY$7&gt;0),INDEX(Výskyt[#Data],MATCH($B91,Výskyt[kód-P]),AY$7),"")</f>
        <v/>
      </c>
      <c r="AZ91" s="48" t="str">
        <f ca="1">IF(AND($B91&gt;0,AZ$7&gt;0),INDEX(Výskyt[#Data],MATCH($B91,Výskyt[kód-P]),AZ$7),"")</f>
        <v/>
      </c>
      <c r="BA91" s="48" t="str">
        <f ca="1">IF(AND($B91&gt;0,BA$7&gt;0),INDEX(Výskyt[#Data],MATCH($B91,Výskyt[kód-P]),BA$7),"")</f>
        <v/>
      </c>
      <c r="BB91" s="42"/>
    </row>
    <row r="92" spans="1:54" ht="12.75" customHeight="1" x14ac:dyDescent="0.4">
      <c r="A92" s="54">
        <v>84</v>
      </c>
      <c r="B92" s="55" t="str">
        <f>IFERROR(INDEX(Výskyt[[poradie]:[kód-P]],MATCH(A92,Výskyt[poradie],0),2),"")</f>
        <v/>
      </c>
      <c r="C92" s="55" t="str">
        <f>IFERROR(INDEX(Cenník[[Kód]:[Názov]],MATCH($B92,Cenník[Kód]),2),"")</f>
        <v/>
      </c>
      <c r="D92" s="48" t="str">
        <f t="shared" ca="1" si="3"/>
        <v/>
      </c>
      <c r="E92" s="56" t="str">
        <f>IFERROR(INDEX(Cenník[[KódN]:[JC]],MATCH($B92,Cenník[KódN]),2),"")</f>
        <v/>
      </c>
      <c r="F92" s="57" t="str">
        <f t="shared" ca="1" si="4"/>
        <v/>
      </c>
      <c r="G92" s="42"/>
      <c r="H92" s="58" t="str">
        <f t="shared" si="5"/>
        <v/>
      </c>
      <c r="I92" s="48" t="str">
        <f ca="1">IF(AND($B92&gt;0,I$7&gt;0),INDEX(Výskyt[#Data],MATCH($B92,Výskyt[kód-P]),I$7),"")</f>
        <v/>
      </c>
      <c r="J92" s="48" t="str">
        <f ca="1">IF(AND($B92&gt;0,J$7&gt;0),INDEX(Výskyt[#Data],MATCH($B92,Výskyt[kód-P]),J$7),"")</f>
        <v/>
      </c>
      <c r="K92" s="48" t="str">
        <f ca="1">IF(AND($B92&gt;0,K$7&gt;0),INDEX(Výskyt[#Data],MATCH($B92,Výskyt[kód-P]),K$7),"")</f>
        <v/>
      </c>
      <c r="L92" s="48" t="str">
        <f ca="1">IF(AND($B92&gt;0,L$7&gt;0),INDEX(Výskyt[#Data],MATCH($B92,Výskyt[kód-P]),L$7),"")</f>
        <v/>
      </c>
      <c r="M92" s="48" t="str">
        <f ca="1">IF(AND($B92&gt;0,M$7&gt;0),INDEX(Výskyt[#Data],MATCH($B92,Výskyt[kód-P]),M$7),"")</f>
        <v/>
      </c>
      <c r="N92" s="48" t="str">
        <f ca="1">IF(AND($B92&gt;0,N$7&gt;0),INDEX(Výskyt[#Data],MATCH($B92,Výskyt[kód-P]),N$7),"")</f>
        <v/>
      </c>
      <c r="O92" s="48" t="str">
        <f ca="1">IF(AND($B92&gt;0,O$7&gt;0),INDEX(Výskyt[#Data],MATCH($B92,Výskyt[kód-P]),O$7),"")</f>
        <v/>
      </c>
      <c r="P92" s="48" t="str">
        <f ca="1">IF(AND($B92&gt;0,P$7&gt;0),INDEX(Výskyt[#Data],MATCH($B92,Výskyt[kód-P]),P$7),"")</f>
        <v/>
      </c>
      <c r="Q92" s="48" t="str">
        <f ca="1">IF(AND($B92&gt;0,Q$7&gt;0),INDEX(Výskyt[#Data],MATCH($B92,Výskyt[kód-P]),Q$7),"")</f>
        <v/>
      </c>
      <c r="R92" s="48" t="str">
        <f ca="1">IF(AND($B92&gt;0,R$7&gt;0),INDEX(Výskyt[#Data],MATCH($B92,Výskyt[kód-P]),R$7),"")</f>
        <v/>
      </c>
      <c r="S92" s="48" t="str">
        <f ca="1">IF(AND($B92&gt;0,S$7&gt;0),INDEX(Výskyt[#Data],MATCH($B92,Výskyt[kód-P]),S$7),"")</f>
        <v/>
      </c>
      <c r="T92" s="48" t="str">
        <f ca="1">IF(AND($B92&gt;0,T$7&gt;0),INDEX(Výskyt[#Data],MATCH($B92,Výskyt[kód-P]),T$7),"")</f>
        <v/>
      </c>
      <c r="U92" s="48" t="str">
        <f ca="1">IF(AND($B92&gt;0,U$7&gt;0),INDEX(Výskyt[#Data],MATCH($B92,Výskyt[kód-P]),U$7),"")</f>
        <v/>
      </c>
      <c r="V92" s="48" t="str">
        <f ca="1">IF(AND($B92&gt;0,V$7&gt;0),INDEX(Výskyt[#Data],MATCH($B92,Výskyt[kód-P]),V$7),"")</f>
        <v/>
      </c>
      <c r="W92" s="48" t="str">
        <f ca="1">IF(AND($B92&gt;0,W$7&gt;0),INDEX(Výskyt[#Data],MATCH($B92,Výskyt[kód-P]),W$7),"")</f>
        <v/>
      </c>
      <c r="X92" s="48" t="str">
        <f ca="1">IF(AND($B92&gt;0,X$7&gt;0),INDEX(Výskyt[#Data],MATCH($B92,Výskyt[kód-P]),X$7),"")</f>
        <v/>
      </c>
      <c r="Y92" s="48" t="str">
        <f ca="1">IF(AND($B92&gt;0,Y$7&gt;0),INDEX(Výskyt[#Data],MATCH($B92,Výskyt[kód-P]),Y$7),"")</f>
        <v/>
      </c>
      <c r="Z92" s="48" t="str">
        <f ca="1">IF(AND($B92&gt;0,Z$7&gt;0),INDEX(Výskyt[#Data],MATCH($B92,Výskyt[kód-P]),Z$7),"")</f>
        <v/>
      </c>
      <c r="AA92" s="48" t="str">
        <f ca="1">IF(AND($B92&gt;0,AA$7&gt;0),INDEX(Výskyt[#Data],MATCH($B92,Výskyt[kód-P]),AA$7),"")</f>
        <v/>
      </c>
      <c r="AB92" s="48" t="str">
        <f ca="1">IF(AND($B92&gt;0,AB$7&gt;0),INDEX(Výskyt[#Data],MATCH($B92,Výskyt[kód-P]),AB$7),"")</f>
        <v/>
      </c>
      <c r="AC92" s="48" t="str">
        <f ca="1">IF(AND($B92&gt;0,AC$7&gt;0),INDEX(Výskyt[#Data],MATCH($B92,Výskyt[kód-P]),AC$7),"")</f>
        <v/>
      </c>
      <c r="AD92" s="48" t="str">
        <f ca="1">IF(AND($B92&gt;0,AD$7&gt;0),INDEX(Výskyt[#Data],MATCH($B92,Výskyt[kód-P]),AD$7),"")</f>
        <v/>
      </c>
      <c r="AE92" s="48" t="str">
        <f ca="1">IF(AND($B92&gt;0,AE$7&gt;0),INDEX(Výskyt[#Data],MATCH($B92,Výskyt[kód-P]),AE$7),"")</f>
        <v/>
      </c>
      <c r="AF92" s="48" t="str">
        <f ca="1">IF(AND($B92&gt;0,AF$7&gt;0),INDEX(Výskyt[#Data],MATCH($B92,Výskyt[kód-P]),AF$7),"")</f>
        <v/>
      </c>
      <c r="AG92" s="48" t="str">
        <f ca="1">IF(AND($B92&gt;0,AG$7&gt;0),INDEX(Výskyt[#Data],MATCH($B92,Výskyt[kód-P]),AG$7),"")</f>
        <v/>
      </c>
      <c r="AH92" s="48" t="str">
        <f ca="1">IF(AND($B92&gt;0,AH$7&gt;0),INDEX(Výskyt[#Data],MATCH($B92,Výskyt[kód-P]),AH$7),"")</f>
        <v/>
      </c>
      <c r="AI92" s="48" t="str">
        <f ca="1">IF(AND($B92&gt;0,AI$7&gt;0),INDEX(Výskyt[#Data],MATCH($B92,Výskyt[kód-P]),AI$7),"")</f>
        <v/>
      </c>
      <c r="AJ92" s="48" t="str">
        <f ca="1">IF(AND($B92&gt;0,AJ$7&gt;0),INDEX(Výskyt[#Data],MATCH($B92,Výskyt[kód-P]),AJ$7),"")</f>
        <v/>
      </c>
      <c r="AK92" s="48" t="str">
        <f ca="1">IF(AND($B92&gt;0,AK$7&gt;0),INDEX(Výskyt[#Data],MATCH($B92,Výskyt[kód-P]),AK$7),"")</f>
        <v/>
      </c>
      <c r="AL92" s="48" t="str">
        <f ca="1">IF(AND($B92&gt;0,AL$7&gt;0),INDEX(Výskyt[#Data],MATCH($B92,Výskyt[kód-P]),AL$7),"")</f>
        <v/>
      </c>
      <c r="AM92" s="48" t="str">
        <f ca="1">IF(AND($B92&gt;0,AM$7&gt;0),INDEX(Výskyt[#Data],MATCH($B92,Výskyt[kód-P]),AM$7),"")</f>
        <v/>
      </c>
      <c r="AN92" s="48" t="str">
        <f ca="1">IF(AND($B92&gt;0,AN$7&gt;0),INDEX(Výskyt[#Data],MATCH($B92,Výskyt[kód-P]),AN$7),"")</f>
        <v/>
      </c>
      <c r="AO92" s="48" t="str">
        <f ca="1">IF(AND($B92&gt;0,AO$7&gt;0),INDEX(Výskyt[#Data],MATCH($B92,Výskyt[kód-P]),AO$7),"")</f>
        <v/>
      </c>
      <c r="AP92" s="48" t="str">
        <f ca="1">IF(AND($B92&gt;0,AP$7&gt;0),INDEX(Výskyt[#Data],MATCH($B92,Výskyt[kód-P]),AP$7),"")</f>
        <v/>
      </c>
      <c r="AQ92" s="48" t="str">
        <f ca="1">IF(AND($B92&gt;0,AQ$7&gt;0),INDEX(Výskyt[#Data],MATCH($B92,Výskyt[kód-P]),AQ$7),"")</f>
        <v/>
      </c>
      <c r="AR92" s="48" t="str">
        <f ca="1">IF(AND($B92&gt;0,AR$7&gt;0),INDEX(Výskyt[#Data],MATCH($B92,Výskyt[kód-P]),AR$7),"")</f>
        <v/>
      </c>
      <c r="AS92" s="48" t="str">
        <f ca="1">IF(AND($B92&gt;0,AS$7&gt;0),INDEX(Výskyt[#Data],MATCH($B92,Výskyt[kód-P]),AS$7),"")</f>
        <v/>
      </c>
      <c r="AT92" s="48" t="str">
        <f ca="1">IF(AND($B92&gt;0,AT$7&gt;0),INDEX(Výskyt[#Data],MATCH($B92,Výskyt[kód-P]),AT$7),"")</f>
        <v/>
      </c>
      <c r="AU92" s="48" t="str">
        <f ca="1">IF(AND($B92&gt;0,AU$7&gt;0),INDEX(Výskyt[#Data],MATCH($B92,Výskyt[kód-P]),AU$7),"")</f>
        <v/>
      </c>
      <c r="AV92" s="48" t="str">
        <f ca="1">IF(AND($B92&gt;0,AV$7&gt;0),INDEX(Výskyt[#Data],MATCH($B92,Výskyt[kód-P]),AV$7),"")</f>
        <v/>
      </c>
      <c r="AW92" s="48" t="str">
        <f ca="1">IF(AND($B92&gt;0,AW$7&gt;0),INDEX(Výskyt[#Data],MATCH($B92,Výskyt[kód-P]),AW$7),"")</f>
        <v/>
      </c>
      <c r="AX92" s="48" t="str">
        <f ca="1">IF(AND($B92&gt;0,AX$7&gt;0),INDEX(Výskyt[#Data],MATCH($B92,Výskyt[kód-P]),AX$7),"")</f>
        <v/>
      </c>
      <c r="AY92" s="48" t="str">
        <f ca="1">IF(AND($B92&gt;0,AY$7&gt;0),INDEX(Výskyt[#Data],MATCH($B92,Výskyt[kód-P]),AY$7),"")</f>
        <v/>
      </c>
      <c r="AZ92" s="48" t="str">
        <f ca="1">IF(AND($B92&gt;0,AZ$7&gt;0),INDEX(Výskyt[#Data],MATCH($B92,Výskyt[kód-P]),AZ$7),"")</f>
        <v/>
      </c>
      <c r="BA92" s="48" t="str">
        <f ca="1">IF(AND($B92&gt;0,BA$7&gt;0),INDEX(Výskyt[#Data],MATCH($B92,Výskyt[kód-P]),BA$7),"")</f>
        <v/>
      </c>
      <c r="BB92" s="42"/>
    </row>
    <row r="93" spans="1:54" ht="12.75" customHeight="1" x14ac:dyDescent="0.4">
      <c r="A93" s="54">
        <v>85</v>
      </c>
      <c r="B93" s="55" t="str">
        <f>IFERROR(INDEX(Výskyt[[poradie]:[kód-P]],MATCH(A93,Výskyt[poradie],0),2),"")</f>
        <v/>
      </c>
      <c r="C93" s="55" t="str">
        <f>IFERROR(INDEX(Cenník[[Kód]:[Názov]],MATCH($B93,Cenník[Kód]),2),"")</f>
        <v/>
      </c>
      <c r="D93" s="48" t="str">
        <f t="shared" ca="1" si="3"/>
        <v/>
      </c>
      <c r="E93" s="56" t="str">
        <f>IFERROR(INDEX(Cenník[[KódN]:[JC]],MATCH($B93,Cenník[KódN]),2),"")</f>
        <v/>
      </c>
      <c r="F93" s="57" t="str">
        <f t="shared" ca="1" si="4"/>
        <v/>
      </c>
      <c r="G93" s="42"/>
      <c r="H93" s="58" t="str">
        <f t="shared" si="5"/>
        <v/>
      </c>
      <c r="I93" s="48" t="str">
        <f ca="1">IF(AND($B93&gt;0,I$7&gt;0),INDEX(Výskyt[#Data],MATCH($B93,Výskyt[kód-P]),I$7),"")</f>
        <v/>
      </c>
      <c r="J93" s="48" t="str">
        <f ca="1">IF(AND($B93&gt;0,J$7&gt;0),INDEX(Výskyt[#Data],MATCH($B93,Výskyt[kód-P]),J$7),"")</f>
        <v/>
      </c>
      <c r="K93" s="48" t="str">
        <f ca="1">IF(AND($B93&gt;0,K$7&gt;0),INDEX(Výskyt[#Data],MATCH($B93,Výskyt[kód-P]),K$7),"")</f>
        <v/>
      </c>
      <c r="L93" s="48" t="str">
        <f ca="1">IF(AND($B93&gt;0,L$7&gt;0),INDEX(Výskyt[#Data],MATCH($B93,Výskyt[kód-P]),L$7),"")</f>
        <v/>
      </c>
      <c r="M93" s="48" t="str">
        <f ca="1">IF(AND($B93&gt;0,M$7&gt;0),INDEX(Výskyt[#Data],MATCH($B93,Výskyt[kód-P]),M$7),"")</f>
        <v/>
      </c>
      <c r="N93" s="48" t="str">
        <f ca="1">IF(AND($B93&gt;0,N$7&gt;0),INDEX(Výskyt[#Data],MATCH($B93,Výskyt[kód-P]),N$7),"")</f>
        <v/>
      </c>
      <c r="O93" s="48" t="str">
        <f ca="1">IF(AND($B93&gt;0,O$7&gt;0),INDEX(Výskyt[#Data],MATCH($B93,Výskyt[kód-P]),O$7),"")</f>
        <v/>
      </c>
      <c r="P93" s="48" t="str">
        <f ca="1">IF(AND($B93&gt;0,P$7&gt;0),INDEX(Výskyt[#Data],MATCH($B93,Výskyt[kód-P]),P$7),"")</f>
        <v/>
      </c>
      <c r="Q93" s="48" t="str">
        <f ca="1">IF(AND($B93&gt;0,Q$7&gt;0),INDEX(Výskyt[#Data],MATCH($B93,Výskyt[kód-P]),Q$7),"")</f>
        <v/>
      </c>
      <c r="R93" s="48" t="str">
        <f ca="1">IF(AND($B93&gt;0,R$7&gt;0),INDEX(Výskyt[#Data],MATCH($B93,Výskyt[kód-P]),R$7),"")</f>
        <v/>
      </c>
      <c r="S93" s="48" t="str">
        <f ca="1">IF(AND($B93&gt;0,S$7&gt;0),INDEX(Výskyt[#Data],MATCH($B93,Výskyt[kód-P]),S$7),"")</f>
        <v/>
      </c>
      <c r="T93" s="48" t="str">
        <f ca="1">IF(AND($B93&gt;0,T$7&gt;0),INDEX(Výskyt[#Data],MATCH($B93,Výskyt[kód-P]),T$7),"")</f>
        <v/>
      </c>
      <c r="U93" s="48" t="str">
        <f ca="1">IF(AND($B93&gt;0,U$7&gt;0),INDEX(Výskyt[#Data],MATCH($B93,Výskyt[kód-P]),U$7),"")</f>
        <v/>
      </c>
      <c r="V93" s="48" t="str">
        <f ca="1">IF(AND($B93&gt;0,V$7&gt;0),INDEX(Výskyt[#Data],MATCH($B93,Výskyt[kód-P]),V$7),"")</f>
        <v/>
      </c>
      <c r="W93" s="48" t="str">
        <f ca="1">IF(AND($B93&gt;0,W$7&gt;0),INDEX(Výskyt[#Data],MATCH($B93,Výskyt[kód-P]),W$7),"")</f>
        <v/>
      </c>
      <c r="X93" s="48" t="str">
        <f ca="1">IF(AND($B93&gt;0,X$7&gt;0),INDEX(Výskyt[#Data],MATCH($B93,Výskyt[kód-P]),X$7),"")</f>
        <v/>
      </c>
      <c r="Y93" s="48" t="str">
        <f ca="1">IF(AND($B93&gt;0,Y$7&gt;0),INDEX(Výskyt[#Data],MATCH($B93,Výskyt[kód-P]),Y$7),"")</f>
        <v/>
      </c>
      <c r="Z93" s="48" t="str">
        <f ca="1">IF(AND($B93&gt;0,Z$7&gt;0),INDEX(Výskyt[#Data],MATCH($B93,Výskyt[kód-P]),Z$7),"")</f>
        <v/>
      </c>
      <c r="AA93" s="48" t="str">
        <f ca="1">IF(AND($B93&gt;0,AA$7&gt;0),INDEX(Výskyt[#Data],MATCH($B93,Výskyt[kód-P]),AA$7),"")</f>
        <v/>
      </c>
      <c r="AB93" s="48" t="str">
        <f ca="1">IF(AND($B93&gt;0,AB$7&gt;0),INDEX(Výskyt[#Data],MATCH($B93,Výskyt[kód-P]),AB$7),"")</f>
        <v/>
      </c>
      <c r="AC93" s="48" t="str">
        <f ca="1">IF(AND($B93&gt;0,AC$7&gt;0),INDEX(Výskyt[#Data],MATCH($B93,Výskyt[kód-P]),AC$7),"")</f>
        <v/>
      </c>
      <c r="AD93" s="48" t="str">
        <f ca="1">IF(AND($B93&gt;0,AD$7&gt;0),INDEX(Výskyt[#Data],MATCH($B93,Výskyt[kód-P]),AD$7),"")</f>
        <v/>
      </c>
      <c r="AE93" s="48" t="str">
        <f ca="1">IF(AND($B93&gt;0,AE$7&gt;0),INDEX(Výskyt[#Data],MATCH($B93,Výskyt[kód-P]),AE$7),"")</f>
        <v/>
      </c>
      <c r="AF93" s="48" t="str">
        <f ca="1">IF(AND($B93&gt;0,AF$7&gt;0),INDEX(Výskyt[#Data],MATCH($B93,Výskyt[kód-P]),AF$7),"")</f>
        <v/>
      </c>
      <c r="AG93" s="48" t="str">
        <f ca="1">IF(AND($B93&gt;0,AG$7&gt;0),INDEX(Výskyt[#Data],MATCH($B93,Výskyt[kód-P]),AG$7),"")</f>
        <v/>
      </c>
      <c r="AH93" s="48" t="str">
        <f ca="1">IF(AND($B93&gt;0,AH$7&gt;0),INDEX(Výskyt[#Data],MATCH($B93,Výskyt[kód-P]),AH$7),"")</f>
        <v/>
      </c>
      <c r="AI93" s="48" t="str">
        <f ca="1">IF(AND($B93&gt;0,AI$7&gt;0),INDEX(Výskyt[#Data],MATCH($B93,Výskyt[kód-P]),AI$7),"")</f>
        <v/>
      </c>
      <c r="AJ93" s="48" t="str">
        <f ca="1">IF(AND($B93&gt;0,AJ$7&gt;0),INDEX(Výskyt[#Data],MATCH($B93,Výskyt[kód-P]),AJ$7),"")</f>
        <v/>
      </c>
      <c r="AK93" s="48" t="str">
        <f ca="1">IF(AND($B93&gt;0,AK$7&gt;0),INDEX(Výskyt[#Data],MATCH($B93,Výskyt[kód-P]),AK$7),"")</f>
        <v/>
      </c>
      <c r="AL93" s="48" t="str">
        <f ca="1">IF(AND($B93&gt;0,AL$7&gt;0),INDEX(Výskyt[#Data],MATCH($B93,Výskyt[kód-P]),AL$7),"")</f>
        <v/>
      </c>
      <c r="AM93" s="48" t="str">
        <f ca="1">IF(AND($B93&gt;0,AM$7&gt;0),INDEX(Výskyt[#Data],MATCH($B93,Výskyt[kód-P]),AM$7),"")</f>
        <v/>
      </c>
      <c r="AN93" s="48" t="str">
        <f ca="1">IF(AND($B93&gt;0,AN$7&gt;0),INDEX(Výskyt[#Data],MATCH($B93,Výskyt[kód-P]),AN$7),"")</f>
        <v/>
      </c>
      <c r="AO93" s="48" t="str">
        <f ca="1">IF(AND($B93&gt;0,AO$7&gt;0),INDEX(Výskyt[#Data],MATCH($B93,Výskyt[kód-P]),AO$7),"")</f>
        <v/>
      </c>
      <c r="AP93" s="48" t="str">
        <f ca="1">IF(AND($B93&gt;0,AP$7&gt;0),INDEX(Výskyt[#Data],MATCH($B93,Výskyt[kód-P]),AP$7),"")</f>
        <v/>
      </c>
      <c r="AQ93" s="48" t="str">
        <f ca="1">IF(AND($B93&gt;0,AQ$7&gt;0),INDEX(Výskyt[#Data],MATCH($B93,Výskyt[kód-P]),AQ$7),"")</f>
        <v/>
      </c>
      <c r="AR93" s="48" t="str">
        <f ca="1">IF(AND($B93&gt;0,AR$7&gt;0),INDEX(Výskyt[#Data],MATCH($B93,Výskyt[kód-P]),AR$7),"")</f>
        <v/>
      </c>
      <c r="AS93" s="48" t="str">
        <f ca="1">IF(AND($B93&gt;0,AS$7&gt;0),INDEX(Výskyt[#Data],MATCH($B93,Výskyt[kód-P]),AS$7),"")</f>
        <v/>
      </c>
      <c r="AT93" s="48" t="str">
        <f ca="1">IF(AND($B93&gt;0,AT$7&gt;0),INDEX(Výskyt[#Data],MATCH($B93,Výskyt[kód-P]),AT$7),"")</f>
        <v/>
      </c>
      <c r="AU93" s="48" t="str">
        <f ca="1">IF(AND($B93&gt;0,AU$7&gt;0),INDEX(Výskyt[#Data],MATCH($B93,Výskyt[kód-P]),AU$7),"")</f>
        <v/>
      </c>
      <c r="AV93" s="48" t="str">
        <f ca="1">IF(AND($B93&gt;0,AV$7&gt;0),INDEX(Výskyt[#Data],MATCH($B93,Výskyt[kód-P]),AV$7),"")</f>
        <v/>
      </c>
      <c r="AW93" s="48" t="str">
        <f ca="1">IF(AND($B93&gt;0,AW$7&gt;0),INDEX(Výskyt[#Data],MATCH($B93,Výskyt[kód-P]),AW$7),"")</f>
        <v/>
      </c>
      <c r="AX93" s="48" t="str">
        <f ca="1">IF(AND($B93&gt;0,AX$7&gt;0),INDEX(Výskyt[#Data],MATCH($B93,Výskyt[kód-P]),AX$7),"")</f>
        <v/>
      </c>
      <c r="AY93" s="48" t="str">
        <f ca="1">IF(AND($B93&gt;0,AY$7&gt;0),INDEX(Výskyt[#Data],MATCH($B93,Výskyt[kód-P]),AY$7),"")</f>
        <v/>
      </c>
      <c r="AZ93" s="48" t="str">
        <f ca="1">IF(AND($B93&gt;0,AZ$7&gt;0),INDEX(Výskyt[#Data],MATCH($B93,Výskyt[kód-P]),AZ$7),"")</f>
        <v/>
      </c>
      <c r="BA93" s="48" t="str">
        <f ca="1">IF(AND($B93&gt;0,BA$7&gt;0),INDEX(Výskyt[#Data],MATCH($B93,Výskyt[kód-P]),BA$7),"")</f>
        <v/>
      </c>
      <c r="BB93" s="42"/>
    </row>
    <row r="94" spans="1:54" ht="12.75" customHeight="1" x14ac:dyDescent="0.4">
      <c r="A94" s="54">
        <v>86</v>
      </c>
      <c r="B94" s="55" t="str">
        <f>IFERROR(INDEX(Výskyt[[poradie]:[kód-P]],MATCH(A94,Výskyt[poradie],0),2),"")</f>
        <v/>
      </c>
      <c r="C94" s="55" t="str">
        <f>IFERROR(INDEX(Cenník[[Kód]:[Názov]],MATCH($B94,Cenník[Kód]),2),"")</f>
        <v/>
      </c>
      <c r="D94" s="48" t="str">
        <f t="shared" ca="1" si="3"/>
        <v/>
      </c>
      <c r="E94" s="56" t="str">
        <f>IFERROR(INDEX(Cenník[[KódN]:[JC]],MATCH($B94,Cenník[KódN]),2),"")</f>
        <v/>
      </c>
      <c r="F94" s="57" t="str">
        <f t="shared" ca="1" si="4"/>
        <v/>
      </c>
      <c r="G94" s="42"/>
      <c r="H94" s="58" t="str">
        <f t="shared" si="5"/>
        <v/>
      </c>
      <c r="I94" s="48" t="str">
        <f ca="1">IF(AND($B94&gt;0,I$7&gt;0),INDEX(Výskyt[#Data],MATCH($B94,Výskyt[kód-P]),I$7),"")</f>
        <v/>
      </c>
      <c r="J94" s="48" t="str">
        <f ca="1">IF(AND($B94&gt;0,J$7&gt;0),INDEX(Výskyt[#Data],MATCH($B94,Výskyt[kód-P]),J$7),"")</f>
        <v/>
      </c>
      <c r="K94" s="48" t="str">
        <f ca="1">IF(AND($B94&gt;0,K$7&gt;0),INDEX(Výskyt[#Data],MATCH($B94,Výskyt[kód-P]),K$7),"")</f>
        <v/>
      </c>
      <c r="L94" s="48" t="str">
        <f ca="1">IF(AND($B94&gt;0,L$7&gt;0),INDEX(Výskyt[#Data],MATCH($B94,Výskyt[kód-P]),L$7),"")</f>
        <v/>
      </c>
      <c r="M94" s="48" t="str">
        <f ca="1">IF(AND($B94&gt;0,M$7&gt;0),INDEX(Výskyt[#Data],MATCH($B94,Výskyt[kód-P]),M$7),"")</f>
        <v/>
      </c>
      <c r="N94" s="48" t="str">
        <f ca="1">IF(AND($B94&gt;0,N$7&gt;0),INDEX(Výskyt[#Data],MATCH($B94,Výskyt[kód-P]),N$7),"")</f>
        <v/>
      </c>
      <c r="O94" s="48" t="str">
        <f ca="1">IF(AND($B94&gt;0,O$7&gt;0),INDEX(Výskyt[#Data],MATCH($B94,Výskyt[kód-P]),O$7),"")</f>
        <v/>
      </c>
      <c r="P94" s="48" t="str">
        <f ca="1">IF(AND($B94&gt;0,P$7&gt;0),INDEX(Výskyt[#Data],MATCH($B94,Výskyt[kód-P]),P$7),"")</f>
        <v/>
      </c>
      <c r="Q94" s="48" t="str">
        <f ca="1">IF(AND($B94&gt;0,Q$7&gt;0),INDEX(Výskyt[#Data],MATCH($B94,Výskyt[kód-P]),Q$7),"")</f>
        <v/>
      </c>
      <c r="R94" s="48" t="str">
        <f ca="1">IF(AND($B94&gt;0,R$7&gt;0),INDEX(Výskyt[#Data],MATCH($B94,Výskyt[kód-P]),R$7),"")</f>
        <v/>
      </c>
      <c r="S94" s="48" t="str">
        <f ca="1">IF(AND($B94&gt;0,S$7&gt;0),INDEX(Výskyt[#Data],MATCH($B94,Výskyt[kód-P]),S$7),"")</f>
        <v/>
      </c>
      <c r="T94" s="48" t="str">
        <f ca="1">IF(AND($B94&gt;0,T$7&gt;0),INDEX(Výskyt[#Data],MATCH($B94,Výskyt[kód-P]),T$7),"")</f>
        <v/>
      </c>
      <c r="U94" s="48" t="str">
        <f ca="1">IF(AND($B94&gt;0,U$7&gt;0),INDEX(Výskyt[#Data],MATCH($B94,Výskyt[kód-P]),U$7),"")</f>
        <v/>
      </c>
      <c r="V94" s="48" t="str">
        <f ca="1">IF(AND($B94&gt;0,V$7&gt;0),INDEX(Výskyt[#Data],MATCH($B94,Výskyt[kód-P]),V$7),"")</f>
        <v/>
      </c>
      <c r="W94" s="48" t="str">
        <f ca="1">IF(AND($B94&gt;0,W$7&gt;0),INDEX(Výskyt[#Data],MATCH($B94,Výskyt[kód-P]),W$7),"")</f>
        <v/>
      </c>
      <c r="X94" s="48" t="str">
        <f ca="1">IF(AND($B94&gt;0,X$7&gt;0),INDEX(Výskyt[#Data],MATCH($B94,Výskyt[kód-P]),X$7),"")</f>
        <v/>
      </c>
      <c r="Y94" s="48" t="str">
        <f ca="1">IF(AND($B94&gt;0,Y$7&gt;0),INDEX(Výskyt[#Data],MATCH($B94,Výskyt[kód-P]),Y$7),"")</f>
        <v/>
      </c>
      <c r="Z94" s="48" t="str">
        <f ca="1">IF(AND($B94&gt;0,Z$7&gt;0),INDEX(Výskyt[#Data],MATCH($B94,Výskyt[kód-P]),Z$7),"")</f>
        <v/>
      </c>
      <c r="AA94" s="48" t="str">
        <f ca="1">IF(AND($B94&gt;0,AA$7&gt;0),INDEX(Výskyt[#Data],MATCH($B94,Výskyt[kód-P]),AA$7),"")</f>
        <v/>
      </c>
      <c r="AB94" s="48" t="str">
        <f ca="1">IF(AND($B94&gt;0,AB$7&gt;0),INDEX(Výskyt[#Data],MATCH($B94,Výskyt[kód-P]),AB$7),"")</f>
        <v/>
      </c>
      <c r="AC94" s="48" t="str">
        <f ca="1">IF(AND($B94&gt;0,AC$7&gt;0),INDEX(Výskyt[#Data],MATCH($B94,Výskyt[kód-P]),AC$7),"")</f>
        <v/>
      </c>
      <c r="AD94" s="48" t="str">
        <f ca="1">IF(AND($B94&gt;0,AD$7&gt;0),INDEX(Výskyt[#Data],MATCH($B94,Výskyt[kód-P]),AD$7),"")</f>
        <v/>
      </c>
      <c r="AE94" s="48" t="str">
        <f ca="1">IF(AND($B94&gt;0,AE$7&gt;0),INDEX(Výskyt[#Data],MATCH($B94,Výskyt[kód-P]),AE$7),"")</f>
        <v/>
      </c>
      <c r="AF94" s="48" t="str">
        <f ca="1">IF(AND($B94&gt;0,AF$7&gt;0),INDEX(Výskyt[#Data],MATCH($B94,Výskyt[kód-P]),AF$7),"")</f>
        <v/>
      </c>
      <c r="AG94" s="48" t="str">
        <f ca="1">IF(AND($B94&gt;0,AG$7&gt;0),INDEX(Výskyt[#Data],MATCH($B94,Výskyt[kód-P]),AG$7),"")</f>
        <v/>
      </c>
      <c r="AH94" s="48" t="str">
        <f ca="1">IF(AND($B94&gt;0,AH$7&gt;0),INDEX(Výskyt[#Data],MATCH($B94,Výskyt[kód-P]),AH$7),"")</f>
        <v/>
      </c>
      <c r="AI94" s="48" t="str">
        <f ca="1">IF(AND($B94&gt;0,AI$7&gt;0),INDEX(Výskyt[#Data],MATCH($B94,Výskyt[kód-P]),AI$7),"")</f>
        <v/>
      </c>
      <c r="AJ94" s="48" t="str">
        <f ca="1">IF(AND($B94&gt;0,AJ$7&gt;0),INDEX(Výskyt[#Data],MATCH($B94,Výskyt[kód-P]),AJ$7),"")</f>
        <v/>
      </c>
      <c r="AK94" s="48" t="str">
        <f ca="1">IF(AND($B94&gt;0,AK$7&gt;0),INDEX(Výskyt[#Data],MATCH($B94,Výskyt[kód-P]),AK$7),"")</f>
        <v/>
      </c>
      <c r="AL94" s="48" t="str">
        <f ca="1">IF(AND($B94&gt;0,AL$7&gt;0),INDEX(Výskyt[#Data],MATCH($B94,Výskyt[kód-P]),AL$7),"")</f>
        <v/>
      </c>
      <c r="AM94" s="48" t="str">
        <f ca="1">IF(AND($B94&gt;0,AM$7&gt;0),INDEX(Výskyt[#Data],MATCH($B94,Výskyt[kód-P]),AM$7),"")</f>
        <v/>
      </c>
      <c r="AN94" s="48" t="str">
        <f ca="1">IF(AND($B94&gt;0,AN$7&gt;0),INDEX(Výskyt[#Data],MATCH($B94,Výskyt[kód-P]),AN$7),"")</f>
        <v/>
      </c>
      <c r="AO94" s="48" t="str">
        <f ca="1">IF(AND($B94&gt;0,AO$7&gt;0),INDEX(Výskyt[#Data],MATCH($B94,Výskyt[kód-P]),AO$7),"")</f>
        <v/>
      </c>
      <c r="AP94" s="48" t="str">
        <f ca="1">IF(AND($B94&gt;0,AP$7&gt;0),INDEX(Výskyt[#Data],MATCH($B94,Výskyt[kód-P]),AP$7),"")</f>
        <v/>
      </c>
      <c r="AQ94" s="48" t="str">
        <f ca="1">IF(AND($B94&gt;0,AQ$7&gt;0),INDEX(Výskyt[#Data],MATCH($B94,Výskyt[kód-P]),AQ$7),"")</f>
        <v/>
      </c>
      <c r="AR94" s="48" t="str">
        <f ca="1">IF(AND($B94&gt;0,AR$7&gt;0),INDEX(Výskyt[#Data],MATCH($B94,Výskyt[kód-P]),AR$7),"")</f>
        <v/>
      </c>
      <c r="AS94" s="48" t="str">
        <f ca="1">IF(AND($B94&gt;0,AS$7&gt;0),INDEX(Výskyt[#Data],MATCH($B94,Výskyt[kód-P]),AS$7),"")</f>
        <v/>
      </c>
      <c r="AT94" s="48" t="str">
        <f ca="1">IF(AND($B94&gt;0,AT$7&gt;0),INDEX(Výskyt[#Data],MATCH($B94,Výskyt[kód-P]),AT$7),"")</f>
        <v/>
      </c>
      <c r="AU94" s="48" t="str">
        <f ca="1">IF(AND($B94&gt;0,AU$7&gt;0),INDEX(Výskyt[#Data],MATCH($B94,Výskyt[kód-P]),AU$7),"")</f>
        <v/>
      </c>
      <c r="AV94" s="48" t="str">
        <f ca="1">IF(AND($B94&gt;0,AV$7&gt;0),INDEX(Výskyt[#Data],MATCH($B94,Výskyt[kód-P]),AV$7),"")</f>
        <v/>
      </c>
      <c r="AW94" s="48" t="str">
        <f ca="1">IF(AND($B94&gt;0,AW$7&gt;0),INDEX(Výskyt[#Data],MATCH($B94,Výskyt[kód-P]),AW$7),"")</f>
        <v/>
      </c>
      <c r="AX94" s="48" t="str">
        <f ca="1">IF(AND($B94&gt;0,AX$7&gt;0),INDEX(Výskyt[#Data],MATCH($B94,Výskyt[kód-P]),AX$7),"")</f>
        <v/>
      </c>
      <c r="AY94" s="48" t="str">
        <f ca="1">IF(AND($B94&gt;0,AY$7&gt;0),INDEX(Výskyt[#Data],MATCH($B94,Výskyt[kód-P]),AY$7),"")</f>
        <v/>
      </c>
      <c r="AZ94" s="48" t="str">
        <f ca="1">IF(AND($B94&gt;0,AZ$7&gt;0),INDEX(Výskyt[#Data],MATCH($B94,Výskyt[kód-P]),AZ$7),"")</f>
        <v/>
      </c>
      <c r="BA94" s="48" t="str">
        <f ca="1">IF(AND($B94&gt;0,BA$7&gt;0),INDEX(Výskyt[#Data],MATCH($B94,Výskyt[kód-P]),BA$7),"")</f>
        <v/>
      </c>
      <c r="BB94" s="42"/>
    </row>
    <row r="95" spans="1:54" ht="12.75" customHeight="1" x14ac:dyDescent="0.4">
      <c r="A95" s="54">
        <v>87</v>
      </c>
      <c r="B95" s="55" t="str">
        <f>IFERROR(INDEX(Výskyt[[poradie]:[kód-P]],MATCH(A95,Výskyt[poradie],0),2),"")</f>
        <v/>
      </c>
      <c r="C95" s="55" t="str">
        <f>IFERROR(INDEX(Cenník[[Kód]:[Názov]],MATCH($B95,Cenník[Kód]),2),"")</f>
        <v/>
      </c>
      <c r="D95" s="48" t="str">
        <f t="shared" ca="1" si="3"/>
        <v/>
      </c>
      <c r="E95" s="56" t="str">
        <f>IFERROR(INDEX(Cenník[[KódN]:[JC]],MATCH($B95,Cenník[KódN]),2),"")</f>
        <v/>
      </c>
      <c r="F95" s="57" t="str">
        <f t="shared" ca="1" si="4"/>
        <v/>
      </c>
      <c r="G95" s="42"/>
      <c r="H95" s="58" t="str">
        <f t="shared" si="5"/>
        <v/>
      </c>
      <c r="I95" s="48" t="str">
        <f ca="1">IF(AND($B95&gt;0,I$7&gt;0),INDEX(Výskyt[#Data],MATCH($B95,Výskyt[kód-P]),I$7),"")</f>
        <v/>
      </c>
      <c r="J95" s="48" t="str">
        <f ca="1">IF(AND($B95&gt;0,J$7&gt;0),INDEX(Výskyt[#Data],MATCH($B95,Výskyt[kód-P]),J$7),"")</f>
        <v/>
      </c>
      <c r="K95" s="48" t="str">
        <f ca="1">IF(AND($B95&gt;0,K$7&gt;0),INDEX(Výskyt[#Data],MATCH($B95,Výskyt[kód-P]),K$7),"")</f>
        <v/>
      </c>
      <c r="L95" s="48" t="str">
        <f ca="1">IF(AND($B95&gt;0,L$7&gt;0),INDEX(Výskyt[#Data],MATCH($B95,Výskyt[kód-P]),L$7),"")</f>
        <v/>
      </c>
      <c r="M95" s="48" t="str">
        <f ca="1">IF(AND($B95&gt;0,M$7&gt;0),INDEX(Výskyt[#Data],MATCH($B95,Výskyt[kód-P]),M$7),"")</f>
        <v/>
      </c>
      <c r="N95" s="48" t="str">
        <f ca="1">IF(AND($B95&gt;0,N$7&gt;0),INDEX(Výskyt[#Data],MATCH($B95,Výskyt[kód-P]),N$7),"")</f>
        <v/>
      </c>
      <c r="O95" s="48" t="str">
        <f ca="1">IF(AND($B95&gt;0,O$7&gt;0),INDEX(Výskyt[#Data],MATCH($B95,Výskyt[kód-P]),O$7),"")</f>
        <v/>
      </c>
      <c r="P95" s="48" t="str">
        <f ca="1">IF(AND($B95&gt;0,P$7&gt;0),INDEX(Výskyt[#Data],MATCH($B95,Výskyt[kód-P]),P$7),"")</f>
        <v/>
      </c>
      <c r="Q95" s="48" t="str">
        <f ca="1">IF(AND($B95&gt;0,Q$7&gt;0),INDEX(Výskyt[#Data],MATCH($B95,Výskyt[kód-P]),Q$7),"")</f>
        <v/>
      </c>
      <c r="R95" s="48" t="str">
        <f ca="1">IF(AND($B95&gt;0,R$7&gt;0),INDEX(Výskyt[#Data],MATCH($B95,Výskyt[kód-P]),R$7),"")</f>
        <v/>
      </c>
      <c r="S95" s="48" t="str">
        <f ca="1">IF(AND($B95&gt;0,S$7&gt;0),INDEX(Výskyt[#Data],MATCH($B95,Výskyt[kód-P]),S$7),"")</f>
        <v/>
      </c>
      <c r="T95" s="48" t="str">
        <f ca="1">IF(AND($B95&gt;0,T$7&gt;0),INDEX(Výskyt[#Data],MATCH($B95,Výskyt[kód-P]),T$7),"")</f>
        <v/>
      </c>
      <c r="U95" s="48" t="str">
        <f ca="1">IF(AND($B95&gt;0,U$7&gt;0),INDEX(Výskyt[#Data],MATCH($B95,Výskyt[kód-P]),U$7),"")</f>
        <v/>
      </c>
      <c r="V95" s="48" t="str">
        <f ca="1">IF(AND($B95&gt;0,V$7&gt;0),INDEX(Výskyt[#Data],MATCH($B95,Výskyt[kód-P]),V$7),"")</f>
        <v/>
      </c>
      <c r="W95" s="48" t="str">
        <f ca="1">IF(AND($B95&gt;0,W$7&gt;0),INDEX(Výskyt[#Data],MATCH($B95,Výskyt[kód-P]),W$7),"")</f>
        <v/>
      </c>
      <c r="X95" s="48" t="str">
        <f ca="1">IF(AND($B95&gt;0,X$7&gt;0),INDEX(Výskyt[#Data],MATCH($B95,Výskyt[kód-P]),X$7),"")</f>
        <v/>
      </c>
      <c r="Y95" s="48" t="str">
        <f ca="1">IF(AND($B95&gt;0,Y$7&gt;0),INDEX(Výskyt[#Data],MATCH($B95,Výskyt[kód-P]),Y$7),"")</f>
        <v/>
      </c>
      <c r="Z95" s="48" t="str">
        <f ca="1">IF(AND($B95&gt;0,Z$7&gt;0),INDEX(Výskyt[#Data],MATCH($B95,Výskyt[kód-P]),Z$7),"")</f>
        <v/>
      </c>
      <c r="AA95" s="48" t="str">
        <f ca="1">IF(AND($B95&gt;0,AA$7&gt;0),INDEX(Výskyt[#Data],MATCH($B95,Výskyt[kód-P]),AA$7),"")</f>
        <v/>
      </c>
      <c r="AB95" s="48" t="str">
        <f ca="1">IF(AND($B95&gt;0,AB$7&gt;0),INDEX(Výskyt[#Data],MATCH($B95,Výskyt[kód-P]),AB$7),"")</f>
        <v/>
      </c>
      <c r="AC95" s="48" t="str">
        <f ca="1">IF(AND($B95&gt;0,AC$7&gt;0),INDEX(Výskyt[#Data],MATCH($B95,Výskyt[kód-P]),AC$7),"")</f>
        <v/>
      </c>
      <c r="AD95" s="48" t="str">
        <f ca="1">IF(AND($B95&gt;0,AD$7&gt;0),INDEX(Výskyt[#Data],MATCH($B95,Výskyt[kód-P]),AD$7),"")</f>
        <v/>
      </c>
      <c r="AE95" s="48" t="str">
        <f ca="1">IF(AND($B95&gt;0,AE$7&gt;0),INDEX(Výskyt[#Data],MATCH($B95,Výskyt[kód-P]),AE$7),"")</f>
        <v/>
      </c>
      <c r="AF95" s="48" t="str">
        <f ca="1">IF(AND($B95&gt;0,AF$7&gt;0),INDEX(Výskyt[#Data],MATCH($B95,Výskyt[kód-P]),AF$7),"")</f>
        <v/>
      </c>
      <c r="AG95" s="48" t="str">
        <f ca="1">IF(AND($B95&gt;0,AG$7&gt;0),INDEX(Výskyt[#Data],MATCH($B95,Výskyt[kód-P]),AG$7),"")</f>
        <v/>
      </c>
      <c r="AH95" s="48" t="str">
        <f ca="1">IF(AND($B95&gt;0,AH$7&gt;0),INDEX(Výskyt[#Data],MATCH($B95,Výskyt[kód-P]),AH$7),"")</f>
        <v/>
      </c>
      <c r="AI95" s="48" t="str">
        <f ca="1">IF(AND($B95&gt;0,AI$7&gt;0),INDEX(Výskyt[#Data],MATCH($B95,Výskyt[kód-P]),AI$7),"")</f>
        <v/>
      </c>
      <c r="AJ95" s="48" t="str">
        <f ca="1">IF(AND($B95&gt;0,AJ$7&gt;0),INDEX(Výskyt[#Data],MATCH($B95,Výskyt[kód-P]),AJ$7),"")</f>
        <v/>
      </c>
      <c r="AK95" s="48" t="str">
        <f ca="1">IF(AND($B95&gt;0,AK$7&gt;0),INDEX(Výskyt[#Data],MATCH($B95,Výskyt[kód-P]),AK$7),"")</f>
        <v/>
      </c>
      <c r="AL95" s="48" t="str">
        <f ca="1">IF(AND($B95&gt;0,AL$7&gt;0),INDEX(Výskyt[#Data],MATCH($B95,Výskyt[kód-P]),AL$7),"")</f>
        <v/>
      </c>
      <c r="AM95" s="48" t="str">
        <f ca="1">IF(AND($B95&gt;0,AM$7&gt;0),INDEX(Výskyt[#Data],MATCH($B95,Výskyt[kód-P]),AM$7),"")</f>
        <v/>
      </c>
      <c r="AN95" s="48" t="str">
        <f ca="1">IF(AND($B95&gt;0,AN$7&gt;0),INDEX(Výskyt[#Data],MATCH($B95,Výskyt[kód-P]),AN$7),"")</f>
        <v/>
      </c>
      <c r="AO95" s="48" t="str">
        <f ca="1">IF(AND($B95&gt;0,AO$7&gt;0),INDEX(Výskyt[#Data],MATCH($B95,Výskyt[kód-P]),AO$7),"")</f>
        <v/>
      </c>
      <c r="AP95" s="48" t="str">
        <f ca="1">IF(AND($B95&gt;0,AP$7&gt;0),INDEX(Výskyt[#Data],MATCH($B95,Výskyt[kód-P]),AP$7),"")</f>
        <v/>
      </c>
      <c r="AQ95" s="48" t="str">
        <f ca="1">IF(AND($B95&gt;0,AQ$7&gt;0),INDEX(Výskyt[#Data],MATCH($B95,Výskyt[kód-P]),AQ$7),"")</f>
        <v/>
      </c>
      <c r="AR95" s="48" t="str">
        <f ca="1">IF(AND($B95&gt;0,AR$7&gt;0),INDEX(Výskyt[#Data],MATCH($B95,Výskyt[kód-P]),AR$7),"")</f>
        <v/>
      </c>
      <c r="AS95" s="48" t="str">
        <f ca="1">IF(AND($B95&gt;0,AS$7&gt;0),INDEX(Výskyt[#Data],MATCH($B95,Výskyt[kód-P]),AS$7),"")</f>
        <v/>
      </c>
      <c r="AT95" s="48" t="str">
        <f ca="1">IF(AND($B95&gt;0,AT$7&gt;0),INDEX(Výskyt[#Data],MATCH($B95,Výskyt[kód-P]),AT$7),"")</f>
        <v/>
      </c>
      <c r="AU95" s="48" t="str">
        <f ca="1">IF(AND($B95&gt;0,AU$7&gt;0),INDEX(Výskyt[#Data],MATCH($B95,Výskyt[kód-P]),AU$7),"")</f>
        <v/>
      </c>
      <c r="AV95" s="48" t="str">
        <f ca="1">IF(AND($B95&gt;0,AV$7&gt;0),INDEX(Výskyt[#Data],MATCH($B95,Výskyt[kód-P]),AV$7),"")</f>
        <v/>
      </c>
      <c r="AW95" s="48" t="str">
        <f ca="1">IF(AND($B95&gt;0,AW$7&gt;0),INDEX(Výskyt[#Data],MATCH($B95,Výskyt[kód-P]),AW$7),"")</f>
        <v/>
      </c>
      <c r="AX95" s="48" t="str">
        <f ca="1">IF(AND($B95&gt;0,AX$7&gt;0),INDEX(Výskyt[#Data],MATCH($B95,Výskyt[kód-P]),AX$7),"")</f>
        <v/>
      </c>
      <c r="AY95" s="48" t="str">
        <f ca="1">IF(AND($B95&gt;0,AY$7&gt;0),INDEX(Výskyt[#Data],MATCH($B95,Výskyt[kód-P]),AY$7),"")</f>
        <v/>
      </c>
      <c r="AZ95" s="48" t="str">
        <f ca="1">IF(AND($B95&gt;0,AZ$7&gt;0),INDEX(Výskyt[#Data],MATCH($B95,Výskyt[kód-P]),AZ$7),"")</f>
        <v/>
      </c>
      <c r="BA95" s="48" t="str">
        <f ca="1">IF(AND($B95&gt;0,BA$7&gt;0),INDEX(Výskyt[#Data],MATCH($B95,Výskyt[kód-P]),BA$7),"")</f>
        <v/>
      </c>
      <c r="BB95" s="42"/>
    </row>
    <row r="96" spans="1:54" ht="12.75" customHeight="1" x14ac:dyDescent="0.4">
      <c r="A96" s="54">
        <v>88</v>
      </c>
      <c r="B96" s="55" t="str">
        <f>IFERROR(INDEX(Výskyt[[poradie]:[kód-P]],MATCH(A96,Výskyt[poradie],0),2),"")</f>
        <v/>
      </c>
      <c r="C96" s="55" t="str">
        <f>IFERROR(INDEX(Cenník[[Kód]:[Názov]],MATCH($B96,Cenník[Kód]),2),"")</f>
        <v/>
      </c>
      <c r="D96" s="48" t="str">
        <f t="shared" ca="1" si="3"/>
        <v/>
      </c>
      <c r="E96" s="56" t="str">
        <f>IFERROR(INDEX(Cenník[[KódN]:[JC]],MATCH($B96,Cenník[KódN]),2),"")</f>
        <v/>
      </c>
      <c r="F96" s="57" t="str">
        <f t="shared" ca="1" si="4"/>
        <v/>
      </c>
      <c r="G96" s="42"/>
      <c r="H96" s="58" t="str">
        <f t="shared" si="5"/>
        <v/>
      </c>
      <c r="I96" s="48" t="str">
        <f ca="1">IF(AND($B96&gt;0,I$7&gt;0),INDEX(Výskyt[#Data],MATCH($B96,Výskyt[kód-P]),I$7),"")</f>
        <v/>
      </c>
      <c r="J96" s="48" t="str">
        <f ca="1">IF(AND($B96&gt;0,J$7&gt;0),INDEX(Výskyt[#Data],MATCH($B96,Výskyt[kód-P]),J$7),"")</f>
        <v/>
      </c>
      <c r="K96" s="48" t="str">
        <f ca="1">IF(AND($B96&gt;0,K$7&gt;0),INDEX(Výskyt[#Data],MATCH($B96,Výskyt[kód-P]),K$7),"")</f>
        <v/>
      </c>
      <c r="L96" s="48" t="str">
        <f ca="1">IF(AND($B96&gt;0,L$7&gt;0),INDEX(Výskyt[#Data],MATCH($B96,Výskyt[kód-P]),L$7),"")</f>
        <v/>
      </c>
      <c r="M96" s="48" t="str">
        <f ca="1">IF(AND($B96&gt;0,M$7&gt;0),INDEX(Výskyt[#Data],MATCH($B96,Výskyt[kód-P]),M$7),"")</f>
        <v/>
      </c>
      <c r="N96" s="48" t="str">
        <f ca="1">IF(AND($B96&gt;0,N$7&gt;0),INDEX(Výskyt[#Data],MATCH($B96,Výskyt[kód-P]),N$7),"")</f>
        <v/>
      </c>
      <c r="O96" s="48" t="str">
        <f ca="1">IF(AND($B96&gt;0,O$7&gt;0),INDEX(Výskyt[#Data],MATCH($B96,Výskyt[kód-P]),O$7),"")</f>
        <v/>
      </c>
      <c r="P96" s="48" t="str">
        <f ca="1">IF(AND($B96&gt;0,P$7&gt;0),INDEX(Výskyt[#Data],MATCH($B96,Výskyt[kód-P]),P$7),"")</f>
        <v/>
      </c>
      <c r="Q96" s="48" t="str">
        <f ca="1">IF(AND($B96&gt;0,Q$7&gt;0),INDEX(Výskyt[#Data],MATCH($B96,Výskyt[kód-P]),Q$7),"")</f>
        <v/>
      </c>
      <c r="R96" s="48" t="str">
        <f ca="1">IF(AND($B96&gt;0,R$7&gt;0),INDEX(Výskyt[#Data],MATCH($B96,Výskyt[kód-P]),R$7),"")</f>
        <v/>
      </c>
      <c r="S96" s="48" t="str">
        <f ca="1">IF(AND($B96&gt;0,S$7&gt;0),INDEX(Výskyt[#Data],MATCH($B96,Výskyt[kód-P]),S$7),"")</f>
        <v/>
      </c>
      <c r="T96" s="48" t="str">
        <f ca="1">IF(AND($B96&gt;0,T$7&gt;0),INDEX(Výskyt[#Data],MATCH($B96,Výskyt[kód-P]),T$7),"")</f>
        <v/>
      </c>
      <c r="U96" s="48" t="str">
        <f ca="1">IF(AND($B96&gt;0,U$7&gt;0),INDEX(Výskyt[#Data],MATCH($B96,Výskyt[kód-P]),U$7),"")</f>
        <v/>
      </c>
      <c r="V96" s="48" t="str">
        <f ca="1">IF(AND($B96&gt;0,V$7&gt;0),INDEX(Výskyt[#Data],MATCH($B96,Výskyt[kód-P]),V$7),"")</f>
        <v/>
      </c>
      <c r="W96" s="48" t="str">
        <f ca="1">IF(AND($B96&gt;0,W$7&gt;0),INDEX(Výskyt[#Data],MATCH($B96,Výskyt[kód-P]),W$7),"")</f>
        <v/>
      </c>
      <c r="X96" s="48" t="str">
        <f ca="1">IF(AND($B96&gt;0,X$7&gt;0),INDEX(Výskyt[#Data],MATCH($B96,Výskyt[kód-P]),X$7),"")</f>
        <v/>
      </c>
      <c r="Y96" s="48" t="str">
        <f ca="1">IF(AND($B96&gt;0,Y$7&gt;0),INDEX(Výskyt[#Data],MATCH($B96,Výskyt[kód-P]),Y$7),"")</f>
        <v/>
      </c>
      <c r="Z96" s="48" t="str">
        <f ca="1">IF(AND($B96&gt;0,Z$7&gt;0),INDEX(Výskyt[#Data],MATCH($B96,Výskyt[kód-P]),Z$7),"")</f>
        <v/>
      </c>
      <c r="AA96" s="48" t="str">
        <f ca="1">IF(AND($B96&gt;0,AA$7&gt;0),INDEX(Výskyt[#Data],MATCH($B96,Výskyt[kód-P]),AA$7),"")</f>
        <v/>
      </c>
      <c r="AB96" s="48" t="str">
        <f ca="1">IF(AND($B96&gt;0,AB$7&gt;0),INDEX(Výskyt[#Data],MATCH($B96,Výskyt[kód-P]),AB$7),"")</f>
        <v/>
      </c>
      <c r="AC96" s="48" t="str">
        <f ca="1">IF(AND($B96&gt;0,AC$7&gt;0),INDEX(Výskyt[#Data],MATCH($B96,Výskyt[kód-P]),AC$7),"")</f>
        <v/>
      </c>
      <c r="AD96" s="48" t="str">
        <f ca="1">IF(AND($B96&gt;0,AD$7&gt;0),INDEX(Výskyt[#Data],MATCH($B96,Výskyt[kód-P]),AD$7),"")</f>
        <v/>
      </c>
      <c r="AE96" s="48" t="str">
        <f ca="1">IF(AND($B96&gt;0,AE$7&gt;0),INDEX(Výskyt[#Data],MATCH($B96,Výskyt[kód-P]),AE$7),"")</f>
        <v/>
      </c>
      <c r="AF96" s="48" t="str">
        <f ca="1">IF(AND($B96&gt;0,AF$7&gt;0),INDEX(Výskyt[#Data],MATCH($B96,Výskyt[kód-P]),AF$7),"")</f>
        <v/>
      </c>
      <c r="AG96" s="48" t="str">
        <f ca="1">IF(AND($B96&gt;0,AG$7&gt;0),INDEX(Výskyt[#Data],MATCH($B96,Výskyt[kód-P]),AG$7),"")</f>
        <v/>
      </c>
      <c r="AH96" s="48" t="str">
        <f ca="1">IF(AND($B96&gt;0,AH$7&gt;0),INDEX(Výskyt[#Data],MATCH($B96,Výskyt[kód-P]),AH$7),"")</f>
        <v/>
      </c>
      <c r="AI96" s="48" t="str">
        <f ca="1">IF(AND($B96&gt;0,AI$7&gt;0),INDEX(Výskyt[#Data],MATCH($B96,Výskyt[kód-P]),AI$7),"")</f>
        <v/>
      </c>
      <c r="AJ96" s="48" t="str">
        <f ca="1">IF(AND($B96&gt;0,AJ$7&gt;0),INDEX(Výskyt[#Data],MATCH($B96,Výskyt[kód-P]),AJ$7),"")</f>
        <v/>
      </c>
      <c r="AK96" s="48" t="str">
        <f ca="1">IF(AND($B96&gt;0,AK$7&gt;0),INDEX(Výskyt[#Data],MATCH($B96,Výskyt[kód-P]),AK$7),"")</f>
        <v/>
      </c>
      <c r="AL96" s="48" t="str">
        <f ca="1">IF(AND($B96&gt;0,AL$7&gt;0),INDEX(Výskyt[#Data],MATCH($B96,Výskyt[kód-P]),AL$7),"")</f>
        <v/>
      </c>
      <c r="AM96" s="48" t="str">
        <f ca="1">IF(AND($B96&gt;0,AM$7&gt;0),INDEX(Výskyt[#Data],MATCH($B96,Výskyt[kód-P]),AM$7),"")</f>
        <v/>
      </c>
      <c r="AN96" s="48" t="str">
        <f ca="1">IF(AND($B96&gt;0,AN$7&gt;0),INDEX(Výskyt[#Data],MATCH($B96,Výskyt[kód-P]),AN$7),"")</f>
        <v/>
      </c>
      <c r="AO96" s="48" t="str">
        <f ca="1">IF(AND($B96&gt;0,AO$7&gt;0),INDEX(Výskyt[#Data],MATCH($B96,Výskyt[kód-P]),AO$7),"")</f>
        <v/>
      </c>
      <c r="AP96" s="48" t="str">
        <f ca="1">IF(AND($B96&gt;0,AP$7&gt;0),INDEX(Výskyt[#Data],MATCH($B96,Výskyt[kód-P]),AP$7),"")</f>
        <v/>
      </c>
      <c r="AQ96" s="48" t="str">
        <f ca="1">IF(AND($B96&gt;0,AQ$7&gt;0),INDEX(Výskyt[#Data],MATCH($B96,Výskyt[kód-P]),AQ$7),"")</f>
        <v/>
      </c>
      <c r="AR96" s="48" t="str">
        <f ca="1">IF(AND($B96&gt;0,AR$7&gt;0),INDEX(Výskyt[#Data],MATCH($B96,Výskyt[kód-P]),AR$7),"")</f>
        <v/>
      </c>
      <c r="AS96" s="48" t="str">
        <f ca="1">IF(AND($B96&gt;0,AS$7&gt;0),INDEX(Výskyt[#Data],MATCH($B96,Výskyt[kód-P]),AS$7),"")</f>
        <v/>
      </c>
      <c r="AT96" s="48" t="str">
        <f ca="1">IF(AND($B96&gt;0,AT$7&gt;0),INDEX(Výskyt[#Data],MATCH($B96,Výskyt[kód-P]),AT$7),"")</f>
        <v/>
      </c>
      <c r="AU96" s="48" t="str">
        <f ca="1">IF(AND($B96&gt;0,AU$7&gt;0),INDEX(Výskyt[#Data],MATCH($B96,Výskyt[kód-P]),AU$7),"")</f>
        <v/>
      </c>
      <c r="AV96" s="48" t="str">
        <f ca="1">IF(AND($B96&gt;0,AV$7&gt;0),INDEX(Výskyt[#Data],MATCH($B96,Výskyt[kód-P]),AV$7),"")</f>
        <v/>
      </c>
      <c r="AW96" s="48" t="str">
        <f ca="1">IF(AND($B96&gt;0,AW$7&gt;0),INDEX(Výskyt[#Data],MATCH($B96,Výskyt[kód-P]),AW$7),"")</f>
        <v/>
      </c>
      <c r="AX96" s="48" t="str">
        <f ca="1">IF(AND($B96&gt;0,AX$7&gt;0),INDEX(Výskyt[#Data],MATCH($B96,Výskyt[kód-P]),AX$7),"")</f>
        <v/>
      </c>
      <c r="AY96" s="48" t="str">
        <f ca="1">IF(AND($B96&gt;0,AY$7&gt;0),INDEX(Výskyt[#Data],MATCH($B96,Výskyt[kód-P]),AY$7),"")</f>
        <v/>
      </c>
      <c r="AZ96" s="48" t="str">
        <f ca="1">IF(AND($B96&gt;0,AZ$7&gt;0),INDEX(Výskyt[#Data],MATCH($B96,Výskyt[kód-P]),AZ$7),"")</f>
        <v/>
      </c>
      <c r="BA96" s="48" t="str">
        <f ca="1">IF(AND($B96&gt;0,BA$7&gt;0),INDEX(Výskyt[#Data],MATCH($B96,Výskyt[kód-P]),BA$7),"")</f>
        <v/>
      </c>
      <c r="BB96" s="42"/>
    </row>
    <row r="97" spans="1:54" ht="12.75" customHeight="1" x14ac:dyDescent="0.4">
      <c r="A97" s="54">
        <v>89</v>
      </c>
      <c r="B97" s="55" t="str">
        <f>IFERROR(INDEX(Výskyt[[poradie]:[kód-P]],MATCH(A97,Výskyt[poradie],0),2),"")</f>
        <v/>
      </c>
      <c r="C97" s="55" t="str">
        <f>IFERROR(INDEX(Cenník[[Kód]:[Názov]],MATCH($B97,Cenník[Kód]),2),"")</f>
        <v/>
      </c>
      <c r="D97" s="48" t="str">
        <f t="shared" ca="1" si="3"/>
        <v/>
      </c>
      <c r="E97" s="56" t="str">
        <f>IFERROR(INDEX(Cenník[[KódN]:[JC]],MATCH($B97,Cenník[KódN]),2),"")</f>
        <v/>
      </c>
      <c r="F97" s="57" t="str">
        <f t="shared" ca="1" si="4"/>
        <v/>
      </c>
      <c r="G97" s="42"/>
      <c r="H97" s="58" t="str">
        <f t="shared" si="5"/>
        <v/>
      </c>
      <c r="I97" s="48" t="str">
        <f ca="1">IF(AND($B97&gt;0,I$7&gt;0),INDEX(Výskyt[#Data],MATCH($B97,Výskyt[kód-P]),I$7),"")</f>
        <v/>
      </c>
      <c r="J97" s="48" t="str">
        <f ca="1">IF(AND($B97&gt;0,J$7&gt;0),INDEX(Výskyt[#Data],MATCH($B97,Výskyt[kód-P]),J$7),"")</f>
        <v/>
      </c>
      <c r="K97" s="48" t="str">
        <f ca="1">IF(AND($B97&gt;0,K$7&gt;0),INDEX(Výskyt[#Data],MATCH($B97,Výskyt[kód-P]),K$7),"")</f>
        <v/>
      </c>
      <c r="L97" s="48" t="str">
        <f ca="1">IF(AND($B97&gt;0,L$7&gt;0),INDEX(Výskyt[#Data],MATCH($B97,Výskyt[kód-P]),L$7),"")</f>
        <v/>
      </c>
      <c r="M97" s="48" t="str">
        <f ca="1">IF(AND($B97&gt;0,M$7&gt;0),INDEX(Výskyt[#Data],MATCH($B97,Výskyt[kód-P]),M$7),"")</f>
        <v/>
      </c>
      <c r="N97" s="48" t="str">
        <f ca="1">IF(AND($B97&gt;0,N$7&gt;0),INDEX(Výskyt[#Data],MATCH($B97,Výskyt[kód-P]),N$7),"")</f>
        <v/>
      </c>
      <c r="O97" s="48" t="str">
        <f ca="1">IF(AND($B97&gt;0,O$7&gt;0),INDEX(Výskyt[#Data],MATCH($B97,Výskyt[kód-P]),O$7),"")</f>
        <v/>
      </c>
      <c r="P97" s="48" t="str">
        <f ca="1">IF(AND($B97&gt;0,P$7&gt;0),INDEX(Výskyt[#Data],MATCH($B97,Výskyt[kód-P]),P$7),"")</f>
        <v/>
      </c>
      <c r="Q97" s="48" t="str">
        <f ca="1">IF(AND($B97&gt;0,Q$7&gt;0),INDEX(Výskyt[#Data],MATCH($B97,Výskyt[kód-P]),Q$7),"")</f>
        <v/>
      </c>
      <c r="R97" s="48" t="str">
        <f ca="1">IF(AND($B97&gt;0,R$7&gt;0),INDEX(Výskyt[#Data],MATCH($B97,Výskyt[kód-P]),R$7),"")</f>
        <v/>
      </c>
      <c r="S97" s="48" t="str">
        <f ca="1">IF(AND($B97&gt;0,S$7&gt;0),INDEX(Výskyt[#Data],MATCH($B97,Výskyt[kód-P]),S$7),"")</f>
        <v/>
      </c>
      <c r="T97" s="48" t="str">
        <f ca="1">IF(AND($B97&gt;0,T$7&gt;0),INDEX(Výskyt[#Data],MATCH($B97,Výskyt[kód-P]),T$7),"")</f>
        <v/>
      </c>
      <c r="U97" s="48" t="str">
        <f ca="1">IF(AND($B97&gt;0,U$7&gt;0),INDEX(Výskyt[#Data],MATCH($B97,Výskyt[kód-P]),U$7),"")</f>
        <v/>
      </c>
      <c r="V97" s="48" t="str">
        <f ca="1">IF(AND($B97&gt;0,V$7&gt;0),INDEX(Výskyt[#Data],MATCH($B97,Výskyt[kód-P]),V$7),"")</f>
        <v/>
      </c>
      <c r="W97" s="48" t="str">
        <f ca="1">IF(AND($B97&gt;0,W$7&gt;0),INDEX(Výskyt[#Data],MATCH($B97,Výskyt[kód-P]),W$7),"")</f>
        <v/>
      </c>
      <c r="X97" s="48" t="str">
        <f ca="1">IF(AND($B97&gt;0,X$7&gt;0),INDEX(Výskyt[#Data],MATCH($B97,Výskyt[kód-P]),X$7),"")</f>
        <v/>
      </c>
      <c r="Y97" s="48" t="str">
        <f ca="1">IF(AND($B97&gt;0,Y$7&gt;0),INDEX(Výskyt[#Data],MATCH($B97,Výskyt[kód-P]),Y$7),"")</f>
        <v/>
      </c>
      <c r="Z97" s="48" t="str">
        <f ca="1">IF(AND($B97&gt;0,Z$7&gt;0),INDEX(Výskyt[#Data],MATCH($B97,Výskyt[kód-P]),Z$7),"")</f>
        <v/>
      </c>
      <c r="AA97" s="48" t="str">
        <f ca="1">IF(AND($B97&gt;0,AA$7&gt;0),INDEX(Výskyt[#Data],MATCH($B97,Výskyt[kód-P]),AA$7),"")</f>
        <v/>
      </c>
      <c r="AB97" s="48" t="str">
        <f ca="1">IF(AND($B97&gt;0,AB$7&gt;0),INDEX(Výskyt[#Data],MATCH($B97,Výskyt[kód-P]),AB$7),"")</f>
        <v/>
      </c>
      <c r="AC97" s="48" t="str">
        <f ca="1">IF(AND($B97&gt;0,AC$7&gt;0),INDEX(Výskyt[#Data],MATCH($B97,Výskyt[kód-P]),AC$7),"")</f>
        <v/>
      </c>
      <c r="AD97" s="48" t="str">
        <f ca="1">IF(AND($B97&gt;0,AD$7&gt;0),INDEX(Výskyt[#Data],MATCH($B97,Výskyt[kód-P]),AD$7),"")</f>
        <v/>
      </c>
      <c r="AE97" s="48" t="str">
        <f ca="1">IF(AND($B97&gt;0,AE$7&gt;0),INDEX(Výskyt[#Data],MATCH($B97,Výskyt[kód-P]),AE$7),"")</f>
        <v/>
      </c>
      <c r="AF97" s="48" t="str">
        <f ca="1">IF(AND($B97&gt;0,AF$7&gt;0),INDEX(Výskyt[#Data],MATCH($B97,Výskyt[kód-P]),AF$7),"")</f>
        <v/>
      </c>
      <c r="AG97" s="48" t="str">
        <f ca="1">IF(AND($B97&gt;0,AG$7&gt;0),INDEX(Výskyt[#Data],MATCH($B97,Výskyt[kód-P]),AG$7),"")</f>
        <v/>
      </c>
      <c r="AH97" s="48" t="str">
        <f ca="1">IF(AND($B97&gt;0,AH$7&gt;0),INDEX(Výskyt[#Data],MATCH($B97,Výskyt[kód-P]),AH$7),"")</f>
        <v/>
      </c>
      <c r="AI97" s="48" t="str">
        <f ca="1">IF(AND($B97&gt;0,AI$7&gt;0),INDEX(Výskyt[#Data],MATCH($B97,Výskyt[kód-P]),AI$7),"")</f>
        <v/>
      </c>
      <c r="AJ97" s="48" t="str">
        <f ca="1">IF(AND($B97&gt;0,AJ$7&gt;0),INDEX(Výskyt[#Data],MATCH($B97,Výskyt[kód-P]),AJ$7),"")</f>
        <v/>
      </c>
      <c r="AK97" s="48" t="str">
        <f ca="1">IF(AND($B97&gt;0,AK$7&gt;0),INDEX(Výskyt[#Data],MATCH($B97,Výskyt[kód-P]),AK$7),"")</f>
        <v/>
      </c>
      <c r="AL97" s="48" t="str">
        <f ca="1">IF(AND($B97&gt;0,AL$7&gt;0),INDEX(Výskyt[#Data],MATCH($B97,Výskyt[kód-P]),AL$7),"")</f>
        <v/>
      </c>
      <c r="AM97" s="48" t="str">
        <f ca="1">IF(AND($B97&gt;0,AM$7&gt;0),INDEX(Výskyt[#Data],MATCH($B97,Výskyt[kód-P]),AM$7),"")</f>
        <v/>
      </c>
      <c r="AN97" s="48" t="str">
        <f ca="1">IF(AND($B97&gt;0,AN$7&gt;0),INDEX(Výskyt[#Data],MATCH($B97,Výskyt[kód-P]),AN$7),"")</f>
        <v/>
      </c>
      <c r="AO97" s="48" t="str">
        <f ca="1">IF(AND($B97&gt;0,AO$7&gt;0),INDEX(Výskyt[#Data],MATCH($B97,Výskyt[kód-P]),AO$7),"")</f>
        <v/>
      </c>
      <c r="AP97" s="48" t="str">
        <f ca="1">IF(AND($B97&gt;0,AP$7&gt;0),INDEX(Výskyt[#Data],MATCH($B97,Výskyt[kód-P]),AP$7),"")</f>
        <v/>
      </c>
      <c r="AQ97" s="48" t="str">
        <f ca="1">IF(AND($B97&gt;0,AQ$7&gt;0),INDEX(Výskyt[#Data],MATCH($B97,Výskyt[kód-P]),AQ$7),"")</f>
        <v/>
      </c>
      <c r="AR97" s="48" t="str">
        <f ca="1">IF(AND($B97&gt;0,AR$7&gt;0),INDEX(Výskyt[#Data],MATCH($B97,Výskyt[kód-P]),AR$7),"")</f>
        <v/>
      </c>
      <c r="AS97" s="48" t="str">
        <f ca="1">IF(AND($B97&gt;0,AS$7&gt;0),INDEX(Výskyt[#Data],MATCH($B97,Výskyt[kód-P]),AS$7),"")</f>
        <v/>
      </c>
      <c r="AT97" s="48" t="str">
        <f ca="1">IF(AND($B97&gt;0,AT$7&gt;0),INDEX(Výskyt[#Data],MATCH($B97,Výskyt[kód-P]),AT$7),"")</f>
        <v/>
      </c>
      <c r="AU97" s="48" t="str">
        <f ca="1">IF(AND($B97&gt;0,AU$7&gt;0),INDEX(Výskyt[#Data],MATCH($B97,Výskyt[kód-P]),AU$7),"")</f>
        <v/>
      </c>
      <c r="AV97" s="48" t="str">
        <f ca="1">IF(AND($B97&gt;0,AV$7&gt;0),INDEX(Výskyt[#Data],MATCH($B97,Výskyt[kód-P]),AV$7),"")</f>
        <v/>
      </c>
      <c r="AW97" s="48" t="str">
        <f ca="1">IF(AND($B97&gt;0,AW$7&gt;0),INDEX(Výskyt[#Data],MATCH($B97,Výskyt[kód-P]),AW$7),"")</f>
        <v/>
      </c>
      <c r="AX97" s="48" t="str">
        <f ca="1">IF(AND($B97&gt;0,AX$7&gt;0),INDEX(Výskyt[#Data],MATCH($B97,Výskyt[kód-P]),AX$7),"")</f>
        <v/>
      </c>
      <c r="AY97" s="48" t="str">
        <f ca="1">IF(AND($B97&gt;0,AY$7&gt;0),INDEX(Výskyt[#Data],MATCH($B97,Výskyt[kód-P]),AY$7),"")</f>
        <v/>
      </c>
      <c r="AZ97" s="48" t="str">
        <f ca="1">IF(AND($B97&gt;0,AZ$7&gt;0),INDEX(Výskyt[#Data],MATCH($B97,Výskyt[kód-P]),AZ$7),"")</f>
        <v/>
      </c>
      <c r="BA97" s="48" t="str">
        <f ca="1">IF(AND($B97&gt;0,BA$7&gt;0),INDEX(Výskyt[#Data],MATCH($B97,Výskyt[kód-P]),BA$7),"")</f>
        <v/>
      </c>
      <c r="BB97" s="42"/>
    </row>
    <row r="98" spans="1:54" ht="12.75" customHeight="1" x14ac:dyDescent="0.4">
      <c r="A98" s="54">
        <v>90</v>
      </c>
      <c r="B98" s="55" t="str">
        <f>IFERROR(INDEX(Výskyt[[poradie]:[kód-P]],MATCH(A98,Výskyt[poradie],0),2),"")</f>
        <v/>
      </c>
      <c r="C98" s="55" t="str">
        <f>IFERROR(INDEX(Cenník[[Kód]:[Názov]],MATCH($B98,Cenník[Kód]),2),"")</f>
        <v/>
      </c>
      <c r="D98" s="48" t="str">
        <f t="shared" ca="1" si="3"/>
        <v/>
      </c>
      <c r="E98" s="56" t="str">
        <f>IFERROR(INDEX(Cenník[[KódN]:[JC]],MATCH($B98,Cenník[KódN]),2),"")</f>
        <v/>
      </c>
      <c r="F98" s="57" t="str">
        <f t="shared" ca="1" si="4"/>
        <v/>
      </c>
      <c r="G98" s="42"/>
      <c r="H98" s="58" t="str">
        <f t="shared" si="5"/>
        <v/>
      </c>
      <c r="I98" s="48" t="str">
        <f ca="1">IF(AND($B98&gt;0,I$7&gt;0),INDEX(Výskyt[#Data],MATCH($B98,Výskyt[kód-P]),I$7),"")</f>
        <v/>
      </c>
      <c r="J98" s="48" t="str">
        <f ca="1">IF(AND($B98&gt;0,J$7&gt;0),INDEX(Výskyt[#Data],MATCH($B98,Výskyt[kód-P]),J$7),"")</f>
        <v/>
      </c>
      <c r="K98" s="48" t="str">
        <f ca="1">IF(AND($B98&gt;0,K$7&gt;0),INDEX(Výskyt[#Data],MATCH($B98,Výskyt[kód-P]),K$7),"")</f>
        <v/>
      </c>
      <c r="L98" s="48" t="str">
        <f ca="1">IF(AND($B98&gt;0,L$7&gt;0),INDEX(Výskyt[#Data],MATCH($B98,Výskyt[kód-P]),L$7),"")</f>
        <v/>
      </c>
      <c r="M98" s="48" t="str">
        <f ca="1">IF(AND($B98&gt;0,M$7&gt;0),INDEX(Výskyt[#Data],MATCH($B98,Výskyt[kód-P]),M$7),"")</f>
        <v/>
      </c>
      <c r="N98" s="48" t="str">
        <f ca="1">IF(AND($B98&gt;0,N$7&gt;0),INDEX(Výskyt[#Data],MATCH($B98,Výskyt[kód-P]),N$7),"")</f>
        <v/>
      </c>
      <c r="O98" s="48" t="str">
        <f ca="1">IF(AND($B98&gt;0,O$7&gt;0),INDEX(Výskyt[#Data],MATCH($B98,Výskyt[kód-P]),O$7),"")</f>
        <v/>
      </c>
      <c r="P98" s="48" t="str">
        <f ca="1">IF(AND($B98&gt;0,P$7&gt;0),INDEX(Výskyt[#Data],MATCH($B98,Výskyt[kód-P]),P$7),"")</f>
        <v/>
      </c>
      <c r="Q98" s="48" t="str">
        <f ca="1">IF(AND($B98&gt;0,Q$7&gt;0),INDEX(Výskyt[#Data],MATCH($B98,Výskyt[kód-P]),Q$7),"")</f>
        <v/>
      </c>
      <c r="R98" s="48" t="str">
        <f ca="1">IF(AND($B98&gt;0,R$7&gt;0),INDEX(Výskyt[#Data],MATCH($B98,Výskyt[kód-P]),R$7),"")</f>
        <v/>
      </c>
      <c r="S98" s="48" t="str">
        <f ca="1">IF(AND($B98&gt;0,S$7&gt;0),INDEX(Výskyt[#Data],MATCH($B98,Výskyt[kód-P]),S$7),"")</f>
        <v/>
      </c>
      <c r="T98" s="48" t="str">
        <f ca="1">IF(AND($B98&gt;0,T$7&gt;0),INDEX(Výskyt[#Data],MATCH($B98,Výskyt[kód-P]),T$7),"")</f>
        <v/>
      </c>
      <c r="U98" s="48" t="str">
        <f ca="1">IF(AND($B98&gt;0,U$7&gt;0),INDEX(Výskyt[#Data],MATCH($B98,Výskyt[kód-P]),U$7),"")</f>
        <v/>
      </c>
      <c r="V98" s="48" t="str">
        <f ca="1">IF(AND($B98&gt;0,V$7&gt;0),INDEX(Výskyt[#Data],MATCH($B98,Výskyt[kód-P]),V$7),"")</f>
        <v/>
      </c>
      <c r="W98" s="48" t="str">
        <f ca="1">IF(AND($B98&gt;0,W$7&gt;0),INDEX(Výskyt[#Data],MATCH($B98,Výskyt[kód-P]),W$7),"")</f>
        <v/>
      </c>
      <c r="X98" s="48" t="str">
        <f ca="1">IF(AND($B98&gt;0,X$7&gt;0),INDEX(Výskyt[#Data],MATCH($B98,Výskyt[kód-P]),X$7),"")</f>
        <v/>
      </c>
      <c r="Y98" s="48" t="str">
        <f ca="1">IF(AND($B98&gt;0,Y$7&gt;0),INDEX(Výskyt[#Data],MATCH($B98,Výskyt[kód-P]),Y$7),"")</f>
        <v/>
      </c>
      <c r="Z98" s="48" t="str">
        <f ca="1">IF(AND($B98&gt;0,Z$7&gt;0),INDEX(Výskyt[#Data],MATCH($B98,Výskyt[kód-P]),Z$7),"")</f>
        <v/>
      </c>
      <c r="AA98" s="48" t="str">
        <f ca="1">IF(AND($B98&gt;0,AA$7&gt;0),INDEX(Výskyt[#Data],MATCH($B98,Výskyt[kód-P]),AA$7),"")</f>
        <v/>
      </c>
      <c r="AB98" s="48" t="str">
        <f ca="1">IF(AND($B98&gt;0,AB$7&gt;0),INDEX(Výskyt[#Data],MATCH($B98,Výskyt[kód-P]),AB$7),"")</f>
        <v/>
      </c>
      <c r="AC98" s="48" t="str">
        <f ca="1">IF(AND($B98&gt;0,AC$7&gt;0),INDEX(Výskyt[#Data],MATCH($B98,Výskyt[kód-P]),AC$7),"")</f>
        <v/>
      </c>
      <c r="AD98" s="48" t="str">
        <f ca="1">IF(AND($B98&gt;0,AD$7&gt;0),INDEX(Výskyt[#Data],MATCH($B98,Výskyt[kód-P]),AD$7),"")</f>
        <v/>
      </c>
      <c r="AE98" s="48" t="str">
        <f ca="1">IF(AND($B98&gt;0,AE$7&gt;0),INDEX(Výskyt[#Data],MATCH($B98,Výskyt[kód-P]),AE$7),"")</f>
        <v/>
      </c>
      <c r="AF98" s="48" t="str">
        <f ca="1">IF(AND($B98&gt;0,AF$7&gt;0),INDEX(Výskyt[#Data],MATCH($B98,Výskyt[kód-P]),AF$7),"")</f>
        <v/>
      </c>
      <c r="AG98" s="48" t="str">
        <f ca="1">IF(AND($B98&gt;0,AG$7&gt;0),INDEX(Výskyt[#Data],MATCH($B98,Výskyt[kód-P]),AG$7),"")</f>
        <v/>
      </c>
      <c r="AH98" s="48" t="str">
        <f ca="1">IF(AND($B98&gt;0,AH$7&gt;0),INDEX(Výskyt[#Data],MATCH($B98,Výskyt[kód-P]),AH$7),"")</f>
        <v/>
      </c>
      <c r="AI98" s="48" t="str">
        <f ca="1">IF(AND($B98&gt;0,AI$7&gt;0),INDEX(Výskyt[#Data],MATCH($B98,Výskyt[kód-P]),AI$7),"")</f>
        <v/>
      </c>
      <c r="AJ98" s="48" t="str">
        <f ca="1">IF(AND($B98&gt;0,AJ$7&gt;0),INDEX(Výskyt[#Data],MATCH($B98,Výskyt[kód-P]),AJ$7),"")</f>
        <v/>
      </c>
      <c r="AK98" s="48" t="str">
        <f ca="1">IF(AND($B98&gt;0,AK$7&gt;0),INDEX(Výskyt[#Data],MATCH($B98,Výskyt[kód-P]),AK$7),"")</f>
        <v/>
      </c>
      <c r="AL98" s="48" t="str">
        <f ca="1">IF(AND($B98&gt;0,AL$7&gt;0),INDEX(Výskyt[#Data],MATCH($B98,Výskyt[kód-P]),AL$7),"")</f>
        <v/>
      </c>
      <c r="AM98" s="48" t="str">
        <f ca="1">IF(AND($B98&gt;0,AM$7&gt;0),INDEX(Výskyt[#Data],MATCH($B98,Výskyt[kód-P]),AM$7),"")</f>
        <v/>
      </c>
      <c r="AN98" s="48" t="str">
        <f ca="1">IF(AND($B98&gt;0,AN$7&gt;0),INDEX(Výskyt[#Data],MATCH($B98,Výskyt[kód-P]),AN$7),"")</f>
        <v/>
      </c>
      <c r="AO98" s="48" t="str">
        <f ca="1">IF(AND($B98&gt;0,AO$7&gt;0),INDEX(Výskyt[#Data],MATCH($B98,Výskyt[kód-P]),AO$7),"")</f>
        <v/>
      </c>
      <c r="AP98" s="48" t="str">
        <f ca="1">IF(AND($B98&gt;0,AP$7&gt;0),INDEX(Výskyt[#Data],MATCH($B98,Výskyt[kód-P]),AP$7),"")</f>
        <v/>
      </c>
      <c r="AQ98" s="48" t="str">
        <f ca="1">IF(AND($B98&gt;0,AQ$7&gt;0),INDEX(Výskyt[#Data],MATCH($B98,Výskyt[kód-P]),AQ$7),"")</f>
        <v/>
      </c>
      <c r="AR98" s="48" t="str">
        <f ca="1">IF(AND($B98&gt;0,AR$7&gt;0),INDEX(Výskyt[#Data],MATCH($B98,Výskyt[kód-P]),AR$7),"")</f>
        <v/>
      </c>
      <c r="AS98" s="48" t="str">
        <f ca="1">IF(AND($B98&gt;0,AS$7&gt;0),INDEX(Výskyt[#Data],MATCH($B98,Výskyt[kód-P]),AS$7),"")</f>
        <v/>
      </c>
      <c r="AT98" s="48" t="str">
        <f ca="1">IF(AND($B98&gt;0,AT$7&gt;0),INDEX(Výskyt[#Data],MATCH($B98,Výskyt[kód-P]),AT$7),"")</f>
        <v/>
      </c>
      <c r="AU98" s="48" t="str">
        <f ca="1">IF(AND($B98&gt;0,AU$7&gt;0),INDEX(Výskyt[#Data],MATCH($B98,Výskyt[kód-P]),AU$7),"")</f>
        <v/>
      </c>
      <c r="AV98" s="48" t="str">
        <f ca="1">IF(AND($B98&gt;0,AV$7&gt;0),INDEX(Výskyt[#Data],MATCH($B98,Výskyt[kód-P]),AV$7),"")</f>
        <v/>
      </c>
      <c r="AW98" s="48" t="str">
        <f ca="1">IF(AND($B98&gt;0,AW$7&gt;0),INDEX(Výskyt[#Data],MATCH($B98,Výskyt[kód-P]),AW$7),"")</f>
        <v/>
      </c>
      <c r="AX98" s="48" t="str">
        <f ca="1">IF(AND($B98&gt;0,AX$7&gt;0),INDEX(Výskyt[#Data],MATCH($B98,Výskyt[kód-P]),AX$7),"")</f>
        <v/>
      </c>
      <c r="AY98" s="48" t="str">
        <f ca="1">IF(AND($B98&gt;0,AY$7&gt;0),INDEX(Výskyt[#Data],MATCH($B98,Výskyt[kód-P]),AY$7),"")</f>
        <v/>
      </c>
      <c r="AZ98" s="48" t="str">
        <f ca="1">IF(AND($B98&gt;0,AZ$7&gt;0),INDEX(Výskyt[#Data],MATCH($B98,Výskyt[kód-P]),AZ$7),"")</f>
        <v/>
      </c>
      <c r="BA98" s="48" t="str">
        <f ca="1">IF(AND($B98&gt;0,BA$7&gt;0),INDEX(Výskyt[#Data],MATCH($B98,Výskyt[kód-P]),BA$7),"")</f>
        <v/>
      </c>
      <c r="BB98" s="42"/>
    </row>
    <row r="99" spans="1:54" ht="12.75" customHeight="1" x14ac:dyDescent="0.4">
      <c r="A99" s="54">
        <v>91</v>
      </c>
      <c r="B99" s="55" t="str">
        <f>IFERROR(INDEX(Výskyt[[poradie]:[kód-P]],MATCH(A99,Výskyt[poradie],0),2),"")</f>
        <v/>
      </c>
      <c r="C99" s="55" t="str">
        <f>IFERROR(INDEX(Cenník[[Kód]:[Názov]],MATCH($B99,Cenník[Kód]),2),"")</f>
        <v/>
      </c>
      <c r="D99" s="48" t="str">
        <f t="shared" ca="1" si="3"/>
        <v/>
      </c>
      <c r="E99" s="56" t="str">
        <f>IFERROR(INDEX(Cenník[[KódN]:[JC]],MATCH($B99,Cenník[KódN]),2),"")</f>
        <v/>
      </c>
      <c r="F99" s="57" t="str">
        <f t="shared" ca="1" si="4"/>
        <v/>
      </c>
      <c r="G99" s="42"/>
      <c r="H99" s="58" t="str">
        <f t="shared" si="5"/>
        <v/>
      </c>
      <c r="I99" s="48" t="str">
        <f ca="1">IF(AND($B99&gt;0,I$7&gt;0),INDEX(Výskyt[#Data],MATCH($B99,Výskyt[kód-P]),I$7),"")</f>
        <v/>
      </c>
      <c r="J99" s="48" t="str">
        <f ca="1">IF(AND($B99&gt;0,J$7&gt;0),INDEX(Výskyt[#Data],MATCH($B99,Výskyt[kód-P]),J$7),"")</f>
        <v/>
      </c>
      <c r="K99" s="48" t="str">
        <f ca="1">IF(AND($B99&gt;0,K$7&gt;0),INDEX(Výskyt[#Data],MATCH($B99,Výskyt[kód-P]),K$7),"")</f>
        <v/>
      </c>
      <c r="L99" s="48" t="str">
        <f ca="1">IF(AND($B99&gt;0,L$7&gt;0),INDEX(Výskyt[#Data],MATCH($B99,Výskyt[kód-P]),L$7),"")</f>
        <v/>
      </c>
      <c r="M99" s="48" t="str">
        <f ca="1">IF(AND($B99&gt;0,M$7&gt;0),INDEX(Výskyt[#Data],MATCH($B99,Výskyt[kód-P]),M$7),"")</f>
        <v/>
      </c>
      <c r="N99" s="48" t="str">
        <f ca="1">IF(AND($B99&gt;0,N$7&gt;0),INDEX(Výskyt[#Data],MATCH($B99,Výskyt[kód-P]),N$7),"")</f>
        <v/>
      </c>
      <c r="O99" s="48" t="str">
        <f ca="1">IF(AND($B99&gt;0,O$7&gt;0),INDEX(Výskyt[#Data],MATCH($B99,Výskyt[kód-P]),O$7),"")</f>
        <v/>
      </c>
      <c r="P99" s="48" t="str">
        <f ca="1">IF(AND($B99&gt;0,P$7&gt;0),INDEX(Výskyt[#Data],MATCH($B99,Výskyt[kód-P]),P$7),"")</f>
        <v/>
      </c>
      <c r="Q99" s="48" t="str">
        <f ca="1">IF(AND($B99&gt;0,Q$7&gt;0),INDEX(Výskyt[#Data],MATCH($B99,Výskyt[kód-P]),Q$7),"")</f>
        <v/>
      </c>
      <c r="R99" s="48" t="str">
        <f ca="1">IF(AND($B99&gt;0,R$7&gt;0),INDEX(Výskyt[#Data],MATCH($B99,Výskyt[kód-P]),R$7),"")</f>
        <v/>
      </c>
      <c r="S99" s="48" t="str">
        <f ca="1">IF(AND($B99&gt;0,S$7&gt;0),INDEX(Výskyt[#Data],MATCH($B99,Výskyt[kód-P]),S$7),"")</f>
        <v/>
      </c>
      <c r="T99" s="48" t="str">
        <f ca="1">IF(AND($B99&gt;0,T$7&gt;0),INDEX(Výskyt[#Data],MATCH($B99,Výskyt[kód-P]),T$7),"")</f>
        <v/>
      </c>
      <c r="U99" s="48" t="str">
        <f ca="1">IF(AND($B99&gt;0,U$7&gt;0),INDEX(Výskyt[#Data],MATCH($B99,Výskyt[kód-P]),U$7),"")</f>
        <v/>
      </c>
      <c r="V99" s="48" t="str">
        <f ca="1">IF(AND($B99&gt;0,V$7&gt;0),INDEX(Výskyt[#Data],MATCH($B99,Výskyt[kód-P]),V$7),"")</f>
        <v/>
      </c>
      <c r="W99" s="48" t="str">
        <f ca="1">IF(AND($B99&gt;0,W$7&gt;0),INDEX(Výskyt[#Data],MATCH($B99,Výskyt[kód-P]),W$7),"")</f>
        <v/>
      </c>
      <c r="X99" s="48" t="str">
        <f ca="1">IF(AND($B99&gt;0,X$7&gt;0),INDEX(Výskyt[#Data],MATCH($B99,Výskyt[kód-P]),X$7),"")</f>
        <v/>
      </c>
      <c r="Y99" s="48" t="str">
        <f ca="1">IF(AND($B99&gt;0,Y$7&gt;0),INDEX(Výskyt[#Data],MATCH($B99,Výskyt[kód-P]),Y$7),"")</f>
        <v/>
      </c>
      <c r="Z99" s="48" t="str">
        <f ca="1">IF(AND($B99&gt;0,Z$7&gt;0),INDEX(Výskyt[#Data],MATCH($B99,Výskyt[kód-P]),Z$7),"")</f>
        <v/>
      </c>
      <c r="AA99" s="48" t="str">
        <f ca="1">IF(AND($B99&gt;0,AA$7&gt;0),INDEX(Výskyt[#Data],MATCH($B99,Výskyt[kód-P]),AA$7),"")</f>
        <v/>
      </c>
      <c r="AB99" s="48" t="str">
        <f ca="1">IF(AND($B99&gt;0,AB$7&gt;0),INDEX(Výskyt[#Data],MATCH($B99,Výskyt[kód-P]),AB$7),"")</f>
        <v/>
      </c>
      <c r="AC99" s="48" t="str">
        <f ca="1">IF(AND($B99&gt;0,AC$7&gt;0),INDEX(Výskyt[#Data],MATCH($B99,Výskyt[kód-P]),AC$7),"")</f>
        <v/>
      </c>
      <c r="AD99" s="48" t="str">
        <f ca="1">IF(AND($B99&gt;0,AD$7&gt;0),INDEX(Výskyt[#Data],MATCH($B99,Výskyt[kód-P]),AD$7),"")</f>
        <v/>
      </c>
      <c r="AE99" s="48" t="str">
        <f ca="1">IF(AND($B99&gt;0,AE$7&gt;0),INDEX(Výskyt[#Data],MATCH($B99,Výskyt[kód-P]),AE$7),"")</f>
        <v/>
      </c>
      <c r="AF99" s="48" t="str">
        <f ca="1">IF(AND($B99&gt;0,AF$7&gt;0),INDEX(Výskyt[#Data],MATCH($B99,Výskyt[kód-P]),AF$7),"")</f>
        <v/>
      </c>
      <c r="AG99" s="48" t="str">
        <f ca="1">IF(AND($B99&gt;0,AG$7&gt;0),INDEX(Výskyt[#Data],MATCH($B99,Výskyt[kód-P]),AG$7),"")</f>
        <v/>
      </c>
      <c r="AH99" s="48" t="str">
        <f ca="1">IF(AND($B99&gt;0,AH$7&gt;0),INDEX(Výskyt[#Data],MATCH($B99,Výskyt[kód-P]),AH$7),"")</f>
        <v/>
      </c>
      <c r="AI99" s="48" t="str">
        <f ca="1">IF(AND($B99&gt;0,AI$7&gt;0),INDEX(Výskyt[#Data],MATCH($B99,Výskyt[kód-P]),AI$7),"")</f>
        <v/>
      </c>
      <c r="AJ99" s="48" t="str">
        <f ca="1">IF(AND($B99&gt;0,AJ$7&gt;0),INDEX(Výskyt[#Data],MATCH($B99,Výskyt[kód-P]),AJ$7),"")</f>
        <v/>
      </c>
      <c r="AK99" s="48" t="str">
        <f ca="1">IF(AND($B99&gt;0,AK$7&gt;0),INDEX(Výskyt[#Data],MATCH($B99,Výskyt[kód-P]),AK$7),"")</f>
        <v/>
      </c>
      <c r="AL99" s="48" t="str">
        <f ca="1">IF(AND($B99&gt;0,AL$7&gt;0),INDEX(Výskyt[#Data],MATCH($B99,Výskyt[kód-P]),AL$7),"")</f>
        <v/>
      </c>
      <c r="AM99" s="48" t="str">
        <f ca="1">IF(AND($B99&gt;0,AM$7&gt;0),INDEX(Výskyt[#Data],MATCH($B99,Výskyt[kód-P]),AM$7),"")</f>
        <v/>
      </c>
      <c r="AN99" s="48" t="str">
        <f ca="1">IF(AND($B99&gt;0,AN$7&gt;0),INDEX(Výskyt[#Data],MATCH($B99,Výskyt[kód-P]),AN$7),"")</f>
        <v/>
      </c>
      <c r="AO99" s="48" t="str">
        <f ca="1">IF(AND($B99&gt;0,AO$7&gt;0),INDEX(Výskyt[#Data],MATCH($B99,Výskyt[kód-P]),AO$7),"")</f>
        <v/>
      </c>
      <c r="AP99" s="48" t="str">
        <f ca="1">IF(AND($B99&gt;0,AP$7&gt;0),INDEX(Výskyt[#Data],MATCH($B99,Výskyt[kód-P]),AP$7),"")</f>
        <v/>
      </c>
      <c r="AQ99" s="48" t="str">
        <f ca="1">IF(AND($B99&gt;0,AQ$7&gt;0),INDEX(Výskyt[#Data],MATCH($B99,Výskyt[kód-P]),AQ$7),"")</f>
        <v/>
      </c>
      <c r="AR99" s="48" t="str">
        <f ca="1">IF(AND($B99&gt;0,AR$7&gt;0),INDEX(Výskyt[#Data],MATCH($B99,Výskyt[kód-P]),AR$7),"")</f>
        <v/>
      </c>
      <c r="AS99" s="48" t="str">
        <f ca="1">IF(AND($B99&gt;0,AS$7&gt;0),INDEX(Výskyt[#Data],MATCH($B99,Výskyt[kód-P]),AS$7),"")</f>
        <v/>
      </c>
      <c r="AT99" s="48" t="str">
        <f ca="1">IF(AND($B99&gt;0,AT$7&gt;0),INDEX(Výskyt[#Data],MATCH($B99,Výskyt[kód-P]),AT$7),"")</f>
        <v/>
      </c>
      <c r="AU99" s="48" t="str">
        <f ca="1">IF(AND($B99&gt;0,AU$7&gt;0),INDEX(Výskyt[#Data],MATCH($B99,Výskyt[kód-P]),AU$7),"")</f>
        <v/>
      </c>
      <c r="AV99" s="48" t="str">
        <f ca="1">IF(AND($B99&gt;0,AV$7&gt;0),INDEX(Výskyt[#Data],MATCH($B99,Výskyt[kód-P]),AV$7),"")</f>
        <v/>
      </c>
      <c r="AW99" s="48" t="str">
        <f ca="1">IF(AND($B99&gt;0,AW$7&gt;0),INDEX(Výskyt[#Data],MATCH($B99,Výskyt[kód-P]),AW$7),"")</f>
        <v/>
      </c>
      <c r="AX99" s="48" t="str">
        <f ca="1">IF(AND($B99&gt;0,AX$7&gt;0),INDEX(Výskyt[#Data],MATCH($B99,Výskyt[kód-P]),AX$7),"")</f>
        <v/>
      </c>
      <c r="AY99" s="48" t="str">
        <f ca="1">IF(AND($B99&gt;0,AY$7&gt;0),INDEX(Výskyt[#Data],MATCH($B99,Výskyt[kód-P]),AY$7),"")</f>
        <v/>
      </c>
      <c r="AZ99" s="48" t="str">
        <f ca="1">IF(AND($B99&gt;0,AZ$7&gt;0),INDEX(Výskyt[#Data],MATCH($B99,Výskyt[kód-P]),AZ$7),"")</f>
        <v/>
      </c>
      <c r="BA99" s="48" t="str">
        <f ca="1">IF(AND($B99&gt;0,BA$7&gt;0),INDEX(Výskyt[#Data],MATCH($B99,Výskyt[kód-P]),BA$7),"")</f>
        <v/>
      </c>
      <c r="BB99" s="42"/>
    </row>
    <row r="100" spans="1:54" ht="12.75" customHeight="1" x14ac:dyDescent="0.4">
      <c r="A100" s="54">
        <v>92</v>
      </c>
      <c r="B100" s="55" t="str">
        <f>IFERROR(INDEX(Výskyt[[poradie]:[kód-P]],MATCH(A100,Výskyt[poradie],0),2),"")</f>
        <v/>
      </c>
      <c r="C100" s="55" t="str">
        <f>IFERROR(INDEX(Cenník[[Kód]:[Názov]],MATCH($B100,Cenník[Kód]),2),"")</f>
        <v/>
      </c>
      <c r="D100" s="48" t="str">
        <f t="shared" ca="1" si="3"/>
        <v/>
      </c>
      <c r="E100" s="56" t="str">
        <f>IFERROR(INDEX(Cenník[[KódN]:[JC]],MATCH($B100,Cenník[KódN]),2),"")</f>
        <v/>
      </c>
      <c r="F100" s="57" t="str">
        <f t="shared" ca="1" si="4"/>
        <v/>
      </c>
      <c r="G100" s="42"/>
      <c r="H100" s="58" t="str">
        <f t="shared" si="5"/>
        <v/>
      </c>
      <c r="I100" s="48" t="str">
        <f ca="1">IF(AND($B100&gt;0,I$7&gt;0),INDEX(Výskyt[#Data],MATCH($B100,Výskyt[kód-P]),I$7),"")</f>
        <v/>
      </c>
      <c r="J100" s="48" t="str">
        <f ca="1">IF(AND($B100&gt;0,J$7&gt;0),INDEX(Výskyt[#Data],MATCH($B100,Výskyt[kód-P]),J$7),"")</f>
        <v/>
      </c>
      <c r="K100" s="48" t="str">
        <f ca="1">IF(AND($B100&gt;0,K$7&gt;0),INDEX(Výskyt[#Data],MATCH($B100,Výskyt[kód-P]),K$7),"")</f>
        <v/>
      </c>
      <c r="L100" s="48" t="str">
        <f ca="1">IF(AND($B100&gt;0,L$7&gt;0),INDEX(Výskyt[#Data],MATCH($B100,Výskyt[kód-P]),L$7),"")</f>
        <v/>
      </c>
      <c r="M100" s="48" t="str">
        <f ca="1">IF(AND($B100&gt;0,M$7&gt;0),INDEX(Výskyt[#Data],MATCH($B100,Výskyt[kód-P]),M$7),"")</f>
        <v/>
      </c>
      <c r="N100" s="48" t="str">
        <f ca="1">IF(AND($B100&gt;0,N$7&gt;0),INDEX(Výskyt[#Data],MATCH($B100,Výskyt[kód-P]),N$7),"")</f>
        <v/>
      </c>
      <c r="O100" s="48" t="str">
        <f ca="1">IF(AND($B100&gt;0,O$7&gt;0),INDEX(Výskyt[#Data],MATCH($B100,Výskyt[kód-P]),O$7),"")</f>
        <v/>
      </c>
      <c r="P100" s="48" t="str">
        <f ca="1">IF(AND($B100&gt;0,P$7&gt;0),INDEX(Výskyt[#Data],MATCH($B100,Výskyt[kód-P]),P$7),"")</f>
        <v/>
      </c>
      <c r="Q100" s="48" t="str">
        <f ca="1">IF(AND($B100&gt;0,Q$7&gt;0),INDEX(Výskyt[#Data],MATCH($B100,Výskyt[kód-P]),Q$7),"")</f>
        <v/>
      </c>
      <c r="R100" s="48" t="str">
        <f ca="1">IF(AND($B100&gt;0,R$7&gt;0),INDEX(Výskyt[#Data],MATCH($B100,Výskyt[kód-P]),R$7),"")</f>
        <v/>
      </c>
      <c r="S100" s="48" t="str">
        <f ca="1">IF(AND($B100&gt;0,S$7&gt;0),INDEX(Výskyt[#Data],MATCH($B100,Výskyt[kód-P]),S$7),"")</f>
        <v/>
      </c>
      <c r="T100" s="48" t="str">
        <f ca="1">IF(AND($B100&gt;0,T$7&gt;0),INDEX(Výskyt[#Data],MATCH($B100,Výskyt[kód-P]),T$7),"")</f>
        <v/>
      </c>
      <c r="U100" s="48" t="str">
        <f ca="1">IF(AND($B100&gt;0,U$7&gt;0),INDEX(Výskyt[#Data],MATCH($B100,Výskyt[kód-P]),U$7),"")</f>
        <v/>
      </c>
      <c r="V100" s="48" t="str">
        <f ca="1">IF(AND($B100&gt;0,V$7&gt;0),INDEX(Výskyt[#Data],MATCH($B100,Výskyt[kód-P]),V$7),"")</f>
        <v/>
      </c>
      <c r="W100" s="48" t="str">
        <f ca="1">IF(AND($B100&gt;0,W$7&gt;0),INDEX(Výskyt[#Data],MATCH($B100,Výskyt[kód-P]),W$7),"")</f>
        <v/>
      </c>
      <c r="X100" s="48" t="str">
        <f ca="1">IF(AND($B100&gt;0,X$7&gt;0),INDEX(Výskyt[#Data],MATCH($B100,Výskyt[kód-P]),X$7),"")</f>
        <v/>
      </c>
      <c r="Y100" s="48" t="str">
        <f ca="1">IF(AND($B100&gt;0,Y$7&gt;0),INDEX(Výskyt[#Data],MATCH($B100,Výskyt[kód-P]),Y$7),"")</f>
        <v/>
      </c>
      <c r="Z100" s="48" t="str">
        <f ca="1">IF(AND($B100&gt;0,Z$7&gt;0),INDEX(Výskyt[#Data],MATCH($B100,Výskyt[kód-P]),Z$7),"")</f>
        <v/>
      </c>
      <c r="AA100" s="48" t="str">
        <f ca="1">IF(AND($B100&gt;0,AA$7&gt;0),INDEX(Výskyt[#Data],MATCH($B100,Výskyt[kód-P]),AA$7),"")</f>
        <v/>
      </c>
      <c r="AB100" s="48" t="str">
        <f ca="1">IF(AND($B100&gt;0,AB$7&gt;0),INDEX(Výskyt[#Data],MATCH($B100,Výskyt[kód-P]),AB$7),"")</f>
        <v/>
      </c>
      <c r="AC100" s="48" t="str">
        <f ca="1">IF(AND($B100&gt;0,AC$7&gt;0),INDEX(Výskyt[#Data],MATCH($B100,Výskyt[kód-P]),AC$7),"")</f>
        <v/>
      </c>
      <c r="AD100" s="48" t="str">
        <f ca="1">IF(AND($B100&gt;0,AD$7&gt;0),INDEX(Výskyt[#Data],MATCH($B100,Výskyt[kód-P]),AD$7),"")</f>
        <v/>
      </c>
      <c r="AE100" s="48" t="str">
        <f ca="1">IF(AND($B100&gt;0,AE$7&gt;0),INDEX(Výskyt[#Data],MATCH($B100,Výskyt[kód-P]),AE$7),"")</f>
        <v/>
      </c>
      <c r="AF100" s="48" t="str">
        <f ca="1">IF(AND($B100&gt;0,AF$7&gt;0),INDEX(Výskyt[#Data],MATCH($B100,Výskyt[kód-P]),AF$7),"")</f>
        <v/>
      </c>
      <c r="AG100" s="48" t="str">
        <f ca="1">IF(AND($B100&gt;0,AG$7&gt;0),INDEX(Výskyt[#Data],MATCH($B100,Výskyt[kód-P]),AG$7),"")</f>
        <v/>
      </c>
      <c r="AH100" s="48" t="str">
        <f ca="1">IF(AND($B100&gt;0,AH$7&gt;0),INDEX(Výskyt[#Data],MATCH($B100,Výskyt[kód-P]),AH$7),"")</f>
        <v/>
      </c>
      <c r="AI100" s="48" t="str">
        <f ca="1">IF(AND($B100&gt;0,AI$7&gt;0),INDEX(Výskyt[#Data],MATCH($B100,Výskyt[kód-P]),AI$7),"")</f>
        <v/>
      </c>
      <c r="AJ100" s="48" t="str">
        <f ca="1">IF(AND($B100&gt;0,AJ$7&gt;0),INDEX(Výskyt[#Data],MATCH($B100,Výskyt[kód-P]),AJ$7),"")</f>
        <v/>
      </c>
      <c r="AK100" s="48" t="str">
        <f ca="1">IF(AND($B100&gt;0,AK$7&gt;0),INDEX(Výskyt[#Data],MATCH($B100,Výskyt[kód-P]),AK$7),"")</f>
        <v/>
      </c>
      <c r="AL100" s="48" t="str">
        <f ca="1">IF(AND($B100&gt;0,AL$7&gt;0),INDEX(Výskyt[#Data],MATCH($B100,Výskyt[kód-P]),AL$7),"")</f>
        <v/>
      </c>
      <c r="AM100" s="48" t="str">
        <f ca="1">IF(AND($B100&gt;0,AM$7&gt;0),INDEX(Výskyt[#Data],MATCH($B100,Výskyt[kód-P]),AM$7),"")</f>
        <v/>
      </c>
      <c r="AN100" s="48" t="str">
        <f ca="1">IF(AND($B100&gt;0,AN$7&gt;0),INDEX(Výskyt[#Data],MATCH($B100,Výskyt[kód-P]),AN$7),"")</f>
        <v/>
      </c>
      <c r="AO100" s="48" t="str">
        <f ca="1">IF(AND($B100&gt;0,AO$7&gt;0),INDEX(Výskyt[#Data],MATCH($B100,Výskyt[kód-P]),AO$7),"")</f>
        <v/>
      </c>
      <c r="AP100" s="48" t="str">
        <f ca="1">IF(AND($B100&gt;0,AP$7&gt;0),INDEX(Výskyt[#Data],MATCH($B100,Výskyt[kód-P]),AP$7),"")</f>
        <v/>
      </c>
      <c r="AQ100" s="48" t="str">
        <f ca="1">IF(AND($B100&gt;0,AQ$7&gt;0),INDEX(Výskyt[#Data],MATCH($B100,Výskyt[kód-P]),AQ$7),"")</f>
        <v/>
      </c>
      <c r="AR100" s="48" t="str">
        <f ca="1">IF(AND($B100&gt;0,AR$7&gt;0),INDEX(Výskyt[#Data],MATCH($B100,Výskyt[kód-P]),AR$7),"")</f>
        <v/>
      </c>
      <c r="AS100" s="48" t="str">
        <f ca="1">IF(AND($B100&gt;0,AS$7&gt;0),INDEX(Výskyt[#Data],MATCH($B100,Výskyt[kód-P]),AS$7),"")</f>
        <v/>
      </c>
      <c r="AT100" s="48" t="str">
        <f ca="1">IF(AND($B100&gt;0,AT$7&gt;0),INDEX(Výskyt[#Data],MATCH($B100,Výskyt[kód-P]),AT$7),"")</f>
        <v/>
      </c>
      <c r="AU100" s="48" t="str">
        <f ca="1">IF(AND($B100&gt;0,AU$7&gt;0),INDEX(Výskyt[#Data],MATCH($B100,Výskyt[kód-P]),AU$7),"")</f>
        <v/>
      </c>
      <c r="AV100" s="48" t="str">
        <f ca="1">IF(AND($B100&gt;0,AV$7&gt;0),INDEX(Výskyt[#Data],MATCH($B100,Výskyt[kód-P]),AV$7),"")</f>
        <v/>
      </c>
      <c r="AW100" s="48" t="str">
        <f ca="1">IF(AND($B100&gt;0,AW$7&gt;0),INDEX(Výskyt[#Data],MATCH($B100,Výskyt[kód-P]),AW$7),"")</f>
        <v/>
      </c>
      <c r="AX100" s="48" t="str">
        <f ca="1">IF(AND($B100&gt;0,AX$7&gt;0),INDEX(Výskyt[#Data],MATCH($B100,Výskyt[kód-P]),AX$7),"")</f>
        <v/>
      </c>
      <c r="AY100" s="48" t="str">
        <f ca="1">IF(AND($B100&gt;0,AY$7&gt;0),INDEX(Výskyt[#Data],MATCH($B100,Výskyt[kód-P]),AY$7),"")</f>
        <v/>
      </c>
      <c r="AZ100" s="48" t="str">
        <f ca="1">IF(AND($B100&gt;0,AZ$7&gt;0),INDEX(Výskyt[#Data],MATCH($B100,Výskyt[kód-P]),AZ$7),"")</f>
        <v/>
      </c>
      <c r="BA100" s="48" t="str">
        <f ca="1">IF(AND($B100&gt;0,BA$7&gt;0),INDEX(Výskyt[#Data],MATCH($B100,Výskyt[kód-P]),BA$7),"")</f>
        <v/>
      </c>
      <c r="BB100" s="42"/>
    </row>
    <row r="101" spans="1:54" ht="12.75" customHeight="1" x14ac:dyDescent="0.4">
      <c r="A101" s="54">
        <v>93</v>
      </c>
      <c r="B101" s="55" t="str">
        <f>IFERROR(INDEX(Výskyt[[poradie]:[kód-P]],MATCH(A101,Výskyt[poradie],0),2),"")</f>
        <v/>
      </c>
      <c r="C101" s="55" t="str">
        <f>IFERROR(INDEX(Cenník[[Kód]:[Názov]],MATCH($B101,Cenník[Kód]),2),"")</f>
        <v/>
      </c>
      <c r="D101" s="48" t="str">
        <f t="shared" ca="1" si="3"/>
        <v/>
      </c>
      <c r="E101" s="56" t="str">
        <f>IFERROR(INDEX(Cenník[[KódN]:[JC]],MATCH($B101,Cenník[KódN]),2),"")</f>
        <v/>
      </c>
      <c r="F101" s="57" t="str">
        <f t="shared" ca="1" si="4"/>
        <v/>
      </c>
      <c r="G101" s="42"/>
      <c r="H101" s="58" t="str">
        <f t="shared" si="5"/>
        <v/>
      </c>
      <c r="I101" s="48" t="str">
        <f ca="1">IF(AND($B101&gt;0,I$7&gt;0),INDEX(Výskyt[#Data],MATCH($B101,Výskyt[kód-P]),I$7),"")</f>
        <v/>
      </c>
      <c r="J101" s="48" t="str">
        <f ca="1">IF(AND($B101&gt;0,J$7&gt;0),INDEX(Výskyt[#Data],MATCH($B101,Výskyt[kód-P]),J$7),"")</f>
        <v/>
      </c>
      <c r="K101" s="48" t="str">
        <f ca="1">IF(AND($B101&gt;0,K$7&gt;0),INDEX(Výskyt[#Data],MATCH($B101,Výskyt[kód-P]),K$7),"")</f>
        <v/>
      </c>
      <c r="L101" s="48" t="str">
        <f ca="1">IF(AND($B101&gt;0,L$7&gt;0),INDEX(Výskyt[#Data],MATCH($B101,Výskyt[kód-P]),L$7),"")</f>
        <v/>
      </c>
      <c r="M101" s="48" t="str">
        <f ca="1">IF(AND($B101&gt;0,M$7&gt;0),INDEX(Výskyt[#Data],MATCH($B101,Výskyt[kód-P]),M$7),"")</f>
        <v/>
      </c>
      <c r="N101" s="48" t="str">
        <f ca="1">IF(AND($B101&gt;0,N$7&gt;0),INDEX(Výskyt[#Data],MATCH($B101,Výskyt[kód-P]),N$7),"")</f>
        <v/>
      </c>
      <c r="O101" s="48" t="str">
        <f ca="1">IF(AND($B101&gt;0,O$7&gt;0),INDEX(Výskyt[#Data],MATCH($B101,Výskyt[kód-P]),O$7),"")</f>
        <v/>
      </c>
      <c r="P101" s="48" t="str">
        <f ca="1">IF(AND($B101&gt;0,P$7&gt;0),INDEX(Výskyt[#Data],MATCH($B101,Výskyt[kód-P]),P$7),"")</f>
        <v/>
      </c>
      <c r="Q101" s="48" t="str">
        <f ca="1">IF(AND($B101&gt;0,Q$7&gt;0),INDEX(Výskyt[#Data],MATCH($B101,Výskyt[kód-P]),Q$7),"")</f>
        <v/>
      </c>
      <c r="R101" s="48" t="str">
        <f ca="1">IF(AND($B101&gt;0,R$7&gt;0),INDEX(Výskyt[#Data],MATCH($B101,Výskyt[kód-P]),R$7),"")</f>
        <v/>
      </c>
      <c r="S101" s="48" t="str">
        <f ca="1">IF(AND($B101&gt;0,S$7&gt;0),INDEX(Výskyt[#Data],MATCH($B101,Výskyt[kód-P]),S$7),"")</f>
        <v/>
      </c>
      <c r="T101" s="48" t="str">
        <f ca="1">IF(AND($B101&gt;0,T$7&gt;0),INDEX(Výskyt[#Data],MATCH($B101,Výskyt[kód-P]),T$7),"")</f>
        <v/>
      </c>
      <c r="U101" s="48" t="str">
        <f ca="1">IF(AND($B101&gt;0,U$7&gt;0),INDEX(Výskyt[#Data],MATCH($B101,Výskyt[kód-P]),U$7),"")</f>
        <v/>
      </c>
      <c r="V101" s="48" t="str">
        <f ca="1">IF(AND($B101&gt;0,V$7&gt;0),INDEX(Výskyt[#Data],MATCH($B101,Výskyt[kód-P]),V$7),"")</f>
        <v/>
      </c>
      <c r="W101" s="48" t="str">
        <f ca="1">IF(AND($B101&gt;0,W$7&gt;0),INDEX(Výskyt[#Data],MATCH($B101,Výskyt[kód-P]),W$7),"")</f>
        <v/>
      </c>
      <c r="X101" s="48" t="str">
        <f ca="1">IF(AND($B101&gt;0,X$7&gt;0),INDEX(Výskyt[#Data],MATCH($B101,Výskyt[kód-P]),X$7),"")</f>
        <v/>
      </c>
      <c r="Y101" s="48" t="str">
        <f ca="1">IF(AND($B101&gt;0,Y$7&gt;0),INDEX(Výskyt[#Data],MATCH($B101,Výskyt[kód-P]),Y$7),"")</f>
        <v/>
      </c>
      <c r="Z101" s="48" t="str">
        <f ca="1">IF(AND($B101&gt;0,Z$7&gt;0),INDEX(Výskyt[#Data],MATCH($B101,Výskyt[kód-P]),Z$7),"")</f>
        <v/>
      </c>
      <c r="AA101" s="48" t="str">
        <f ca="1">IF(AND($B101&gt;0,AA$7&gt;0),INDEX(Výskyt[#Data],MATCH($B101,Výskyt[kód-P]),AA$7),"")</f>
        <v/>
      </c>
      <c r="AB101" s="48" t="str">
        <f ca="1">IF(AND($B101&gt;0,AB$7&gt;0),INDEX(Výskyt[#Data],MATCH($B101,Výskyt[kód-P]),AB$7),"")</f>
        <v/>
      </c>
      <c r="AC101" s="48" t="str">
        <f ca="1">IF(AND($B101&gt;0,AC$7&gt;0),INDEX(Výskyt[#Data],MATCH($B101,Výskyt[kód-P]),AC$7),"")</f>
        <v/>
      </c>
      <c r="AD101" s="48" t="str">
        <f ca="1">IF(AND($B101&gt;0,AD$7&gt;0),INDEX(Výskyt[#Data],MATCH($B101,Výskyt[kód-P]),AD$7),"")</f>
        <v/>
      </c>
      <c r="AE101" s="48" t="str">
        <f ca="1">IF(AND($B101&gt;0,AE$7&gt;0),INDEX(Výskyt[#Data],MATCH($B101,Výskyt[kód-P]),AE$7),"")</f>
        <v/>
      </c>
      <c r="AF101" s="48" t="str">
        <f ca="1">IF(AND($B101&gt;0,AF$7&gt;0),INDEX(Výskyt[#Data],MATCH($B101,Výskyt[kód-P]),AF$7),"")</f>
        <v/>
      </c>
      <c r="AG101" s="48" t="str">
        <f ca="1">IF(AND($B101&gt;0,AG$7&gt;0),INDEX(Výskyt[#Data],MATCH($B101,Výskyt[kód-P]),AG$7),"")</f>
        <v/>
      </c>
      <c r="AH101" s="48" t="str">
        <f ca="1">IF(AND($B101&gt;0,AH$7&gt;0),INDEX(Výskyt[#Data],MATCH($B101,Výskyt[kód-P]),AH$7),"")</f>
        <v/>
      </c>
      <c r="AI101" s="48" t="str">
        <f ca="1">IF(AND($B101&gt;0,AI$7&gt;0),INDEX(Výskyt[#Data],MATCH($B101,Výskyt[kód-P]),AI$7),"")</f>
        <v/>
      </c>
      <c r="AJ101" s="48" t="str">
        <f ca="1">IF(AND($B101&gt;0,AJ$7&gt;0),INDEX(Výskyt[#Data],MATCH($B101,Výskyt[kód-P]),AJ$7),"")</f>
        <v/>
      </c>
      <c r="AK101" s="48" t="str">
        <f ca="1">IF(AND($B101&gt;0,AK$7&gt;0),INDEX(Výskyt[#Data],MATCH($B101,Výskyt[kód-P]),AK$7),"")</f>
        <v/>
      </c>
      <c r="AL101" s="48" t="str">
        <f ca="1">IF(AND($B101&gt;0,AL$7&gt;0),INDEX(Výskyt[#Data],MATCH($B101,Výskyt[kód-P]),AL$7),"")</f>
        <v/>
      </c>
      <c r="AM101" s="48" t="str">
        <f ca="1">IF(AND($B101&gt;0,AM$7&gt;0),INDEX(Výskyt[#Data],MATCH($B101,Výskyt[kód-P]),AM$7),"")</f>
        <v/>
      </c>
      <c r="AN101" s="48" t="str">
        <f ca="1">IF(AND($B101&gt;0,AN$7&gt;0),INDEX(Výskyt[#Data],MATCH($B101,Výskyt[kód-P]),AN$7),"")</f>
        <v/>
      </c>
      <c r="AO101" s="48" t="str">
        <f ca="1">IF(AND($B101&gt;0,AO$7&gt;0),INDEX(Výskyt[#Data],MATCH($B101,Výskyt[kód-P]),AO$7),"")</f>
        <v/>
      </c>
      <c r="AP101" s="48" t="str">
        <f ca="1">IF(AND($B101&gt;0,AP$7&gt;0),INDEX(Výskyt[#Data],MATCH($B101,Výskyt[kód-P]),AP$7),"")</f>
        <v/>
      </c>
      <c r="AQ101" s="48" t="str">
        <f ca="1">IF(AND($B101&gt;0,AQ$7&gt;0),INDEX(Výskyt[#Data],MATCH($B101,Výskyt[kód-P]),AQ$7),"")</f>
        <v/>
      </c>
      <c r="AR101" s="48" t="str">
        <f ca="1">IF(AND($B101&gt;0,AR$7&gt;0),INDEX(Výskyt[#Data],MATCH($B101,Výskyt[kód-P]),AR$7),"")</f>
        <v/>
      </c>
      <c r="AS101" s="48" t="str">
        <f ca="1">IF(AND($B101&gt;0,AS$7&gt;0),INDEX(Výskyt[#Data],MATCH($B101,Výskyt[kód-P]),AS$7),"")</f>
        <v/>
      </c>
      <c r="AT101" s="48" t="str">
        <f ca="1">IF(AND($B101&gt;0,AT$7&gt;0),INDEX(Výskyt[#Data],MATCH($B101,Výskyt[kód-P]),AT$7),"")</f>
        <v/>
      </c>
      <c r="AU101" s="48" t="str">
        <f ca="1">IF(AND($B101&gt;0,AU$7&gt;0),INDEX(Výskyt[#Data],MATCH($B101,Výskyt[kód-P]),AU$7),"")</f>
        <v/>
      </c>
      <c r="AV101" s="48" t="str">
        <f ca="1">IF(AND($B101&gt;0,AV$7&gt;0),INDEX(Výskyt[#Data],MATCH($B101,Výskyt[kód-P]),AV$7),"")</f>
        <v/>
      </c>
      <c r="AW101" s="48" t="str">
        <f ca="1">IF(AND($B101&gt;0,AW$7&gt;0),INDEX(Výskyt[#Data],MATCH($B101,Výskyt[kód-P]),AW$7),"")</f>
        <v/>
      </c>
      <c r="AX101" s="48" t="str">
        <f ca="1">IF(AND($B101&gt;0,AX$7&gt;0),INDEX(Výskyt[#Data],MATCH($B101,Výskyt[kód-P]),AX$7),"")</f>
        <v/>
      </c>
      <c r="AY101" s="48" t="str">
        <f ca="1">IF(AND($B101&gt;0,AY$7&gt;0),INDEX(Výskyt[#Data],MATCH($B101,Výskyt[kód-P]),AY$7),"")</f>
        <v/>
      </c>
      <c r="AZ101" s="48" t="str">
        <f ca="1">IF(AND($B101&gt;0,AZ$7&gt;0),INDEX(Výskyt[#Data],MATCH($B101,Výskyt[kód-P]),AZ$7),"")</f>
        <v/>
      </c>
      <c r="BA101" s="48" t="str">
        <f ca="1">IF(AND($B101&gt;0,BA$7&gt;0),INDEX(Výskyt[#Data],MATCH($B101,Výskyt[kód-P]),BA$7),"")</f>
        <v/>
      </c>
      <c r="BB101" s="42"/>
    </row>
    <row r="102" spans="1:54" ht="12.75" customHeight="1" x14ac:dyDescent="0.4">
      <c r="A102" s="54">
        <v>94</v>
      </c>
      <c r="B102" s="55" t="str">
        <f>IFERROR(INDEX(Výskyt[[poradie]:[kód-P]],MATCH(A102,Výskyt[poradie],0),2),"")</f>
        <v/>
      </c>
      <c r="C102" s="55" t="str">
        <f>IFERROR(INDEX(Cenník[[Kód]:[Názov]],MATCH($B102,Cenník[Kód]),2),"")</f>
        <v/>
      </c>
      <c r="D102" s="48" t="str">
        <f t="shared" ca="1" si="3"/>
        <v/>
      </c>
      <c r="E102" s="56" t="str">
        <f>IFERROR(INDEX(Cenník[[KódN]:[JC]],MATCH($B102,Cenník[KódN]),2),"")</f>
        <v/>
      </c>
      <c r="F102" s="57" t="str">
        <f t="shared" ca="1" si="4"/>
        <v/>
      </c>
      <c r="G102" s="42"/>
      <c r="H102" s="58" t="str">
        <f t="shared" si="5"/>
        <v/>
      </c>
      <c r="I102" s="48" t="str">
        <f ca="1">IF(AND($B102&gt;0,I$7&gt;0),INDEX(Výskyt[#Data],MATCH($B102,Výskyt[kód-P]),I$7),"")</f>
        <v/>
      </c>
      <c r="J102" s="48" t="str">
        <f ca="1">IF(AND($B102&gt;0,J$7&gt;0),INDEX(Výskyt[#Data],MATCH($B102,Výskyt[kód-P]),J$7),"")</f>
        <v/>
      </c>
      <c r="K102" s="48" t="str">
        <f ca="1">IF(AND($B102&gt;0,K$7&gt;0),INDEX(Výskyt[#Data],MATCH($B102,Výskyt[kód-P]),K$7),"")</f>
        <v/>
      </c>
      <c r="L102" s="48" t="str">
        <f ca="1">IF(AND($B102&gt;0,L$7&gt;0),INDEX(Výskyt[#Data],MATCH($B102,Výskyt[kód-P]),L$7),"")</f>
        <v/>
      </c>
      <c r="M102" s="48" t="str">
        <f ca="1">IF(AND($B102&gt;0,M$7&gt;0),INDEX(Výskyt[#Data],MATCH($B102,Výskyt[kód-P]),M$7),"")</f>
        <v/>
      </c>
      <c r="N102" s="48" t="str">
        <f ca="1">IF(AND($B102&gt;0,N$7&gt;0),INDEX(Výskyt[#Data],MATCH($B102,Výskyt[kód-P]),N$7),"")</f>
        <v/>
      </c>
      <c r="O102" s="48" t="str">
        <f ca="1">IF(AND($B102&gt;0,O$7&gt;0),INDEX(Výskyt[#Data],MATCH($B102,Výskyt[kód-P]),O$7),"")</f>
        <v/>
      </c>
      <c r="P102" s="48" t="str">
        <f ca="1">IF(AND($B102&gt;0,P$7&gt;0),INDEX(Výskyt[#Data],MATCH($B102,Výskyt[kód-P]),P$7),"")</f>
        <v/>
      </c>
      <c r="Q102" s="48" t="str">
        <f ca="1">IF(AND($B102&gt;0,Q$7&gt;0),INDEX(Výskyt[#Data],MATCH($B102,Výskyt[kód-P]),Q$7),"")</f>
        <v/>
      </c>
      <c r="R102" s="48" t="str">
        <f ca="1">IF(AND($B102&gt;0,R$7&gt;0),INDEX(Výskyt[#Data],MATCH($B102,Výskyt[kód-P]),R$7),"")</f>
        <v/>
      </c>
      <c r="S102" s="48" t="str">
        <f ca="1">IF(AND($B102&gt;0,S$7&gt;0),INDEX(Výskyt[#Data],MATCH($B102,Výskyt[kód-P]),S$7),"")</f>
        <v/>
      </c>
      <c r="T102" s="48" t="str">
        <f ca="1">IF(AND($B102&gt;0,T$7&gt;0),INDEX(Výskyt[#Data],MATCH($B102,Výskyt[kód-P]),T$7),"")</f>
        <v/>
      </c>
      <c r="U102" s="48" t="str">
        <f ca="1">IF(AND($B102&gt;0,U$7&gt;0),INDEX(Výskyt[#Data],MATCH($B102,Výskyt[kód-P]),U$7),"")</f>
        <v/>
      </c>
      <c r="V102" s="48" t="str">
        <f ca="1">IF(AND($B102&gt;0,V$7&gt;0),INDEX(Výskyt[#Data],MATCH($B102,Výskyt[kód-P]),V$7),"")</f>
        <v/>
      </c>
      <c r="W102" s="48" t="str">
        <f ca="1">IF(AND($B102&gt;0,W$7&gt;0),INDEX(Výskyt[#Data],MATCH($B102,Výskyt[kód-P]),W$7),"")</f>
        <v/>
      </c>
      <c r="X102" s="48" t="str">
        <f ca="1">IF(AND($B102&gt;0,X$7&gt;0),INDEX(Výskyt[#Data],MATCH($B102,Výskyt[kód-P]),X$7),"")</f>
        <v/>
      </c>
      <c r="Y102" s="48" t="str">
        <f ca="1">IF(AND($B102&gt;0,Y$7&gt;0),INDEX(Výskyt[#Data],MATCH($B102,Výskyt[kód-P]),Y$7),"")</f>
        <v/>
      </c>
      <c r="Z102" s="48" t="str">
        <f ca="1">IF(AND($B102&gt;0,Z$7&gt;0),INDEX(Výskyt[#Data],MATCH($B102,Výskyt[kód-P]),Z$7),"")</f>
        <v/>
      </c>
      <c r="AA102" s="48" t="str">
        <f ca="1">IF(AND($B102&gt;0,AA$7&gt;0),INDEX(Výskyt[#Data],MATCH($B102,Výskyt[kód-P]),AA$7),"")</f>
        <v/>
      </c>
      <c r="AB102" s="48" t="str">
        <f ca="1">IF(AND($B102&gt;0,AB$7&gt;0),INDEX(Výskyt[#Data],MATCH($B102,Výskyt[kód-P]),AB$7),"")</f>
        <v/>
      </c>
      <c r="AC102" s="48" t="str">
        <f ca="1">IF(AND($B102&gt;0,AC$7&gt;0),INDEX(Výskyt[#Data],MATCH($B102,Výskyt[kód-P]),AC$7),"")</f>
        <v/>
      </c>
      <c r="AD102" s="48" t="str">
        <f ca="1">IF(AND($B102&gt;0,AD$7&gt;0),INDEX(Výskyt[#Data],MATCH($B102,Výskyt[kód-P]),AD$7),"")</f>
        <v/>
      </c>
      <c r="AE102" s="48" t="str">
        <f ca="1">IF(AND($B102&gt;0,AE$7&gt;0),INDEX(Výskyt[#Data],MATCH($B102,Výskyt[kód-P]),AE$7),"")</f>
        <v/>
      </c>
      <c r="AF102" s="48" t="str">
        <f ca="1">IF(AND($B102&gt;0,AF$7&gt;0),INDEX(Výskyt[#Data],MATCH($B102,Výskyt[kód-P]),AF$7),"")</f>
        <v/>
      </c>
      <c r="AG102" s="48" t="str">
        <f ca="1">IF(AND($B102&gt;0,AG$7&gt;0),INDEX(Výskyt[#Data],MATCH($B102,Výskyt[kód-P]),AG$7),"")</f>
        <v/>
      </c>
      <c r="AH102" s="48" t="str">
        <f ca="1">IF(AND($B102&gt;0,AH$7&gt;0),INDEX(Výskyt[#Data],MATCH($B102,Výskyt[kód-P]),AH$7),"")</f>
        <v/>
      </c>
      <c r="AI102" s="48" t="str">
        <f ca="1">IF(AND($B102&gt;0,AI$7&gt;0),INDEX(Výskyt[#Data],MATCH($B102,Výskyt[kód-P]),AI$7),"")</f>
        <v/>
      </c>
      <c r="AJ102" s="48" t="str">
        <f ca="1">IF(AND($B102&gt;0,AJ$7&gt;0),INDEX(Výskyt[#Data],MATCH($B102,Výskyt[kód-P]),AJ$7),"")</f>
        <v/>
      </c>
      <c r="AK102" s="48" t="str">
        <f ca="1">IF(AND($B102&gt;0,AK$7&gt;0),INDEX(Výskyt[#Data],MATCH($B102,Výskyt[kód-P]),AK$7),"")</f>
        <v/>
      </c>
      <c r="AL102" s="48" t="str">
        <f ca="1">IF(AND($B102&gt;0,AL$7&gt;0),INDEX(Výskyt[#Data],MATCH($B102,Výskyt[kód-P]),AL$7),"")</f>
        <v/>
      </c>
      <c r="AM102" s="48" t="str">
        <f ca="1">IF(AND($B102&gt;0,AM$7&gt;0),INDEX(Výskyt[#Data],MATCH($B102,Výskyt[kód-P]),AM$7),"")</f>
        <v/>
      </c>
      <c r="AN102" s="48" t="str">
        <f ca="1">IF(AND($B102&gt;0,AN$7&gt;0),INDEX(Výskyt[#Data],MATCH($B102,Výskyt[kód-P]),AN$7),"")</f>
        <v/>
      </c>
      <c r="AO102" s="48" t="str">
        <f ca="1">IF(AND($B102&gt;0,AO$7&gt;0),INDEX(Výskyt[#Data],MATCH($B102,Výskyt[kód-P]),AO$7),"")</f>
        <v/>
      </c>
      <c r="AP102" s="48" t="str">
        <f ca="1">IF(AND($B102&gt;0,AP$7&gt;0),INDEX(Výskyt[#Data],MATCH($B102,Výskyt[kód-P]),AP$7),"")</f>
        <v/>
      </c>
      <c r="AQ102" s="48" t="str">
        <f ca="1">IF(AND($B102&gt;0,AQ$7&gt;0),INDEX(Výskyt[#Data],MATCH($B102,Výskyt[kód-P]),AQ$7),"")</f>
        <v/>
      </c>
      <c r="AR102" s="48" t="str">
        <f ca="1">IF(AND($B102&gt;0,AR$7&gt;0),INDEX(Výskyt[#Data],MATCH($B102,Výskyt[kód-P]),AR$7),"")</f>
        <v/>
      </c>
      <c r="AS102" s="48" t="str">
        <f ca="1">IF(AND($B102&gt;0,AS$7&gt;0),INDEX(Výskyt[#Data],MATCH($B102,Výskyt[kód-P]),AS$7),"")</f>
        <v/>
      </c>
      <c r="AT102" s="48" t="str">
        <f ca="1">IF(AND($B102&gt;0,AT$7&gt;0),INDEX(Výskyt[#Data],MATCH($B102,Výskyt[kód-P]),AT$7),"")</f>
        <v/>
      </c>
      <c r="AU102" s="48" t="str">
        <f ca="1">IF(AND($B102&gt;0,AU$7&gt;0),INDEX(Výskyt[#Data],MATCH($B102,Výskyt[kód-P]),AU$7),"")</f>
        <v/>
      </c>
      <c r="AV102" s="48" t="str">
        <f ca="1">IF(AND($B102&gt;0,AV$7&gt;0),INDEX(Výskyt[#Data],MATCH($B102,Výskyt[kód-P]),AV$7),"")</f>
        <v/>
      </c>
      <c r="AW102" s="48" t="str">
        <f ca="1">IF(AND($B102&gt;0,AW$7&gt;0),INDEX(Výskyt[#Data],MATCH($B102,Výskyt[kód-P]),AW$7),"")</f>
        <v/>
      </c>
      <c r="AX102" s="48" t="str">
        <f ca="1">IF(AND($B102&gt;0,AX$7&gt;0),INDEX(Výskyt[#Data],MATCH($B102,Výskyt[kód-P]),AX$7),"")</f>
        <v/>
      </c>
      <c r="AY102" s="48" t="str">
        <f ca="1">IF(AND($B102&gt;0,AY$7&gt;0),INDEX(Výskyt[#Data],MATCH($B102,Výskyt[kód-P]),AY$7),"")</f>
        <v/>
      </c>
      <c r="AZ102" s="48" t="str">
        <f ca="1">IF(AND($B102&gt;0,AZ$7&gt;0),INDEX(Výskyt[#Data],MATCH($B102,Výskyt[kód-P]),AZ$7),"")</f>
        <v/>
      </c>
      <c r="BA102" s="48" t="str">
        <f ca="1">IF(AND($B102&gt;0,BA$7&gt;0),INDEX(Výskyt[#Data],MATCH($B102,Výskyt[kód-P]),BA$7),"")</f>
        <v/>
      </c>
      <c r="BB102" s="42"/>
    </row>
    <row r="103" spans="1:54" ht="12.75" customHeight="1" x14ac:dyDescent="0.4">
      <c r="A103" s="54">
        <v>95</v>
      </c>
      <c r="B103" s="55" t="str">
        <f>IFERROR(INDEX(Výskyt[[poradie]:[kód-P]],MATCH(A103,Výskyt[poradie],0),2),"")</f>
        <v/>
      </c>
      <c r="C103" s="55" t="str">
        <f>IFERROR(INDEX(Cenník[[Kód]:[Názov]],MATCH($B103,Cenník[Kód]),2),"")</f>
        <v/>
      </c>
      <c r="D103" s="48" t="str">
        <f t="shared" ca="1" si="3"/>
        <v/>
      </c>
      <c r="E103" s="56" t="str">
        <f>IFERROR(INDEX(Cenník[[KódN]:[JC]],MATCH($B103,Cenník[KódN]),2),"")</f>
        <v/>
      </c>
      <c r="F103" s="57" t="str">
        <f t="shared" ca="1" si="4"/>
        <v/>
      </c>
      <c r="G103" s="42"/>
      <c r="H103" s="58" t="str">
        <f t="shared" si="5"/>
        <v/>
      </c>
      <c r="I103" s="48" t="str">
        <f ca="1">IF(AND($B103&gt;0,I$7&gt;0),INDEX(Výskyt[#Data],MATCH($B103,Výskyt[kód-P]),I$7),"")</f>
        <v/>
      </c>
      <c r="J103" s="48" t="str">
        <f ca="1">IF(AND($B103&gt;0,J$7&gt;0),INDEX(Výskyt[#Data],MATCH($B103,Výskyt[kód-P]),J$7),"")</f>
        <v/>
      </c>
      <c r="K103" s="48" t="str">
        <f ca="1">IF(AND($B103&gt;0,K$7&gt;0),INDEX(Výskyt[#Data],MATCH($B103,Výskyt[kód-P]),K$7),"")</f>
        <v/>
      </c>
      <c r="L103" s="48" t="str">
        <f ca="1">IF(AND($B103&gt;0,L$7&gt;0),INDEX(Výskyt[#Data],MATCH($B103,Výskyt[kód-P]),L$7),"")</f>
        <v/>
      </c>
      <c r="M103" s="48" t="str">
        <f ca="1">IF(AND($B103&gt;0,M$7&gt;0),INDEX(Výskyt[#Data],MATCH($B103,Výskyt[kód-P]),M$7),"")</f>
        <v/>
      </c>
      <c r="N103" s="48" t="str">
        <f ca="1">IF(AND($B103&gt;0,N$7&gt;0),INDEX(Výskyt[#Data],MATCH($B103,Výskyt[kód-P]),N$7),"")</f>
        <v/>
      </c>
      <c r="O103" s="48" t="str">
        <f ca="1">IF(AND($B103&gt;0,O$7&gt;0),INDEX(Výskyt[#Data],MATCH($B103,Výskyt[kód-P]),O$7),"")</f>
        <v/>
      </c>
      <c r="P103" s="48" t="str">
        <f ca="1">IF(AND($B103&gt;0,P$7&gt;0),INDEX(Výskyt[#Data],MATCH($B103,Výskyt[kód-P]),P$7),"")</f>
        <v/>
      </c>
      <c r="Q103" s="48" t="str">
        <f ca="1">IF(AND($B103&gt;0,Q$7&gt;0),INDEX(Výskyt[#Data],MATCH($B103,Výskyt[kód-P]),Q$7),"")</f>
        <v/>
      </c>
      <c r="R103" s="48" t="str">
        <f ca="1">IF(AND($B103&gt;0,R$7&gt;0),INDEX(Výskyt[#Data],MATCH($B103,Výskyt[kód-P]),R$7),"")</f>
        <v/>
      </c>
      <c r="S103" s="48" t="str">
        <f ca="1">IF(AND($B103&gt;0,S$7&gt;0),INDEX(Výskyt[#Data],MATCH($B103,Výskyt[kód-P]),S$7),"")</f>
        <v/>
      </c>
      <c r="T103" s="48" t="str">
        <f ca="1">IF(AND($B103&gt;0,T$7&gt;0),INDEX(Výskyt[#Data],MATCH($B103,Výskyt[kód-P]),T$7),"")</f>
        <v/>
      </c>
      <c r="U103" s="48" t="str">
        <f ca="1">IF(AND($B103&gt;0,U$7&gt;0),INDEX(Výskyt[#Data],MATCH($B103,Výskyt[kód-P]),U$7),"")</f>
        <v/>
      </c>
      <c r="V103" s="48" t="str">
        <f ca="1">IF(AND($B103&gt;0,V$7&gt;0),INDEX(Výskyt[#Data],MATCH($B103,Výskyt[kód-P]),V$7),"")</f>
        <v/>
      </c>
      <c r="W103" s="48" t="str">
        <f ca="1">IF(AND($B103&gt;0,W$7&gt;0),INDEX(Výskyt[#Data],MATCH($B103,Výskyt[kód-P]),W$7),"")</f>
        <v/>
      </c>
      <c r="X103" s="48" t="str">
        <f ca="1">IF(AND($B103&gt;0,X$7&gt;0),INDEX(Výskyt[#Data],MATCH($B103,Výskyt[kód-P]),X$7),"")</f>
        <v/>
      </c>
      <c r="Y103" s="48" t="str">
        <f ca="1">IF(AND($B103&gt;0,Y$7&gt;0),INDEX(Výskyt[#Data],MATCH($B103,Výskyt[kód-P]),Y$7),"")</f>
        <v/>
      </c>
      <c r="Z103" s="48" t="str">
        <f ca="1">IF(AND($B103&gt;0,Z$7&gt;0),INDEX(Výskyt[#Data],MATCH($B103,Výskyt[kód-P]),Z$7),"")</f>
        <v/>
      </c>
      <c r="AA103" s="48" t="str">
        <f ca="1">IF(AND($B103&gt;0,AA$7&gt;0),INDEX(Výskyt[#Data],MATCH($B103,Výskyt[kód-P]),AA$7),"")</f>
        <v/>
      </c>
      <c r="AB103" s="48" t="str">
        <f ca="1">IF(AND($B103&gt;0,AB$7&gt;0),INDEX(Výskyt[#Data],MATCH($B103,Výskyt[kód-P]),AB$7),"")</f>
        <v/>
      </c>
      <c r="AC103" s="48" t="str">
        <f ca="1">IF(AND($B103&gt;0,AC$7&gt;0),INDEX(Výskyt[#Data],MATCH($B103,Výskyt[kód-P]),AC$7),"")</f>
        <v/>
      </c>
      <c r="AD103" s="48" t="str">
        <f ca="1">IF(AND($B103&gt;0,AD$7&gt;0),INDEX(Výskyt[#Data],MATCH($B103,Výskyt[kód-P]),AD$7),"")</f>
        <v/>
      </c>
      <c r="AE103" s="48" t="str">
        <f ca="1">IF(AND($B103&gt;0,AE$7&gt;0),INDEX(Výskyt[#Data],MATCH($B103,Výskyt[kód-P]),AE$7),"")</f>
        <v/>
      </c>
      <c r="AF103" s="48" t="str">
        <f ca="1">IF(AND($B103&gt;0,AF$7&gt;0),INDEX(Výskyt[#Data],MATCH($B103,Výskyt[kód-P]),AF$7),"")</f>
        <v/>
      </c>
      <c r="AG103" s="48" t="str">
        <f ca="1">IF(AND($B103&gt;0,AG$7&gt;0),INDEX(Výskyt[#Data],MATCH($B103,Výskyt[kód-P]),AG$7),"")</f>
        <v/>
      </c>
      <c r="AH103" s="48" t="str">
        <f ca="1">IF(AND($B103&gt;0,AH$7&gt;0),INDEX(Výskyt[#Data],MATCH($B103,Výskyt[kód-P]),AH$7),"")</f>
        <v/>
      </c>
      <c r="AI103" s="48" t="str">
        <f ca="1">IF(AND($B103&gt;0,AI$7&gt;0),INDEX(Výskyt[#Data],MATCH($B103,Výskyt[kód-P]),AI$7),"")</f>
        <v/>
      </c>
      <c r="AJ103" s="48" t="str">
        <f ca="1">IF(AND($B103&gt;0,AJ$7&gt;0),INDEX(Výskyt[#Data],MATCH($B103,Výskyt[kód-P]),AJ$7),"")</f>
        <v/>
      </c>
      <c r="AK103" s="48" t="str">
        <f ca="1">IF(AND($B103&gt;0,AK$7&gt;0),INDEX(Výskyt[#Data],MATCH($B103,Výskyt[kód-P]),AK$7),"")</f>
        <v/>
      </c>
      <c r="AL103" s="48" t="str">
        <f ca="1">IF(AND($B103&gt;0,AL$7&gt;0),INDEX(Výskyt[#Data],MATCH($B103,Výskyt[kód-P]),AL$7),"")</f>
        <v/>
      </c>
      <c r="AM103" s="48" t="str">
        <f ca="1">IF(AND($B103&gt;0,AM$7&gt;0),INDEX(Výskyt[#Data],MATCH($B103,Výskyt[kód-P]),AM$7),"")</f>
        <v/>
      </c>
      <c r="AN103" s="48" t="str">
        <f ca="1">IF(AND($B103&gt;0,AN$7&gt;0),INDEX(Výskyt[#Data],MATCH($B103,Výskyt[kód-P]),AN$7),"")</f>
        <v/>
      </c>
      <c r="AO103" s="48" t="str">
        <f ca="1">IF(AND($B103&gt;0,AO$7&gt;0),INDEX(Výskyt[#Data],MATCH($B103,Výskyt[kód-P]),AO$7),"")</f>
        <v/>
      </c>
      <c r="AP103" s="48" t="str">
        <f ca="1">IF(AND($B103&gt;0,AP$7&gt;0),INDEX(Výskyt[#Data],MATCH($B103,Výskyt[kód-P]),AP$7),"")</f>
        <v/>
      </c>
      <c r="AQ103" s="48" t="str">
        <f ca="1">IF(AND($B103&gt;0,AQ$7&gt;0),INDEX(Výskyt[#Data],MATCH($B103,Výskyt[kód-P]),AQ$7),"")</f>
        <v/>
      </c>
      <c r="AR103" s="48" t="str">
        <f ca="1">IF(AND($B103&gt;0,AR$7&gt;0),INDEX(Výskyt[#Data],MATCH($B103,Výskyt[kód-P]),AR$7),"")</f>
        <v/>
      </c>
      <c r="AS103" s="48" t="str">
        <f ca="1">IF(AND($B103&gt;0,AS$7&gt;0),INDEX(Výskyt[#Data],MATCH($B103,Výskyt[kód-P]),AS$7),"")</f>
        <v/>
      </c>
      <c r="AT103" s="48" t="str">
        <f ca="1">IF(AND($B103&gt;0,AT$7&gt;0),INDEX(Výskyt[#Data],MATCH($B103,Výskyt[kód-P]),AT$7),"")</f>
        <v/>
      </c>
      <c r="AU103" s="48" t="str">
        <f ca="1">IF(AND($B103&gt;0,AU$7&gt;0),INDEX(Výskyt[#Data],MATCH($B103,Výskyt[kód-P]),AU$7),"")</f>
        <v/>
      </c>
      <c r="AV103" s="48" t="str">
        <f ca="1">IF(AND($B103&gt;0,AV$7&gt;0),INDEX(Výskyt[#Data],MATCH($B103,Výskyt[kód-P]),AV$7),"")</f>
        <v/>
      </c>
      <c r="AW103" s="48" t="str">
        <f ca="1">IF(AND($B103&gt;0,AW$7&gt;0),INDEX(Výskyt[#Data],MATCH($B103,Výskyt[kód-P]),AW$7),"")</f>
        <v/>
      </c>
      <c r="AX103" s="48" t="str">
        <f ca="1">IF(AND($B103&gt;0,AX$7&gt;0),INDEX(Výskyt[#Data],MATCH($B103,Výskyt[kód-P]),AX$7),"")</f>
        <v/>
      </c>
      <c r="AY103" s="48" t="str">
        <f ca="1">IF(AND($B103&gt;0,AY$7&gt;0),INDEX(Výskyt[#Data],MATCH($B103,Výskyt[kód-P]),AY$7),"")</f>
        <v/>
      </c>
      <c r="AZ103" s="48" t="str">
        <f ca="1">IF(AND($B103&gt;0,AZ$7&gt;0),INDEX(Výskyt[#Data],MATCH($B103,Výskyt[kód-P]),AZ$7),"")</f>
        <v/>
      </c>
      <c r="BA103" s="48" t="str">
        <f ca="1">IF(AND($B103&gt;0,BA$7&gt;0),INDEX(Výskyt[#Data],MATCH($B103,Výskyt[kód-P]),BA$7),"")</f>
        <v/>
      </c>
      <c r="BB103" s="42"/>
    </row>
    <row r="104" spans="1:54" ht="12.75" customHeight="1" x14ac:dyDescent="0.4">
      <c r="A104" s="54">
        <v>96</v>
      </c>
      <c r="B104" s="55" t="str">
        <f>IFERROR(INDEX(Výskyt[[poradie]:[kód-P]],MATCH(A104,Výskyt[poradie],0),2),"")</f>
        <v/>
      </c>
      <c r="C104" s="55" t="str">
        <f>IFERROR(INDEX(Cenník[[Kód]:[Názov]],MATCH($B104,Cenník[Kód]),2),"")</f>
        <v/>
      </c>
      <c r="D104" s="48" t="str">
        <f t="shared" ca="1" si="3"/>
        <v/>
      </c>
      <c r="E104" s="56" t="str">
        <f>IFERROR(INDEX(Cenník[[KódN]:[JC]],MATCH($B104,Cenník[KódN]),2),"")</f>
        <v/>
      </c>
      <c r="F104" s="57" t="str">
        <f t="shared" ca="1" si="4"/>
        <v/>
      </c>
      <c r="G104" s="42"/>
      <c r="H104" s="58" t="str">
        <f t="shared" si="5"/>
        <v/>
      </c>
      <c r="I104" s="48" t="str">
        <f ca="1">IF(AND($B104&gt;0,I$7&gt;0),INDEX(Výskyt[#Data],MATCH($B104,Výskyt[kód-P]),I$7),"")</f>
        <v/>
      </c>
      <c r="J104" s="48" t="str">
        <f ca="1">IF(AND($B104&gt;0,J$7&gt;0),INDEX(Výskyt[#Data],MATCH($B104,Výskyt[kód-P]),J$7),"")</f>
        <v/>
      </c>
      <c r="K104" s="48" t="str">
        <f ca="1">IF(AND($B104&gt;0,K$7&gt;0),INDEX(Výskyt[#Data],MATCH($B104,Výskyt[kód-P]),K$7),"")</f>
        <v/>
      </c>
      <c r="L104" s="48" t="str">
        <f ca="1">IF(AND($B104&gt;0,L$7&gt;0),INDEX(Výskyt[#Data],MATCH($B104,Výskyt[kód-P]),L$7),"")</f>
        <v/>
      </c>
      <c r="M104" s="48" t="str">
        <f ca="1">IF(AND($B104&gt;0,M$7&gt;0),INDEX(Výskyt[#Data],MATCH($B104,Výskyt[kód-P]),M$7),"")</f>
        <v/>
      </c>
      <c r="N104" s="48" t="str">
        <f ca="1">IF(AND($B104&gt;0,N$7&gt;0),INDEX(Výskyt[#Data],MATCH($B104,Výskyt[kód-P]),N$7),"")</f>
        <v/>
      </c>
      <c r="O104" s="48" t="str">
        <f ca="1">IF(AND($B104&gt;0,O$7&gt;0),INDEX(Výskyt[#Data],MATCH($B104,Výskyt[kód-P]),O$7),"")</f>
        <v/>
      </c>
      <c r="P104" s="48" t="str">
        <f ca="1">IF(AND($B104&gt;0,P$7&gt;0),INDEX(Výskyt[#Data],MATCH($B104,Výskyt[kód-P]),P$7),"")</f>
        <v/>
      </c>
      <c r="Q104" s="48" t="str">
        <f ca="1">IF(AND($B104&gt;0,Q$7&gt;0),INDEX(Výskyt[#Data],MATCH($B104,Výskyt[kód-P]),Q$7),"")</f>
        <v/>
      </c>
      <c r="R104" s="48" t="str">
        <f ca="1">IF(AND($B104&gt;0,R$7&gt;0),INDEX(Výskyt[#Data],MATCH($B104,Výskyt[kód-P]),R$7),"")</f>
        <v/>
      </c>
      <c r="S104" s="48" t="str">
        <f ca="1">IF(AND($B104&gt;0,S$7&gt;0),INDEX(Výskyt[#Data],MATCH($B104,Výskyt[kód-P]),S$7),"")</f>
        <v/>
      </c>
      <c r="T104" s="48" t="str">
        <f ca="1">IF(AND($B104&gt;0,T$7&gt;0),INDEX(Výskyt[#Data],MATCH($B104,Výskyt[kód-P]),T$7),"")</f>
        <v/>
      </c>
      <c r="U104" s="48" t="str">
        <f ca="1">IF(AND($B104&gt;0,U$7&gt;0),INDEX(Výskyt[#Data],MATCH($B104,Výskyt[kód-P]),U$7),"")</f>
        <v/>
      </c>
      <c r="V104" s="48" t="str">
        <f ca="1">IF(AND($B104&gt;0,V$7&gt;0),INDEX(Výskyt[#Data],MATCH($B104,Výskyt[kód-P]),V$7),"")</f>
        <v/>
      </c>
      <c r="W104" s="48" t="str">
        <f ca="1">IF(AND($B104&gt;0,W$7&gt;0),INDEX(Výskyt[#Data],MATCH($B104,Výskyt[kód-P]),W$7),"")</f>
        <v/>
      </c>
      <c r="X104" s="48" t="str">
        <f ca="1">IF(AND($B104&gt;0,X$7&gt;0),INDEX(Výskyt[#Data],MATCH($B104,Výskyt[kód-P]),X$7),"")</f>
        <v/>
      </c>
      <c r="Y104" s="48" t="str">
        <f ca="1">IF(AND($B104&gt;0,Y$7&gt;0),INDEX(Výskyt[#Data],MATCH($B104,Výskyt[kód-P]),Y$7),"")</f>
        <v/>
      </c>
      <c r="Z104" s="48" t="str">
        <f ca="1">IF(AND($B104&gt;0,Z$7&gt;0),INDEX(Výskyt[#Data],MATCH($B104,Výskyt[kód-P]),Z$7),"")</f>
        <v/>
      </c>
      <c r="AA104" s="48" t="str">
        <f ca="1">IF(AND($B104&gt;0,AA$7&gt;0),INDEX(Výskyt[#Data],MATCH($B104,Výskyt[kód-P]),AA$7),"")</f>
        <v/>
      </c>
      <c r="AB104" s="48" t="str">
        <f ca="1">IF(AND($B104&gt;0,AB$7&gt;0),INDEX(Výskyt[#Data],MATCH($B104,Výskyt[kód-P]),AB$7),"")</f>
        <v/>
      </c>
      <c r="AC104" s="48" t="str">
        <f ca="1">IF(AND($B104&gt;0,AC$7&gt;0),INDEX(Výskyt[#Data],MATCH($B104,Výskyt[kód-P]),AC$7),"")</f>
        <v/>
      </c>
      <c r="AD104" s="48" t="str">
        <f ca="1">IF(AND($B104&gt;0,AD$7&gt;0),INDEX(Výskyt[#Data],MATCH($B104,Výskyt[kód-P]),AD$7),"")</f>
        <v/>
      </c>
      <c r="AE104" s="48" t="str">
        <f ca="1">IF(AND($B104&gt;0,AE$7&gt;0),INDEX(Výskyt[#Data],MATCH($B104,Výskyt[kód-P]),AE$7),"")</f>
        <v/>
      </c>
      <c r="AF104" s="48" t="str">
        <f ca="1">IF(AND($B104&gt;0,AF$7&gt;0),INDEX(Výskyt[#Data],MATCH($B104,Výskyt[kód-P]),AF$7),"")</f>
        <v/>
      </c>
      <c r="AG104" s="48" t="str">
        <f ca="1">IF(AND($B104&gt;0,AG$7&gt;0),INDEX(Výskyt[#Data],MATCH($B104,Výskyt[kód-P]),AG$7),"")</f>
        <v/>
      </c>
      <c r="AH104" s="48" t="str">
        <f ca="1">IF(AND($B104&gt;0,AH$7&gt;0),INDEX(Výskyt[#Data],MATCH($B104,Výskyt[kód-P]),AH$7),"")</f>
        <v/>
      </c>
      <c r="AI104" s="48" t="str">
        <f ca="1">IF(AND($B104&gt;0,AI$7&gt;0),INDEX(Výskyt[#Data],MATCH($B104,Výskyt[kód-P]),AI$7),"")</f>
        <v/>
      </c>
      <c r="AJ104" s="48" t="str">
        <f ca="1">IF(AND($B104&gt;0,AJ$7&gt;0),INDEX(Výskyt[#Data],MATCH($B104,Výskyt[kód-P]),AJ$7),"")</f>
        <v/>
      </c>
      <c r="AK104" s="48" t="str">
        <f ca="1">IF(AND($B104&gt;0,AK$7&gt;0),INDEX(Výskyt[#Data],MATCH($B104,Výskyt[kód-P]),AK$7),"")</f>
        <v/>
      </c>
      <c r="AL104" s="48" t="str">
        <f ca="1">IF(AND($B104&gt;0,AL$7&gt;0),INDEX(Výskyt[#Data],MATCH($B104,Výskyt[kód-P]),AL$7),"")</f>
        <v/>
      </c>
      <c r="AM104" s="48" t="str">
        <f ca="1">IF(AND($B104&gt;0,AM$7&gt;0),INDEX(Výskyt[#Data],MATCH($B104,Výskyt[kód-P]),AM$7),"")</f>
        <v/>
      </c>
      <c r="AN104" s="48" t="str">
        <f ca="1">IF(AND($B104&gt;0,AN$7&gt;0),INDEX(Výskyt[#Data],MATCH($B104,Výskyt[kód-P]),AN$7),"")</f>
        <v/>
      </c>
      <c r="AO104" s="48" t="str">
        <f ca="1">IF(AND($B104&gt;0,AO$7&gt;0),INDEX(Výskyt[#Data],MATCH($B104,Výskyt[kód-P]),AO$7),"")</f>
        <v/>
      </c>
      <c r="AP104" s="48" t="str">
        <f ca="1">IF(AND($B104&gt;0,AP$7&gt;0),INDEX(Výskyt[#Data],MATCH($B104,Výskyt[kód-P]),AP$7),"")</f>
        <v/>
      </c>
      <c r="AQ104" s="48" t="str">
        <f ca="1">IF(AND($B104&gt;0,AQ$7&gt;0),INDEX(Výskyt[#Data],MATCH($B104,Výskyt[kód-P]),AQ$7),"")</f>
        <v/>
      </c>
      <c r="AR104" s="48" t="str">
        <f ca="1">IF(AND($B104&gt;0,AR$7&gt;0),INDEX(Výskyt[#Data],MATCH($B104,Výskyt[kód-P]),AR$7),"")</f>
        <v/>
      </c>
      <c r="AS104" s="48" t="str">
        <f ca="1">IF(AND($B104&gt;0,AS$7&gt;0),INDEX(Výskyt[#Data],MATCH($B104,Výskyt[kód-P]),AS$7),"")</f>
        <v/>
      </c>
      <c r="AT104" s="48" t="str">
        <f ca="1">IF(AND($B104&gt;0,AT$7&gt;0),INDEX(Výskyt[#Data],MATCH($B104,Výskyt[kód-P]),AT$7),"")</f>
        <v/>
      </c>
      <c r="AU104" s="48" t="str">
        <f ca="1">IF(AND($B104&gt;0,AU$7&gt;0),INDEX(Výskyt[#Data],MATCH($B104,Výskyt[kód-P]),AU$7),"")</f>
        <v/>
      </c>
      <c r="AV104" s="48" t="str">
        <f ca="1">IF(AND($B104&gt;0,AV$7&gt;0),INDEX(Výskyt[#Data],MATCH($B104,Výskyt[kód-P]),AV$7),"")</f>
        <v/>
      </c>
      <c r="AW104" s="48" t="str">
        <f ca="1">IF(AND($B104&gt;0,AW$7&gt;0),INDEX(Výskyt[#Data],MATCH($B104,Výskyt[kód-P]),AW$7),"")</f>
        <v/>
      </c>
      <c r="AX104" s="48" t="str">
        <f ca="1">IF(AND($B104&gt;0,AX$7&gt;0),INDEX(Výskyt[#Data],MATCH($B104,Výskyt[kód-P]),AX$7),"")</f>
        <v/>
      </c>
      <c r="AY104" s="48" t="str">
        <f ca="1">IF(AND($B104&gt;0,AY$7&gt;0),INDEX(Výskyt[#Data],MATCH($B104,Výskyt[kód-P]),AY$7),"")</f>
        <v/>
      </c>
      <c r="AZ104" s="48" t="str">
        <f ca="1">IF(AND($B104&gt;0,AZ$7&gt;0),INDEX(Výskyt[#Data],MATCH($B104,Výskyt[kód-P]),AZ$7),"")</f>
        <v/>
      </c>
      <c r="BA104" s="48" t="str">
        <f ca="1">IF(AND($B104&gt;0,BA$7&gt;0),INDEX(Výskyt[#Data],MATCH($B104,Výskyt[kód-P]),BA$7),"")</f>
        <v/>
      </c>
      <c r="BB104" s="42"/>
    </row>
    <row r="105" spans="1:54" ht="12.75" customHeight="1" x14ac:dyDescent="0.4">
      <c r="A105" s="54">
        <v>97</v>
      </c>
      <c r="B105" s="55" t="str">
        <f>IFERROR(INDEX(Výskyt[[poradie]:[kód-P]],MATCH(A105,Výskyt[poradie],0),2),"")</f>
        <v/>
      </c>
      <c r="C105" s="55" t="str">
        <f>IFERROR(INDEX(Cenník[[Kód]:[Názov]],MATCH($B105,Cenník[Kód]),2),"")</f>
        <v/>
      </c>
      <c r="D105" s="48" t="str">
        <f t="shared" ca="1" si="3"/>
        <v/>
      </c>
      <c r="E105" s="56" t="str">
        <f>IFERROR(INDEX(Cenník[[KódN]:[JC]],MATCH($B105,Cenník[KódN]),2),"")</f>
        <v/>
      </c>
      <c r="F105" s="57" t="str">
        <f t="shared" ca="1" si="4"/>
        <v/>
      </c>
      <c r="G105" s="42"/>
      <c r="H105" s="58" t="str">
        <f t="shared" si="5"/>
        <v/>
      </c>
      <c r="I105" s="48" t="str">
        <f ca="1">IF(AND($B105&gt;0,I$7&gt;0),INDEX(Výskyt[#Data],MATCH($B105,Výskyt[kód-P]),I$7),"")</f>
        <v/>
      </c>
      <c r="J105" s="48" t="str">
        <f ca="1">IF(AND($B105&gt;0,J$7&gt;0),INDEX(Výskyt[#Data],MATCH($B105,Výskyt[kód-P]),J$7),"")</f>
        <v/>
      </c>
      <c r="K105" s="48" t="str">
        <f ca="1">IF(AND($B105&gt;0,K$7&gt;0),INDEX(Výskyt[#Data],MATCH($B105,Výskyt[kód-P]),K$7),"")</f>
        <v/>
      </c>
      <c r="L105" s="48" t="str">
        <f ca="1">IF(AND($B105&gt;0,L$7&gt;0),INDEX(Výskyt[#Data],MATCH($B105,Výskyt[kód-P]),L$7),"")</f>
        <v/>
      </c>
      <c r="M105" s="48" t="str">
        <f ca="1">IF(AND($B105&gt;0,M$7&gt;0),INDEX(Výskyt[#Data],MATCH($B105,Výskyt[kód-P]),M$7),"")</f>
        <v/>
      </c>
      <c r="N105" s="48" t="str">
        <f ca="1">IF(AND($B105&gt;0,N$7&gt;0),INDEX(Výskyt[#Data],MATCH($B105,Výskyt[kód-P]),N$7),"")</f>
        <v/>
      </c>
      <c r="O105" s="48" t="str">
        <f ca="1">IF(AND($B105&gt;0,O$7&gt;0),INDEX(Výskyt[#Data],MATCH($B105,Výskyt[kód-P]),O$7),"")</f>
        <v/>
      </c>
      <c r="P105" s="48" t="str">
        <f ca="1">IF(AND($B105&gt;0,P$7&gt;0),INDEX(Výskyt[#Data],MATCH($B105,Výskyt[kód-P]),P$7),"")</f>
        <v/>
      </c>
      <c r="Q105" s="48" t="str">
        <f ca="1">IF(AND($B105&gt;0,Q$7&gt;0),INDEX(Výskyt[#Data],MATCH($B105,Výskyt[kód-P]),Q$7),"")</f>
        <v/>
      </c>
      <c r="R105" s="48" t="str">
        <f ca="1">IF(AND($B105&gt;0,R$7&gt;0),INDEX(Výskyt[#Data],MATCH($B105,Výskyt[kód-P]),R$7),"")</f>
        <v/>
      </c>
      <c r="S105" s="48" t="str">
        <f ca="1">IF(AND($B105&gt;0,S$7&gt;0),INDEX(Výskyt[#Data],MATCH($B105,Výskyt[kód-P]),S$7),"")</f>
        <v/>
      </c>
      <c r="T105" s="48" t="str">
        <f ca="1">IF(AND($B105&gt;0,T$7&gt;0),INDEX(Výskyt[#Data],MATCH($B105,Výskyt[kód-P]),T$7),"")</f>
        <v/>
      </c>
      <c r="U105" s="48" t="str">
        <f ca="1">IF(AND($B105&gt;0,U$7&gt;0),INDEX(Výskyt[#Data],MATCH($B105,Výskyt[kód-P]),U$7),"")</f>
        <v/>
      </c>
      <c r="V105" s="48" t="str">
        <f ca="1">IF(AND($B105&gt;0,V$7&gt;0),INDEX(Výskyt[#Data],MATCH($B105,Výskyt[kód-P]),V$7),"")</f>
        <v/>
      </c>
      <c r="W105" s="48" t="str">
        <f ca="1">IF(AND($B105&gt;0,W$7&gt;0),INDEX(Výskyt[#Data],MATCH($B105,Výskyt[kód-P]),W$7),"")</f>
        <v/>
      </c>
      <c r="X105" s="48" t="str">
        <f ca="1">IF(AND($B105&gt;0,X$7&gt;0),INDEX(Výskyt[#Data],MATCH($B105,Výskyt[kód-P]),X$7),"")</f>
        <v/>
      </c>
      <c r="Y105" s="48" t="str">
        <f ca="1">IF(AND($B105&gt;0,Y$7&gt;0),INDEX(Výskyt[#Data],MATCH($B105,Výskyt[kód-P]),Y$7),"")</f>
        <v/>
      </c>
      <c r="Z105" s="48" t="str">
        <f ca="1">IF(AND($B105&gt;0,Z$7&gt;0),INDEX(Výskyt[#Data],MATCH($B105,Výskyt[kód-P]),Z$7),"")</f>
        <v/>
      </c>
      <c r="AA105" s="48" t="str">
        <f ca="1">IF(AND($B105&gt;0,AA$7&gt;0),INDEX(Výskyt[#Data],MATCH($B105,Výskyt[kód-P]),AA$7),"")</f>
        <v/>
      </c>
      <c r="AB105" s="48" t="str">
        <f ca="1">IF(AND($B105&gt;0,AB$7&gt;0),INDEX(Výskyt[#Data],MATCH($B105,Výskyt[kód-P]),AB$7),"")</f>
        <v/>
      </c>
      <c r="AC105" s="48" t="str">
        <f ca="1">IF(AND($B105&gt;0,AC$7&gt;0),INDEX(Výskyt[#Data],MATCH($B105,Výskyt[kód-P]),AC$7),"")</f>
        <v/>
      </c>
      <c r="AD105" s="48" t="str">
        <f ca="1">IF(AND($B105&gt;0,AD$7&gt;0),INDEX(Výskyt[#Data],MATCH($B105,Výskyt[kód-P]),AD$7),"")</f>
        <v/>
      </c>
      <c r="AE105" s="48" t="str">
        <f ca="1">IF(AND($B105&gt;0,AE$7&gt;0),INDEX(Výskyt[#Data],MATCH($B105,Výskyt[kód-P]),AE$7),"")</f>
        <v/>
      </c>
      <c r="AF105" s="48" t="str">
        <f ca="1">IF(AND($B105&gt;0,AF$7&gt;0),INDEX(Výskyt[#Data],MATCH($B105,Výskyt[kód-P]),AF$7),"")</f>
        <v/>
      </c>
      <c r="AG105" s="48" t="str">
        <f ca="1">IF(AND($B105&gt;0,AG$7&gt;0),INDEX(Výskyt[#Data],MATCH($B105,Výskyt[kód-P]),AG$7),"")</f>
        <v/>
      </c>
      <c r="AH105" s="48" t="str">
        <f ca="1">IF(AND($B105&gt;0,AH$7&gt;0),INDEX(Výskyt[#Data],MATCH($B105,Výskyt[kód-P]),AH$7),"")</f>
        <v/>
      </c>
      <c r="AI105" s="48" t="str">
        <f ca="1">IF(AND($B105&gt;0,AI$7&gt;0),INDEX(Výskyt[#Data],MATCH($B105,Výskyt[kód-P]),AI$7),"")</f>
        <v/>
      </c>
      <c r="AJ105" s="48" t="str">
        <f ca="1">IF(AND($B105&gt;0,AJ$7&gt;0),INDEX(Výskyt[#Data],MATCH($B105,Výskyt[kód-P]),AJ$7),"")</f>
        <v/>
      </c>
      <c r="AK105" s="48" t="str">
        <f ca="1">IF(AND($B105&gt;0,AK$7&gt;0),INDEX(Výskyt[#Data],MATCH($B105,Výskyt[kód-P]),AK$7),"")</f>
        <v/>
      </c>
      <c r="AL105" s="48" t="str">
        <f ca="1">IF(AND($B105&gt;0,AL$7&gt;0),INDEX(Výskyt[#Data],MATCH($B105,Výskyt[kód-P]),AL$7),"")</f>
        <v/>
      </c>
      <c r="AM105" s="48" t="str">
        <f ca="1">IF(AND($B105&gt;0,AM$7&gt;0),INDEX(Výskyt[#Data],MATCH($B105,Výskyt[kód-P]),AM$7),"")</f>
        <v/>
      </c>
      <c r="AN105" s="48" t="str">
        <f ca="1">IF(AND($B105&gt;0,AN$7&gt;0),INDEX(Výskyt[#Data],MATCH($B105,Výskyt[kód-P]),AN$7),"")</f>
        <v/>
      </c>
      <c r="AO105" s="48" t="str">
        <f ca="1">IF(AND($B105&gt;0,AO$7&gt;0),INDEX(Výskyt[#Data],MATCH($B105,Výskyt[kód-P]),AO$7),"")</f>
        <v/>
      </c>
      <c r="AP105" s="48" t="str">
        <f ca="1">IF(AND($B105&gt;0,AP$7&gt;0),INDEX(Výskyt[#Data],MATCH($B105,Výskyt[kód-P]),AP$7),"")</f>
        <v/>
      </c>
      <c r="AQ105" s="48" t="str">
        <f ca="1">IF(AND($B105&gt;0,AQ$7&gt;0),INDEX(Výskyt[#Data],MATCH($B105,Výskyt[kód-P]),AQ$7),"")</f>
        <v/>
      </c>
      <c r="AR105" s="48" t="str">
        <f ca="1">IF(AND($B105&gt;0,AR$7&gt;0),INDEX(Výskyt[#Data],MATCH($B105,Výskyt[kód-P]),AR$7),"")</f>
        <v/>
      </c>
      <c r="AS105" s="48" t="str">
        <f ca="1">IF(AND($B105&gt;0,AS$7&gt;0),INDEX(Výskyt[#Data],MATCH($B105,Výskyt[kód-P]),AS$7),"")</f>
        <v/>
      </c>
      <c r="AT105" s="48" t="str">
        <f ca="1">IF(AND($B105&gt;0,AT$7&gt;0),INDEX(Výskyt[#Data],MATCH($B105,Výskyt[kód-P]),AT$7),"")</f>
        <v/>
      </c>
      <c r="AU105" s="48" t="str">
        <f ca="1">IF(AND($B105&gt;0,AU$7&gt;0),INDEX(Výskyt[#Data],MATCH($B105,Výskyt[kód-P]),AU$7),"")</f>
        <v/>
      </c>
      <c r="AV105" s="48" t="str">
        <f ca="1">IF(AND($B105&gt;0,AV$7&gt;0),INDEX(Výskyt[#Data],MATCH($B105,Výskyt[kód-P]),AV$7),"")</f>
        <v/>
      </c>
      <c r="AW105" s="48" t="str">
        <f ca="1">IF(AND($B105&gt;0,AW$7&gt;0),INDEX(Výskyt[#Data],MATCH($B105,Výskyt[kód-P]),AW$7),"")</f>
        <v/>
      </c>
      <c r="AX105" s="48" t="str">
        <f ca="1">IF(AND($B105&gt;0,AX$7&gt;0),INDEX(Výskyt[#Data],MATCH($B105,Výskyt[kód-P]),AX$7),"")</f>
        <v/>
      </c>
      <c r="AY105" s="48" t="str">
        <f ca="1">IF(AND($B105&gt;0,AY$7&gt;0),INDEX(Výskyt[#Data],MATCH($B105,Výskyt[kód-P]),AY$7),"")</f>
        <v/>
      </c>
      <c r="AZ105" s="48" t="str">
        <f ca="1">IF(AND($B105&gt;0,AZ$7&gt;0),INDEX(Výskyt[#Data],MATCH($B105,Výskyt[kód-P]),AZ$7),"")</f>
        <v/>
      </c>
      <c r="BA105" s="48" t="str">
        <f ca="1">IF(AND($B105&gt;0,BA$7&gt;0),INDEX(Výskyt[#Data],MATCH($B105,Výskyt[kód-P]),BA$7),"")</f>
        <v/>
      </c>
      <c r="BB105" s="42"/>
    </row>
    <row r="106" spans="1:54" ht="12.75" customHeight="1" x14ac:dyDescent="0.4">
      <c r="A106" s="54">
        <v>98</v>
      </c>
      <c r="B106" s="55" t="str">
        <f>IFERROR(INDEX(Výskyt[[poradie]:[kód-P]],MATCH(A106,Výskyt[poradie],0),2),"")</f>
        <v/>
      </c>
      <c r="C106" s="55" t="str">
        <f>IFERROR(INDEX(Cenník[[Kód]:[Názov]],MATCH($B106,Cenník[Kód]),2),"")</f>
        <v/>
      </c>
      <c r="D106" s="48" t="str">
        <f t="shared" ca="1" si="3"/>
        <v/>
      </c>
      <c r="E106" s="56" t="str">
        <f>IFERROR(INDEX(Cenník[[KódN]:[JC]],MATCH($B106,Cenník[KódN]),2),"")</f>
        <v/>
      </c>
      <c r="F106" s="57" t="str">
        <f t="shared" ca="1" si="4"/>
        <v/>
      </c>
      <c r="G106" s="42"/>
      <c r="H106" s="58" t="str">
        <f t="shared" si="5"/>
        <v/>
      </c>
      <c r="I106" s="48" t="str">
        <f ca="1">IF(AND($B106&gt;0,I$7&gt;0),INDEX(Výskyt[#Data],MATCH($B106,Výskyt[kód-P]),I$7),"")</f>
        <v/>
      </c>
      <c r="J106" s="48" t="str">
        <f ca="1">IF(AND($B106&gt;0,J$7&gt;0),INDEX(Výskyt[#Data],MATCH($B106,Výskyt[kód-P]),J$7),"")</f>
        <v/>
      </c>
      <c r="K106" s="48" t="str">
        <f ca="1">IF(AND($B106&gt;0,K$7&gt;0),INDEX(Výskyt[#Data],MATCH($B106,Výskyt[kód-P]),K$7),"")</f>
        <v/>
      </c>
      <c r="L106" s="48" t="str">
        <f ca="1">IF(AND($B106&gt;0,L$7&gt;0),INDEX(Výskyt[#Data],MATCH($B106,Výskyt[kód-P]),L$7),"")</f>
        <v/>
      </c>
      <c r="M106" s="48" t="str">
        <f ca="1">IF(AND($B106&gt;0,M$7&gt;0),INDEX(Výskyt[#Data],MATCH($B106,Výskyt[kód-P]),M$7),"")</f>
        <v/>
      </c>
      <c r="N106" s="48" t="str">
        <f ca="1">IF(AND($B106&gt;0,N$7&gt;0),INDEX(Výskyt[#Data],MATCH($B106,Výskyt[kód-P]),N$7),"")</f>
        <v/>
      </c>
      <c r="O106" s="48" t="str">
        <f ca="1">IF(AND($B106&gt;0,O$7&gt;0),INDEX(Výskyt[#Data],MATCH($B106,Výskyt[kód-P]),O$7),"")</f>
        <v/>
      </c>
      <c r="P106" s="48" t="str">
        <f ca="1">IF(AND($B106&gt;0,P$7&gt;0),INDEX(Výskyt[#Data],MATCH($B106,Výskyt[kód-P]),P$7),"")</f>
        <v/>
      </c>
      <c r="Q106" s="48" t="str">
        <f ca="1">IF(AND($B106&gt;0,Q$7&gt;0),INDEX(Výskyt[#Data],MATCH($B106,Výskyt[kód-P]),Q$7),"")</f>
        <v/>
      </c>
      <c r="R106" s="48" t="str">
        <f ca="1">IF(AND($B106&gt;0,R$7&gt;0),INDEX(Výskyt[#Data],MATCH($B106,Výskyt[kód-P]),R$7),"")</f>
        <v/>
      </c>
      <c r="S106" s="48" t="str">
        <f ca="1">IF(AND($B106&gt;0,S$7&gt;0),INDEX(Výskyt[#Data],MATCH($B106,Výskyt[kód-P]),S$7),"")</f>
        <v/>
      </c>
      <c r="T106" s="48" t="str">
        <f ca="1">IF(AND($B106&gt;0,T$7&gt;0),INDEX(Výskyt[#Data],MATCH($B106,Výskyt[kód-P]),T$7),"")</f>
        <v/>
      </c>
      <c r="U106" s="48" t="str">
        <f ca="1">IF(AND($B106&gt;0,U$7&gt;0),INDEX(Výskyt[#Data],MATCH($B106,Výskyt[kód-P]),U$7),"")</f>
        <v/>
      </c>
      <c r="V106" s="48" t="str">
        <f ca="1">IF(AND($B106&gt;0,V$7&gt;0),INDEX(Výskyt[#Data],MATCH($B106,Výskyt[kód-P]),V$7),"")</f>
        <v/>
      </c>
      <c r="W106" s="48" t="str">
        <f ca="1">IF(AND($B106&gt;0,W$7&gt;0),INDEX(Výskyt[#Data],MATCH($B106,Výskyt[kód-P]),W$7),"")</f>
        <v/>
      </c>
      <c r="X106" s="48" t="str">
        <f ca="1">IF(AND($B106&gt;0,X$7&gt;0),INDEX(Výskyt[#Data],MATCH($B106,Výskyt[kód-P]),X$7),"")</f>
        <v/>
      </c>
      <c r="Y106" s="48" t="str">
        <f ca="1">IF(AND($B106&gt;0,Y$7&gt;0),INDEX(Výskyt[#Data],MATCH($B106,Výskyt[kód-P]),Y$7),"")</f>
        <v/>
      </c>
      <c r="Z106" s="48" t="str">
        <f ca="1">IF(AND($B106&gt;0,Z$7&gt;0),INDEX(Výskyt[#Data],MATCH($B106,Výskyt[kód-P]),Z$7),"")</f>
        <v/>
      </c>
      <c r="AA106" s="48" t="str">
        <f ca="1">IF(AND($B106&gt;0,AA$7&gt;0),INDEX(Výskyt[#Data],MATCH($B106,Výskyt[kód-P]),AA$7),"")</f>
        <v/>
      </c>
      <c r="AB106" s="48" t="str">
        <f ca="1">IF(AND($B106&gt;0,AB$7&gt;0),INDEX(Výskyt[#Data],MATCH($B106,Výskyt[kód-P]),AB$7),"")</f>
        <v/>
      </c>
      <c r="AC106" s="48" t="str">
        <f ca="1">IF(AND($B106&gt;0,AC$7&gt;0),INDEX(Výskyt[#Data],MATCH($B106,Výskyt[kód-P]),AC$7),"")</f>
        <v/>
      </c>
      <c r="AD106" s="48" t="str">
        <f ca="1">IF(AND($B106&gt;0,AD$7&gt;0),INDEX(Výskyt[#Data],MATCH($B106,Výskyt[kód-P]),AD$7),"")</f>
        <v/>
      </c>
      <c r="AE106" s="48" t="str">
        <f ca="1">IF(AND($B106&gt;0,AE$7&gt;0),INDEX(Výskyt[#Data],MATCH($B106,Výskyt[kód-P]),AE$7),"")</f>
        <v/>
      </c>
      <c r="AF106" s="48" t="str">
        <f ca="1">IF(AND($B106&gt;0,AF$7&gt;0),INDEX(Výskyt[#Data],MATCH($B106,Výskyt[kód-P]),AF$7),"")</f>
        <v/>
      </c>
      <c r="AG106" s="48" t="str">
        <f ca="1">IF(AND($B106&gt;0,AG$7&gt;0),INDEX(Výskyt[#Data],MATCH($B106,Výskyt[kód-P]),AG$7),"")</f>
        <v/>
      </c>
      <c r="AH106" s="48" t="str">
        <f ca="1">IF(AND($B106&gt;0,AH$7&gt;0),INDEX(Výskyt[#Data],MATCH($B106,Výskyt[kód-P]),AH$7),"")</f>
        <v/>
      </c>
      <c r="AI106" s="48" t="str">
        <f ca="1">IF(AND($B106&gt;0,AI$7&gt;0),INDEX(Výskyt[#Data],MATCH($B106,Výskyt[kód-P]),AI$7),"")</f>
        <v/>
      </c>
      <c r="AJ106" s="48" t="str">
        <f ca="1">IF(AND($B106&gt;0,AJ$7&gt;0),INDEX(Výskyt[#Data],MATCH($B106,Výskyt[kód-P]),AJ$7),"")</f>
        <v/>
      </c>
      <c r="AK106" s="48" t="str">
        <f ca="1">IF(AND($B106&gt;0,AK$7&gt;0),INDEX(Výskyt[#Data],MATCH($B106,Výskyt[kód-P]),AK$7),"")</f>
        <v/>
      </c>
      <c r="AL106" s="48" t="str">
        <f ca="1">IF(AND($B106&gt;0,AL$7&gt;0),INDEX(Výskyt[#Data],MATCH($B106,Výskyt[kód-P]),AL$7),"")</f>
        <v/>
      </c>
      <c r="AM106" s="48" t="str">
        <f ca="1">IF(AND($B106&gt;0,AM$7&gt;0),INDEX(Výskyt[#Data],MATCH($B106,Výskyt[kód-P]),AM$7),"")</f>
        <v/>
      </c>
      <c r="AN106" s="48" t="str">
        <f ca="1">IF(AND($B106&gt;0,AN$7&gt;0),INDEX(Výskyt[#Data],MATCH($B106,Výskyt[kód-P]),AN$7),"")</f>
        <v/>
      </c>
      <c r="AO106" s="48" t="str">
        <f ca="1">IF(AND($B106&gt;0,AO$7&gt;0),INDEX(Výskyt[#Data],MATCH($B106,Výskyt[kód-P]),AO$7),"")</f>
        <v/>
      </c>
      <c r="AP106" s="48" t="str">
        <f ca="1">IF(AND($B106&gt;0,AP$7&gt;0),INDEX(Výskyt[#Data],MATCH($B106,Výskyt[kód-P]),AP$7),"")</f>
        <v/>
      </c>
      <c r="AQ106" s="48" t="str">
        <f ca="1">IF(AND($B106&gt;0,AQ$7&gt;0),INDEX(Výskyt[#Data],MATCH($B106,Výskyt[kód-P]),AQ$7),"")</f>
        <v/>
      </c>
      <c r="AR106" s="48" t="str">
        <f ca="1">IF(AND($B106&gt;0,AR$7&gt;0),INDEX(Výskyt[#Data],MATCH($B106,Výskyt[kód-P]),AR$7),"")</f>
        <v/>
      </c>
      <c r="AS106" s="48" t="str">
        <f ca="1">IF(AND($B106&gt;0,AS$7&gt;0),INDEX(Výskyt[#Data],MATCH($B106,Výskyt[kód-P]),AS$7),"")</f>
        <v/>
      </c>
      <c r="AT106" s="48" t="str">
        <f ca="1">IF(AND($B106&gt;0,AT$7&gt;0),INDEX(Výskyt[#Data],MATCH($B106,Výskyt[kód-P]),AT$7),"")</f>
        <v/>
      </c>
      <c r="AU106" s="48" t="str">
        <f ca="1">IF(AND($B106&gt;0,AU$7&gt;0),INDEX(Výskyt[#Data],MATCH($B106,Výskyt[kód-P]),AU$7),"")</f>
        <v/>
      </c>
      <c r="AV106" s="48" t="str">
        <f ca="1">IF(AND($B106&gt;0,AV$7&gt;0),INDEX(Výskyt[#Data],MATCH($B106,Výskyt[kód-P]),AV$7),"")</f>
        <v/>
      </c>
      <c r="AW106" s="48" t="str">
        <f ca="1">IF(AND($B106&gt;0,AW$7&gt;0),INDEX(Výskyt[#Data],MATCH($B106,Výskyt[kód-P]),AW$7),"")</f>
        <v/>
      </c>
      <c r="AX106" s="48" t="str">
        <f ca="1">IF(AND($B106&gt;0,AX$7&gt;0),INDEX(Výskyt[#Data],MATCH($B106,Výskyt[kód-P]),AX$7),"")</f>
        <v/>
      </c>
      <c r="AY106" s="48" t="str">
        <f ca="1">IF(AND($B106&gt;0,AY$7&gt;0),INDEX(Výskyt[#Data],MATCH($B106,Výskyt[kód-P]),AY$7),"")</f>
        <v/>
      </c>
      <c r="AZ106" s="48" t="str">
        <f ca="1">IF(AND($B106&gt;0,AZ$7&gt;0),INDEX(Výskyt[#Data],MATCH($B106,Výskyt[kód-P]),AZ$7),"")</f>
        <v/>
      </c>
      <c r="BA106" s="48" t="str">
        <f ca="1">IF(AND($B106&gt;0,BA$7&gt;0),INDEX(Výskyt[#Data],MATCH($B106,Výskyt[kód-P]),BA$7),"")</f>
        <v/>
      </c>
      <c r="BB106" s="42"/>
    </row>
    <row r="107" spans="1:54" ht="12.75" customHeight="1" x14ac:dyDescent="0.4">
      <c r="A107" s="54">
        <v>99</v>
      </c>
      <c r="B107" s="55" t="str">
        <f>IFERROR(INDEX(Výskyt[[poradie]:[kód-P]],MATCH(A107,Výskyt[poradie],0),2),"")</f>
        <v/>
      </c>
      <c r="C107" s="55" t="str">
        <f>IFERROR(INDEX(Cenník[[Kód]:[Názov]],MATCH($B107,Cenník[Kód]),2),"")</f>
        <v/>
      </c>
      <c r="D107" s="48" t="str">
        <f t="shared" ca="1" si="3"/>
        <v/>
      </c>
      <c r="E107" s="56" t="str">
        <f>IFERROR(INDEX(Cenník[[KódN]:[JC]],MATCH($B107,Cenník[KódN]),2),"")</f>
        <v/>
      </c>
      <c r="F107" s="57" t="str">
        <f t="shared" ca="1" si="4"/>
        <v/>
      </c>
      <c r="G107" s="42"/>
      <c r="H107" s="58" t="str">
        <f t="shared" si="5"/>
        <v/>
      </c>
      <c r="I107" s="48" t="str">
        <f ca="1">IF(AND($B107&gt;0,I$7&gt;0),INDEX(Výskyt[#Data],MATCH($B107,Výskyt[kód-P]),I$7),"")</f>
        <v/>
      </c>
      <c r="J107" s="48" t="str">
        <f ca="1">IF(AND($B107&gt;0,J$7&gt;0),INDEX(Výskyt[#Data],MATCH($B107,Výskyt[kód-P]),J$7),"")</f>
        <v/>
      </c>
      <c r="K107" s="48" t="str">
        <f ca="1">IF(AND($B107&gt;0,K$7&gt;0),INDEX(Výskyt[#Data],MATCH($B107,Výskyt[kód-P]),K$7),"")</f>
        <v/>
      </c>
      <c r="L107" s="48" t="str">
        <f ca="1">IF(AND($B107&gt;0,L$7&gt;0),INDEX(Výskyt[#Data],MATCH($B107,Výskyt[kód-P]),L$7),"")</f>
        <v/>
      </c>
      <c r="M107" s="48" t="str">
        <f ca="1">IF(AND($B107&gt;0,M$7&gt;0),INDEX(Výskyt[#Data],MATCH($B107,Výskyt[kód-P]),M$7),"")</f>
        <v/>
      </c>
      <c r="N107" s="48" t="str">
        <f ca="1">IF(AND($B107&gt;0,N$7&gt;0),INDEX(Výskyt[#Data],MATCH($B107,Výskyt[kód-P]),N$7),"")</f>
        <v/>
      </c>
      <c r="O107" s="48" t="str">
        <f ca="1">IF(AND($B107&gt;0,O$7&gt;0),INDEX(Výskyt[#Data],MATCH($B107,Výskyt[kód-P]),O$7),"")</f>
        <v/>
      </c>
      <c r="P107" s="48" t="str">
        <f ca="1">IF(AND($B107&gt;0,P$7&gt;0),INDEX(Výskyt[#Data],MATCH($B107,Výskyt[kód-P]),P$7),"")</f>
        <v/>
      </c>
      <c r="Q107" s="48" t="str">
        <f ca="1">IF(AND($B107&gt;0,Q$7&gt;0),INDEX(Výskyt[#Data],MATCH($B107,Výskyt[kód-P]),Q$7),"")</f>
        <v/>
      </c>
      <c r="R107" s="48" t="str">
        <f ca="1">IF(AND($B107&gt;0,R$7&gt;0),INDEX(Výskyt[#Data],MATCH($B107,Výskyt[kód-P]),R$7),"")</f>
        <v/>
      </c>
      <c r="S107" s="48" t="str">
        <f ca="1">IF(AND($B107&gt;0,S$7&gt;0),INDEX(Výskyt[#Data],MATCH($B107,Výskyt[kód-P]),S$7),"")</f>
        <v/>
      </c>
      <c r="T107" s="48" t="str">
        <f ca="1">IF(AND($B107&gt;0,T$7&gt;0),INDEX(Výskyt[#Data],MATCH($B107,Výskyt[kód-P]),T$7),"")</f>
        <v/>
      </c>
      <c r="U107" s="48" t="str">
        <f ca="1">IF(AND($B107&gt;0,U$7&gt;0),INDEX(Výskyt[#Data],MATCH($B107,Výskyt[kód-P]),U$7),"")</f>
        <v/>
      </c>
      <c r="V107" s="48" t="str">
        <f ca="1">IF(AND($B107&gt;0,V$7&gt;0),INDEX(Výskyt[#Data],MATCH($B107,Výskyt[kód-P]),V$7),"")</f>
        <v/>
      </c>
      <c r="W107" s="48" t="str">
        <f ca="1">IF(AND($B107&gt;0,W$7&gt;0),INDEX(Výskyt[#Data],MATCH($B107,Výskyt[kód-P]),W$7),"")</f>
        <v/>
      </c>
      <c r="X107" s="48" t="str">
        <f ca="1">IF(AND($B107&gt;0,X$7&gt;0),INDEX(Výskyt[#Data],MATCH($B107,Výskyt[kód-P]),X$7),"")</f>
        <v/>
      </c>
      <c r="Y107" s="48" t="str">
        <f ca="1">IF(AND($B107&gt;0,Y$7&gt;0),INDEX(Výskyt[#Data],MATCH($B107,Výskyt[kód-P]),Y$7),"")</f>
        <v/>
      </c>
      <c r="Z107" s="48" t="str">
        <f ca="1">IF(AND($B107&gt;0,Z$7&gt;0),INDEX(Výskyt[#Data],MATCH($B107,Výskyt[kód-P]),Z$7),"")</f>
        <v/>
      </c>
      <c r="AA107" s="48" t="str">
        <f ca="1">IF(AND($B107&gt;0,AA$7&gt;0),INDEX(Výskyt[#Data],MATCH($B107,Výskyt[kód-P]),AA$7),"")</f>
        <v/>
      </c>
      <c r="AB107" s="48" t="str">
        <f ca="1">IF(AND($B107&gt;0,AB$7&gt;0),INDEX(Výskyt[#Data],MATCH($B107,Výskyt[kód-P]),AB$7),"")</f>
        <v/>
      </c>
      <c r="AC107" s="48" t="str">
        <f ca="1">IF(AND($B107&gt;0,AC$7&gt;0),INDEX(Výskyt[#Data],MATCH($B107,Výskyt[kód-P]),AC$7),"")</f>
        <v/>
      </c>
      <c r="AD107" s="48" t="str">
        <f ca="1">IF(AND($B107&gt;0,AD$7&gt;0),INDEX(Výskyt[#Data],MATCH($B107,Výskyt[kód-P]),AD$7),"")</f>
        <v/>
      </c>
      <c r="AE107" s="48" t="str">
        <f ca="1">IF(AND($B107&gt;0,AE$7&gt;0),INDEX(Výskyt[#Data],MATCH($B107,Výskyt[kód-P]),AE$7),"")</f>
        <v/>
      </c>
      <c r="AF107" s="48" t="str">
        <f ca="1">IF(AND($B107&gt;0,AF$7&gt;0),INDEX(Výskyt[#Data],MATCH($B107,Výskyt[kód-P]),AF$7),"")</f>
        <v/>
      </c>
      <c r="AG107" s="48" t="str">
        <f ca="1">IF(AND($B107&gt;0,AG$7&gt;0),INDEX(Výskyt[#Data],MATCH($B107,Výskyt[kód-P]),AG$7),"")</f>
        <v/>
      </c>
      <c r="AH107" s="48" t="str">
        <f ca="1">IF(AND($B107&gt;0,AH$7&gt;0),INDEX(Výskyt[#Data],MATCH($B107,Výskyt[kód-P]),AH$7),"")</f>
        <v/>
      </c>
      <c r="AI107" s="48" t="str">
        <f ca="1">IF(AND($B107&gt;0,AI$7&gt;0),INDEX(Výskyt[#Data],MATCH($B107,Výskyt[kód-P]),AI$7),"")</f>
        <v/>
      </c>
      <c r="AJ107" s="48" t="str">
        <f ca="1">IF(AND($B107&gt;0,AJ$7&gt;0),INDEX(Výskyt[#Data],MATCH($B107,Výskyt[kód-P]),AJ$7),"")</f>
        <v/>
      </c>
      <c r="AK107" s="48" t="str">
        <f ca="1">IF(AND($B107&gt;0,AK$7&gt;0),INDEX(Výskyt[#Data],MATCH($B107,Výskyt[kód-P]),AK$7),"")</f>
        <v/>
      </c>
      <c r="AL107" s="48" t="str">
        <f ca="1">IF(AND($B107&gt;0,AL$7&gt;0),INDEX(Výskyt[#Data],MATCH($B107,Výskyt[kód-P]),AL$7),"")</f>
        <v/>
      </c>
      <c r="AM107" s="48" t="str">
        <f ca="1">IF(AND($B107&gt;0,AM$7&gt;0),INDEX(Výskyt[#Data],MATCH($B107,Výskyt[kód-P]),AM$7),"")</f>
        <v/>
      </c>
      <c r="AN107" s="48" t="str">
        <f ca="1">IF(AND($B107&gt;0,AN$7&gt;0),INDEX(Výskyt[#Data],MATCH($B107,Výskyt[kód-P]),AN$7),"")</f>
        <v/>
      </c>
      <c r="AO107" s="48" t="str">
        <f ca="1">IF(AND($B107&gt;0,AO$7&gt;0),INDEX(Výskyt[#Data],MATCH($B107,Výskyt[kód-P]),AO$7),"")</f>
        <v/>
      </c>
      <c r="AP107" s="48" t="str">
        <f ca="1">IF(AND($B107&gt;0,AP$7&gt;0),INDEX(Výskyt[#Data],MATCH($B107,Výskyt[kód-P]),AP$7),"")</f>
        <v/>
      </c>
      <c r="AQ107" s="48" t="str">
        <f ca="1">IF(AND($B107&gt;0,AQ$7&gt;0),INDEX(Výskyt[#Data],MATCH($B107,Výskyt[kód-P]),AQ$7),"")</f>
        <v/>
      </c>
      <c r="AR107" s="48" t="str">
        <f ca="1">IF(AND($B107&gt;0,AR$7&gt;0),INDEX(Výskyt[#Data],MATCH($B107,Výskyt[kód-P]),AR$7),"")</f>
        <v/>
      </c>
      <c r="AS107" s="48" t="str">
        <f ca="1">IF(AND($B107&gt;0,AS$7&gt;0),INDEX(Výskyt[#Data],MATCH($B107,Výskyt[kód-P]),AS$7),"")</f>
        <v/>
      </c>
      <c r="AT107" s="48" t="str">
        <f ca="1">IF(AND($B107&gt;0,AT$7&gt;0),INDEX(Výskyt[#Data],MATCH($B107,Výskyt[kód-P]),AT$7),"")</f>
        <v/>
      </c>
      <c r="AU107" s="48" t="str">
        <f ca="1">IF(AND($B107&gt;0,AU$7&gt;0),INDEX(Výskyt[#Data],MATCH($B107,Výskyt[kód-P]),AU$7),"")</f>
        <v/>
      </c>
      <c r="AV107" s="48" t="str">
        <f ca="1">IF(AND($B107&gt;0,AV$7&gt;0),INDEX(Výskyt[#Data],MATCH($B107,Výskyt[kód-P]),AV$7),"")</f>
        <v/>
      </c>
      <c r="AW107" s="48" t="str">
        <f ca="1">IF(AND($B107&gt;0,AW$7&gt;0),INDEX(Výskyt[#Data],MATCH($B107,Výskyt[kód-P]),AW$7),"")</f>
        <v/>
      </c>
      <c r="AX107" s="48" t="str">
        <f ca="1">IF(AND($B107&gt;0,AX$7&gt;0),INDEX(Výskyt[#Data],MATCH($B107,Výskyt[kód-P]),AX$7),"")</f>
        <v/>
      </c>
      <c r="AY107" s="48" t="str">
        <f ca="1">IF(AND($B107&gt;0,AY$7&gt;0),INDEX(Výskyt[#Data],MATCH($B107,Výskyt[kód-P]),AY$7),"")</f>
        <v/>
      </c>
      <c r="AZ107" s="48" t="str">
        <f ca="1">IF(AND($B107&gt;0,AZ$7&gt;0),INDEX(Výskyt[#Data],MATCH($B107,Výskyt[kód-P]),AZ$7),"")</f>
        <v/>
      </c>
      <c r="BA107" s="48" t="str">
        <f ca="1">IF(AND($B107&gt;0,BA$7&gt;0),INDEX(Výskyt[#Data],MATCH($B107,Výskyt[kód-P]),BA$7),"")</f>
        <v/>
      </c>
      <c r="BB107" s="42"/>
    </row>
    <row r="108" spans="1:54" ht="12.75" customHeight="1" x14ac:dyDescent="0.4">
      <c r="A108" s="54">
        <v>100</v>
      </c>
      <c r="B108" s="55" t="str">
        <f>IFERROR(INDEX(Výskyt[[poradie]:[kód-P]],MATCH(A108,Výskyt[poradie],0),2),"")</f>
        <v/>
      </c>
      <c r="C108" s="55" t="str">
        <f>IFERROR(INDEX(Cenník[[Kód]:[Názov]],MATCH($B108,Cenník[Kód]),2),"")</f>
        <v/>
      </c>
      <c r="D108" s="48" t="str">
        <f t="shared" ca="1" si="3"/>
        <v/>
      </c>
      <c r="E108" s="56" t="str">
        <f>IFERROR(INDEX(Cenník[[KódN]:[JC]],MATCH($B108,Cenník[KódN]),2),"")</f>
        <v/>
      </c>
      <c r="F108" s="57" t="str">
        <f t="shared" ca="1" si="4"/>
        <v/>
      </c>
      <c r="G108" s="42"/>
      <c r="H108" s="58" t="str">
        <f t="shared" si="5"/>
        <v/>
      </c>
      <c r="I108" s="48" t="str">
        <f ca="1">IF(AND($B108&gt;0,I$7&gt;0),INDEX(Výskyt[#Data],MATCH($B108,Výskyt[kód-P]),I$7),"")</f>
        <v/>
      </c>
      <c r="J108" s="48" t="str">
        <f ca="1">IF(AND($B108&gt;0,J$7&gt;0),INDEX(Výskyt[#Data],MATCH($B108,Výskyt[kód-P]),J$7),"")</f>
        <v/>
      </c>
      <c r="K108" s="48" t="str">
        <f ca="1">IF(AND($B108&gt;0,K$7&gt;0),INDEX(Výskyt[#Data],MATCH($B108,Výskyt[kód-P]),K$7),"")</f>
        <v/>
      </c>
      <c r="L108" s="48" t="str">
        <f ca="1">IF(AND($B108&gt;0,L$7&gt;0),INDEX(Výskyt[#Data],MATCH($B108,Výskyt[kód-P]),L$7),"")</f>
        <v/>
      </c>
      <c r="M108" s="48" t="str">
        <f ca="1">IF(AND($B108&gt;0,M$7&gt;0),INDEX(Výskyt[#Data],MATCH($B108,Výskyt[kód-P]),M$7),"")</f>
        <v/>
      </c>
      <c r="N108" s="48" t="str">
        <f ca="1">IF(AND($B108&gt;0,N$7&gt;0),INDEX(Výskyt[#Data],MATCH($B108,Výskyt[kód-P]),N$7),"")</f>
        <v/>
      </c>
      <c r="O108" s="48" t="str">
        <f ca="1">IF(AND($B108&gt;0,O$7&gt;0),INDEX(Výskyt[#Data],MATCH($B108,Výskyt[kód-P]),O$7),"")</f>
        <v/>
      </c>
      <c r="P108" s="48" t="str">
        <f ca="1">IF(AND($B108&gt;0,P$7&gt;0),INDEX(Výskyt[#Data],MATCH($B108,Výskyt[kód-P]),P$7),"")</f>
        <v/>
      </c>
      <c r="Q108" s="48" t="str">
        <f ca="1">IF(AND($B108&gt;0,Q$7&gt;0),INDEX(Výskyt[#Data],MATCH($B108,Výskyt[kód-P]),Q$7),"")</f>
        <v/>
      </c>
      <c r="R108" s="48" t="str">
        <f ca="1">IF(AND($B108&gt;0,R$7&gt;0),INDEX(Výskyt[#Data],MATCH($B108,Výskyt[kód-P]),R$7),"")</f>
        <v/>
      </c>
      <c r="S108" s="48" t="str">
        <f ca="1">IF(AND($B108&gt;0,S$7&gt;0),INDEX(Výskyt[#Data],MATCH($B108,Výskyt[kód-P]),S$7),"")</f>
        <v/>
      </c>
      <c r="T108" s="48" t="str">
        <f ca="1">IF(AND($B108&gt;0,T$7&gt;0),INDEX(Výskyt[#Data],MATCH($B108,Výskyt[kód-P]),T$7),"")</f>
        <v/>
      </c>
      <c r="U108" s="48" t="str">
        <f ca="1">IF(AND($B108&gt;0,U$7&gt;0),INDEX(Výskyt[#Data],MATCH($B108,Výskyt[kód-P]),U$7),"")</f>
        <v/>
      </c>
      <c r="V108" s="48" t="str">
        <f ca="1">IF(AND($B108&gt;0,V$7&gt;0),INDEX(Výskyt[#Data],MATCH($B108,Výskyt[kód-P]),V$7),"")</f>
        <v/>
      </c>
      <c r="W108" s="48" t="str">
        <f ca="1">IF(AND($B108&gt;0,W$7&gt;0),INDEX(Výskyt[#Data],MATCH($B108,Výskyt[kód-P]),W$7),"")</f>
        <v/>
      </c>
      <c r="X108" s="48" t="str">
        <f ca="1">IF(AND($B108&gt;0,X$7&gt;0),INDEX(Výskyt[#Data],MATCH($B108,Výskyt[kód-P]),X$7),"")</f>
        <v/>
      </c>
      <c r="Y108" s="48" t="str">
        <f ca="1">IF(AND($B108&gt;0,Y$7&gt;0),INDEX(Výskyt[#Data],MATCH($B108,Výskyt[kód-P]),Y$7),"")</f>
        <v/>
      </c>
      <c r="Z108" s="48" t="str">
        <f ca="1">IF(AND($B108&gt;0,Z$7&gt;0),INDEX(Výskyt[#Data],MATCH($B108,Výskyt[kód-P]),Z$7),"")</f>
        <v/>
      </c>
      <c r="AA108" s="48" t="str">
        <f ca="1">IF(AND($B108&gt;0,AA$7&gt;0),INDEX(Výskyt[#Data],MATCH($B108,Výskyt[kód-P]),AA$7),"")</f>
        <v/>
      </c>
      <c r="AB108" s="48" t="str">
        <f ca="1">IF(AND($B108&gt;0,AB$7&gt;0),INDEX(Výskyt[#Data],MATCH($B108,Výskyt[kód-P]),AB$7),"")</f>
        <v/>
      </c>
      <c r="AC108" s="48" t="str">
        <f ca="1">IF(AND($B108&gt;0,AC$7&gt;0),INDEX(Výskyt[#Data],MATCH($B108,Výskyt[kód-P]),AC$7),"")</f>
        <v/>
      </c>
      <c r="AD108" s="48" t="str">
        <f ca="1">IF(AND($B108&gt;0,AD$7&gt;0),INDEX(Výskyt[#Data],MATCH($B108,Výskyt[kód-P]),AD$7),"")</f>
        <v/>
      </c>
      <c r="AE108" s="48" t="str">
        <f ca="1">IF(AND($B108&gt;0,AE$7&gt;0),INDEX(Výskyt[#Data],MATCH($B108,Výskyt[kód-P]),AE$7),"")</f>
        <v/>
      </c>
      <c r="AF108" s="48" t="str">
        <f ca="1">IF(AND($B108&gt;0,AF$7&gt;0),INDEX(Výskyt[#Data],MATCH($B108,Výskyt[kód-P]),AF$7),"")</f>
        <v/>
      </c>
      <c r="AG108" s="48" t="str">
        <f ca="1">IF(AND($B108&gt;0,AG$7&gt;0),INDEX(Výskyt[#Data],MATCH($B108,Výskyt[kód-P]),AG$7),"")</f>
        <v/>
      </c>
      <c r="AH108" s="48" t="str">
        <f ca="1">IF(AND($B108&gt;0,AH$7&gt;0),INDEX(Výskyt[#Data],MATCH($B108,Výskyt[kód-P]),AH$7),"")</f>
        <v/>
      </c>
      <c r="AI108" s="48" t="str">
        <f ca="1">IF(AND($B108&gt;0,AI$7&gt;0),INDEX(Výskyt[#Data],MATCH($B108,Výskyt[kód-P]),AI$7),"")</f>
        <v/>
      </c>
      <c r="AJ108" s="48" t="str">
        <f ca="1">IF(AND($B108&gt;0,AJ$7&gt;0),INDEX(Výskyt[#Data],MATCH($B108,Výskyt[kód-P]),AJ$7),"")</f>
        <v/>
      </c>
      <c r="AK108" s="48" t="str">
        <f ca="1">IF(AND($B108&gt;0,AK$7&gt;0),INDEX(Výskyt[#Data],MATCH($B108,Výskyt[kód-P]),AK$7),"")</f>
        <v/>
      </c>
      <c r="AL108" s="48" t="str">
        <f ca="1">IF(AND($B108&gt;0,AL$7&gt;0),INDEX(Výskyt[#Data],MATCH($B108,Výskyt[kód-P]),AL$7),"")</f>
        <v/>
      </c>
      <c r="AM108" s="48" t="str">
        <f ca="1">IF(AND($B108&gt;0,AM$7&gt;0),INDEX(Výskyt[#Data],MATCH($B108,Výskyt[kód-P]),AM$7),"")</f>
        <v/>
      </c>
      <c r="AN108" s="48" t="str">
        <f ca="1">IF(AND($B108&gt;0,AN$7&gt;0),INDEX(Výskyt[#Data],MATCH($B108,Výskyt[kód-P]),AN$7),"")</f>
        <v/>
      </c>
      <c r="AO108" s="48" t="str">
        <f ca="1">IF(AND($B108&gt;0,AO$7&gt;0),INDEX(Výskyt[#Data],MATCH($B108,Výskyt[kód-P]),AO$7),"")</f>
        <v/>
      </c>
      <c r="AP108" s="48" t="str">
        <f ca="1">IF(AND($B108&gt;0,AP$7&gt;0),INDEX(Výskyt[#Data],MATCH($B108,Výskyt[kód-P]),AP$7),"")</f>
        <v/>
      </c>
      <c r="AQ108" s="48" t="str">
        <f ca="1">IF(AND($B108&gt;0,AQ$7&gt;0),INDEX(Výskyt[#Data],MATCH($B108,Výskyt[kód-P]),AQ$7),"")</f>
        <v/>
      </c>
      <c r="AR108" s="48" t="str">
        <f ca="1">IF(AND($B108&gt;0,AR$7&gt;0),INDEX(Výskyt[#Data],MATCH($B108,Výskyt[kód-P]),AR$7),"")</f>
        <v/>
      </c>
      <c r="AS108" s="48" t="str">
        <f ca="1">IF(AND($B108&gt;0,AS$7&gt;0),INDEX(Výskyt[#Data],MATCH($B108,Výskyt[kód-P]),AS$7),"")</f>
        <v/>
      </c>
      <c r="AT108" s="48" t="str">
        <f ca="1">IF(AND($B108&gt;0,AT$7&gt;0),INDEX(Výskyt[#Data],MATCH($B108,Výskyt[kód-P]),AT$7),"")</f>
        <v/>
      </c>
      <c r="AU108" s="48" t="str">
        <f ca="1">IF(AND($B108&gt;0,AU$7&gt;0),INDEX(Výskyt[#Data],MATCH($B108,Výskyt[kód-P]),AU$7),"")</f>
        <v/>
      </c>
      <c r="AV108" s="48" t="str">
        <f ca="1">IF(AND($B108&gt;0,AV$7&gt;0),INDEX(Výskyt[#Data],MATCH($B108,Výskyt[kód-P]),AV$7),"")</f>
        <v/>
      </c>
      <c r="AW108" s="48" t="str">
        <f ca="1">IF(AND($B108&gt;0,AW$7&gt;0),INDEX(Výskyt[#Data],MATCH($B108,Výskyt[kód-P]),AW$7),"")</f>
        <v/>
      </c>
      <c r="AX108" s="48" t="str">
        <f ca="1">IF(AND($B108&gt;0,AX$7&gt;0),INDEX(Výskyt[#Data],MATCH($B108,Výskyt[kód-P]),AX$7),"")</f>
        <v/>
      </c>
      <c r="AY108" s="48" t="str">
        <f ca="1">IF(AND($B108&gt;0,AY$7&gt;0),INDEX(Výskyt[#Data],MATCH($B108,Výskyt[kód-P]),AY$7),"")</f>
        <v/>
      </c>
      <c r="AZ108" s="48" t="str">
        <f ca="1">IF(AND($B108&gt;0,AZ$7&gt;0),INDEX(Výskyt[#Data],MATCH($B108,Výskyt[kód-P]),AZ$7),"")</f>
        <v/>
      </c>
      <c r="BA108" s="48" t="str">
        <f ca="1">IF(AND($B108&gt;0,BA$7&gt;0),INDEX(Výskyt[#Data],MATCH($B108,Výskyt[kód-P]),BA$7),"")</f>
        <v/>
      </c>
      <c r="BB108" s="42"/>
    </row>
    <row r="109" spans="1:54" ht="12.75" customHeight="1" x14ac:dyDescent="0.4">
      <c r="A109" s="54">
        <v>101</v>
      </c>
      <c r="B109" s="55" t="str">
        <f>IFERROR(INDEX(Výskyt[[poradie]:[kód-P]],MATCH(A109,Výskyt[poradie],0),2),"")</f>
        <v/>
      </c>
      <c r="C109" s="55" t="str">
        <f>IFERROR(INDEX(Cenník[[Kód]:[Názov]],MATCH($B109,Cenník[Kód]),2),"")</f>
        <v/>
      </c>
      <c r="D109" s="48" t="str">
        <f t="shared" ca="1" si="3"/>
        <v/>
      </c>
      <c r="E109" s="56" t="str">
        <f>IFERROR(INDEX(Cenník[[KódN]:[JC]],MATCH($B109,Cenník[KódN]),2),"")</f>
        <v/>
      </c>
      <c r="F109" s="57" t="str">
        <f t="shared" ca="1" si="4"/>
        <v/>
      </c>
      <c r="G109" s="42"/>
      <c r="H109" s="58" t="str">
        <f t="shared" si="5"/>
        <v/>
      </c>
      <c r="I109" s="48" t="str">
        <f ca="1">IF(AND($B109&gt;0,I$7&gt;0),INDEX(Výskyt[#Data],MATCH($B109,Výskyt[kód-P]),I$7),"")</f>
        <v/>
      </c>
      <c r="J109" s="48" t="str">
        <f ca="1">IF(AND($B109&gt;0,J$7&gt;0),INDEX(Výskyt[#Data],MATCH($B109,Výskyt[kód-P]),J$7),"")</f>
        <v/>
      </c>
      <c r="K109" s="48" t="str">
        <f ca="1">IF(AND($B109&gt;0,K$7&gt;0),INDEX(Výskyt[#Data],MATCH($B109,Výskyt[kód-P]),K$7),"")</f>
        <v/>
      </c>
      <c r="L109" s="48" t="str">
        <f ca="1">IF(AND($B109&gt;0,L$7&gt;0),INDEX(Výskyt[#Data],MATCH($B109,Výskyt[kód-P]),L$7),"")</f>
        <v/>
      </c>
      <c r="M109" s="48" t="str">
        <f ca="1">IF(AND($B109&gt;0,M$7&gt;0),INDEX(Výskyt[#Data],MATCH($B109,Výskyt[kód-P]),M$7),"")</f>
        <v/>
      </c>
      <c r="N109" s="48" t="str">
        <f ca="1">IF(AND($B109&gt;0,N$7&gt;0),INDEX(Výskyt[#Data],MATCH($B109,Výskyt[kód-P]),N$7),"")</f>
        <v/>
      </c>
      <c r="O109" s="48" t="str">
        <f ca="1">IF(AND($B109&gt;0,O$7&gt;0),INDEX(Výskyt[#Data],MATCH($B109,Výskyt[kód-P]),O$7),"")</f>
        <v/>
      </c>
      <c r="P109" s="48" t="str">
        <f ca="1">IF(AND($B109&gt;0,P$7&gt;0),INDEX(Výskyt[#Data],MATCH($B109,Výskyt[kód-P]),P$7),"")</f>
        <v/>
      </c>
      <c r="Q109" s="48" t="str">
        <f ca="1">IF(AND($B109&gt;0,Q$7&gt;0),INDEX(Výskyt[#Data],MATCH($B109,Výskyt[kód-P]),Q$7),"")</f>
        <v/>
      </c>
      <c r="R109" s="48" t="str">
        <f ca="1">IF(AND($B109&gt;0,R$7&gt;0),INDEX(Výskyt[#Data],MATCH($B109,Výskyt[kód-P]),R$7),"")</f>
        <v/>
      </c>
      <c r="S109" s="48" t="str">
        <f ca="1">IF(AND($B109&gt;0,S$7&gt;0),INDEX(Výskyt[#Data],MATCH($B109,Výskyt[kód-P]),S$7),"")</f>
        <v/>
      </c>
      <c r="T109" s="48" t="str">
        <f ca="1">IF(AND($B109&gt;0,T$7&gt;0),INDEX(Výskyt[#Data],MATCH($B109,Výskyt[kód-P]),T$7),"")</f>
        <v/>
      </c>
      <c r="U109" s="48" t="str">
        <f ca="1">IF(AND($B109&gt;0,U$7&gt;0),INDEX(Výskyt[#Data],MATCH($B109,Výskyt[kód-P]),U$7),"")</f>
        <v/>
      </c>
      <c r="V109" s="48" t="str">
        <f ca="1">IF(AND($B109&gt;0,V$7&gt;0),INDEX(Výskyt[#Data],MATCH($B109,Výskyt[kód-P]),V$7),"")</f>
        <v/>
      </c>
      <c r="W109" s="48" t="str">
        <f ca="1">IF(AND($B109&gt;0,W$7&gt;0),INDEX(Výskyt[#Data],MATCH($B109,Výskyt[kód-P]),W$7),"")</f>
        <v/>
      </c>
      <c r="X109" s="48" t="str">
        <f ca="1">IF(AND($B109&gt;0,X$7&gt;0),INDEX(Výskyt[#Data],MATCH($B109,Výskyt[kód-P]),X$7),"")</f>
        <v/>
      </c>
      <c r="Y109" s="48" t="str">
        <f ca="1">IF(AND($B109&gt;0,Y$7&gt;0),INDEX(Výskyt[#Data],MATCH($B109,Výskyt[kód-P]),Y$7),"")</f>
        <v/>
      </c>
      <c r="Z109" s="48" t="str">
        <f ca="1">IF(AND($B109&gt;0,Z$7&gt;0),INDEX(Výskyt[#Data],MATCH($B109,Výskyt[kód-P]),Z$7),"")</f>
        <v/>
      </c>
      <c r="AA109" s="48" t="str">
        <f ca="1">IF(AND($B109&gt;0,AA$7&gt;0),INDEX(Výskyt[#Data],MATCH($B109,Výskyt[kód-P]),AA$7),"")</f>
        <v/>
      </c>
      <c r="AB109" s="48" t="str">
        <f ca="1">IF(AND($B109&gt;0,AB$7&gt;0),INDEX(Výskyt[#Data],MATCH($B109,Výskyt[kód-P]),AB$7),"")</f>
        <v/>
      </c>
      <c r="AC109" s="48" t="str">
        <f ca="1">IF(AND($B109&gt;0,AC$7&gt;0),INDEX(Výskyt[#Data],MATCH($B109,Výskyt[kód-P]),AC$7),"")</f>
        <v/>
      </c>
      <c r="AD109" s="48" t="str">
        <f ca="1">IF(AND($B109&gt;0,AD$7&gt;0),INDEX(Výskyt[#Data],MATCH($B109,Výskyt[kód-P]),AD$7),"")</f>
        <v/>
      </c>
      <c r="AE109" s="48" t="str">
        <f ca="1">IF(AND($B109&gt;0,AE$7&gt;0),INDEX(Výskyt[#Data],MATCH($B109,Výskyt[kód-P]),AE$7),"")</f>
        <v/>
      </c>
      <c r="AF109" s="48" t="str">
        <f ca="1">IF(AND($B109&gt;0,AF$7&gt;0),INDEX(Výskyt[#Data],MATCH($B109,Výskyt[kód-P]),AF$7),"")</f>
        <v/>
      </c>
      <c r="AG109" s="48" t="str">
        <f ca="1">IF(AND($B109&gt;0,AG$7&gt;0),INDEX(Výskyt[#Data],MATCH($B109,Výskyt[kód-P]),AG$7),"")</f>
        <v/>
      </c>
      <c r="AH109" s="48" t="str">
        <f ca="1">IF(AND($B109&gt;0,AH$7&gt;0),INDEX(Výskyt[#Data],MATCH($B109,Výskyt[kód-P]),AH$7),"")</f>
        <v/>
      </c>
      <c r="AI109" s="48" t="str">
        <f ca="1">IF(AND($B109&gt;0,AI$7&gt;0),INDEX(Výskyt[#Data],MATCH($B109,Výskyt[kód-P]),AI$7),"")</f>
        <v/>
      </c>
      <c r="AJ109" s="48" t="str">
        <f ca="1">IF(AND($B109&gt;0,AJ$7&gt;0),INDEX(Výskyt[#Data],MATCH($B109,Výskyt[kód-P]),AJ$7),"")</f>
        <v/>
      </c>
      <c r="AK109" s="48" t="str">
        <f ca="1">IF(AND($B109&gt;0,AK$7&gt;0),INDEX(Výskyt[#Data],MATCH($B109,Výskyt[kód-P]),AK$7),"")</f>
        <v/>
      </c>
      <c r="AL109" s="48" t="str">
        <f ca="1">IF(AND($B109&gt;0,AL$7&gt;0),INDEX(Výskyt[#Data],MATCH($B109,Výskyt[kód-P]),AL$7),"")</f>
        <v/>
      </c>
      <c r="AM109" s="48" t="str">
        <f ca="1">IF(AND($B109&gt;0,AM$7&gt;0),INDEX(Výskyt[#Data],MATCH($B109,Výskyt[kód-P]),AM$7),"")</f>
        <v/>
      </c>
      <c r="AN109" s="48" t="str">
        <f ca="1">IF(AND($B109&gt;0,AN$7&gt;0),INDEX(Výskyt[#Data],MATCH($B109,Výskyt[kód-P]),AN$7),"")</f>
        <v/>
      </c>
      <c r="AO109" s="48" t="str">
        <f ca="1">IF(AND($B109&gt;0,AO$7&gt;0),INDEX(Výskyt[#Data],MATCH($B109,Výskyt[kód-P]),AO$7),"")</f>
        <v/>
      </c>
      <c r="AP109" s="48" t="str">
        <f ca="1">IF(AND($B109&gt;0,AP$7&gt;0),INDEX(Výskyt[#Data],MATCH($B109,Výskyt[kód-P]),AP$7),"")</f>
        <v/>
      </c>
      <c r="AQ109" s="48" t="str">
        <f ca="1">IF(AND($B109&gt;0,AQ$7&gt;0),INDEX(Výskyt[#Data],MATCH($B109,Výskyt[kód-P]),AQ$7),"")</f>
        <v/>
      </c>
      <c r="AR109" s="48" t="str">
        <f ca="1">IF(AND($B109&gt;0,AR$7&gt;0),INDEX(Výskyt[#Data],MATCH($B109,Výskyt[kód-P]),AR$7),"")</f>
        <v/>
      </c>
      <c r="AS109" s="48" t="str">
        <f ca="1">IF(AND($B109&gt;0,AS$7&gt;0),INDEX(Výskyt[#Data],MATCH($B109,Výskyt[kód-P]),AS$7),"")</f>
        <v/>
      </c>
      <c r="AT109" s="48" t="str">
        <f ca="1">IF(AND($B109&gt;0,AT$7&gt;0),INDEX(Výskyt[#Data],MATCH($B109,Výskyt[kód-P]),AT$7),"")</f>
        <v/>
      </c>
      <c r="AU109" s="48" t="str">
        <f ca="1">IF(AND($B109&gt;0,AU$7&gt;0),INDEX(Výskyt[#Data],MATCH($B109,Výskyt[kód-P]),AU$7),"")</f>
        <v/>
      </c>
      <c r="AV109" s="48" t="str">
        <f ca="1">IF(AND($B109&gt;0,AV$7&gt;0),INDEX(Výskyt[#Data],MATCH($B109,Výskyt[kód-P]),AV$7),"")</f>
        <v/>
      </c>
      <c r="AW109" s="48" t="str">
        <f ca="1">IF(AND($B109&gt;0,AW$7&gt;0),INDEX(Výskyt[#Data],MATCH($B109,Výskyt[kód-P]),AW$7),"")</f>
        <v/>
      </c>
      <c r="AX109" s="48" t="str">
        <f ca="1">IF(AND($B109&gt;0,AX$7&gt;0),INDEX(Výskyt[#Data],MATCH($B109,Výskyt[kód-P]),AX$7),"")</f>
        <v/>
      </c>
      <c r="AY109" s="48" t="str">
        <f ca="1">IF(AND($B109&gt;0,AY$7&gt;0),INDEX(Výskyt[#Data],MATCH($B109,Výskyt[kód-P]),AY$7),"")</f>
        <v/>
      </c>
      <c r="AZ109" s="48" t="str">
        <f ca="1">IF(AND($B109&gt;0,AZ$7&gt;0),INDEX(Výskyt[#Data],MATCH($B109,Výskyt[kód-P]),AZ$7),"")</f>
        <v/>
      </c>
      <c r="BA109" s="48" t="str">
        <f ca="1">IF(AND($B109&gt;0,BA$7&gt;0),INDEX(Výskyt[#Data],MATCH($B109,Výskyt[kód-P]),BA$7),"")</f>
        <v/>
      </c>
      <c r="BB109" s="42"/>
    </row>
    <row r="110" spans="1:54" ht="12.75" customHeight="1" x14ac:dyDescent="0.4">
      <c r="A110" s="54">
        <v>102</v>
      </c>
      <c r="B110" s="55" t="str">
        <f>IFERROR(INDEX(Výskyt[[poradie]:[kód-P]],MATCH(A110,Výskyt[poradie],0),2),"")</f>
        <v/>
      </c>
      <c r="C110" s="55" t="str">
        <f>IFERROR(INDEX(Cenník[[Kód]:[Názov]],MATCH($B110,Cenník[Kód]),2),"")</f>
        <v/>
      </c>
      <c r="D110" s="48" t="str">
        <f t="shared" ca="1" si="3"/>
        <v/>
      </c>
      <c r="E110" s="56" t="str">
        <f>IFERROR(INDEX(Cenník[[KódN]:[JC]],MATCH($B110,Cenník[KódN]),2),"")</f>
        <v/>
      </c>
      <c r="F110" s="57" t="str">
        <f t="shared" ca="1" si="4"/>
        <v/>
      </c>
      <c r="G110" s="42"/>
      <c r="H110" s="58" t="str">
        <f t="shared" si="5"/>
        <v/>
      </c>
      <c r="I110" s="48" t="str">
        <f ca="1">IF(AND($B110&gt;0,I$7&gt;0),INDEX(Výskyt[#Data],MATCH($B110,Výskyt[kód-P]),I$7),"")</f>
        <v/>
      </c>
      <c r="J110" s="48" t="str">
        <f ca="1">IF(AND($B110&gt;0,J$7&gt;0),INDEX(Výskyt[#Data],MATCH($B110,Výskyt[kód-P]),J$7),"")</f>
        <v/>
      </c>
      <c r="K110" s="48" t="str">
        <f ca="1">IF(AND($B110&gt;0,K$7&gt;0),INDEX(Výskyt[#Data],MATCH($B110,Výskyt[kód-P]),K$7),"")</f>
        <v/>
      </c>
      <c r="L110" s="48" t="str">
        <f ca="1">IF(AND($B110&gt;0,L$7&gt;0),INDEX(Výskyt[#Data],MATCH($B110,Výskyt[kód-P]),L$7),"")</f>
        <v/>
      </c>
      <c r="M110" s="48" t="str">
        <f ca="1">IF(AND($B110&gt;0,M$7&gt;0),INDEX(Výskyt[#Data],MATCH($B110,Výskyt[kód-P]),M$7),"")</f>
        <v/>
      </c>
      <c r="N110" s="48" t="str">
        <f ca="1">IF(AND($B110&gt;0,N$7&gt;0),INDEX(Výskyt[#Data],MATCH($B110,Výskyt[kód-P]),N$7),"")</f>
        <v/>
      </c>
      <c r="O110" s="48" t="str">
        <f ca="1">IF(AND($B110&gt;0,O$7&gt;0),INDEX(Výskyt[#Data],MATCH($B110,Výskyt[kód-P]),O$7),"")</f>
        <v/>
      </c>
      <c r="P110" s="48" t="str">
        <f ca="1">IF(AND($B110&gt;0,P$7&gt;0),INDEX(Výskyt[#Data],MATCH($B110,Výskyt[kód-P]),P$7),"")</f>
        <v/>
      </c>
      <c r="Q110" s="48" t="str">
        <f ca="1">IF(AND($B110&gt;0,Q$7&gt;0),INDEX(Výskyt[#Data],MATCH($B110,Výskyt[kód-P]),Q$7),"")</f>
        <v/>
      </c>
      <c r="R110" s="48" t="str">
        <f ca="1">IF(AND($B110&gt;0,R$7&gt;0),INDEX(Výskyt[#Data],MATCH($B110,Výskyt[kód-P]),R$7),"")</f>
        <v/>
      </c>
      <c r="S110" s="48" t="str">
        <f ca="1">IF(AND($B110&gt;0,S$7&gt;0),INDEX(Výskyt[#Data],MATCH($B110,Výskyt[kód-P]),S$7),"")</f>
        <v/>
      </c>
      <c r="T110" s="48" t="str">
        <f ca="1">IF(AND($B110&gt;0,T$7&gt;0),INDEX(Výskyt[#Data],MATCH($B110,Výskyt[kód-P]),T$7),"")</f>
        <v/>
      </c>
      <c r="U110" s="48" t="str">
        <f ca="1">IF(AND($B110&gt;0,U$7&gt;0),INDEX(Výskyt[#Data],MATCH($B110,Výskyt[kód-P]),U$7),"")</f>
        <v/>
      </c>
      <c r="V110" s="48" t="str">
        <f ca="1">IF(AND($B110&gt;0,V$7&gt;0),INDEX(Výskyt[#Data],MATCH($B110,Výskyt[kód-P]),V$7),"")</f>
        <v/>
      </c>
      <c r="W110" s="48" t="str">
        <f ca="1">IF(AND($B110&gt;0,W$7&gt;0),INDEX(Výskyt[#Data],MATCH($B110,Výskyt[kód-P]),W$7),"")</f>
        <v/>
      </c>
      <c r="X110" s="48" t="str">
        <f ca="1">IF(AND($B110&gt;0,X$7&gt;0),INDEX(Výskyt[#Data],MATCH($B110,Výskyt[kód-P]),X$7),"")</f>
        <v/>
      </c>
      <c r="Y110" s="48" t="str">
        <f ca="1">IF(AND($B110&gt;0,Y$7&gt;0),INDEX(Výskyt[#Data],MATCH($B110,Výskyt[kód-P]),Y$7),"")</f>
        <v/>
      </c>
      <c r="Z110" s="48" t="str">
        <f ca="1">IF(AND($B110&gt;0,Z$7&gt;0),INDEX(Výskyt[#Data],MATCH($B110,Výskyt[kód-P]),Z$7),"")</f>
        <v/>
      </c>
      <c r="AA110" s="48" t="str">
        <f ca="1">IF(AND($B110&gt;0,AA$7&gt;0),INDEX(Výskyt[#Data],MATCH($B110,Výskyt[kód-P]),AA$7),"")</f>
        <v/>
      </c>
      <c r="AB110" s="48" t="str">
        <f ca="1">IF(AND($B110&gt;0,AB$7&gt;0),INDEX(Výskyt[#Data],MATCH($B110,Výskyt[kód-P]),AB$7),"")</f>
        <v/>
      </c>
      <c r="AC110" s="48" t="str">
        <f ca="1">IF(AND($B110&gt;0,AC$7&gt;0),INDEX(Výskyt[#Data],MATCH($B110,Výskyt[kód-P]),AC$7),"")</f>
        <v/>
      </c>
      <c r="AD110" s="48" t="str">
        <f ca="1">IF(AND($B110&gt;0,AD$7&gt;0),INDEX(Výskyt[#Data],MATCH($B110,Výskyt[kód-P]),AD$7),"")</f>
        <v/>
      </c>
      <c r="AE110" s="48" t="str">
        <f ca="1">IF(AND($B110&gt;0,AE$7&gt;0),INDEX(Výskyt[#Data],MATCH($B110,Výskyt[kód-P]),AE$7),"")</f>
        <v/>
      </c>
      <c r="AF110" s="48" t="str">
        <f ca="1">IF(AND($B110&gt;0,AF$7&gt;0),INDEX(Výskyt[#Data],MATCH($B110,Výskyt[kód-P]),AF$7),"")</f>
        <v/>
      </c>
      <c r="AG110" s="48" t="str">
        <f ca="1">IF(AND($B110&gt;0,AG$7&gt;0),INDEX(Výskyt[#Data],MATCH($B110,Výskyt[kód-P]),AG$7),"")</f>
        <v/>
      </c>
      <c r="AH110" s="48" t="str">
        <f ca="1">IF(AND($B110&gt;0,AH$7&gt;0),INDEX(Výskyt[#Data],MATCH($B110,Výskyt[kód-P]),AH$7),"")</f>
        <v/>
      </c>
      <c r="AI110" s="48" t="str">
        <f ca="1">IF(AND($B110&gt;0,AI$7&gt;0),INDEX(Výskyt[#Data],MATCH($B110,Výskyt[kód-P]),AI$7),"")</f>
        <v/>
      </c>
      <c r="AJ110" s="48" t="str">
        <f ca="1">IF(AND($B110&gt;0,AJ$7&gt;0),INDEX(Výskyt[#Data],MATCH($B110,Výskyt[kód-P]),AJ$7),"")</f>
        <v/>
      </c>
      <c r="AK110" s="48" t="str">
        <f ca="1">IF(AND($B110&gt;0,AK$7&gt;0),INDEX(Výskyt[#Data],MATCH($B110,Výskyt[kód-P]),AK$7),"")</f>
        <v/>
      </c>
      <c r="AL110" s="48" t="str">
        <f ca="1">IF(AND($B110&gt;0,AL$7&gt;0),INDEX(Výskyt[#Data],MATCH($B110,Výskyt[kód-P]),AL$7),"")</f>
        <v/>
      </c>
      <c r="AM110" s="48" t="str">
        <f ca="1">IF(AND($B110&gt;0,AM$7&gt;0),INDEX(Výskyt[#Data],MATCH($B110,Výskyt[kód-P]),AM$7),"")</f>
        <v/>
      </c>
      <c r="AN110" s="48" t="str">
        <f ca="1">IF(AND($B110&gt;0,AN$7&gt;0),INDEX(Výskyt[#Data],MATCH($B110,Výskyt[kód-P]),AN$7),"")</f>
        <v/>
      </c>
      <c r="AO110" s="48" t="str">
        <f ca="1">IF(AND($B110&gt;0,AO$7&gt;0),INDEX(Výskyt[#Data],MATCH($B110,Výskyt[kód-P]),AO$7),"")</f>
        <v/>
      </c>
      <c r="AP110" s="48" t="str">
        <f ca="1">IF(AND($B110&gt;0,AP$7&gt;0),INDEX(Výskyt[#Data],MATCH($B110,Výskyt[kód-P]),AP$7),"")</f>
        <v/>
      </c>
      <c r="AQ110" s="48" t="str">
        <f ca="1">IF(AND($B110&gt;0,AQ$7&gt;0),INDEX(Výskyt[#Data],MATCH($B110,Výskyt[kód-P]),AQ$7),"")</f>
        <v/>
      </c>
      <c r="AR110" s="48" t="str">
        <f ca="1">IF(AND($B110&gt;0,AR$7&gt;0),INDEX(Výskyt[#Data],MATCH($B110,Výskyt[kód-P]),AR$7),"")</f>
        <v/>
      </c>
      <c r="AS110" s="48" t="str">
        <f ca="1">IF(AND($B110&gt;0,AS$7&gt;0),INDEX(Výskyt[#Data],MATCH($B110,Výskyt[kód-P]),AS$7),"")</f>
        <v/>
      </c>
      <c r="AT110" s="48" t="str">
        <f ca="1">IF(AND($B110&gt;0,AT$7&gt;0),INDEX(Výskyt[#Data],MATCH($B110,Výskyt[kód-P]),AT$7),"")</f>
        <v/>
      </c>
      <c r="AU110" s="48" t="str">
        <f ca="1">IF(AND($B110&gt;0,AU$7&gt;0),INDEX(Výskyt[#Data],MATCH($B110,Výskyt[kód-P]),AU$7),"")</f>
        <v/>
      </c>
      <c r="AV110" s="48" t="str">
        <f ca="1">IF(AND($B110&gt;0,AV$7&gt;0),INDEX(Výskyt[#Data],MATCH($B110,Výskyt[kód-P]),AV$7),"")</f>
        <v/>
      </c>
      <c r="AW110" s="48" t="str">
        <f ca="1">IF(AND($B110&gt;0,AW$7&gt;0),INDEX(Výskyt[#Data],MATCH($B110,Výskyt[kód-P]),AW$7),"")</f>
        <v/>
      </c>
      <c r="AX110" s="48" t="str">
        <f ca="1">IF(AND($B110&gt;0,AX$7&gt;0),INDEX(Výskyt[#Data],MATCH($B110,Výskyt[kód-P]),AX$7),"")</f>
        <v/>
      </c>
      <c r="AY110" s="48" t="str">
        <f ca="1">IF(AND($B110&gt;0,AY$7&gt;0),INDEX(Výskyt[#Data],MATCH($B110,Výskyt[kód-P]),AY$7),"")</f>
        <v/>
      </c>
      <c r="AZ110" s="48" t="str">
        <f ca="1">IF(AND($B110&gt;0,AZ$7&gt;0),INDEX(Výskyt[#Data],MATCH($B110,Výskyt[kód-P]),AZ$7),"")</f>
        <v/>
      </c>
      <c r="BA110" s="48" t="str">
        <f ca="1">IF(AND($B110&gt;0,BA$7&gt;0),INDEX(Výskyt[#Data],MATCH($B110,Výskyt[kód-P]),BA$7),"")</f>
        <v/>
      </c>
      <c r="BB110" s="42"/>
    </row>
    <row r="111" spans="1:54" ht="12.75" customHeight="1" x14ac:dyDescent="0.4">
      <c r="A111" s="54">
        <v>103</v>
      </c>
      <c r="B111" s="55" t="str">
        <f>IFERROR(INDEX(Výskyt[[poradie]:[kód-P]],MATCH(A111,Výskyt[poradie],0),2),"")</f>
        <v/>
      </c>
      <c r="C111" s="55" t="str">
        <f>IFERROR(INDEX(Cenník[[Kód]:[Názov]],MATCH($B111,Cenník[Kód]),2),"")</f>
        <v/>
      </c>
      <c r="D111" s="48" t="str">
        <f t="shared" ca="1" si="3"/>
        <v/>
      </c>
      <c r="E111" s="56" t="str">
        <f>IFERROR(INDEX(Cenník[[KódN]:[JC]],MATCH($B111,Cenník[KódN]),2),"")</f>
        <v/>
      </c>
      <c r="F111" s="57" t="str">
        <f t="shared" ca="1" si="4"/>
        <v/>
      </c>
      <c r="G111" s="42"/>
      <c r="H111" s="58" t="str">
        <f t="shared" si="5"/>
        <v/>
      </c>
      <c r="I111" s="48" t="str">
        <f ca="1">IF(AND($B111&gt;0,I$7&gt;0),INDEX(Výskyt[#Data],MATCH($B111,Výskyt[kód-P]),I$7),"")</f>
        <v/>
      </c>
      <c r="J111" s="48" t="str">
        <f ca="1">IF(AND($B111&gt;0,J$7&gt;0),INDEX(Výskyt[#Data],MATCH($B111,Výskyt[kód-P]),J$7),"")</f>
        <v/>
      </c>
      <c r="K111" s="48" t="str">
        <f ca="1">IF(AND($B111&gt;0,K$7&gt;0),INDEX(Výskyt[#Data],MATCH($B111,Výskyt[kód-P]),K$7),"")</f>
        <v/>
      </c>
      <c r="L111" s="48" t="str">
        <f ca="1">IF(AND($B111&gt;0,L$7&gt;0),INDEX(Výskyt[#Data],MATCH($B111,Výskyt[kód-P]),L$7),"")</f>
        <v/>
      </c>
      <c r="M111" s="48" t="str">
        <f ca="1">IF(AND($B111&gt;0,M$7&gt;0),INDEX(Výskyt[#Data],MATCH($B111,Výskyt[kód-P]),M$7),"")</f>
        <v/>
      </c>
      <c r="N111" s="48" t="str">
        <f ca="1">IF(AND($B111&gt;0,N$7&gt;0),INDEX(Výskyt[#Data],MATCH($B111,Výskyt[kód-P]),N$7),"")</f>
        <v/>
      </c>
      <c r="O111" s="48" t="str">
        <f ca="1">IF(AND($B111&gt;0,O$7&gt;0),INDEX(Výskyt[#Data],MATCH($B111,Výskyt[kód-P]),O$7),"")</f>
        <v/>
      </c>
      <c r="P111" s="48" t="str">
        <f ca="1">IF(AND($B111&gt;0,P$7&gt;0),INDEX(Výskyt[#Data],MATCH($B111,Výskyt[kód-P]),P$7),"")</f>
        <v/>
      </c>
      <c r="Q111" s="48" t="str">
        <f ca="1">IF(AND($B111&gt;0,Q$7&gt;0),INDEX(Výskyt[#Data],MATCH($B111,Výskyt[kód-P]),Q$7),"")</f>
        <v/>
      </c>
      <c r="R111" s="48" t="str">
        <f ca="1">IF(AND($B111&gt;0,R$7&gt;0),INDEX(Výskyt[#Data],MATCH($B111,Výskyt[kód-P]),R$7),"")</f>
        <v/>
      </c>
      <c r="S111" s="48" t="str">
        <f ca="1">IF(AND($B111&gt;0,S$7&gt;0),INDEX(Výskyt[#Data],MATCH($B111,Výskyt[kód-P]),S$7),"")</f>
        <v/>
      </c>
      <c r="T111" s="48" t="str">
        <f ca="1">IF(AND($B111&gt;0,T$7&gt;0),INDEX(Výskyt[#Data],MATCH($B111,Výskyt[kód-P]),T$7),"")</f>
        <v/>
      </c>
      <c r="U111" s="48" t="str">
        <f ca="1">IF(AND($B111&gt;0,U$7&gt;0),INDEX(Výskyt[#Data],MATCH($B111,Výskyt[kód-P]),U$7),"")</f>
        <v/>
      </c>
      <c r="V111" s="48" t="str">
        <f ca="1">IF(AND($B111&gt;0,V$7&gt;0),INDEX(Výskyt[#Data],MATCH($B111,Výskyt[kód-P]),V$7),"")</f>
        <v/>
      </c>
      <c r="W111" s="48" t="str">
        <f ca="1">IF(AND($B111&gt;0,W$7&gt;0),INDEX(Výskyt[#Data],MATCH($B111,Výskyt[kód-P]),W$7),"")</f>
        <v/>
      </c>
      <c r="X111" s="48" t="str">
        <f ca="1">IF(AND($B111&gt;0,X$7&gt;0),INDEX(Výskyt[#Data],MATCH($B111,Výskyt[kód-P]),X$7),"")</f>
        <v/>
      </c>
      <c r="Y111" s="48" t="str">
        <f ca="1">IF(AND($B111&gt;0,Y$7&gt;0),INDEX(Výskyt[#Data],MATCH($B111,Výskyt[kód-P]),Y$7),"")</f>
        <v/>
      </c>
      <c r="Z111" s="48" t="str">
        <f ca="1">IF(AND($B111&gt;0,Z$7&gt;0),INDEX(Výskyt[#Data],MATCH($B111,Výskyt[kód-P]),Z$7),"")</f>
        <v/>
      </c>
      <c r="AA111" s="48" t="str">
        <f ca="1">IF(AND($B111&gt;0,AA$7&gt;0),INDEX(Výskyt[#Data],MATCH($B111,Výskyt[kód-P]),AA$7),"")</f>
        <v/>
      </c>
      <c r="AB111" s="48" t="str">
        <f ca="1">IF(AND($B111&gt;0,AB$7&gt;0),INDEX(Výskyt[#Data],MATCH($B111,Výskyt[kód-P]),AB$7),"")</f>
        <v/>
      </c>
      <c r="AC111" s="48" t="str">
        <f ca="1">IF(AND($B111&gt;0,AC$7&gt;0),INDEX(Výskyt[#Data],MATCH($B111,Výskyt[kód-P]),AC$7),"")</f>
        <v/>
      </c>
      <c r="AD111" s="48" t="str">
        <f ca="1">IF(AND($B111&gt;0,AD$7&gt;0),INDEX(Výskyt[#Data],MATCH($B111,Výskyt[kód-P]),AD$7),"")</f>
        <v/>
      </c>
      <c r="AE111" s="48" t="str">
        <f ca="1">IF(AND($B111&gt;0,AE$7&gt;0),INDEX(Výskyt[#Data],MATCH($B111,Výskyt[kód-P]),AE$7),"")</f>
        <v/>
      </c>
      <c r="AF111" s="48" t="str">
        <f ca="1">IF(AND($B111&gt;0,AF$7&gt;0),INDEX(Výskyt[#Data],MATCH($B111,Výskyt[kód-P]),AF$7),"")</f>
        <v/>
      </c>
      <c r="AG111" s="48" t="str">
        <f ca="1">IF(AND($B111&gt;0,AG$7&gt;0),INDEX(Výskyt[#Data],MATCH($B111,Výskyt[kód-P]),AG$7),"")</f>
        <v/>
      </c>
      <c r="AH111" s="48" t="str">
        <f ca="1">IF(AND($B111&gt;0,AH$7&gt;0),INDEX(Výskyt[#Data],MATCH($B111,Výskyt[kód-P]),AH$7),"")</f>
        <v/>
      </c>
      <c r="AI111" s="48" t="str">
        <f ca="1">IF(AND($B111&gt;0,AI$7&gt;0),INDEX(Výskyt[#Data],MATCH($B111,Výskyt[kód-P]),AI$7),"")</f>
        <v/>
      </c>
      <c r="AJ111" s="48" t="str">
        <f ca="1">IF(AND($B111&gt;0,AJ$7&gt;0),INDEX(Výskyt[#Data],MATCH($B111,Výskyt[kód-P]),AJ$7),"")</f>
        <v/>
      </c>
      <c r="AK111" s="48" t="str">
        <f ca="1">IF(AND($B111&gt;0,AK$7&gt;0),INDEX(Výskyt[#Data],MATCH($B111,Výskyt[kód-P]),AK$7),"")</f>
        <v/>
      </c>
      <c r="AL111" s="48" t="str">
        <f ca="1">IF(AND($B111&gt;0,AL$7&gt;0),INDEX(Výskyt[#Data],MATCH($B111,Výskyt[kód-P]),AL$7),"")</f>
        <v/>
      </c>
      <c r="AM111" s="48" t="str">
        <f ca="1">IF(AND($B111&gt;0,AM$7&gt;0),INDEX(Výskyt[#Data],MATCH($B111,Výskyt[kód-P]),AM$7),"")</f>
        <v/>
      </c>
      <c r="AN111" s="48" t="str">
        <f ca="1">IF(AND($B111&gt;0,AN$7&gt;0),INDEX(Výskyt[#Data],MATCH($B111,Výskyt[kód-P]),AN$7),"")</f>
        <v/>
      </c>
      <c r="AO111" s="48" t="str">
        <f ca="1">IF(AND($B111&gt;0,AO$7&gt;0),INDEX(Výskyt[#Data],MATCH($B111,Výskyt[kód-P]),AO$7),"")</f>
        <v/>
      </c>
      <c r="AP111" s="48" t="str">
        <f ca="1">IF(AND($B111&gt;0,AP$7&gt;0),INDEX(Výskyt[#Data],MATCH($B111,Výskyt[kód-P]),AP$7),"")</f>
        <v/>
      </c>
      <c r="AQ111" s="48" t="str">
        <f ca="1">IF(AND($B111&gt;0,AQ$7&gt;0),INDEX(Výskyt[#Data],MATCH($B111,Výskyt[kód-P]),AQ$7),"")</f>
        <v/>
      </c>
      <c r="AR111" s="48" t="str">
        <f ca="1">IF(AND($B111&gt;0,AR$7&gt;0),INDEX(Výskyt[#Data],MATCH($B111,Výskyt[kód-P]),AR$7),"")</f>
        <v/>
      </c>
      <c r="AS111" s="48" t="str">
        <f ca="1">IF(AND($B111&gt;0,AS$7&gt;0),INDEX(Výskyt[#Data],MATCH($B111,Výskyt[kód-P]),AS$7),"")</f>
        <v/>
      </c>
      <c r="AT111" s="48" t="str">
        <f ca="1">IF(AND($B111&gt;0,AT$7&gt;0),INDEX(Výskyt[#Data],MATCH($B111,Výskyt[kód-P]),AT$7),"")</f>
        <v/>
      </c>
      <c r="AU111" s="48" t="str">
        <f ca="1">IF(AND($B111&gt;0,AU$7&gt;0),INDEX(Výskyt[#Data],MATCH($B111,Výskyt[kód-P]),AU$7),"")</f>
        <v/>
      </c>
      <c r="AV111" s="48" t="str">
        <f ca="1">IF(AND($B111&gt;0,AV$7&gt;0),INDEX(Výskyt[#Data],MATCH($B111,Výskyt[kód-P]),AV$7),"")</f>
        <v/>
      </c>
      <c r="AW111" s="48" t="str">
        <f ca="1">IF(AND($B111&gt;0,AW$7&gt;0),INDEX(Výskyt[#Data],MATCH($B111,Výskyt[kód-P]),AW$7),"")</f>
        <v/>
      </c>
      <c r="AX111" s="48" t="str">
        <f ca="1">IF(AND($B111&gt;0,AX$7&gt;0),INDEX(Výskyt[#Data],MATCH($B111,Výskyt[kód-P]),AX$7),"")</f>
        <v/>
      </c>
      <c r="AY111" s="48" t="str">
        <f ca="1">IF(AND($B111&gt;0,AY$7&gt;0),INDEX(Výskyt[#Data],MATCH($B111,Výskyt[kód-P]),AY$7),"")</f>
        <v/>
      </c>
      <c r="AZ111" s="48" t="str">
        <f ca="1">IF(AND($B111&gt;0,AZ$7&gt;0),INDEX(Výskyt[#Data],MATCH($B111,Výskyt[kód-P]),AZ$7),"")</f>
        <v/>
      </c>
      <c r="BA111" s="48" t="str">
        <f ca="1">IF(AND($B111&gt;0,BA$7&gt;0),INDEX(Výskyt[#Data],MATCH($B111,Výskyt[kód-P]),BA$7),"")</f>
        <v/>
      </c>
      <c r="BB111" s="42"/>
    </row>
    <row r="112" spans="1:54" ht="12.75" customHeight="1" x14ac:dyDescent="0.4">
      <c r="A112" s="54">
        <v>104</v>
      </c>
      <c r="B112" s="55" t="str">
        <f>IFERROR(INDEX(Výskyt[[poradie]:[kód-P]],MATCH(A112,Výskyt[poradie],0),2),"")</f>
        <v/>
      </c>
      <c r="C112" s="55" t="str">
        <f>IFERROR(INDEX(Cenník[[Kód]:[Názov]],MATCH($B112,Cenník[Kód]),2),"")</f>
        <v/>
      </c>
      <c r="D112" s="48" t="str">
        <f t="shared" ca="1" si="3"/>
        <v/>
      </c>
      <c r="E112" s="56" t="str">
        <f>IFERROR(INDEX(Cenník[[KódN]:[JC]],MATCH($B112,Cenník[KódN]),2),"")</f>
        <v/>
      </c>
      <c r="F112" s="57" t="str">
        <f t="shared" ca="1" si="4"/>
        <v/>
      </c>
      <c r="G112" s="42"/>
      <c r="H112" s="58" t="str">
        <f t="shared" si="5"/>
        <v/>
      </c>
      <c r="I112" s="48" t="str">
        <f ca="1">IF(AND($B112&gt;0,I$7&gt;0),INDEX(Výskyt[#Data],MATCH($B112,Výskyt[kód-P]),I$7),"")</f>
        <v/>
      </c>
      <c r="J112" s="48" t="str">
        <f ca="1">IF(AND($B112&gt;0,J$7&gt;0),INDEX(Výskyt[#Data],MATCH($B112,Výskyt[kód-P]),J$7),"")</f>
        <v/>
      </c>
      <c r="K112" s="48" t="str">
        <f ca="1">IF(AND($B112&gt;0,K$7&gt;0),INDEX(Výskyt[#Data],MATCH($B112,Výskyt[kód-P]),K$7),"")</f>
        <v/>
      </c>
      <c r="L112" s="48" t="str">
        <f ca="1">IF(AND($B112&gt;0,L$7&gt;0),INDEX(Výskyt[#Data],MATCH($B112,Výskyt[kód-P]),L$7),"")</f>
        <v/>
      </c>
      <c r="M112" s="48" t="str">
        <f ca="1">IF(AND($B112&gt;0,M$7&gt;0),INDEX(Výskyt[#Data],MATCH($B112,Výskyt[kód-P]),M$7),"")</f>
        <v/>
      </c>
      <c r="N112" s="48" t="str">
        <f ca="1">IF(AND($B112&gt;0,N$7&gt;0),INDEX(Výskyt[#Data],MATCH($B112,Výskyt[kód-P]),N$7),"")</f>
        <v/>
      </c>
      <c r="O112" s="48" t="str">
        <f ca="1">IF(AND($B112&gt;0,O$7&gt;0),INDEX(Výskyt[#Data],MATCH($B112,Výskyt[kód-P]),O$7),"")</f>
        <v/>
      </c>
      <c r="P112" s="48" t="str">
        <f ca="1">IF(AND($B112&gt;0,P$7&gt;0),INDEX(Výskyt[#Data],MATCH($B112,Výskyt[kód-P]),P$7),"")</f>
        <v/>
      </c>
      <c r="Q112" s="48" t="str">
        <f ca="1">IF(AND($B112&gt;0,Q$7&gt;0),INDEX(Výskyt[#Data],MATCH($B112,Výskyt[kód-P]),Q$7),"")</f>
        <v/>
      </c>
      <c r="R112" s="48" t="str">
        <f ca="1">IF(AND($B112&gt;0,R$7&gt;0),INDEX(Výskyt[#Data],MATCH($B112,Výskyt[kód-P]),R$7),"")</f>
        <v/>
      </c>
      <c r="S112" s="48" t="str">
        <f ca="1">IF(AND($B112&gt;0,S$7&gt;0),INDEX(Výskyt[#Data],MATCH($B112,Výskyt[kód-P]),S$7),"")</f>
        <v/>
      </c>
      <c r="T112" s="48" t="str">
        <f ca="1">IF(AND($B112&gt;0,T$7&gt;0),INDEX(Výskyt[#Data],MATCH($B112,Výskyt[kód-P]),T$7),"")</f>
        <v/>
      </c>
      <c r="U112" s="48" t="str">
        <f ca="1">IF(AND($B112&gt;0,U$7&gt;0),INDEX(Výskyt[#Data],MATCH($B112,Výskyt[kód-P]),U$7),"")</f>
        <v/>
      </c>
      <c r="V112" s="48" t="str">
        <f ca="1">IF(AND($B112&gt;0,V$7&gt;0),INDEX(Výskyt[#Data],MATCH($B112,Výskyt[kód-P]),V$7),"")</f>
        <v/>
      </c>
      <c r="W112" s="48" t="str">
        <f ca="1">IF(AND($B112&gt;0,W$7&gt;0),INDEX(Výskyt[#Data],MATCH($B112,Výskyt[kód-P]),W$7),"")</f>
        <v/>
      </c>
      <c r="X112" s="48" t="str">
        <f ca="1">IF(AND($B112&gt;0,X$7&gt;0),INDEX(Výskyt[#Data],MATCH($B112,Výskyt[kód-P]),X$7),"")</f>
        <v/>
      </c>
      <c r="Y112" s="48" t="str">
        <f ca="1">IF(AND($B112&gt;0,Y$7&gt;0),INDEX(Výskyt[#Data],MATCH($B112,Výskyt[kód-P]),Y$7),"")</f>
        <v/>
      </c>
      <c r="Z112" s="48" t="str">
        <f ca="1">IF(AND($B112&gt;0,Z$7&gt;0),INDEX(Výskyt[#Data],MATCH($B112,Výskyt[kód-P]),Z$7),"")</f>
        <v/>
      </c>
      <c r="AA112" s="48" t="str">
        <f ca="1">IF(AND($B112&gt;0,AA$7&gt;0),INDEX(Výskyt[#Data],MATCH($B112,Výskyt[kód-P]),AA$7),"")</f>
        <v/>
      </c>
      <c r="AB112" s="48" t="str">
        <f ca="1">IF(AND($B112&gt;0,AB$7&gt;0),INDEX(Výskyt[#Data],MATCH($B112,Výskyt[kód-P]),AB$7),"")</f>
        <v/>
      </c>
      <c r="AC112" s="48" t="str">
        <f ca="1">IF(AND($B112&gt;0,AC$7&gt;0),INDEX(Výskyt[#Data],MATCH($B112,Výskyt[kód-P]),AC$7),"")</f>
        <v/>
      </c>
      <c r="AD112" s="48" t="str">
        <f ca="1">IF(AND($B112&gt;0,AD$7&gt;0),INDEX(Výskyt[#Data],MATCH($B112,Výskyt[kód-P]),AD$7),"")</f>
        <v/>
      </c>
      <c r="AE112" s="48" t="str">
        <f ca="1">IF(AND($B112&gt;0,AE$7&gt;0),INDEX(Výskyt[#Data],MATCH($B112,Výskyt[kód-P]),AE$7),"")</f>
        <v/>
      </c>
      <c r="AF112" s="48" t="str">
        <f ca="1">IF(AND($B112&gt;0,AF$7&gt;0),INDEX(Výskyt[#Data],MATCH($B112,Výskyt[kód-P]),AF$7),"")</f>
        <v/>
      </c>
      <c r="AG112" s="48" t="str">
        <f ca="1">IF(AND($B112&gt;0,AG$7&gt;0),INDEX(Výskyt[#Data],MATCH($B112,Výskyt[kód-P]),AG$7),"")</f>
        <v/>
      </c>
      <c r="AH112" s="48" t="str">
        <f ca="1">IF(AND($B112&gt;0,AH$7&gt;0),INDEX(Výskyt[#Data],MATCH($B112,Výskyt[kód-P]),AH$7),"")</f>
        <v/>
      </c>
      <c r="AI112" s="48" t="str">
        <f ca="1">IF(AND($B112&gt;0,AI$7&gt;0),INDEX(Výskyt[#Data],MATCH($B112,Výskyt[kód-P]),AI$7),"")</f>
        <v/>
      </c>
      <c r="AJ112" s="48" t="str">
        <f ca="1">IF(AND($B112&gt;0,AJ$7&gt;0),INDEX(Výskyt[#Data],MATCH($B112,Výskyt[kód-P]),AJ$7),"")</f>
        <v/>
      </c>
      <c r="AK112" s="48" t="str">
        <f ca="1">IF(AND($B112&gt;0,AK$7&gt;0),INDEX(Výskyt[#Data],MATCH($B112,Výskyt[kód-P]),AK$7),"")</f>
        <v/>
      </c>
      <c r="AL112" s="48" t="str">
        <f ca="1">IF(AND($B112&gt;0,AL$7&gt;0),INDEX(Výskyt[#Data],MATCH($B112,Výskyt[kód-P]),AL$7),"")</f>
        <v/>
      </c>
      <c r="AM112" s="48" t="str">
        <f ca="1">IF(AND($B112&gt;0,AM$7&gt;0),INDEX(Výskyt[#Data],MATCH($B112,Výskyt[kód-P]),AM$7),"")</f>
        <v/>
      </c>
      <c r="AN112" s="48" t="str">
        <f ca="1">IF(AND($B112&gt;0,AN$7&gt;0),INDEX(Výskyt[#Data],MATCH($B112,Výskyt[kód-P]),AN$7),"")</f>
        <v/>
      </c>
      <c r="AO112" s="48" t="str">
        <f ca="1">IF(AND($B112&gt;0,AO$7&gt;0),INDEX(Výskyt[#Data],MATCH($B112,Výskyt[kód-P]),AO$7),"")</f>
        <v/>
      </c>
      <c r="AP112" s="48" t="str">
        <f ca="1">IF(AND($B112&gt;0,AP$7&gt;0),INDEX(Výskyt[#Data],MATCH($B112,Výskyt[kód-P]),AP$7),"")</f>
        <v/>
      </c>
      <c r="AQ112" s="48" t="str">
        <f ca="1">IF(AND($B112&gt;0,AQ$7&gt;0),INDEX(Výskyt[#Data],MATCH($B112,Výskyt[kód-P]),AQ$7),"")</f>
        <v/>
      </c>
      <c r="AR112" s="48" t="str">
        <f ca="1">IF(AND($B112&gt;0,AR$7&gt;0),INDEX(Výskyt[#Data],MATCH($B112,Výskyt[kód-P]),AR$7),"")</f>
        <v/>
      </c>
      <c r="AS112" s="48" t="str">
        <f ca="1">IF(AND($B112&gt;0,AS$7&gt;0),INDEX(Výskyt[#Data],MATCH($B112,Výskyt[kód-P]),AS$7),"")</f>
        <v/>
      </c>
      <c r="AT112" s="48" t="str">
        <f ca="1">IF(AND($B112&gt;0,AT$7&gt;0),INDEX(Výskyt[#Data],MATCH($B112,Výskyt[kód-P]),AT$7),"")</f>
        <v/>
      </c>
      <c r="AU112" s="48" t="str">
        <f ca="1">IF(AND($B112&gt;0,AU$7&gt;0),INDEX(Výskyt[#Data],MATCH($B112,Výskyt[kód-P]),AU$7),"")</f>
        <v/>
      </c>
      <c r="AV112" s="48" t="str">
        <f ca="1">IF(AND($B112&gt;0,AV$7&gt;0),INDEX(Výskyt[#Data],MATCH($B112,Výskyt[kód-P]),AV$7),"")</f>
        <v/>
      </c>
      <c r="AW112" s="48" t="str">
        <f ca="1">IF(AND($B112&gt;0,AW$7&gt;0),INDEX(Výskyt[#Data],MATCH($B112,Výskyt[kód-P]),AW$7),"")</f>
        <v/>
      </c>
      <c r="AX112" s="48" t="str">
        <f ca="1">IF(AND($B112&gt;0,AX$7&gt;0),INDEX(Výskyt[#Data],MATCH($B112,Výskyt[kód-P]),AX$7),"")</f>
        <v/>
      </c>
      <c r="AY112" s="48" t="str">
        <f ca="1">IF(AND($B112&gt;0,AY$7&gt;0),INDEX(Výskyt[#Data],MATCH($B112,Výskyt[kód-P]),AY$7),"")</f>
        <v/>
      </c>
      <c r="AZ112" s="48" t="str">
        <f ca="1">IF(AND($B112&gt;0,AZ$7&gt;0),INDEX(Výskyt[#Data],MATCH($B112,Výskyt[kód-P]),AZ$7),"")</f>
        <v/>
      </c>
      <c r="BA112" s="48" t="str">
        <f ca="1">IF(AND($B112&gt;0,BA$7&gt;0),INDEX(Výskyt[#Data],MATCH($B112,Výskyt[kód-P]),BA$7),"")</f>
        <v/>
      </c>
      <c r="BB112" s="42"/>
    </row>
    <row r="113" spans="1:54" ht="12.75" customHeight="1" x14ac:dyDescent="0.4">
      <c r="A113" s="54">
        <v>105</v>
      </c>
      <c r="B113" s="55" t="str">
        <f>IFERROR(INDEX(Výskyt[[poradie]:[kód-P]],MATCH(A113,Výskyt[poradie],0),2),"")</f>
        <v/>
      </c>
      <c r="C113" s="55" t="str">
        <f>IFERROR(INDEX(Cenník[[Kód]:[Názov]],MATCH($B113,Cenník[Kód]),2),"")</f>
        <v/>
      </c>
      <c r="D113" s="48" t="str">
        <f t="shared" ca="1" si="3"/>
        <v/>
      </c>
      <c r="E113" s="56" t="str">
        <f>IFERROR(INDEX(Cenník[[KódN]:[JC]],MATCH($B113,Cenník[KódN]),2),"")</f>
        <v/>
      </c>
      <c r="F113" s="57" t="str">
        <f t="shared" ca="1" si="4"/>
        <v/>
      </c>
      <c r="G113" s="42"/>
      <c r="H113" s="58" t="str">
        <f t="shared" si="5"/>
        <v/>
      </c>
      <c r="I113" s="48" t="str">
        <f ca="1">IF(AND($B113&gt;0,I$7&gt;0),INDEX(Výskyt[#Data],MATCH($B113,Výskyt[kód-P]),I$7),"")</f>
        <v/>
      </c>
      <c r="J113" s="48" t="str">
        <f ca="1">IF(AND($B113&gt;0,J$7&gt;0),INDEX(Výskyt[#Data],MATCH($B113,Výskyt[kód-P]),J$7),"")</f>
        <v/>
      </c>
      <c r="K113" s="48" t="str">
        <f ca="1">IF(AND($B113&gt;0,K$7&gt;0),INDEX(Výskyt[#Data],MATCH($B113,Výskyt[kód-P]),K$7),"")</f>
        <v/>
      </c>
      <c r="L113" s="48" t="str">
        <f ca="1">IF(AND($B113&gt;0,L$7&gt;0),INDEX(Výskyt[#Data],MATCH($B113,Výskyt[kód-P]),L$7),"")</f>
        <v/>
      </c>
      <c r="M113" s="48" t="str">
        <f ca="1">IF(AND($B113&gt;0,M$7&gt;0),INDEX(Výskyt[#Data],MATCH($B113,Výskyt[kód-P]),M$7),"")</f>
        <v/>
      </c>
      <c r="N113" s="48" t="str">
        <f ca="1">IF(AND($B113&gt;0,N$7&gt;0),INDEX(Výskyt[#Data],MATCH($B113,Výskyt[kód-P]),N$7),"")</f>
        <v/>
      </c>
      <c r="O113" s="48" t="str">
        <f ca="1">IF(AND($B113&gt;0,O$7&gt;0),INDEX(Výskyt[#Data],MATCH($B113,Výskyt[kód-P]),O$7),"")</f>
        <v/>
      </c>
      <c r="P113" s="48" t="str">
        <f ca="1">IF(AND($B113&gt;0,P$7&gt;0),INDEX(Výskyt[#Data],MATCH($B113,Výskyt[kód-P]),P$7),"")</f>
        <v/>
      </c>
      <c r="Q113" s="48" t="str">
        <f ca="1">IF(AND($B113&gt;0,Q$7&gt;0),INDEX(Výskyt[#Data],MATCH($B113,Výskyt[kód-P]),Q$7),"")</f>
        <v/>
      </c>
      <c r="R113" s="48" t="str">
        <f ca="1">IF(AND($B113&gt;0,R$7&gt;0),INDEX(Výskyt[#Data],MATCH($B113,Výskyt[kód-P]),R$7),"")</f>
        <v/>
      </c>
      <c r="S113" s="48" t="str">
        <f ca="1">IF(AND($B113&gt;0,S$7&gt;0),INDEX(Výskyt[#Data],MATCH($B113,Výskyt[kód-P]),S$7),"")</f>
        <v/>
      </c>
      <c r="T113" s="48" t="str">
        <f ca="1">IF(AND($B113&gt;0,T$7&gt;0),INDEX(Výskyt[#Data],MATCH($B113,Výskyt[kód-P]),T$7),"")</f>
        <v/>
      </c>
      <c r="U113" s="48" t="str">
        <f ca="1">IF(AND($B113&gt;0,U$7&gt;0),INDEX(Výskyt[#Data],MATCH($B113,Výskyt[kód-P]),U$7),"")</f>
        <v/>
      </c>
      <c r="V113" s="48" t="str">
        <f ca="1">IF(AND($B113&gt;0,V$7&gt;0),INDEX(Výskyt[#Data],MATCH($B113,Výskyt[kód-P]),V$7),"")</f>
        <v/>
      </c>
      <c r="W113" s="48" t="str">
        <f ca="1">IF(AND($B113&gt;0,W$7&gt;0),INDEX(Výskyt[#Data],MATCH($B113,Výskyt[kód-P]),W$7),"")</f>
        <v/>
      </c>
      <c r="X113" s="48" t="str">
        <f ca="1">IF(AND($B113&gt;0,X$7&gt;0),INDEX(Výskyt[#Data],MATCH($B113,Výskyt[kód-P]),X$7),"")</f>
        <v/>
      </c>
      <c r="Y113" s="48" t="str">
        <f ca="1">IF(AND($B113&gt;0,Y$7&gt;0),INDEX(Výskyt[#Data],MATCH($B113,Výskyt[kód-P]),Y$7),"")</f>
        <v/>
      </c>
      <c r="Z113" s="48" t="str">
        <f ca="1">IF(AND($B113&gt;0,Z$7&gt;0),INDEX(Výskyt[#Data],MATCH($B113,Výskyt[kód-P]),Z$7),"")</f>
        <v/>
      </c>
      <c r="AA113" s="48" t="str">
        <f ca="1">IF(AND($B113&gt;0,AA$7&gt;0),INDEX(Výskyt[#Data],MATCH($B113,Výskyt[kód-P]),AA$7),"")</f>
        <v/>
      </c>
      <c r="AB113" s="48" t="str">
        <f ca="1">IF(AND($B113&gt;0,AB$7&gt;0),INDEX(Výskyt[#Data],MATCH($B113,Výskyt[kód-P]),AB$7),"")</f>
        <v/>
      </c>
      <c r="AC113" s="48" t="str">
        <f ca="1">IF(AND($B113&gt;0,AC$7&gt;0),INDEX(Výskyt[#Data],MATCH($B113,Výskyt[kód-P]),AC$7),"")</f>
        <v/>
      </c>
      <c r="AD113" s="48" t="str">
        <f ca="1">IF(AND($B113&gt;0,AD$7&gt;0),INDEX(Výskyt[#Data],MATCH($B113,Výskyt[kód-P]),AD$7),"")</f>
        <v/>
      </c>
      <c r="AE113" s="48" t="str">
        <f ca="1">IF(AND($B113&gt;0,AE$7&gt;0),INDEX(Výskyt[#Data],MATCH($B113,Výskyt[kód-P]),AE$7),"")</f>
        <v/>
      </c>
      <c r="AF113" s="48" t="str">
        <f ca="1">IF(AND($B113&gt;0,AF$7&gt;0),INDEX(Výskyt[#Data],MATCH($B113,Výskyt[kód-P]),AF$7),"")</f>
        <v/>
      </c>
      <c r="AG113" s="48" t="str">
        <f ca="1">IF(AND($B113&gt;0,AG$7&gt;0),INDEX(Výskyt[#Data],MATCH($B113,Výskyt[kód-P]),AG$7),"")</f>
        <v/>
      </c>
      <c r="AH113" s="48" t="str">
        <f ca="1">IF(AND($B113&gt;0,AH$7&gt;0),INDEX(Výskyt[#Data],MATCH($B113,Výskyt[kód-P]),AH$7),"")</f>
        <v/>
      </c>
      <c r="AI113" s="48" t="str">
        <f ca="1">IF(AND($B113&gt;0,AI$7&gt;0),INDEX(Výskyt[#Data],MATCH($B113,Výskyt[kód-P]),AI$7),"")</f>
        <v/>
      </c>
      <c r="AJ113" s="48" t="str">
        <f ca="1">IF(AND($B113&gt;0,AJ$7&gt;0),INDEX(Výskyt[#Data],MATCH($B113,Výskyt[kód-P]),AJ$7),"")</f>
        <v/>
      </c>
      <c r="AK113" s="48" t="str">
        <f ca="1">IF(AND($B113&gt;0,AK$7&gt;0),INDEX(Výskyt[#Data],MATCH($B113,Výskyt[kód-P]),AK$7),"")</f>
        <v/>
      </c>
      <c r="AL113" s="48" t="str">
        <f ca="1">IF(AND($B113&gt;0,AL$7&gt;0),INDEX(Výskyt[#Data],MATCH($B113,Výskyt[kód-P]),AL$7),"")</f>
        <v/>
      </c>
      <c r="AM113" s="48" t="str">
        <f ca="1">IF(AND($B113&gt;0,AM$7&gt;0),INDEX(Výskyt[#Data],MATCH($B113,Výskyt[kód-P]),AM$7),"")</f>
        <v/>
      </c>
      <c r="AN113" s="48" t="str">
        <f ca="1">IF(AND($B113&gt;0,AN$7&gt;0),INDEX(Výskyt[#Data],MATCH($B113,Výskyt[kód-P]),AN$7),"")</f>
        <v/>
      </c>
      <c r="AO113" s="48" t="str">
        <f ca="1">IF(AND($B113&gt;0,AO$7&gt;0),INDEX(Výskyt[#Data],MATCH($B113,Výskyt[kód-P]),AO$7),"")</f>
        <v/>
      </c>
      <c r="AP113" s="48" t="str">
        <f ca="1">IF(AND($B113&gt;0,AP$7&gt;0),INDEX(Výskyt[#Data],MATCH($B113,Výskyt[kód-P]),AP$7),"")</f>
        <v/>
      </c>
      <c r="AQ113" s="48" t="str">
        <f ca="1">IF(AND($B113&gt;0,AQ$7&gt;0),INDEX(Výskyt[#Data],MATCH($B113,Výskyt[kód-P]),AQ$7),"")</f>
        <v/>
      </c>
      <c r="AR113" s="48" t="str">
        <f ca="1">IF(AND($B113&gt;0,AR$7&gt;0),INDEX(Výskyt[#Data],MATCH($B113,Výskyt[kód-P]),AR$7),"")</f>
        <v/>
      </c>
      <c r="AS113" s="48" t="str">
        <f ca="1">IF(AND($B113&gt;0,AS$7&gt;0),INDEX(Výskyt[#Data],MATCH($B113,Výskyt[kód-P]),AS$7),"")</f>
        <v/>
      </c>
      <c r="AT113" s="48" t="str">
        <f ca="1">IF(AND($B113&gt;0,AT$7&gt;0),INDEX(Výskyt[#Data],MATCH($B113,Výskyt[kód-P]),AT$7),"")</f>
        <v/>
      </c>
      <c r="AU113" s="48" t="str">
        <f ca="1">IF(AND($B113&gt;0,AU$7&gt;0),INDEX(Výskyt[#Data],MATCH($B113,Výskyt[kód-P]),AU$7),"")</f>
        <v/>
      </c>
      <c r="AV113" s="48" t="str">
        <f ca="1">IF(AND($B113&gt;0,AV$7&gt;0),INDEX(Výskyt[#Data],MATCH($B113,Výskyt[kód-P]),AV$7),"")</f>
        <v/>
      </c>
      <c r="AW113" s="48" t="str">
        <f ca="1">IF(AND($B113&gt;0,AW$7&gt;0),INDEX(Výskyt[#Data],MATCH($B113,Výskyt[kód-P]),AW$7),"")</f>
        <v/>
      </c>
      <c r="AX113" s="48" t="str">
        <f ca="1">IF(AND($B113&gt;0,AX$7&gt;0),INDEX(Výskyt[#Data],MATCH($B113,Výskyt[kód-P]),AX$7),"")</f>
        <v/>
      </c>
      <c r="AY113" s="48" t="str">
        <f ca="1">IF(AND($B113&gt;0,AY$7&gt;0),INDEX(Výskyt[#Data],MATCH($B113,Výskyt[kód-P]),AY$7),"")</f>
        <v/>
      </c>
      <c r="AZ113" s="48" t="str">
        <f ca="1">IF(AND($B113&gt;0,AZ$7&gt;0),INDEX(Výskyt[#Data],MATCH($B113,Výskyt[kód-P]),AZ$7),"")</f>
        <v/>
      </c>
      <c r="BA113" s="48" t="str">
        <f ca="1">IF(AND($B113&gt;0,BA$7&gt;0),INDEX(Výskyt[#Data],MATCH($B113,Výskyt[kód-P]),BA$7),"")</f>
        <v/>
      </c>
      <c r="BB113" s="42"/>
    </row>
    <row r="114" spans="1:54" ht="12.75" customHeight="1" x14ac:dyDescent="0.4">
      <c r="A114" s="54">
        <v>106</v>
      </c>
      <c r="B114" s="55" t="str">
        <f>IFERROR(INDEX(Výskyt[[poradie]:[kód-P]],MATCH(A114,Výskyt[poradie],0),2),"")</f>
        <v/>
      </c>
      <c r="C114" s="55" t="str">
        <f>IFERROR(INDEX(Cenník[[Kód]:[Názov]],MATCH($B114,Cenník[Kód]),2),"")</f>
        <v/>
      </c>
      <c r="D114" s="48" t="str">
        <f t="shared" ca="1" si="3"/>
        <v/>
      </c>
      <c r="E114" s="56" t="str">
        <f>IFERROR(INDEX(Cenník[[KódN]:[JC]],MATCH($B114,Cenník[KódN]),2),"")</f>
        <v/>
      </c>
      <c r="F114" s="57" t="str">
        <f t="shared" ca="1" si="4"/>
        <v/>
      </c>
      <c r="G114" s="42"/>
      <c r="H114" s="58" t="str">
        <f t="shared" si="5"/>
        <v/>
      </c>
      <c r="I114" s="48" t="str">
        <f ca="1">IF(AND($B114&gt;0,I$7&gt;0),INDEX(Výskyt[#Data],MATCH($B114,Výskyt[kód-P]),I$7),"")</f>
        <v/>
      </c>
      <c r="J114" s="48" t="str">
        <f ca="1">IF(AND($B114&gt;0,J$7&gt;0),INDEX(Výskyt[#Data],MATCH($B114,Výskyt[kód-P]),J$7),"")</f>
        <v/>
      </c>
      <c r="K114" s="48" t="str">
        <f ca="1">IF(AND($B114&gt;0,K$7&gt;0),INDEX(Výskyt[#Data],MATCH($B114,Výskyt[kód-P]),K$7),"")</f>
        <v/>
      </c>
      <c r="L114" s="48" t="str">
        <f ca="1">IF(AND($B114&gt;0,L$7&gt;0),INDEX(Výskyt[#Data],MATCH($B114,Výskyt[kód-P]),L$7),"")</f>
        <v/>
      </c>
      <c r="M114" s="48" t="str">
        <f ca="1">IF(AND($B114&gt;0,M$7&gt;0),INDEX(Výskyt[#Data],MATCH($B114,Výskyt[kód-P]),M$7),"")</f>
        <v/>
      </c>
      <c r="N114" s="48" t="str">
        <f ca="1">IF(AND($B114&gt;0,N$7&gt;0),INDEX(Výskyt[#Data],MATCH($B114,Výskyt[kód-P]),N$7),"")</f>
        <v/>
      </c>
      <c r="O114" s="48" t="str">
        <f ca="1">IF(AND($B114&gt;0,O$7&gt;0),INDEX(Výskyt[#Data],MATCH($B114,Výskyt[kód-P]),O$7),"")</f>
        <v/>
      </c>
      <c r="P114" s="48" t="str">
        <f ca="1">IF(AND($B114&gt;0,P$7&gt;0),INDEX(Výskyt[#Data],MATCH($B114,Výskyt[kód-P]),P$7),"")</f>
        <v/>
      </c>
      <c r="Q114" s="48" t="str">
        <f ca="1">IF(AND($B114&gt;0,Q$7&gt;0),INDEX(Výskyt[#Data],MATCH($B114,Výskyt[kód-P]),Q$7),"")</f>
        <v/>
      </c>
      <c r="R114" s="48" t="str">
        <f ca="1">IF(AND($B114&gt;0,R$7&gt;0),INDEX(Výskyt[#Data],MATCH($B114,Výskyt[kód-P]),R$7),"")</f>
        <v/>
      </c>
      <c r="S114" s="48" t="str">
        <f ca="1">IF(AND($B114&gt;0,S$7&gt;0),INDEX(Výskyt[#Data],MATCH($B114,Výskyt[kód-P]),S$7),"")</f>
        <v/>
      </c>
      <c r="T114" s="48" t="str">
        <f ca="1">IF(AND($B114&gt;0,T$7&gt;0),INDEX(Výskyt[#Data],MATCH($B114,Výskyt[kód-P]),T$7),"")</f>
        <v/>
      </c>
      <c r="U114" s="48" t="str">
        <f ca="1">IF(AND($B114&gt;0,U$7&gt;0),INDEX(Výskyt[#Data],MATCH($B114,Výskyt[kód-P]),U$7),"")</f>
        <v/>
      </c>
      <c r="V114" s="48" t="str">
        <f ca="1">IF(AND($B114&gt;0,V$7&gt;0),INDEX(Výskyt[#Data],MATCH($B114,Výskyt[kód-P]),V$7),"")</f>
        <v/>
      </c>
      <c r="W114" s="48" t="str">
        <f ca="1">IF(AND($B114&gt;0,W$7&gt;0),INDEX(Výskyt[#Data],MATCH($B114,Výskyt[kód-P]),W$7),"")</f>
        <v/>
      </c>
      <c r="X114" s="48" t="str">
        <f ca="1">IF(AND($B114&gt;0,X$7&gt;0),INDEX(Výskyt[#Data],MATCH($B114,Výskyt[kód-P]),X$7),"")</f>
        <v/>
      </c>
      <c r="Y114" s="48" t="str">
        <f ca="1">IF(AND($B114&gt;0,Y$7&gt;0),INDEX(Výskyt[#Data],MATCH($B114,Výskyt[kód-P]),Y$7),"")</f>
        <v/>
      </c>
      <c r="Z114" s="48" t="str">
        <f ca="1">IF(AND($B114&gt;0,Z$7&gt;0),INDEX(Výskyt[#Data],MATCH($B114,Výskyt[kód-P]),Z$7),"")</f>
        <v/>
      </c>
      <c r="AA114" s="48" t="str">
        <f ca="1">IF(AND($B114&gt;0,AA$7&gt;0),INDEX(Výskyt[#Data],MATCH($B114,Výskyt[kód-P]),AA$7),"")</f>
        <v/>
      </c>
      <c r="AB114" s="48" t="str">
        <f ca="1">IF(AND($B114&gt;0,AB$7&gt;0),INDEX(Výskyt[#Data],MATCH($B114,Výskyt[kód-P]),AB$7),"")</f>
        <v/>
      </c>
      <c r="AC114" s="48" t="str">
        <f ca="1">IF(AND($B114&gt;0,AC$7&gt;0),INDEX(Výskyt[#Data],MATCH($B114,Výskyt[kód-P]),AC$7),"")</f>
        <v/>
      </c>
      <c r="AD114" s="48" t="str">
        <f ca="1">IF(AND($B114&gt;0,AD$7&gt;0),INDEX(Výskyt[#Data],MATCH($B114,Výskyt[kód-P]),AD$7),"")</f>
        <v/>
      </c>
      <c r="AE114" s="48" t="str">
        <f ca="1">IF(AND($B114&gt;0,AE$7&gt;0),INDEX(Výskyt[#Data],MATCH($B114,Výskyt[kód-P]),AE$7),"")</f>
        <v/>
      </c>
      <c r="AF114" s="48" t="str">
        <f ca="1">IF(AND($B114&gt;0,AF$7&gt;0),INDEX(Výskyt[#Data],MATCH($B114,Výskyt[kód-P]),AF$7),"")</f>
        <v/>
      </c>
      <c r="AG114" s="48" t="str">
        <f ca="1">IF(AND($B114&gt;0,AG$7&gt;0),INDEX(Výskyt[#Data],MATCH($B114,Výskyt[kód-P]),AG$7),"")</f>
        <v/>
      </c>
      <c r="AH114" s="48" t="str">
        <f ca="1">IF(AND($B114&gt;0,AH$7&gt;0),INDEX(Výskyt[#Data],MATCH($B114,Výskyt[kód-P]),AH$7),"")</f>
        <v/>
      </c>
      <c r="AI114" s="48" t="str">
        <f ca="1">IF(AND($B114&gt;0,AI$7&gt;0),INDEX(Výskyt[#Data],MATCH($B114,Výskyt[kód-P]),AI$7),"")</f>
        <v/>
      </c>
      <c r="AJ114" s="48" t="str">
        <f ca="1">IF(AND($B114&gt;0,AJ$7&gt;0),INDEX(Výskyt[#Data],MATCH($B114,Výskyt[kód-P]),AJ$7),"")</f>
        <v/>
      </c>
      <c r="AK114" s="48" t="str">
        <f ca="1">IF(AND($B114&gt;0,AK$7&gt;0),INDEX(Výskyt[#Data],MATCH($B114,Výskyt[kód-P]),AK$7),"")</f>
        <v/>
      </c>
      <c r="AL114" s="48" t="str">
        <f ca="1">IF(AND($B114&gt;0,AL$7&gt;0),INDEX(Výskyt[#Data],MATCH($B114,Výskyt[kód-P]),AL$7),"")</f>
        <v/>
      </c>
      <c r="AM114" s="48" t="str">
        <f ca="1">IF(AND($B114&gt;0,AM$7&gt;0),INDEX(Výskyt[#Data],MATCH($B114,Výskyt[kód-P]),AM$7),"")</f>
        <v/>
      </c>
      <c r="AN114" s="48" t="str">
        <f ca="1">IF(AND($B114&gt;0,AN$7&gt;0),INDEX(Výskyt[#Data],MATCH($B114,Výskyt[kód-P]),AN$7),"")</f>
        <v/>
      </c>
      <c r="AO114" s="48" t="str">
        <f ca="1">IF(AND($B114&gt;0,AO$7&gt;0),INDEX(Výskyt[#Data],MATCH($B114,Výskyt[kód-P]),AO$7),"")</f>
        <v/>
      </c>
      <c r="AP114" s="48" t="str">
        <f ca="1">IF(AND($B114&gt;0,AP$7&gt;0),INDEX(Výskyt[#Data],MATCH($B114,Výskyt[kód-P]),AP$7),"")</f>
        <v/>
      </c>
      <c r="AQ114" s="48" t="str">
        <f ca="1">IF(AND($B114&gt;0,AQ$7&gt;0),INDEX(Výskyt[#Data],MATCH($B114,Výskyt[kód-P]),AQ$7),"")</f>
        <v/>
      </c>
      <c r="AR114" s="48" t="str">
        <f ca="1">IF(AND($B114&gt;0,AR$7&gt;0),INDEX(Výskyt[#Data],MATCH($B114,Výskyt[kód-P]),AR$7),"")</f>
        <v/>
      </c>
      <c r="AS114" s="48" t="str">
        <f ca="1">IF(AND($B114&gt;0,AS$7&gt;0),INDEX(Výskyt[#Data],MATCH($B114,Výskyt[kód-P]),AS$7),"")</f>
        <v/>
      </c>
      <c r="AT114" s="48" t="str">
        <f ca="1">IF(AND($B114&gt;0,AT$7&gt;0),INDEX(Výskyt[#Data],MATCH($B114,Výskyt[kód-P]),AT$7),"")</f>
        <v/>
      </c>
      <c r="AU114" s="48" t="str">
        <f ca="1">IF(AND($B114&gt;0,AU$7&gt;0),INDEX(Výskyt[#Data],MATCH($B114,Výskyt[kód-P]),AU$7),"")</f>
        <v/>
      </c>
      <c r="AV114" s="48" t="str">
        <f ca="1">IF(AND($B114&gt;0,AV$7&gt;0),INDEX(Výskyt[#Data],MATCH($B114,Výskyt[kód-P]),AV$7),"")</f>
        <v/>
      </c>
      <c r="AW114" s="48" t="str">
        <f ca="1">IF(AND($B114&gt;0,AW$7&gt;0),INDEX(Výskyt[#Data],MATCH($B114,Výskyt[kód-P]),AW$7),"")</f>
        <v/>
      </c>
      <c r="AX114" s="48" t="str">
        <f ca="1">IF(AND($B114&gt;0,AX$7&gt;0),INDEX(Výskyt[#Data],MATCH($B114,Výskyt[kód-P]),AX$7),"")</f>
        <v/>
      </c>
      <c r="AY114" s="48" t="str">
        <f ca="1">IF(AND($B114&gt;0,AY$7&gt;0),INDEX(Výskyt[#Data],MATCH($B114,Výskyt[kód-P]),AY$7),"")</f>
        <v/>
      </c>
      <c r="AZ114" s="48" t="str">
        <f ca="1">IF(AND($B114&gt;0,AZ$7&gt;0),INDEX(Výskyt[#Data],MATCH($B114,Výskyt[kód-P]),AZ$7),"")</f>
        <v/>
      </c>
      <c r="BA114" s="48" t="str">
        <f ca="1">IF(AND($B114&gt;0,BA$7&gt;0),INDEX(Výskyt[#Data],MATCH($B114,Výskyt[kód-P]),BA$7),"")</f>
        <v/>
      </c>
      <c r="BB114" s="42"/>
    </row>
    <row r="115" spans="1:54" ht="12.75" customHeight="1" x14ac:dyDescent="0.4">
      <c r="A115" s="54">
        <v>107</v>
      </c>
      <c r="B115" s="55" t="str">
        <f>IFERROR(INDEX(Výskyt[[poradie]:[kód-P]],MATCH(A115,Výskyt[poradie],0),2),"")</f>
        <v/>
      </c>
      <c r="C115" s="55" t="str">
        <f>IFERROR(INDEX(Cenník[[Kód]:[Názov]],MATCH($B115,Cenník[Kód]),2),"")</f>
        <v/>
      </c>
      <c r="D115" s="48" t="str">
        <f t="shared" ca="1" si="3"/>
        <v/>
      </c>
      <c r="E115" s="56" t="str">
        <f>IFERROR(INDEX(Cenník[[KódN]:[JC]],MATCH($B115,Cenník[KódN]),2),"")</f>
        <v/>
      </c>
      <c r="F115" s="57" t="str">
        <f t="shared" ca="1" si="4"/>
        <v/>
      </c>
      <c r="G115" s="42"/>
      <c r="H115" s="58" t="str">
        <f t="shared" si="5"/>
        <v/>
      </c>
      <c r="I115" s="48" t="str">
        <f ca="1">IF(AND($B115&gt;0,I$7&gt;0),INDEX(Výskyt[#Data],MATCH($B115,Výskyt[kód-P]),I$7),"")</f>
        <v/>
      </c>
      <c r="J115" s="48" t="str">
        <f ca="1">IF(AND($B115&gt;0,J$7&gt;0),INDEX(Výskyt[#Data],MATCH($B115,Výskyt[kód-P]),J$7),"")</f>
        <v/>
      </c>
      <c r="K115" s="48" t="str">
        <f ca="1">IF(AND($B115&gt;0,K$7&gt;0),INDEX(Výskyt[#Data],MATCH($B115,Výskyt[kód-P]),K$7),"")</f>
        <v/>
      </c>
      <c r="L115" s="48" t="str">
        <f ca="1">IF(AND($B115&gt;0,L$7&gt;0),INDEX(Výskyt[#Data],MATCH($B115,Výskyt[kód-P]),L$7),"")</f>
        <v/>
      </c>
      <c r="M115" s="48" t="str">
        <f ca="1">IF(AND($B115&gt;0,M$7&gt;0),INDEX(Výskyt[#Data],MATCH($B115,Výskyt[kód-P]),M$7),"")</f>
        <v/>
      </c>
      <c r="N115" s="48" t="str">
        <f ca="1">IF(AND($B115&gt;0,N$7&gt;0),INDEX(Výskyt[#Data],MATCH($B115,Výskyt[kód-P]),N$7),"")</f>
        <v/>
      </c>
      <c r="O115" s="48" t="str">
        <f ca="1">IF(AND($B115&gt;0,O$7&gt;0),INDEX(Výskyt[#Data],MATCH($B115,Výskyt[kód-P]),O$7),"")</f>
        <v/>
      </c>
      <c r="P115" s="48" t="str">
        <f ca="1">IF(AND($B115&gt;0,P$7&gt;0),INDEX(Výskyt[#Data],MATCH($B115,Výskyt[kód-P]),P$7),"")</f>
        <v/>
      </c>
      <c r="Q115" s="48" t="str">
        <f ca="1">IF(AND($B115&gt;0,Q$7&gt;0),INDEX(Výskyt[#Data],MATCH($B115,Výskyt[kód-P]),Q$7),"")</f>
        <v/>
      </c>
      <c r="R115" s="48" t="str">
        <f ca="1">IF(AND($B115&gt;0,R$7&gt;0),INDEX(Výskyt[#Data],MATCH($B115,Výskyt[kód-P]),R$7),"")</f>
        <v/>
      </c>
      <c r="S115" s="48" t="str">
        <f ca="1">IF(AND($B115&gt;0,S$7&gt;0),INDEX(Výskyt[#Data],MATCH($B115,Výskyt[kód-P]),S$7),"")</f>
        <v/>
      </c>
      <c r="T115" s="48" t="str">
        <f ca="1">IF(AND($B115&gt;0,T$7&gt;0),INDEX(Výskyt[#Data],MATCH($B115,Výskyt[kód-P]),T$7),"")</f>
        <v/>
      </c>
      <c r="U115" s="48" t="str">
        <f ca="1">IF(AND($B115&gt;0,U$7&gt;0),INDEX(Výskyt[#Data],MATCH($B115,Výskyt[kód-P]),U$7),"")</f>
        <v/>
      </c>
      <c r="V115" s="48" t="str">
        <f ca="1">IF(AND($B115&gt;0,V$7&gt;0),INDEX(Výskyt[#Data],MATCH($B115,Výskyt[kód-P]),V$7),"")</f>
        <v/>
      </c>
      <c r="W115" s="48" t="str">
        <f ca="1">IF(AND($B115&gt;0,W$7&gt;0),INDEX(Výskyt[#Data],MATCH($B115,Výskyt[kód-P]),W$7),"")</f>
        <v/>
      </c>
      <c r="X115" s="48" t="str">
        <f ca="1">IF(AND($B115&gt;0,X$7&gt;0),INDEX(Výskyt[#Data],MATCH($B115,Výskyt[kód-P]),X$7),"")</f>
        <v/>
      </c>
      <c r="Y115" s="48" t="str">
        <f ca="1">IF(AND($B115&gt;0,Y$7&gt;0),INDEX(Výskyt[#Data],MATCH($B115,Výskyt[kód-P]),Y$7),"")</f>
        <v/>
      </c>
      <c r="Z115" s="48" t="str">
        <f ca="1">IF(AND($B115&gt;0,Z$7&gt;0),INDEX(Výskyt[#Data],MATCH($B115,Výskyt[kód-P]),Z$7),"")</f>
        <v/>
      </c>
      <c r="AA115" s="48" t="str">
        <f ca="1">IF(AND($B115&gt;0,AA$7&gt;0),INDEX(Výskyt[#Data],MATCH($B115,Výskyt[kód-P]),AA$7),"")</f>
        <v/>
      </c>
      <c r="AB115" s="48" t="str">
        <f ca="1">IF(AND($B115&gt;0,AB$7&gt;0),INDEX(Výskyt[#Data],MATCH($B115,Výskyt[kód-P]),AB$7),"")</f>
        <v/>
      </c>
      <c r="AC115" s="48" t="str">
        <f ca="1">IF(AND($B115&gt;0,AC$7&gt;0),INDEX(Výskyt[#Data],MATCH($B115,Výskyt[kód-P]),AC$7),"")</f>
        <v/>
      </c>
      <c r="AD115" s="48" t="str">
        <f ca="1">IF(AND($B115&gt;0,AD$7&gt;0),INDEX(Výskyt[#Data],MATCH($B115,Výskyt[kód-P]),AD$7),"")</f>
        <v/>
      </c>
      <c r="AE115" s="48" t="str">
        <f ca="1">IF(AND($B115&gt;0,AE$7&gt;0),INDEX(Výskyt[#Data],MATCH($B115,Výskyt[kód-P]),AE$7),"")</f>
        <v/>
      </c>
      <c r="AF115" s="48" t="str">
        <f ca="1">IF(AND($B115&gt;0,AF$7&gt;0),INDEX(Výskyt[#Data],MATCH($B115,Výskyt[kód-P]),AF$7),"")</f>
        <v/>
      </c>
      <c r="AG115" s="48" t="str">
        <f ca="1">IF(AND($B115&gt;0,AG$7&gt;0),INDEX(Výskyt[#Data],MATCH($B115,Výskyt[kód-P]),AG$7),"")</f>
        <v/>
      </c>
      <c r="AH115" s="48" t="str">
        <f ca="1">IF(AND($B115&gt;0,AH$7&gt;0),INDEX(Výskyt[#Data],MATCH($B115,Výskyt[kód-P]),AH$7),"")</f>
        <v/>
      </c>
      <c r="AI115" s="48" t="str">
        <f ca="1">IF(AND($B115&gt;0,AI$7&gt;0),INDEX(Výskyt[#Data],MATCH($B115,Výskyt[kód-P]),AI$7),"")</f>
        <v/>
      </c>
      <c r="AJ115" s="48" t="str">
        <f ca="1">IF(AND($B115&gt;0,AJ$7&gt;0),INDEX(Výskyt[#Data],MATCH($B115,Výskyt[kód-P]),AJ$7),"")</f>
        <v/>
      </c>
      <c r="AK115" s="48" t="str">
        <f ca="1">IF(AND($B115&gt;0,AK$7&gt;0),INDEX(Výskyt[#Data],MATCH($B115,Výskyt[kód-P]),AK$7),"")</f>
        <v/>
      </c>
      <c r="AL115" s="48" t="str">
        <f ca="1">IF(AND($B115&gt;0,AL$7&gt;0),INDEX(Výskyt[#Data],MATCH($B115,Výskyt[kód-P]),AL$7),"")</f>
        <v/>
      </c>
      <c r="AM115" s="48" t="str">
        <f ca="1">IF(AND($B115&gt;0,AM$7&gt;0),INDEX(Výskyt[#Data],MATCH($B115,Výskyt[kód-P]),AM$7),"")</f>
        <v/>
      </c>
      <c r="AN115" s="48" t="str">
        <f ca="1">IF(AND($B115&gt;0,AN$7&gt;0),INDEX(Výskyt[#Data],MATCH($B115,Výskyt[kód-P]),AN$7),"")</f>
        <v/>
      </c>
      <c r="AO115" s="48" t="str">
        <f ca="1">IF(AND($B115&gt;0,AO$7&gt;0),INDEX(Výskyt[#Data],MATCH($B115,Výskyt[kód-P]),AO$7),"")</f>
        <v/>
      </c>
      <c r="AP115" s="48" t="str">
        <f ca="1">IF(AND($B115&gt;0,AP$7&gt;0),INDEX(Výskyt[#Data],MATCH($B115,Výskyt[kód-P]),AP$7),"")</f>
        <v/>
      </c>
      <c r="AQ115" s="48" t="str">
        <f ca="1">IF(AND($B115&gt;0,AQ$7&gt;0),INDEX(Výskyt[#Data],MATCH($B115,Výskyt[kód-P]),AQ$7),"")</f>
        <v/>
      </c>
      <c r="AR115" s="48" t="str">
        <f ca="1">IF(AND($B115&gt;0,AR$7&gt;0),INDEX(Výskyt[#Data],MATCH($B115,Výskyt[kód-P]),AR$7),"")</f>
        <v/>
      </c>
      <c r="AS115" s="48" t="str">
        <f ca="1">IF(AND($B115&gt;0,AS$7&gt;0),INDEX(Výskyt[#Data],MATCH($B115,Výskyt[kód-P]),AS$7),"")</f>
        <v/>
      </c>
      <c r="AT115" s="48" t="str">
        <f ca="1">IF(AND($B115&gt;0,AT$7&gt;0),INDEX(Výskyt[#Data],MATCH($B115,Výskyt[kód-P]),AT$7),"")</f>
        <v/>
      </c>
      <c r="AU115" s="48" t="str">
        <f ca="1">IF(AND($B115&gt;0,AU$7&gt;0),INDEX(Výskyt[#Data],MATCH($B115,Výskyt[kód-P]),AU$7),"")</f>
        <v/>
      </c>
      <c r="AV115" s="48" t="str">
        <f ca="1">IF(AND($B115&gt;0,AV$7&gt;0),INDEX(Výskyt[#Data],MATCH($B115,Výskyt[kód-P]),AV$7),"")</f>
        <v/>
      </c>
      <c r="AW115" s="48" t="str">
        <f ca="1">IF(AND($B115&gt;0,AW$7&gt;0),INDEX(Výskyt[#Data],MATCH($B115,Výskyt[kód-P]),AW$7),"")</f>
        <v/>
      </c>
      <c r="AX115" s="48" t="str">
        <f ca="1">IF(AND($B115&gt;0,AX$7&gt;0),INDEX(Výskyt[#Data],MATCH($B115,Výskyt[kód-P]),AX$7),"")</f>
        <v/>
      </c>
      <c r="AY115" s="48" t="str">
        <f ca="1">IF(AND($B115&gt;0,AY$7&gt;0),INDEX(Výskyt[#Data],MATCH($B115,Výskyt[kód-P]),AY$7),"")</f>
        <v/>
      </c>
      <c r="AZ115" s="48" t="str">
        <f ca="1">IF(AND($B115&gt;0,AZ$7&gt;0),INDEX(Výskyt[#Data],MATCH($B115,Výskyt[kód-P]),AZ$7),"")</f>
        <v/>
      </c>
      <c r="BA115" s="48" t="str">
        <f ca="1">IF(AND($B115&gt;0,BA$7&gt;0),INDEX(Výskyt[#Data],MATCH($B115,Výskyt[kód-P]),BA$7),"")</f>
        <v/>
      </c>
      <c r="BB115" s="42"/>
    </row>
    <row r="116" spans="1:54" ht="12.75" customHeight="1" x14ac:dyDescent="0.4">
      <c r="A116" s="54">
        <v>108</v>
      </c>
      <c r="B116" s="55" t="str">
        <f>IFERROR(INDEX(Výskyt[[poradie]:[kód-P]],MATCH(A116,Výskyt[poradie],0),2),"")</f>
        <v/>
      </c>
      <c r="C116" s="55" t="str">
        <f>IFERROR(INDEX(Cenník[[Kód]:[Názov]],MATCH($B116,Cenník[Kód]),2),"")</f>
        <v/>
      </c>
      <c r="D116" s="48" t="str">
        <f t="shared" ca="1" si="3"/>
        <v/>
      </c>
      <c r="E116" s="56" t="str">
        <f>IFERROR(INDEX(Cenník[[KódN]:[JC]],MATCH($B116,Cenník[KódN]),2),"")</f>
        <v/>
      </c>
      <c r="F116" s="57" t="str">
        <f t="shared" ca="1" si="4"/>
        <v/>
      </c>
      <c r="G116" s="42"/>
      <c r="H116" s="58" t="str">
        <f t="shared" si="5"/>
        <v/>
      </c>
      <c r="I116" s="48" t="str">
        <f ca="1">IF(AND($B116&gt;0,I$7&gt;0),INDEX(Výskyt[#Data],MATCH($B116,Výskyt[kód-P]),I$7),"")</f>
        <v/>
      </c>
      <c r="J116" s="48" t="str">
        <f ca="1">IF(AND($B116&gt;0,J$7&gt;0),INDEX(Výskyt[#Data],MATCH($B116,Výskyt[kód-P]),J$7),"")</f>
        <v/>
      </c>
      <c r="K116" s="48" t="str">
        <f ca="1">IF(AND($B116&gt;0,K$7&gt;0),INDEX(Výskyt[#Data],MATCH($B116,Výskyt[kód-P]),K$7),"")</f>
        <v/>
      </c>
      <c r="L116" s="48" t="str">
        <f ca="1">IF(AND($B116&gt;0,L$7&gt;0),INDEX(Výskyt[#Data],MATCH($B116,Výskyt[kód-P]),L$7),"")</f>
        <v/>
      </c>
      <c r="M116" s="48" t="str">
        <f ca="1">IF(AND($B116&gt;0,M$7&gt;0),INDEX(Výskyt[#Data],MATCH($B116,Výskyt[kód-P]),M$7),"")</f>
        <v/>
      </c>
      <c r="N116" s="48" t="str">
        <f ca="1">IF(AND($B116&gt;0,N$7&gt;0),INDEX(Výskyt[#Data],MATCH($B116,Výskyt[kód-P]),N$7),"")</f>
        <v/>
      </c>
      <c r="O116" s="48" t="str">
        <f ca="1">IF(AND($B116&gt;0,O$7&gt;0),INDEX(Výskyt[#Data],MATCH($B116,Výskyt[kód-P]),O$7),"")</f>
        <v/>
      </c>
      <c r="P116" s="48" t="str">
        <f ca="1">IF(AND($B116&gt;0,P$7&gt;0),INDEX(Výskyt[#Data],MATCH($B116,Výskyt[kód-P]),P$7),"")</f>
        <v/>
      </c>
      <c r="Q116" s="48" t="str">
        <f ca="1">IF(AND($B116&gt;0,Q$7&gt;0),INDEX(Výskyt[#Data],MATCH($B116,Výskyt[kód-P]),Q$7),"")</f>
        <v/>
      </c>
      <c r="R116" s="48" t="str">
        <f ca="1">IF(AND($B116&gt;0,R$7&gt;0),INDEX(Výskyt[#Data],MATCH($B116,Výskyt[kód-P]),R$7),"")</f>
        <v/>
      </c>
      <c r="S116" s="48" t="str">
        <f ca="1">IF(AND($B116&gt;0,S$7&gt;0),INDEX(Výskyt[#Data],MATCH($B116,Výskyt[kód-P]),S$7),"")</f>
        <v/>
      </c>
      <c r="T116" s="48" t="str">
        <f ca="1">IF(AND($B116&gt;0,T$7&gt;0),INDEX(Výskyt[#Data],MATCH($B116,Výskyt[kód-P]),T$7),"")</f>
        <v/>
      </c>
      <c r="U116" s="48" t="str">
        <f ca="1">IF(AND($B116&gt;0,U$7&gt;0),INDEX(Výskyt[#Data],MATCH($B116,Výskyt[kód-P]),U$7),"")</f>
        <v/>
      </c>
      <c r="V116" s="48" t="str">
        <f ca="1">IF(AND($B116&gt;0,V$7&gt;0),INDEX(Výskyt[#Data],MATCH($B116,Výskyt[kód-P]),V$7),"")</f>
        <v/>
      </c>
      <c r="W116" s="48" t="str">
        <f ca="1">IF(AND($B116&gt;0,W$7&gt;0),INDEX(Výskyt[#Data],MATCH($B116,Výskyt[kód-P]),W$7),"")</f>
        <v/>
      </c>
      <c r="X116" s="48" t="str">
        <f ca="1">IF(AND($B116&gt;0,X$7&gt;0),INDEX(Výskyt[#Data],MATCH($B116,Výskyt[kód-P]),X$7),"")</f>
        <v/>
      </c>
      <c r="Y116" s="48" t="str">
        <f ca="1">IF(AND($B116&gt;0,Y$7&gt;0),INDEX(Výskyt[#Data],MATCH($B116,Výskyt[kód-P]),Y$7),"")</f>
        <v/>
      </c>
      <c r="Z116" s="48" t="str">
        <f ca="1">IF(AND($B116&gt;0,Z$7&gt;0),INDEX(Výskyt[#Data],MATCH($B116,Výskyt[kód-P]),Z$7),"")</f>
        <v/>
      </c>
      <c r="AA116" s="48" t="str">
        <f ca="1">IF(AND($B116&gt;0,AA$7&gt;0),INDEX(Výskyt[#Data],MATCH($B116,Výskyt[kód-P]),AA$7),"")</f>
        <v/>
      </c>
      <c r="AB116" s="48" t="str">
        <f ca="1">IF(AND($B116&gt;0,AB$7&gt;0),INDEX(Výskyt[#Data],MATCH($B116,Výskyt[kód-P]),AB$7),"")</f>
        <v/>
      </c>
      <c r="AC116" s="48" t="str">
        <f ca="1">IF(AND($B116&gt;0,AC$7&gt;0),INDEX(Výskyt[#Data],MATCH($B116,Výskyt[kód-P]),AC$7),"")</f>
        <v/>
      </c>
      <c r="AD116" s="48" t="str">
        <f ca="1">IF(AND($B116&gt;0,AD$7&gt;0),INDEX(Výskyt[#Data],MATCH($B116,Výskyt[kód-P]),AD$7),"")</f>
        <v/>
      </c>
      <c r="AE116" s="48" t="str">
        <f ca="1">IF(AND($B116&gt;0,AE$7&gt;0),INDEX(Výskyt[#Data],MATCH($B116,Výskyt[kód-P]),AE$7),"")</f>
        <v/>
      </c>
      <c r="AF116" s="48" t="str">
        <f ca="1">IF(AND($B116&gt;0,AF$7&gt;0),INDEX(Výskyt[#Data],MATCH($B116,Výskyt[kód-P]),AF$7),"")</f>
        <v/>
      </c>
      <c r="AG116" s="48" t="str">
        <f ca="1">IF(AND($B116&gt;0,AG$7&gt;0),INDEX(Výskyt[#Data],MATCH($B116,Výskyt[kód-P]),AG$7),"")</f>
        <v/>
      </c>
      <c r="AH116" s="48" t="str">
        <f ca="1">IF(AND($B116&gt;0,AH$7&gt;0),INDEX(Výskyt[#Data],MATCH($B116,Výskyt[kód-P]),AH$7),"")</f>
        <v/>
      </c>
      <c r="AI116" s="48" t="str">
        <f ca="1">IF(AND($B116&gt;0,AI$7&gt;0),INDEX(Výskyt[#Data],MATCH($B116,Výskyt[kód-P]),AI$7),"")</f>
        <v/>
      </c>
      <c r="AJ116" s="48" t="str">
        <f ca="1">IF(AND($B116&gt;0,AJ$7&gt;0),INDEX(Výskyt[#Data],MATCH($B116,Výskyt[kód-P]),AJ$7),"")</f>
        <v/>
      </c>
      <c r="AK116" s="48" t="str">
        <f ca="1">IF(AND($B116&gt;0,AK$7&gt;0),INDEX(Výskyt[#Data],MATCH($B116,Výskyt[kód-P]),AK$7),"")</f>
        <v/>
      </c>
      <c r="AL116" s="48" t="str">
        <f ca="1">IF(AND($B116&gt;0,AL$7&gt;0),INDEX(Výskyt[#Data],MATCH($B116,Výskyt[kód-P]),AL$7),"")</f>
        <v/>
      </c>
      <c r="AM116" s="48" t="str">
        <f ca="1">IF(AND($B116&gt;0,AM$7&gt;0),INDEX(Výskyt[#Data],MATCH($B116,Výskyt[kód-P]),AM$7),"")</f>
        <v/>
      </c>
      <c r="AN116" s="48" t="str">
        <f ca="1">IF(AND($B116&gt;0,AN$7&gt;0),INDEX(Výskyt[#Data],MATCH($B116,Výskyt[kód-P]),AN$7),"")</f>
        <v/>
      </c>
      <c r="AO116" s="48" t="str">
        <f ca="1">IF(AND($B116&gt;0,AO$7&gt;0),INDEX(Výskyt[#Data],MATCH($B116,Výskyt[kód-P]),AO$7),"")</f>
        <v/>
      </c>
      <c r="AP116" s="48" t="str">
        <f ca="1">IF(AND($B116&gt;0,AP$7&gt;0),INDEX(Výskyt[#Data],MATCH($B116,Výskyt[kód-P]),AP$7),"")</f>
        <v/>
      </c>
      <c r="AQ116" s="48" t="str">
        <f ca="1">IF(AND($B116&gt;0,AQ$7&gt;0),INDEX(Výskyt[#Data],MATCH($B116,Výskyt[kód-P]),AQ$7),"")</f>
        <v/>
      </c>
      <c r="AR116" s="48" t="str">
        <f ca="1">IF(AND($B116&gt;0,AR$7&gt;0),INDEX(Výskyt[#Data],MATCH($B116,Výskyt[kód-P]),AR$7),"")</f>
        <v/>
      </c>
      <c r="AS116" s="48" t="str">
        <f ca="1">IF(AND($B116&gt;0,AS$7&gt;0),INDEX(Výskyt[#Data],MATCH($B116,Výskyt[kód-P]),AS$7),"")</f>
        <v/>
      </c>
      <c r="AT116" s="48" t="str">
        <f ca="1">IF(AND($B116&gt;0,AT$7&gt;0),INDEX(Výskyt[#Data],MATCH($B116,Výskyt[kód-P]),AT$7),"")</f>
        <v/>
      </c>
      <c r="AU116" s="48" t="str">
        <f ca="1">IF(AND($B116&gt;0,AU$7&gt;0),INDEX(Výskyt[#Data],MATCH($B116,Výskyt[kód-P]),AU$7),"")</f>
        <v/>
      </c>
      <c r="AV116" s="48" t="str">
        <f ca="1">IF(AND($B116&gt;0,AV$7&gt;0),INDEX(Výskyt[#Data],MATCH($B116,Výskyt[kód-P]),AV$7),"")</f>
        <v/>
      </c>
      <c r="AW116" s="48" t="str">
        <f ca="1">IF(AND($B116&gt;0,AW$7&gt;0),INDEX(Výskyt[#Data],MATCH($B116,Výskyt[kód-P]),AW$7),"")</f>
        <v/>
      </c>
      <c r="AX116" s="48" t="str">
        <f ca="1">IF(AND($B116&gt;0,AX$7&gt;0),INDEX(Výskyt[#Data],MATCH($B116,Výskyt[kód-P]),AX$7),"")</f>
        <v/>
      </c>
      <c r="AY116" s="48" t="str">
        <f ca="1">IF(AND($B116&gt;0,AY$7&gt;0),INDEX(Výskyt[#Data],MATCH($B116,Výskyt[kód-P]),AY$7),"")</f>
        <v/>
      </c>
      <c r="AZ116" s="48" t="str">
        <f ca="1">IF(AND($B116&gt;0,AZ$7&gt;0),INDEX(Výskyt[#Data],MATCH($B116,Výskyt[kód-P]),AZ$7),"")</f>
        <v/>
      </c>
      <c r="BA116" s="48" t="str">
        <f ca="1">IF(AND($B116&gt;0,BA$7&gt;0),INDEX(Výskyt[#Data],MATCH($B116,Výskyt[kód-P]),BA$7),"")</f>
        <v/>
      </c>
      <c r="BB116" s="42"/>
    </row>
    <row r="117" spans="1:54" ht="12.75" customHeight="1" x14ac:dyDescent="0.4">
      <c r="A117" s="54">
        <v>109</v>
      </c>
      <c r="B117" s="55" t="str">
        <f>IFERROR(INDEX(Výskyt[[poradie]:[kód-P]],MATCH(A117,Výskyt[poradie],0),2),"")</f>
        <v/>
      </c>
      <c r="C117" s="55" t="str">
        <f>IFERROR(INDEX(Cenník[[Kód]:[Názov]],MATCH($B117,Cenník[Kód]),2),"")</f>
        <v/>
      </c>
      <c r="D117" s="48" t="str">
        <f t="shared" ca="1" si="3"/>
        <v/>
      </c>
      <c r="E117" s="56" t="str">
        <f>IFERROR(INDEX(Cenník[[KódN]:[JC]],MATCH($B117,Cenník[KódN]),2),"")</f>
        <v/>
      </c>
      <c r="F117" s="57" t="str">
        <f t="shared" ca="1" si="4"/>
        <v/>
      </c>
      <c r="G117" s="42"/>
      <c r="H117" s="58" t="str">
        <f t="shared" si="5"/>
        <v/>
      </c>
      <c r="I117" s="48" t="str">
        <f ca="1">IF(AND($B117&gt;0,I$7&gt;0),INDEX(Výskyt[#Data],MATCH($B117,Výskyt[kód-P]),I$7),"")</f>
        <v/>
      </c>
      <c r="J117" s="48" t="str">
        <f ca="1">IF(AND($B117&gt;0,J$7&gt;0),INDEX(Výskyt[#Data],MATCH($B117,Výskyt[kód-P]),J$7),"")</f>
        <v/>
      </c>
      <c r="K117" s="48" t="str">
        <f ca="1">IF(AND($B117&gt;0,K$7&gt;0),INDEX(Výskyt[#Data],MATCH($B117,Výskyt[kód-P]),K$7),"")</f>
        <v/>
      </c>
      <c r="L117" s="48" t="str">
        <f ca="1">IF(AND($B117&gt;0,L$7&gt;0),INDEX(Výskyt[#Data],MATCH($B117,Výskyt[kód-P]),L$7),"")</f>
        <v/>
      </c>
      <c r="M117" s="48" t="str">
        <f ca="1">IF(AND($B117&gt;0,M$7&gt;0),INDEX(Výskyt[#Data],MATCH($B117,Výskyt[kód-P]),M$7),"")</f>
        <v/>
      </c>
      <c r="N117" s="48" t="str">
        <f ca="1">IF(AND($B117&gt;0,N$7&gt;0),INDEX(Výskyt[#Data],MATCH($B117,Výskyt[kód-P]),N$7),"")</f>
        <v/>
      </c>
      <c r="O117" s="48" t="str">
        <f ca="1">IF(AND($B117&gt;0,O$7&gt;0),INDEX(Výskyt[#Data],MATCH($B117,Výskyt[kód-P]),O$7),"")</f>
        <v/>
      </c>
      <c r="P117" s="48" t="str">
        <f ca="1">IF(AND($B117&gt;0,P$7&gt;0),INDEX(Výskyt[#Data],MATCH($B117,Výskyt[kód-P]),P$7),"")</f>
        <v/>
      </c>
      <c r="Q117" s="48" t="str">
        <f ca="1">IF(AND($B117&gt;0,Q$7&gt;0),INDEX(Výskyt[#Data],MATCH($B117,Výskyt[kód-P]),Q$7),"")</f>
        <v/>
      </c>
      <c r="R117" s="48" t="str">
        <f ca="1">IF(AND($B117&gt;0,R$7&gt;0),INDEX(Výskyt[#Data],MATCH($B117,Výskyt[kód-P]),R$7),"")</f>
        <v/>
      </c>
      <c r="S117" s="48" t="str">
        <f ca="1">IF(AND($B117&gt;0,S$7&gt;0),INDEX(Výskyt[#Data],MATCH($B117,Výskyt[kód-P]),S$7),"")</f>
        <v/>
      </c>
      <c r="T117" s="48" t="str">
        <f ca="1">IF(AND($B117&gt;0,T$7&gt;0),INDEX(Výskyt[#Data],MATCH($B117,Výskyt[kód-P]),T$7),"")</f>
        <v/>
      </c>
      <c r="U117" s="48" t="str">
        <f ca="1">IF(AND($B117&gt;0,U$7&gt;0),INDEX(Výskyt[#Data],MATCH($B117,Výskyt[kód-P]),U$7),"")</f>
        <v/>
      </c>
      <c r="V117" s="48" t="str">
        <f ca="1">IF(AND($B117&gt;0,V$7&gt;0),INDEX(Výskyt[#Data],MATCH($B117,Výskyt[kód-P]),V$7),"")</f>
        <v/>
      </c>
      <c r="W117" s="48" t="str">
        <f ca="1">IF(AND($B117&gt;0,W$7&gt;0),INDEX(Výskyt[#Data],MATCH($B117,Výskyt[kód-P]),W$7),"")</f>
        <v/>
      </c>
      <c r="X117" s="48" t="str">
        <f ca="1">IF(AND($B117&gt;0,X$7&gt;0),INDEX(Výskyt[#Data],MATCH($B117,Výskyt[kód-P]),X$7),"")</f>
        <v/>
      </c>
      <c r="Y117" s="48" t="str">
        <f ca="1">IF(AND($B117&gt;0,Y$7&gt;0),INDEX(Výskyt[#Data],MATCH($B117,Výskyt[kód-P]),Y$7),"")</f>
        <v/>
      </c>
      <c r="Z117" s="48" t="str">
        <f ca="1">IF(AND($B117&gt;0,Z$7&gt;0),INDEX(Výskyt[#Data],MATCH($B117,Výskyt[kód-P]),Z$7),"")</f>
        <v/>
      </c>
      <c r="AA117" s="48" t="str">
        <f ca="1">IF(AND($B117&gt;0,AA$7&gt;0),INDEX(Výskyt[#Data],MATCH($B117,Výskyt[kód-P]),AA$7),"")</f>
        <v/>
      </c>
      <c r="AB117" s="48" t="str">
        <f ca="1">IF(AND($B117&gt;0,AB$7&gt;0),INDEX(Výskyt[#Data],MATCH($B117,Výskyt[kód-P]),AB$7),"")</f>
        <v/>
      </c>
      <c r="AC117" s="48" t="str">
        <f ca="1">IF(AND($B117&gt;0,AC$7&gt;0),INDEX(Výskyt[#Data],MATCH($B117,Výskyt[kód-P]),AC$7),"")</f>
        <v/>
      </c>
      <c r="AD117" s="48" t="str">
        <f ca="1">IF(AND($B117&gt;0,AD$7&gt;0),INDEX(Výskyt[#Data],MATCH($B117,Výskyt[kód-P]),AD$7),"")</f>
        <v/>
      </c>
      <c r="AE117" s="48" t="str">
        <f ca="1">IF(AND($B117&gt;0,AE$7&gt;0),INDEX(Výskyt[#Data],MATCH($B117,Výskyt[kód-P]),AE$7),"")</f>
        <v/>
      </c>
      <c r="AF117" s="48" t="str">
        <f ca="1">IF(AND($B117&gt;0,AF$7&gt;0),INDEX(Výskyt[#Data],MATCH($B117,Výskyt[kód-P]),AF$7),"")</f>
        <v/>
      </c>
      <c r="AG117" s="48" t="str">
        <f ca="1">IF(AND($B117&gt;0,AG$7&gt;0),INDEX(Výskyt[#Data],MATCH($B117,Výskyt[kód-P]),AG$7),"")</f>
        <v/>
      </c>
      <c r="AH117" s="48" t="str">
        <f ca="1">IF(AND($B117&gt;0,AH$7&gt;0),INDEX(Výskyt[#Data],MATCH($B117,Výskyt[kód-P]),AH$7),"")</f>
        <v/>
      </c>
      <c r="AI117" s="48" t="str">
        <f ca="1">IF(AND($B117&gt;0,AI$7&gt;0),INDEX(Výskyt[#Data],MATCH($B117,Výskyt[kód-P]),AI$7),"")</f>
        <v/>
      </c>
      <c r="AJ117" s="48" t="str">
        <f ca="1">IF(AND($B117&gt;0,AJ$7&gt;0),INDEX(Výskyt[#Data],MATCH($B117,Výskyt[kód-P]),AJ$7),"")</f>
        <v/>
      </c>
      <c r="AK117" s="48" t="str">
        <f ca="1">IF(AND($B117&gt;0,AK$7&gt;0),INDEX(Výskyt[#Data],MATCH($B117,Výskyt[kód-P]),AK$7),"")</f>
        <v/>
      </c>
      <c r="AL117" s="48" t="str">
        <f ca="1">IF(AND($B117&gt;0,AL$7&gt;0),INDEX(Výskyt[#Data],MATCH($B117,Výskyt[kód-P]),AL$7),"")</f>
        <v/>
      </c>
      <c r="AM117" s="48" t="str">
        <f ca="1">IF(AND($B117&gt;0,AM$7&gt;0),INDEX(Výskyt[#Data],MATCH($B117,Výskyt[kód-P]),AM$7),"")</f>
        <v/>
      </c>
      <c r="AN117" s="48" t="str">
        <f ca="1">IF(AND($B117&gt;0,AN$7&gt;0),INDEX(Výskyt[#Data],MATCH($B117,Výskyt[kód-P]),AN$7),"")</f>
        <v/>
      </c>
      <c r="AO117" s="48" t="str">
        <f ca="1">IF(AND($B117&gt;0,AO$7&gt;0),INDEX(Výskyt[#Data],MATCH($B117,Výskyt[kód-P]),AO$7),"")</f>
        <v/>
      </c>
      <c r="AP117" s="48" t="str">
        <f ca="1">IF(AND($B117&gt;0,AP$7&gt;0),INDEX(Výskyt[#Data],MATCH($B117,Výskyt[kód-P]),AP$7),"")</f>
        <v/>
      </c>
      <c r="AQ117" s="48" t="str">
        <f ca="1">IF(AND($B117&gt;0,AQ$7&gt;0),INDEX(Výskyt[#Data],MATCH($B117,Výskyt[kód-P]),AQ$7),"")</f>
        <v/>
      </c>
      <c r="AR117" s="48" t="str">
        <f ca="1">IF(AND($B117&gt;0,AR$7&gt;0),INDEX(Výskyt[#Data],MATCH($B117,Výskyt[kód-P]),AR$7),"")</f>
        <v/>
      </c>
      <c r="AS117" s="48" t="str">
        <f ca="1">IF(AND($B117&gt;0,AS$7&gt;0),INDEX(Výskyt[#Data],MATCH($B117,Výskyt[kód-P]),AS$7),"")</f>
        <v/>
      </c>
      <c r="AT117" s="48" t="str">
        <f ca="1">IF(AND($B117&gt;0,AT$7&gt;0),INDEX(Výskyt[#Data],MATCH($B117,Výskyt[kód-P]),AT$7),"")</f>
        <v/>
      </c>
      <c r="AU117" s="48" t="str">
        <f ca="1">IF(AND($B117&gt;0,AU$7&gt;0),INDEX(Výskyt[#Data],MATCH($B117,Výskyt[kód-P]),AU$7),"")</f>
        <v/>
      </c>
      <c r="AV117" s="48" t="str">
        <f ca="1">IF(AND($B117&gt;0,AV$7&gt;0),INDEX(Výskyt[#Data],MATCH($B117,Výskyt[kód-P]),AV$7),"")</f>
        <v/>
      </c>
      <c r="AW117" s="48" t="str">
        <f ca="1">IF(AND($B117&gt;0,AW$7&gt;0),INDEX(Výskyt[#Data],MATCH($B117,Výskyt[kód-P]),AW$7),"")</f>
        <v/>
      </c>
      <c r="AX117" s="48" t="str">
        <f ca="1">IF(AND($B117&gt;0,AX$7&gt;0),INDEX(Výskyt[#Data],MATCH($B117,Výskyt[kód-P]),AX$7),"")</f>
        <v/>
      </c>
      <c r="AY117" s="48" t="str">
        <f ca="1">IF(AND($B117&gt;0,AY$7&gt;0),INDEX(Výskyt[#Data],MATCH($B117,Výskyt[kód-P]),AY$7),"")</f>
        <v/>
      </c>
      <c r="AZ117" s="48" t="str">
        <f ca="1">IF(AND($B117&gt;0,AZ$7&gt;0),INDEX(Výskyt[#Data],MATCH($B117,Výskyt[kód-P]),AZ$7),"")</f>
        <v/>
      </c>
      <c r="BA117" s="48" t="str">
        <f ca="1">IF(AND($B117&gt;0,BA$7&gt;0),INDEX(Výskyt[#Data],MATCH($B117,Výskyt[kód-P]),BA$7),"")</f>
        <v/>
      </c>
      <c r="BB117" s="42"/>
    </row>
    <row r="118" spans="1:54" ht="12.75" customHeight="1" x14ac:dyDescent="0.4">
      <c r="A118" s="54">
        <v>110</v>
      </c>
      <c r="B118" s="55" t="str">
        <f>IFERROR(INDEX(Výskyt[[poradie]:[kód-P]],MATCH(A118,Výskyt[poradie],0),2),"")</f>
        <v/>
      </c>
      <c r="C118" s="55" t="str">
        <f>IFERROR(INDEX(Cenník[[Kód]:[Názov]],MATCH($B118,Cenník[Kód]),2),"")</f>
        <v/>
      </c>
      <c r="D118" s="48" t="str">
        <f t="shared" ca="1" si="3"/>
        <v/>
      </c>
      <c r="E118" s="56" t="str">
        <f>IFERROR(INDEX(Cenník[[KódN]:[JC]],MATCH($B118,Cenník[KódN]),2),"")</f>
        <v/>
      </c>
      <c r="F118" s="57" t="str">
        <f t="shared" ca="1" si="4"/>
        <v/>
      </c>
      <c r="G118" s="42"/>
      <c r="H118" s="58" t="str">
        <f t="shared" si="5"/>
        <v/>
      </c>
      <c r="I118" s="48" t="str">
        <f ca="1">IF(AND($B118&gt;0,I$7&gt;0),INDEX(Výskyt[#Data],MATCH($B118,Výskyt[kód-P]),I$7),"")</f>
        <v/>
      </c>
      <c r="J118" s="48" t="str">
        <f ca="1">IF(AND($B118&gt;0,J$7&gt;0),INDEX(Výskyt[#Data],MATCH($B118,Výskyt[kód-P]),J$7),"")</f>
        <v/>
      </c>
      <c r="K118" s="48" t="str">
        <f ca="1">IF(AND($B118&gt;0,K$7&gt;0),INDEX(Výskyt[#Data],MATCH($B118,Výskyt[kód-P]),K$7),"")</f>
        <v/>
      </c>
      <c r="L118" s="48" t="str">
        <f ca="1">IF(AND($B118&gt;0,L$7&gt;0),INDEX(Výskyt[#Data],MATCH($B118,Výskyt[kód-P]),L$7),"")</f>
        <v/>
      </c>
      <c r="M118" s="48" t="str">
        <f ca="1">IF(AND($B118&gt;0,M$7&gt;0),INDEX(Výskyt[#Data],MATCH($B118,Výskyt[kód-P]),M$7),"")</f>
        <v/>
      </c>
      <c r="N118" s="48" t="str">
        <f ca="1">IF(AND($B118&gt;0,N$7&gt;0),INDEX(Výskyt[#Data],MATCH($B118,Výskyt[kód-P]),N$7),"")</f>
        <v/>
      </c>
      <c r="O118" s="48" t="str">
        <f ca="1">IF(AND($B118&gt;0,O$7&gt;0),INDEX(Výskyt[#Data],MATCH($B118,Výskyt[kód-P]),O$7),"")</f>
        <v/>
      </c>
      <c r="P118" s="48" t="str">
        <f ca="1">IF(AND($B118&gt;0,P$7&gt;0),INDEX(Výskyt[#Data],MATCH($B118,Výskyt[kód-P]),P$7),"")</f>
        <v/>
      </c>
      <c r="Q118" s="48" t="str">
        <f ca="1">IF(AND($B118&gt;0,Q$7&gt;0),INDEX(Výskyt[#Data],MATCH($B118,Výskyt[kód-P]),Q$7),"")</f>
        <v/>
      </c>
      <c r="R118" s="48" t="str">
        <f ca="1">IF(AND($B118&gt;0,R$7&gt;0),INDEX(Výskyt[#Data],MATCH($B118,Výskyt[kód-P]),R$7),"")</f>
        <v/>
      </c>
      <c r="S118" s="48" t="str">
        <f ca="1">IF(AND($B118&gt;0,S$7&gt;0),INDEX(Výskyt[#Data],MATCH($B118,Výskyt[kód-P]),S$7),"")</f>
        <v/>
      </c>
      <c r="T118" s="48" t="str">
        <f ca="1">IF(AND($B118&gt;0,T$7&gt;0),INDEX(Výskyt[#Data],MATCH($B118,Výskyt[kód-P]),T$7),"")</f>
        <v/>
      </c>
      <c r="U118" s="48" t="str">
        <f ca="1">IF(AND($B118&gt;0,U$7&gt;0),INDEX(Výskyt[#Data],MATCH($B118,Výskyt[kód-P]),U$7),"")</f>
        <v/>
      </c>
      <c r="V118" s="48" t="str">
        <f ca="1">IF(AND($B118&gt;0,V$7&gt;0),INDEX(Výskyt[#Data],MATCH($B118,Výskyt[kód-P]),V$7),"")</f>
        <v/>
      </c>
      <c r="W118" s="48" t="str">
        <f ca="1">IF(AND($B118&gt;0,W$7&gt;0),INDEX(Výskyt[#Data],MATCH($B118,Výskyt[kód-P]),W$7),"")</f>
        <v/>
      </c>
      <c r="X118" s="48" t="str">
        <f ca="1">IF(AND($B118&gt;0,X$7&gt;0),INDEX(Výskyt[#Data],MATCH($B118,Výskyt[kód-P]),X$7),"")</f>
        <v/>
      </c>
      <c r="Y118" s="48" t="str">
        <f ca="1">IF(AND($B118&gt;0,Y$7&gt;0),INDEX(Výskyt[#Data],MATCH($B118,Výskyt[kód-P]),Y$7),"")</f>
        <v/>
      </c>
      <c r="Z118" s="48" t="str">
        <f ca="1">IF(AND($B118&gt;0,Z$7&gt;0),INDEX(Výskyt[#Data],MATCH($B118,Výskyt[kód-P]),Z$7),"")</f>
        <v/>
      </c>
      <c r="AA118" s="48" t="str">
        <f ca="1">IF(AND($B118&gt;0,AA$7&gt;0),INDEX(Výskyt[#Data],MATCH($B118,Výskyt[kód-P]),AA$7),"")</f>
        <v/>
      </c>
      <c r="AB118" s="48" t="str">
        <f ca="1">IF(AND($B118&gt;0,AB$7&gt;0),INDEX(Výskyt[#Data],MATCH($B118,Výskyt[kód-P]),AB$7),"")</f>
        <v/>
      </c>
      <c r="AC118" s="48" t="str">
        <f ca="1">IF(AND($B118&gt;0,AC$7&gt;0),INDEX(Výskyt[#Data],MATCH($B118,Výskyt[kód-P]),AC$7),"")</f>
        <v/>
      </c>
      <c r="AD118" s="48" t="str">
        <f ca="1">IF(AND($B118&gt;0,AD$7&gt;0),INDEX(Výskyt[#Data],MATCH($B118,Výskyt[kód-P]),AD$7),"")</f>
        <v/>
      </c>
      <c r="AE118" s="48" t="str">
        <f ca="1">IF(AND($B118&gt;0,AE$7&gt;0),INDEX(Výskyt[#Data],MATCH($B118,Výskyt[kód-P]),AE$7),"")</f>
        <v/>
      </c>
      <c r="AF118" s="48" t="str">
        <f ca="1">IF(AND($B118&gt;0,AF$7&gt;0),INDEX(Výskyt[#Data],MATCH($B118,Výskyt[kód-P]),AF$7),"")</f>
        <v/>
      </c>
      <c r="AG118" s="48" t="str">
        <f ca="1">IF(AND($B118&gt;0,AG$7&gt;0),INDEX(Výskyt[#Data],MATCH($B118,Výskyt[kód-P]),AG$7),"")</f>
        <v/>
      </c>
      <c r="AH118" s="48" t="str">
        <f ca="1">IF(AND($B118&gt;0,AH$7&gt;0),INDEX(Výskyt[#Data],MATCH($B118,Výskyt[kód-P]),AH$7),"")</f>
        <v/>
      </c>
      <c r="AI118" s="48" t="str">
        <f ca="1">IF(AND($B118&gt;0,AI$7&gt;0),INDEX(Výskyt[#Data],MATCH($B118,Výskyt[kód-P]),AI$7),"")</f>
        <v/>
      </c>
      <c r="AJ118" s="48" t="str">
        <f ca="1">IF(AND($B118&gt;0,AJ$7&gt;0),INDEX(Výskyt[#Data],MATCH($B118,Výskyt[kód-P]),AJ$7),"")</f>
        <v/>
      </c>
      <c r="AK118" s="48" t="str">
        <f ca="1">IF(AND($B118&gt;0,AK$7&gt;0),INDEX(Výskyt[#Data],MATCH($B118,Výskyt[kód-P]),AK$7),"")</f>
        <v/>
      </c>
      <c r="AL118" s="48" t="str">
        <f ca="1">IF(AND($B118&gt;0,AL$7&gt;0),INDEX(Výskyt[#Data],MATCH($B118,Výskyt[kód-P]),AL$7),"")</f>
        <v/>
      </c>
      <c r="AM118" s="48" t="str">
        <f ca="1">IF(AND($B118&gt;0,AM$7&gt;0),INDEX(Výskyt[#Data],MATCH($B118,Výskyt[kód-P]),AM$7),"")</f>
        <v/>
      </c>
      <c r="AN118" s="48" t="str">
        <f ca="1">IF(AND($B118&gt;0,AN$7&gt;0),INDEX(Výskyt[#Data],MATCH($B118,Výskyt[kód-P]),AN$7),"")</f>
        <v/>
      </c>
      <c r="AO118" s="48" t="str">
        <f ca="1">IF(AND($B118&gt;0,AO$7&gt;0),INDEX(Výskyt[#Data],MATCH($B118,Výskyt[kód-P]),AO$7),"")</f>
        <v/>
      </c>
      <c r="AP118" s="48" t="str">
        <f ca="1">IF(AND($B118&gt;0,AP$7&gt;0),INDEX(Výskyt[#Data],MATCH($B118,Výskyt[kód-P]),AP$7),"")</f>
        <v/>
      </c>
      <c r="AQ118" s="48" t="str">
        <f ca="1">IF(AND($B118&gt;0,AQ$7&gt;0),INDEX(Výskyt[#Data],MATCH($B118,Výskyt[kód-P]),AQ$7),"")</f>
        <v/>
      </c>
      <c r="AR118" s="48" t="str">
        <f ca="1">IF(AND($B118&gt;0,AR$7&gt;0),INDEX(Výskyt[#Data],MATCH($B118,Výskyt[kód-P]),AR$7),"")</f>
        <v/>
      </c>
      <c r="AS118" s="48" t="str">
        <f ca="1">IF(AND($B118&gt;0,AS$7&gt;0),INDEX(Výskyt[#Data],MATCH($B118,Výskyt[kód-P]),AS$7),"")</f>
        <v/>
      </c>
      <c r="AT118" s="48" t="str">
        <f ca="1">IF(AND($B118&gt;0,AT$7&gt;0),INDEX(Výskyt[#Data],MATCH($B118,Výskyt[kód-P]),AT$7),"")</f>
        <v/>
      </c>
      <c r="AU118" s="48" t="str">
        <f ca="1">IF(AND($B118&gt;0,AU$7&gt;0),INDEX(Výskyt[#Data],MATCH($B118,Výskyt[kód-P]),AU$7),"")</f>
        <v/>
      </c>
      <c r="AV118" s="48" t="str">
        <f ca="1">IF(AND($B118&gt;0,AV$7&gt;0),INDEX(Výskyt[#Data],MATCH($B118,Výskyt[kód-P]),AV$7),"")</f>
        <v/>
      </c>
      <c r="AW118" s="48" t="str">
        <f ca="1">IF(AND($B118&gt;0,AW$7&gt;0),INDEX(Výskyt[#Data],MATCH($B118,Výskyt[kód-P]),AW$7),"")</f>
        <v/>
      </c>
      <c r="AX118" s="48" t="str">
        <f ca="1">IF(AND($B118&gt;0,AX$7&gt;0),INDEX(Výskyt[#Data],MATCH($B118,Výskyt[kód-P]),AX$7),"")</f>
        <v/>
      </c>
      <c r="AY118" s="48" t="str">
        <f ca="1">IF(AND($B118&gt;0,AY$7&gt;0),INDEX(Výskyt[#Data],MATCH($B118,Výskyt[kód-P]),AY$7),"")</f>
        <v/>
      </c>
      <c r="AZ118" s="48" t="str">
        <f ca="1">IF(AND($B118&gt;0,AZ$7&gt;0),INDEX(Výskyt[#Data],MATCH($B118,Výskyt[kód-P]),AZ$7),"")</f>
        <v/>
      </c>
      <c r="BA118" s="48" t="str">
        <f ca="1">IF(AND($B118&gt;0,BA$7&gt;0),INDEX(Výskyt[#Data],MATCH($B118,Výskyt[kód-P]),BA$7),"")</f>
        <v/>
      </c>
      <c r="BB118" s="42"/>
    </row>
    <row r="119" spans="1:54" ht="12.75" customHeight="1" x14ac:dyDescent="0.4">
      <c r="A119" s="54">
        <v>111</v>
      </c>
      <c r="B119" s="55" t="str">
        <f>IFERROR(INDEX(Výskyt[[poradie]:[kód-P]],MATCH(A119,Výskyt[poradie],0),2),"")</f>
        <v/>
      </c>
      <c r="C119" s="55" t="str">
        <f>IFERROR(INDEX(Cenník[[Kód]:[Názov]],MATCH($B119,Cenník[Kód]),2),"")</f>
        <v/>
      </c>
      <c r="D119" s="48" t="str">
        <f t="shared" ca="1" si="3"/>
        <v/>
      </c>
      <c r="E119" s="56" t="str">
        <f>IFERROR(INDEX(Cenník[[KódN]:[JC]],MATCH($B119,Cenník[KódN]),2),"")</f>
        <v/>
      </c>
      <c r="F119" s="57" t="str">
        <f t="shared" ca="1" si="4"/>
        <v/>
      </c>
      <c r="G119" s="42"/>
      <c r="H119" s="58" t="str">
        <f t="shared" si="5"/>
        <v/>
      </c>
      <c r="I119" s="48" t="str">
        <f ca="1">IF(AND($B119&gt;0,I$7&gt;0),INDEX(Výskyt[#Data],MATCH($B119,Výskyt[kód-P]),I$7),"")</f>
        <v/>
      </c>
      <c r="J119" s="48" t="str">
        <f ca="1">IF(AND($B119&gt;0,J$7&gt;0),INDEX(Výskyt[#Data],MATCH($B119,Výskyt[kód-P]),J$7),"")</f>
        <v/>
      </c>
      <c r="K119" s="48" t="str">
        <f ca="1">IF(AND($B119&gt;0,K$7&gt;0),INDEX(Výskyt[#Data],MATCH($B119,Výskyt[kód-P]),K$7),"")</f>
        <v/>
      </c>
      <c r="L119" s="48" t="str">
        <f ca="1">IF(AND($B119&gt;0,L$7&gt;0),INDEX(Výskyt[#Data],MATCH($B119,Výskyt[kód-P]),L$7),"")</f>
        <v/>
      </c>
      <c r="M119" s="48" t="str">
        <f ca="1">IF(AND($B119&gt;0,M$7&gt;0),INDEX(Výskyt[#Data],MATCH($B119,Výskyt[kód-P]),M$7),"")</f>
        <v/>
      </c>
      <c r="N119" s="48" t="str">
        <f ca="1">IF(AND($B119&gt;0,N$7&gt;0),INDEX(Výskyt[#Data],MATCH($B119,Výskyt[kód-P]),N$7),"")</f>
        <v/>
      </c>
      <c r="O119" s="48" t="str">
        <f ca="1">IF(AND($B119&gt;0,O$7&gt;0),INDEX(Výskyt[#Data],MATCH($B119,Výskyt[kód-P]),O$7),"")</f>
        <v/>
      </c>
      <c r="P119" s="48" t="str">
        <f ca="1">IF(AND($B119&gt;0,P$7&gt;0),INDEX(Výskyt[#Data],MATCH($B119,Výskyt[kód-P]),P$7),"")</f>
        <v/>
      </c>
      <c r="Q119" s="48" t="str">
        <f ca="1">IF(AND($B119&gt;0,Q$7&gt;0),INDEX(Výskyt[#Data],MATCH($B119,Výskyt[kód-P]),Q$7),"")</f>
        <v/>
      </c>
      <c r="R119" s="48" t="str">
        <f ca="1">IF(AND($B119&gt;0,R$7&gt;0),INDEX(Výskyt[#Data],MATCH($B119,Výskyt[kód-P]),R$7),"")</f>
        <v/>
      </c>
      <c r="S119" s="48" t="str">
        <f ca="1">IF(AND($B119&gt;0,S$7&gt;0),INDEX(Výskyt[#Data],MATCH($B119,Výskyt[kód-P]),S$7),"")</f>
        <v/>
      </c>
      <c r="T119" s="48" t="str">
        <f ca="1">IF(AND($B119&gt;0,T$7&gt;0),INDEX(Výskyt[#Data],MATCH($B119,Výskyt[kód-P]),T$7),"")</f>
        <v/>
      </c>
      <c r="U119" s="48" t="str">
        <f ca="1">IF(AND($B119&gt;0,U$7&gt;0),INDEX(Výskyt[#Data],MATCH($B119,Výskyt[kód-P]),U$7),"")</f>
        <v/>
      </c>
      <c r="V119" s="48" t="str">
        <f ca="1">IF(AND($B119&gt;0,V$7&gt;0),INDEX(Výskyt[#Data],MATCH($B119,Výskyt[kód-P]),V$7),"")</f>
        <v/>
      </c>
      <c r="W119" s="48" t="str">
        <f ca="1">IF(AND($B119&gt;0,W$7&gt;0),INDEX(Výskyt[#Data],MATCH($B119,Výskyt[kód-P]),W$7),"")</f>
        <v/>
      </c>
      <c r="X119" s="48" t="str">
        <f ca="1">IF(AND($B119&gt;0,X$7&gt;0),INDEX(Výskyt[#Data],MATCH($B119,Výskyt[kód-P]),X$7),"")</f>
        <v/>
      </c>
      <c r="Y119" s="48" t="str">
        <f ca="1">IF(AND($B119&gt;0,Y$7&gt;0),INDEX(Výskyt[#Data],MATCH($B119,Výskyt[kód-P]),Y$7),"")</f>
        <v/>
      </c>
      <c r="Z119" s="48" t="str">
        <f ca="1">IF(AND($B119&gt;0,Z$7&gt;0),INDEX(Výskyt[#Data],MATCH($B119,Výskyt[kód-P]),Z$7),"")</f>
        <v/>
      </c>
      <c r="AA119" s="48" t="str">
        <f ca="1">IF(AND($B119&gt;0,AA$7&gt;0),INDEX(Výskyt[#Data],MATCH($B119,Výskyt[kód-P]),AA$7),"")</f>
        <v/>
      </c>
      <c r="AB119" s="48" t="str">
        <f ca="1">IF(AND($B119&gt;0,AB$7&gt;0),INDEX(Výskyt[#Data],MATCH($B119,Výskyt[kód-P]),AB$7),"")</f>
        <v/>
      </c>
      <c r="AC119" s="48" t="str">
        <f ca="1">IF(AND($B119&gt;0,AC$7&gt;0),INDEX(Výskyt[#Data],MATCH($B119,Výskyt[kód-P]),AC$7),"")</f>
        <v/>
      </c>
      <c r="AD119" s="48" t="str">
        <f ca="1">IF(AND($B119&gt;0,AD$7&gt;0),INDEX(Výskyt[#Data],MATCH($B119,Výskyt[kód-P]),AD$7),"")</f>
        <v/>
      </c>
      <c r="AE119" s="48" t="str">
        <f ca="1">IF(AND($B119&gt;0,AE$7&gt;0),INDEX(Výskyt[#Data],MATCH($B119,Výskyt[kód-P]),AE$7),"")</f>
        <v/>
      </c>
      <c r="AF119" s="48" t="str">
        <f ca="1">IF(AND($B119&gt;0,AF$7&gt;0),INDEX(Výskyt[#Data],MATCH($B119,Výskyt[kód-P]),AF$7),"")</f>
        <v/>
      </c>
      <c r="AG119" s="48" t="str">
        <f ca="1">IF(AND($B119&gt;0,AG$7&gt;0),INDEX(Výskyt[#Data],MATCH($B119,Výskyt[kód-P]),AG$7),"")</f>
        <v/>
      </c>
      <c r="AH119" s="48" t="str">
        <f ca="1">IF(AND($B119&gt;0,AH$7&gt;0),INDEX(Výskyt[#Data],MATCH($B119,Výskyt[kód-P]),AH$7),"")</f>
        <v/>
      </c>
      <c r="AI119" s="48" t="str">
        <f ca="1">IF(AND($B119&gt;0,AI$7&gt;0),INDEX(Výskyt[#Data],MATCH($B119,Výskyt[kód-P]),AI$7),"")</f>
        <v/>
      </c>
      <c r="AJ119" s="48" t="str">
        <f ca="1">IF(AND($B119&gt;0,AJ$7&gt;0),INDEX(Výskyt[#Data],MATCH($B119,Výskyt[kód-P]),AJ$7),"")</f>
        <v/>
      </c>
      <c r="AK119" s="48" t="str">
        <f ca="1">IF(AND($B119&gt;0,AK$7&gt;0),INDEX(Výskyt[#Data],MATCH($B119,Výskyt[kód-P]),AK$7),"")</f>
        <v/>
      </c>
      <c r="AL119" s="48" t="str">
        <f ca="1">IF(AND($B119&gt;0,AL$7&gt;0),INDEX(Výskyt[#Data],MATCH($B119,Výskyt[kód-P]),AL$7),"")</f>
        <v/>
      </c>
      <c r="AM119" s="48" t="str">
        <f ca="1">IF(AND($B119&gt;0,AM$7&gt;0),INDEX(Výskyt[#Data],MATCH($B119,Výskyt[kód-P]),AM$7),"")</f>
        <v/>
      </c>
      <c r="AN119" s="48" t="str">
        <f ca="1">IF(AND($B119&gt;0,AN$7&gt;0),INDEX(Výskyt[#Data],MATCH($B119,Výskyt[kód-P]),AN$7),"")</f>
        <v/>
      </c>
      <c r="AO119" s="48" t="str">
        <f ca="1">IF(AND($B119&gt;0,AO$7&gt;0),INDEX(Výskyt[#Data],MATCH($B119,Výskyt[kód-P]),AO$7),"")</f>
        <v/>
      </c>
      <c r="AP119" s="48" t="str">
        <f ca="1">IF(AND($B119&gt;0,AP$7&gt;0),INDEX(Výskyt[#Data],MATCH($B119,Výskyt[kód-P]),AP$7),"")</f>
        <v/>
      </c>
      <c r="AQ119" s="48" t="str">
        <f ca="1">IF(AND($B119&gt;0,AQ$7&gt;0),INDEX(Výskyt[#Data],MATCH($B119,Výskyt[kód-P]),AQ$7),"")</f>
        <v/>
      </c>
      <c r="AR119" s="48" t="str">
        <f ca="1">IF(AND($B119&gt;0,AR$7&gt;0),INDEX(Výskyt[#Data],MATCH($B119,Výskyt[kód-P]),AR$7),"")</f>
        <v/>
      </c>
      <c r="AS119" s="48" t="str">
        <f ca="1">IF(AND($B119&gt;0,AS$7&gt;0),INDEX(Výskyt[#Data],MATCH($B119,Výskyt[kód-P]),AS$7),"")</f>
        <v/>
      </c>
      <c r="AT119" s="48" t="str">
        <f ca="1">IF(AND($B119&gt;0,AT$7&gt;0),INDEX(Výskyt[#Data],MATCH($B119,Výskyt[kód-P]),AT$7),"")</f>
        <v/>
      </c>
      <c r="AU119" s="48" t="str">
        <f ca="1">IF(AND($B119&gt;0,AU$7&gt;0),INDEX(Výskyt[#Data],MATCH($B119,Výskyt[kód-P]),AU$7),"")</f>
        <v/>
      </c>
      <c r="AV119" s="48" t="str">
        <f ca="1">IF(AND($B119&gt;0,AV$7&gt;0),INDEX(Výskyt[#Data],MATCH($B119,Výskyt[kód-P]),AV$7),"")</f>
        <v/>
      </c>
      <c r="AW119" s="48" t="str">
        <f ca="1">IF(AND($B119&gt;0,AW$7&gt;0),INDEX(Výskyt[#Data],MATCH($B119,Výskyt[kód-P]),AW$7),"")</f>
        <v/>
      </c>
      <c r="AX119" s="48" t="str">
        <f ca="1">IF(AND($B119&gt;0,AX$7&gt;0),INDEX(Výskyt[#Data],MATCH($B119,Výskyt[kód-P]),AX$7),"")</f>
        <v/>
      </c>
      <c r="AY119" s="48" t="str">
        <f ca="1">IF(AND($B119&gt;0,AY$7&gt;0),INDEX(Výskyt[#Data],MATCH($B119,Výskyt[kód-P]),AY$7),"")</f>
        <v/>
      </c>
      <c r="AZ119" s="48" t="str">
        <f ca="1">IF(AND($B119&gt;0,AZ$7&gt;0),INDEX(Výskyt[#Data],MATCH($B119,Výskyt[kód-P]),AZ$7),"")</f>
        <v/>
      </c>
      <c r="BA119" s="48" t="str">
        <f ca="1">IF(AND($B119&gt;0,BA$7&gt;0),INDEX(Výskyt[#Data],MATCH($B119,Výskyt[kód-P]),BA$7),"")</f>
        <v/>
      </c>
      <c r="BB119" s="42"/>
    </row>
    <row r="120" spans="1:54" ht="12.75" customHeight="1" x14ac:dyDescent="0.4">
      <c r="A120" s="54">
        <v>112</v>
      </c>
      <c r="B120" s="55" t="str">
        <f>IFERROR(INDEX(Výskyt[[poradie]:[kód-P]],MATCH(A120,Výskyt[poradie],0),2),"")</f>
        <v/>
      </c>
      <c r="C120" s="55" t="str">
        <f>IFERROR(INDEX(Cenník[[Kód]:[Názov]],MATCH($B120,Cenník[Kód]),2),"")</f>
        <v/>
      </c>
      <c r="D120" s="48" t="str">
        <f t="shared" ca="1" si="3"/>
        <v/>
      </c>
      <c r="E120" s="56" t="str">
        <f>IFERROR(INDEX(Cenník[[KódN]:[JC]],MATCH($B120,Cenník[KódN]),2),"")</f>
        <v/>
      </c>
      <c r="F120" s="57" t="str">
        <f t="shared" ca="1" si="4"/>
        <v/>
      </c>
      <c r="G120" s="42"/>
      <c r="H120" s="58" t="str">
        <f t="shared" si="5"/>
        <v/>
      </c>
      <c r="I120" s="48" t="str">
        <f ca="1">IF(AND($B120&gt;0,I$7&gt;0),INDEX(Výskyt[#Data],MATCH($B120,Výskyt[kód-P]),I$7),"")</f>
        <v/>
      </c>
      <c r="J120" s="48" t="str">
        <f ca="1">IF(AND($B120&gt;0,J$7&gt;0),INDEX(Výskyt[#Data],MATCH($B120,Výskyt[kód-P]),J$7),"")</f>
        <v/>
      </c>
      <c r="K120" s="48" t="str">
        <f ca="1">IF(AND($B120&gt;0,K$7&gt;0),INDEX(Výskyt[#Data],MATCH($B120,Výskyt[kód-P]),K$7),"")</f>
        <v/>
      </c>
      <c r="L120" s="48" t="str">
        <f ca="1">IF(AND($B120&gt;0,L$7&gt;0),INDEX(Výskyt[#Data],MATCH($B120,Výskyt[kód-P]),L$7),"")</f>
        <v/>
      </c>
      <c r="M120" s="48" t="str">
        <f ca="1">IF(AND($B120&gt;0,M$7&gt;0),INDEX(Výskyt[#Data],MATCH($B120,Výskyt[kód-P]),M$7),"")</f>
        <v/>
      </c>
      <c r="N120" s="48" t="str">
        <f ca="1">IF(AND($B120&gt;0,N$7&gt;0),INDEX(Výskyt[#Data],MATCH($B120,Výskyt[kód-P]),N$7),"")</f>
        <v/>
      </c>
      <c r="O120" s="48" t="str">
        <f ca="1">IF(AND($B120&gt;0,O$7&gt;0),INDEX(Výskyt[#Data],MATCH($B120,Výskyt[kód-P]),O$7),"")</f>
        <v/>
      </c>
      <c r="P120" s="48" t="str">
        <f ca="1">IF(AND($B120&gt;0,P$7&gt;0),INDEX(Výskyt[#Data],MATCH($B120,Výskyt[kód-P]),P$7),"")</f>
        <v/>
      </c>
      <c r="Q120" s="48" t="str">
        <f ca="1">IF(AND($B120&gt;0,Q$7&gt;0),INDEX(Výskyt[#Data],MATCH($B120,Výskyt[kód-P]),Q$7),"")</f>
        <v/>
      </c>
      <c r="R120" s="48" t="str">
        <f ca="1">IF(AND($B120&gt;0,R$7&gt;0),INDEX(Výskyt[#Data],MATCH($B120,Výskyt[kód-P]),R$7),"")</f>
        <v/>
      </c>
      <c r="S120" s="48" t="str">
        <f ca="1">IF(AND($B120&gt;0,S$7&gt;0),INDEX(Výskyt[#Data],MATCH($B120,Výskyt[kód-P]),S$7),"")</f>
        <v/>
      </c>
      <c r="T120" s="48" t="str">
        <f ca="1">IF(AND($B120&gt;0,T$7&gt;0),INDEX(Výskyt[#Data],MATCH($B120,Výskyt[kód-P]),T$7),"")</f>
        <v/>
      </c>
      <c r="U120" s="48" t="str">
        <f ca="1">IF(AND($B120&gt;0,U$7&gt;0),INDEX(Výskyt[#Data],MATCH($B120,Výskyt[kód-P]),U$7),"")</f>
        <v/>
      </c>
      <c r="V120" s="48" t="str">
        <f ca="1">IF(AND($B120&gt;0,V$7&gt;0),INDEX(Výskyt[#Data],MATCH($B120,Výskyt[kód-P]),V$7),"")</f>
        <v/>
      </c>
      <c r="W120" s="48" t="str">
        <f ca="1">IF(AND($B120&gt;0,W$7&gt;0),INDEX(Výskyt[#Data],MATCH($B120,Výskyt[kód-P]),W$7),"")</f>
        <v/>
      </c>
      <c r="X120" s="48" t="str">
        <f ca="1">IF(AND($B120&gt;0,X$7&gt;0),INDEX(Výskyt[#Data],MATCH($B120,Výskyt[kód-P]),X$7),"")</f>
        <v/>
      </c>
      <c r="Y120" s="48" t="str">
        <f ca="1">IF(AND($B120&gt;0,Y$7&gt;0),INDEX(Výskyt[#Data],MATCH($B120,Výskyt[kód-P]),Y$7),"")</f>
        <v/>
      </c>
      <c r="Z120" s="48" t="str">
        <f ca="1">IF(AND($B120&gt;0,Z$7&gt;0),INDEX(Výskyt[#Data],MATCH($B120,Výskyt[kód-P]),Z$7),"")</f>
        <v/>
      </c>
      <c r="AA120" s="48" t="str">
        <f ca="1">IF(AND($B120&gt;0,AA$7&gt;0),INDEX(Výskyt[#Data],MATCH($B120,Výskyt[kód-P]),AA$7),"")</f>
        <v/>
      </c>
      <c r="AB120" s="48" t="str">
        <f ca="1">IF(AND($B120&gt;0,AB$7&gt;0),INDEX(Výskyt[#Data],MATCH($B120,Výskyt[kód-P]),AB$7),"")</f>
        <v/>
      </c>
      <c r="AC120" s="48" t="str">
        <f ca="1">IF(AND($B120&gt;0,AC$7&gt;0),INDEX(Výskyt[#Data],MATCH($B120,Výskyt[kód-P]),AC$7),"")</f>
        <v/>
      </c>
      <c r="AD120" s="48" t="str">
        <f ca="1">IF(AND($B120&gt;0,AD$7&gt;0),INDEX(Výskyt[#Data],MATCH($B120,Výskyt[kód-P]),AD$7),"")</f>
        <v/>
      </c>
      <c r="AE120" s="48" t="str">
        <f ca="1">IF(AND($B120&gt;0,AE$7&gt;0),INDEX(Výskyt[#Data],MATCH($B120,Výskyt[kód-P]),AE$7),"")</f>
        <v/>
      </c>
      <c r="AF120" s="48" t="str">
        <f ca="1">IF(AND($B120&gt;0,AF$7&gt;0),INDEX(Výskyt[#Data],MATCH($B120,Výskyt[kód-P]),AF$7),"")</f>
        <v/>
      </c>
      <c r="AG120" s="48" t="str">
        <f ca="1">IF(AND($B120&gt;0,AG$7&gt;0),INDEX(Výskyt[#Data],MATCH($B120,Výskyt[kód-P]),AG$7),"")</f>
        <v/>
      </c>
      <c r="AH120" s="48" t="str">
        <f ca="1">IF(AND($B120&gt;0,AH$7&gt;0),INDEX(Výskyt[#Data],MATCH($B120,Výskyt[kód-P]),AH$7),"")</f>
        <v/>
      </c>
      <c r="AI120" s="48" t="str">
        <f ca="1">IF(AND($B120&gt;0,AI$7&gt;0),INDEX(Výskyt[#Data],MATCH($B120,Výskyt[kód-P]),AI$7),"")</f>
        <v/>
      </c>
      <c r="AJ120" s="48" t="str">
        <f ca="1">IF(AND($B120&gt;0,AJ$7&gt;0),INDEX(Výskyt[#Data],MATCH($B120,Výskyt[kód-P]),AJ$7),"")</f>
        <v/>
      </c>
      <c r="AK120" s="48" t="str">
        <f ca="1">IF(AND($B120&gt;0,AK$7&gt;0),INDEX(Výskyt[#Data],MATCH($B120,Výskyt[kód-P]),AK$7),"")</f>
        <v/>
      </c>
      <c r="AL120" s="48" t="str">
        <f ca="1">IF(AND($B120&gt;0,AL$7&gt;0),INDEX(Výskyt[#Data],MATCH($B120,Výskyt[kód-P]),AL$7),"")</f>
        <v/>
      </c>
      <c r="AM120" s="48" t="str">
        <f ca="1">IF(AND($B120&gt;0,AM$7&gt;0),INDEX(Výskyt[#Data],MATCH($B120,Výskyt[kód-P]),AM$7),"")</f>
        <v/>
      </c>
      <c r="AN120" s="48" t="str">
        <f ca="1">IF(AND($B120&gt;0,AN$7&gt;0),INDEX(Výskyt[#Data],MATCH($B120,Výskyt[kód-P]),AN$7),"")</f>
        <v/>
      </c>
      <c r="AO120" s="48" t="str">
        <f ca="1">IF(AND($B120&gt;0,AO$7&gt;0),INDEX(Výskyt[#Data],MATCH($B120,Výskyt[kód-P]),AO$7),"")</f>
        <v/>
      </c>
      <c r="AP120" s="48" t="str">
        <f ca="1">IF(AND($B120&gt;0,AP$7&gt;0),INDEX(Výskyt[#Data],MATCH($B120,Výskyt[kód-P]),AP$7),"")</f>
        <v/>
      </c>
      <c r="AQ120" s="48" t="str">
        <f ca="1">IF(AND($B120&gt;0,AQ$7&gt;0),INDEX(Výskyt[#Data],MATCH($B120,Výskyt[kód-P]),AQ$7),"")</f>
        <v/>
      </c>
      <c r="AR120" s="48" t="str">
        <f ca="1">IF(AND($B120&gt;0,AR$7&gt;0),INDEX(Výskyt[#Data],MATCH($B120,Výskyt[kód-P]),AR$7),"")</f>
        <v/>
      </c>
      <c r="AS120" s="48" t="str">
        <f ca="1">IF(AND($B120&gt;0,AS$7&gt;0),INDEX(Výskyt[#Data],MATCH($B120,Výskyt[kód-P]),AS$7),"")</f>
        <v/>
      </c>
      <c r="AT120" s="48" t="str">
        <f ca="1">IF(AND($B120&gt;0,AT$7&gt;0),INDEX(Výskyt[#Data],MATCH($B120,Výskyt[kód-P]),AT$7),"")</f>
        <v/>
      </c>
      <c r="AU120" s="48" t="str">
        <f ca="1">IF(AND($B120&gt;0,AU$7&gt;0),INDEX(Výskyt[#Data],MATCH($B120,Výskyt[kód-P]),AU$7),"")</f>
        <v/>
      </c>
      <c r="AV120" s="48" t="str">
        <f ca="1">IF(AND($B120&gt;0,AV$7&gt;0),INDEX(Výskyt[#Data],MATCH($B120,Výskyt[kód-P]),AV$7),"")</f>
        <v/>
      </c>
      <c r="AW120" s="48" t="str">
        <f ca="1">IF(AND($B120&gt;0,AW$7&gt;0),INDEX(Výskyt[#Data],MATCH($B120,Výskyt[kód-P]),AW$7),"")</f>
        <v/>
      </c>
      <c r="AX120" s="48" t="str">
        <f ca="1">IF(AND($B120&gt;0,AX$7&gt;0),INDEX(Výskyt[#Data],MATCH($B120,Výskyt[kód-P]),AX$7),"")</f>
        <v/>
      </c>
      <c r="AY120" s="48" t="str">
        <f ca="1">IF(AND($B120&gt;0,AY$7&gt;0),INDEX(Výskyt[#Data],MATCH($B120,Výskyt[kód-P]),AY$7),"")</f>
        <v/>
      </c>
      <c r="AZ120" s="48" t="str">
        <f ca="1">IF(AND($B120&gt;0,AZ$7&gt;0),INDEX(Výskyt[#Data],MATCH($B120,Výskyt[kód-P]),AZ$7),"")</f>
        <v/>
      </c>
      <c r="BA120" s="48" t="str">
        <f ca="1">IF(AND($B120&gt;0,BA$7&gt;0),INDEX(Výskyt[#Data],MATCH($B120,Výskyt[kód-P]),BA$7),"")</f>
        <v/>
      </c>
      <c r="BB120" s="42"/>
    </row>
    <row r="121" spans="1:54" ht="12.75" customHeight="1" x14ac:dyDescent="0.4">
      <c r="A121" s="54">
        <v>113</v>
      </c>
      <c r="B121" s="55" t="str">
        <f>IFERROR(INDEX(Výskyt[[poradie]:[kód-P]],MATCH(A121,Výskyt[poradie],0),2),"")</f>
        <v/>
      </c>
      <c r="C121" s="55" t="str">
        <f>IFERROR(INDEX(Cenník[[Kód]:[Názov]],MATCH($B121,Cenník[Kód]),2),"")</f>
        <v/>
      </c>
      <c r="D121" s="48" t="str">
        <f t="shared" ca="1" si="3"/>
        <v/>
      </c>
      <c r="E121" s="56" t="str">
        <f>IFERROR(INDEX(Cenník[[KódN]:[JC]],MATCH($B121,Cenník[KódN]),2),"")</f>
        <v/>
      </c>
      <c r="F121" s="57" t="str">
        <f t="shared" ca="1" si="4"/>
        <v/>
      </c>
      <c r="G121" s="42"/>
      <c r="H121" s="58" t="str">
        <f t="shared" si="5"/>
        <v/>
      </c>
      <c r="I121" s="48" t="str">
        <f ca="1">IF(AND($B121&gt;0,I$7&gt;0),INDEX(Výskyt[#Data],MATCH($B121,Výskyt[kód-P]),I$7),"")</f>
        <v/>
      </c>
      <c r="J121" s="48" t="str">
        <f ca="1">IF(AND($B121&gt;0,J$7&gt;0),INDEX(Výskyt[#Data],MATCH($B121,Výskyt[kód-P]),J$7),"")</f>
        <v/>
      </c>
      <c r="K121" s="48" t="str">
        <f ca="1">IF(AND($B121&gt;0,K$7&gt;0),INDEX(Výskyt[#Data],MATCH($B121,Výskyt[kód-P]),K$7),"")</f>
        <v/>
      </c>
      <c r="L121" s="48" t="str">
        <f ca="1">IF(AND($B121&gt;0,L$7&gt;0),INDEX(Výskyt[#Data],MATCH($B121,Výskyt[kód-P]),L$7),"")</f>
        <v/>
      </c>
      <c r="M121" s="48" t="str">
        <f ca="1">IF(AND($B121&gt;0,M$7&gt;0),INDEX(Výskyt[#Data],MATCH($B121,Výskyt[kód-P]),M$7),"")</f>
        <v/>
      </c>
      <c r="N121" s="48" t="str">
        <f ca="1">IF(AND($B121&gt;0,N$7&gt;0),INDEX(Výskyt[#Data],MATCH($B121,Výskyt[kód-P]),N$7),"")</f>
        <v/>
      </c>
      <c r="O121" s="48" t="str">
        <f ca="1">IF(AND($B121&gt;0,O$7&gt;0),INDEX(Výskyt[#Data],MATCH($B121,Výskyt[kód-P]),O$7),"")</f>
        <v/>
      </c>
      <c r="P121" s="48" t="str">
        <f ca="1">IF(AND($B121&gt;0,P$7&gt;0),INDEX(Výskyt[#Data],MATCH($B121,Výskyt[kód-P]),P$7),"")</f>
        <v/>
      </c>
      <c r="Q121" s="48" t="str">
        <f ca="1">IF(AND($B121&gt;0,Q$7&gt;0),INDEX(Výskyt[#Data],MATCH($B121,Výskyt[kód-P]),Q$7),"")</f>
        <v/>
      </c>
      <c r="R121" s="48" t="str">
        <f ca="1">IF(AND($B121&gt;0,R$7&gt;0),INDEX(Výskyt[#Data],MATCH($B121,Výskyt[kód-P]),R$7),"")</f>
        <v/>
      </c>
      <c r="S121" s="48" t="str">
        <f ca="1">IF(AND($B121&gt;0,S$7&gt;0),INDEX(Výskyt[#Data],MATCH($B121,Výskyt[kód-P]),S$7),"")</f>
        <v/>
      </c>
      <c r="T121" s="48" t="str">
        <f ca="1">IF(AND($B121&gt;0,T$7&gt;0),INDEX(Výskyt[#Data],MATCH($B121,Výskyt[kód-P]),T$7),"")</f>
        <v/>
      </c>
      <c r="U121" s="48" t="str">
        <f ca="1">IF(AND($B121&gt;0,U$7&gt;0),INDEX(Výskyt[#Data],MATCH($B121,Výskyt[kód-P]),U$7),"")</f>
        <v/>
      </c>
      <c r="V121" s="48" t="str">
        <f ca="1">IF(AND($B121&gt;0,V$7&gt;0),INDEX(Výskyt[#Data],MATCH($B121,Výskyt[kód-P]),V$7),"")</f>
        <v/>
      </c>
      <c r="W121" s="48" t="str">
        <f ca="1">IF(AND($B121&gt;0,W$7&gt;0),INDEX(Výskyt[#Data],MATCH($B121,Výskyt[kód-P]),W$7),"")</f>
        <v/>
      </c>
      <c r="X121" s="48" t="str">
        <f ca="1">IF(AND($B121&gt;0,X$7&gt;0),INDEX(Výskyt[#Data],MATCH($B121,Výskyt[kód-P]),X$7),"")</f>
        <v/>
      </c>
      <c r="Y121" s="48" t="str">
        <f ca="1">IF(AND($B121&gt;0,Y$7&gt;0),INDEX(Výskyt[#Data],MATCH($B121,Výskyt[kód-P]),Y$7),"")</f>
        <v/>
      </c>
      <c r="Z121" s="48" t="str">
        <f ca="1">IF(AND($B121&gt;0,Z$7&gt;0),INDEX(Výskyt[#Data],MATCH($B121,Výskyt[kód-P]),Z$7),"")</f>
        <v/>
      </c>
      <c r="AA121" s="48" t="str">
        <f ca="1">IF(AND($B121&gt;0,AA$7&gt;0),INDEX(Výskyt[#Data],MATCH($B121,Výskyt[kód-P]),AA$7),"")</f>
        <v/>
      </c>
      <c r="AB121" s="48" t="str">
        <f ca="1">IF(AND($B121&gt;0,AB$7&gt;0),INDEX(Výskyt[#Data],MATCH($B121,Výskyt[kód-P]),AB$7),"")</f>
        <v/>
      </c>
      <c r="AC121" s="48" t="str">
        <f ca="1">IF(AND($B121&gt;0,AC$7&gt;0),INDEX(Výskyt[#Data],MATCH($B121,Výskyt[kód-P]),AC$7),"")</f>
        <v/>
      </c>
      <c r="AD121" s="48" t="str">
        <f ca="1">IF(AND($B121&gt;0,AD$7&gt;0),INDEX(Výskyt[#Data],MATCH($B121,Výskyt[kód-P]),AD$7),"")</f>
        <v/>
      </c>
      <c r="AE121" s="48" t="str">
        <f ca="1">IF(AND($B121&gt;0,AE$7&gt;0),INDEX(Výskyt[#Data],MATCH($B121,Výskyt[kód-P]),AE$7),"")</f>
        <v/>
      </c>
      <c r="AF121" s="48" t="str">
        <f ca="1">IF(AND($B121&gt;0,AF$7&gt;0),INDEX(Výskyt[#Data],MATCH($B121,Výskyt[kód-P]),AF$7),"")</f>
        <v/>
      </c>
      <c r="AG121" s="48" t="str">
        <f ca="1">IF(AND($B121&gt;0,AG$7&gt;0),INDEX(Výskyt[#Data],MATCH($B121,Výskyt[kód-P]),AG$7),"")</f>
        <v/>
      </c>
      <c r="AH121" s="48" t="str">
        <f ca="1">IF(AND($B121&gt;0,AH$7&gt;0),INDEX(Výskyt[#Data],MATCH($B121,Výskyt[kód-P]),AH$7),"")</f>
        <v/>
      </c>
      <c r="AI121" s="48" t="str">
        <f ca="1">IF(AND($B121&gt;0,AI$7&gt;0),INDEX(Výskyt[#Data],MATCH($B121,Výskyt[kód-P]),AI$7),"")</f>
        <v/>
      </c>
      <c r="AJ121" s="48" t="str">
        <f ca="1">IF(AND($B121&gt;0,AJ$7&gt;0),INDEX(Výskyt[#Data],MATCH($B121,Výskyt[kód-P]),AJ$7),"")</f>
        <v/>
      </c>
      <c r="AK121" s="48" t="str">
        <f ca="1">IF(AND($B121&gt;0,AK$7&gt;0),INDEX(Výskyt[#Data],MATCH($B121,Výskyt[kód-P]),AK$7),"")</f>
        <v/>
      </c>
      <c r="AL121" s="48" t="str">
        <f ca="1">IF(AND($B121&gt;0,AL$7&gt;0),INDEX(Výskyt[#Data],MATCH($B121,Výskyt[kód-P]),AL$7),"")</f>
        <v/>
      </c>
      <c r="AM121" s="48" t="str">
        <f ca="1">IF(AND($B121&gt;0,AM$7&gt;0),INDEX(Výskyt[#Data],MATCH($B121,Výskyt[kód-P]),AM$7),"")</f>
        <v/>
      </c>
      <c r="AN121" s="48" t="str">
        <f ca="1">IF(AND($B121&gt;0,AN$7&gt;0),INDEX(Výskyt[#Data],MATCH($B121,Výskyt[kód-P]),AN$7),"")</f>
        <v/>
      </c>
      <c r="AO121" s="48" t="str">
        <f ca="1">IF(AND($B121&gt;0,AO$7&gt;0),INDEX(Výskyt[#Data],MATCH($B121,Výskyt[kód-P]),AO$7),"")</f>
        <v/>
      </c>
      <c r="AP121" s="48" t="str">
        <f ca="1">IF(AND($B121&gt;0,AP$7&gt;0),INDEX(Výskyt[#Data],MATCH($B121,Výskyt[kód-P]),AP$7),"")</f>
        <v/>
      </c>
      <c r="AQ121" s="48" t="str">
        <f ca="1">IF(AND($B121&gt;0,AQ$7&gt;0),INDEX(Výskyt[#Data],MATCH($B121,Výskyt[kód-P]),AQ$7),"")</f>
        <v/>
      </c>
      <c r="AR121" s="48" t="str">
        <f ca="1">IF(AND($B121&gt;0,AR$7&gt;0),INDEX(Výskyt[#Data],MATCH($B121,Výskyt[kód-P]),AR$7),"")</f>
        <v/>
      </c>
      <c r="AS121" s="48" t="str">
        <f ca="1">IF(AND($B121&gt;0,AS$7&gt;0),INDEX(Výskyt[#Data],MATCH($B121,Výskyt[kód-P]),AS$7),"")</f>
        <v/>
      </c>
      <c r="AT121" s="48" t="str">
        <f ca="1">IF(AND($B121&gt;0,AT$7&gt;0),INDEX(Výskyt[#Data],MATCH($B121,Výskyt[kód-P]),AT$7),"")</f>
        <v/>
      </c>
      <c r="AU121" s="48" t="str">
        <f ca="1">IF(AND($B121&gt;0,AU$7&gt;0),INDEX(Výskyt[#Data],MATCH($B121,Výskyt[kód-P]),AU$7),"")</f>
        <v/>
      </c>
      <c r="AV121" s="48" t="str">
        <f ca="1">IF(AND($B121&gt;0,AV$7&gt;0),INDEX(Výskyt[#Data],MATCH($B121,Výskyt[kód-P]),AV$7),"")</f>
        <v/>
      </c>
      <c r="AW121" s="48" t="str">
        <f ca="1">IF(AND($B121&gt;0,AW$7&gt;0),INDEX(Výskyt[#Data],MATCH($B121,Výskyt[kód-P]),AW$7),"")</f>
        <v/>
      </c>
      <c r="AX121" s="48" t="str">
        <f ca="1">IF(AND($B121&gt;0,AX$7&gt;0),INDEX(Výskyt[#Data],MATCH($B121,Výskyt[kód-P]),AX$7),"")</f>
        <v/>
      </c>
      <c r="AY121" s="48" t="str">
        <f ca="1">IF(AND($B121&gt;0,AY$7&gt;0),INDEX(Výskyt[#Data],MATCH($B121,Výskyt[kód-P]),AY$7),"")</f>
        <v/>
      </c>
      <c r="AZ121" s="48" t="str">
        <f ca="1">IF(AND($B121&gt;0,AZ$7&gt;0),INDEX(Výskyt[#Data],MATCH($B121,Výskyt[kód-P]),AZ$7),"")</f>
        <v/>
      </c>
      <c r="BA121" s="48" t="str">
        <f ca="1">IF(AND($B121&gt;0,BA$7&gt;0),INDEX(Výskyt[#Data],MATCH($B121,Výskyt[kód-P]),BA$7),"")</f>
        <v/>
      </c>
      <c r="BB121" s="42"/>
    </row>
    <row r="122" spans="1:54" ht="12.75" customHeight="1" x14ac:dyDescent="0.4">
      <c r="A122" s="54">
        <v>114</v>
      </c>
      <c r="B122" s="55" t="str">
        <f>IFERROR(INDEX(Výskyt[[poradie]:[kód-P]],MATCH(A122,Výskyt[poradie],0),2),"")</f>
        <v/>
      </c>
      <c r="C122" s="55" t="str">
        <f>IFERROR(INDEX(Cenník[[Kód]:[Názov]],MATCH($B122,Cenník[Kód]),2),"")</f>
        <v/>
      </c>
      <c r="D122" s="48" t="str">
        <f t="shared" ca="1" si="3"/>
        <v/>
      </c>
      <c r="E122" s="56" t="str">
        <f>IFERROR(INDEX(Cenník[[KódN]:[JC]],MATCH($B122,Cenník[KódN]),2),"")</f>
        <v/>
      </c>
      <c r="F122" s="57" t="str">
        <f t="shared" ca="1" si="4"/>
        <v/>
      </c>
      <c r="G122" s="42"/>
      <c r="H122" s="58" t="str">
        <f t="shared" si="5"/>
        <v/>
      </c>
      <c r="I122" s="48" t="str">
        <f ca="1">IF(AND($B122&gt;0,I$7&gt;0),INDEX(Výskyt[#Data],MATCH($B122,Výskyt[kód-P]),I$7),"")</f>
        <v/>
      </c>
      <c r="J122" s="48" t="str">
        <f ca="1">IF(AND($B122&gt;0,J$7&gt;0),INDEX(Výskyt[#Data],MATCH($B122,Výskyt[kód-P]),J$7),"")</f>
        <v/>
      </c>
      <c r="K122" s="48" t="str">
        <f ca="1">IF(AND($B122&gt;0,K$7&gt;0),INDEX(Výskyt[#Data],MATCH($B122,Výskyt[kód-P]),K$7),"")</f>
        <v/>
      </c>
      <c r="L122" s="48" t="str">
        <f ca="1">IF(AND($B122&gt;0,L$7&gt;0),INDEX(Výskyt[#Data],MATCH($B122,Výskyt[kód-P]),L$7),"")</f>
        <v/>
      </c>
      <c r="M122" s="48" t="str">
        <f ca="1">IF(AND($B122&gt;0,M$7&gt;0),INDEX(Výskyt[#Data],MATCH($B122,Výskyt[kód-P]),M$7),"")</f>
        <v/>
      </c>
      <c r="N122" s="48" t="str">
        <f ca="1">IF(AND($B122&gt;0,N$7&gt;0),INDEX(Výskyt[#Data],MATCH($B122,Výskyt[kód-P]),N$7),"")</f>
        <v/>
      </c>
      <c r="O122" s="48" t="str">
        <f ca="1">IF(AND($B122&gt;0,O$7&gt;0),INDEX(Výskyt[#Data],MATCH($B122,Výskyt[kód-P]),O$7),"")</f>
        <v/>
      </c>
      <c r="P122" s="48" t="str">
        <f ca="1">IF(AND($B122&gt;0,P$7&gt;0),INDEX(Výskyt[#Data],MATCH($B122,Výskyt[kód-P]),P$7),"")</f>
        <v/>
      </c>
      <c r="Q122" s="48" t="str">
        <f ca="1">IF(AND($B122&gt;0,Q$7&gt;0),INDEX(Výskyt[#Data],MATCH($B122,Výskyt[kód-P]),Q$7),"")</f>
        <v/>
      </c>
      <c r="R122" s="48" t="str">
        <f ca="1">IF(AND($B122&gt;0,R$7&gt;0),INDEX(Výskyt[#Data],MATCH($B122,Výskyt[kód-P]),R$7),"")</f>
        <v/>
      </c>
      <c r="S122" s="48" t="str">
        <f ca="1">IF(AND($B122&gt;0,S$7&gt;0),INDEX(Výskyt[#Data],MATCH($B122,Výskyt[kód-P]),S$7),"")</f>
        <v/>
      </c>
      <c r="T122" s="48" t="str">
        <f ca="1">IF(AND($B122&gt;0,T$7&gt;0),INDEX(Výskyt[#Data],MATCH($B122,Výskyt[kód-P]),T$7),"")</f>
        <v/>
      </c>
      <c r="U122" s="48" t="str">
        <f ca="1">IF(AND($B122&gt;0,U$7&gt;0),INDEX(Výskyt[#Data],MATCH($B122,Výskyt[kód-P]),U$7),"")</f>
        <v/>
      </c>
      <c r="V122" s="48" t="str">
        <f ca="1">IF(AND($B122&gt;0,V$7&gt;0),INDEX(Výskyt[#Data],MATCH($B122,Výskyt[kód-P]),V$7),"")</f>
        <v/>
      </c>
      <c r="W122" s="48" t="str">
        <f ca="1">IF(AND($B122&gt;0,W$7&gt;0),INDEX(Výskyt[#Data],MATCH($B122,Výskyt[kód-P]),W$7),"")</f>
        <v/>
      </c>
      <c r="X122" s="48" t="str">
        <f ca="1">IF(AND($B122&gt;0,X$7&gt;0),INDEX(Výskyt[#Data],MATCH($B122,Výskyt[kód-P]),X$7),"")</f>
        <v/>
      </c>
      <c r="Y122" s="48" t="str">
        <f ca="1">IF(AND($B122&gt;0,Y$7&gt;0),INDEX(Výskyt[#Data],MATCH($B122,Výskyt[kód-P]),Y$7),"")</f>
        <v/>
      </c>
      <c r="Z122" s="48" t="str">
        <f ca="1">IF(AND($B122&gt;0,Z$7&gt;0),INDEX(Výskyt[#Data],MATCH($B122,Výskyt[kód-P]),Z$7),"")</f>
        <v/>
      </c>
      <c r="AA122" s="48" t="str">
        <f ca="1">IF(AND($B122&gt;0,AA$7&gt;0),INDEX(Výskyt[#Data],MATCH($B122,Výskyt[kód-P]),AA$7),"")</f>
        <v/>
      </c>
      <c r="AB122" s="48" t="str">
        <f ca="1">IF(AND($B122&gt;0,AB$7&gt;0),INDEX(Výskyt[#Data],MATCH($B122,Výskyt[kód-P]),AB$7),"")</f>
        <v/>
      </c>
      <c r="AC122" s="48" t="str">
        <f ca="1">IF(AND($B122&gt;0,AC$7&gt;0),INDEX(Výskyt[#Data],MATCH($B122,Výskyt[kód-P]),AC$7),"")</f>
        <v/>
      </c>
      <c r="AD122" s="48" t="str">
        <f ca="1">IF(AND($B122&gt;0,AD$7&gt;0),INDEX(Výskyt[#Data],MATCH($B122,Výskyt[kód-P]),AD$7),"")</f>
        <v/>
      </c>
      <c r="AE122" s="48" t="str">
        <f ca="1">IF(AND($B122&gt;0,AE$7&gt;0),INDEX(Výskyt[#Data],MATCH($B122,Výskyt[kód-P]),AE$7),"")</f>
        <v/>
      </c>
      <c r="AF122" s="48" t="str">
        <f ca="1">IF(AND($B122&gt;0,AF$7&gt;0),INDEX(Výskyt[#Data],MATCH($B122,Výskyt[kód-P]),AF$7),"")</f>
        <v/>
      </c>
      <c r="AG122" s="48" t="str">
        <f ca="1">IF(AND($B122&gt;0,AG$7&gt;0),INDEX(Výskyt[#Data],MATCH($B122,Výskyt[kód-P]),AG$7),"")</f>
        <v/>
      </c>
      <c r="AH122" s="48" t="str">
        <f ca="1">IF(AND($B122&gt;0,AH$7&gt;0),INDEX(Výskyt[#Data],MATCH($B122,Výskyt[kód-P]),AH$7),"")</f>
        <v/>
      </c>
      <c r="AI122" s="48" t="str">
        <f ca="1">IF(AND($B122&gt;0,AI$7&gt;0),INDEX(Výskyt[#Data],MATCH($B122,Výskyt[kód-P]),AI$7),"")</f>
        <v/>
      </c>
      <c r="AJ122" s="48" t="str">
        <f ca="1">IF(AND($B122&gt;0,AJ$7&gt;0),INDEX(Výskyt[#Data],MATCH($B122,Výskyt[kód-P]),AJ$7),"")</f>
        <v/>
      </c>
      <c r="AK122" s="48" t="str">
        <f ca="1">IF(AND($B122&gt;0,AK$7&gt;0),INDEX(Výskyt[#Data],MATCH($B122,Výskyt[kód-P]),AK$7),"")</f>
        <v/>
      </c>
      <c r="AL122" s="48" t="str">
        <f ca="1">IF(AND($B122&gt;0,AL$7&gt;0),INDEX(Výskyt[#Data],MATCH($B122,Výskyt[kód-P]),AL$7),"")</f>
        <v/>
      </c>
      <c r="AM122" s="48" t="str">
        <f ca="1">IF(AND($B122&gt;0,AM$7&gt;0),INDEX(Výskyt[#Data],MATCH($B122,Výskyt[kód-P]),AM$7),"")</f>
        <v/>
      </c>
      <c r="AN122" s="48" t="str">
        <f ca="1">IF(AND($B122&gt;0,AN$7&gt;0),INDEX(Výskyt[#Data],MATCH($B122,Výskyt[kód-P]),AN$7),"")</f>
        <v/>
      </c>
      <c r="AO122" s="48" t="str">
        <f ca="1">IF(AND($B122&gt;0,AO$7&gt;0),INDEX(Výskyt[#Data],MATCH($B122,Výskyt[kód-P]),AO$7),"")</f>
        <v/>
      </c>
      <c r="AP122" s="48" t="str">
        <f ca="1">IF(AND($B122&gt;0,AP$7&gt;0),INDEX(Výskyt[#Data],MATCH($B122,Výskyt[kód-P]),AP$7),"")</f>
        <v/>
      </c>
      <c r="AQ122" s="48" t="str">
        <f ca="1">IF(AND($B122&gt;0,AQ$7&gt;0),INDEX(Výskyt[#Data],MATCH($B122,Výskyt[kód-P]),AQ$7),"")</f>
        <v/>
      </c>
      <c r="AR122" s="48" t="str">
        <f ca="1">IF(AND($B122&gt;0,AR$7&gt;0),INDEX(Výskyt[#Data],MATCH($B122,Výskyt[kód-P]),AR$7),"")</f>
        <v/>
      </c>
      <c r="AS122" s="48" t="str">
        <f ca="1">IF(AND($B122&gt;0,AS$7&gt;0),INDEX(Výskyt[#Data],MATCH($B122,Výskyt[kód-P]),AS$7),"")</f>
        <v/>
      </c>
      <c r="AT122" s="48" t="str">
        <f ca="1">IF(AND($B122&gt;0,AT$7&gt;0),INDEX(Výskyt[#Data],MATCH($B122,Výskyt[kód-P]),AT$7),"")</f>
        <v/>
      </c>
      <c r="AU122" s="48" t="str">
        <f ca="1">IF(AND($B122&gt;0,AU$7&gt;0),INDEX(Výskyt[#Data],MATCH($B122,Výskyt[kód-P]),AU$7),"")</f>
        <v/>
      </c>
      <c r="AV122" s="48" t="str">
        <f ca="1">IF(AND($B122&gt;0,AV$7&gt;0),INDEX(Výskyt[#Data],MATCH($B122,Výskyt[kód-P]),AV$7),"")</f>
        <v/>
      </c>
      <c r="AW122" s="48" t="str">
        <f ca="1">IF(AND($B122&gt;0,AW$7&gt;0),INDEX(Výskyt[#Data],MATCH($B122,Výskyt[kód-P]),AW$7),"")</f>
        <v/>
      </c>
      <c r="AX122" s="48" t="str">
        <f ca="1">IF(AND($B122&gt;0,AX$7&gt;0),INDEX(Výskyt[#Data],MATCH($B122,Výskyt[kód-P]),AX$7),"")</f>
        <v/>
      </c>
      <c r="AY122" s="48" t="str">
        <f ca="1">IF(AND($B122&gt;0,AY$7&gt;0),INDEX(Výskyt[#Data],MATCH($B122,Výskyt[kód-P]),AY$7),"")</f>
        <v/>
      </c>
      <c r="AZ122" s="48" t="str">
        <f ca="1">IF(AND($B122&gt;0,AZ$7&gt;0),INDEX(Výskyt[#Data],MATCH($B122,Výskyt[kód-P]),AZ$7),"")</f>
        <v/>
      </c>
      <c r="BA122" s="48" t="str">
        <f ca="1">IF(AND($B122&gt;0,BA$7&gt;0),INDEX(Výskyt[#Data],MATCH($B122,Výskyt[kód-P]),BA$7),"")</f>
        <v/>
      </c>
      <c r="BB122" s="42"/>
    </row>
    <row r="123" spans="1:54" ht="12.75" customHeight="1" x14ac:dyDescent="0.4">
      <c r="A123" s="54">
        <v>115</v>
      </c>
      <c r="B123" s="55" t="str">
        <f>IFERROR(INDEX(Výskyt[[poradie]:[kód-P]],MATCH(A123,Výskyt[poradie],0),2),"")</f>
        <v/>
      </c>
      <c r="C123" s="55" t="str">
        <f>IFERROR(INDEX(Cenník[[Kód]:[Názov]],MATCH($B123,Cenník[Kód]),2),"")</f>
        <v/>
      </c>
      <c r="D123" s="48" t="str">
        <f t="shared" ca="1" si="3"/>
        <v/>
      </c>
      <c r="E123" s="56" t="str">
        <f>IFERROR(INDEX(Cenník[[KódN]:[JC]],MATCH($B123,Cenník[KódN]),2),"")</f>
        <v/>
      </c>
      <c r="F123" s="57" t="str">
        <f t="shared" ca="1" si="4"/>
        <v/>
      </c>
      <c r="G123" s="42"/>
      <c r="H123" s="58" t="str">
        <f t="shared" si="5"/>
        <v/>
      </c>
      <c r="I123" s="48" t="str">
        <f ca="1">IF(AND($B123&gt;0,I$7&gt;0),INDEX(Výskyt[#Data],MATCH($B123,Výskyt[kód-P]),I$7),"")</f>
        <v/>
      </c>
      <c r="J123" s="48" t="str">
        <f ca="1">IF(AND($B123&gt;0,J$7&gt;0),INDEX(Výskyt[#Data],MATCH($B123,Výskyt[kód-P]),J$7),"")</f>
        <v/>
      </c>
      <c r="K123" s="48" t="str">
        <f ca="1">IF(AND($B123&gt;0,K$7&gt;0),INDEX(Výskyt[#Data],MATCH($B123,Výskyt[kód-P]),K$7),"")</f>
        <v/>
      </c>
      <c r="L123" s="48" t="str">
        <f ca="1">IF(AND($B123&gt;0,L$7&gt;0),INDEX(Výskyt[#Data],MATCH($B123,Výskyt[kód-P]),L$7),"")</f>
        <v/>
      </c>
      <c r="M123" s="48" t="str">
        <f ca="1">IF(AND($B123&gt;0,M$7&gt;0),INDEX(Výskyt[#Data],MATCH($B123,Výskyt[kód-P]),M$7),"")</f>
        <v/>
      </c>
      <c r="N123" s="48" t="str">
        <f ca="1">IF(AND($B123&gt;0,N$7&gt;0),INDEX(Výskyt[#Data],MATCH($B123,Výskyt[kód-P]),N$7),"")</f>
        <v/>
      </c>
      <c r="O123" s="48" t="str">
        <f ca="1">IF(AND($B123&gt;0,O$7&gt;0),INDEX(Výskyt[#Data],MATCH($B123,Výskyt[kód-P]),O$7),"")</f>
        <v/>
      </c>
      <c r="P123" s="48" t="str">
        <f ca="1">IF(AND($B123&gt;0,P$7&gt;0),INDEX(Výskyt[#Data],MATCH($B123,Výskyt[kód-P]),P$7),"")</f>
        <v/>
      </c>
      <c r="Q123" s="48" t="str">
        <f ca="1">IF(AND($B123&gt;0,Q$7&gt;0),INDEX(Výskyt[#Data],MATCH($B123,Výskyt[kód-P]),Q$7),"")</f>
        <v/>
      </c>
      <c r="R123" s="48" t="str">
        <f ca="1">IF(AND($B123&gt;0,R$7&gt;0),INDEX(Výskyt[#Data],MATCH($B123,Výskyt[kód-P]),R$7),"")</f>
        <v/>
      </c>
      <c r="S123" s="48" t="str">
        <f ca="1">IF(AND($B123&gt;0,S$7&gt;0),INDEX(Výskyt[#Data],MATCH($B123,Výskyt[kód-P]),S$7),"")</f>
        <v/>
      </c>
      <c r="T123" s="48" t="str">
        <f ca="1">IF(AND($B123&gt;0,T$7&gt;0),INDEX(Výskyt[#Data],MATCH($B123,Výskyt[kód-P]),T$7),"")</f>
        <v/>
      </c>
      <c r="U123" s="48" t="str">
        <f ca="1">IF(AND($B123&gt;0,U$7&gt;0),INDEX(Výskyt[#Data],MATCH($B123,Výskyt[kód-P]),U$7),"")</f>
        <v/>
      </c>
      <c r="V123" s="48" t="str">
        <f ca="1">IF(AND($B123&gt;0,V$7&gt;0),INDEX(Výskyt[#Data],MATCH($B123,Výskyt[kód-P]),V$7),"")</f>
        <v/>
      </c>
      <c r="W123" s="48" t="str">
        <f ca="1">IF(AND($B123&gt;0,W$7&gt;0),INDEX(Výskyt[#Data],MATCH($B123,Výskyt[kód-P]),W$7),"")</f>
        <v/>
      </c>
      <c r="X123" s="48" t="str">
        <f ca="1">IF(AND($B123&gt;0,X$7&gt;0),INDEX(Výskyt[#Data],MATCH($B123,Výskyt[kód-P]),X$7),"")</f>
        <v/>
      </c>
      <c r="Y123" s="48" t="str">
        <f ca="1">IF(AND($B123&gt;0,Y$7&gt;0),INDEX(Výskyt[#Data],MATCH($B123,Výskyt[kód-P]),Y$7),"")</f>
        <v/>
      </c>
      <c r="Z123" s="48" t="str">
        <f ca="1">IF(AND($B123&gt;0,Z$7&gt;0),INDEX(Výskyt[#Data],MATCH($B123,Výskyt[kód-P]),Z$7),"")</f>
        <v/>
      </c>
      <c r="AA123" s="48" t="str">
        <f ca="1">IF(AND($B123&gt;0,AA$7&gt;0),INDEX(Výskyt[#Data],MATCH($B123,Výskyt[kód-P]),AA$7),"")</f>
        <v/>
      </c>
      <c r="AB123" s="48" t="str">
        <f ca="1">IF(AND($B123&gt;0,AB$7&gt;0),INDEX(Výskyt[#Data],MATCH($B123,Výskyt[kód-P]),AB$7),"")</f>
        <v/>
      </c>
      <c r="AC123" s="48" t="str">
        <f ca="1">IF(AND($B123&gt;0,AC$7&gt;0),INDEX(Výskyt[#Data],MATCH($B123,Výskyt[kód-P]),AC$7),"")</f>
        <v/>
      </c>
      <c r="AD123" s="48" t="str">
        <f ca="1">IF(AND($B123&gt;0,AD$7&gt;0),INDEX(Výskyt[#Data],MATCH($B123,Výskyt[kód-P]),AD$7),"")</f>
        <v/>
      </c>
      <c r="AE123" s="48" t="str">
        <f ca="1">IF(AND($B123&gt;0,AE$7&gt;0),INDEX(Výskyt[#Data],MATCH($B123,Výskyt[kód-P]),AE$7),"")</f>
        <v/>
      </c>
      <c r="AF123" s="48" t="str">
        <f ca="1">IF(AND($B123&gt;0,AF$7&gt;0),INDEX(Výskyt[#Data],MATCH($B123,Výskyt[kód-P]),AF$7),"")</f>
        <v/>
      </c>
      <c r="AG123" s="48" t="str">
        <f ca="1">IF(AND($B123&gt;0,AG$7&gt;0),INDEX(Výskyt[#Data],MATCH($B123,Výskyt[kód-P]),AG$7),"")</f>
        <v/>
      </c>
      <c r="AH123" s="48" t="str">
        <f ca="1">IF(AND($B123&gt;0,AH$7&gt;0),INDEX(Výskyt[#Data],MATCH($B123,Výskyt[kód-P]),AH$7),"")</f>
        <v/>
      </c>
      <c r="AI123" s="48" t="str">
        <f ca="1">IF(AND($B123&gt;0,AI$7&gt;0),INDEX(Výskyt[#Data],MATCH($B123,Výskyt[kód-P]),AI$7),"")</f>
        <v/>
      </c>
      <c r="AJ123" s="48" t="str">
        <f ca="1">IF(AND($B123&gt;0,AJ$7&gt;0),INDEX(Výskyt[#Data],MATCH($B123,Výskyt[kód-P]),AJ$7),"")</f>
        <v/>
      </c>
      <c r="AK123" s="48" t="str">
        <f ca="1">IF(AND($B123&gt;0,AK$7&gt;0),INDEX(Výskyt[#Data],MATCH($B123,Výskyt[kód-P]),AK$7),"")</f>
        <v/>
      </c>
      <c r="AL123" s="48" t="str">
        <f ca="1">IF(AND($B123&gt;0,AL$7&gt;0),INDEX(Výskyt[#Data],MATCH($B123,Výskyt[kód-P]),AL$7),"")</f>
        <v/>
      </c>
      <c r="AM123" s="48" t="str">
        <f ca="1">IF(AND($B123&gt;0,AM$7&gt;0),INDEX(Výskyt[#Data],MATCH($B123,Výskyt[kód-P]),AM$7),"")</f>
        <v/>
      </c>
      <c r="AN123" s="48" t="str">
        <f ca="1">IF(AND($B123&gt;0,AN$7&gt;0),INDEX(Výskyt[#Data],MATCH($B123,Výskyt[kód-P]),AN$7),"")</f>
        <v/>
      </c>
      <c r="AO123" s="48" t="str">
        <f ca="1">IF(AND($B123&gt;0,AO$7&gt;0),INDEX(Výskyt[#Data],MATCH($B123,Výskyt[kód-P]),AO$7),"")</f>
        <v/>
      </c>
      <c r="AP123" s="48" t="str">
        <f ca="1">IF(AND($B123&gt;0,AP$7&gt;0),INDEX(Výskyt[#Data],MATCH($B123,Výskyt[kód-P]),AP$7),"")</f>
        <v/>
      </c>
      <c r="AQ123" s="48" t="str">
        <f ca="1">IF(AND($B123&gt;0,AQ$7&gt;0),INDEX(Výskyt[#Data],MATCH($B123,Výskyt[kód-P]),AQ$7),"")</f>
        <v/>
      </c>
      <c r="AR123" s="48" t="str">
        <f ca="1">IF(AND($B123&gt;0,AR$7&gt;0),INDEX(Výskyt[#Data],MATCH($B123,Výskyt[kód-P]),AR$7),"")</f>
        <v/>
      </c>
      <c r="AS123" s="48" t="str">
        <f ca="1">IF(AND($B123&gt;0,AS$7&gt;0),INDEX(Výskyt[#Data],MATCH($B123,Výskyt[kód-P]),AS$7),"")</f>
        <v/>
      </c>
      <c r="AT123" s="48" t="str">
        <f ca="1">IF(AND($B123&gt;0,AT$7&gt;0),INDEX(Výskyt[#Data],MATCH($B123,Výskyt[kód-P]),AT$7),"")</f>
        <v/>
      </c>
      <c r="AU123" s="48" t="str">
        <f ca="1">IF(AND($B123&gt;0,AU$7&gt;0),INDEX(Výskyt[#Data],MATCH($B123,Výskyt[kód-P]),AU$7),"")</f>
        <v/>
      </c>
      <c r="AV123" s="48" t="str">
        <f ca="1">IF(AND($B123&gt;0,AV$7&gt;0),INDEX(Výskyt[#Data],MATCH($B123,Výskyt[kód-P]),AV$7),"")</f>
        <v/>
      </c>
      <c r="AW123" s="48" t="str">
        <f ca="1">IF(AND($B123&gt;0,AW$7&gt;0),INDEX(Výskyt[#Data],MATCH($B123,Výskyt[kód-P]),AW$7),"")</f>
        <v/>
      </c>
      <c r="AX123" s="48" t="str">
        <f ca="1">IF(AND($B123&gt;0,AX$7&gt;0),INDEX(Výskyt[#Data],MATCH($B123,Výskyt[kód-P]),AX$7),"")</f>
        <v/>
      </c>
      <c r="AY123" s="48" t="str">
        <f ca="1">IF(AND($B123&gt;0,AY$7&gt;0),INDEX(Výskyt[#Data],MATCH($B123,Výskyt[kód-P]),AY$7),"")</f>
        <v/>
      </c>
      <c r="AZ123" s="48" t="str">
        <f ca="1">IF(AND($B123&gt;0,AZ$7&gt;0),INDEX(Výskyt[#Data],MATCH($B123,Výskyt[kód-P]),AZ$7),"")</f>
        <v/>
      </c>
      <c r="BA123" s="48" t="str">
        <f ca="1">IF(AND($B123&gt;0,BA$7&gt;0),INDEX(Výskyt[#Data],MATCH($B123,Výskyt[kód-P]),BA$7),"")</f>
        <v/>
      </c>
      <c r="BB123" s="42"/>
    </row>
    <row r="124" spans="1:54" ht="12.75" customHeight="1" x14ac:dyDescent="0.4">
      <c r="A124" s="54">
        <v>116</v>
      </c>
      <c r="B124" s="55" t="str">
        <f>IFERROR(INDEX(Výskyt[[poradie]:[kód-P]],MATCH(A124,Výskyt[poradie],0),2),"")</f>
        <v/>
      </c>
      <c r="C124" s="55" t="str">
        <f>IFERROR(INDEX(Cenník[[Kód]:[Názov]],MATCH($B124,Cenník[Kód]),2),"")</f>
        <v/>
      </c>
      <c r="D124" s="48" t="str">
        <f t="shared" ca="1" si="3"/>
        <v/>
      </c>
      <c r="E124" s="56" t="str">
        <f>IFERROR(INDEX(Cenník[[KódN]:[JC]],MATCH($B124,Cenník[KódN]),2),"")</f>
        <v/>
      </c>
      <c r="F124" s="57" t="str">
        <f t="shared" ca="1" si="4"/>
        <v/>
      </c>
      <c r="G124" s="42"/>
      <c r="H124" s="58" t="str">
        <f t="shared" si="5"/>
        <v/>
      </c>
      <c r="I124" s="48" t="str">
        <f ca="1">IF(AND($B124&gt;0,I$7&gt;0),INDEX(Výskyt[#Data],MATCH($B124,Výskyt[kód-P]),I$7),"")</f>
        <v/>
      </c>
      <c r="J124" s="48" t="str">
        <f ca="1">IF(AND($B124&gt;0,J$7&gt;0),INDEX(Výskyt[#Data],MATCH($B124,Výskyt[kód-P]),J$7),"")</f>
        <v/>
      </c>
      <c r="K124" s="48" t="str">
        <f ca="1">IF(AND($B124&gt;0,K$7&gt;0),INDEX(Výskyt[#Data],MATCH($B124,Výskyt[kód-P]),K$7),"")</f>
        <v/>
      </c>
      <c r="L124" s="48" t="str">
        <f ca="1">IF(AND($B124&gt;0,L$7&gt;0),INDEX(Výskyt[#Data],MATCH($B124,Výskyt[kód-P]),L$7),"")</f>
        <v/>
      </c>
      <c r="M124" s="48" t="str">
        <f ca="1">IF(AND($B124&gt;0,M$7&gt;0),INDEX(Výskyt[#Data],MATCH($B124,Výskyt[kód-P]),M$7),"")</f>
        <v/>
      </c>
      <c r="N124" s="48" t="str">
        <f ca="1">IF(AND($B124&gt;0,N$7&gt;0),INDEX(Výskyt[#Data],MATCH($B124,Výskyt[kód-P]),N$7),"")</f>
        <v/>
      </c>
      <c r="O124" s="48" t="str">
        <f ca="1">IF(AND($B124&gt;0,O$7&gt;0),INDEX(Výskyt[#Data],MATCH($B124,Výskyt[kód-P]),O$7),"")</f>
        <v/>
      </c>
      <c r="P124" s="48" t="str">
        <f ca="1">IF(AND($B124&gt;0,P$7&gt;0),INDEX(Výskyt[#Data],MATCH($B124,Výskyt[kód-P]),P$7),"")</f>
        <v/>
      </c>
      <c r="Q124" s="48" t="str">
        <f ca="1">IF(AND($B124&gt;0,Q$7&gt;0),INDEX(Výskyt[#Data],MATCH($B124,Výskyt[kód-P]),Q$7),"")</f>
        <v/>
      </c>
      <c r="R124" s="48" t="str">
        <f ca="1">IF(AND($B124&gt;0,R$7&gt;0),INDEX(Výskyt[#Data],MATCH($B124,Výskyt[kód-P]),R$7),"")</f>
        <v/>
      </c>
      <c r="S124" s="48" t="str">
        <f ca="1">IF(AND($B124&gt;0,S$7&gt;0),INDEX(Výskyt[#Data],MATCH($B124,Výskyt[kód-P]),S$7),"")</f>
        <v/>
      </c>
      <c r="T124" s="48" t="str">
        <f ca="1">IF(AND($B124&gt;0,T$7&gt;0),INDEX(Výskyt[#Data],MATCH($B124,Výskyt[kód-P]),T$7),"")</f>
        <v/>
      </c>
      <c r="U124" s="48" t="str">
        <f ca="1">IF(AND($B124&gt;0,U$7&gt;0),INDEX(Výskyt[#Data],MATCH($B124,Výskyt[kód-P]),U$7),"")</f>
        <v/>
      </c>
      <c r="V124" s="48" t="str">
        <f ca="1">IF(AND($B124&gt;0,V$7&gt;0),INDEX(Výskyt[#Data],MATCH($B124,Výskyt[kód-P]),V$7),"")</f>
        <v/>
      </c>
      <c r="W124" s="48" t="str">
        <f ca="1">IF(AND($B124&gt;0,W$7&gt;0),INDEX(Výskyt[#Data],MATCH($B124,Výskyt[kód-P]),W$7),"")</f>
        <v/>
      </c>
      <c r="X124" s="48" t="str">
        <f ca="1">IF(AND($B124&gt;0,X$7&gt;0),INDEX(Výskyt[#Data],MATCH($B124,Výskyt[kód-P]),X$7),"")</f>
        <v/>
      </c>
      <c r="Y124" s="48" t="str">
        <f ca="1">IF(AND($B124&gt;0,Y$7&gt;0),INDEX(Výskyt[#Data],MATCH($B124,Výskyt[kód-P]),Y$7),"")</f>
        <v/>
      </c>
      <c r="Z124" s="48" t="str">
        <f ca="1">IF(AND($B124&gt;0,Z$7&gt;0),INDEX(Výskyt[#Data],MATCH($B124,Výskyt[kód-P]),Z$7),"")</f>
        <v/>
      </c>
      <c r="AA124" s="48" t="str">
        <f ca="1">IF(AND($B124&gt;0,AA$7&gt;0),INDEX(Výskyt[#Data],MATCH($B124,Výskyt[kód-P]),AA$7),"")</f>
        <v/>
      </c>
      <c r="AB124" s="48" t="str">
        <f ca="1">IF(AND($B124&gt;0,AB$7&gt;0),INDEX(Výskyt[#Data],MATCH($B124,Výskyt[kód-P]),AB$7),"")</f>
        <v/>
      </c>
      <c r="AC124" s="48" t="str">
        <f ca="1">IF(AND($B124&gt;0,AC$7&gt;0),INDEX(Výskyt[#Data],MATCH($B124,Výskyt[kód-P]),AC$7),"")</f>
        <v/>
      </c>
      <c r="AD124" s="48" t="str">
        <f ca="1">IF(AND($B124&gt;0,AD$7&gt;0),INDEX(Výskyt[#Data],MATCH($B124,Výskyt[kód-P]),AD$7),"")</f>
        <v/>
      </c>
      <c r="AE124" s="48" t="str">
        <f ca="1">IF(AND($B124&gt;0,AE$7&gt;0),INDEX(Výskyt[#Data],MATCH($B124,Výskyt[kód-P]),AE$7),"")</f>
        <v/>
      </c>
      <c r="AF124" s="48" t="str">
        <f ca="1">IF(AND($B124&gt;0,AF$7&gt;0),INDEX(Výskyt[#Data],MATCH($B124,Výskyt[kód-P]),AF$7),"")</f>
        <v/>
      </c>
      <c r="AG124" s="48" t="str">
        <f ca="1">IF(AND($B124&gt;0,AG$7&gt;0),INDEX(Výskyt[#Data],MATCH($B124,Výskyt[kód-P]),AG$7),"")</f>
        <v/>
      </c>
      <c r="AH124" s="48" t="str">
        <f ca="1">IF(AND($B124&gt;0,AH$7&gt;0),INDEX(Výskyt[#Data],MATCH($B124,Výskyt[kód-P]),AH$7),"")</f>
        <v/>
      </c>
      <c r="AI124" s="48" t="str">
        <f ca="1">IF(AND($B124&gt;0,AI$7&gt;0),INDEX(Výskyt[#Data],MATCH($B124,Výskyt[kód-P]),AI$7),"")</f>
        <v/>
      </c>
      <c r="AJ124" s="48" t="str">
        <f ca="1">IF(AND($B124&gt;0,AJ$7&gt;0),INDEX(Výskyt[#Data],MATCH($B124,Výskyt[kód-P]),AJ$7),"")</f>
        <v/>
      </c>
      <c r="AK124" s="48" t="str">
        <f ca="1">IF(AND($B124&gt;0,AK$7&gt;0),INDEX(Výskyt[#Data],MATCH($B124,Výskyt[kód-P]),AK$7),"")</f>
        <v/>
      </c>
      <c r="AL124" s="48" t="str">
        <f ca="1">IF(AND($B124&gt;0,AL$7&gt;0),INDEX(Výskyt[#Data],MATCH($B124,Výskyt[kód-P]),AL$7),"")</f>
        <v/>
      </c>
      <c r="AM124" s="48" t="str">
        <f ca="1">IF(AND($B124&gt;0,AM$7&gt;0),INDEX(Výskyt[#Data],MATCH($B124,Výskyt[kód-P]),AM$7),"")</f>
        <v/>
      </c>
      <c r="AN124" s="48" t="str">
        <f ca="1">IF(AND($B124&gt;0,AN$7&gt;0),INDEX(Výskyt[#Data],MATCH($B124,Výskyt[kód-P]),AN$7),"")</f>
        <v/>
      </c>
      <c r="AO124" s="48" t="str">
        <f ca="1">IF(AND($B124&gt;0,AO$7&gt;0),INDEX(Výskyt[#Data],MATCH($B124,Výskyt[kód-P]),AO$7),"")</f>
        <v/>
      </c>
      <c r="AP124" s="48" t="str">
        <f ca="1">IF(AND($B124&gt;0,AP$7&gt;0),INDEX(Výskyt[#Data],MATCH($B124,Výskyt[kód-P]),AP$7),"")</f>
        <v/>
      </c>
      <c r="AQ124" s="48" t="str">
        <f ca="1">IF(AND($B124&gt;0,AQ$7&gt;0),INDEX(Výskyt[#Data],MATCH($B124,Výskyt[kód-P]),AQ$7),"")</f>
        <v/>
      </c>
      <c r="AR124" s="48" t="str">
        <f ca="1">IF(AND($B124&gt;0,AR$7&gt;0),INDEX(Výskyt[#Data],MATCH($B124,Výskyt[kód-P]),AR$7),"")</f>
        <v/>
      </c>
      <c r="AS124" s="48" t="str">
        <f ca="1">IF(AND($B124&gt;0,AS$7&gt;0),INDEX(Výskyt[#Data],MATCH($B124,Výskyt[kód-P]),AS$7),"")</f>
        <v/>
      </c>
      <c r="AT124" s="48" t="str">
        <f ca="1">IF(AND($B124&gt;0,AT$7&gt;0),INDEX(Výskyt[#Data],MATCH($B124,Výskyt[kód-P]),AT$7),"")</f>
        <v/>
      </c>
      <c r="AU124" s="48" t="str">
        <f ca="1">IF(AND($B124&gt;0,AU$7&gt;0),INDEX(Výskyt[#Data],MATCH($B124,Výskyt[kód-P]),AU$7),"")</f>
        <v/>
      </c>
      <c r="AV124" s="48" t="str">
        <f ca="1">IF(AND($B124&gt;0,AV$7&gt;0),INDEX(Výskyt[#Data],MATCH($B124,Výskyt[kód-P]),AV$7),"")</f>
        <v/>
      </c>
      <c r="AW124" s="48" t="str">
        <f ca="1">IF(AND($B124&gt;0,AW$7&gt;0),INDEX(Výskyt[#Data],MATCH($B124,Výskyt[kód-P]),AW$7),"")</f>
        <v/>
      </c>
      <c r="AX124" s="48" t="str">
        <f ca="1">IF(AND($B124&gt;0,AX$7&gt;0),INDEX(Výskyt[#Data],MATCH($B124,Výskyt[kód-P]),AX$7),"")</f>
        <v/>
      </c>
      <c r="AY124" s="48" t="str">
        <f ca="1">IF(AND($B124&gt;0,AY$7&gt;0),INDEX(Výskyt[#Data],MATCH($B124,Výskyt[kód-P]),AY$7),"")</f>
        <v/>
      </c>
      <c r="AZ124" s="48" t="str">
        <f ca="1">IF(AND($B124&gt;0,AZ$7&gt;0),INDEX(Výskyt[#Data],MATCH($B124,Výskyt[kód-P]),AZ$7),"")</f>
        <v/>
      </c>
      <c r="BA124" s="48" t="str">
        <f ca="1">IF(AND($B124&gt;0,BA$7&gt;0),INDEX(Výskyt[#Data],MATCH($B124,Výskyt[kód-P]),BA$7),"")</f>
        <v/>
      </c>
      <c r="BB124" s="42"/>
    </row>
    <row r="125" spans="1:54" ht="12.75" customHeight="1" x14ac:dyDescent="0.4">
      <c r="A125" s="54">
        <v>117</v>
      </c>
      <c r="B125" s="55" t="str">
        <f>IFERROR(INDEX(Výskyt[[poradie]:[kód-P]],MATCH(A125,Výskyt[poradie],0),2),"")</f>
        <v/>
      </c>
      <c r="C125" s="55" t="str">
        <f>IFERROR(INDEX(Cenník[[Kód]:[Názov]],MATCH($B125,Cenník[Kód]),2),"")</f>
        <v/>
      </c>
      <c r="D125" s="48" t="str">
        <f t="shared" ca="1" si="3"/>
        <v/>
      </c>
      <c r="E125" s="56" t="str">
        <f>IFERROR(INDEX(Cenník[[KódN]:[JC]],MATCH($B125,Cenník[KódN]),2),"")</f>
        <v/>
      </c>
      <c r="F125" s="57" t="str">
        <f t="shared" ca="1" si="4"/>
        <v/>
      </c>
      <c r="G125" s="42"/>
      <c r="H125" s="58" t="str">
        <f t="shared" si="5"/>
        <v/>
      </c>
      <c r="I125" s="48" t="str">
        <f ca="1">IF(AND($B125&gt;0,I$7&gt;0),INDEX(Výskyt[#Data],MATCH($B125,Výskyt[kód-P]),I$7),"")</f>
        <v/>
      </c>
      <c r="J125" s="48" t="str">
        <f ca="1">IF(AND($B125&gt;0,J$7&gt;0),INDEX(Výskyt[#Data],MATCH($B125,Výskyt[kód-P]),J$7),"")</f>
        <v/>
      </c>
      <c r="K125" s="48" t="str">
        <f ca="1">IF(AND($B125&gt;0,K$7&gt;0),INDEX(Výskyt[#Data],MATCH($B125,Výskyt[kód-P]),K$7),"")</f>
        <v/>
      </c>
      <c r="L125" s="48" t="str">
        <f ca="1">IF(AND($B125&gt;0,L$7&gt;0),INDEX(Výskyt[#Data],MATCH($B125,Výskyt[kód-P]),L$7),"")</f>
        <v/>
      </c>
      <c r="M125" s="48" t="str">
        <f ca="1">IF(AND($B125&gt;0,M$7&gt;0),INDEX(Výskyt[#Data],MATCH($B125,Výskyt[kód-P]),M$7),"")</f>
        <v/>
      </c>
      <c r="N125" s="48" t="str">
        <f ca="1">IF(AND($B125&gt;0,N$7&gt;0),INDEX(Výskyt[#Data],MATCH($B125,Výskyt[kód-P]),N$7),"")</f>
        <v/>
      </c>
      <c r="O125" s="48" t="str">
        <f ca="1">IF(AND($B125&gt;0,O$7&gt;0),INDEX(Výskyt[#Data],MATCH($B125,Výskyt[kód-P]),O$7),"")</f>
        <v/>
      </c>
      <c r="P125" s="48" t="str">
        <f ca="1">IF(AND($B125&gt;0,P$7&gt;0),INDEX(Výskyt[#Data],MATCH($B125,Výskyt[kód-P]),P$7),"")</f>
        <v/>
      </c>
      <c r="Q125" s="48" t="str">
        <f ca="1">IF(AND($B125&gt;0,Q$7&gt;0),INDEX(Výskyt[#Data],MATCH($B125,Výskyt[kód-P]),Q$7),"")</f>
        <v/>
      </c>
      <c r="R125" s="48" t="str">
        <f ca="1">IF(AND($B125&gt;0,R$7&gt;0),INDEX(Výskyt[#Data],MATCH($B125,Výskyt[kód-P]),R$7),"")</f>
        <v/>
      </c>
      <c r="S125" s="48" t="str">
        <f ca="1">IF(AND($B125&gt;0,S$7&gt;0),INDEX(Výskyt[#Data],MATCH($B125,Výskyt[kód-P]),S$7),"")</f>
        <v/>
      </c>
      <c r="T125" s="48" t="str">
        <f ca="1">IF(AND($B125&gt;0,T$7&gt;0),INDEX(Výskyt[#Data],MATCH($B125,Výskyt[kód-P]),T$7),"")</f>
        <v/>
      </c>
      <c r="U125" s="48" t="str">
        <f ca="1">IF(AND($B125&gt;0,U$7&gt;0),INDEX(Výskyt[#Data],MATCH($B125,Výskyt[kód-P]),U$7),"")</f>
        <v/>
      </c>
      <c r="V125" s="48" t="str">
        <f ca="1">IF(AND($B125&gt;0,V$7&gt;0),INDEX(Výskyt[#Data],MATCH($B125,Výskyt[kód-P]),V$7),"")</f>
        <v/>
      </c>
      <c r="W125" s="48" t="str">
        <f ca="1">IF(AND($B125&gt;0,W$7&gt;0),INDEX(Výskyt[#Data],MATCH($B125,Výskyt[kód-P]),W$7),"")</f>
        <v/>
      </c>
      <c r="X125" s="48" t="str">
        <f ca="1">IF(AND($B125&gt;0,X$7&gt;0),INDEX(Výskyt[#Data],MATCH($B125,Výskyt[kód-P]),X$7),"")</f>
        <v/>
      </c>
      <c r="Y125" s="48" t="str">
        <f ca="1">IF(AND($B125&gt;0,Y$7&gt;0),INDEX(Výskyt[#Data],MATCH($B125,Výskyt[kód-P]),Y$7),"")</f>
        <v/>
      </c>
      <c r="Z125" s="48" t="str">
        <f ca="1">IF(AND($B125&gt;0,Z$7&gt;0),INDEX(Výskyt[#Data],MATCH($B125,Výskyt[kód-P]),Z$7),"")</f>
        <v/>
      </c>
      <c r="AA125" s="48" t="str">
        <f ca="1">IF(AND($B125&gt;0,AA$7&gt;0),INDEX(Výskyt[#Data],MATCH($B125,Výskyt[kód-P]),AA$7),"")</f>
        <v/>
      </c>
      <c r="AB125" s="48" t="str">
        <f ca="1">IF(AND($B125&gt;0,AB$7&gt;0),INDEX(Výskyt[#Data],MATCH($B125,Výskyt[kód-P]),AB$7),"")</f>
        <v/>
      </c>
      <c r="AC125" s="48" t="str">
        <f ca="1">IF(AND($B125&gt;0,AC$7&gt;0),INDEX(Výskyt[#Data],MATCH($B125,Výskyt[kód-P]),AC$7),"")</f>
        <v/>
      </c>
      <c r="AD125" s="48" t="str">
        <f ca="1">IF(AND($B125&gt;0,AD$7&gt;0),INDEX(Výskyt[#Data],MATCH($B125,Výskyt[kód-P]),AD$7),"")</f>
        <v/>
      </c>
      <c r="AE125" s="48" t="str">
        <f ca="1">IF(AND($B125&gt;0,AE$7&gt;0),INDEX(Výskyt[#Data],MATCH($B125,Výskyt[kód-P]),AE$7),"")</f>
        <v/>
      </c>
      <c r="AF125" s="48" t="str">
        <f ca="1">IF(AND($B125&gt;0,AF$7&gt;0),INDEX(Výskyt[#Data],MATCH($B125,Výskyt[kód-P]),AF$7),"")</f>
        <v/>
      </c>
      <c r="AG125" s="48" t="str">
        <f ca="1">IF(AND($B125&gt;0,AG$7&gt;0),INDEX(Výskyt[#Data],MATCH($B125,Výskyt[kód-P]),AG$7),"")</f>
        <v/>
      </c>
      <c r="AH125" s="48" t="str">
        <f ca="1">IF(AND($B125&gt;0,AH$7&gt;0),INDEX(Výskyt[#Data],MATCH($B125,Výskyt[kód-P]),AH$7),"")</f>
        <v/>
      </c>
      <c r="AI125" s="48" t="str">
        <f ca="1">IF(AND($B125&gt;0,AI$7&gt;0),INDEX(Výskyt[#Data],MATCH($B125,Výskyt[kód-P]),AI$7),"")</f>
        <v/>
      </c>
      <c r="AJ125" s="48" t="str">
        <f ca="1">IF(AND($B125&gt;0,AJ$7&gt;0),INDEX(Výskyt[#Data],MATCH($B125,Výskyt[kód-P]),AJ$7),"")</f>
        <v/>
      </c>
      <c r="AK125" s="48" t="str">
        <f ca="1">IF(AND($B125&gt;0,AK$7&gt;0),INDEX(Výskyt[#Data],MATCH($B125,Výskyt[kód-P]),AK$7),"")</f>
        <v/>
      </c>
      <c r="AL125" s="48" t="str">
        <f ca="1">IF(AND($B125&gt;0,AL$7&gt;0),INDEX(Výskyt[#Data],MATCH($B125,Výskyt[kód-P]),AL$7),"")</f>
        <v/>
      </c>
      <c r="AM125" s="48" t="str">
        <f ca="1">IF(AND($B125&gt;0,AM$7&gt;0),INDEX(Výskyt[#Data],MATCH($B125,Výskyt[kód-P]),AM$7),"")</f>
        <v/>
      </c>
      <c r="AN125" s="48" t="str">
        <f ca="1">IF(AND($B125&gt;0,AN$7&gt;0),INDEX(Výskyt[#Data],MATCH($B125,Výskyt[kód-P]),AN$7),"")</f>
        <v/>
      </c>
      <c r="AO125" s="48" t="str">
        <f ca="1">IF(AND($B125&gt;0,AO$7&gt;0),INDEX(Výskyt[#Data],MATCH($B125,Výskyt[kód-P]),AO$7),"")</f>
        <v/>
      </c>
      <c r="AP125" s="48" t="str">
        <f ca="1">IF(AND($B125&gt;0,AP$7&gt;0),INDEX(Výskyt[#Data],MATCH($B125,Výskyt[kód-P]),AP$7),"")</f>
        <v/>
      </c>
      <c r="AQ125" s="48" t="str">
        <f ca="1">IF(AND($B125&gt;0,AQ$7&gt;0),INDEX(Výskyt[#Data],MATCH($B125,Výskyt[kód-P]),AQ$7),"")</f>
        <v/>
      </c>
      <c r="AR125" s="48" t="str">
        <f ca="1">IF(AND($B125&gt;0,AR$7&gt;0),INDEX(Výskyt[#Data],MATCH($B125,Výskyt[kód-P]),AR$7),"")</f>
        <v/>
      </c>
      <c r="AS125" s="48" t="str">
        <f ca="1">IF(AND($B125&gt;0,AS$7&gt;0),INDEX(Výskyt[#Data],MATCH($B125,Výskyt[kód-P]),AS$7),"")</f>
        <v/>
      </c>
      <c r="AT125" s="48" t="str">
        <f ca="1">IF(AND($B125&gt;0,AT$7&gt;0),INDEX(Výskyt[#Data],MATCH($B125,Výskyt[kód-P]),AT$7),"")</f>
        <v/>
      </c>
      <c r="AU125" s="48" t="str">
        <f ca="1">IF(AND($B125&gt;0,AU$7&gt;0),INDEX(Výskyt[#Data],MATCH($B125,Výskyt[kód-P]),AU$7),"")</f>
        <v/>
      </c>
      <c r="AV125" s="48" t="str">
        <f ca="1">IF(AND($B125&gt;0,AV$7&gt;0),INDEX(Výskyt[#Data],MATCH($B125,Výskyt[kód-P]),AV$7),"")</f>
        <v/>
      </c>
      <c r="AW125" s="48" t="str">
        <f ca="1">IF(AND($B125&gt;0,AW$7&gt;0),INDEX(Výskyt[#Data],MATCH($B125,Výskyt[kód-P]),AW$7),"")</f>
        <v/>
      </c>
      <c r="AX125" s="48" t="str">
        <f ca="1">IF(AND($B125&gt;0,AX$7&gt;0),INDEX(Výskyt[#Data],MATCH($B125,Výskyt[kód-P]),AX$7),"")</f>
        <v/>
      </c>
      <c r="AY125" s="48" t="str">
        <f ca="1">IF(AND($B125&gt;0,AY$7&gt;0),INDEX(Výskyt[#Data],MATCH($B125,Výskyt[kód-P]),AY$7),"")</f>
        <v/>
      </c>
      <c r="AZ125" s="48" t="str">
        <f ca="1">IF(AND($B125&gt;0,AZ$7&gt;0),INDEX(Výskyt[#Data],MATCH($B125,Výskyt[kód-P]),AZ$7),"")</f>
        <v/>
      </c>
      <c r="BA125" s="48" t="str">
        <f ca="1">IF(AND($B125&gt;0,BA$7&gt;0),INDEX(Výskyt[#Data],MATCH($B125,Výskyt[kód-P]),BA$7),"")</f>
        <v/>
      </c>
      <c r="BB125" s="42"/>
    </row>
    <row r="126" spans="1:54" ht="12.75" customHeight="1" x14ac:dyDescent="0.4">
      <c r="A126" s="54">
        <v>118</v>
      </c>
      <c r="B126" s="55" t="str">
        <f>IFERROR(INDEX(Výskyt[[poradie]:[kód-P]],MATCH(A126,Výskyt[poradie],0),2),"")</f>
        <v/>
      </c>
      <c r="C126" s="55" t="str">
        <f>IFERROR(INDEX(Cenník[[Kód]:[Názov]],MATCH($B126,Cenník[Kód]),2),"")</f>
        <v/>
      </c>
      <c r="D126" s="48" t="str">
        <f t="shared" ca="1" si="3"/>
        <v/>
      </c>
      <c r="E126" s="56" t="str">
        <f>IFERROR(INDEX(Cenník[[KódN]:[JC]],MATCH($B126,Cenník[KódN]),2),"")</f>
        <v/>
      </c>
      <c r="F126" s="57" t="str">
        <f t="shared" ca="1" si="4"/>
        <v/>
      </c>
      <c r="G126" s="42"/>
      <c r="H126" s="58" t="str">
        <f t="shared" si="5"/>
        <v/>
      </c>
      <c r="I126" s="48" t="str">
        <f ca="1">IF(AND($B126&gt;0,I$7&gt;0),INDEX(Výskyt[#Data],MATCH($B126,Výskyt[kód-P]),I$7),"")</f>
        <v/>
      </c>
      <c r="J126" s="48" t="str">
        <f ca="1">IF(AND($B126&gt;0,J$7&gt;0),INDEX(Výskyt[#Data],MATCH($B126,Výskyt[kód-P]),J$7),"")</f>
        <v/>
      </c>
      <c r="K126" s="48" t="str">
        <f ca="1">IF(AND($B126&gt;0,K$7&gt;0),INDEX(Výskyt[#Data],MATCH($B126,Výskyt[kód-P]),K$7),"")</f>
        <v/>
      </c>
      <c r="L126" s="48" t="str">
        <f ca="1">IF(AND($B126&gt;0,L$7&gt;0),INDEX(Výskyt[#Data],MATCH($B126,Výskyt[kód-P]),L$7),"")</f>
        <v/>
      </c>
      <c r="M126" s="48" t="str">
        <f ca="1">IF(AND($B126&gt;0,M$7&gt;0),INDEX(Výskyt[#Data],MATCH($B126,Výskyt[kód-P]),M$7),"")</f>
        <v/>
      </c>
      <c r="N126" s="48" t="str">
        <f ca="1">IF(AND($B126&gt;0,N$7&gt;0),INDEX(Výskyt[#Data],MATCH($B126,Výskyt[kód-P]),N$7),"")</f>
        <v/>
      </c>
      <c r="O126" s="48" t="str">
        <f ca="1">IF(AND($B126&gt;0,O$7&gt;0),INDEX(Výskyt[#Data],MATCH($B126,Výskyt[kód-P]),O$7),"")</f>
        <v/>
      </c>
      <c r="P126" s="48" t="str">
        <f ca="1">IF(AND($B126&gt;0,P$7&gt;0),INDEX(Výskyt[#Data],MATCH($B126,Výskyt[kód-P]),P$7),"")</f>
        <v/>
      </c>
      <c r="Q126" s="48" t="str">
        <f ca="1">IF(AND($B126&gt;0,Q$7&gt;0),INDEX(Výskyt[#Data],MATCH($B126,Výskyt[kód-P]),Q$7),"")</f>
        <v/>
      </c>
      <c r="R126" s="48" t="str">
        <f ca="1">IF(AND($B126&gt;0,R$7&gt;0),INDEX(Výskyt[#Data],MATCH($B126,Výskyt[kód-P]),R$7),"")</f>
        <v/>
      </c>
      <c r="S126" s="48" t="str">
        <f ca="1">IF(AND($B126&gt;0,S$7&gt;0),INDEX(Výskyt[#Data],MATCH($B126,Výskyt[kód-P]),S$7),"")</f>
        <v/>
      </c>
      <c r="T126" s="48" t="str">
        <f ca="1">IF(AND($B126&gt;0,T$7&gt;0),INDEX(Výskyt[#Data],MATCH($B126,Výskyt[kód-P]),T$7),"")</f>
        <v/>
      </c>
      <c r="U126" s="48" t="str">
        <f ca="1">IF(AND($B126&gt;0,U$7&gt;0),INDEX(Výskyt[#Data],MATCH($B126,Výskyt[kód-P]),U$7),"")</f>
        <v/>
      </c>
      <c r="V126" s="48" t="str">
        <f ca="1">IF(AND($B126&gt;0,V$7&gt;0),INDEX(Výskyt[#Data],MATCH($B126,Výskyt[kód-P]),V$7),"")</f>
        <v/>
      </c>
      <c r="W126" s="48" t="str">
        <f ca="1">IF(AND($B126&gt;0,W$7&gt;0),INDEX(Výskyt[#Data],MATCH($B126,Výskyt[kód-P]),W$7),"")</f>
        <v/>
      </c>
      <c r="X126" s="48" t="str">
        <f ca="1">IF(AND($B126&gt;0,X$7&gt;0),INDEX(Výskyt[#Data],MATCH($B126,Výskyt[kód-P]),X$7),"")</f>
        <v/>
      </c>
      <c r="Y126" s="48" t="str">
        <f ca="1">IF(AND($B126&gt;0,Y$7&gt;0),INDEX(Výskyt[#Data],MATCH($B126,Výskyt[kód-P]),Y$7),"")</f>
        <v/>
      </c>
      <c r="Z126" s="48" t="str">
        <f ca="1">IF(AND($B126&gt;0,Z$7&gt;0),INDEX(Výskyt[#Data],MATCH($B126,Výskyt[kód-P]),Z$7),"")</f>
        <v/>
      </c>
      <c r="AA126" s="48" t="str">
        <f ca="1">IF(AND($B126&gt;0,AA$7&gt;0),INDEX(Výskyt[#Data],MATCH($B126,Výskyt[kód-P]),AA$7),"")</f>
        <v/>
      </c>
      <c r="AB126" s="48" t="str">
        <f ca="1">IF(AND($B126&gt;0,AB$7&gt;0),INDEX(Výskyt[#Data],MATCH($B126,Výskyt[kód-P]),AB$7),"")</f>
        <v/>
      </c>
      <c r="AC126" s="48" t="str">
        <f ca="1">IF(AND($B126&gt;0,AC$7&gt;0),INDEX(Výskyt[#Data],MATCH($B126,Výskyt[kód-P]),AC$7),"")</f>
        <v/>
      </c>
      <c r="AD126" s="48" t="str">
        <f ca="1">IF(AND($B126&gt;0,AD$7&gt;0),INDEX(Výskyt[#Data],MATCH($B126,Výskyt[kód-P]),AD$7),"")</f>
        <v/>
      </c>
      <c r="AE126" s="48" t="str">
        <f ca="1">IF(AND($B126&gt;0,AE$7&gt;0),INDEX(Výskyt[#Data],MATCH($B126,Výskyt[kód-P]),AE$7),"")</f>
        <v/>
      </c>
      <c r="AF126" s="48" t="str">
        <f ca="1">IF(AND($B126&gt;0,AF$7&gt;0),INDEX(Výskyt[#Data],MATCH($B126,Výskyt[kód-P]),AF$7),"")</f>
        <v/>
      </c>
      <c r="AG126" s="48" t="str">
        <f ca="1">IF(AND($B126&gt;0,AG$7&gt;0),INDEX(Výskyt[#Data],MATCH($B126,Výskyt[kód-P]),AG$7),"")</f>
        <v/>
      </c>
      <c r="AH126" s="48" t="str">
        <f ca="1">IF(AND($B126&gt;0,AH$7&gt;0),INDEX(Výskyt[#Data],MATCH($B126,Výskyt[kód-P]),AH$7),"")</f>
        <v/>
      </c>
      <c r="AI126" s="48" t="str">
        <f ca="1">IF(AND($B126&gt;0,AI$7&gt;0),INDEX(Výskyt[#Data],MATCH($B126,Výskyt[kód-P]),AI$7),"")</f>
        <v/>
      </c>
      <c r="AJ126" s="48" t="str">
        <f ca="1">IF(AND($B126&gt;0,AJ$7&gt;0),INDEX(Výskyt[#Data],MATCH($B126,Výskyt[kód-P]),AJ$7),"")</f>
        <v/>
      </c>
      <c r="AK126" s="48" t="str">
        <f ca="1">IF(AND($B126&gt;0,AK$7&gt;0),INDEX(Výskyt[#Data],MATCH($B126,Výskyt[kód-P]),AK$7),"")</f>
        <v/>
      </c>
      <c r="AL126" s="48" t="str">
        <f ca="1">IF(AND($B126&gt;0,AL$7&gt;0),INDEX(Výskyt[#Data],MATCH($B126,Výskyt[kód-P]),AL$7),"")</f>
        <v/>
      </c>
      <c r="AM126" s="48" t="str">
        <f ca="1">IF(AND($B126&gt;0,AM$7&gt;0),INDEX(Výskyt[#Data],MATCH($B126,Výskyt[kód-P]),AM$7),"")</f>
        <v/>
      </c>
      <c r="AN126" s="48" t="str">
        <f ca="1">IF(AND($B126&gt;0,AN$7&gt;0),INDEX(Výskyt[#Data],MATCH($B126,Výskyt[kód-P]),AN$7),"")</f>
        <v/>
      </c>
      <c r="AO126" s="48" t="str">
        <f ca="1">IF(AND($B126&gt;0,AO$7&gt;0),INDEX(Výskyt[#Data],MATCH($B126,Výskyt[kód-P]),AO$7),"")</f>
        <v/>
      </c>
      <c r="AP126" s="48" t="str">
        <f ca="1">IF(AND($B126&gt;0,AP$7&gt;0),INDEX(Výskyt[#Data],MATCH($B126,Výskyt[kód-P]),AP$7),"")</f>
        <v/>
      </c>
      <c r="AQ126" s="48" t="str">
        <f ca="1">IF(AND($B126&gt;0,AQ$7&gt;0),INDEX(Výskyt[#Data],MATCH($B126,Výskyt[kód-P]),AQ$7),"")</f>
        <v/>
      </c>
      <c r="AR126" s="48" t="str">
        <f ca="1">IF(AND($B126&gt;0,AR$7&gt;0),INDEX(Výskyt[#Data],MATCH($B126,Výskyt[kód-P]),AR$7),"")</f>
        <v/>
      </c>
      <c r="AS126" s="48" t="str">
        <f ca="1">IF(AND($B126&gt;0,AS$7&gt;0),INDEX(Výskyt[#Data],MATCH($B126,Výskyt[kód-P]),AS$7),"")</f>
        <v/>
      </c>
      <c r="AT126" s="48" t="str">
        <f ca="1">IF(AND($B126&gt;0,AT$7&gt;0),INDEX(Výskyt[#Data],MATCH($B126,Výskyt[kód-P]),AT$7),"")</f>
        <v/>
      </c>
      <c r="AU126" s="48" t="str">
        <f ca="1">IF(AND($B126&gt;0,AU$7&gt;0),INDEX(Výskyt[#Data],MATCH($B126,Výskyt[kód-P]),AU$7),"")</f>
        <v/>
      </c>
      <c r="AV126" s="48" t="str">
        <f ca="1">IF(AND($B126&gt;0,AV$7&gt;0),INDEX(Výskyt[#Data],MATCH($B126,Výskyt[kód-P]),AV$7),"")</f>
        <v/>
      </c>
      <c r="AW126" s="48" t="str">
        <f ca="1">IF(AND($B126&gt;0,AW$7&gt;0),INDEX(Výskyt[#Data],MATCH($B126,Výskyt[kód-P]),AW$7),"")</f>
        <v/>
      </c>
      <c r="AX126" s="48" t="str">
        <f ca="1">IF(AND($B126&gt;0,AX$7&gt;0),INDEX(Výskyt[#Data],MATCH($B126,Výskyt[kód-P]),AX$7),"")</f>
        <v/>
      </c>
      <c r="AY126" s="48" t="str">
        <f ca="1">IF(AND($B126&gt;0,AY$7&gt;0),INDEX(Výskyt[#Data],MATCH($B126,Výskyt[kód-P]),AY$7),"")</f>
        <v/>
      </c>
      <c r="AZ126" s="48" t="str">
        <f ca="1">IF(AND($B126&gt;0,AZ$7&gt;0),INDEX(Výskyt[#Data],MATCH($B126,Výskyt[kód-P]),AZ$7),"")</f>
        <v/>
      </c>
      <c r="BA126" s="48" t="str">
        <f ca="1">IF(AND($B126&gt;0,BA$7&gt;0),INDEX(Výskyt[#Data],MATCH($B126,Výskyt[kód-P]),BA$7),"")</f>
        <v/>
      </c>
      <c r="BB126" s="42"/>
    </row>
    <row r="127" spans="1:54" ht="12.75" customHeight="1" x14ac:dyDescent="0.4">
      <c r="A127" s="54">
        <v>119</v>
      </c>
      <c r="B127" s="55" t="str">
        <f>IFERROR(INDEX(Výskyt[[poradie]:[kód-P]],MATCH(A127,Výskyt[poradie],0),2),"")</f>
        <v/>
      </c>
      <c r="C127" s="55" t="str">
        <f>IFERROR(INDEX(Cenník[[Kód]:[Názov]],MATCH($B127,Cenník[Kód]),2),"")</f>
        <v/>
      </c>
      <c r="D127" s="48" t="str">
        <f t="shared" ca="1" si="3"/>
        <v/>
      </c>
      <c r="E127" s="56" t="str">
        <f>IFERROR(INDEX(Cenník[[KódN]:[JC]],MATCH($B127,Cenník[KódN]),2),"")</f>
        <v/>
      </c>
      <c r="F127" s="57" t="str">
        <f t="shared" ca="1" si="4"/>
        <v/>
      </c>
      <c r="G127" s="42"/>
      <c r="H127" s="58" t="str">
        <f t="shared" si="5"/>
        <v/>
      </c>
      <c r="I127" s="48" t="str">
        <f ca="1">IF(AND($B127&gt;0,I$7&gt;0),INDEX(Výskyt[#Data],MATCH($B127,Výskyt[kód-P]),I$7),"")</f>
        <v/>
      </c>
      <c r="J127" s="48" t="str">
        <f ca="1">IF(AND($B127&gt;0,J$7&gt;0),INDEX(Výskyt[#Data],MATCH($B127,Výskyt[kód-P]),J$7),"")</f>
        <v/>
      </c>
      <c r="K127" s="48" t="str">
        <f ca="1">IF(AND($B127&gt;0,K$7&gt;0),INDEX(Výskyt[#Data],MATCH($B127,Výskyt[kód-P]),K$7),"")</f>
        <v/>
      </c>
      <c r="L127" s="48" t="str">
        <f ca="1">IF(AND($B127&gt;0,L$7&gt;0),INDEX(Výskyt[#Data],MATCH($B127,Výskyt[kód-P]),L$7),"")</f>
        <v/>
      </c>
      <c r="M127" s="48" t="str">
        <f ca="1">IF(AND($B127&gt;0,M$7&gt;0),INDEX(Výskyt[#Data],MATCH($B127,Výskyt[kód-P]),M$7),"")</f>
        <v/>
      </c>
      <c r="N127" s="48" t="str">
        <f ca="1">IF(AND($B127&gt;0,N$7&gt;0),INDEX(Výskyt[#Data],MATCH($B127,Výskyt[kód-P]),N$7),"")</f>
        <v/>
      </c>
      <c r="O127" s="48" t="str">
        <f ca="1">IF(AND($B127&gt;0,O$7&gt;0),INDEX(Výskyt[#Data],MATCH($B127,Výskyt[kód-P]),O$7),"")</f>
        <v/>
      </c>
      <c r="P127" s="48" t="str">
        <f ca="1">IF(AND($B127&gt;0,P$7&gt;0),INDEX(Výskyt[#Data],MATCH($B127,Výskyt[kód-P]),P$7),"")</f>
        <v/>
      </c>
      <c r="Q127" s="48" t="str">
        <f ca="1">IF(AND($B127&gt;0,Q$7&gt;0),INDEX(Výskyt[#Data],MATCH($B127,Výskyt[kód-P]),Q$7),"")</f>
        <v/>
      </c>
      <c r="R127" s="48" t="str">
        <f ca="1">IF(AND($B127&gt;0,R$7&gt;0),INDEX(Výskyt[#Data],MATCH($B127,Výskyt[kód-P]),R$7),"")</f>
        <v/>
      </c>
      <c r="S127" s="48" t="str">
        <f ca="1">IF(AND($B127&gt;0,S$7&gt;0),INDEX(Výskyt[#Data],MATCH($B127,Výskyt[kód-P]),S$7),"")</f>
        <v/>
      </c>
      <c r="T127" s="48" t="str">
        <f ca="1">IF(AND($B127&gt;0,T$7&gt;0),INDEX(Výskyt[#Data],MATCH($B127,Výskyt[kód-P]),T$7),"")</f>
        <v/>
      </c>
      <c r="U127" s="48" t="str">
        <f ca="1">IF(AND($B127&gt;0,U$7&gt;0),INDEX(Výskyt[#Data],MATCH($B127,Výskyt[kód-P]),U$7),"")</f>
        <v/>
      </c>
      <c r="V127" s="48" t="str">
        <f ca="1">IF(AND($B127&gt;0,V$7&gt;0),INDEX(Výskyt[#Data],MATCH($B127,Výskyt[kód-P]),V$7),"")</f>
        <v/>
      </c>
      <c r="W127" s="48" t="str">
        <f ca="1">IF(AND($B127&gt;0,W$7&gt;0),INDEX(Výskyt[#Data],MATCH($B127,Výskyt[kód-P]),W$7),"")</f>
        <v/>
      </c>
      <c r="X127" s="48" t="str">
        <f ca="1">IF(AND($B127&gt;0,X$7&gt;0),INDEX(Výskyt[#Data],MATCH($B127,Výskyt[kód-P]),X$7),"")</f>
        <v/>
      </c>
      <c r="Y127" s="48" t="str">
        <f ca="1">IF(AND($B127&gt;0,Y$7&gt;0),INDEX(Výskyt[#Data],MATCH($B127,Výskyt[kód-P]),Y$7),"")</f>
        <v/>
      </c>
      <c r="Z127" s="48" t="str">
        <f ca="1">IF(AND($B127&gt;0,Z$7&gt;0),INDEX(Výskyt[#Data],MATCH($B127,Výskyt[kód-P]),Z$7),"")</f>
        <v/>
      </c>
      <c r="AA127" s="48" t="str">
        <f ca="1">IF(AND($B127&gt;0,AA$7&gt;0),INDEX(Výskyt[#Data],MATCH($B127,Výskyt[kód-P]),AA$7),"")</f>
        <v/>
      </c>
      <c r="AB127" s="48" t="str">
        <f ca="1">IF(AND($B127&gt;0,AB$7&gt;0),INDEX(Výskyt[#Data],MATCH($B127,Výskyt[kód-P]),AB$7),"")</f>
        <v/>
      </c>
      <c r="AC127" s="48" t="str">
        <f ca="1">IF(AND($B127&gt;0,AC$7&gt;0),INDEX(Výskyt[#Data],MATCH($B127,Výskyt[kód-P]),AC$7),"")</f>
        <v/>
      </c>
      <c r="AD127" s="48" t="str">
        <f ca="1">IF(AND($B127&gt;0,AD$7&gt;0),INDEX(Výskyt[#Data],MATCH($B127,Výskyt[kód-P]),AD$7),"")</f>
        <v/>
      </c>
      <c r="AE127" s="48" t="str">
        <f ca="1">IF(AND($B127&gt;0,AE$7&gt;0),INDEX(Výskyt[#Data],MATCH($B127,Výskyt[kód-P]),AE$7),"")</f>
        <v/>
      </c>
      <c r="AF127" s="48" t="str">
        <f ca="1">IF(AND($B127&gt;0,AF$7&gt;0),INDEX(Výskyt[#Data],MATCH($B127,Výskyt[kód-P]),AF$7),"")</f>
        <v/>
      </c>
      <c r="AG127" s="48" t="str">
        <f ca="1">IF(AND($B127&gt;0,AG$7&gt;0),INDEX(Výskyt[#Data],MATCH($B127,Výskyt[kód-P]),AG$7),"")</f>
        <v/>
      </c>
      <c r="AH127" s="48" t="str">
        <f ca="1">IF(AND($B127&gt;0,AH$7&gt;0),INDEX(Výskyt[#Data],MATCH($B127,Výskyt[kód-P]),AH$7),"")</f>
        <v/>
      </c>
      <c r="AI127" s="48" t="str">
        <f ca="1">IF(AND($B127&gt;0,AI$7&gt;0),INDEX(Výskyt[#Data],MATCH($B127,Výskyt[kód-P]),AI$7),"")</f>
        <v/>
      </c>
      <c r="AJ127" s="48" t="str">
        <f ca="1">IF(AND($B127&gt;0,AJ$7&gt;0),INDEX(Výskyt[#Data],MATCH($B127,Výskyt[kód-P]),AJ$7),"")</f>
        <v/>
      </c>
      <c r="AK127" s="48" t="str">
        <f ca="1">IF(AND($B127&gt;0,AK$7&gt;0),INDEX(Výskyt[#Data],MATCH($B127,Výskyt[kód-P]),AK$7),"")</f>
        <v/>
      </c>
      <c r="AL127" s="48" t="str">
        <f ca="1">IF(AND($B127&gt;0,AL$7&gt;0),INDEX(Výskyt[#Data],MATCH($B127,Výskyt[kód-P]),AL$7),"")</f>
        <v/>
      </c>
      <c r="AM127" s="48" t="str">
        <f ca="1">IF(AND($B127&gt;0,AM$7&gt;0),INDEX(Výskyt[#Data],MATCH($B127,Výskyt[kód-P]),AM$7),"")</f>
        <v/>
      </c>
      <c r="AN127" s="48" t="str">
        <f ca="1">IF(AND($B127&gt;0,AN$7&gt;0),INDEX(Výskyt[#Data],MATCH($B127,Výskyt[kód-P]),AN$7),"")</f>
        <v/>
      </c>
      <c r="AO127" s="48" t="str">
        <f ca="1">IF(AND($B127&gt;0,AO$7&gt;0),INDEX(Výskyt[#Data],MATCH($B127,Výskyt[kód-P]),AO$7),"")</f>
        <v/>
      </c>
      <c r="AP127" s="48" t="str">
        <f ca="1">IF(AND($B127&gt;0,AP$7&gt;0),INDEX(Výskyt[#Data],MATCH($B127,Výskyt[kód-P]),AP$7),"")</f>
        <v/>
      </c>
      <c r="AQ127" s="48" t="str">
        <f ca="1">IF(AND($B127&gt;0,AQ$7&gt;0),INDEX(Výskyt[#Data],MATCH($B127,Výskyt[kód-P]),AQ$7),"")</f>
        <v/>
      </c>
      <c r="AR127" s="48" t="str">
        <f ca="1">IF(AND($B127&gt;0,AR$7&gt;0),INDEX(Výskyt[#Data],MATCH($B127,Výskyt[kód-P]),AR$7),"")</f>
        <v/>
      </c>
      <c r="AS127" s="48" t="str">
        <f ca="1">IF(AND($B127&gt;0,AS$7&gt;0),INDEX(Výskyt[#Data],MATCH($B127,Výskyt[kód-P]),AS$7),"")</f>
        <v/>
      </c>
      <c r="AT127" s="48" t="str">
        <f ca="1">IF(AND($B127&gt;0,AT$7&gt;0),INDEX(Výskyt[#Data],MATCH($B127,Výskyt[kód-P]),AT$7),"")</f>
        <v/>
      </c>
      <c r="AU127" s="48" t="str">
        <f ca="1">IF(AND($B127&gt;0,AU$7&gt;0),INDEX(Výskyt[#Data],MATCH($B127,Výskyt[kód-P]),AU$7),"")</f>
        <v/>
      </c>
      <c r="AV127" s="48" t="str">
        <f ca="1">IF(AND($B127&gt;0,AV$7&gt;0),INDEX(Výskyt[#Data],MATCH($B127,Výskyt[kód-P]),AV$7),"")</f>
        <v/>
      </c>
      <c r="AW127" s="48" t="str">
        <f ca="1">IF(AND($B127&gt;0,AW$7&gt;0),INDEX(Výskyt[#Data],MATCH($B127,Výskyt[kód-P]),AW$7),"")</f>
        <v/>
      </c>
      <c r="AX127" s="48" t="str">
        <f ca="1">IF(AND($B127&gt;0,AX$7&gt;0),INDEX(Výskyt[#Data],MATCH($B127,Výskyt[kód-P]),AX$7),"")</f>
        <v/>
      </c>
      <c r="AY127" s="48" t="str">
        <f ca="1">IF(AND($B127&gt;0,AY$7&gt;0),INDEX(Výskyt[#Data],MATCH($B127,Výskyt[kód-P]),AY$7),"")</f>
        <v/>
      </c>
      <c r="AZ127" s="48" t="str">
        <f ca="1">IF(AND($B127&gt;0,AZ$7&gt;0),INDEX(Výskyt[#Data],MATCH($B127,Výskyt[kód-P]),AZ$7),"")</f>
        <v/>
      </c>
      <c r="BA127" s="48" t="str">
        <f ca="1">IF(AND($B127&gt;0,BA$7&gt;0),INDEX(Výskyt[#Data],MATCH($B127,Výskyt[kód-P]),BA$7),"")</f>
        <v/>
      </c>
      <c r="BB127" s="42"/>
    </row>
    <row r="128" spans="1:54" ht="12.75" customHeight="1" x14ac:dyDescent="0.4">
      <c r="A128" s="54">
        <v>120</v>
      </c>
      <c r="B128" s="55" t="str">
        <f>IFERROR(INDEX(Výskyt[[poradie]:[kód-P]],MATCH(A128,Výskyt[poradie],0),2),"")</f>
        <v/>
      </c>
      <c r="C128" s="55" t="str">
        <f>IFERROR(INDEX(Cenník[[Kód]:[Názov]],MATCH($B128,Cenník[Kód]),2),"")</f>
        <v/>
      </c>
      <c r="D128" s="48" t="str">
        <f t="shared" ca="1" si="3"/>
        <v/>
      </c>
      <c r="E128" s="56" t="str">
        <f>IFERROR(INDEX(Cenník[[KódN]:[JC]],MATCH($B128,Cenník[KódN]),2),"")</f>
        <v/>
      </c>
      <c r="F128" s="57" t="str">
        <f t="shared" ca="1" si="4"/>
        <v/>
      </c>
      <c r="G128" s="42"/>
      <c r="H128" s="58" t="str">
        <f t="shared" si="5"/>
        <v/>
      </c>
      <c r="I128" s="48" t="str">
        <f ca="1">IF(AND($B128&gt;0,I$7&gt;0),INDEX(Výskyt[#Data],MATCH($B128,Výskyt[kód-P]),I$7),"")</f>
        <v/>
      </c>
      <c r="J128" s="48" t="str">
        <f ca="1">IF(AND($B128&gt;0,J$7&gt;0),INDEX(Výskyt[#Data],MATCH($B128,Výskyt[kód-P]),J$7),"")</f>
        <v/>
      </c>
      <c r="K128" s="48" t="str">
        <f ca="1">IF(AND($B128&gt;0,K$7&gt;0),INDEX(Výskyt[#Data],MATCH($B128,Výskyt[kód-P]),K$7),"")</f>
        <v/>
      </c>
      <c r="L128" s="48" t="str">
        <f ca="1">IF(AND($B128&gt;0,L$7&gt;0),INDEX(Výskyt[#Data],MATCH($B128,Výskyt[kód-P]),L$7),"")</f>
        <v/>
      </c>
      <c r="M128" s="48" t="str">
        <f ca="1">IF(AND($B128&gt;0,M$7&gt;0),INDEX(Výskyt[#Data],MATCH($B128,Výskyt[kód-P]),M$7),"")</f>
        <v/>
      </c>
      <c r="N128" s="48" t="str">
        <f ca="1">IF(AND($B128&gt;0,N$7&gt;0),INDEX(Výskyt[#Data],MATCH($B128,Výskyt[kód-P]),N$7),"")</f>
        <v/>
      </c>
      <c r="O128" s="48" t="str">
        <f ca="1">IF(AND($B128&gt;0,O$7&gt;0),INDEX(Výskyt[#Data],MATCH($B128,Výskyt[kód-P]),O$7),"")</f>
        <v/>
      </c>
      <c r="P128" s="48" t="str">
        <f ca="1">IF(AND($B128&gt;0,P$7&gt;0),INDEX(Výskyt[#Data],MATCH($B128,Výskyt[kód-P]),P$7),"")</f>
        <v/>
      </c>
      <c r="Q128" s="48" t="str">
        <f ca="1">IF(AND($B128&gt;0,Q$7&gt;0),INDEX(Výskyt[#Data],MATCH($B128,Výskyt[kód-P]),Q$7),"")</f>
        <v/>
      </c>
      <c r="R128" s="48" t="str">
        <f ca="1">IF(AND($B128&gt;0,R$7&gt;0),INDEX(Výskyt[#Data],MATCH($B128,Výskyt[kód-P]),R$7),"")</f>
        <v/>
      </c>
      <c r="S128" s="48" t="str">
        <f ca="1">IF(AND($B128&gt;0,S$7&gt;0),INDEX(Výskyt[#Data],MATCH($B128,Výskyt[kód-P]),S$7),"")</f>
        <v/>
      </c>
      <c r="T128" s="48" t="str">
        <f ca="1">IF(AND($B128&gt;0,T$7&gt;0),INDEX(Výskyt[#Data],MATCH($B128,Výskyt[kód-P]),T$7),"")</f>
        <v/>
      </c>
      <c r="U128" s="48" t="str">
        <f ca="1">IF(AND($B128&gt;0,U$7&gt;0),INDEX(Výskyt[#Data],MATCH($B128,Výskyt[kód-P]),U$7),"")</f>
        <v/>
      </c>
      <c r="V128" s="48" t="str">
        <f ca="1">IF(AND($B128&gt;0,V$7&gt;0),INDEX(Výskyt[#Data],MATCH($B128,Výskyt[kód-P]),V$7),"")</f>
        <v/>
      </c>
      <c r="W128" s="48" t="str">
        <f ca="1">IF(AND($B128&gt;0,W$7&gt;0),INDEX(Výskyt[#Data],MATCH($B128,Výskyt[kód-P]),W$7),"")</f>
        <v/>
      </c>
      <c r="X128" s="48" t="str">
        <f ca="1">IF(AND($B128&gt;0,X$7&gt;0),INDEX(Výskyt[#Data],MATCH($B128,Výskyt[kód-P]),X$7),"")</f>
        <v/>
      </c>
      <c r="Y128" s="48" t="str">
        <f ca="1">IF(AND($B128&gt;0,Y$7&gt;0),INDEX(Výskyt[#Data],MATCH($B128,Výskyt[kód-P]),Y$7),"")</f>
        <v/>
      </c>
      <c r="Z128" s="48" t="str">
        <f ca="1">IF(AND($B128&gt;0,Z$7&gt;0),INDEX(Výskyt[#Data],MATCH($B128,Výskyt[kód-P]),Z$7),"")</f>
        <v/>
      </c>
      <c r="AA128" s="48" t="str">
        <f ca="1">IF(AND($B128&gt;0,AA$7&gt;0),INDEX(Výskyt[#Data],MATCH($B128,Výskyt[kód-P]),AA$7),"")</f>
        <v/>
      </c>
      <c r="AB128" s="48" t="str">
        <f ca="1">IF(AND($B128&gt;0,AB$7&gt;0),INDEX(Výskyt[#Data],MATCH($B128,Výskyt[kód-P]),AB$7),"")</f>
        <v/>
      </c>
      <c r="AC128" s="48" t="str">
        <f ca="1">IF(AND($B128&gt;0,AC$7&gt;0),INDEX(Výskyt[#Data],MATCH($B128,Výskyt[kód-P]),AC$7),"")</f>
        <v/>
      </c>
      <c r="AD128" s="48" t="str">
        <f ca="1">IF(AND($B128&gt;0,AD$7&gt;0),INDEX(Výskyt[#Data],MATCH($B128,Výskyt[kód-P]),AD$7),"")</f>
        <v/>
      </c>
      <c r="AE128" s="48" t="str">
        <f ca="1">IF(AND($B128&gt;0,AE$7&gt;0),INDEX(Výskyt[#Data],MATCH($B128,Výskyt[kód-P]),AE$7),"")</f>
        <v/>
      </c>
      <c r="AF128" s="48" t="str">
        <f ca="1">IF(AND($B128&gt;0,AF$7&gt;0),INDEX(Výskyt[#Data],MATCH($B128,Výskyt[kód-P]),AF$7),"")</f>
        <v/>
      </c>
      <c r="AG128" s="48" t="str">
        <f ca="1">IF(AND($B128&gt;0,AG$7&gt;0),INDEX(Výskyt[#Data],MATCH($B128,Výskyt[kód-P]),AG$7),"")</f>
        <v/>
      </c>
      <c r="AH128" s="48" t="str">
        <f ca="1">IF(AND($B128&gt;0,AH$7&gt;0),INDEX(Výskyt[#Data],MATCH($B128,Výskyt[kód-P]),AH$7),"")</f>
        <v/>
      </c>
      <c r="AI128" s="48" t="str">
        <f ca="1">IF(AND($B128&gt;0,AI$7&gt;0),INDEX(Výskyt[#Data],MATCH($B128,Výskyt[kód-P]),AI$7),"")</f>
        <v/>
      </c>
      <c r="AJ128" s="48" t="str">
        <f ca="1">IF(AND($B128&gt;0,AJ$7&gt;0),INDEX(Výskyt[#Data],MATCH($B128,Výskyt[kód-P]),AJ$7),"")</f>
        <v/>
      </c>
      <c r="AK128" s="48" t="str">
        <f ca="1">IF(AND($B128&gt;0,AK$7&gt;0),INDEX(Výskyt[#Data],MATCH($B128,Výskyt[kód-P]),AK$7),"")</f>
        <v/>
      </c>
      <c r="AL128" s="48" t="str">
        <f ca="1">IF(AND($B128&gt;0,AL$7&gt;0),INDEX(Výskyt[#Data],MATCH($B128,Výskyt[kód-P]),AL$7),"")</f>
        <v/>
      </c>
      <c r="AM128" s="48" t="str">
        <f ca="1">IF(AND($B128&gt;0,AM$7&gt;0),INDEX(Výskyt[#Data],MATCH($B128,Výskyt[kód-P]),AM$7),"")</f>
        <v/>
      </c>
      <c r="AN128" s="48" t="str">
        <f ca="1">IF(AND($B128&gt;0,AN$7&gt;0),INDEX(Výskyt[#Data],MATCH($B128,Výskyt[kód-P]),AN$7),"")</f>
        <v/>
      </c>
      <c r="AO128" s="48" t="str">
        <f ca="1">IF(AND($B128&gt;0,AO$7&gt;0),INDEX(Výskyt[#Data],MATCH($B128,Výskyt[kód-P]),AO$7),"")</f>
        <v/>
      </c>
      <c r="AP128" s="48" t="str">
        <f ca="1">IF(AND($B128&gt;0,AP$7&gt;0),INDEX(Výskyt[#Data],MATCH($B128,Výskyt[kód-P]),AP$7),"")</f>
        <v/>
      </c>
      <c r="AQ128" s="48" t="str">
        <f ca="1">IF(AND($B128&gt;0,AQ$7&gt;0),INDEX(Výskyt[#Data],MATCH($B128,Výskyt[kód-P]),AQ$7),"")</f>
        <v/>
      </c>
      <c r="AR128" s="48" t="str">
        <f ca="1">IF(AND($B128&gt;0,AR$7&gt;0),INDEX(Výskyt[#Data],MATCH($B128,Výskyt[kód-P]),AR$7),"")</f>
        <v/>
      </c>
      <c r="AS128" s="48" t="str">
        <f ca="1">IF(AND($B128&gt;0,AS$7&gt;0),INDEX(Výskyt[#Data],MATCH($B128,Výskyt[kód-P]),AS$7),"")</f>
        <v/>
      </c>
      <c r="AT128" s="48" t="str">
        <f ca="1">IF(AND($B128&gt;0,AT$7&gt;0),INDEX(Výskyt[#Data],MATCH($B128,Výskyt[kód-P]),AT$7),"")</f>
        <v/>
      </c>
      <c r="AU128" s="48" t="str">
        <f ca="1">IF(AND($B128&gt;0,AU$7&gt;0),INDEX(Výskyt[#Data],MATCH($B128,Výskyt[kód-P]),AU$7),"")</f>
        <v/>
      </c>
      <c r="AV128" s="48" t="str">
        <f ca="1">IF(AND($B128&gt;0,AV$7&gt;0),INDEX(Výskyt[#Data],MATCH($B128,Výskyt[kód-P]),AV$7),"")</f>
        <v/>
      </c>
      <c r="AW128" s="48" t="str">
        <f ca="1">IF(AND($B128&gt;0,AW$7&gt;0),INDEX(Výskyt[#Data],MATCH($B128,Výskyt[kód-P]),AW$7),"")</f>
        <v/>
      </c>
      <c r="AX128" s="48" t="str">
        <f ca="1">IF(AND($B128&gt;0,AX$7&gt;0),INDEX(Výskyt[#Data],MATCH($B128,Výskyt[kód-P]),AX$7),"")</f>
        <v/>
      </c>
      <c r="AY128" s="48" t="str">
        <f ca="1">IF(AND($B128&gt;0,AY$7&gt;0),INDEX(Výskyt[#Data],MATCH($B128,Výskyt[kód-P]),AY$7),"")</f>
        <v/>
      </c>
      <c r="AZ128" s="48" t="str">
        <f ca="1">IF(AND($B128&gt;0,AZ$7&gt;0),INDEX(Výskyt[#Data],MATCH($B128,Výskyt[kód-P]),AZ$7),"")</f>
        <v/>
      </c>
      <c r="BA128" s="48" t="str">
        <f ca="1">IF(AND($B128&gt;0,BA$7&gt;0),INDEX(Výskyt[#Data],MATCH($B128,Výskyt[kód-P]),BA$7),"")</f>
        <v/>
      </c>
      <c r="BB128" s="42"/>
    </row>
    <row r="129" spans="1:54" ht="12.75" customHeight="1" x14ac:dyDescent="0.4">
      <c r="A129" s="54">
        <v>121</v>
      </c>
      <c r="B129" s="55" t="str">
        <f>IFERROR(INDEX(Výskyt[[poradie]:[kód-P]],MATCH(A129,Výskyt[poradie],0),2),"")</f>
        <v/>
      </c>
      <c r="C129" s="55" t="str">
        <f>IFERROR(INDEX(Cenník[[Kód]:[Názov]],MATCH($B129,Cenník[Kód]),2),"")</f>
        <v/>
      </c>
      <c r="D129" s="48" t="str">
        <f t="shared" ca="1" si="3"/>
        <v/>
      </c>
      <c r="E129" s="56" t="str">
        <f>IFERROR(INDEX(Cenník[[KódN]:[JC]],MATCH($B129,Cenník[KódN]),2),"")</f>
        <v/>
      </c>
      <c r="F129" s="57" t="str">
        <f t="shared" ca="1" si="4"/>
        <v/>
      </c>
      <c r="G129" s="42"/>
      <c r="H129" s="58" t="str">
        <f t="shared" si="5"/>
        <v/>
      </c>
      <c r="I129" s="48" t="str">
        <f ca="1">IF(AND($B129&gt;0,I$7&gt;0),INDEX(Výskyt[#Data],MATCH($B129,Výskyt[kód-P]),I$7),"")</f>
        <v/>
      </c>
      <c r="J129" s="48" t="str">
        <f ca="1">IF(AND($B129&gt;0,J$7&gt;0),INDEX(Výskyt[#Data],MATCH($B129,Výskyt[kód-P]),J$7),"")</f>
        <v/>
      </c>
      <c r="K129" s="48" t="str">
        <f ca="1">IF(AND($B129&gt;0,K$7&gt;0),INDEX(Výskyt[#Data],MATCH($B129,Výskyt[kód-P]),K$7),"")</f>
        <v/>
      </c>
      <c r="L129" s="48" t="str">
        <f ca="1">IF(AND($B129&gt;0,L$7&gt;0),INDEX(Výskyt[#Data],MATCH($B129,Výskyt[kód-P]),L$7),"")</f>
        <v/>
      </c>
      <c r="M129" s="48" t="str">
        <f ca="1">IF(AND($B129&gt;0,M$7&gt;0),INDEX(Výskyt[#Data],MATCH($B129,Výskyt[kód-P]),M$7),"")</f>
        <v/>
      </c>
      <c r="N129" s="48" t="str">
        <f ca="1">IF(AND($B129&gt;0,N$7&gt;0),INDEX(Výskyt[#Data],MATCH($B129,Výskyt[kód-P]),N$7),"")</f>
        <v/>
      </c>
      <c r="O129" s="48" t="str">
        <f ca="1">IF(AND($B129&gt;0,O$7&gt;0),INDEX(Výskyt[#Data],MATCH($B129,Výskyt[kód-P]),O$7),"")</f>
        <v/>
      </c>
      <c r="P129" s="48" t="str">
        <f ca="1">IF(AND($B129&gt;0,P$7&gt;0),INDEX(Výskyt[#Data],MATCH($B129,Výskyt[kód-P]),P$7),"")</f>
        <v/>
      </c>
      <c r="Q129" s="48" t="str">
        <f ca="1">IF(AND($B129&gt;0,Q$7&gt;0),INDEX(Výskyt[#Data],MATCH($B129,Výskyt[kód-P]),Q$7),"")</f>
        <v/>
      </c>
      <c r="R129" s="48" t="str">
        <f ca="1">IF(AND($B129&gt;0,R$7&gt;0),INDEX(Výskyt[#Data],MATCH($B129,Výskyt[kód-P]),R$7),"")</f>
        <v/>
      </c>
      <c r="S129" s="48" t="str">
        <f ca="1">IF(AND($B129&gt;0,S$7&gt;0),INDEX(Výskyt[#Data],MATCH($B129,Výskyt[kód-P]),S$7),"")</f>
        <v/>
      </c>
      <c r="T129" s="48" t="str">
        <f ca="1">IF(AND($B129&gt;0,T$7&gt;0),INDEX(Výskyt[#Data],MATCH($B129,Výskyt[kód-P]),T$7),"")</f>
        <v/>
      </c>
      <c r="U129" s="48" t="str">
        <f ca="1">IF(AND($B129&gt;0,U$7&gt;0),INDEX(Výskyt[#Data],MATCH($B129,Výskyt[kód-P]),U$7),"")</f>
        <v/>
      </c>
      <c r="V129" s="48" t="str">
        <f ca="1">IF(AND($B129&gt;0,V$7&gt;0),INDEX(Výskyt[#Data],MATCH($B129,Výskyt[kód-P]),V$7),"")</f>
        <v/>
      </c>
      <c r="W129" s="48" t="str">
        <f ca="1">IF(AND($B129&gt;0,W$7&gt;0),INDEX(Výskyt[#Data],MATCH($B129,Výskyt[kód-P]),W$7),"")</f>
        <v/>
      </c>
      <c r="X129" s="48" t="str">
        <f ca="1">IF(AND($B129&gt;0,X$7&gt;0),INDEX(Výskyt[#Data],MATCH($B129,Výskyt[kód-P]),X$7),"")</f>
        <v/>
      </c>
      <c r="Y129" s="48" t="str">
        <f ca="1">IF(AND($B129&gt;0,Y$7&gt;0),INDEX(Výskyt[#Data],MATCH($B129,Výskyt[kód-P]),Y$7),"")</f>
        <v/>
      </c>
      <c r="Z129" s="48" t="str">
        <f ca="1">IF(AND($B129&gt;0,Z$7&gt;0),INDEX(Výskyt[#Data],MATCH($B129,Výskyt[kód-P]),Z$7),"")</f>
        <v/>
      </c>
      <c r="AA129" s="48" t="str">
        <f ca="1">IF(AND($B129&gt;0,AA$7&gt;0),INDEX(Výskyt[#Data],MATCH($B129,Výskyt[kód-P]),AA$7),"")</f>
        <v/>
      </c>
      <c r="AB129" s="48" t="str">
        <f ca="1">IF(AND($B129&gt;0,AB$7&gt;0),INDEX(Výskyt[#Data],MATCH($B129,Výskyt[kód-P]),AB$7),"")</f>
        <v/>
      </c>
      <c r="AC129" s="48" t="str">
        <f ca="1">IF(AND($B129&gt;0,AC$7&gt;0),INDEX(Výskyt[#Data],MATCH($B129,Výskyt[kód-P]),AC$7),"")</f>
        <v/>
      </c>
      <c r="AD129" s="48" t="str">
        <f ca="1">IF(AND($B129&gt;0,AD$7&gt;0),INDEX(Výskyt[#Data],MATCH($B129,Výskyt[kód-P]),AD$7),"")</f>
        <v/>
      </c>
      <c r="AE129" s="48" t="str">
        <f ca="1">IF(AND($B129&gt;0,AE$7&gt;0),INDEX(Výskyt[#Data],MATCH($B129,Výskyt[kód-P]),AE$7),"")</f>
        <v/>
      </c>
      <c r="AF129" s="48" t="str">
        <f ca="1">IF(AND($B129&gt;0,AF$7&gt;0),INDEX(Výskyt[#Data],MATCH($B129,Výskyt[kód-P]),AF$7),"")</f>
        <v/>
      </c>
      <c r="AG129" s="48" t="str">
        <f ca="1">IF(AND($B129&gt;0,AG$7&gt;0),INDEX(Výskyt[#Data],MATCH($B129,Výskyt[kód-P]),AG$7),"")</f>
        <v/>
      </c>
      <c r="AH129" s="48" t="str">
        <f ca="1">IF(AND($B129&gt;0,AH$7&gt;0),INDEX(Výskyt[#Data],MATCH($B129,Výskyt[kód-P]),AH$7),"")</f>
        <v/>
      </c>
      <c r="AI129" s="48" t="str">
        <f ca="1">IF(AND($B129&gt;0,AI$7&gt;0),INDEX(Výskyt[#Data],MATCH($B129,Výskyt[kód-P]),AI$7),"")</f>
        <v/>
      </c>
      <c r="AJ129" s="48" t="str">
        <f ca="1">IF(AND($B129&gt;0,AJ$7&gt;0),INDEX(Výskyt[#Data],MATCH($B129,Výskyt[kód-P]),AJ$7),"")</f>
        <v/>
      </c>
      <c r="AK129" s="48" t="str">
        <f ca="1">IF(AND($B129&gt;0,AK$7&gt;0),INDEX(Výskyt[#Data],MATCH($B129,Výskyt[kód-P]),AK$7),"")</f>
        <v/>
      </c>
      <c r="AL129" s="48" t="str">
        <f ca="1">IF(AND($B129&gt;0,AL$7&gt;0),INDEX(Výskyt[#Data],MATCH($B129,Výskyt[kód-P]),AL$7),"")</f>
        <v/>
      </c>
      <c r="AM129" s="48" t="str">
        <f ca="1">IF(AND($B129&gt;0,AM$7&gt;0),INDEX(Výskyt[#Data],MATCH($B129,Výskyt[kód-P]),AM$7),"")</f>
        <v/>
      </c>
      <c r="AN129" s="48" t="str">
        <f ca="1">IF(AND($B129&gt;0,AN$7&gt;0),INDEX(Výskyt[#Data],MATCH($B129,Výskyt[kód-P]),AN$7),"")</f>
        <v/>
      </c>
      <c r="AO129" s="48" t="str">
        <f ca="1">IF(AND($B129&gt;0,AO$7&gt;0),INDEX(Výskyt[#Data],MATCH($B129,Výskyt[kód-P]),AO$7),"")</f>
        <v/>
      </c>
      <c r="AP129" s="48" t="str">
        <f ca="1">IF(AND($B129&gt;0,AP$7&gt;0),INDEX(Výskyt[#Data],MATCH($B129,Výskyt[kód-P]),AP$7),"")</f>
        <v/>
      </c>
      <c r="AQ129" s="48" t="str">
        <f ca="1">IF(AND($B129&gt;0,AQ$7&gt;0),INDEX(Výskyt[#Data],MATCH($B129,Výskyt[kód-P]),AQ$7),"")</f>
        <v/>
      </c>
      <c r="AR129" s="48" t="str">
        <f ca="1">IF(AND($B129&gt;0,AR$7&gt;0),INDEX(Výskyt[#Data],MATCH($B129,Výskyt[kód-P]),AR$7),"")</f>
        <v/>
      </c>
      <c r="AS129" s="48" t="str">
        <f ca="1">IF(AND($B129&gt;0,AS$7&gt;0),INDEX(Výskyt[#Data],MATCH($B129,Výskyt[kód-P]),AS$7),"")</f>
        <v/>
      </c>
      <c r="AT129" s="48" t="str">
        <f ca="1">IF(AND($B129&gt;0,AT$7&gt;0),INDEX(Výskyt[#Data],MATCH($B129,Výskyt[kód-P]),AT$7),"")</f>
        <v/>
      </c>
      <c r="AU129" s="48" t="str">
        <f ca="1">IF(AND($B129&gt;0,AU$7&gt;0),INDEX(Výskyt[#Data],MATCH($B129,Výskyt[kód-P]),AU$7),"")</f>
        <v/>
      </c>
      <c r="AV129" s="48" t="str">
        <f ca="1">IF(AND($B129&gt;0,AV$7&gt;0),INDEX(Výskyt[#Data],MATCH($B129,Výskyt[kód-P]),AV$7),"")</f>
        <v/>
      </c>
      <c r="AW129" s="48" t="str">
        <f ca="1">IF(AND($B129&gt;0,AW$7&gt;0),INDEX(Výskyt[#Data],MATCH($B129,Výskyt[kód-P]),AW$7),"")</f>
        <v/>
      </c>
      <c r="AX129" s="48" t="str">
        <f ca="1">IF(AND($B129&gt;0,AX$7&gt;0),INDEX(Výskyt[#Data],MATCH($B129,Výskyt[kód-P]),AX$7),"")</f>
        <v/>
      </c>
      <c r="AY129" s="48" t="str">
        <f ca="1">IF(AND($B129&gt;0,AY$7&gt;0),INDEX(Výskyt[#Data],MATCH($B129,Výskyt[kód-P]),AY$7),"")</f>
        <v/>
      </c>
      <c r="AZ129" s="48" t="str">
        <f ca="1">IF(AND($B129&gt;0,AZ$7&gt;0),INDEX(Výskyt[#Data],MATCH($B129,Výskyt[kód-P]),AZ$7),"")</f>
        <v/>
      </c>
      <c r="BA129" s="48" t="str">
        <f ca="1">IF(AND($B129&gt;0,BA$7&gt;0),INDEX(Výskyt[#Data],MATCH($B129,Výskyt[kód-P]),BA$7),"")</f>
        <v/>
      </c>
      <c r="BB129" s="42"/>
    </row>
    <row r="130" spans="1:54" ht="12.75" customHeight="1" x14ac:dyDescent="0.4">
      <c r="A130" s="54">
        <v>122</v>
      </c>
      <c r="B130" s="55" t="str">
        <f>IFERROR(INDEX(Výskyt[[poradie]:[kód-P]],MATCH(A130,Výskyt[poradie],0),2),"")</f>
        <v/>
      </c>
      <c r="C130" s="55" t="str">
        <f>IFERROR(INDEX(Cenník[[Kód]:[Názov]],MATCH($B130,Cenník[Kód]),2),"")</f>
        <v/>
      </c>
      <c r="D130" s="48" t="str">
        <f t="shared" ca="1" si="3"/>
        <v/>
      </c>
      <c r="E130" s="56" t="str">
        <f>IFERROR(INDEX(Cenník[[KódN]:[JC]],MATCH($B130,Cenník[KódN]),2),"")</f>
        <v/>
      </c>
      <c r="F130" s="57" t="str">
        <f t="shared" ca="1" si="4"/>
        <v/>
      </c>
      <c r="G130" s="42"/>
      <c r="H130" s="58" t="str">
        <f t="shared" si="5"/>
        <v/>
      </c>
      <c r="I130" s="48" t="str">
        <f ca="1">IF(AND($B130&gt;0,I$7&gt;0),INDEX(Výskyt[#Data],MATCH($B130,Výskyt[kód-P]),I$7),"")</f>
        <v/>
      </c>
      <c r="J130" s="48" t="str">
        <f ca="1">IF(AND($B130&gt;0,J$7&gt;0),INDEX(Výskyt[#Data],MATCH($B130,Výskyt[kód-P]),J$7),"")</f>
        <v/>
      </c>
      <c r="K130" s="48" t="str">
        <f ca="1">IF(AND($B130&gt;0,K$7&gt;0),INDEX(Výskyt[#Data],MATCH($B130,Výskyt[kód-P]),K$7),"")</f>
        <v/>
      </c>
      <c r="L130" s="48" t="str">
        <f ca="1">IF(AND($B130&gt;0,L$7&gt;0),INDEX(Výskyt[#Data],MATCH($B130,Výskyt[kód-P]),L$7),"")</f>
        <v/>
      </c>
      <c r="M130" s="48" t="str">
        <f ca="1">IF(AND($B130&gt;0,M$7&gt;0),INDEX(Výskyt[#Data],MATCH($B130,Výskyt[kód-P]),M$7),"")</f>
        <v/>
      </c>
      <c r="N130" s="48" t="str">
        <f ca="1">IF(AND($B130&gt;0,N$7&gt;0),INDEX(Výskyt[#Data],MATCH($B130,Výskyt[kód-P]),N$7),"")</f>
        <v/>
      </c>
      <c r="O130" s="48" t="str">
        <f ca="1">IF(AND($B130&gt;0,O$7&gt;0),INDEX(Výskyt[#Data],MATCH($B130,Výskyt[kód-P]),O$7),"")</f>
        <v/>
      </c>
      <c r="P130" s="48" t="str">
        <f ca="1">IF(AND($B130&gt;0,P$7&gt;0),INDEX(Výskyt[#Data],MATCH($B130,Výskyt[kód-P]),P$7),"")</f>
        <v/>
      </c>
      <c r="Q130" s="48" t="str">
        <f ca="1">IF(AND($B130&gt;0,Q$7&gt;0),INDEX(Výskyt[#Data],MATCH($B130,Výskyt[kód-P]),Q$7),"")</f>
        <v/>
      </c>
      <c r="R130" s="48" t="str">
        <f ca="1">IF(AND($B130&gt;0,R$7&gt;0),INDEX(Výskyt[#Data],MATCH($B130,Výskyt[kód-P]),R$7),"")</f>
        <v/>
      </c>
      <c r="S130" s="48" t="str">
        <f ca="1">IF(AND($B130&gt;0,S$7&gt;0),INDEX(Výskyt[#Data],MATCH($B130,Výskyt[kód-P]),S$7),"")</f>
        <v/>
      </c>
      <c r="T130" s="48" t="str">
        <f ca="1">IF(AND($B130&gt;0,T$7&gt;0),INDEX(Výskyt[#Data],MATCH($B130,Výskyt[kód-P]),T$7),"")</f>
        <v/>
      </c>
      <c r="U130" s="48" t="str">
        <f ca="1">IF(AND($B130&gt;0,U$7&gt;0),INDEX(Výskyt[#Data],MATCH($B130,Výskyt[kód-P]),U$7),"")</f>
        <v/>
      </c>
      <c r="V130" s="48" t="str">
        <f ca="1">IF(AND($B130&gt;0,V$7&gt;0),INDEX(Výskyt[#Data],MATCH($B130,Výskyt[kód-P]),V$7),"")</f>
        <v/>
      </c>
      <c r="W130" s="48" t="str">
        <f ca="1">IF(AND($B130&gt;0,W$7&gt;0),INDEX(Výskyt[#Data],MATCH($B130,Výskyt[kód-P]),W$7),"")</f>
        <v/>
      </c>
      <c r="X130" s="48" t="str">
        <f ca="1">IF(AND($B130&gt;0,X$7&gt;0),INDEX(Výskyt[#Data],MATCH($B130,Výskyt[kód-P]),X$7),"")</f>
        <v/>
      </c>
      <c r="Y130" s="48" t="str">
        <f ca="1">IF(AND($B130&gt;0,Y$7&gt;0),INDEX(Výskyt[#Data],MATCH($B130,Výskyt[kód-P]),Y$7),"")</f>
        <v/>
      </c>
      <c r="Z130" s="48" t="str">
        <f ca="1">IF(AND($B130&gt;0,Z$7&gt;0),INDEX(Výskyt[#Data],MATCH($B130,Výskyt[kód-P]),Z$7),"")</f>
        <v/>
      </c>
      <c r="AA130" s="48" t="str">
        <f ca="1">IF(AND($B130&gt;0,AA$7&gt;0),INDEX(Výskyt[#Data],MATCH($B130,Výskyt[kód-P]),AA$7),"")</f>
        <v/>
      </c>
      <c r="AB130" s="48" t="str">
        <f ca="1">IF(AND($B130&gt;0,AB$7&gt;0),INDEX(Výskyt[#Data],MATCH($B130,Výskyt[kód-P]),AB$7),"")</f>
        <v/>
      </c>
      <c r="AC130" s="48" t="str">
        <f ca="1">IF(AND($B130&gt;0,AC$7&gt;0),INDEX(Výskyt[#Data],MATCH($B130,Výskyt[kód-P]),AC$7),"")</f>
        <v/>
      </c>
      <c r="AD130" s="48" t="str">
        <f ca="1">IF(AND($B130&gt;0,AD$7&gt;0),INDEX(Výskyt[#Data],MATCH($B130,Výskyt[kód-P]),AD$7),"")</f>
        <v/>
      </c>
      <c r="AE130" s="48" t="str">
        <f ca="1">IF(AND($B130&gt;0,AE$7&gt;0),INDEX(Výskyt[#Data],MATCH($B130,Výskyt[kód-P]),AE$7),"")</f>
        <v/>
      </c>
      <c r="AF130" s="48" t="str">
        <f ca="1">IF(AND($B130&gt;0,AF$7&gt;0),INDEX(Výskyt[#Data],MATCH($B130,Výskyt[kód-P]),AF$7),"")</f>
        <v/>
      </c>
      <c r="AG130" s="48" t="str">
        <f ca="1">IF(AND($B130&gt;0,AG$7&gt;0),INDEX(Výskyt[#Data],MATCH($B130,Výskyt[kód-P]),AG$7),"")</f>
        <v/>
      </c>
      <c r="AH130" s="48" t="str">
        <f ca="1">IF(AND($B130&gt;0,AH$7&gt;0),INDEX(Výskyt[#Data],MATCH($B130,Výskyt[kód-P]),AH$7),"")</f>
        <v/>
      </c>
      <c r="AI130" s="48" t="str">
        <f ca="1">IF(AND($B130&gt;0,AI$7&gt;0),INDEX(Výskyt[#Data],MATCH($B130,Výskyt[kód-P]),AI$7),"")</f>
        <v/>
      </c>
      <c r="AJ130" s="48" t="str">
        <f ca="1">IF(AND($B130&gt;0,AJ$7&gt;0),INDEX(Výskyt[#Data],MATCH($B130,Výskyt[kód-P]),AJ$7),"")</f>
        <v/>
      </c>
      <c r="AK130" s="48" t="str">
        <f ca="1">IF(AND($B130&gt;0,AK$7&gt;0),INDEX(Výskyt[#Data],MATCH($B130,Výskyt[kód-P]),AK$7),"")</f>
        <v/>
      </c>
      <c r="AL130" s="48" t="str">
        <f ca="1">IF(AND($B130&gt;0,AL$7&gt;0),INDEX(Výskyt[#Data],MATCH($B130,Výskyt[kód-P]),AL$7),"")</f>
        <v/>
      </c>
      <c r="AM130" s="48" t="str">
        <f ca="1">IF(AND($B130&gt;0,AM$7&gt;0),INDEX(Výskyt[#Data],MATCH($B130,Výskyt[kód-P]),AM$7),"")</f>
        <v/>
      </c>
      <c r="AN130" s="48" t="str">
        <f ca="1">IF(AND($B130&gt;0,AN$7&gt;0),INDEX(Výskyt[#Data],MATCH($B130,Výskyt[kód-P]),AN$7),"")</f>
        <v/>
      </c>
      <c r="AO130" s="48" t="str">
        <f ca="1">IF(AND($B130&gt;0,AO$7&gt;0),INDEX(Výskyt[#Data],MATCH($B130,Výskyt[kód-P]),AO$7),"")</f>
        <v/>
      </c>
      <c r="AP130" s="48" t="str">
        <f ca="1">IF(AND($B130&gt;0,AP$7&gt;0),INDEX(Výskyt[#Data],MATCH($B130,Výskyt[kód-P]),AP$7),"")</f>
        <v/>
      </c>
      <c r="AQ130" s="48" t="str">
        <f ca="1">IF(AND($B130&gt;0,AQ$7&gt;0),INDEX(Výskyt[#Data],MATCH($B130,Výskyt[kód-P]),AQ$7),"")</f>
        <v/>
      </c>
      <c r="AR130" s="48" t="str">
        <f ca="1">IF(AND($B130&gt;0,AR$7&gt;0),INDEX(Výskyt[#Data],MATCH($B130,Výskyt[kód-P]),AR$7),"")</f>
        <v/>
      </c>
      <c r="AS130" s="48" t="str">
        <f ca="1">IF(AND($B130&gt;0,AS$7&gt;0),INDEX(Výskyt[#Data],MATCH($B130,Výskyt[kód-P]),AS$7),"")</f>
        <v/>
      </c>
      <c r="AT130" s="48" t="str">
        <f ca="1">IF(AND($B130&gt;0,AT$7&gt;0),INDEX(Výskyt[#Data],MATCH($B130,Výskyt[kód-P]),AT$7),"")</f>
        <v/>
      </c>
      <c r="AU130" s="48" t="str">
        <f ca="1">IF(AND($B130&gt;0,AU$7&gt;0),INDEX(Výskyt[#Data],MATCH($B130,Výskyt[kód-P]),AU$7),"")</f>
        <v/>
      </c>
      <c r="AV130" s="48" t="str">
        <f ca="1">IF(AND($B130&gt;0,AV$7&gt;0),INDEX(Výskyt[#Data],MATCH($B130,Výskyt[kód-P]),AV$7),"")</f>
        <v/>
      </c>
      <c r="AW130" s="48" t="str">
        <f ca="1">IF(AND($B130&gt;0,AW$7&gt;0),INDEX(Výskyt[#Data],MATCH($B130,Výskyt[kód-P]),AW$7),"")</f>
        <v/>
      </c>
      <c r="AX130" s="48" t="str">
        <f ca="1">IF(AND($B130&gt;0,AX$7&gt;0),INDEX(Výskyt[#Data],MATCH($B130,Výskyt[kód-P]),AX$7),"")</f>
        <v/>
      </c>
      <c r="AY130" s="48" t="str">
        <f ca="1">IF(AND($B130&gt;0,AY$7&gt;0),INDEX(Výskyt[#Data],MATCH($B130,Výskyt[kód-P]),AY$7),"")</f>
        <v/>
      </c>
      <c r="AZ130" s="48" t="str">
        <f ca="1">IF(AND($B130&gt;0,AZ$7&gt;0),INDEX(Výskyt[#Data],MATCH($B130,Výskyt[kód-P]),AZ$7),"")</f>
        <v/>
      </c>
      <c r="BA130" s="48" t="str">
        <f ca="1">IF(AND($B130&gt;0,BA$7&gt;0),INDEX(Výskyt[#Data],MATCH($B130,Výskyt[kód-P]),BA$7),"")</f>
        <v/>
      </c>
      <c r="BB130" s="42"/>
    </row>
    <row r="131" spans="1:54" ht="12.75" customHeight="1" x14ac:dyDescent="0.4">
      <c r="A131" s="54">
        <v>123</v>
      </c>
      <c r="B131" s="55" t="str">
        <f>IFERROR(INDEX(Výskyt[[poradie]:[kód-P]],MATCH(A131,Výskyt[poradie],0),2),"")</f>
        <v/>
      </c>
      <c r="C131" s="55" t="str">
        <f>IFERROR(INDEX(Cenník[[Kód]:[Názov]],MATCH($B131,Cenník[Kód]),2),"")</f>
        <v/>
      </c>
      <c r="D131" s="48" t="str">
        <f t="shared" ca="1" si="3"/>
        <v/>
      </c>
      <c r="E131" s="56" t="str">
        <f>IFERROR(INDEX(Cenník[[KódN]:[JC]],MATCH($B131,Cenník[KódN]),2),"")</f>
        <v/>
      </c>
      <c r="F131" s="57" t="str">
        <f t="shared" ca="1" si="4"/>
        <v/>
      </c>
      <c r="G131" s="42"/>
      <c r="H131" s="58" t="str">
        <f t="shared" si="5"/>
        <v/>
      </c>
      <c r="I131" s="48" t="str">
        <f ca="1">IF(AND($B131&gt;0,I$7&gt;0),INDEX(Výskyt[#Data],MATCH($B131,Výskyt[kód-P]),I$7),"")</f>
        <v/>
      </c>
      <c r="J131" s="48" t="str">
        <f ca="1">IF(AND($B131&gt;0,J$7&gt;0),INDEX(Výskyt[#Data],MATCH($B131,Výskyt[kód-P]),J$7),"")</f>
        <v/>
      </c>
      <c r="K131" s="48" t="str">
        <f ca="1">IF(AND($B131&gt;0,K$7&gt;0),INDEX(Výskyt[#Data],MATCH($B131,Výskyt[kód-P]),K$7),"")</f>
        <v/>
      </c>
      <c r="L131" s="48" t="str">
        <f ca="1">IF(AND($B131&gt;0,L$7&gt;0),INDEX(Výskyt[#Data],MATCH($B131,Výskyt[kód-P]),L$7),"")</f>
        <v/>
      </c>
      <c r="M131" s="48" t="str">
        <f ca="1">IF(AND($B131&gt;0,M$7&gt;0),INDEX(Výskyt[#Data],MATCH($B131,Výskyt[kód-P]),M$7),"")</f>
        <v/>
      </c>
      <c r="N131" s="48" t="str">
        <f ca="1">IF(AND($B131&gt;0,N$7&gt;0),INDEX(Výskyt[#Data],MATCH($B131,Výskyt[kód-P]),N$7),"")</f>
        <v/>
      </c>
      <c r="O131" s="48" t="str">
        <f ca="1">IF(AND($B131&gt;0,O$7&gt;0),INDEX(Výskyt[#Data],MATCH($B131,Výskyt[kód-P]),O$7),"")</f>
        <v/>
      </c>
      <c r="P131" s="48" t="str">
        <f ca="1">IF(AND($B131&gt;0,P$7&gt;0),INDEX(Výskyt[#Data],MATCH($B131,Výskyt[kód-P]),P$7),"")</f>
        <v/>
      </c>
      <c r="Q131" s="48" t="str">
        <f ca="1">IF(AND($B131&gt;0,Q$7&gt;0),INDEX(Výskyt[#Data],MATCH($B131,Výskyt[kód-P]),Q$7),"")</f>
        <v/>
      </c>
      <c r="R131" s="48" t="str">
        <f ca="1">IF(AND($B131&gt;0,R$7&gt;0),INDEX(Výskyt[#Data],MATCH($B131,Výskyt[kód-P]),R$7),"")</f>
        <v/>
      </c>
      <c r="S131" s="48" t="str">
        <f ca="1">IF(AND($B131&gt;0,S$7&gt;0),INDEX(Výskyt[#Data],MATCH($B131,Výskyt[kód-P]),S$7),"")</f>
        <v/>
      </c>
      <c r="T131" s="48" t="str">
        <f ca="1">IF(AND($B131&gt;0,T$7&gt;0),INDEX(Výskyt[#Data],MATCH($B131,Výskyt[kód-P]),T$7),"")</f>
        <v/>
      </c>
      <c r="U131" s="48" t="str">
        <f ca="1">IF(AND($B131&gt;0,U$7&gt;0),INDEX(Výskyt[#Data],MATCH($B131,Výskyt[kód-P]),U$7),"")</f>
        <v/>
      </c>
      <c r="V131" s="48" t="str">
        <f ca="1">IF(AND($B131&gt;0,V$7&gt;0),INDEX(Výskyt[#Data],MATCH($B131,Výskyt[kód-P]),V$7),"")</f>
        <v/>
      </c>
      <c r="W131" s="48" t="str">
        <f ca="1">IF(AND($B131&gt;0,W$7&gt;0),INDEX(Výskyt[#Data],MATCH($B131,Výskyt[kód-P]),W$7),"")</f>
        <v/>
      </c>
      <c r="X131" s="48" t="str">
        <f ca="1">IF(AND($B131&gt;0,X$7&gt;0),INDEX(Výskyt[#Data],MATCH($B131,Výskyt[kód-P]),X$7),"")</f>
        <v/>
      </c>
      <c r="Y131" s="48" t="str">
        <f ca="1">IF(AND($B131&gt;0,Y$7&gt;0),INDEX(Výskyt[#Data],MATCH($B131,Výskyt[kód-P]),Y$7),"")</f>
        <v/>
      </c>
      <c r="Z131" s="48" t="str">
        <f ca="1">IF(AND($B131&gt;0,Z$7&gt;0),INDEX(Výskyt[#Data],MATCH($B131,Výskyt[kód-P]),Z$7),"")</f>
        <v/>
      </c>
      <c r="AA131" s="48" t="str">
        <f ca="1">IF(AND($B131&gt;0,AA$7&gt;0),INDEX(Výskyt[#Data],MATCH($B131,Výskyt[kód-P]),AA$7),"")</f>
        <v/>
      </c>
      <c r="AB131" s="48" t="str">
        <f ca="1">IF(AND($B131&gt;0,AB$7&gt;0),INDEX(Výskyt[#Data],MATCH($B131,Výskyt[kód-P]),AB$7),"")</f>
        <v/>
      </c>
      <c r="AC131" s="48" t="str">
        <f ca="1">IF(AND($B131&gt;0,AC$7&gt;0),INDEX(Výskyt[#Data],MATCH($B131,Výskyt[kód-P]),AC$7),"")</f>
        <v/>
      </c>
      <c r="AD131" s="48" t="str">
        <f ca="1">IF(AND($B131&gt;0,AD$7&gt;0),INDEX(Výskyt[#Data],MATCH($B131,Výskyt[kód-P]),AD$7),"")</f>
        <v/>
      </c>
      <c r="AE131" s="48" t="str">
        <f ca="1">IF(AND($B131&gt;0,AE$7&gt;0),INDEX(Výskyt[#Data],MATCH($B131,Výskyt[kód-P]),AE$7),"")</f>
        <v/>
      </c>
      <c r="AF131" s="48" t="str">
        <f ca="1">IF(AND($B131&gt;0,AF$7&gt;0),INDEX(Výskyt[#Data],MATCH($B131,Výskyt[kód-P]),AF$7),"")</f>
        <v/>
      </c>
      <c r="AG131" s="48" t="str">
        <f ca="1">IF(AND($B131&gt;0,AG$7&gt;0),INDEX(Výskyt[#Data],MATCH($B131,Výskyt[kód-P]),AG$7),"")</f>
        <v/>
      </c>
      <c r="AH131" s="48" t="str">
        <f ca="1">IF(AND($B131&gt;0,AH$7&gt;0),INDEX(Výskyt[#Data],MATCH($B131,Výskyt[kód-P]),AH$7),"")</f>
        <v/>
      </c>
      <c r="AI131" s="48" t="str">
        <f ca="1">IF(AND($B131&gt;0,AI$7&gt;0),INDEX(Výskyt[#Data],MATCH($B131,Výskyt[kód-P]),AI$7),"")</f>
        <v/>
      </c>
      <c r="AJ131" s="48" t="str">
        <f ca="1">IF(AND($B131&gt;0,AJ$7&gt;0),INDEX(Výskyt[#Data],MATCH($B131,Výskyt[kód-P]),AJ$7),"")</f>
        <v/>
      </c>
      <c r="AK131" s="48" t="str">
        <f ca="1">IF(AND($B131&gt;0,AK$7&gt;0),INDEX(Výskyt[#Data],MATCH($B131,Výskyt[kód-P]),AK$7),"")</f>
        <v/>
      </c>
      <c r="AL131" s="48" t="str">
        <f ca="1">IF(AND($B131&gt;0,AL$7&gt;0),INDEX(Výskyt[#Data],MATCH($B131,Výskyt[kód-P]),AL$7),"")</f>
        <v/>
      </c>
      <c r="AM131" s="48" t="str">
        <f ca="1">IF(AND($B131&gt;0,AM$7&gt;0),INDEX(Výskyt[#Data],MATCH($B131,Výskyt[kód-P]),AM$7),"")</f>
        <v/>
      </c>
      <c r="AN131" s="48" t="str">
        <f ca="1">IF(AND($B131&gt;0,AN$7&gt;0),INDEX(Výskyt[#Data],MATCH($B131,Výskyt[kód-P]),AN$7),"")</f>
        <v/>
      </c>
      <c r="AO131" s="48" t="str">
        <f ca="1">IF(AND($B131&gt;0,AO$7&gt;0),INDEX(Výskyt[#Data],MATCH($B131,Výskyt[kód-P]),AO$7),"")</f>
        <v/>
      </c>
      <c r="AP131" s="48" t="str">
        <f ca="1">IF(AND($B131&gt;0,AP$7&gt;0),INDEX(Výskyt[#Data],MATCH($B131,Výskyt[kód-P]),AP$7),"")</f>
        <v/>
      </c>
      <c r="AQ131" s="48" t="str">
        <f ca="1">IF(AND($B131&gt;0,AQ$7&gt;0),INDEX(Výskyt[#Data],MATCH($B131,Výskyt[kód-P]),AQ$7),"")</f>
        <v/>
      </c>
      <c r="AR131" s="48" t="str">
        <f ca="1">IF(AND($B131&gt;0,AR$7&gt;0),INDEX(Výskyt[#Data],MATCH($B131,Výskyt[kód-P]),AR$7),"")</f>
        <v/>
      </c>
      <c r="AS131" s="48" t="str">
        <f ca="1">IF(AND($B131&gt;0,AS$7&gt;0),INDEX(Výskyt[#Data],MATCH($B131,Výskyt[kód-P]),AS$7),"")</f>
        <v/>
      </c>
      <c r="AT131" s="48" t="str">
        <f ca="1">IF(AND($B131&gt;0,AT$7&gt;0),INDEX(Výskyt[#Data],MATCH($B131,Výskyt[kód-P]),AT$7),"")</f>
        <v/>
      </c>
      <c r="AU131" s="48" t="str">
        <f ca="1">IF(AND($B131&gt;0,AU$7&gt;0),INDEX(Výskyt[#Data],MATCH($B131,Výskyt[kód-P]),AU$7),"")</f>
        <v/>
      </c>
      <c r="AV131" s="48" t="str">
        <f ca="1">IF(AND($B131&gt;0,AV$7&gt;0),INDEX(Výskyt[#Data],MATCH($B131,Výskyt[kód-P]),AV$7),"")</f>
        <v/>
      </c>
      <c r="AW131" s="48" t="str">
        <f ca="1">IF(AND($B131&gt;0,AW$7&gt;0),INDEX(Výskyt[#Data],MATCH($B131,Výskyt[kód-P]),AW$7),"")</f>
        <v/>
      </c>
      <c r="AX131" s="48" t="str">
        <f ca="1">IF(AND($B131&gt;0,AX$7&gt;0),INDEX(Výskyt[#Data],MATCH($B131,Výskyt[kód-P]),AX$7),"")</f>
        <v/>
      </c>
      <c r="AY131" s="48" t="str">
        <f ca="1">IF(AND($B131&gt;0,AY$7&gt;0),INDEX(Výskyt[#Data],MATCH($B131,Výskyt[kód-P]),AY$7),"")</f>
        <v/>
      </c>
      <c r="AZ131" s="48" t="str">
        <f ca="1">IF(AND($B131&gt;0,AZ$7&gt;0),INDEX(Výskyt[#Data],MATCH($B131,Výskyt[kód-P]),AZ$7),"")</f>
        <v/>
      </c>
      <c r="BA131" s="48" t="str">
        <f ca="1">IF(AND($B131&gt;0,BA$7&gt;0),INDEX(Výskyt[#Data],MATCH($B131,Výskyt[kód-P]),BA$7),"")</f>
        <v/>
      </c>
      <c r="BB131" s="42"/>
    </row>
    <row r="132" spans="1:54" ht="12.75" customHeight="1" x14ac:dyDescent="0.4">
      <c r="A132" s="54">
        <v>124</v>
      </c>
      <c r="B132" s="55" t="str">
        <f>IFERROR(INDEX(Výskyt[[poradie]:[kód-P]],MATCH(A132,Výskyt[poradie],0),2),"")</f>
        <v/>
      </c>
      <c r="C132" s="55" t="str">
        <f>IFERROR(INDEX(Cenník[[Kód]:[Názov]],MATCH($B132,Cenník[Kód]),2),"")</f>
        <v/>
      </c>
      <c r="D132" s="48" t="str">
        <f t="shared" ca="1" si="3"/>
        <v/>
      </c>
      <c r="E132" s="56" t="str">
        <f>IFERROR(INDEX(Cenník[[KódN]:[JC]],MATCH($B132,Cenník[KódN]),2),"")</f>
        <v/>
      </c>
      <c r="F132" s="57" t="str">
        <f t="shared" ca="1" si="4"/>
        <v/>
      </c>
      <c r="G132" s="42"/>
      <c r="H132" s="58" t="str">
        <f t="shared" si="5"/>
        <v/>
      </c>
      <c r="I132" s="48" t="str">
        <f ca="1">IF(AND($B132&gt;0,I$7&gt;0),INDEX(Výskyt[#Data],MATCH($B132,Výskyt[kód-P]),I$7),"")</f>
        <v/>
      </c>
      <c r="J132" s="48" t="str">
        <f ca="1">IF(AND($B132&gt;0,J$7&gt;0),INDEX(Výskyt[#Data],MATCH($B132,Výskyt[kód-P]),J$7),"")</f>
        <v/>
      </c>
      <c r="K132" s="48" t="str">
        <f ca="1">IF(AND($B132&gt;0,K$7&gt;0),INDEX(Výskyt[#Data],MATCH($B132,Výskyt[kód-P]),K$7),"")</f>
        <v/>
      </c>
      <c r="L132" s="48" t="str">
        <f ca="1">IF(AND($B132&gt;0,L$7&gt;0),INDEX(Výskyt[#Data],MATCH($B132,Výskyt[kód-P]),L$7),"")</f>
        <v/>
      </c>
      <c r="M132" s="48" t="str">
        <f ca="1">IF(AND($B132&gt;0,M$7&gt;0),INDEX(Výskyt[#Data],MATCH($B132,Výskyt[kód-P]),M$7),"")</f>
        <v/>
      </c>
      <c r="N132" s="48" t="str">
        <f ca="1">IF(AND($B132&gt;0,N$7&gt;0),INDEX(Výskyt[#Data],MATCH($B132,Výskyt[kód-P]),N$7),"")</f>
        <v/>
      </c>
      <c r="O132" s="48" t="str">
        <f ca="1">IF(AND($B132&gt;0,O$7&gt;0),INDEX(Výskyt[#Data],MATCH($B132,Výskyt[kód-P]),O$7),"")</f>
        <v/>
      </c>
      <c r="P132" s="48" t="str">
        <f ca="1">IF(AND($B132&gt;0,P$7&gt;0),INDEX(Výskyt[#Data],MATCH($B132,Výskyt[kód-P]),P$7),"")</f>
        <v/>
      </c>
      <c r="Q132" s="48" t="str">
        <f ca="1">IF(AND($B132&gt;0,Q$7&gt;0),INDEX(Výskyt[#Data],MATCH($B132,Výskyt[kód-P]),Q$7),"")</f>
        <v/>
      </c>
      <c r="R132" s="48" t="str">
        <f ca="1">IF(AND($B132&gt;0,R$7&gt;0),INDEX(Výskyt[#Data],MATCH($B132,Výskyt[kód-P]),R$7),"")</f>
        <v/>
      </c>
      <c r="S132" s="48" t="str">
        <f ca="1">IF(AND($B132&gt;0,S$7&gt;0),INDEX(Výskyt[#Data],MATCH($B132,Výskyt[kód-P]),S$7),"")</f>
        <v/>
      </c>
      <c r="T132" s="48" t="str">
        <f ca="1">IF(AND($B132&gt;0,T$7&gt;0),INDEX(Výskyt[#Data],MATCH($B132,Výskyt[kód-P]),T$7),"")</f>
        <v/>
      </c>
      <c r="U132" s="48" t="str">
        <f ca="1">IF(AND($B132&gt;0,U$7&gt;0),INDEX(Výskyt[#Data],MATCH($B132,Výskyt[kód-P]),U$7),"")</f>
        <v/>
      </c>
      <c r="V132" s="48" t="str">
        <f ca="1">IF(AND($B132&gt;0,V$7&gt;0),INDEX(Výskyt[#Data],MATCH($B132,Výskyt[kód-P]),V$7),"")</f>
        <v/>
      </c>
      <c r="W132" s="48" t="str">
        <f ca="1">IF(AND($B132&gt;0,W$7&gt;0),INDEX(Výskyt[#Data],MATCH($B132,Výskyt[kód-P]),W$7),"")</f>
        <v/>
      </c>
      <c r="X132" s="48" t="str">
        <f ca="1">IF(AND($B132&gt;0,X$7&gt;0),INDEX(Výskyt[#Data],MATCH($B132,Výskyt[kód-P]),X$7),"")</f>
        <v/>
      </c>
      <c r="Y132" s="48" t="str">
        <f ca="1">IF(AND($B132&gt;0,Y$7&gt;0),INDEX(Výskyt[#Data],MATCH($B132,Výskyt[kód-P]),Y$7),"")</f>
        <v/>
      </c>
      <c r="Z132" s="48" t="str">
        <f ca="1">IF(AND($B132&gt;0,Z$7&gt;0),INDEX(Výskyt[#Data],MATCH($B132,Výskyt[kód-P]),Z$7),"")</f>
        <v/>
      </c>
      <c r="AA132" s="48" t="str">
        <f ca="1">IF(AND($B132&gt;0,AA$7&gt;0),INDEX(Výskyt[#Data],MATCH($B132,Výskyt[kód-P]),AA$7),"")</f>
        <v/>
      </c>
      <c r="AB132" s="48" t="str">
        <f ca="1">IF(AND($B132&gt;0,AB$7&gt;0),INDEX(Výskyt[#Data],MATCH($B132,Výskyt[kód-P]),AB$7),"")</f>
        <v/>
      </c>
      <c r="AC132" s="48" t="str">
        <f ca="1">IF(AND($B132&gt;0,AC$7&gt;0),INDEX(Výskyt[#Data],MATCH($B132,Výskyt[kód-P]),AC$7),"")</f>
        <v/>
      </c>
      <c r="AD132" s="48" t="str">
        <f ca="1">IF(AND($B132&gt;0,AD$7&gt;0),INDEX(Výskyt[#Data],MATCH($B132,Výskyt[kód-P]),AD$7),"")</f>
        <v/>
      </c>
      <c r="AE132" s="48" t="str">
        <f ca="1">IF(AND($B132&gt;0,AE$7&gt;0),INDEX(Výskyt[#Data],MATCH($B132,Výskyt[kód-P]),AE$7),"")</f>
        <v/>
      </c>
      <c r="AF132" s="48" t="str">
        <f ca="1">IF(AND($B132&gt;0,AF$7&gt;0),INDEX(Výskyt[#Data],MATCH($B132,Výskyt[kód-P]),AF$7),"")</f>
        <v/>
      </c>
      <c r="AG132" s="48" t="str">
        <f ca="1">IF(AND($B132&gt;0,AG$7&gt;0),INDEX(Výskyt[#Data],MATCH($B132,Výskyt[kód-P]),AG$7),"")</f>
        <v/>
      </c>
      <c r="AH132" s="48" t="str">
        <f ca="1">IF(AND($B132&gt;0,AH$7&gt;0),INDEX(Výskyt[#Data],MATCH($B132,Výskyt[kód-P]),AH$7),"")</f>
        <v/>
      </c>
      <c r="AI132" s="48" t="str">
        <f ca="1">IF(AND($B132&gt;0,AI$7&gt;0),INDEX(Výskyt[#Data],MATCH($B132,Výskyt[kód-P]),AI$7),"")</f>
        <v/>
      </c>
      <c r="AJ132" s="48" t="str">
        <f ca="1">IF(AND($B132&gt;0,AJ$7&gt;0),INDEX(Výskyt[#Data],MATCH($B132,Výskyt[kód-P]),AJ$7),"")</f>
        <v/>
      </c>
      <c r="AK132" s="48" t="str">
        <f ca="1">IF(AND($B132&gt;0,AK$7&gt;0),INDEX(Výskyt[#Data],MATCH($B132,Výskyt[kód-P]),AK$7),"")</f>
        <v/>
      </c>
      <c r="AL132" s="48" t="str">
        <f ca="1">IF(AND($B132&gt;0,AL$7&gt;0),INDEX(Výskyt[#Data],MATCH($B132,Výskyt[kód-P]),AL$7),"")</f>
        <v/>
      </c>
      <c r="AM132" s="48" t="str">
        <f ca="1">IF(AND($B132&gt;0,AM$7&gt;0),INDEX(Výskyt[#Data],MATCH($B132,Výskyt[kód-P]),AM$7),"")</f>
        <v/>
      </c>
      <c r="AN132" s="48" t="str">
        <f ca="1">IF(AND($B132&gt;0,AN$7&gt;0),INDEX(Výskyt[#Data],MATCH($B132,Výskyt[kód-P]),AN$7),"")</f>
        <v/>
      </c>
      <c r="AO132" s="48" t="str">
        <f ca="1">IF(AND($B132&gt;0,AO$7&gt;0),INDEX(Výskyt[#Data],MATCH($B132,Výskyt[kód-P]),AO$7),"")</f>
        <v/>
      </c>
      <c r="AP132" s="48" t="str">
        <f ca="1">IF(AND($B132&gt;0,AP$7&gt;0),INDEX(Výskyt[#Data],MATCH($B132,Výskyt[kód-P]),AP$7),"")</f>
        <v/>
      </c>
      <c r="AQ132" s="48" t="str">
        <f ca="1">IF(AND($B132&gt;0,AQ$7&gt;0),INDEX(Výskyt[#Data],MATCH($B132,Výskyt[kód-P]),AQ$7),"")</f>
        <v/>
      </c>
      <c r="AR132" s="48" t="str">
        <f ca="1">IF(AND($B132&gt;0,AR$7&gt;0),INDEX(Výskyt[#Data],MATCH($B132,Výskyt[kód-P]),AR$7),"")</f>
        <v/>
      </c>
      <c r="AS132" s="48" t="str">
        <f ca="1">IF(AND($B132&gt;0,AS$7&gt;0),INDEX(Výskyt[#Data],MATCH($B132,Výskyt[kód-P]),AS$7),"")</f>
        <v/>
      </c>
      <c r="AT132" s="48" t="str">
        <f ca="1">IF(AND($B132&gt;0,AT$7&gt;0),INDEX(Výskyt[#Data],MATCH($B132,Výskyt[kód-P]),AT$7),"")</f>
        <v/>
      </c>
      <c r="AU132" s="48" t="str">
        <f ca="1">IF(AND($B132&gt;0,AU$7&gt;0),INDEX(Výskyt[#Data],MATCH($B132,Výskyt[kód-P]),AU$7),"")</f>
        <v/>
      </c>
      <c r="AV132" s="48" t="str">
        <f ca="1">IF(AND($B132&gt;0,AV$7&gt;0),INDEX(Výskyt[#Data],MATCH($B132,Výskyt[kód-P]),AV$7),"")</f>
        <v/>
      </c>
      <c r="AW132" s="48" t="str">
        <f ca="1">IF(AND($B132&gt;0,AW$7&gt;0),INDEX(Výskyt[#Data],MATCH($B132,Výskyt[kód-P]),AW$7),"")</f>
        <v/>
      </c>
      <c r="AX132" s="48" t="str">
        <f ca="1">IF(AND($B132&gt;0,AX$7&gt;0),INDEX(Výskyt[#Data],MATCH($B132,Výskyt[kód-P]),AX$7),"")</f>
        <v/>
      </c>
      <c r="AY132" s="48" t="str">
        <f ca="1">IF(AND($B132&gt;0,AY$7&gt;0),INDEX(Výskyt[#Data],MATCH($B132,Výskyt[kód-P]),AY$7),"")</f>
        <v/>
      </c>
      <c r="AZ132" s="48" t="str">
        <f ca="1">IF(AND($B132&gt;0,AZ$7&gt;0),INDEX(Výskyt[#Data],MATCH($B132,Výskyt[kód-P]),AZ$7),"")</f>
        <v/>
      </c>
      <c r="BA132" s="48" t="str">
        <f ca="1">IF(AND($B132&gt;0,BA$7&gt;0),INDEX(Výskyt[#Data],MATCH($B132,Výskyt[kód-P]),BA$7),"")</f>
        <v/>
      </c>
      <c r="BB132" s="42"/>
    </row>
    <row r="133" spans="1:54" ht="12.75" customHeight="1" x14ac:dyDescent="0.4">
      <c r="A133" s="54">
        <v>125</v>
      </c>
      <c r="B133" s="55" t="str">
        <f>IFERROR(INDEX(Výskyt[[poradie]:[kód-P]],MATCH(A133,Výskyt[poradie],0),2),"")</f>
        <v/>
      </c>
      <c r="C133" s="55" t="str">
        <f>IFERROR(INDEX(Cenník[[Kód]:[Názov]],MATCH($B133,Cenník[Kód]),2),"")</f>
        <v/>
      </c>
      <c r="D133" s="48" t="str">
        <f t="shared" ca="1" si="3"/>
        <v/>
      </c>
      <c r="E133" s="56" t="str">
        <f>IFERROR(INDEX(Cenník[[KódN]:[JC]],MATCH($B133,Cenník[KódN]),2),"")</f>
        <v/>
      </c>
      <c r="F133" s="57" t="str">
        <f t="shared" ca="1" si="4"/>
        <v/>
      </c>
      <c r="G133" s="42"/>
      <c r="H133" s="58" t="str">
        <f t="shared" si="5"/>
        <v/>
      </c>
      <c r="I133" s="48" t="str">
        <f ca="1">IF(AND($B133&gt;0,I$7&gt;0),INDEX(Výskyt[#Data],MATCH($B133,Výskyt[kód-P]),I$7),"")</f>
        <v/>
      </c>
      <c r="J133" s="48" t="str">
        <f ca="1">IF(AND($B133&gt;0,J$7&gt;0),INDEX(Výskyt[#Data],MATCH($B133,Výskyt[kód-P]),J$7),"")</f>
        <v/>
      </c>
      <c r="K133" s="48" t="str">
        <f ca="1">IF(AND($B133&gt;0,K$7&gt;0),INDEX(Výskyt[#Data],MATCH($B133,Výskyt[kód-P]),K$7),"")</f>
        <v/>
      </c>
      <c r="L133" s="48" t="str">
        <f ca="1">IF(AND($B133&gt;0,L$7&gt;0),INDEX(Výskyt[#Data],MATCH($B133,Výskyt[kód-P]),L$7),"")</f>
        <v/>
      </c>
      <c r="M133" s="48" t="str">
        <f ca="1">IF(AND($B133&gt;0,M$7&gt;0),INDEX(Výskyt[#Data],MATCH($B133,Výskyt[kód-P]),M$7),"")</f>
        <v/>
      </c>
      <c r="N133" s="48" t="str">
        <f ca="1">IF(AND($B133&gt;0,N$7&gt;0),INDEX(Výskyt[#Data],MATCH($B133,Výskyt[kód-P]),N$7),"")</f>
        <v/>
      </c>
      <c r="O133" s="48" t="str">
        <f ca="1">IF(AND($B133&gt;0,O$7&gt;0),INDEX(Výskyt[#Data],MATCH($B133,Výskyt[kód-P]),O$7),"")</f>
        <v/>
      </c>
      <c r="P133" s="48" t="str">
        <f ca="1">IF(AND($B133&gt;0,P$7&gt;0),INDEX(Výskyt[#Data],MATCH($B133,Výskyt[kód-P]),P$7),"")</f>
        <v/>
      </c>
      <c r="Q133" s="48" t="str">
        <f ca="1">IF(AND($B133&gt;0,Q$7&gt;0),INDEX(Výskyt[#Data],MATCH($B133,Výskyt[kód-P]),Q$7),"")</f>
        <v/>
      </c>
      <c r="R133" s="48" t="str">
        <f ca="1">IF(AND($B133&gt;0,R$7&gt;0),INDEX(Výskyt[#Data],MATCH($B133,Výskyt[kód-P]),R$7),"")</f>
        <v/>
      </c>
      <c r="S133" s="48" t="str">
        <f ca="1">IF(AND($B133&gt;0,S$7&gt;0),INDEX(Výskyt[#Data],MATCH($B133,Výskyt[kód-P]),S$7),"")</f>
        <v/>
      </c>
      <c r="T133" s="48" t="str">
        <f ca="1">IF(AND($B133&gt;0,T$7&gt;0),INDEX(Výskyt[#Data],MATCH($B133,Výskyt[kód-P]),T$7),"")</f>
        <v/>
      </c>
      <c r="U133" s="48" t="str">
        <f ca="1">IF(AND($B133&gt;0,U$7&gt;0),INDEX(Výskyt[#Data],MATCH($B133,Výskyt[kód-P]),U$7),"")</f>
        <v/>
      </c>
      <c r="V133" s="48" t="str">
        <f ca="1">IF(AND($B133&gt;0,V$7&gt;0),INDEX(Výskyt[#Data],MATCH($B133,Výskyt[kód-P]),V$7),"")</f>
        <v/>
      </c>
      <c r="W133" s="48" t="str">
        <f ca="1">IF(AND($B133&gt;0,W$7&gt;0),INDEX(Výskyt[#Data],MATCH($B133,Výskyt[kód-P]),W$7),"")</f>
        <v/>
      </c>
      <c r="X133" s="48" t="str">
        <f ca="1">IF(AND($B133&gt;0,X$7&gt;0),INDEX(Výskyt[#Data],MATCH($B133,Výskyt[kód-P]),X$7),"")</f>
        <v/>
      </c>
      <c r="Y133" s="48" t="str">
        <f ca="1">IF(AND($B133&gt;0,Y$7&gt;0),INDEX(Výskyt[#Data],MATCH($B133,Výskyt[kód-P]),Y$7),"")</f>
        <v/>
      </c>
      <c r="Z133" s="48" t="str">
        <f ca="1">IF(AND($B133&gt;0,Z$7&gt;0),INDEX(Výskyt[#Data],MATCH($B133,Výskyt[kód-P]),Z$7),"")</f>
        <v/>
      </c>
      <c r="AA133" s="48" t="str">
        <f ca="1">IF(AND($B133&gt;0,AA$7&gt;0),INDEX(Výskyt[#Data],MATCH($B133,Výskyt[kód-P]),AA$7),"")</f>
        <v/>
      </c>
      <c r="AB133" s="48" t="str">
        <f ca="1">IF(AND($B133&gt;0,AB$7&gt;0),INDEX(Výskyt[#Data],MATCH($B133,Výskyt[kód-P]),AB$7),"")</f>
        <v/>
      </c>
      <c r="AC133" s="48" t="str">
        <f ca="1">IF(AND($B133&gt;0,AC$7&gt;0),INDEX(Výskyt[#Data],MATCH($B133,Výskyt[kód-P]),AC$7),"")</f>
        <v/>
      </c>
      <c r="AD133" s="48" t="str">
        <f ca="1">IF(AND($B133&gt;0,AD$7&gt;0),INDEX(Výskyt[#Data],MATCH($B133,Výskyt[kód-P]),AD$7),"")</f>
        <v/>
      </c>
      <c r="AE133" s="48" t="str">
        <f ca="1">IF(AND($B133&gt;0,AE$7&gt;0),INDEX(Výskyt[#Data],MATCH($B133,Výskyt[kód-P]),AE$7),"")</f>
        <v/>
      </c>
      <c r="AF133" s="48" t="str">
        <f ca="1">IF(AND($B133&gt;0,AF$7&gt;0),INDEX(Výskyt[#Data],MATCH($B133,Výskyt[kód-P]),AF$7),"")</f>
        <v/>
      </c>
      <c r="AG133" s="48" t="str">
        <f ca="1">IF(AND($B133&gt;0,AG$7&gt;0),INDEX(Výskyt[#Data],MATCH($B133,Výskyt[kód-P]),AG$7),"")</f>
        <v/>
      </c>
      <c r="AH133" s="48" t="str">
        <f ca="1">IF(AND($B133&gt;0,AH$7&gt;0),INDEX(Výskyt[#Data],MATCH($B133,Výskyt[kód-P]),AH$7),"")</f>
        <v/>
      </c>
      <c r="AI133" s="48" t="str">
        <f ca="1">IF(AND($B133&gt;0,AI$7&gt;0),INDEX(Výskyt[#Data],MATCH($B133,Výskyt[kód-P]),AI$7),"")</f>
        <v/>
      </c>
      <c r="AJ133" s="48" t="str">
        <f ca="1">IF(AND($B133&gt;0,AJ$7&gt;0),INDEX(Výskyt[#Data],MATCH($B133,Výskyt[kód-P]),AJ$7),"")</f>
        <v/>
      </c>
      <c r="AK133" s="48" t="str">
        <f ca="1">IF(AND($B133&gt;0,AK$7&gt;0),INDEX(Výskyt[#Data],MATCH($B133,Výskyt[kód-P]),AK$7),"")</f>
        <v/>
      </c>
      <c r="AL133" s="48" t="str">
        <f ca="1">IF(AND($B133&gt;0,AL$7&gt;0),INDEX(Výskyt[#Data],MATCH($B133,Výskyt[kód-P]),AL$7),"")</f>
        <v/>
      </c>
      <c r="AM133" s="48" t="str">
        <f ca="1">IF(AND($B133&gt;0,AM$7&gt;0),INDEX(Výskyt[#Data],MATCH($B133,Výskyt[kód-P]),AM$7),"")</f>
        <v/>
      </c>
      <c r="AN133" s="48" t="str">
        <f ca="1">IF(AND($B133&gt;0,AN$7&gt;0),INDEX(Výskyt[#Data],MATCH($B133,Výskyt[kód-P]),AN$7),"")</f>
        <v/>
      </c>
      <c r="AO133" s="48" t="str">
        <f ca="1">IF(AND($B133&gt;0,AO$7&gt;0),INDEX(Výskyt[#Data],MATCH($B133,Výskyt[kód-P]),AO$7),"")</f>
        <v/>
      </c>
      <c r="AP133" s="48" t="str">
        <f ca="1">IF(AND($B133&gt;0,AP$7&gt;0),INDEX(Výskyt[#Data],MATCH($B133,Výskyt[kód-P]),AP$7),"")</f>
        <v/>
      </c>
      <c r="AQ133" s="48" t="str">
        <f ca="1">IF(AND($B133&gt;0,AQ$7&gt;0),INDEX(Výskyt[#Data],MATCH($B133,Výskyt[kód-P]),AQ$7),"")</f>
        <v/>
      </c>
      <c r="AR133" s="48" t="str">
        <f ca="1">IF(AND($B133&gt;0,AR$7&gt;0),INDEX(Výskyt[#Data],MATCH($B133,Výskyt[kód-P]),AR$7),"")</f>
        <v/>
      </c>
      <c r="AS133" s="48" t="str">
        <f ca="1">IF(AND($B133&gt;0,AS$7&gt;0),INDEX(Výskyt[#Data],MATCH($B133,Výskyt[kód-P]),AS$7),"")</f>
        <v/>
      </c>
      <c r="AT133" s="48" t="str">
        <f ca="1">IF(AND($B133&gt;0,AT$7&gt;0),INDEX(Výskyt[#Data],MATCH($B133,Výskyt[kód-P]),AT$7),"")</f>
        <v/>
      </c>
      <c r="AU133" s="48" t="str">
        <f ca="1">IF(AND($B133&gt;0,AU$7&gt;0),INDEX(Výskyt[#Data],MATCH($B133,Výskyt[kód-P]),AU$7),"")</f>
        <v/>
      </c>
      <c r="AV133" s="48" t="str">
        <f ca="1">IF(AND($B133&gt;0,AV$7&gt;0),INDEX(Výskyt[#Data],MATCH($B133,Výskyt[kód-P]),AV$7),"")</f>
        <v/>
      </c>
      <c r="AW133" s="48" t="str">
        <f ca="1">IF(AND($B133&gt;0,AW$7&gt;0),INDEX(Výskyt[#Data],MATCH($B133,Výskyt[kód-P]),AW$7),"")</f>
        <v/>
      </c>
      <c r="AX133" s="48" t="str">
        <f ca="1">IF(AND($B133&gt;0,AX$7&gt;0),INDEX(Výskyt[#Data],MATCH($B133,Výskyt[kód-P]),AX$7),"")</f>
        <v/>
      </c>
      <c r="AY133" s="48" t="str">
        <f ca="1">IF(AND($B133&gt;0,AY$7&gt;0),INDEX(Výskyt[#Data],MATCH($B133,Výskyt[kód-P]),AY$7),"")</f>
        <v/>
      </c>
      <c r="AZ133" s="48" t="str">
        <f ca="1">IF(AND($B133&gt;0,AZ$7&gt;0),INDEX(Výskyt[#Data],MATCH($B133,Výskyt[kód-P]),AZ$7),"")</f>
        <v/>
      </c>
      <c r="BA133" s="48" t="str">
        <f ca="1">IF(AND($B133&gt;0,BA$7&gt;0),INDEX(Výskyt[#Data],MATCH($B133,Výskyt[kód-P]),BA$7),"")</f>
        <v/>
      </c>
      <c r="BB133" s="42"/>
    </row>
    <row r="134" spans="1:54" ht="12.75" customHeight="1" x14ac:dyDescent="0.4">
      <c r="A134" s="54">
        <v>126</v>
      </c>
      <c r="B134" s="55" t="str">
        <f>IFERROR(INDEX(Výskyt[[poradie]:[kód-P]],MATCH(A134,Výskyt[poradie],0),2),"")</f>
        <v/>
      </c>
      <c r="C134" s="55" t="str">
        <f>IFERROR(INDEX(Cenník[[Kód]:[Názov]],MATCH($B134,Cenník[Kód]),2),"")</f>
        <v/>
      </c>
      <c r="D134" s="48" t="str">
        <f t="shared" ca="1" si="3"/>
        <v/>
      </c>
      <c r="E134" s="56" t="str">
        <f>IFERROR(INDEX(Cenník[[KódN]:[JC]],MATCH($B134,Cenník[KódN]),2),"")</f>
        <v/>
      </c>
      <c r="F134" s="57" t="str">
        <f t="shared" ca="1" si="4"/>
        <v/>
      </c>
      <c r="G134" s="42"/>
      <c r="H134" s="58" t="str">
        <f t="shared" si="5"/>
        <v/>
      </c>
      <c r="I134" s="48" t="str">
        <f ca="1">IF(AND($B134&gt;0,I$7&gt;0),INDEX(Výskyt[#Data],MATCH($B134,Výskyt[kód-P]),I$7),"")</f>
        <v/>
      </c>
      <c r="J134" s="48" t="str">
        <f ca="1">IF(AND($B134&gt;0,J$7&gt;0),INDEX(Výskyt[#Data],MATCH($B134,Výskyt[kód-P]),J$7),"")</f>
        <v/>
      </c>
      <c r="K134" s="48" t="str">
        <f ca="1">IF(AND($B134&gt;0,K$7&gt;0),INDEX(Výskyt[#Data],MATCH($B134,Výskyt[kód-P]),K$7),"")</f>
        <v/>
      </c>
      <c r="L134" s="48" t="str">
        <f ca="1">IF(AND($B134&gt;0,L$7&gt;0),INDEX(Výskyt[#Data],MATCH($B134,Výskyt[kód-P]),L$7),"")</f>
        <v/>
      </c>
      <c r="M134" s="48" t="str">
        <f ca="1">IF(AND($B134&gt;0,M$7&gt;0),INDEX(Výskyt[#Data],MATCH($B134,Výskyt[kód-P]),M$7),"")</f>
        <v/>
      </c>
      <c r="N134" s="48" t="str">
        <f ca="1">IF(AND($B134&gt;0,N$7&gt;0),INDEX(Výskyt[#Data],MATCH($B134,Výskyt[kód-P]),N$7),"")</f>
        <v/>
      </c>
      <c r="O134" s="48" t="str">
        <f ca="1">IF(AND($B134&gt;0,O$7&gt;0),INDEX(Výskyt[#Data],MATCH($B134,Výskyt[kód-P]),O$7),"")</f>
        <v/>
      </c>
      <c r="P134" s="48" t="str">
        <f ca="1">IF(AND($B134&gt;0,P$7&gt;0),INDEX(Výskyt[#Data],MATCH($B134,Výskyt[kód-P]),P$7),"")</f>
        <v/>
      </c>
      <c r="Q134" s="48" t="str">
        <f ca="1">IF(AND($B134&gt;0,Q$7&gt;0),INDEX(Výskyt[#Data],MATCH($B134,Výskyt[kód-P]),Q$7),"")</f>
        <v/>
      </c>
      <c r="R134" s="48" t="str">
        <f ca="1">IF(AND($B134&gt;0,R$7&gt;0),INDEX(Výskyt[#Data],MATCH($B134,Výskyt[kód-P]),R$7),"")</f>
        <v/>
      </c>
      <c r="S134" s="48" t="str">
        <f ca="1">IF(AND($B134&gt;0,S$7&gt;0),INDEX(Výskyt[#Data],MATCH($B134,Výskyt[kód-P]),S$7),"")</f>
        <v/>
      </c>
      <c r="T134" s="48" t="str">
        <f ca="1">IF(AND($B134&gt;0,T$7&gt;0),INDEX(Výskyt[#Data],MATCH($B134,Výskyt[kód-P]),T$7),"")</f>
        <v/>
      </c>
      <c r="U134" s="48" t="str">
        <f ca="1">IF(AND($B134&gt;0,U$7&gt;0),INDEX(Výskyt[#Data],MATCH($B134,Výskyt[kód-P]),U$7),"")</f>
        <v/>
      </c>
      <c r="V134" s="48" t="str">
        <f ca="1">IF(AND($B134&gt;0,V$7&gt;0),INDEX(Výskyt[#Data],MATCH($B134,Výskyt[kód-P]),V$7),"")</f>
        <v/>
      </c>
      <c r="W134" s="48" t="str">
        <f ca="1">IF(AND($B134&gt;0,W$7&gt;0),INDEX(Výskyt[#Data],MATCH($B134,Výskyt[kód-P]),W$7),"")</f>
        <v/>
      </c>
      <c r="X134" s="48" t="str">
        <f ca="1">IF(AND($B134&gt;0,X$7&gt;0),INDEX(Výskyt[#Data],MATCH($B134,Výskyt[kód-P]),X$7),"")</f>
        <v/>
      </c>
      <c r="Y134" s="48" t="str">
        <f ca="1">IF(AND($B134&gt;0,Y$7&gt;0),INDEX(Výskyt[#Data],MATCH($B134,Výskyt[kód-P]),Y$7),"")</f>
        <v/>
      </c>
      <c r="Z134" s="48" t="str">
        <f ca="1">IF(AND($B134&gt;0,Z$7&gt;0),INDEX(Výskyt[#Data],MATCH($B134,Výskyt[kód-P]),Z$7),"")</f>
        <v/>
      </c>
      <c r="AA134" s="48" t="str">
        <f ca="1">IF(AND($B134&gt;0,AA$7&gt;0),INDEX(Výskyt[#Data],MATCH($B134,Výskyt[kód-P]),AA$7),"")</f>
        <v/>
      </c>
      <c r="AB134" s="48" t="str">
        <f ca="1">IF(AND($B134&gt;0,AB$7&gt;0),INDEX(Výskyt[#Data],MATCH($B134,Výskyt[kód-P]),AB$7),"")</f>
        <v/>
      </c>
      <c r="AC134" s="48" t="str">
        <f ca="1">IF(AND($B134&gt;0,AC$7&gt;0),INDEX(Výskyt[#Data],MATCH($B134,Výskyt[kód-P]),AC$7),"")</f>
        <v/>
      </c>
      <c r="AD134" s="48" t="str">
        <f ca="1">IF(AND($B134&gt;0,AD$7&gt;0),INDEX(Výskyt[#Data],MATCH($B134,Výskyt[kód-P]),AD$7),"")</f>
        <v/>
      </c>
      <c r="AE134" s="48" t="str">
        <f ca="1">IF(AND($B134&gt;0,AE$7&gt;0),INDEX(Výskyt[#Data],MATCH($B134,Výskyt[kód-P]),AE$7),"")</f>
        <v/>
      </c>
      <c r="AF134" s="48" t="str">
        <f ca="1">IF(AND($B134&gt;0,AF$7&gt;0),INDEX(Výskyt[#Data],MATCH($B134,Výskyt[kód-P]),AF$7),"")</f>
        <v/>
      </c>
      <c r="AG134" s="48" t="str">
        <f ca="1">IF(AND($B134&gt;0,AG$7&gt;0),INDEX(Výskyt[#Data],MATCH($B134,Výskyt[kód-P]),AG$7),"")</f>
        <v/>
      </c>
      <c r="AH134" s="48" t="str">
        <f ca="1">IF(AND($B134&gt;0,AH$7&gt;0),INDEX(Výskyt[#Data],MATCH($B134,Výskyt[kód-P]),AH$7),"")</f>
        <v/>
      </c>
      <c r="AI134" s="48" t="str">
        <f ca="1">IF(AND($B134&gt;0,AI$7&gt;0),INDEX(Výskyt[#Data],MATCH($B134,Výskyt[kód-P]),AI$7),"")</f>
        <v/>
      </c>
      <c r="AJ134" s="48" t="str">
        <f ca="1">IF(AND($B134&gt;0,AJ$7&gt;0),INDEX(Výskyt[#Data],MATCH($B134,Výskyt[kód-P]),AJ$7),"")</f>
        <v/>
      </c>
      <c r="AK134" s="48" t="str">
        <f ca="1">IF(AND($B134&gt;0,AK$7&gt;0),INDEX(Výskyt[#Data],MATCH($B134,Výskyt[kód-P]),AK$7),"")</f>
        <v/>
      </c>
      <c r="AL134" s="48" t="str">
        <f ca="1">IF(AND($B134&gt;0,AL$7&gt;0),INDEX(Výskyt[#Data],MATCH($B134,Výskyt[kód-P]),AL$7),"")</f>
        <v/>
      </c>
      <c r="AM134" s="48" t="str">
        <f ca="1">IF(AND($B134&gt;0,AM$7&gt;0),INDEX(Výskyt[#Data],MATCH($B134,Výskyt[kód-P]),AM$7),"")</f>
        <v/>
      </c>
      <c r="AN134" s="48" t="str">
        <f ca="1">IF(AND($B134&gt;0,AN$7&gt;0),INDEX(Výskyt[#Data],MATCH($B134,Výskyt[kód-P]),AN$7),"")</f>
        <v/>
      </c>
      <c r="AO134" s="48" t="str">
        <f ca="1">IF(AND($B134&gt;0,AO$7&gt;0),INDEX(Výskyt[#Data],MATCH($B134,Výskyt[kód-P]),AO$7),"")</f>
        <v/>
      </c>
      <c r="AP134" s="48" t="str">
        <f ca="1">IF(AND($B134&gt;0,AP$7&gt;0),INDEX(Výskyt[#Data],MATCH($B134,Výskyt[kód-P]),AP$7),"")</f>
        <v/>
      </c>
      <c r="AQ134" s="48" t="str">
        <f ca="1">IF(AND($B134&gt;0,AQ$7&gt;0),INDEX(Výskyt[#Data],MATCH($B134,Výskyt[kód-P]),AQ$7),"")</f>
        <v/>
      </c>
      <c r="AR134" s="48" t="str">
        <f ca="1">IF(AND($B134&gt;0,AR$7&gt;0),INDEX(Výskyt[#Data],MATCH($B134,Výskyt[kód-P]),AR$7),"")</f>
        <v/>
      </c>
      <c r="AS134" s="48" t="str">
        <f ca="1">IF(AND($B134&gt;0,AS$7&gt;0),INDEX(Výskyt[#Data],MATCH($B134,Výskyt[kód-P]),AS$7),"")</f>
        <v/>
      </c>
      <c r="AT134" s="48" t="str">
        <f ca="1">IF(AND($B134&gt;0,AT$7&gt;0),INDEX(Výskyt[#Data],MATCH($B134,Výskyt[kód-P]),AT$7),"")</f>
        <v/>
      </c>
      <c r="AU134" s="48" t="str">
        <f ca="1">IF(AND($B134&gt;0,AU$7&gt;0),INDEX(Výskyt[#Data],MATCH($B134,Výskyt[kód-P]),AU$7),"")</f>
        <v/>
      </c>
      <c r="AV134" s="48" t="str">
        <f ca="1">IF(AND($B134&gt;0,AV$7&gt;0),INDEX(Výskyt[#Data],MATCH($B134,Výskyt[kód-P]),AV$7),"")</f>
        <v/>
      </c>
      <c r="AW134" s="48" t="str">
        <f ca="1">IF(AND($B134&gt;0,AW$7&gt;0),INDEX(Výskyt[#Data],MATCH($B134,Výskyt[kód-P]),AW$7),"")</f>
        <v/>
      </c>
      <c r="AX134" s="48" t="str">
        <f ca="1">IF(AND($B134&gt;0,AX$7&gt;0),INDEX(Výskyt[#Data],MATCH($B134,Výskyt[kód-P]),AX$7),"")</f>
        <v/>
      </c>
      <c r="AY134" s="48" t="str">
        <f ca="1">IF(AND($B134&gt;0,AY$7&gt;0),INDEX(Výskyt[#Data],MATCH($B134,Výskyt[kód-P]),AY$7),"")</f>
        <v/>
      </c>
      <c r="AZ134" s="48" t="str">
        <f ca="1">IF(AND($B134&gt;0,AZ$7&gt;0),INDEX(Výskyt[#Data],MATCH($B134,Výskyt[kód-P]),AZ$7),"")</f>
        <v/>
      </c>
      <c r="BA134" s="48" t="str">
        <f ca="1">IF(AND($B134&gt;0,BA$7&gt;0),INDEX(Výskyt[#Data],MATCH($B134,Výskyt[kód-P]),BA$7),"")</f>
        <v/>
      </c>
      <c r="BB134" s="42"/>
    </row>
    <row r="135" spans="1:54" ht="12.75" customHeight="1" x14ac:dyDescent="0.4">
      <c r="A135" s="54">
        <v>127</v>
      </c>
      <c r="B135" s="55" t="str">
        <f>IFERROR(INDEX(Výskyt[[poradie]:[kód-P]],MATCH(A135,Výskyt[poradie],0),2),"")</f>
        <v/>
      </c>
      <c r="C135" s="55" t="str">
        <f>IFERROR(INDEX(Cenník[[Kód]:[Názov]],MATCH($B135,Cenník[Kód]),2),"")</f>
        <v/>
      </c>
      <c r="D135" s="48" t="str">
        <f t="shared" ca="1" si="3"/>
        <v/>
      </c>
      <c r="E135" s="56" t="str">
        <f>IFERROR(INDEX(Cenník[[KódN]:[JC]],MATCH($B135,Cenník[KódN]),2),"")</f>
        <v/>
      </c>
      <c r="F135" s="57" t="str">
        <f t="shared" ca="1" si="4"/>
        <v/>
      </c>
      <c r="G135" s="42"/>
      <c r="H135" s="58" t="str">
        <f t="shared" si="5"/>
        <v/>
      </c>
      <c r="I135" s="48" t="str">
        <f ca="1">IF(AND($B135&gt;0,I$7&gt;0),INDEX(Výskyt[#Data],MATCH($B135,Výskyt[kód-P]),I$7),"")</f>
        <v/>
      </c>
      <c r="J135" s="48" t="str">
        <f ca="1">IF(AND($B135&gt;0,J$7&gt;0),INDEX(Výskyt[#Data],MATCH($B135,Výskyt[kód-P]),J$7),"")</f>
        <v/>
      </c>
      <c r="K135" s="48" t="str">
        <f ca="1">IF(AND($B135&gt;0,K$7&gt;0),INDEX(Výskyt[#Data],MATCH($B135,Výskyt[kód-P]),K$7),"")</f>
        <v/>
      </c>
      <c r="L135" s="48" t="str">
        <f ca="1">IF(AND($B135&gt;0,L$7&gt;0),INDEX(Výskyt[#Data],MATCH($B135,Výskyt[kód-P]),L$7),"")</f>
        <v/>
      </c>
      <c r="M135" s="48" t="str">
        <f ca="1">IF(AND($B135&gt;0,M$7&gt;0),INDEX(Výskyt[#Data],MATCH($B135,Výskyt[kód-P]),M$7),"")</f>
        <v/>
      </c>
      <c r="N135" s="48" t="str">
        <f ca="1">IF(AND($B135&gt;0,N$7&gt;0),INDEX(Výskyt[#Data],MATCH($B135,Výskyt[kód-P]),N$7),"")</f>
        <v/>
      </c>
      <c r="O135" s="48" t="str">
        <f ca="1">IF(AND($B135&gt;0,O$7&gt;0),INDEX(Výskyt[#Data],MATCH($B135,Výskyt[kód-P]),O$7),"")</f>
        <v/>
      </c>
      <c r="P135" s="48" t="str">
        <f ca="1">IF(AND($B135&gt;0,P$7&gt;0),INDEX(Výskyt[#Data],MATCH($B135,Výskyt[kód-P]),P$7),"")</f>
        <v/>
      </c>
      <c r="Q135" s="48" t="str">
        <f ca="1">IF(AND($B135&gt;0,Q$7&gt;0),INDEX(Výskyt[#Data],MATCH($B135,Výskyt[kód-P]),Q$7),"")</f>
        <v/>
      </c>
      <c r="R135" s="48" t="str">
        <f ca="1">IF(AND($B135&gt;0,R$7&gt;0),INDEX(Výskyt[#Data],MATCH($B135,Výskyt[kód-P]),R$7),"")</f>
        <v/>
      </c>
      <c r="S135" s="48" t="str">
        <f ca="1">IF(AND($B135&gt;0,S$7&gt;0),INDEX(Výskyt[#Data],MATCH($B135,Výskyt[kód-P]),S$7),"")</f>
        <v/>
      </c>
      <c r="T135" s="48" t="str">
        <f ca="1">IF(AND($B135&gt;0,T$7&gt;0),INDEX(Výskyt[#Data],MATCH($B135,Výskyt[kód-P]),T$7),"")</f>
        <v/>
      </c>
      <c r="U135" s="48" t="str">
        <f ca="1">IF(AND($B135&gt;0,U$7&gt;0),INDEX(Výskyt[#Data],MATCH($B135,Výskyt[kód-P]),U$7),"")</f>
        <v/>
      </c>
      <c r="V135" s="48" t="str">
        <f ca="1">IF(AND($B135&gt;0,V$7&gt;0),INDEX(Výskyt[#Data],MATCH($B135,Výskyt[kód-P]),V$7),"")</f>
        <v/>
      </c>
      <c r="W135" s="48" t="str">
        <f ca="1">IF(AND($B135&gt;0,W$7&gt;0),INDEX(Výskyt[#Data],MATCH($B135,Výskyt[kód-P]),W$7),"")</f>
        <v/>
      </c>
      <c r="X135" s="48" t="str">
        <f ca="1">IF(AND($B135&gt;0,X$7&gt;0),INDEX(Výskyt[#Data],MATCH($B135,Výskyt[kód-P]),X$7),"")</f>
        <v/>
      </c>
      <c r="Y135" s="48" t="str">
        <f ca="1">IF(AND($B135&gt;0,Y$7&gt;0),INDEX(Výskyt[#Data],MATCH($B135,Výskyt[kód-P]),Y$7),"")</f>
        <v/>
      </c>
      <c r="Z135" s="48" t="str">
        <f ca="1">IF(AND($B135&gt;0,Z$7&gt;0),INDEX(Výskyt[#Data],MATCH($B135,Výskyt[kód-P]),Z$7),"")</f>
        <v/>
      </c>
      <c r="AA135" s="48" t="str">
        <f ca="1">IF(AND($B135&gt;0,AA$7&gt;0),INDEX(Výskyt[#Data],MATCH($B135,Výskyt[kód-P]),AA$7),"")</f>
        <v/>
      </c>
      <c r="AB135" s="48" t="str">
        <f ca="1">IF(AND($B135&gt;0,AB$7&gt;0),INDEX(Výskyt[#Data],MATCH($B135,Výskyt[kód-P]),AB$7),"")</f>
        <v/>
      </c>
      <c r="AC135" s="48" t="str">
        <f ca="1">IF(AND($B135&gt;0,AC$7&gt;0),INDEX(Výskyt[#Data],MATCH($B135,Výskyt[kód-P]),AC$7),"")</f>
        <v/>
      </c>
      <c r="AD135" s="48" t="str">
        <f ca="1">IF(AND($B135&gt;0,AD$7&gt;0),INDEX(Výskyt[#Data],MATCH($B135,Výskyt[kód-P]),AD$7),"")</f>
        <v/>
      </c>
      <c r="AE135" s="48" t="str">
        <f ca="1">IF(AND($B135&gt;0,AE$7&gt;0),INDEX(Výskyt[#Data],MATCH($B135,Výskyt[kód-P]),AE$7),"")</f>
        <v/>
      </c>
      <c r="AF135" s="48" t="str">
        <f ca="1">IF(AND($B135&gt;0,AF$7&gt;0),INDEX(Výskyt[#Data],MATCH($B135,Výskyt[kód-P]),AF$7),"")</f>
        <v/>
      </c>
      <c r="AG135" s="48" t="str">
        <f ca="1">IF(AND($B135&gt;0,AG$7&gt;0),INDEX(Výskyt[#Data],MATCH($B135,Výskyt[kód-P]),AG$7),"")</f>
        <v/>
      </c>
      <c r="AH135" s="48" t="str">
        <f ca="1">IF(AND($B135&gt;0,AH$7&gt;0),INDEX(Výskyt[#Data],MATCH($B135,Výskyt[kód-P]),AH$7),"")</f>
        <v/>
      </c>
      <c r="AI135" s="48" t="str">
        <f ca="1">IF(AND($B135&gt;0,AI$7&gt;0),INDEX(Výskyt[#Data],MATCH($B135,Výskyt[kód-P]),AI$7),"")</f>
        <v/>
      </c>
      <c r="AJ135" s="48" t="str">
        <f ca="1">IF(AND($B135&gt;0,AJ$7&gt;0),INDEX(Výskyt[#Data],MATCH($B135,Výskyt[kód-P]),AJ$7),"")</f>
        <v/>
      </c>
      <c r="AK135" s="48" t="str">
        <f ca="1">IF(AND($B135&gt;0,AK$7&gt;0),INDEX(Výskyt[#Data],MATCH($B135,Výskyt[kód-P]),AK$7),"")</f>
        <v/>
      </c>
      <c r="AL135" s="48" t="str">
        <f ca="1">IF(AND($B135&gt;0,AL$7&gt;0),INDEX(Výskyt[#Data],MATCH($B135,Výskyt[kód-P]),AL$7),"")</f>
        <v/>
      </c>
      <c r="AM135" s="48" t="str">
        <f ca="1">IF(AND($B135&gt;0,AM$7&gt;0),INDEX(Výskyt[#Data],MATCH($B135,Výskyt[kód-P]),AM$7),"")</f>
        <v/>
      </c>
      <c r="AN135" s="48" t="str">
        <f ca="1">IF(AND($B135&gt;0,AN$7&gt;0),INDEX(Výskyt[#Data],MATCH($B135,Výskyt[kód-P]),AN$7),"")</f>
        <v/>
      </c>
      <c r="AO135" s="48" t="str">
        <f ca="1">IF(AND($B135&gt;0,AO$7&gt;0),INDEX(Výskyt[#Data],MATCH($B135,Výskyt[kód-P]),AO$7),"")</f>
        <v/>
      </c>
      <c r="AP135" s="48" t="str">
        <f ca="1">IF(AND($B135&gt;0,AP$7&gt;0),INDEX(Výskyt[#Data],MATCH($B135,Výskyt[kód-P]),AP$7),"")</f>
        <v/>
      </c>
      <c r="AQ135" s="48" t="str">
        <f ca="1">IF(AND($B135&gt;0,AQ$7&gt;0),INDEX(Výskyt[#Data],MATCH($B135,Výskyt[kód-P]),AQ$7),"")</f>
        <v/>
      </c>
      <c r="AR135" s="48" t="str">
        <f ca="1">IF(AND($B135&gt;0,AR$7&gt;0),INDEX(Výskyt[#Data],MATCH($B135,Výskyt[kód-P]),AR$7),"")</f>
        <v/>
      </c>
      <c r="AS135" s="48" t="str">
        <f ca="1">IF(AND($B135&gt;0,AS$7&gt;0),INDEX(Výskyt[#Data],MATCH($B135,Výskyt[kód-P]),AS$7),"")</f>
        <v/>
      </c>
      <c r="AT135" s="48" t="str">
        <f ca="1">IF(AND($B135&gt;0,AT$7&gt;0),INDEX(Výskyt[#Data],MATCH($B135,Výskyt[kód-P]),AT$7),"")</f>
        <v/>
      </c>
      <c r="AU135" s="48" t="str">
        <f ca="1">IF(AND($B135&gt;0,AU$7&gt;0),INDEX(Výskyt[#Data],MATCH($B135,Výskyt[kód-P]),AU$7),"")</f>
        <v/>
      </c>
      <c r="AV135" s="48" t="str">
        <f ca="1">IF(AND($B135&gt;0,AV$7&gt;0),INDEX(Výskyt[#Data],MATCH($B135,Výskyt[kód-P]),AV$7),"")</f>
        <v/>
      </c>
      <c r="AW135" s="48" t="str">
        <f ca="1">IF(AND($B135&gt;0,AW$7&gt;0),INDEX(Výskyt[#Data],MATCH($B135,Výskyt[kód-P]),AW$7),"")</f>
        <v/>
      </c>
      <c r="AX135" s="48" t="str">
        <f ca="1">IF(AND($B135&gt;0,AX$7&gt;0),INDEX(Výskyt[#Data],MATCH($B135,Výskyt[kód-P]),AX$7),"")</f>
        <v/>
      </c>
      <c r="AY135" s="48" t="str">
        <f ca="1">IF(AND($B135&gt;0,AY$7&gt;0),INDEX(Výskyt[#Data],MATCH($B135,Výskyt[kód-P]),AY$7),"")</f>
        <v/>
      </c>
      <c r="AZ135" s="48" t="str">
        <f ca="1">IF(AND($B135&gt;0,AZ$7&gt;0),INDEX(Výskyt[#Data],MATCH($B135,Výskyt[kód-P]),AZ$7),"")</f>
        <v/>
      </c>
      <c r="BA135" s="48" t="str">
        <f ca="1">IF(AND($B135&gt;0,BA$7&gt;0),INDEX(Výskyt[#Data],MATCH($B135,Výskyt[kód-P]),BA$7),"")</f>
        <v/>
      </c>
      <c r="BB135" s="42"/>
    </row>
    <row r="136" spans="1:54" ht="12.75" customHeight="1" x14ac:dyDescent="0.4">
      <c r="A136" s="54">
        <v>128</v>
      </c>
      <c r="B136" s="55" t="str">
        <f>IFERROR(INDEX(Výskyt[[poradie]:[kód-P]],MATCH(A136,Výskyt[poradie],0),2),"")</f>
        <v/>
      </c>
      <c r="C136" s="55" t="str">
        <f>IFERROR(INDEX(Cenník[[Kód]:[Názov]],MATCH($B136,Cenník[Kód]),2),"")</f>
        <v/>
      </c>
      <c r="D136" s="48" t="str">
        <f t="shared" ca="1" si="3"/>
        <v/>
      </c>
      <c r="E136" s="56" t="str">
        <f>IFERROR(INDEX(Cenník[[KódN]:[JC]],MATCH($B136,Cenník[KódN]),2),"")</f>
        <v/>
      </c>
      <c r="F136" s="57" t="str">
        <f t="shared" ca="1" si="4"/>
        <v/>
      </c>
      <c r="G136" s="42"/>
      <c r="H136" s="58" t="str">
        <f t="shared" si="5"/>
        <v/>
      </c>
      <c r="I136" s="48" t="str">
        <f ca="1">IF(AND($B136&gt;0,I$7&gt;0),INDEX(Výskyt[#Data],MATCH($B136,Výskyt[kód-P]),I$7),"")</f>
        <v/>
      </c>
      <c r="J136" s="48" t="str">
        <f ca="1">IF(AND($B136&gt;0,J$7&gt;0),INDEX(Výskyt[#Data],MATCH($B136,Výskyt[kód-P]),J$7),"")</f>
        <v/>
      </c>
      <c r="K136" s="48" t="str">
        <f ca="1">IF(AND($B136&gt;0,K$7&gt;0),INDEX(Výskyt[#Data],MATCH($B136,Výskyt[kód-P]),K$7),"")</f>
        <v/>
      </c>
      <c r="L136" s="48" t="str">
        <f ca="1">IF(AND($B136&gt;0,L$7&gt;0),INDEX(Výskyt[#Data],MATCH($B136,Výskyt[kód-P]),L$7),"")</f>
        <v/>
      </c>
      <c r="M136" s="48" t="str">
        <f ca="1">IF(AND($B136&gt;0,M$7&gt;0),INDEX(Výskyt[#Data],MATCH($B136,Výskyt[kód-P]),M$7),"")</f>
        <v/>
      </c>
      <c r="N136" s="48" t="str">
        <f ca="1">IF(AND($B136&gt;0,N$7&gt;0),INDEX(Výskyt[#Data],MATCH($B136,Výskyt[kód-P]),N$7),"")</f>
        <v/>
      </c>
      <c r="O136" s="48" t="str">
        <f ca="1">IF(AND($B136&gt;0,O$7&gt;0),INDEX(Výskyt[#Data],MATCH($B136,Výskyt[kód-P]),O$7),"")</f>
        <v/>
      </c>
      <c r="P136" s="48" t="str">
        <f ca="1">IF(AND($B136&gt;0,P$7&gt;0),INDEX(Výskyt[#Data],MATCH($B136,Výskyt[kód-P]),P$7),"")</f>
        <v/>
      </c>
      <c r="Q136" s="48" t="str">
        <f ca="1">IF(AND($B136&gt;0,Q$7&gt;0),INDEX(Výskyt[#Data],MATCH($B136,Výskyt[kód-P]),Q$7),"")</f>
        <v/>
      </c>
      <c r="R136" s="48" t="str">
        <f ca="1">IF(AND($B136&gt;0,R$7&gt;0),INDEX(Výskyt[#Data],MATCH($B136,Výskyt[kód-P]),R$7),"")</f>
        <v/>
      </c>
      <c r="S136" s="48" t="str">
        <f ca="1">IF(AND($B136&gt;0,S$7&gt;0),INDEX(Výskyt[#Data],MATCH($B136,Výskyt[kód-P]),S$7),"")</f>
        <v/>
      </c>
      <c r="T136" s="48" t="str">
        <f ca="1">IF(AND($B136&gt;0,T$7&gt;0),INDEX(Výskyt[#Data],MATCH($B136,Výskyt[kód-P]),T$7),"")</f>
        <v/>
      </c>
      <c r="U136" s="48" t="str">
        <f ca="1">IF(AND($B136&gt;0,U$7&gt;0),INDEX(Výskyt[#Data],MATCH($B136,Výskyt[kód-P]),U$7),"")</f>
        <v/>
      </c>
      <c r="V136" s="48" t="str">
        <f ca="1">IF(AND($B136&gt;0,V$7&gt;0),INDEX(Výskyt[#Data],MATCH($B136,Výskyt[kód-P]),V$7),"")</f>
        <v/>
      </c>
      <c r="W136" s="48" t="str">
        <f ca="1">IF(AND($B136&gt;0,W$7&gt;0),INDEX(Výskyt[#Data],MATCH($B136,Výskyt[kód-P]),W$7),"")</f>
        <v/>
      </c>
      <c r="X136" s="48" t="str">
        <f ca="1">IF(AND($B136&gt;0,X$7&gt;0),INDEX(Výskyt[#Data],MATCH($B136,Výskyt[kód-P]),X$7),"")</f>
        <v/>
      </c>
      <c r="Y136" s="48" t="str">
        <f ca="1">IF(AND($B136&gt;0,Y$7&gt;0),INDEX(Výskyt[#Data],MATCH($B136,Výskyt[kód-P]),Y$7),"")</f>
        <v/>
      </c>
      <c r="Z136" s="48" t="str">
        <f ca="1">IF(AND($B136&gt;0,Z$7&gt;0),INDEX(Výskyt[#Data],MATCH($B136,Výskyt[kód-P]),Z$7),"")</f>
        <v/>
      </c>
      <c r="AA136" s="48" t="str">
        <f ca="1">IF(AND($B136&gt;0,AA$7&gt;0),INDEX(Výskyt[#Data],MATCH($B136,Výskyt[kód-P]),AA$7),"")</f>
        <v/>
      </c>
      <c r="AB136" s="48" t="str">
        <f ca="1">IF(AND($B136&gt;0,AB$7&gt;0),INDEX(Výskyt[#Data],MATCH($B136,Výskyt[kód-P]),AB$7),"")</f>
        <v/>
      </c>
      <c r="AC136" s="48" t="str">
        <f ca="1">IF(AND($B136&gt;0,AC$7&gt;0),INDEX(Výskyt[#Data],MATCH($B136,Výskyt[kód-P]),AC$7),"")</f>
        <v/>
      </c>
      <c r="AD136" s="48" t="str">
        <f ca="1">IF(AND($B136&gt;0,AD$7&gt;0),INDEX(Výskyt[#Data],MATCH($B136,Výskyt[kód-P]),AD$7),"")</f>
        <v/>
      </c>
      <c r="AE136" s="48" t="str">
        <f ca="1">IF(AND($B136&gt;0,AE$7&gt;0),INDEX(Výskyt[#Data],MATCH($B136,Výskyt[kód-P]),AE$7),"")</f>
        <v/>
      </c>
      <c r="AF136" s="48" t="str">
        <f ca="1">IF(AND($B136&gt;0,AF$7&gt;0),INDEX(Výskyt[#Data],MATCH($B136,Výskyt[kód-P]),AF$7),"")</f>
        <v/>
      </c>
      <c r="AG136" s="48" t="str">
        <f ca="1">IF(AND($B136&gt;0,AG$7&gt;0),INDEX(Výskyt[#Data],MATCH($B136,Výskyt[kód-P]),AG$7),"")</f>
        <v/>
      </c>
      <c r="AH136" s="48" t="str">
        <f ca="1">IF(AND($B136&gt;0,AH$7&gt;0),INDEX(Výskyt[#Data],MATCH($B136,Výskyt[kód-P]),AH$7),"")</f>
        <v/>
      </c>
      <c r="AI136" s="48" t="str">
        <f ca="1">IF(AND($B136&gt;0,AI$7&gt;0),INDEX(Výskyt[#Data],MATCH($B136,Výskyt[kód-P]),AI$7),"")</f>
        <v/>
      </c>
      <c r="AJ136" s="48" t="str">
        <f ca="1">IF(AND($B136&gt;0,AJ$7&gt;0),INDEX(Výskyt[#Data],MATCH($B136,Výskyt[kód-P]),AJ$7),"")</f>
        <v/>
      </c>
      <c r="AK136" s="48" t="str">
        <f ca="1">IF(AND($B136&gt;0,AK$7&gt;0),INDEX(Výskyt[#Data],MATCH($B136,Výskyt[kód-P]),AK$7),"")</f>
        <v/>
      </c>
      <c r="AL136" s="48" t="str">
        <f ca="1">IF(AND($B136&gt;0,AL$7&gt;0),INDEX(Výskyt[#Data],MATCH($B136,Výskyt[kód-P]),AL$7),"")</f>
        <v/>
      </c>
      <c r="AM136" s="48" t="str">
        <f ca="1">IF(AND($B136&gt;0,AM$7&gt;0),INDEX(Výskyt[#Data],MATCH($B136,Výskyt[kód-P]),AM$7),"")</f>
        <v/>
      </c>
      <c r="AN136" s="48" t="str">
        <f ca="1">IF(AND($B136&gt;0,AN$7&gt;0),INDEX(Výskyt[#Data],MATCH($B136,Výskyt[kód-P]),AN$7),"")</f>
        <v/>
      </c>
      <c r="AO136" s="48" t="str">
        <f ca="1">IF(AND($B136&gt;0,AO$7&gt;0),INDEX(Výskyt[#Data],MATCH($B136,Výskyt[kód-P]),AO$7),"")</f>
        <v/>
      </c>
      <c r="AP136" s="48" t="str">
        <f ca="1">IF(AND($B136&gt;0,AP$7&gt;0),INDEX(Výskyt[#Data],MATCH($B136,Výskyt[kód-P]),AP$7),"")</f>
        <v/>
      </c>
      <c r="AQ136" s="48" t="str">
        <f ca="1">IF(AND($B136&gt;0,AQ$7&gt;0),INDEX(Výskyt[#Data],MATCH($B136,Výskyt[kód-P]),AQ$7),"")</f>
        <v/>
      </c>
      <c r="AR136" s="48" t="str">
        <f ca="1">IF(AND($B136&gt;0,AR$7&gt;0),INDEX(Výskyt[#Data],MATCH($B136,Výskyt[kód-P]),AR$7),"")</f>
        <v/>
      </c>
      <c r="AS136" s="48" t="str">
        <f ca="1">IF(AND($B136&gt;0,AS$7&gt;0),INDEX(Výskyt[#Data],MATCH($B136,Výskyt[kód-P]),AS$7),"")</f>
        <v/>
      </c>
      <c r="AT136" s="48" t="str">
        <f ca="1">IF(AND($B136&gt;0,AT$7&gt;0),INDEX(Výskyt[#Data],MATCH($B136,Výskyt[kód-P]),AT$7),"")</f>
        <v/>
      </c>
      <c r="AU136" s="48" t="str">
        <f ca="1">IF(AND($B136&gt;0,AU$7&gt;0),INDEX(Výskyt[#Data],MATCH($B136,Výskyt[kód-P]),AU$7),"")</f>
        <v/>
      </c>
      <c r="AV136" s="48" t="str">
        <f ca="1">IF(AND($B136&gt;0,AV$7&gt;0),INDEX(Výskyt[#Data],MATCH($B136,Výskyt[kód-P]),AV$7),"")</f>
        <v/>
      </c>
      <c r="AW136" s="48" t="str">
        <f ca="1">IF(AND($B136&gt;0,AW$7&gt;0),INDEX(Výskyt[#Data],MATCH($B136,Výskyt[kód-P]),AW$7),"")</f>
        <v/>
      </c>
      <c r="AX136" s="48" t="str">
        <f ca="1">IF(AND($B136&gt;0,AX$7&gt;0),INDEX(Výskyt[#Data],MATCH($B136,Výskyt[kód-P]),AX$7),"")</f>
        <v/>
      </c>
      <c r="AY136" s="48" t="str">
        <f ca="1">IF(AND($B136&gt;0,AY$7&gt;0),INDEX(Výskyt[#Data],MATCH($B136,Výskyt[kód-P]),AY$7),"")</f>
        <v/>
      </c>
      <c r="AZ136" s="48" t="str">
        <f ca="1">IF(AND($B136&gt;0,AZ$7&gt;0),INDEX(Výskyt[#Data],MATCH($B136,Výskyt[kód-P]),AZ$7),"")</f>
        <v/>
      </c>
      <c r="BA136" s="48" t="str">
        <f ca="1">IF(AND($B136&gt;0,BA$7&gt;0),INDEX(Výskyt[#Data],MATCH($B136,Výskyt[kód-P]),BA$7),"")</f>
        <v/>
      </c>
      <c r="BB136" s="42"/>
    </row>
    <row r="137" spans="1:54" ht="12.75" customHeight="1" x14ac:dyDescent="0.4">
      <c r="A137" s="54">
        <v>129</v>
      </c>
      <c r="B137" s="55" t="str">
        <f>IFERROR(INDEX(Výskyt[[poradie]:[kód-P]],MATCH(A137,Výskyt[poradie],0),2),"")</f>
        <v/>
      </c>
      <c r="C137" s="55" t="str">
        <f>IFERROR(INDEX(Cenník[[Kód]:[Názov]],MATCH($B137,Cenník[Kód]),2),"")</f>
        <v/>
      </c>
      <c r="D137" s="48" t="str">
        <f t="shared" ca="1" si="3"/>
        <v/>
      </c>
      <c r="E137" s="56" t="str">
        <f>IFERROR(INDEX(Cenník[[KódN]:[JC]],MATCH($B137,Cenník[KódN]),2),"")</f>
        <v/>
      </c>
      <c r="F137" s="57" t="str">
        <f t="shared" ca="1" si="4"/>
        <v/>
      </c>
      <c r="G137" s="42"/>
      <c r="H137" s="58" t="str">
        <f t="shared" si="5"/>
        <v/>
      </c>
      <c r="I137" s="48" t="str">
        <f ca="1">IF(AND($B137&gt;0,I$7&gt;0),INDEX(Výskyt[#Data],MATCH($B137,Výskyt[kód-P]),I$7),"")</f>
        <v/>
      </c>
      <c r="J137" s="48" t="str">
        <f ca="1">IF(AND($B137&gt;0,J$7&gt;0),INDEX(Výskyt[#Data],MATCH($B137,Výskyt[kód-P]),J$7),"")</f>
        <v/>
      </c>
      <c r="K137" s="48" t="str">
        <f ca="1">IF(AND($B137&gt;0,K$7&gt;0),INDEX(Výskyt[#Data],MATCH($B137,Výskyt[kód-P]),K$7),"")</f>
        <v/>
      </c>
      <c r="L137" s="48" t="str">
        <f ca="1">IF(AND($B137&gt;0,L$7&gt;0),INDEX(Výskyt[#Data],MATCH($B137,Výskyt[kód-P]),L$7),"")</f>
        <v/>
      </c>
      <c r="M137" s="48" t="str">
        <f ca="1">IF(AND($B137&gt;0,M$7&gt;0),INDEX(Výskyt[#Data],MATCH($B137,Výskyt[kód-P]),M$7),"")</f>
        <v/>
      </c>
      <c r="N137" s="48" t="str">
        <f ca="1">IF(AND($B137&gt;0,N$7&gt;0),INDEX(Výskyt[#Data],MATCH($B137,Výskyt[kód-P]),N$7),"")</f>
        <v/>
      </c>
      <c r="O137" s="48" t="str">
        <f ca="1">IF(AND($B137&gt;0,O$7&gt;0),INDEX(Výskyt[#Data],MATCH($B137,Výskyt[kód-P]),O$7),"")</f>
        <v/>
      </c>
      <c r="P137" s="48" t="str">
        <f ca="1">IF(AND($B137&gt;0,P$7&gt;0),INDEX(Výskyt[#Data],MATCH($B137,Výskyt[kód-P]),P$7),"")</f>
        <v/>
      </c>
      <c r="Q137" s="48" t="str">
        <f ca="1">IF(AND($B137&gt;0,Q$7&gt;0),INDEX(Výskyt[#Data],MATCH($B137,Výskyt[kód-P]),Q$7),"")</f>
        <v/>
      </c>
      <c r="R137" s="48" t="str">
        <f ca="1">IF(AND($B137&gt;0,R$7&gt;0),INDEX(Výskyt[#Data],MATCH($B137,Výskyt[kód-P]),R$7),"")</f>
        <v/>
      </c>
      <c r="S137" s="48" t="str">
        <f ca="1">IF(AND($B137&gt;0,S$7&gt;0),INDEX(Výskyt[#Data],MATCH($B137,Výskyt[kód-P]),S$7),"")</f>
        <v/>
      </c>
      <c r="T137" s="48" t="str">
        <f ca="1">IF(AND($B137&gt;0,T$7&gt;0),INDEX(Výskyt[#Data],MATCH($B137,Výskyt[kód-P]),T$7),"")</f>
        <v/>
      </c>
      <c r="U137" s="48" t="str">
        <f ca="1">IF(AND($B137&gt;0,U$7&gt;0),INDEX(Výskyt[#Data],MATCH($B137,Výskyt[kód-P]),U$7),"")</f>
        <v/>
      </c>
      <c r="V137" s="48" t="str">
        <f ca="1">IF(AND($B137&gt;0,V$7&gt;0),INDEX(Výskyt[#Data],MATCH($B137,Výskyt[kód-P]),V$7),"")</f>
        <v/>
      </c>
      <c r="W137" s="48" t="str">
        <f ca="1">IF(AND($B137&gt;0,W$7&gt;0),INDEX(Výskyt[#Data],MATCH($B137,Výskyt[kód-P]),W$7),"")</f>
        <v/>
      </c>
      <c r="X137" s="48" t="str">
        <f ca="1">IF(AND($B137&gt;0,X$7&gt;0),INDEX(Výskyt[#Data],MATCH($B137,Výskyt[kód-P]),X$7),"")</f>
        <v/>
      </c>
      <c r="Y137" s="48" t="str">
        <f ca="1">IF(AND($B137&gt;0,Y$7&gt;0),INDEX(Výskyt[#Data],MATCH($B137,Výskyt[kód-P]),Y$7),"")</f>
        <v/>
      </c>
      <c r="Z137" s="48" t="str">
        <f ca="1">IF(AND($B137&gt;0,Z$7&gt;0),INDEX(Výskyt[#Data],MATCH($B137,Výskyt[kód-P]),Z$7),"")</f>
        <v/>
      </c>
      <c r="AA137" s="48" t="str">
        <f ca="1">IF(AND($B137&gt;0,AA$7&gt;0),INDEX(Výskyt[#Data],MATCH($B137,Výskyt[kód-P]),AA$7),"")</f>
        <v/>
      </c>
      <c r="AB137" s="48" t="str">
        <f ca="1">IF(AND($B137&gt;0,AB$7&gt;0),INDEX(Výskyt[#Data],MATCH($B137,Výskyt[kód-P]),AB$7),"")</f>
        <v/>
      </c>
      <c r="AC137" s="48" t="str">
        <f ca="1">IF(AND($B137&gt;0,AC$7&gt;0),INDEX(Výskyt[#Data],MATCH($B137,Výskyt[kód-P]),AC$7),"")</f>
        <v/>
      </c>
      <c r="AD137" s="48" t="str">
        <f ca="1">IF(AND($B137&gt;0,AD$7&gt;0),INDEX(Výskyt[#Data],MATCH($B137,Výskyt[kód-P]),AD$7),"")</f>
        <v/>
      </c>
      <c r="AE137" s="48" t="str">
        <f ca="1">IF(AND($B137&gt;0,AE$7&gt;0),INDEX(Výskyt[#Data],MATCH($B137,Výskyt[kód-P]),AE$7),"")</f>
        <v/>
      </c>
      <c r="AF137" s="48" t="str">
        <f ca="1">IF(AND($B137&gt;0,AF$7&gt;0),INDEX(Výskyt[#Data],MATCH($B137,Výskyt[kód-P]),AF$7),"")</f>
        <v/>
      </c>
      <c r="AG137" s="48" t="str">
        <f ca="1">IF(AND($B137&gt;0,AG$7&gt;0),INDEX(Výskyt[#Data],MATCH($B137,Výskyt[kód-P]),AG$7),"")</f>
        <v/>
      </c>
      <c r="AH137" s="48" t="str">
        <f ca="1">IF(AND($B137&gt;0,AH$7&gt;0),INDEX(Výskyt[#Data],MATCH($B137,Výskyt[kód-P]),AH$7),"")</f>
        <v/>
      </c>
      <c r="AI137" s="48" t="str">
        <f ca="1">IF(AND($B137&gt;0,AI$7&gt;0),INDEX(Výskyt[#Data],MATCH($B137,Výskyt[kód-P]),AI$7),"")</f>
        <v/>
      </c>
      <c r="AJ137" s="48" t="str">
        <f ca="1">IF(AND($B137&gt;0,AJ$7&gt;0),INDEX(Výskyt[#Data],MATCH($B137,Výskyt[kód-P]),AJ$7),"")</f>
        <v/>
      </c>
      <c r="AK137" s="48" t="str">
        <f ca="1">IF(AND($B137&gt;0,AK$7&gt;0),INDEX(Výskyt[#Data],MATCH($B137,Výskyt[kód-P]),AK$7),"")</f>
        <v/>
      </c>
      <c r="AL137" s="48" t="str">
        <f ca="1">IF(AND($B137&gt;0,AL$7&gt;0),INDEX(Výskyt[#Data],MATCH($B137,Výskyt[kód-P]),AL$7),"")</f>
        <v/>
      </c>
      <c r="AM137" s="48" t="str">
        <f ca="1">IF(AND($B137&gt;0,AM$7&gt;0),INDEX(Výskyt[#Data],MATCH($B137,Výskyt[kód-P]),AM$7),"")</f>
        <v/>
      </c>
      <c r="AN137" s="48" t="str">
        <f ca="1">IF(AND($B137&gt;0,AN$7&gt;0),INDEX(Výskyt[#Data],MATCH($B137,Výskyt[kód-P]),AN$7),"")</f>
        <v/>
      </c>
      <c r="AO137" s="48" t="str">
        <f ca="1">IF(AND($B137&gt;0,AO$7&gt;0),INDEX(Výskyt[#Data],MATCH($B137,Výskyt[kód-P]),AO$7),"")</f>
        <v/>
      </c>
      <c r="AP137" s="48" t="str">
        <f ca="1">IF(AND($B137&gt;0,AP$7&gt;0),INDEX(Výskyt[#Data],MATCH($B137,Výskyt[kód-P]),AP$7),"")</f>
        <v/>
      </c>
      <c r="AQ137" s="48" t="str">
        <f ca="1">IF(AND($B137&gt;0,AQ$7&gt;0),INDEX(Výskyt[#Data],MATCH($B137,Výskyt[kód-P]),AQ$7),"")</f>
        <v/>
      </c>
      <c r="AR137" s="48" t="str">
        <f ca="1">IF(AND($B137&gt;0,AR$7&gt;0),INDEX(Výskyt[#Data],MATCH($B137,Výskyt[kód-P]),AR$7),"")</f>
        <v/>
      </c>
      <c r="AS137" s="48" t="str">
        <f ca="1">IF(AND($B137&gt;0,AS$7&gt;0),INDEX(Výskyt[#Data],MATCH($B137,Výskyt[kód-P]),AS$7),"")</f>
        <v/>
      </c>
      <c r="AT137" s="48" t="str">
        <f ca="1">IF(AND($B137&gt;0,AT$7&gt;0),INDEX(Výskyt[#Data],MATCH($B137,Výskyt[kód-P]),AT$7),"")</f>
        <v/>
      </c>
      <c r="AU137" s="48" t="str">
        <f ca="1">IF(AND($B137&gt;0,AU$7&gt;0),INDEX(Výskyt[#Data],MATCH($B137,Výskyt[kód-P]),AU$7),"")</f>
        <v/>
      </c>
      <c r="AV137" s="48" t="str">
        <f ca="1">IF(AND($B137&gt;0,AV$7&gt;0),INDEX(Výskyt[#Data],MATCH($B137,Výskyt[kód-P]),AV$7),"")</f>
        <v/>
      </c>
      <c r="AW137" s="48" t="str">
        <f ca="1">IF(AND($B137&gt;0,AW$7&gt;0),INDEX(Výskyt[#Data],MATCH($B137,Výskyt[kód-P]),AW$7),"")</f>
        <v/>
      </c>
      <c r="AX137" s="48" t="str">
        <f ca="1">IF(AND($B137&gt;0,AX$7&gt;0),INDEX(Výskyt[#Data],MATCH($B137,Výskyt[kód-P]),AX$7),"")</f>
        <v/>
      </c>
      <c r="AY137" s="48" t="str">
        <f ca="1">IF(AND($B137&gt;0,AY$7&gt;0),INDEX(Výskyt[#Data],MATCH($B137,Výskyt[kód-P]),AY$7),"")</f>
        <v/>
      </c>
      <c r="AZ137" s="48" t="str">
        <f ca="1">IF(AND($B137&gt;0,AZ$7&gt;0),INDEX(Výskyt[#Data],MATCH($B137,Výskyt[kód-P]),AZ$7),"")</f>
        <v/>
      </c>
      <c r="BA137" s="48" t="str">
        <f ca="1">IF(AND($B137&gt;0,BA$7&gt;0),INDEX(Výskyt[#Data],MATCH($B137,Výskyt[kód-P]),BA$7),"")</f>
        <v/>
      </c>
      <c r="BB137" s="42"/>
    </row>
    <row r="138" spans="1:54" ht="12.75" customHeight="1" x14ac:dyDescent="0.4">
      <c r="A138" s="54">
        <v>130</v>
      </c>
      <c r="B138" s="55" t="str">
        <f>IFERROR(INDEX(Výskyt[[poradie]:[kód-P]],MATCH(A138,Výskyt[poradie],0),2),"")</f>
        <v/>
      </c>
      <c r="C138" s="55" t="str">
        <f>IFERROR(INDEX(Cenník[[Kód]:[Názov]],MATCH($B138,Cenník[Kód]),2),"")</f>
        <v/>
      </c>
      <c r="D138" s="48" t="str">
        <f t="shared" ref="D138:D201" ca="1" si="6">IF(SUM(I138:BA138)&lt;&gt;0,SUM(I138:BA138),"")</f>
        <v/>
      </c>
      <c r="E138" s="56" t="str">
        <f>IFERROR(INDEX(Cenník[[KódN]:[JC]],MATCH($B138,Cenník[KódN]),2),"")</f>
        <v/>
      </c>
      <c r="F138" s="57" t="str">
        <f t="shared" ref="F138:F201" ca="1" si="7">IFERROR(D138*E138,"")</f>
        <v/>
      </c>
      <c r="G138" s="42"/>
      <c r="H138" s="58" t="str">
        <f t="shared" ref="H138:H201" si="8">IF(B138&gt;0,C138,"")</f>
        <v/>
      </c>
      <c r="I138" s="48" t="str">
        <f ca="1">IF(AND($B138&gt;0,I$7&gt;0),INDEX(Výskyt[#Data],MATCH($B138,Výskyt[kód-P]),I$7),"")</f>
        <v/>
      </c>
      <c r="J138" s="48" t="str">
        <f ca="1">IF(AND($B138&gt;0,J$7&gt;0),INDEX(Výskyt[#Data],MATCH($B138,Výskyt[kód-P]),J$7),"")</f>
        <v/>
      </c>
      <c r="K138" s="48" t="str">
        <f ca="1">IF(AND($B138&gt;0,K$7&gt;0),INDEX(Výskyt[#Data],MATCH($B138,Výskyt[kód-P]),K$7),"")</f>
        <v/>
      </c>
      <c r="L138" s="48" t="str">
        <f ca="1">IF(AND($B138&gt;0,L$7&gt;0),INDEX(Výskyt[#Data],MATCH($B138,Výskyt[kód-P]),L$7),"")</f>
        <v/>
      </c>
      <c r="M138" s="48" t="str">
        <f ca="1">IF(AND($B138&gt;0,M$7&gt;0),INDEX(Výskyt[#Data],MATCH($B138,Výskyt[kód-P]),M$7),"")</f>
        <v/>
      </c>
      <c r="N138" s="48" t="str">
        <f ca="1">IF(AND($B138&gt;0,N$7&gt;0),INDEX(Výskyt[#Data],MATCH($B138,Výskyt[kód-P]),N$7),"")</f>
        <v/>
      </c>
      <c r="O138" s="48" t="str">
        <f ca="1">IF(AND($B138&gt;0,O$7&gt;0),INDEX(Výskyt[#Data],MATCH($B138,Výskyt[kód-P]),O$7),"")</f>
        <v/>
      </c>
      <c r="P138" s="48" t="str">
        <f ca="1">IF(AND($B138&gt;0,P$7&gt;0),INDEX(Výskyt[#Data],MATCH($B138,Výskyt[kód-P]),P$7),"")</f>
        <v/>
      </c>
      <c r="Q138" s="48" t="str">
        <f ca="1">IF(AND($B138&gt;0,Q$7&gt;0),INDEX(Výskyt[#Data],MATCH($B138,Výskyt[kód-P]),Q$7),"")</f>
        <v/>
      </c>
      <c r="R138" s="48" t="str">
        <f ca="1">IF(AND($B138&gt;0,R$7&gt;0),INDEX(Výskyt[#Data],MATCH($B138,Výskyt[kód-P]),R$7),"")</f>
        <v/>
      </c>
      <c r="S138" s="48" t="str">
        <f ca="1">IF(AND($B138&gt;0,S$7&gt;0),INDEX(Výskyt[#Data],MATCH($B138,Výskyt[kód-P]),S$7),"")</f>
        <v/>
      </c>
      <c r="T138" s="48" t="str">
        <f ca="1">IF(AND($B138&gt;0,T$7&gt;0),INDEX(Výskyt[#Data],MATCH($B138,Výskyt[kód-P]),T$7),"")</f>
        <v/>
      </c>
      <c r="U138" s="48" t="str">
        <f ca="1">IF(AND($B138&gt;0,U$7&gt;0),INDEX(Výskyt[#Data],MATCH($B138,Výskyt[kód-P]),U$7),"")</f>
        <v/>
      </c>
      <c r="V138" s="48" t="str">
        <f ca="1">IF(AND($B138&gt;0,V$7&gt;0),INDEX(Výskyt[#Data],MATCH($B138,Výskyt[kód-P]),V$7),"")</f>
        <v/>
      </c>
      <c r="W138" s="48" t="str">
        <f ca="1">IF(AND($B138&gt;0,W$7&gt;0),INDEX(Výskyt[#Data],MATCH($B138,Výskyt[kód-P]),W$7),"")</f>
        <v/>
      </c>
      <c r="X138" s="48" t="str">
        <f ca="1">IF(AND($B138&gt;0,X$7&gt;0),INDEX(Výskyt[#Data],MATCH($B138,Výskyt[kód-P]),X$7),"")</f>
        <v/>
      </c>
      <c r="Y138" s="48" t="str">
        <f ca="1">IF(AND($B138&gt;0,Y$7&gt;0),INDEX(Výskyt[#Data],MATCH($B138,Výskyt[kód-P]),Y$7),"")</f>
        <v/>
      </c>
      <c r="Z138" s="48" t="str">
        <f ca="1">IF(AND($B138&gt;0,Z$7&gt;0),INDEX(Výskyt[#Data],MATCH($B138,Výskyt[kód-P]),Z$7),"")</f>
        <v/>
      </c>
      <c r="AA138" s="48" t="str">
        <f ca="1">IF(AND($B138&gt;0,AA$7&gt;0),INDEX(Výskyt[#Data],MATCH($B138,Výskyt[kód-P]),AA$7),"")</f>
        <v/>
      </c>
      <c r="AB138" s="48" t="str">
        <f ca="1">IF(AND($B138&gt;0,AB$7&gt;0),INDEX(Výskyt[#Data],MATCH($B138,Výskyt[kód-P]),AB$7),"")</f>
        <v/>
      </c>
      <c r="AC138" s="48" t="str">
        <f ca="1">IF(AND($B138&gt;0,AC$7&gt;0),INDEX(Výskyt[#Data],MATCH($B138,Výskyt[kód-P]),AC$7),"")</f>
        <v/>
      </c>
      <c r="AD138" s="48" t="str">
        <f ca="1">IF(AND($B138&gt;0,AD$7&gt;0),INDEX(Výskyt[#Data],MATCH($B138,Výskyt[kód-P]),AD$7),"")</f>
        <v/>
      </c>
      <c r="AE138" s="48" t="str">
        <f ca="1">IF(AND($B138&gt;0,AE$7&gt;0),INDEX(Výskyt[#Data],MATCH($B138,Výskyt[kód-P]),AE$7),"")</f>
        <v/>
      </c>
      <c r="AF138" s="48" t="str">
        <f ca="1">IF(AND($B138&gt;0,AF$7&gt;0),INDEX(Výskyt[#Data],MATCH($B138,Výskyt[kód-P]),AF$7),"")</f>
        <v/>
      </c>
      <c r="AG138" s="48" t="str">
        <f ca="1">IF(AND($B138&gt;0,AG$7&gt;0),INDEX(Výskyt[#Data],MATCH($B138,Výskyt[kód-P]),AG$7),"")</f>
        <v/>
      </c>
      <c r="AH138" s="48" t="str">
        <f ca="1">IF(AND($B138&gt;0,AH$7&gt;0),INDEX(Výskyt[#Data],MATCH($B138,Výskyt[kód-P]),AH$7),"")</f>
        <v/>
      </c>
      <c r="AI138" s="48" t="str">
        <f ca="1">IF(AND($B138&gt;0,AI$7&gt;0),INDEX(Výskyt[#Data],MATCH($B138,Výskyt[kód-P]),AI$7),"")</f>
        <v/>
      </c>
      <c r="AJ138" s="48" t="str">
        <f ca="1">IF(AND($B138&gt;0,AJ$7&gt;0),INDEX(Výskyt[#Data],MATCH($B138,Výskyt[kód-P]),AJ$7),"")</f>
        <v/>
      </c>
      <c r="AK138" s="48" t="str">
        <f ca="1">IF(AND($B138&gt;0,AK$7&gt;0),INDEX(Výskyt[#Data],MATCH($B138,Výskyt[kód-P]),AK$7),"")</f>
        <v/>
      </c>
      <c r="AL138" s="48" t="str">
        <f ca="1">IF(AND($B138&gt;0,AL$7&gt;0),INDEX(Výskyt[#Data],MATCH($B138,Výskyt[kód-P]),AL$7),"")</f>
        <v/>
      </c>
      <c r="AM138" s="48" t="str">
        <f ca="1">IF(AND($B138&gt;0,AM$7&gt;0),INDEX(Výskyt[#Data],MATCH($B138,Výskyt[kód-P]),AM$7),"")</f>
        <v/>
      </c>
      <c r="AN138" s="48" t="str">
        <f ca="1">IF(AND($B138&gt;0,AN$7&gt;0),INDEX(Výskyt[#Data],MATCH($B138,Výskyt[kód-P]),AN$7),"")</f>
        <v/>
      </c>
      <c r="AO138" s="48" t="str">
        <f ca="1">IF(AND($B138&gt;0,AO$7&gt;0),INDEX(Výskyt[#Data],MATCH($B138,Výskyt[kód-P]),AO$7),"")</f>
        <v/>
      </c>
      <c r="AP138" s="48" t="str">
        <f ca="1">IF(AND($B138&gt;0,AP$7&gt;0),INDEX(Výskyt[#Data],MATCH($B138,Výskyt[kód-P]),AP$7),"")</f>
        <v/>
      </c>
      <c r="AQ138" s="48" t="str">
        <f ca="1">IF(AND($B138&gt;0,AQ$7&gt;0),INDEX(Výskyt[#Data],MATCH($B138,Výskyt[kód-P]),AQ$7),"")</f>
        <v/>
      </c>
      <c r="AR138" s="48" t="str">
        <f ca="1">IF(AND($B138&gt;0,AR$7&gt;0),INDEX(Výskyt[#Data],MATCH($B138,Výskyt[kód-P]),AR$7),"")</f>
        <v/>
      </c>
      <c r="AS138" s="48" t="str">
        <f ca="1">IF(AND($B138&gt;0,AS$7&gt;0),INDEX(Výskyt[#Data],MATCH($B138,Výskyt[kód-P]),AS$7),"")</f>
        <v/>
      </c>
      <c r="AT138" s="48" t="str">
        <f ca="1">IF(AND($B138&gt;0,AT$7&gt;0),INDEX(Výskyt[#Data],MATCH($B138,Výskyt[kód-P]),AT$7),"")</f>
        <v/>
      </c>
      <c r="AU138" s="48" t="str">
        <f ca="1">IF(AND($B138&gt;0,AU$7&gt;0),INDEX(Výskyt[#Data],MATCH($B138,Výskyt[kód-P]),AU$7),"")</f>
        <v/>
      </c>
      <c r="AV138" s="48" t="str">
        <f ca="1">IF(AND($B138&gt;0,AV$7&gt;0),INDEX(Výskyt[#Data],MATCH($B138,Výskyt[kód-P]),AV$7),"")</f>
        <v/>
      </c>
      <c r="AW138" s="48" t="str">
        <f ca="1">IF(AND($B138&gt;0,AW$7&gt;0),INDEX(Výskyt[#Data],MATCH($B138,Výskyt[kód-P]),AW$7),"")</f>
        <v/>
      </c>
      <c r="AX138" s="48" t="str">
        <f ca="1">IF(AND($B138&gt;0,AX$7&gt;0),INDEX(Výskyt[#Data],MATCH($B138,Výskyt[kód-P]),AX$7),"")</f>
        <v/>
      </c>
      <c r="AY138" s="48" t="str">
        <f ca="1">IF(AND($B138&gt;0,AY$7&gt;0),INDEX(Výskyt[#Data],MATCH($B138,Výskyt[kód-P]),AY$7),"")</f>
        <v/>
      </c>
      <c r="AZ138" s="48" t="str">
        <f ca="1">IF(AND($B138&gt;0,AZ$7&gt;0),INDEX(Výskyt[#Data],MATCH($B138,Výskyt[kód-P]),AZ$7),"")</f>
        <v/>
      </c>
      <c r="BA138" s="48" t="str">
        <f ca="1">IF(AND($B138&gt;0,BA$7&gt;0),INDEX(Výskyt[#Data],MATCH($B138,Výskyt[kód-P]),BA$7),"")</f>
        <v/>
      </c>
      <c r="BB138" s="42"/>
    </row>
    <row r="139" spans="1:54" ht="12.75" customHeight="1" x14ac:dyDescent="0.4">
      <c r="A139" s="54">
        <v>131</v>
      </c>
      <c r="B139" s="55" t="str">
        <f>IFERROR(INDEX(Výskyt[[poradie]:[kód-P]],MATCH(A139,Výskyt[poradie],0),2),"")</f>
        <v/>
      </c>
      <c r="C139" s="55" t="str">
        <f>IFERROR(INDEX(Cenník[[Kód]:[Názov]],MATCH($B139,Cenník[Kód]),2),"")</f>
        <v/>
      </c>
      <c r="D139" s="48" t="str">
        <f t="shared" ca="1" si="6"/>
        <v/>
      </c>
      <c r="E139" s="56" t="str">
        <f>IFERROR(INDEX(Cenník[[KódN]:[JC]],MATCH($B139,Cenník[KódN]),2),"")</f>
        <v/>
      </c>
      <c r="F139" s="57" t="str">
        <f t="shared" ca="1" si="7"/>
        <v/>
      </c>
      <c r="G139" s="42"/>
      <c r="H139" s="58" t="str">
        <f t="shared" si="8"/>
        <v/>
      </c>
      <c r="I139" s="48" t="str">
        <f ca="1">IF(AND($B139&gt;0,I$7&gt;0),INDEX(Výskyt[#Data],MATCH($B139,Výskyt[kód-P]),I$7),"")</f>
        <v/>
      </c>
      <c r="J139" s="48" t="str">
        <f ca="1">IF(AND($B139&gt;0,J$7&gt;0),INDEX(Výskyt[#Data],MATCH($B139,Výskyt[kód-P]),J$7),"")</f>
        <v/>
      </c>
      <c r="K139" s="48" t="str">
        <f ca="1">IF(AND($B139&gt;0,K$7&gt;0),INDEX(Výskyt[#Data],MATCH($B139,Výskyt[kód-P]),K$7),"")</f>
        <v/>
      </c>
      <c r="L139" s="48" t="str">
        <f ca="1">IF(AND($B139&gt;0,L$7&gt;0),INDEX(Výskyt[#Data],MATCH($B139,Výskyt[kód-P]),L$7),"")</f>
        <v/>
      </c>
      <c r="M139" s="48" t="str">
        <f ca="1">IF(AND($B139&gt;0,M$7&gt;0),INDEX(Výskyt[#Data],MATCH($B139,Výskyt[kód-P]),M$7),"")</f>
        <v/>
      </c>
      <c r="N139" s="48" t="str">
        <f ca="1">IF(AND($B139&gt;0,N$7&gt;0),INDEX(Výskyt[#Data],MATCH($B139,Výskyt[kód-P]),N$7),"")</f>
        <v/>
      </c>
      <c r="O139" s="48" t="str">
        <f ca="1">IF(AND($B139&gt;0,O$7&gt;0),INDEX(Výskyt[#Data],MATCH($B139,Výskyt[kód-P]),O$7),"")</f>
        <v/>
      </c>
      <c r="P139" s="48" t="str">
        <f ca="1">IF(AND($B139&gt;0,P$7&gt;0),INDEX(Výskyt[#Data],MATCH($B139,Výskyt[kód-P]),P$7),"")</f>
        <v/>
      </c>
      <c r="Q139" s="48" t="str">
        <f ca="1">IF(AND($B139&gt;0,Q$7&gt;0),INDEX(Výskyt[#Data],MATCH($B139,Výskyt[kód-P]),Q$7),"")</f>
        <v/>
      </c>
      <c r="R139" s="48" t="str">
        <f ca="1">IF(AND($B139&gt;0,R$7&gt;0),INDEX(Výskyt[#Data],MATCH($B139,Výskyt[kód-P]),R$7),"")</f>
        <v/>
      </c>
      <c r="S139" s="48" t="str">
        <f ca="1">IF(AND($B139&gt;0,S$7&gt;0),INDEX(Výskyt[#Data],MATCH($B139,Výskyt[kód-P]),S$7),"")</f>
        <v/>
      </c>
      <c r="T139" s="48" t="str">
        <f ca="1">IF(AND($B139&gt;0,T$7&gt;0),INDEX(Výskyt[#Data],MATCH($B139,Výskyt[kód-P]),T$7),"")</f>
        <v/>
      </c>
      <c r="U139" s="48" t="str">
        <f ca="1">IF(AND($B139&gt;0,U$7&gt;0),INDEX(Výskyt[#Data],MATCH($B139,Výskyt[kód-P]),U$7),"")</f>
        <v/>
      </c>
      <c r="V139" s="48" t="str">
        <f ca="1">IF(AND($B139&gt;0,V$7&gt;0),INDEX(Výskyt[#Data],MATCH($B139,Výskyt[kód-P]),V$7),"")</f>
        <v/>
      </c>
      <c r="W139" s="48" t="str">
        <f ca="1">IF(AND($B139&gt;0,W$7&gt;0),INDEX(Výskyt[#Data],MATCH($B139,Výskyt[kód-P]),W$7),"")</f>
        <v/>
      </c>
      <c r="X139" s="48" t="str">
        <f ca="1">IF(AND($B139&gt;0,X$7&gt;0),INDEX(Výskyt[#Data],MATCH($B139,Výskyt[kód-P]),X$7),"")</f>
        <v/>
      </c>
      <c r="Y139" s="48" t="str">
        <f ca="1">IF(AND($B139&gt;0,Y$7&gt;0),INDEX(Výskyt[#Data],MATCH($B139,Výskyt[kód-P]),Y$7),"")</f>
        <v/>
      </c>
      <c r="Z139" s="48" t="str">
        <f ca="1">IF(AND($B139&gt;0,Z$7&gt;0),INDEX(Výskyt[#Data],MATCH($B139,Výskyt[kód-P]),Z$7),"")</f>
        <v/>
      </c>
      <c r="AA139" s="48" t="str">
        <f ca="1">IF(AND($B139&gt;0,AA$7&gt;0),INDEX(Výskyt[#Data],MATCH($B139,Výskyt[kód-P]),AA$7),"")</f>
        <v/>
      </c>
      <c r="AB139" s="48" t="str">
        <f ca="1">IF(AND($B139&gt;0,AB$7&gt;0),INDEX(Výskyt[#Data],MATCH($B139,Výskyt[kód-P]),AB$7),"")</f>
        <v/>
      </c>
      <c r="AC139" s="48" t="str">
        <f ca="1">IF(AND($B139&gt;0,AC$7&gt;0),INDEX(Výskyt[#Data],MATCH($B139,Výskyt[kód-P]),AC$7),"")</f>
        <v/>
      </c>
      <c r="AD139" s="48" t="str">
        <f ca="1">IF(AND($B139&gt;0,AD$7&gt;0),INDEX(Výskyt[#Data],MATCH($B139,Výskyt[kód-P]),AD$7),"")</f>
        <v/>
      </c>
      <c r="AE139" s="48" t="str">
        <f ca="1">IF(AND($B139&gt;0,AE$7&gt;0),INDEX(Výskyt[#Data],MATCH($B139,Výskyt[kód-P]),AE$7),"")</f>
        <v/>
      </c>
      <c r="AF139" s="48" t="str">
        <f ca="1">IF(AND($B139&gt;0,AF$7&gt;0),INDEX(Výskyt[#Data],MATCH($B139,Výskyt[kód-P]),AF$7),"")</f>
        <v/>
      </c>
      <c r="AG139" s="48" t="str">
        <f ca="1">IF(AND($B139&gt;0,AG$7&gt;0),INDEX(Výskyt[#Data],MATCH($B139,Výskyt[kód-P]),AG$7),"")</f>
        <v/>
      </c>
      <c r="AH139" s="48" t="str">
        <f ca="1">IF(AND($B139&gt;0,AH$7&gt;0),INDEX(Výskyt[#Data],MATCH($B139,Výskyt[kód-P]),AH$7),"")</f>
        <v/>
      </c>
      <c r="AI139" s="48" t="str">
        <f ca="1">IF(AND($B139&gt;0,AI$7&gt;0),INDEX(Výskyt[#Data],MATCH($B139,Výskyt[kód-P]),AI$7),"")</f>
        <v/>
      </c>
      <c r="AJ139" s="48" t="str">
        <f ca="1">IF(AND($B139&gt;0,AJ$7&gt;0),INDEX(Výskyt[#Data],MATCH($B139,Výskyt[kód-P]),AJ$7),"")</f>
        <v/>
      </c>
      <c r="AK139" s="48" t="str">
        <f ca="1">IF(AND($B139&gt;0,AK$7&gt;0),INDEX(Výskyt[#Data],MATCH($B139,Výskyt[kód-P]),AK$7),"")</f>
        <v/>
      </c>
      <c r="AL139" s="48" t="str">
        <f ca="1">IF(AND($B139&gt;0,AL$7&gt;0),INDEX(Výskyt[#Data],MATCH($B139,Výskyt[kód-P]),AL$7),"")</f>
        <v/>
      </c>
      <c r="AM139" s="48" t="str">
        <f ca="1">IF(AND($B139&gt;0,AM$7&gt;0),INDEX(Výskyt[#Data],MATCH($B139,Výskyt[kód-P]),AM$7),"")</f>
        <v/>
      </c>
      <c r="AN139" s="48" t="str">
        <f ca="1">IF(AND($B139&gt;0,AN$7&gt;0),INDEX(Výskyt[#Data],MATCH($B139,Výskyt[kód-P]),AN$7),"")</f>
        <v/>
      </c>
      <c r="AO139" s="48" t="str">
        <f ca="1">IF(AND($B139&gt;0,AO$7&gt;0),INDEX(Výskyt[#Data],MATCH($B139,Výskyt[kód-P]),AO$7),"")</f>
        <v/>
      </c>
      <c r="AP139" s="48" t="str">
        <f ca="1">IF(AND($B139&gt;0,AP$7&gt;0),INDEX(Výskyt[#Data],MATCH($B139,Výskyt[kód-P]),AP$7),"")</f>
        <v/>
      </c>
      <c r="AQ139" s="48" t="str">
        <f ca="1">IF(AND($B139&gt;0,AQ$7&gt;0),INDEX(Výskyt[#Data],MATCH($B139,Výskyt[kód-P]),AQ$7),"")</f>
        <v/>
      </c>
      <c r="AR139" s="48" t="str">
        <f ca="1">IF(AND($B139&gt;0,AR$7&gt;0),INDEX(Výskyt[#Data],MATCH($B139,Výskyt[kód-P]),AR$7),"")</f>
        <v/>
      </c>
      <c r="AS139" s="48" t="str">
        <f ca="1">IF(AND($B139&gt;0,AS$7&gt;0),INDEX(Výskyt[#Data],MATCH($B139,Výskyt[kód-P]),AS$7),"")</f>
        <v/>
      </c>
      <c r="AT139" s="48" t="str">
        <f ca="1">IF(AND($B139&gt;0,AT$7&gt;0),INDEX(Výskyt[#Data],MATCH($B139,Výskyt[kód-P]),AT$7),"")</f>
        <v/>
      </c>
      <c r="AU139" s="48" t="str">
        <f ca="1">IF(AND($B139&gt;0,AU$7&gt;0),INDEX(Výskyt[#Data],MATCH($B139,Výskyt[kód-P]),AU$7),"")</f>
        <v/>
      </c>
      <c r="AV139" s="48" t="str">
        <f ca="1">IF(AND($B139&gt;0,AV$7&gt;0),INDEX(Výskyt[#Data],MATCH($B139,Výskyt[kód-P]),AV$7),"")</f>
        <v/>
      </c>
      <c r="AW139" s="48" t="str">
        <f ca="1">IF(AND($B139&gt;0,AW$7&gt;0),INDEX(Výskyt[#Data],MATCH($B139,Výskyt[kód-P]),AW$7),"")</f>
        <v/>
      </c>
      <c r="AX139" s="48" t="str">
        <f ca="1">IF(AND($B139&gt;0,AX$7&gt;0),INDEX(Výskyt[#Data],MATCH($B139,Výskyt[kód-P]),AX$7),"")</f>
        <v/>
      </c>
      <c r="AY139" s="48" t="str">
        <f ca="1">IF(AND($B139&gt;0,AY$7&gt;0),INDEX(Výskyt[#Data],MATCH($B139,Výskyt[kód-P]),AY$7),"")</f>
        <v/>
      </c>
      <c r="AZ139" s="48" t="str">
        <f ca="1">IF(AND($B139&gt;0,AZ$7&gt;0),INDEX(Výskyt[#Data],MATCH($B139,Výskyt[kód-P]),AZ$7),"")</f>
        <v/>
      </c>
      <c r="BA139" s="48" t="str">
        <f ca="1">IF(AND($B139&gt;0,BA$7&gt;0),INDEX(Výskyt[#Data],MATCH($B139,Výskyt[kód-P]),BA$7),"")</f>
        <v/>
      </c>
      <c r="BB139" s="42"/>
    </row>
    <row r="140" spans="1:54" ht="12.75" customHeight="1" x14ac:dyDescent="0.4">
      <c r="A140" s="54">
        <v>132</v>
      </c>
      <c r="B140" s="55" t="str">
        <f>IFERROR(INDEX(Výskyt[[poradie]:[kód-P]],MATCH(A140,Výskyt[poradie],0),2),"")</f>
        <v/>
      </c>
      <c r="C140" s="55" t="str">
        <f>IFERROR(INDEX(Cenník[[Kód]:[Názov]],MATCH($B140,Cenník[Kód]),2),"")</f>
        <v/>
      </c>
      <c r="D140" s="48" t="str">
        <f t="shared" ca="1" si="6"/>
        <v/>
      </c>
      <c r="E140" s="56" t="str">
        <f>IFERROR(INDEX(Cenník[[KódN]:[JC]],MATCH($B140,Cenník[KódN]),2),"")</f>
        <v/>
      </c>
      <c r="F140" s="57" t="str">
        <f t="shared" ca="1" si="7"/>
        <v/>
      </c>
      <c r="G140" s="42"/>
      <c r="H140" s="58" t="str">
        <f t="shared" si="8"/>
        <v/>
      </c>
      <c r="I140" s="48" t="str">
        <f ca="1">IF(AND($B140&gt;0,I$7&gt;0),INDEX(Výskyt[#Data],MATCH($B140,Výskyt[kód-P]),I$7),"")</f>
        <v/>
      </c>
      <c r="J140" s="48" t="str">
        <f ca="1">IF(AND($B140&gt;0,J$7&gt;0),INDEX(Výskyt[#Data],MATCH($B140,Výskyt[kód-P]),J$7),"")</f>
        <v/>
      </c>
      <c r="K140" s="48" t="str">
        <f ca="1">IF(AND($B140&gt;0,K$7&gt;0),INDEX(Výskyt[#Data],MATCH($B140,Výskyt[kód-P]),K$7),"")</f>
        <v/>
      </c>
      <c r="L140" s="48" t="str">
        <f ca="1">IF(AND($B140&gt;0,L$7&gt;0),INDEX(Výskyt[#Data],MATCH($B140,Výskyt[kód-P]),L$7),"")</f>
        <v/>
      </c>
      <c r="M140" s="48" t="str">
        <f ca="1">IF(AND($B140&gt;0,M$7&gt;0),INDEX(Výskyt[#Data],MATCH($B140,Výskyt[kód-P]),M$7),"")</f>
        <v/>
      </c>
      <c r="N140" s="48" t="str">
        <f ca="1">IF(AND($B140&gt;0,N$7&gt;0),INDEX(Výskyt[#Data],MATCH($B140,Výskyt[kód-P]),N$7),"")</f>
        <v/>
      </c>
      <c r="O140" s="48" t="str">
        <f ca="1">IF(AND($B140&gt;0,O$7&gt;0),INDEX(Výskyt[#Data],MATCH($B140,Výskyt[kód-P]),O$7),"")</f>
        <v/>
      </c>
      <c r="P140" s="48" t="str">
        <f ca="1">IF(AND($B140&gt;0,P$7&gt;0),INDEX(Výskyt[#Data],MATCH($B140,Výskyt[kód-P]),P$7),"")</f>
        <v/>
      </c>
      <c r="Q140" s="48" t="str">
        <f ca="1">IF(AND($B140&gt;0,Q$7&gt;0),INDEX(Výskyt[#Data],MATCH($B140,Výskyt[kód-P]),Q$7),"")</f>
        <v/>
      </c>
      <c r="R140" s="48" t="str">
        <f ca="1">IF(AND($B140&gt;0,R$7&gt;0),INDEX(Výskyt[#Data],MATCH($B140,Výskyt[kód-P]),R$7),"")</f>
        <v/>
      </c>
      <c r="S140" s="48" t="str">
        <f ca="1">IF(AND($B140&gt;0,S$7&gt;0),INDEX(Výskyt[#Data],MATCH($B140,Výskyt[kód-P]),S$7),"")</f>
        <v/>
      </c>
      <c r="T140" s="48" t="str">
        <f ca="1">IF(AND($B140&gt;0,T$7&gt;0),INDEX(Výskyt[#Data],MATCH($B140,Výskyt[kód-P]),T$7),"")</f>
        <v/>
      </c>
      <c r="U140" s="48" t="str">
        <f ca="1">IF(AND($B140&gt;0,U$7&gt;0),INDEX(Výskyt[#Data],MATCH($B140,Výskyt[kód-P]),U$7),"")</f>
        <v/>
      </c>
      <c r="V140" s="48" t="str">
        <f ca="1">IF(AND($B140&gt;0,V$7&gt;0),INDEX(Výskyt[#Data],MATCH($B140,Výskyt[kód-P]),V$7),"")</f>
        <v/>
      </c>
      <c r="W140" s="48" t="str">
        <f ca="1">IF(AND($B140&gt;0,W$7&gt;0),INDEX(Výskyt[#Data],MATCH($B140,Výskyt[kód-P]),W$7),"")</f>
        <v/>
      </c>
      <c r="X140" s="48" t="str">
        <f ca="1">IF(AND($B140&gt;0,X$7&gt;0),INDEX(Výskyt[#Data],MATCH($B140,Výskyt[kód-P]),X$7),"")</f>
        <v/>
      </c>
      <c r="Y140" s="48" t="str">
        <f ca="1">IF(AND($B140&gt;0,Y$7&gt;0),INDEX(Výskyt[#Data],MATCH($B140,Výskyt[kód-P]),Y$7),"")</f>
        <v/>
      </c>
      <c r="Z140" s="48" t="str">
        <f ca="1">IF(AND($B140&gt;0,Z$7&gt;0),INDEX(Výskyt[#Data],MATCH($B140,Výskyt[kód-P]),Z$7),"")</f>
        <v/>
      </c>
      <c r="AA140" s="48" t="str">
        <f ca="1">IF(AND($B140&gt;0,AA$7&gt;0),INDEX(Výskyt[#Data],MATCH($B140,Výskyt[kód-P]),AA$7),"")</f>
        <v/>
      </c>
      <c r="AB140" s="48" t="str">
        <f ca="1">IF(AND($B140&gt;0,AB$7&gt;0),INDEX(Výskyt[#Data],MATCH($B140,Výskyt[kód-P]),AB$7),"")</f>
        <v/>
      </c>
      <c r="AC140" s="48" t="str">
        <f ca="1">IF(AND($B140&gt;0,AC$7&gt;0),INDEX(Výskyt[#Data],MATCH($B140,Výskyt[kód-P]),AC$7),"")</f>
        <v/>
      </c>
      <c r="AD140" s="48" t="str">
        <f ca="1">IF(AND($B140&gt;0,AD$7&gt;0),INDEX(Výskyt[#Data],MATCH($B140,Výskyt[kód-P]),AD$7),"")</f>
        <v/>
      </c>
      <c r="AE140" s="48" t="str">
        <f ca="1">IF(AND($B140&gt;0,AE$7&gt;0),INDEX(Výskyt[#Data],MATCH($B140,Výskyt[kód-P]),AE$7),"")</f>
        <v/>
      </c>
      <c r="AF140" s="48" t="str">
        <f ca="1">IF(AND($B140&gt;0,AF$7&gt;0),INDEX(Výskyt[#Data],MATCH($B140,Výskyt[kód-P]),AF$7),"")</f>
        <v/>
      </c>
      <c r="AG140" s="48" t="str">
        <f ca="1">IF(AND($B140&gt;0,AG$7&gt;0),INDEX(Výskyt[#Data],MATCH($B140,Výskyt[kód-P]),AG$7),"")</f>
        <v/>
      </c>
      <c r="AH140" s="48" t="str">
        <f ca="1">IF(AND($B140&gt;0,AH$7&gt;0),INDEX(Výskyt[#Data],MATCH($B140,Výskyt[kód-P]),AH$7),"")</f>
        <v/>
      </c>
      <c r="AI140" s="48" t="str">
        <f ca="1">IF(AND($B140&gt;0,AI$7&gt;0),INDEX(Výskyt[#Data],MATCH($B140,Výskyt[kód-P]),AI$7),"")</f>
        <v/>
      </c>
      <c r="AJ140" s="48" t="str">
        <f ca="1">IF(AND($B140&gt;0,AJ$7&gt;0),INDEX(Výskyt[#Data],MATCH($B140,Výskyt[kód-P]),AJ$7),"")</f>
        <v/>
      </c>
      <c r="AK140" s="48" t="str">
        <f ca="1">IF(AND($B140&gt;0,AK$7&gt;0),INDEX(Výskyt[#Data],MATCH($B140,Výskyt[kód-P]),AK$7),"")</f>
        <v/>
      </c>
      <c r="AL140" s="48" t="str">
        <f ca="1">IF(AND($B140&gt;0,AL$7&gt;0),INDEX(Výskyt[#Data],MATCH($B140,Výskyt[kód-P]),AL$7),"")</f>
        <v/>
      </c>
      <c r="AM140" s="48" t="str">
        <f ca="1">IF(AND($B140&gt;0,AM$7&gt;0),INDEX(Výskyt[#Data],MATCH($B140,Výskyt[kód-P]),AM$7),"")</f>
        <v/>
      </c>
      <c r="AN140" s="48" t="str">
        <f ca="1">IF(AND($B140&gt;0,AN$7&gt;0),INDEX(Výskyt[#Data],MATCH($B140,Výskyt[kód-P]),AN$7),"")</f>
        <v/>
      </c>
      <c r="AO140" s="48" t="str">
        <f ca="1">IF(AND($B140&gt;0,AO$7&gt;0),INDEX(Výskyt[#Data],MATCH($B140,Výskyt[kód-P]),AO$7),"")</f>
        <v/>
      </c>
      <c r="AP140" s="48" t="str">
        <f ca="1">IF(AND($B140&gt;0,AP$7&gt;0),INDEX(Výskyt[#Data],MATCH($B140,Výskyt[kód-P]),AP$7),"")</f>
        <v/>
      </c>
      <c r="AQ140" s="48" t="str">
        <f ca="1">IF(AND($B140&gt;0,AQ$7&gt;0),INDEX(Výskyt[#Data],MATCH($B140,Výskyt[kód-P]),AQ$7),"")</f>
        <v/>
      </c>
      <c r="AR140" s="48" t="str">
        <f ca="1">IF(AND($B140&gt;0,AR$7&gt;0),INDEX(Výskyt[#Data],MATCH($B140,Výskyt[kód-P]),AR$7),"")</f>
        <v/>
      </c>
      <c r="AS140" s="48" t="str">
        <f ca="1">IF(AND($B140&gt;0,AS$7&gt;0),INDEX(Výskyt[#Data],MATCH($B140,Výskyt[kód-P]),AS$7),"")</f>
        <v/>
      </c>
      <c r="AT140" s="48" t="str">
        <f ca="1">IF(AND($B140&gt;0,AT$7&gt;0),INDEX(Výskyt[#Data],MATCH($B140,Výskyt[kód-P]),AT$7),"")</f>
        <v/>
      </c>
      <c r="AU140" s="48" t="str">
        <f ca="1">IF(AND($B140&gt;0,AU$7&gt;0),INDEX(Výskyt[#Data],MATCH($B140,Výskyt[kód-P]),AU$7),"")</f>
        <v/>
      </c>
      <c r="AV140" s="48" t="str">
        <f ca="1">IF(AND($B140&gt;0,AV$7&gt;0),INDEX(Výskyt[#Data],MATCH($B140,Výskyt[kód-P]),AV$7),"")</f>
        <v/>
      </c>
      <c r="AW140" s="48" t="str">
        <f ca="1">IF(AND($B140&gt;0,AW$7&gt;0),INDEX(Výskyt[#Data],MATCH($B140,Výskyt[kód-P]),AW$7),"")</f>
        <v/>
      </c>
      <c r="AX140" s="48" t="str">
        <f ca="1">IF(AND($B140&gt;0,AX$7&gt;0),INDEX(Výskyt[#Data],MATCH($B140,Výskyt[kód-P]),AX$7),"")</f>
        <v/>
      </c>
      <c r="AY140" s="48" t="str">
        <f ca="1">IF(AND($B140&gt;0,AY$7&gt;0),INDEX(Výskyt[#Data],MATCH($B140,Výskyt[kód-P]),AY$7),"")</f>
        <v/>
      </c>
      <c r="AZ140" s="48" t="str">
        <f ca="1">IF(AND($B140&gt;0,AZ$7&gt;0),INDEX(Výskyt[#Data],MATCH($B140,Výskyt[kód-P]),AZ$7),"")</f>
        <v/>
      </c>
      <c r="BA140" s="48" t="str">
        <f ca="1">IF(AND($B140&gt;0,BA$7&gt;0),INDEX(Výskyt[#Data],MATCH($B140,Výskyt[kód-P]),BA$7),"")</f>
        <v/>
      </c>
      <c r="BB140" s="42"/>
    </row>
    <row r="141" spans="1:54" ht="12.75" customHeight="1" x14ac:dyDescent="0.4">
      <c r="A141" s="54">
        <v>133</v>
      </c>
      <c r="B141" s="55" t="str">
        <f>IFERROR(INDEX(Výskyt[[poradie]:[kód-P]],MATCH(A141,Výskyt[poradie],0),2),"")</f>
        <v/>
      </c>
      <c r="C141" s="55" t="str">
        <f>IFERROR(INDEX(Cenník[[Kód]:[Názov]],MATCH($B141,Cenník[Kód]),2),"")</f>
        <v/>
      </c>
      <c r="D141" s="48" t="str">
        <f t="shared" ca="1" si="6"/>
        <v/>
      </c>
      <c r="E141" s="56" t="str">
        <f>IFERROR(INDEX(Cenník[[KódN]:[JC]],MATCH($B141,Cenník[KódN]),2),"")</f>
        <v/>
      </c>
      <c r="F141" s="57" t="str">
        <f t="shared" ca="1" si="7"/>
        <v/>
      </c>
      <c r="G141" s="42"/>
      <c r="H141" s="58" t="str">
        <f t="shared" si="8"/>
        <v/>
      </c>
      <c r="I141" s="48" t="str">
        <f ca="1">IF(AND($B141&gt;0,I$7&gt;0),INDEX(Výskyt[#Data],MATCH($B141,Výskyt[kód-P]),I$7),"")</f>
        <v/>
      </c>
      <c r="J141" s="48" t="str">
        <f ca="1">IF(AND($B141&gt;0,J$7&gt;0),INDEX(Výskyt[#Data],MATCH($B141,Výskyt[kód-P]),J$7),"")</f>
        <v/>
      </c>
      <c r="K141" s="48" t="str">
        <f ca="1">IF(AND($B141&gt;0,K$7&gt;0),INDEX(Výskyt[#Data],MATCH($B141,Výskyt[kód-P]),K$7),"")</f>
        <v/>
      </c>
      <c r="L141" s="48" t="str">
        <f ca="1">IF(AND($B141&gt;0,L$7&gt;0),INDEX(Výskyt[#Data],MATCH($B141,Výskyt[kód-P]),L$7),"")</f>
        <v/>
      </c>
      <c r="M141" s="48" t="str">
        <f ca="1">IF(AND($B141&gt;0,M$7&gt;0),INDEX(Výskyt[#Data],MATCH($B141,Výskyt[kód-P]),M$7),"")</f>
        <v/>
      </c>
      <c r="N141" s="48" t="str">
        <f ca="1">IF(AND($B141&gt;0,N$7&gt;0),INDEX(Výskyt[#Data],MATCH($B141,Výskyt[kód-P]),N$7),"")</f>
        <v/>
      </c>
      <c r="O141" s="48" t="str">
        <f ca="1">IF(AND($B141&gt;0,O$7&gt;0),INDEX(Výskyt[#Data],MATCH($B141,Výskyt[kód-P]),O$7),"")</f>
        <v/>
      </c>
      <c r="P141" s="48" t="str">
        <f ca="1">IF(AND($B141&gt;0,P$7&gt;0),INDEX(Výskyt[#Data],MATCH($B141,Výskyt[kód-P]),P$7),"")</f>
        <v/>
      </c>
      <c r="Q141" s="48" t="str">
        <f ca="1">IF(AND($B141&gt;0,Q$7&gt;0),INDEX(Výskyt[#Data],MATCH($B141,Výskyt[kód-P]),Q$7),"")</f>
        <v/>
      </c>
      <c r="R141" s="48" t="str">
        <f ca="1">IF(AND($B141&gt;0,R$7&gt;0),INDEX(Výskyt[#Data],MATCH($B141,Výskyt[kód-P]),R$7),"")</f>
        <v/>
      </c>
      <c r="S141" s="48" t="str">
        <f ca="1">IF(AND($B141&gt;0,S$7&gt;0),INDEX(Výskyt[#Data],MATCH($B141,Výskyt[kód-P]),S$7),"")</f>
        <v/>
      </c>
      <c r="T141" s="48" t="str">
        <f ca="1">IF(AND($B141&gt;0,T$7&gt;0),INDEX(Výskyt[#Data],MATCH($B141,Výskyt[kód-P]),T$7),"")</f>
        <v/>
      </c>
      <c r="U141" s="48" t="str">
        <f ca="1">IF(AND($B141&gt;0,U$7&gt;0),INDEX(Výskyt[#Data],MATCH($B141,Výskyt[kód-P]),U$7),"")</f>
        <v/>
      </c>
      <c r="V141" s="48" t="str">
        <f ca="1">IF(AND($B141&gt;0,V$7&gt;0),INDEX(Výskyt[#Data],MATCH($B141,Výskyt[kód-P]),V$7),"")</f>
        <v/>
      </c>
      <c r="W141" s="48" t="str">
        <f ca="1">IF(AND($B141&gt;0,W$7&gt;0),INDEX(Výskyt[#Data],MATCH($B141,Výskyt[kód-P]),W$7),"")</f>
        <v/>
      </c>
      <c r="X141" s="48" t="str">
        <f ca="1">IF(AND($B141&gt;0,X$7&gt;0),INDEX(Výskyt[#Data],MATCH($B141,Výskyt[kód-P]),X$7),"")</f>
        <v/>
      </c>
      <c r="Y141" s="48" t="str">
        <f ca="1">IF(AND($B141&gt;0,Y$7&gt;0),INDEX(Výskyt[#Data],MATCH($B141,Výskyt[kód-P]),Y$7),"")</f>
        <v/>
      </c>
      <c r="Z141" s="48" t="str">
        <f ca="1">IF(AND($B141&gt;0,Z$7&gt;0),INDEX(Výskyt[#Data],MATCH($B141,Výskyt[kód-P]),Z$7),"")</f>
        <v/>
      </c>
      <c r="AA141" s="48" t="str">
        <f ca="1">IF(AND($B141&gt;0,AA$7&gt;0),INDEX(Výskyt[#Data],MATCH($B141,Výskyt[kód-P]),AA$7),"")</f>
        <v/>
      </c>
      <c r="AB141" s="48" t="str">
        <f ca="1">IF(AND($B141&gt;0,AB$7&gt;0),INDEX(Výskyt[#Data],MATCH($B141,Výskyt[kód-P]),AB$7),"")</f>
        <v/>
      </c>
      <c r="AC141" s="48" t="str">
        <f ca="1">IF(AND($B141&gt;0,AC$7&gt;0),INDEX(Výskyt[#Data],MATCH($B141,Výskyt[kód-P]),AC$7),"")</f>
        <v/>
      </c>
      <c r="AD141" s="48" t="str">
        <f ca="1">IF(AND($B141&gt;0,AD$7&gt;0),INDEX(Výskyt[#Data],MATCH($B141,Výskyt[kód-P]),AD$7),"")</f>
        <v/>
      </c>
      <c r="AE141" s="48" t="str">
        <f ca="1">IF(AND($B141&gt;0,AE$7&gt;0),INDEX(Výskyt[#Data],MATCH($B141,Výskyt[kód-P]),AE$7),"")</f>
        <v/>
      </c>
      <c r="AF141" s="48" t="str">
        <f ca="1">IF(AND($B141&gt;0,AF$7&gt;0),INDEX(Výskyt[#Data],MATCH($B141,Výskyt[kód-P]),AF$7),"")</f>
        <v/>
      </c>
      <c r="AG141" s="48" t="str">
        <f ca="1">IF(AND($B141&gt;0,AG$7&gt;0),INDEX(Výskyt[#Data],MATCH($B141,Výskyt[kód-P]),AG$7),"")</f>
        <v/>
      </c>
      <c r="AH141" s="48" t="str">
        <f ca="1">IF(AND($B141&gt;0,AH$7&gt;0),INDEX(Výskyt[#Data],MATCH($B141,Výskyt[kód-P]),AH$7),"")</f>
        <v/>
      </c>
      <c r="AI141" s="48" t="str">
        <f ca="1">IF(AND($B141&gt;0,AI$7&gt;0),INDEX(Výskyt[#Data],MATCH($B141,Výskyt[kód-P]),AI$7),"")</f>
        <v/>
      </c>
      <c r="AJ141" s="48" t="str">
        <f ca="1">IF(AND($B141&gt;0,AJ$7&gt;0),INDEX(Výskyt[#Data],MATCH($B141,Výskyt[kód-P]),AJ$7),"")</f>
        <v/>
      </c>
      <c r="AK141" s="48" t="str">
        <f ca="1">IF(AND($B141&gt;0,AK$7&gt;0),INDEX(Výskyt[#Data],MATCH($B141,Výskyt[kód-P]),AK$7),"")</f>
        <v/>
      </c>
      <c r="AL141" s="48" t="str">
        <f ca="1">IF(AND($B141&gt;0,AL$7&gt;0),INDEX(Výskyt[#Data],MATCH($B141,Výskyt[kód-P]),AL$7),"")</f>
        <v/>
      </c>
      <c r="AM141" s="48" t="str">
        <f ca="1">IF(AND($B141&gt;0,AM$7&gt;0),INDEX(Výskyt[#Data],MATCH($B141,Výskyt[kód-P]),AM$7),"")</f>
        <v/>
      </c>
      <c r="AN141" s="48" t="str">
        <f ca="1">IF(AND($B141&gt;0,AN$7&gt;0),INDEX(Výskyt[#Data],MATCH($B141,Výskyt[kód-P]),AN$7),"")</f>
        <v/>
      </c>
      <c r="AO141" s="48" t="str">
        <f ca="1">IF(AND($B141&gt;0,AO$7&gt;0),INDEX(Výskyt[#Data],MATCH($B141,Výskyt[kód-P]),AO$7),"")</f>
        <v/>
      </c>
      <c r="AP141" s="48" t="str">
        <f ca="1">IF(AND($B141&gt;0,AP$7&gt;0),INDEX(Výskyt[#Data],MATCH($B141,Výskyt[kód-P]),AP$7),"")</f>
        <v/>
      </c>
      <c r="AQ141" s="48" t="str">
        <f ca="1">IF(AND($B141&gt;0,AQ$7&gt;0),INDEX(Výskyt[#Data],MATCH($B141,Výskyt[kód-P]),AQ$7),"")</f>
        <v/>
      </c>
      <c r="AR141" s="48" t="str">
        <f ca="1">IF(AND($B141&gt;0,AR$7&gt;0),INDEX(Výskyt[#Data],MATCH($B141,Výskyt[kód-P]),AR$7),"")</f>
        <v/>
      </c>
      <c r="AS141" s="48" t="str">
        <f ca="1">IF(AND($B141&gt;0,AS$7&gt;0),INDEX(Výskyt[#Data],MATCH($B141,Výskyt[kód-P]),AS$7),"")</f>
        <v/>
      </c>
      <c r="AT141" s="48" t="str">
        <f ca="1">IF(AND($B141&gt;0,AT$7&gt;0),INDEX(Výskyt[#Data],MATCH($B141,Výskyt[kód-P]),AT$7),"")</f>
        <v/>
      </c>
      <c r="AU141" s="48" t="str">
        <f ca="1">IF(AND($B141&gt;0,AU$7&gt;0),INDEX(Výskyt[#Data],MATCH($B141,Výskyt[kód-P]),AU$7),"")</f>
        <v/>
      </c>
      <c r="AV141" s="48" t="str">
        <f ca="1">IF(AND($B141&gt;0,AV$7&gt;0),INDEX(Výskyt[#Data],MATCH($B141,Výskyt[kód-P]),AV$7),"")</f>
        <v/>
      </c>
      <c r="AW141" s="48" t="str">
        <f ca="1">IF(AND($B141&gt;0,AW$7&gt;0),INDEX(Výskyt[#Data],MATCH($B141,Výskyt[kód-P]),AW$7),"")</f>
        <v/>
      </c>
      <c r="AX141" s="48" t="str">
        <f ca="1">IF(AND($B141&gt;0,AX$7&gt;0),INDEX(Výskyt[#Data],MATCH($B141,Výskyt[kód-P]),AX$7),"")</f>
        <v/>
      </c>
      <c r="AY141" s="48" t="str">
        <f ca="1">IF(AND($B141&gt;0,AY$7&gt;0),INDEX(Výskyt[#Data],MATCH($B141,Výskyt[kód-P]),AY$7),"")</f>
        <v/>
      </c>
      <c r="AZ141" s="48" t="str">
        <f ca="1">IF(AND($B141&gt;0,AZ$7&gt;0),INDEX(Výskyt[#Data],MATCH($B141,Výskyt[kód-P]),AZ$7),"")</f>
        <v/>
      </c>
      <c r="BA141" s="48" t="str">
        <f ca="1">IF(AND($B141&gt;0,BA$7&gt;0),INDEX(Výskyt[#Data],MATCH($B141,Výskyt[kód-P]),BA$7),"")</f>
        <v/>
      </c>
      <c r="BB141" s="42"/>
    </row>
    <row r="142" spans="1:54" ht="12.75" customHeight="1" x14ac:dyDescent="0.4">
      <c r="A142" s="54">
        <v>134</v>
      </c>
      <c r="B142" s="55" t="str">
        <f>IFERROR(INDEX(Výskyt[[poradie]:[kód-P]],MATCH(A142,Výskyt[poradie],0),2),"")</f>
        <v/>
      </c>
      <c r="C142" s="55" t="str">
        <f>IFERROR(INDEX(Cenník[[Kód]:[Názov]],MATCH($B142,Cenník[Kód]),2),"")</f>
        <v/>
      </c>
      <c r="D142" s="48" t="str">
        <f t="shared" ca="1" si="6"/>
        <v/>
      </c>
      <c r="E142" s="56" t="str">
        <f>IFERROR(INDEX(Cenník[[KódN]:[JC]],MATCH($B142,Cenník[KódN]),2),"")</f>
        <v/>
      </c>
      <c r="F142" s="57" t="str">
        <f t="shared" ca="1" si="7"/>
        <v/>
      </c>
      <c r="G142" s="42"/>
      <c r="H142" s="58" t="str">
        <f t="shared" si="8"/>
        <v/>
      </c>
      <c r="I142" s="48" t="str">
        <f ca="1">IF(AND($B142&gt;0,I$7&gt;0),INDEX(Výskyt[#Data],MATCH($B142,Výskyt[kód-P]),I$7),"")</f>
        <v/>
      </c>
      <c r="J142" s="48" t="str">
        <f ca="1">IF(AND($B142&gt;0,J$7&gt;0),INDEX(Výskyt[#Data],MATCH($B142,Výskyt[kód-P]),J$7),"")</f>
        <v/>
      </c>
      <c r="K142" s="48" t="str">
        <f ca="1">IF(AND($B142&gt;0,K$7&gt;0),INDEX(Výskyt[#Data],MATCH($B142,Výskyt[kód-P]),K$7),"")</f>
        <v/>
      </c>
      <c r="L142" s="48" t="str">
        <f ca="1">IF(AND($B142&gt;0,L$7&gt;0),INDEX(Výskyt[#Data],MATCH($B142,Výskyt[kód-P]),L$7),"")</f>
        <v/>
      </c>
      <c r="M142" s="48" t="str">
        <f ca="1">IF(AND($B142&gt;0,M$7&gt;0),INDEX(Výskyt[#Data],MATCH($B142,Výskyt[kód-P]),M$7),"")</f>
        <v/>
      </c>
      <c r="N142" s="48" t="str">
        <f ca="1">IF(AND($B142&gt;0,N$7&gt;0),INDEX(Výskyt[#Data],MATCH($B142,Výskyt[kód-P]),N$7),"")</f>
        <v/>
      </c>
      <c r="O142" s="48" t="str">
        <f ca="1">IF(AND($B142&gt;0,O$7&gt;0),INDEX(Výskyt[#Data],MATCH($B142,Výskyt[kód-P]),O$7),"")</f>
        <v/>
      </c>
      <c r="P142" s="48" t="str">
        <f ca="1">IF(AND($B142&gt;0,P$7&gt;0),INDEX(Výskyt[#Data],MATCH($B142,Výskyt[kód-P]),P$7),"")</f>
        <v/>
      </c>
      <c r="Q142" s="48" t="str">
        <f ca="1">IF(AND($B142&gt;0,Q$7&gt;0),INDEX(Výskyt[#Data],MATCH($B142,Výskyt[kód-P]),Q$7),"")</f>
        <v/>
      </c>
      <c r="R142" s="48" t="str">
        <f ca="1">IF(AND($B142&gt;0,R$7&gt;0),INDEX(Výskyt[#Data],MATCH($B142,Výskyt[kód-P]),R$7),"")</f>
        <v/>
      </c>
      <c r="S142" s="48" t="str">
        <f ca="1">IF(AND($B142&gt;0,S$7&gt;0),INDEX(Výskyt[#Data],MATCH($B142,Výskyt[kód-P]),S$7),"")</f>
        <v/>
      </c>
      <c r="T142" s="48" t="str">
        <f ca="1">IF(AND($B142&gt;0,T$7&gt;0),INDEX(Výskyt[#Data],MATCH($B142,Výskyt[kód-P]),T$7),"")</f>
        <v/>
      </c>
      <c r="U142" s="48" t="str">
        <f ca="1">IF(AND($B142&gt;0,U$7&gt;0),INDEX(Výskyt[#Data],MATCH($B142,Výskyt[kód-P]),U$7),"")</f>
        <v/>
      </c>
      <c r="V142" s="48" t="str">
        <f ca="1">IF(AND($B142&gt;0,V$7&gt;0),INDEX(Výskyt[#Data],MATCH($B142,Výskyt[kód-P]),V$7),"")</f>
        <v/>
      </c>
      <c r="W142" s="48" t="str">
        <f ca="1">IF(AND($B142&gt;0,W$7&gt;0),INDEX(Výskyt[#Data],MATCH($B142,Výskyt[kód-P]),W$7),"")</f>
        <v/>
      </c>
      <c r="X142" s="48" t="str">
        <f ca="1">IF(AND($B142&gt;0,X$7&gt;0),INDEX(Výskyt[#Data],MATCH($B142,Výskyt[kód-P]),X$7),"")</f>
        <v/>
      </c>
      <c r="Y142" s="48" t="str">
        <f ca="1">IF(AND($B142&gt;0,Y$7&gt;0),INDEX(Výskyt[#Data],MATCH($B142,Výskyt[kód-P]),Y$7),"")</f>
        <v/>
      </c>
      <c r="Z142" s="48" t="str">
        <f ca="1">IF(AND($B142&gt;0,Z$7&gt;0),INDEX(Výskyt[#Data],MATCH($B142,Výskyt[kód-P]),Z$7),"")</f>
        <v/>
      </c>
      <c r="AA142" s="48" t="str">
        <f ca="1">IF(AND($B142&gt;0,AA$7&gt;0),INDEX(Výskyt[#Data],MATCH($B142,Výskyt[kód-P]),AA$7),"")</f>
        <v/>
      </c>
      <c r="AB142" s="48" t="str">
        <f ca="1">IF(AND($B142&gt;0,AB$7&gt;0),INDEX(Výskyt[#Data],MATCH($B142,Výskyt[kód-P]),AB$7),"")</f>
        <v/>
      </c>
      <c r="AC142" s="48" t="str">
        <f ca="1">IF(AND($B142&gt;0,AC$7&gt;0),INDEX(Výskyt[#Data],MATCH($B142,Výskyt[kód-P]),AC$7),"")</f>
        <v/>
      </c>
      <c r="AD142" s="48" t="str">
        <f ca="1">IF(AND($B142&gt;0,AD$7&gt;0),INDEX(Výskyt[#Data],MATCH($B142,Výskyt[kód-P]),AD$7),"")</f>
        <v/>
      </c>
      <c r="AE142" s="48" t="str">
        <f ca="1">IF(AND($B142&gt;0,AE$7&gt;0),INDEX(Výskyt[#Data],MATCH($B142,Výskyt[kód-P]),AE$7),"")</f>
        <v/>
      </c>
      <c r="AF142" s="48" t="str">
        <f ca="1">IF(AND($B142&gt;0,AF$7&gt;0),INDEX(Výskyt[#Data],MATCH($B142,Výskyt[kód-P]),AF$7),"")</f>
        <v/>
      </c>
      <c r="AG142" s="48" t="str">
        <f ca="1">IF(AND($B142&gt;0,AG$7&gt;0),INDEX(Výskyt[#Data],MATCH($B142,Výskyt[kód-P]),AG$7),"")</f>
        <v/>
      </c>
      <c r="AH142" s="48" t="str">
        <f ca="1">IF(AND($B142&gt;0,AH$7&gt;0),INDEX(Výskyt[#Data],MATCH($B142,Výskyt[kód-P]),AH$7),"")</f>
        <v/>
      </c>
      <c r="AI142" s="48" t="str">
        <f ca="1">IF(AND($B142&gt;0,AI$7&gt;0),INDEX(Výskyt[#Data],MATCH($B142,Výskyt[kód-P]),AI$7),"")</f>
        <v/>
      </c>
      <c r="AJ142" s="48" t="str">
        <f ca="1">IF(AND($B142&gt;0,AJ$7&gt;0),INDEX(Výskyt[#Data],MATCH($B142,Výskyt[kód-P]),AJ$7),"")</f>
        <v/>
      </c>
      <c r="AK142" s="48" t="str">
        <f ca="1">IF(AND($B142&gt;0,AK$7&gt;0),INDEX(Výskyt[#Data],MATCH($B142,Výskyt[kód-P]),AK$7),"")</f>
        <v/>
      </c>
      <c r="AL142" s="48" t="str">
        <f ca="1">IF(AND($B142&gt;0,AL$7&gt;0),INDEX(Výskyt[#Data],MATCH($B142,Výskyt[kód-P]),AL$7),"")</f>
        <v/>
      </c>
      <c r="AM142" s="48" t="str">
        <f ca="1">IF(AND($B142&gt;0,AM$7&gt;0),INDEX(Výskyt[#Data],MATCH($B142,Výskyt[kód-P]),AM$7),"")</f>
        <v/>
      </c>
      <c r="AN142" s="48" t="str">
        <f ca="1">IF(AND($B142&gt;0,AN$7&gt;0),INDEX(Výskyt[#Data],MATCH($B142,Výskyt[kód-P]),AN$7),"")</f>
        <v/>
      </c>
      <c r="AO142" s="48" t="str">
        <f ca="1">IF(AND($B142&gt;0,AO$7&gt;0),INDEX(Výskyt[#Data],MATCH($B142,Výskyt[kód-P]),AO$7),"")</f>
        <v/>
      </c>
      <c r="AP142" s="48" t="str">
        <f ca="1">IF(AND($B142&gt;0,AP$7&gt;0),INDEX(Výskyt[#Data],MATCH($B142,Výskyt[kód-P]),AP$7),"")</f>
        <v/>
      </c>
      <c r="AQ142" s="48" t="str">
        <f ca="1">IF(AND($B142&gt;0,AQ$7&gt;0),INDEX(Výskyt[#Data],MATCH($B142,Výskyt[kód-P]),AQ$7),"")</f>
        <v/>
      </c>
      <c r="AR142" s="48" t="str">
        <f ca="1">IF(AND($B142&gt;0,AR$7&gt;0),INDEX(Výskyt[#Data],MATCH($B142,Výskyt[kód-P]),AR$7),"")</f>
        <v/>
      </c>
      <c r="AS142" s="48" t="str">
        <f ca="1">IF(AND($B142&gt;0,AS$7&gt;0),INDEX(Výskyt[#Data],MATCH($B142,Výskyt[kód-P]),AS$7),"")</f>
        <v/>
      </c>
      <c r="AT142" s="48" t="str">
        <f ca="1">IF(AND($B142&gt;0,AT$7&gt;0),INDEX(Výskyt[#Data],MATCH($B142,Výskyt[kód-P]),AT$7),"")</f>
        <v/>
      </c>
      <c r="AU142" s="48" t="str">
        <f ca="1">IF(AND($B142&gt;0,AU$7&gt;0),INDEX(Výskyt[#Data],MATCH($B142,Výskyt[kód-P]),AU$7),"")</f>
        <v/>
      </c>
      <c r="AV142" s="48" t="str">
        <f ca="1">IF(AND($B142&gt;0,AV$7&gt;0),INDEX(Výskyt[#Data],MATCH($B142,Výskyt[kód-P]),AV$7),"")</f>
        <v/>
      </c>
      <c r="AW142" s="48" t="str">
        <f ca="1">IF(AND($B142&gt;0,AW$7&gt;0),INDEX(Výskyt[#Data],MATCH($B142,Výskyt[kód-P]),AW$7),"")</f>
        <v/>
      </c>
      <c r="AX142" s="48" t="str">
        <f ca="1">IF(AND($B142&gt;0,AX$7&gt;0),INDEX(Výskyt[#Data],MATCH($B142,Výskyt[kód-P]),AX$7),"")</f>
        <v/>
      </c>
      <c r="AY142" s="48" t="str">
        <f ca="1">IF(AND($B142&gt;0,AY$7&gt;0),INDEX(Výskyt[#Data],MATCH($B142,Výskyt[kód-P]),AY$7),"")</f>
        <v/>
      </c>
      <c r="AZ142" s="48" t="str">
        <f ca="1">IF(AND($B142&gt;0,AZ$7&gt;0),INDEX(Výskyt[#Data],MATCH($B142,Výskyt[kód-P]),AZ$7),"")</f>
        <v/>
      </c>
      <c r="BA142" s="48" t="str">
        <f ca="1">IF(AND($B142&gt;0,BA$7&gt;0),INDEX(Výskyt[#Data],MATCH($B142,Výskyt[kód-P]),BA$7),"")</f>
        <v/>
      </c>
      <c r="BB142" s="42"/>
    </row>
    <row r="143" spans="1:54" ht="12.75" customHeight="1" x14ac:dyDescent="0.4">
      <c r="A143" s="54">
        <v>135</v>
      </c>
      <c r="B143" s="55" t="str">
        <f>IFERROR(INDEX(Výskyt[[poradie]:[kód-P]],MATCH(A143,Výskyt[poradie],0),2),"")</f>
        <v/>
      </c>
      <c r="C143" s="55" t="str">
        <f>IFERROR(INDEX(Cenník[[Kód]:[Názov]],MATCH($B143,Cenník[Kód]),2),"")</f>
        <v/>
      </c>
      <c r="D143" s="48" t="str">
        <f t="shared" ca="1" si="6"/>
        <v/>
      </c>
      <c r="E143" s="56" t="str">
        <f>IFERROR(INDEX(Cenník[[KódN]:[JC]],MATCH($B143,Cenník[KódN]),2),"")</f>
        <v/>
      </c>
      <c r="F143" s="57" t="str">
        <f t="shared" ca="1" si="7"/>
        <v/>
      </c>
      <c r="G143" s="42"/>
      <c r="H143" s="58" t="str">
        <f t="shared" si="8"/>
        <v/>
      </c>
      <c r="I143" s="48" t="str">
        <f ca="1">IF(AND($B143&gt;0,I$7&gt;0),INDEX(Výskyt[#Data],MATCH($B143,Výskyt[kód-P]),I$7),"")</f>
        <v/>
      </c>
      <c r="J143" s="48" t="str">
        <f ca="1">IF(AND($B143&gt;0,J$7&gt;0),INDEX(Výskyt[#Data],MATCH($B143,Výskyt[kód-P]),J$7),"")</f>
        <v/>
      </c>
      <c r="K143" s="48" t="str">
        <f ca="1">IF(AND($B143&gt;0,K$7&gt;0),INDEX(Výskyt[#Data],MATCH($B143,Výskyt[kód-P]),K$7),"")</f>
        <v/>
      </c>
      <c r="L143" s="48" t="str">
        <f ca="1">IF(AND($B143&gt;0,L$7&gt;0),INDEX(Výskyt[#Data],MATCH($B143,Výskyt[kód-P]),L$7),"")</f>
        <v/>
      </c>
      <c r="M143" s="48" t="str">
        <f ca="1">IF(AND($B143&gt;0,M$7&gt;0),INDEX(Výskyt[#Data],MATCH($B143,Výskyt[kód-P]),M$7),"")</f>
        <v/>
      </c>
      <c r="N143" s="48" t="str">
        <f ca="1">IF(AND($B143&gt;0,N$7&gt;0),INDEX(Výskyt[#Data],MATCH($B143,Výskyt[kód-P]),N$7),"")</f>
        <v/>
      </c>
      <c r="O143" s="48" t="str">
        <f ca="1">IF(AND($B143&gt;0,O$7&gt;0),INDEX(Výskyt[#Data],MATCH($B143,Výskyt[kód-P]),O$7),"")</f>
        <v/>
      </c>
      <c r="P143" s="48" t="str">
        <f ca="1">IF(AND($B143&gt;0,P$7&gt;0),INDEX(Výskyt[#Data],MATCH($B143,Výskyt[kód-P]),P$7),"")</f>
        <v/>
      </c>
      <c r="Q143" s="48" t="str">
        <f ca="1">IF(AND($B143&gt;0,Q$7&gt;0),INDEX(Výskyt[#Data],MATCH($B143,Výskyt[kód-P]),Q$7),"")</f>
        <v/>
      </c>
      <c r="R143" s="48" t="str">
        <f ca="1">IF(AND($B143&gt;0,R$7&gt;0),INDEX(Výskyt[#Data],MATCH($B143,Výskyt[kód-P]),R$7),"")</f>
        <v/>
      </c>
      <c r="S143" s="48" t="str">
        <f ca="1">IF(AND($B143&gt;0,S$7&gt;0),INDEX(Výskyt[#Data],MATCH($B143,Výskyt[kód-P]),S$7),"")</f>
        <v/>
      </c>
      <c r="T143" s="48" t="str">
        <f ca="1">IF(AND($B143&gt;0,T$7&gt;0),INDEX(Výskyt[#Data],MATCH($B143,Výskyt[kód-P]),T$7),"")</f>
        <v/>
      </c>
      <c r="U143" s="48" t="str">
        <f ca="1">IF(AND($B143&gt;0,U$7&gt;0),INDEX(Výskyt[#Data],MATCH($B143,Výskyt[kód-P]),U$7),"")</f>
        <v/>
      </c>
      <c r="V143" s="48" t="str">
        <f ca="1">IF(AND($B143&gt;0,V$7&gt;0),INDEX(Výskyt[#Data],MATCH($B143,Výskyt[kód-P]),V$7),"")</f>
        <v/>
      </c>
      <c r="W143" s="48" t="str">
        <f ca="1">IF(AND($B143&gt;0,W$7&gt;0),INDEX(Výskyt[#Data],MATCH($B143,Výskyt[kód-P]),W$7),"")</f>
        <v/>
      </c>
      <c r="X143" s="48" t="str">
        <f ca="1">IF(AND($B143&gt;0,X$7&gt;0),INDEX(Výskyt[#Data],MATCH($B143,Výskyt[kód-P]),X$7),"")</f>
        <v/>
      </c>
      <c r="Y143" s="48" t="str">
        <f ca="1">IF(AND($B143&gt;0,Y$7&gt;0),INDEX(Výskyt[#Data],MATCH($B143,Výskyt[kód-P]),Y$7),"")</f>
        <v/>
      </c>
      <c r="Z143" s="48" t="str">
        <f ca="1">IF(AND($B143&gt;0,Z$7&gt;0),INDEX(Výskyt[#Data],MATCH($B143,Výskyt[kód-P]),Z$7),"")</f>
        <v/>
      </c>
      <c r="AA143" s="48" t="str">
        <f ca="1">IF(AND($B143&gt;0,AA$7&gt;0),INDEX(Výskyt[#Data],MATCH($B143,Výskyt[kód-P]),AA$7),"")</f>
        <v/>
      </c>
      <c r="AB143" s="48" t="str">
        <f ca="1">IF(AND($B143&gt;0,AB$7&gt;0),INDEX(Výskyt[#Data],MATCH($B143,Výskyt[kód-P]),AB$7),"")</f>
        <v/>
      </c>
      <c r="AC143" s="48" t="str">
        <f ca="1">IF(AND($B143&gt;0,AC$7&gt;0),INDEX(Výskyt[#Data],MATCH($B143,Výskyt[kód-P]),AC$7),"")</f>
        <v/>
      </c>
      <c r="AD143" s="48" t="str">
        <f ca="1">IF(AND($B143&gt;0,AD$7&gt;0),INDEX(Výskyt[#Data],MATCH($B143,Výskyt[kód-P]),AD$7),"")</f>
        <v/>
      </c>
      <c r="AE143" s="48" t="str">
        <f ca="1">IF(AND($B143&gt;0,AE$7&gt;0),INDEX(Výskyt[#Data],MATCH($B143,Výskyt[kód-P]),AE$7),"")</f>
        <v/>
      </c>
      <c r="AF143" s="48" t="str">
        <f ca="1">IF(AND($B143&gt;0,AF$7&gt;0),INDEX(Výskyt[#Data],MATCH($B143,Výskyt[kód-P]),AF$7),"")</f>
        <v/>
      </c>
      <c r="AG143" s="48" t="str">
        <f ca="1">IF(AND($B143&gt;0,AG$7&gt;0),INDEX(Výskyt[#Data],MATCH($B143,Výskyt[kód-P]),AG$7),"")</f>
        <v/>
      </c>
      <c r="AH143" s="48" t="str">
        <f ca="1">IF(AND($B143&gt;0,AH$7&gt;0),INDEX(Výskyt[#Data],MATCH($B143,Výskyt[kód-P]),AH$7),"")</f>
        <v/>
      </c>
      <c r="AI143" s="48" t="str">
        <f ca="1">IF(AND($B143&gt;0,AI$7&gt;0),INDEX(Výskyt[#Data],MATCH($B143,Výskyt[kód-P]),AI$7),"")</f>
        <v/>
      </c>
      <c r="AJ143" s="48" t="str">
        <f ca="1">IF(AND($B143&gt;0,AJ$7&gt;0),INDEX(Výskyt[#Data],MATCH($B143,Výskyt[kód-P]),AJ$7),"")</f>
        <v/>
      </c>
      <c r="AK143" s="48" t="str">
        <f ca="1">IF(AND($B143&gt;0,AK$7&gt;0),INDEX(Výskyt[#Data],MATCH($B143,Výskyt[kód-P]),AK$7),"")</f>
        <v/>
      </c>
      <c r="AL143" s="48" t="str">
        <f ca="1">IF(AND($B143&gt;0,AL$7&gt;0),INDEX(Výskyt[#Data],MATCH($B143,Výskyt[kód-P]),AL$7),"")</f>
        <v/>
      </c>
      <c r="AM143" s="48" t="str">
        <f ca="1">IF(AND($B143&gt;0,AM$7&gt;0),INDEX(Výskyt[#Data],MATCH($B143,Výskyt[kód-P]),AM$7),"")</f>
        <v/>
      </c>
      <c r="AN143" s="48" t="str">
        <f ca="1">IF(AND($B143&gt;0,AN$7&gt;0),INDEX(Výskyt[#Data],MATCH($B143,Výskyt[kód-P]),AN$7),"")</f>
        <v/>
      </c>
      <c r="AO143" s="48" t="str">
        <f ca="1">IF(AND($B143&gt;0,AO$7&gt;0),INDEX(Výskyt[#Data],MATCH($B143,Výskyt[kód-P]),AO$7),"")</f>
        <v/>
      </c>
      <c r="AP143" s="48" t="str">
        <f ca="1">IF(AND($B143&gt;0,AP$7&gt;0),INDEX(Výskyt[#Data],MATCH($B143,Výskyt[kód-P]),AP$7),"")</f>
        <v/>
      </c>
      <c r="AQ143" s="48" t="str">
        <f ca="1">IF(AND($B143&gt;0,AQ$7&gt;0),INDEX(Výskyt[#Data],MATCH($B143,Výskyt[kód-P]),AQ$7),"")</f>
        <v/>
      </c>
      <c r="AR143" s="48" t="str">
        <f ca="1">IF(AND($B143&gt;0,AR$7&gt;0),INDEX(Výskyt[#Data],MATCH($B143,Výskyt[kód-P]),AR$7),"")</f>
        <v/>
      </c>
      <c r="AS143" s="48" t="str">
        <f ca="1">IF(AND($B143&gt;0,AS$7&gt;0),INDEX(Výskyt[#Data],MATCH($B143,Výskyt[kód-P]),AS$7),"")</f>
        <v/>
      </c>
      <c r="AT143" s="48" t="str">
        <f ca="1">IF(AND($B143&gt;0,AT$7&gt;0),INDEX(Výskyt[#Data],MATCH($B143,Výskyt[kód-P]),AT$7),"")</f>
        <v/>
      </c>
      <c r="AU143" s="48" t="str">
        <f ca="1">IF(AND($B143&gt;0,AU$7&gt;0),INDEX(Výskyt[#Data],MATCH($B143,Výskyt[kód-P]),AU$7),"")</f>
        <v/>
      </c>
      <c r="AV143" s="48" t="str">
        <f ca="1">IF(AND($B143&gt;0,AV$7&gt;0),INDEX(Výskyt[#Data],MATCH($B143,Výskyt[kód-P]),AV$7),"")</f>
        <v/>
      </c>
      <c r="AW143" s="48" t="str">
        <f ca="1">IF(AND($B143&gt;0,AW$7&gt;0),INDEX(Výskyt[#Data],MATCH($B143,Výskyt[kód-P]),AW$7),"")</f>
        <v/>
      </c>
      <c r="AX143" s="48" t="str">
        <f ca="1">IF(AND($B143&gt;0,AX$7&gt;0),INDEX(Výskyt[#Data],MATCH($B143,Výskyt[kód-P]),AX$7),"")</f>
        <v/>
      </c>
      <c r="AY143" s="48" t="str">
        <f ca="1">IF(AND($B143&gt;0,AY$7&gt;0),INDEX(Výskyt[#Data],MATCH($B143,Výskyt[kód-P]),AY$7),"")</f>
        <v/>
      </c>
      <c r="AZ143" s="48" t="str">
        <f ca="1">IF(AND($B143&gt;0,AZ$7&gt;0),INDEX(Výskyt[#Data],MATCH($B143,Výskyt[kód-P]),AZ$7),"")</f>
        <v/>
      </c>
      <c r="BA143" s="48" t="str">
        <f ca="1">IF(AND($B143&gt;0,BA$7&gt;0),INDEX(Výskyt[#Data],MATCH($B143,Výskyt[kód-P]),BA$7),"")</f>
        <v/>
      </c>
      <c r="BB143" s="42"/>
    </row>
    <row r="144" spans="1:54" ht="12.75" customHeight="1" x14ac:dyDescent="0.4">
      <c r="A144" s="54">
        <v>136</v>
      </c>
      <c r="B144" s="55" t="str">
        <f>IFERROR(INDEX(Výskyt[[poradie]:[kód-P]],MATCH(A144,Výskyt[poradie],0),2),"")</f>
        <v/>
      </c>
      <c r="C144" s="55" t="str">
        <f>IFERROR(INDEX(Cenník[[Kód]:[Názov]],MATCH($B144,Cenník[Kód]),2),"")</f>
        <v/>
      </c>
      <c r="D144" s="48" t="str">
        <f t="shared" ca="1" si="6"/>
        <v/>
      </c>
      <c r="E144" s="56" t="str">
        <f>IFERROR(INDEX(Cenník[[KódN]:[JC]],MATCH($B144,Cenník[KódN]),2),"")</f>
        <v/>
      </c>
      <c r="F144" s="57" t="str">
        <f t="shared" ca="1" si="7"/>
        <v/>
      </c>
      <c r="G144" s="42"/>
      <c r="H144" s="58" t="str">
        <f t="shared" si="8"/>
        <v/>
      </c>
      <c r="I144" s="48" t="str">
        <f ca="1">IF(AND($B144&gt;0,I$7&gt;0),INDEX(Výskyt[#Data],MATCH($B144,Výskyt[kód-P]),I$7),"")</f>
        <v/>
      </c>
      <c r="J144" s="48" t="str">
        <f ca="1">IF(AND($B144&gt;0,J$7&gt;0),INDEX(Výskyt[#Data],MATCH($B144,Výskyt[kód-P]),J$7),"")</f>
        <v/>
      </c>
      <c r="K144" s="48" t="str">
        <f ca="1">IF(AND($B144&gt;0,K$7&gt;0),INDEX(Výskyt[#Data],MATCH($B144,Výskyt[kód-P]),K$7),"")</f>
        <v/>
      </c>
      <c r="L144" s="48" t="str">
        <f ca="1">IF(AND($B144&gt;0,L$7&gt;0),INDEX(Výskyt[#Data],MATCH($B144,Výskyt[kód-P]),L$7),"")</f>
        <v/>
      </c>
      <c r="M144" s="48" t="str">
        <f ca="1">IF(AND($B144&gt;0,M$7&gt;0),INDEX(Výskyt[#Data],MATCH($B144,Výskyt[kód-P]),M$7),"")</f>
        <v/>
      </c>
      <c r="N144" s="48" t="str">
        <f ca="1">IF(AND($B144&gt;0,N$7&gt;0),INDEX(Výskyt[#Data],MATCH($B144,Výskyt[kód-P]),N$7),"")</f>
        <v/>
      </c>
      <c r="O144" s="48" t="str">
        <f ca="1">IF(AND($B144&gt;0,O$7&gt;0),INDEX(Výskyt[#Data],MATCH($B144,Výskyt[kód-P]),O$7),"")</f>
        <v/>
      </c>
      <c r="P144" s="48" t="str">
        <f ca="1">IF(AND($B144&gt;0,P$7&gt;0),INDEX(Výskyt[#Data],MATCH($B144,Výskyt[kód-P]),P$7),"")</f>
        <v/>
      </c>
      <c r="Q144" s="48" t="str">
        <f ca="1">IF(AND($B144&gt;0,Q$7&gt;0),INDEX(Výskyt[#Data],MATCH($B144,Výskyt[kód-P]),Q$7),"")</f>
        <v/>
      </c>
      <c r="R144" s="48" t="str">
        <f ca="1">IF(AND($B144&gt;0,R$7&gt;0),INDEX(Výskyt[#Data],MATCH($B144,Výskyt[kód-P]),R$7),"")</f>
        <v/>
      </c>
      <c r="S144" s="48" t="str">
        <f ca="1">IF(AND($B144&gt;0,S$7&gt;0),INDEX(Výskyt[#Data],MATCH($B144,Výskyt[kód-P]),S$7),"")</f>
        <v/>
      </c>
      <c r="T144" s="48" t="str">
        <f ca="1">IF(AND($B144&gt;0,T$7&gt;0),INDEX(Výskyt[#Data],MATCH($B144,Výskyt[kód-P]),T$7),"")</f>
        <v/>
      </c>
      <c r="U144" s="48" t="str">
        <f ca="1">IF(AND($B144&gt;0,U$7&gt;0),INDEX(Výskyt[#Data],MATCH($B144,Výskyt[kód-P]),U$7),"")</f>
        <v/>
      </c>
      <c r="V144" s="48" t="str">
        <f ca="1">IF(AND($B144&gt;0,V$7&gt;0),INDEX(Výskyt[#Data],MATCH($B144,Výskyt[kód-P]),V$7),"")</f>
        <v/>
      </c>
      <c r="W144" s="48" t="str">
        <f ca="1">IF(AND($B144&gt;0,W$7&gt;0),INDEX(Výskyt[#Data],MATCH($B144,Výskyt[kód-P]),W$7),"")</f>
        <v/>
      </c>
      <c r="X144" s="48" t="str">
        <f ca="1">IF(AND($B144&gt;0,X$7&gt;0),INDEX(Výskyt[#Data],MATCH($B144,Výskyt[kód-P]),X$7),"")</f>
        <v/>
      </c>
      <c r="Y144" s="48" t="str">
        <f ca="1">IF(AND($B144&gt;0,Y$7&gt;0),INDEX(Výskyt[#Data],MATCH($B144,Výskyt[kód-P]),Y$7),"")</f>
        <v/>
      </c>
      <c r="Z144" s="48" t="str">
        <f ca="1">IF(AND($B144&gt;0,Z$7&gt;0),INDEX(Výskyt[#Data],MATCH($B144,Výskyt[kód-P]),Z$7),"")</f>
        <v/>
      </c>
      <c r="AA144" s="48" t="str">
        <f ca="1">IF(AND($B144&gt;0,AA$7&gt;0),INDEX(Výskyt[#Data],MATCH($B144,Výskyt[kód-P]),AA$7),"")</f>
        <v/>
      </c>
      <c r="AB144" s="48" t="str">
        <f ca="1">IF(AND($B144&gt;0,AB$7&gt;0),INDEX(Výskyt[#Data],MATCH($B144,Výskyt[kód-P]),AB$7),"")</f>
        <v/>
      </c>
      <c r="AC144" s="48" t="str">
        <f ca="1">IF(AND($B144&gt;0,AC$7&gt;0),INDEX(Výskyt[#Data],MATCH($B144,Výskyt[kód-P]),AC$7),"")</f>
        <v/>
      </c>
      <c r="AD144" s="48" t="str">
        <f ca="1">IF(AND($B144&gt;0,AD$7&gt;0),INDEX(Výskyt[#Data],MATCH($B144,Výskyt[kód-P]),AD$7),"")</f>
        <v/>
      </c>
      <c r="AE144" s="48" t="str">
        <f ca="1">IF(AND($B144&gt;0,AE$7&gt;0),INDEX(Výskyt[#Data],MATCH($B144,Výskyt[kód-P]),AE$7),"")</f>
        <v/>
      </c>
      <c r="AF144" s="48" t="str">
        <f ca="1">IF(AND($B144&gt;0,AF$7&gt;0),INDEX(Výskyt[#Data],MATCH($B144,Výskyt[kód-P]),AF$7),"")</f>
        <v/>
      </c>
      <c r="AG144" s="48" t="str">
        <f ca="1">IF(AND($B144&gt;0,AG$7&gt;0),INDEX(Výskyt[#Data],MATCH($B144,Výskyt[kód-P]),AG$7),"")</f>
        <v/>
      </c>
      <c r="AH144" s="48" t="str">
        <f ca="1">IF(AND($B144&gt;0,AH$7&gt;0),INDEX(Výskyt[#Data],MATCH($B144,Výskyt[kód-P]),AH$7),"")</f>
        <v/>
      </c>
      <c r="AI144" s="48" t="str">
        <f ca="1">IF(AND($B144&gt;0,AI$7&gt;0),INDEX(Výskyt[#Data],MATCH($B144,Výskyt[kód-P]),AI$7),"")</f>
        <v/>
      </c>
      <c r="AJ144" s="48" t="str">
        <f ca="1">IF(AND($B144&gt;0,AJ$7&gt;0),INDEX(Výskyt[#Data],MATCH($B144,Výskyt[kód-P]),AJ$7),"")</f>
        <v/>
      </c>
      <c r="AK144" s="48" t="str">
        <f ca="1">IF(AND($B144&gt;0,AK$7&gt;0),INDEX(Výskyt[#Data],MATCH($B144,Výskyt[kód-P]),AK$7),"")</f>
        <v/>
      </c>
      <c r="AL144" s="48" t="str">
        <f ca="1">IF(AND($B144&gt;0,AL$7&gt;0),INDEX(Výskyt[#Data],MATCH($B144,Výskyt[kód-P]),AL$7),"")</f>
        <v/>
      </c>
      <c r="AM144" s="48" t="str">
        <f ca="1">IF(AND($B144&gt;0,AM$7&gt;0),INDEX(Výskyt[#Data],MATCH($B144,Výskyt[kód-P]),AM$7),"")</f>
        <v/>
      </c>
      <c r="AN144" s="48" t="str">
        <f ca="1">IF(AND($B144&gt;0,AN$7&gt;0),INDEX(Výskyt[#Data],MATCH($B144,Výskyt[kód-P]),AN$7),"")</f>
        <v/>
      </c>
      <c r="AO144" s="48" t="str">
        <f ca="1">IF(AND($B144&gt;0,AO$7&gt;0),INDEX(Výskyt[#Data],MATCH($B144,Výskyt[kód-P]),AO$7),"")</f>
        <v/>
      </c>
      <c r="AP144" s="48" t="str">
        <f ca="1">IF(AND($B144&gt;0,AP$7&gt;0),INDEX(Výskyt[#Data],MATCH($B144,Výskyt[kód-P]),AP$7),"")</f>
        <v/>
      </c>
      <c r="AQ144" s="48" t="str">
        <f ca="1">IF(AND($B144&gt;0,AQ$7&gt;0),INDEX(Výskyt[#Data],MATCH($B144,Výskyt[kód-P]),AQ$7),"")</f>
        <v/>
      </c>
      <c r="AR144" s="48" t="str">
        <f ca="1">IF(AND($B144&gt;0,AR$7&gt;0),INDEX(Výskyt[#Data],MATCH($B144,Výskyt[kód-P]),AR$7),"")</f>
        <v/>
      </c>
      <c r="AS144" s="48" t="str">
        <f ca="1">IF(AND($B144&gt;0,AS$7&gt;0),INDEX(Výskyt[#Data],MATCH($B144,Výskyt[kód-P]),AS$7),"")</f>
        <v/>
      </c>
      <c r="AT144" s="48" t="str">
        <f ca="1">IF(AND($B144&gt;0,AT$7&gt;0),INDEX(Výskyt[#Data],MATCH($B144,Výskyt[kód-P]),AT$7),"")</f>
        <v/>
      </c>
      <c r="AU144" s="48" t="str">
        <f ca="1">IF(AND($B144&gt;0,AU$7&gt;0),INDEX(Výskyt[#Data],MATCH($B144,Výskyt[kód-P]),AU$7),"")</f>
        <v/>
      </c>
      <c r="AV144" s="48" t="str">
        <f ca="1">IF(AND($B144&gt;0,AV$7&gt;0),INDEX(Výskyt[#Data],MATCH($B144,Výskyt[kód-P]),AV$7),"")</f>
        <v/>
      </c>
      <c r="AW144" s="48" t="str">
        <f ca="1">IF(AND($B144&gt;0,AW$7&gt;0),INDEX(Výskyt[#Data],MATCH($B144,Výskyt[kód-P]),AW$7),"")</f>
        <v/>
      </c>
      <c r="AX144" s="48" t="str">
        <f ca="1">IF(AND($B144&gt;0,AX$7&gt;0),INDEX(Výskyt[#Data],MATCH($B144,Výskyt[kód-P]),AX$7),"")</f>
        <v/>
      </c>
      <c r="AY144" s="48" t="str">
        <f ca="1">IF(AND($B144&gt;0,AY$7&gt;0),INDEX(Výskyt[#Data],MATCH($B144,Výskyt[kód-P]),AY$7),"")</f>
        <v/>
      </c>
      <c r="AZ144" s="48" t="str">
        <f ca="1">IF(AND($B144&gt;0,AZ$7&gt;0),INDEX(Výskyt[#Data],MATCH($B144,Výskyt[kód-P]),AZ$7),"")</f>
        <v/>
      </c>
      <c r="BA144" s="48" t="str">
        <f ca="1">IF(AND($B144&gt;0,BA$7&gt;0),INDEX(Výskyt[#Data],MATCH($B144,Výskyt[kód-P]),BA$7),"")</f>
        <v/>
      </c>
      <c r="BB144" s="42"/>
    </row>
    <row r="145" spans="1:54" ht="12.75" customHeight="1" x14ac:dyDescent="0.4">
      <c r="A145" s="54">
        <v>137</v>
      </c>
      <c r="B145" s="55" t="str">
        <f>IFERROR(INDEX(Výskyt[[poradie]:[kód-P]],MATCH(A145,Výskyt[poradie],0),2),"")</f>
        <v/>
      </c>
      <c r="C145" s="55" t="str">
        <f>IFERROR(INDEX(Cenník[[Kód]:[Názov]],MATCH($B145,Cenník[Kód]),2),"")</f>
        <v/>
      </c>
      <c r="D145" s="48" t="str">
        <f t="shared" ca="1" si="6"/>
        <v/>
      </c>
      <c r="E145" s="56" t="str">
        <f>IFERROR(INDEX(Cenník[[KódN]:[JC]],MATCH($B145,Cenník[KódN]),2),"")</f>
        <v/>
      </c>
      <c r="F145" s="57" t="str">
        <f t="shared" ca="1" si="7"/>
        <v/>
      </c>
      <c r="G145" s="42"/>
      <c r="H145" s="58" t="str">
        <f t="shared" si="8"/>
        <v/>
      </c>
      <c r="I145" s="48" t="str">
        <f ca="1">IF(AND($B145&gt;0,I$7&gt;0),INDEX(Výskyt[#Data],MATCH($B145,Výskyt[kód-P]),I$7),"")</f>
        <v/>
      </c>
      <c r="J145" s="48" t="str">
        <f ca="1">IF(AND($B145&gt;0,J$7&gt;0),INDEX(Výskyt[#Data],MATCH($B145,Výskyt[kód-P]),J$7),"")</f>
        <v/>
      </c>
      <c r="K145" s="48" t="str">
        <f ca="1">IF(AND($B145&gt;0,K$7&gt;0),INDEX(Výskyt[#Data],MATCH($B145,Výskyt[kód-P]),K$7),"")</f>
        <v/>
      </c>
      <c r="L145" s="48" t="str">
        <f ca="1">IF(AND($B145&gt;0,L$7&gt;0),INDEX(Výskyt[#Data],MATCH($B145,Výskyt[kód-P]),L$7),"")</f>
        <v/>
      </c>
      <c r="M145" s="48" t="str">
        <f ca="1">IF(AND($B145&gt;0,M$7&gt;0),INDEX(Výskyt[#Data],MATCH($B145,Výskyt[kód-P]),M$7),"")</f>
        <v/>
      </c>
      <c r="N145" s="48" t="str">
        <f ca="1">IF(AND($B145&gt;0,N$7&gt;0),INDEX(Výskyt[#Data],MATCH($B145,Výskyt[kód-P]),N$7),"")</f>
        <v/>
      </c>
      <c r="O145" s="48" t="str">
        <f ca="1">IF(AND($B145&gt;0,O$7&gt;0),INDEX(Výskyt[#Data],MATCH($B145,Výskyt[kód-P]),O$7),"")</f>
        <v/>
      </c>
      <c r="P145" s="48" t="str">
        <f ca="1">IF(AND($B145&gt;0,P$7&gt;0),INDEX(Výskyt[#Data],MATCH($B145,Výskyt[kód-P]),P$7),"")</f>
        <v/>
      </c>
      <c r="Q145" s="48" t="str">
        <f ca="1">IF(AND($B145&gt;0,Q$7&gt;0),INDEX(Výskyt[#Data],MATCH($B145,Výskyt[kód-P]),Q$7),"")</f>
        <v/>
      </c>
      <c r="R145" s="48" t="str">
        <f ca="1">IF(AND($B145&gt;0,R$7&gt;0),INDEX(Výskyt[#Data],MATCH($B145,Výskyt[kód-P]),R$7),"")</f>
        <v/>
      </c>
      <c r="S145" s="48" t="str">
        <f ca="1">IF(AND($B145&gt;0,S$7&gt;0),INDEX(Výskyt[#Data],MATCH($B145,Výskyt[kód-P]),S$7),"")</f>
        <v/>
      </c>
      <c r="T145" s="48" t="str">
        <f ca="1">IF(AND($B145&gt;0,T$7&gt;0),INDEX(Výskyt[#Data],MATCH($B145,Výskyt[kód-P]),T$7),"")</f>
        <v/>
      </c>
      <c r="U145" s="48" t="str">
        <f ca="1">IF(AND($B145&gt;0,U$7&gt;0),INDEX(Výskyt[#Data],MATCH($B145,Výskyt[kód-P]),U$7),"")</f>
        <v/>
      </c>
      <c r="V145" s="48" t="str">
        <f ca="1">IF(AND($B145&gt;0,V$7&gt;0),INDEX(Výskyt[#Data],MATCH($B145,Výskyt[kód-P]),V$7),"")</f>
        <v/>
      </c>
      <c r="W145" s="48" t="str">
        <f ca="1">IF(AND($B145&gt;0,W$7&gt;0),INDEX(Výskyt[#Data],MATCH($B145,Výskyt[kód-P]),W$7),"")</f>
        <v/>
      </c>
      <c r="X145" s="48" t="str">
        <f ca="1">IF(AND($B145&gt;0,X$7&gt;0),INDEX(Výskyt[#Data],MATCH($B145,Výskyt[kód-P]),X$7),"")</f>
        <v/>
      </c>
      <c r="Y145" s="48" t="str">
        <f ca="1">IF(AND($B145&gt;0,Y$7&gt;0),INDEX(Výskyt[#Data],MATCH($B145,Výskyt[kód-P]),Y$7),"")</f>
        <v/>
      </c>
      <c r="Z145" s="48" t="str">
        <f ca="1">IF(AND($B145&gt;0,Z$7&gt;0),INDEX(Výskyt[#Data],MATCH($B145,Výskyt[kód-P]),Z$7),"")</f>
        <v/>
      </c>
      <c r="AA145" s="48" t="str">
        <f ca="1">IF(AND($B145&gt;0,AA$7&gt;0),INDEX(Výskyt[#Data],MATCH($B145,Výskyt[kód-P]),AA$7),"")</f>
        <v/>
      </c>
      <c r="AB145" s="48" t="str">
        <f ca="1">IF(AND($B145&gt;0,AB$7&gt;0),INDEX(Výskyt[#Data],MATCH($B145,Výskyt[kód-P]),AB$7),"")</f>
        <v/>
      </c>
      <c r="AC145" s="48" t="str">
        <f ca="1">IF(AND($B145&gt;0,AC$7&gt;0),INDEX(Výskyt[#Data],MATCH($B145,Výskyt[kód-P]),AC$7),"")</f>
        <v/>
      </c>
      <c r="AD145" s="48" t="str">
        <f ca="1">IF(AND($B145&gt;0,AD$7&gt;0),INDEX(Výskyt[#Data],MATCH($B145,Výskyt[kód-P]),AD$7),"")</f>
        <v/>
      </c>
      <c r="AE145" s="48" t="str">
        <f ca="1">IF(AND($B145&gt;0,AE$7&gt;0),INDEX(Výskyt[#Data],MATCH($B145,Výskyt[kód-P]),AE$7),"")</f>
        <v/>
      </c>
      <c r="AF145" s="48" t="str">
        <f ca="1">IF(AND($B145&gt;0,AF$7&gt;0),INDEX(Výskyt[#Data],MATCH($B145,Výskyt[kód-P]),AF$7),"")</f>
        <v/>
      </c>
      <c r="AG145" s="48" t="str">
        <f ca="1">IF(AND($B145&gt;0,AG$7&gt;0),INDEX(Výskyt[#Data],MATCH($B145,Výskyt[kód-P]),AG$7),"")</f>
        <v/>
      </c>
      <c r="AH145" s="48" t="str">
        <f ca="1">IF(AND($B145&gt;0,AH$7&gt;0),INDEX(Výskyt[#Data],MATCH($B145,Výskyt[kód-P]),AH$7),"")</f>
        <v/>
      </c>
      <c r="AI145" s="48" t="str">
        <f ca="1">IF(AND($B145&gt;0,AI$7&gt;0),INDEX(Výskyt[#Data],MATCH($B145,Výskyt[kód-P]),AI$7),"")</f>
        <v/>
      </c>
      <c r="AJ145" s="48" t="str">
        <f ca="1">IF(AND($B145&gt;0,AJ$7&gt;0),INDEX(Výskyt[#Data],MATCH($B145,Výskyt[kód-P]),AJ$7),"")</f>
        <v/>
      </c>
      <c r="AK145" s="48" t="str">
        <f ca="1">IF(AND($B145&gt;0,AK$7&gt;0),INDEX(Výskyt[#Data],MATCH($B145,Výskyt[kód-P]),AK$7),"")</f>
        <v/>
      </c>
      <c r="AL145" s="48" t="str">
        <f ca="1">IF(AND($B145&gt;0,AL$7&gt;0),INDEX(Výskyt[#Data],MATCH($B145,Výskyt[kód-P]),AL$7),"")</f>
        <v/>
      </c>
      <c r="AM145" s="48" t="str">
        <f ca="1">IF(AND($B145&gt;0,AM$7&gt;0),INDEX(Výskyt[#Data],MATCH($B145,Výskyt[kód-P]),AM$7),"")</f>
        <v/>
      </c>
      <c r="AN145" s="48" t="str">
        <f ca="1">IF(AND($B145&gt;0,AN$7&gt;0),INDEX(Výskyt[#Data],MATCH($B145,Výskyt[kód-P]),AN$7),"")</f>
        <v/>
      </c>
      <c r="AO145" s="48" t="str">
        <f ca="1">IF(AND($B145&gt;0,AO$7&gt;0),INDEX(Výskyt[#Data],MATCH($B145,Výskyt[kód-P]),AO$7),"")</f>
        <v/>
      </c>
      <c r="AP145" s="48" t="str">
        <f ca="1">IF(AND($B145&gt;0,AP$7&gt;0),INDEX(Výskyt[#Data],MATCH($B145,Výskyt[kód-P]),AP$7),"")</f>
        <v/>
      </c>
      <c r="AQ145" s="48" t="str">
        <f ca="1">IF(AND($B145&gt;0,AQ$7&gt;0),INDEX(Výskyt[#Data],MATCH($B145,Výskyt[kód-P]),AQ$7),"")</f>
        <v/>
      </c>
      <c r="AR145" s="48" t="str">
        <f ca="1">IF(AND($B145&gt;0,AR$7&gt;0),INDEX(Výskyt[#Data],MATCH($B145,Výskyt[kód-P]),AR$7),"")</f>
        <v/>
      </c>
      <c r="AS145" s="48" t="str">
        <f ca="1">IF(AND($B145&gt;0,AS$7&gt;0),INDEX(Výskyt[#Data],MATCH($B145,Výskyt[kód-P]),AS$7),"")</f>
        <v/>
      </c>
      <c r="AT145" s="48" t="str">
        <f ca="1">IF(AND($B145&gt;0,AT$7&gt;0),INDEX(Výskyt[#Data],MATCH($B145,Výskyt[kód-P]),AT$7),"")</f>
        <v/>
      </c>
      <c r="AU145" s="48" t="str">
        <f ca="1">IF(AND($B145&gt;0,AU$7&gt;0),INDEX(Výskyt[#Data],MATCH($B145,Výskyt[kód-P]),AU$7),"")</f>
        <v/>
      </c>
      <c r="AV145" s="48" t="str">
        <f ca="1">IF(AND($B145&gt;0,AV$7&gt;0),INDEX(Výskyt[#Data],MATCH($B145,Výskyt[kód-P]),AV$7),"")</f>
        <v/>
      </c>
      <c r="AW145" s="48" t="str">
        <f ca="1">IF(AND($B145&gt;0,AW$7&gt;0),INDEX(Výskyt[#Data],MATCH($B145,Výskyt[kód-P]),AW$7),"")</f>
        <v/>
      </c>
      <c r="AX145" s="48" t="str">
        <f ca="1">IF(AND($B145&gt;0,AX$7&gt;0),INDEX(Výskyt[#Data],MATCH($B145,Výskyt[kód-P]),AX$7),"")</f>
        <v/>
      </c>
      <c r="AY145" s="48" t="str">
        <f ca="1">IF(AND($B145&gt;0,AY$7&gt;0),INDEX(Výskyt[#Data],MATCH($B145,Výskyt[kód-P]),AY$7),"")</f>
        <v/>
      </c>
      <c r="AZ145" s="48" t="str">
        <f ca="1">IF(AND($B145&gt;0,AZ$7&gt;0),INDEX(Výskyt[#Data],MATCH($B145,Výskyt[kód-P]),AZ$7),"")</f>
        <v/>
      </c>
      <c r="BA145" s="48" t="str">
        <f ca="1">IF(AND($B145&gt;0,BA$7&gt;0),INDEX(Výskyt[#Data],MATCH($B145,Výskyt[kód-P]),BA$7),"")</f>
        <v/>
      </c>
      <c r="BB145" s="42"/>
    </row>
    <row r="146" spans="1:54" ht="12.75" customHeight="1" x14ac:dyDescent="0.4">
      <c r="A146" s="54">
        <v>138</v>
      </c>
      <c r="B146" s="55" t="str">
        <f>IFERROR(INDEX(Výskyt[[poradie]:[kód-P]],MATCH(A146,Výskyt[poradie],0),2),"")</f>
        <v/>
      </c>
      <c r="C146" s="55" t="str">
        <f>IFERROR(INDEX(Cenník[[Kód]:[Názov]],MATCH($B146,Cenník[Kód]),2),"")</f>
        <v/>
      </c>
      <c r="D146" s="48" t="str">
        <f t="shared" ca="1" si="6"/>
        <v/>
      </c>
      <c r="E146" s="56" t="str">
        <f>IFERROR(INDEX(Cenník[[KódN]:[JC]],MATCH($B146,Cenník[KódN]),2),"")</f>
        <v/>
      </c>
      <c r="F146" s="57" t="str">
        <f t="shared" ca="1" si="7"/>
        <v/>
      </c>
      <c r="G146" s="42"/>
      <c r="H146" s="58" t="str">
        <f t="shared" si="8"/>
        <v/>
      </c>
      <c r="I146" s="48" t="str">
        <f ca="1">IF(AND($B146&gt;0,I$7&gt;0),INDEX(Výskyt[#Data],MATCH($B146,Výskyt[kód-P]),I$7),"")</f>
        <v/>
      </c>
      <c r="J146" s="48" t="str">
        <f ca="1">IF(AND($B146&gt;0,J$7&gt;0),INDEX(Výskyt[#Data],MATCH($B146,Výskyt[kód-P]),J$7),"")</f>
        <v/>
      </c>
      <c r="K146" s="48" t="str">
        <f ca="1">IF(AND($B146&gt;0,K$7&gt;0),INDEX(Výskyt[#Data],MATCH($B146,Výskyt[kód-P]),K$7),"")</f>
        <v/>
      </c>
      <c r="L146" s="48" t="str">
        <f ca="1">IF(AND($B146&gt;0,L$7&gt;0),INDEX(Výskyt[#Data],MATCH($B146,Výskyt[kód-P]),L$7),"")</f>
        <v/>
      </c>
      <c r="M146" s="48" t="str">
        <f ca="1">IF(AND($B146&gt;0,M$7&gt;0),INDEX(Výskyt[#Data],MATCH($B146,Výskyt[kód-P]),M$7),"")</f>
        <v/>
      </c>
      <c r="N146" s="48" t="str">
        <f ca="1">IF(AND($B146&gt;0,N$7&gt;0),INDEX(Výskyt[#Data],MATCH($B146,Výskyt[kód-P]),N$7),"")</f>
        <v/>
      </c>
      <c r="O146" s="48" t="str">
        <f ca="1">IF(AND($B146&gt;0,O$7&gt;0),INDEX(Výskyt[#Data],MATCH($B146,Výskyt[kód-P]),O$7),"")</f>
        <v/>
      </c>
      <c r="P146" s="48" t="str">
        <f ca="1">IF(AND($B146&gt;0,P$7&gt;0),INDEX(Výskyt[#Data],MATCH($B146,Výskyt[kód-P]),P$7),"")</f>
        <v/>
      </c>
      <c r="Q146" s="48" t="str">
        <f ca="1">IF(AND($B146&gt;0,Q$7&gt;0),INDEX(Výskyt[#Data],MATCH($B146,Výskyt[kód-P]),Q$7),"")</f>
        <v/>
      </c>
      <c r="R146" s="48" t="str">
        <f ca="1">IF(AND($B146&gt;0,R$7&gt;0),INDEX(Výskyt[#Data],MATCH($B146,Výskyt[kód-P]),R$7),"")</f>
        <v/>
      </c>
      <c r="S146" s="48" t="str">
        <f ca="1">IF(AND($B146&gt;0,S$7&gt;0),INDEX(Výskyt[#Data],MATCH($B146,Výskyt[kód-P]),S$7),"")</f>
        <v/>
      </c>
      <c r="T146" s="48" t="str">
        <f ca="1">IF(AND($B146&gt;0,T$7&gt;0),INDEX(Výskyt[#Data],MATCH($B146,Výskyt[kód-P]),T$7),"")</f>
        <v/>
      </c>
      <c r="U146" s="48" t="str">
        <f ca="1">IF(AND($B146&gt;0,U$7&gt;0),INDEX(Výskyt[#Data],MATCH($B146,Výskyt[kód-P]),U$7),"")</f>
        <v/>
      </c>
      <c r="V146" s="48" t="str">
        <f ca="1">IF(AND($B146&gt;0,V$7&gt;0),INDEX(Výskyt[#Data],MATCH($B146,Výskyt[kód-P]),V$7),"")</f>
        <v/>
      </c>
      <c r="W146" s="48" t="str">
        <f ca="1">IF(AND($B146&gt;0,W$7&gt;0),INDEX(Výskyt[#Data],MATCH($B146,Výskyt[kód-P]),W$7),"")</f>
        <v/>
      </c>
      <c r="X146" s="48" t="str">
        <f ca="1">IF(AND($B146&gt;0,X$7&gt;0),INDEX(Výskyt[#Data],MATCH($B146,Výskyt[kód-P]),X$7),"")</f>
        <v/>
      </c>
      <c r="Y146" s="48" t="str">
        <f ca="1">IF(AND($B146&gt;0,Y$7&gt;0),INDEX(Výskyt[#Data],MATCH($B146,Výskyt[kód-P]),Y$7),"")</f>
        <v/>
      </c>
      <c r="Z146" s="48" t="str">
        <f ca="1">IF(AND($B146&gt;0,Z$7&gt;0),INDEX(Výskyt[#Data],MATCH($B146,Výskyt[kód-P]),Z$7),"")</f>
        <v/>
      </c>
      <c r="AA146" s="48" t="str">
        <f ca="1">IF(AND($B146&gt;0,AA$7&gt;0),INDEX(Výskyt[#Data],MATCH($B146,Výskyt[kód-P]),AA$7),"")</f>
        <v/>
      </c>
      <c r="AB146" s="48" t="str">
        <f ca="1">IF(AND($B146&gt;0,AB$7&gt;0),INDEX(Výskyt[#Data],MATCH($B146,Výskyt[kód-P]),AB$7),"")</f>
        <v/>
      </c>
      <c r="AC146" s="48" t="str">
        <f ca="1">IF(AND($B146&gt;0,AC$7&gt;0),INDEX(Výskyt[#Data],MATCH($B146,Výskyt[kód-P]),AC$7),"")</f>
        <v/>
      </c>
      <c r="AD146" s="48" t="str">
        <f ca="1">IF(AND($B146&gt;0,AD$7&gt;0),INDEX(Výskyt[#Data],MATCH($B146,Výskyt[kód-P]),AD$7),"")</f>
        <v/>
      </c>
      <c r="AE146" s="48" t="str">
        <f ca="1">IF(AND($B146&gt;0,AE$7&gt;0),INDEX(Výskyt[#Data],MATCH($B146,Výskyt[kód-P]),AE$7),"")</f>
        <v/>
      </c>
      <c r="AF146" s="48" t="str">
        <f ca="1">IF(AND($B146&gt;0,AF$7&gt;0),INDEX(Výskyt[#Data],MATCH($B146,Výskyt[kód-P]),AF$7),"")</f>
        <v/>
      </c>
      <c r="AG146" s="48" t="str">
        <f ca="1">IF(AND($B146&gt;0,AG$7&gt;0),INDEX(Výskyt[#Data],MATCH($B146,Výskyt[kód-P]),AG$7),"")</f>
        <v/>
      </c>
      <c r="AH146" s="48" t="str">
        <f ca="1">IF(AND($B146&gt;0,AH$7&gt;0),INDEX(Výskyt[#Data],MATCH($B146,Výskyt[kód-P]),AH$7),"")</f>
        <v/>
      </c>
      <c r="AI146" s="48" t="str">
        <f ca="1">IF(AND($B146&gt;0,AI$7&gt;0),INDEX(Výskyt[#Data],MATCH($B146,Výskyt[kód-P]),AI$7),"")</f>
        <v/>
      </c>
      <c r="AJ146" s="48" t="str">
        <f ca="1">IF(AND($B146&gt;0,AJ$7&gt;0),INDEX(Výskyt[#Data],MATCH($B146,Výskyt[kód-P]),AJ$7),"")</f>
        <v/>
      </c>
      <c r="AK146" s="48" t="str">
        <f ca="1">IF(AND($B146&gt;0,AK$7&gt;0),INDEX(Výskyt[#Data],MATCH($B146,Výskyt[kód-P]),AK$7),"")</f>
        <v/>
      </c>
      <c r="AL146" s="48" t="str">
        <f ca="1">IF(AND($B146&gt;0,AL$7&gt;0),INDEX(Výskyt[#Data],MATCH($B146,Výskyt[kód-P]),AL$7),"")</f>
        <v/>
      </c>
      <c r="AM146" s="48" t="str">
        <f ca="1">IF(AND($B146&gt;0,AM$7&gt;0),INDEX(Výskyt[#Data],MATCH($B146,Výskyt[kód-P]),AM$7),"")</f>
        <v/>
      </c>
      <c r="AN146" s="48" t="str">
        <f ca="1">IF(AND($B146&gt;0,AN$7&gt;0),INDEX(Výskyt[#Data],MATCH($B146,Výskyt[kód-P]),AN$7),"")</f>
        <v/>
      </c>
      <c r="AO146" s="48" t="str">
        <f ca="1">IF(AND($B146&gt;0,AO$7&gt;0),INDEX(Výskyt[#Data],MATCH($B146,Výskyt[kód-P]),AO$7),"")</f>
        <v/>
      </c>
      <c r="AP146" s="48" t="str">
        <f ca="1">IF(AND($B146&gt;0,AP$7&gt;0),INDEX(Výskyt[#Data],MATCH($B146,Výskyt[kód-P]),AP$7),"")</f>
        <v/>
      </c>
      <c r="AQ146" s="48" t="str">
        <f ca="1">IF(AND($B146&gt;0,AQ$7&gt;0),INDEX(Výskyt[#Data],MATCH($B146,Výskyt[kód-P]),AQ$7),"")</f>
        <v/>
      </c>
      <c r="AR146" s="48" t="str">
        <f ca="1">IF(AND($B146&gt;0,AR$7&gt;0),INDEX(Výskyt[#Data],MATCH($B146,Výskyt[kód-P]),AR$7),"")</f>
        <v/>
      </c>
      <c r="AS146" s="48" t="str">
        <f ca="1">IF(AND($B146&gt;0,AS$7&gt;0),INDEX(Výskyt[#Data],MATCH($B146,Výskyt[kód-P]),AS$7),"")</f>
        <v/>
      </c>
      <c r="AT146" s="48" t="str">
        <f ca="1">IF(AND($B146&gt;0,AT$7&gt;0),INDEX(Výskyt[#Data],MATCH($B146,Výskyt[kód-P]),AT$7),"")</f>
        <v/>
      </c>
      <c r="AU146" s="48" t="str">
        <f ca="1">IF(AND($B146&gt;0,AU$7&gt;0),INDEX(Výskyt[#Data],MATCH($B146,Výskyt[kód-P]),AU$7),"")</f>
        <v/>
      </c>
      <c r="AV146" s="48" t="str">
        <f ca="1">IF(AND($B146&gt;0,AV$7&gt;0),INDEX(Výskyt[#Data],MATCH($B146,Výskyt[kód-P]),AV$7),"")</f>
        <v/>
      </c>
      <c r="AW146" s="48" t="str">
        <f ca="1">IF(AND($B146&gt;0,AW$7&gt;0),INDEX(Výskyt[#Data],MATCH($B146,Výskyt[kód-P]),AW$7),"")</f>
        <v/>
      </c>
      <c r="AX146" s="48" t="str">
        <f ca="1">IF(AND($B146&gt;0,AX$7&gt;0),INDEX(Výskyt[#Data],MATCH($B146,Výskyt[kód-P]),AX$7),"")</f>
        <v/>
      </c>
      <c r="AY146" s="48" t="str">
        <f ca="1">IF(AND($B146&gt;0,AY$7&gt;0),INDEX(Výskyt[#Data],MATCH($B146,Výskyt[kód-P]),AY$7),"")</f>
        <v/>
      </c>
      <c r="AZ146" s="48" t="str">
        <f ca="1">IF(AND($B146&gt;0,AZ$7&gt;0),INDEX(Výskyt[#Data],MATCH($B146,Výskyt[kód-P]),AZ$7),"")</f>
        <v/>
      </c>
      <c r="BA146" s="48" t="str">
        <f ca="1">IF(AND($B146&gt;0,BA$7&gt;0),INDEX(Výskyt[#Data],MATCH($B146,Výskyt[kód-P]),BA$7),"")</f>
        <v/>
      </c>
      <c r="BB146" s="42"/>
    </row>
    <row r="147" spans="1:54" ht="12.75" customHeight="1" x14ac:dyDescent="0.4">
      <c r="A147" s="54">
        <v>139</v>
      </c>
      <c r="B147" s="55" t="str">
        <f>IFERROR(INDEX(Výskyt[[poradie]:[kód-P]],MATCH(A147,Výskyt[poradie],0),2),"")</f>
        <v/>
      </c>
      <c r="C147" s="55" t="str">
        <f>IFERROR(INDEX(Cenník[[Kód]:[Názov]],MATCH($B147,Cenník[Kód]),2),"")</f>
        <v/>
      </c>
      <c r="D147" s="48" t="str">
        <f t="shared" ca="1" si="6"/>
        <v/>
      </c>
      <c r="E147" s="56" t="str">
        <f>IFERROR(INDEX(Cenník[[KódN]:[JC]],MATCH($B147,Cenník[KódN]),2),"")</f>
        <v/>
      </c>
      <c r="F147" s="57" t="str">
        <f t="shared" ca="1" si="7"/>
        <v/>
      </c>
      <c r="G147" s="42"/>
      <c r="H147" s="58" t="str">
        <f t="shared" si="8"/>
        <v/>
      </c>
      <c r="I147" s="48" t="str">
        <f ca="1">IF(AND($B147&gt;0,I$7&gt;0),INDEX(Výskyt[#Data],MATCH($B147,Výskyt[kód-P]),I$7),"")</f>
        <v/>
      </c>
      <c r="J147" s="48" t="str">
        <f ca="1">IF(AND($B147&gt;0,J$7&gt;0),INDEX(Výskyt[#Data],MATCH($B147,Výskyt[kód-P]),J$7),"")</f>
        <v/>
      </c>
      <c r="K147" s="48" t="str">
        <f ca="1">IF(AND($B147&gt;0,K$7&gt;0),INDEX(Výskyt[#Data],MATCH($B147,Výskyt[kód-P]),K$7),"")</f>
        <v/>
      </c>
      <c r="L147" s="48" t="str">
        <f ca="1">IF(AND($B147&gt;0,L$7&gt;0),INDEX(Výskyt[#Data],MATCH($B147,Výskyt[kód-P]),L$7),"")</f>
        <v/>
      </c>
      <c r="M147" s="48" t="str">
        <f ca="1">IF(AND($B147&gt;0,M$7&gt;0),INDEX(Výskyt[#Data],MATCH($B147,Výskyt[kód-P]),M$7),"")</f>
        <v/>
      </c>
      <c r="N147" s="48" t="str">
        <f ca="1">IF(AND($B147&gt;0,N$7&gt;0),INDEX(Výskyt[#Data],MATCH($B147,Výskyt[kód-P]),N$7),"")</f>
        <v/>
      </c>
      <c r="O147" s="48" t="str">
        <f ca="1">IF(AND($B147&gt;0,O$7&gt;0),INDEX(Výskyt[#Data],MATCH($B147,Výskyt[kód-P]),O$7),"")</f>
        <v/>
      </c>
      <c r="P147" s="48" t="str">
        <f ca="1">IF(AND($B147&gt;0,P$7&gt;0),INDEX(Výskyt[#Data],MATCH($B147,Výskyt[kód-P]),P$7),"")</f>
        <v/>
      </c>
      <c r="Q147" s="48" t="str">
        <f ca="1">IF(AND($B147&gt;0,Q$7&gt;0),INDEX(Výskyt[#Data],MATCH($B147,Výskyt[kód-P]),Q$7),"")</f>
        <v/>
      </c>
      <c r="R147" s="48" t="str">
        <f ca="1">IF(AND($B147&gt;0,R$7&gt;0),INDEX(Výskyt[#Data],MATCH($B147,Výskyt[kód-P]),R$7),"")</f>
        <v/>
      </c>
      <c r="S147" s="48" t="str">
        <f ca="1">IF(AND($B147&gt;0,S$7&gt;0),INDEX(Výskyt[#Data],MATCH($B147,Výskyt[kód-P]),S$7),"")</f>
        <v/>
      </c>
      <c r="T147" s="48" t="str">
        <f ca="1">IF(AND($B147&gt;0,T$7&gt;0),INDEX(Výskyt[#Data],MATCH($B147,Výskyt[kód-P]),T$7),"")</f>
        <v/>
      </c>
      <c r="U147" s="48" t="str">
        <f ca="1">IF(AND($B147&gt;0,U$7&gt;0),INDEX(Výskyt[#Data],MATCH($B147,Výskyt[kód-P]),U$7),"")</f>
        <v/>
      </c>
      <c r="V147" s="48" t="str">
        <f ca="1">IF(AND($B147&gt;0,V$7&gt;0),INDEX(Výskyt[#Data],MATCH($B147,Výskyt[kód-P]),V$7),"")</f>
        <v/>
      </c>
      <c r="W147" s="48" t="str">
        <f ca="1">IF(AND($B147&gt;0,W$7&gt;0),INDEX(Výskyt[#Data],MATCH($B147,Výskyt[kód-P]),W$7),"")</f>
        <v/>
      </c>
      <c r="X147" s="48" t="str">
        <f ca="1">IF(AND($B147&gt;0,X$7&gt;0),INDEX(Výskyt[#Data],MATCH($B147,Výskyt[kód-P]),X$7),"")</f>
        <v/>
      </c>
      <c r="Y147" s="48" t="str">
        <f ca="1">IF(AND($B147&gt;0,Y$7&gt;0),INDEX(Výskyt[#Data],MATCH($B147,Výskyt[kód-P]),Y$7),"")</f>
        <v/>
      </c>
      <c r="Z147" s="48" t="str">
        <f ca="1">IF(AND($B147&gt;0,Z$7&gt;0),INDEX(Výskyt[#Data],MATCH($B147,Výskyt[kód-P]),Z$7),"")</f>
        <v/>
      </c>
      <c r="AA147" s="48" t="str">
        <f ca="1">IF(AND($B147&gt;0,AA$7&gt;0),INDEX(Výskyt[#Data],MATCH($B147,Výskyt[kód-P]),AA$7),"")</f>
        <v/>
      </c>
      <c r="AB147" s="48" t="str">
        <f ca="1">IF(AND($B147&gt;0,AB$7&gt;0),INDEX(Výskyt[#Data],MATCH($B147,Výskyt[kód-P]),AB$7),"")</f>
        <v/>
      </c>
      <c r="AC147" s="48" t="str">
        <f ca="1">IF(AND($B147&gt;0,AC$7&gt;0),INDEX(Výskyt[#Data],MATCH($B147,Výskyt[kód-P]),AC$7),"")</f>
        <v/>
      </c>
      <c r="AD147" s="48" t="str">
        <f ca="1">IF(AND($B147&gt;0,AD$7&gt;0),INDEX(Výskyt[#Data],MATCH($B147,Výskyt[kód-P]),AD$7),"")</f>
        <v/>
      </c>
      <c r="AE147" s="48" t="str">
        <f ca="1">IF(AND($B147&gt;0,AE$7&gt;0),INDEX(Výskyt[#Data],MATCH($B147,Výskyt[kód-P]),AE$7),"")</f>
        <v/>
      </c>
      <c r="AF147" s="48" t="str">
        <f ca="1">IF(AND($B147&gt;0,AF$7&gt;0),INDEX(Výskyt[#Data],MATCH($B147,Výskyt[kód-P]),AF$7),"")</f>
        <v/>
      </c>
      <c r="AG147" s="48" t="str">
        <f ca="1">IF(AND($B147&gt;0,AG$7&gt;0),INDEX(Výskyt[#Data],MATCH($B147,Výskyt[kód-P]),AG$7),"")</f>
        <v/>
      </c>
      <c r="AH147" s="48" t="str">
        <f ca="1">IF(AND($B147&gt;0,AH$7&gt;0),INDEX(Výskyt[#Data],MATCH($B147,Výskyt[kód-P]),AH$7),"")</f>
        <v/>
      </c>
      <c r="AI147" s="48" t="str">
        <f ca="1">IF(AND($B147&gt;0,AI$7&gt;0),INDEX(Výskyt[#Data],MATCH($B147,Výskyt[kód-P]),AI$7),"")</f>
        <v/>
      </c>
      <c r="AJ147" s="48" t="str">
        <f ca="1">IF(AND($B147&gt;0,AJ$7&gt;0),INDEX(Výskyt[#Data],MATCH($B147,Výskyt[kód-P]),AJ$7),"")</f>
        <v/>
      </c>
      <c r="AK147" s="48" t="str">
        <f ca="1">IF(AND($B147&gt;0,AK$7&gt;0),INDEX(Výskyt[#Data],MATCH($B147,Výskyt[kód-P]),AK$7),"")</f>
        <v/>
      </c>
      <c r="AL147" s="48" t="str">
        <f ca="1">IF(AND($B147&gt;0,AL$7&gt;0),INDEX(Výskyt[#Data],MATCH($B147,Výskyt[kód-P]),AL$7),"")</f>
        <v/>
      </c>
      <c r="AM147" s="48" t="str">
        <f ca="1">IF(AND($B147&gt;0,AM$7&gt;0),INDEX(Výskyt[#Data],MATCH($B147,Výskyt[kód-P]),AM$7),"")</f>
        <v/>
      </c>
      <c r="AN147" s="48" t="str">
        <f ca="1">IF(AND($B147&gt;0,AN$7&gt;0),INDEX(Výskyt[#Data],MATCH($B147,Výskyt[kód-P]),AN$7),"")</f>
        <v/>
      </c>
      <c r="AO147" s="48" t="str">
        <f ca="1">IF(AND($B147&gt;0,AO$7&gt;0),INDEX(Výskyt[#Data],MATCH($B147,Výskyt[kód-P]),AO$7),"")</f>
        <v/>
      </c>
      <c r="AP147" s="48" t="str">
        <f ca="1">IF(AND($B147&gt;0,AP$7&gt;0),INDEX(Výskyt[#Data],MATCH($B147,Výskyt[kód-P]),AP$7),"")</f>
        <v/>
      </c>
      <c r="AQ147" s="48" t="str">
        <f ca="1">IF(AND($B147&gt;0,AQ$7&gt;0),INDEX(Výskyt[#Data],MATCH($B147,Výskyt[kód-P]),AQ$7),"")</f>
        <v/>
      </c>
      <c r="AR147" s="48" t="str">
        <f ca="1">IF(AND($B147&gt;0,AR$7&gt;0),INDEX(Výskyt[#Data],MATCH($B147,Výskyt[kód-P]),AR$7),"")</f>
        <v/>
      </c>
      <c r="AS147" s="48" t="str">
        <f ca="1">IF(AND($B147&gt;0,AS$7&gt;0),INDEX(Výskyt[#Data],MATCH($B147,Výskyt[kód-P]),AS$7),"")</f>
        <v/>
      </c>
      <c r="AT147" s="48" t="str">
        <f ca="1">IF(AND($B147&gt;0,AT$7&gt;0),INDEX(Výskyt[#Data],MATCH($B147,Výskyt[kód-P]),AT$7),"")</f>
        <v/>
      </c>
      <c r="AU147" s="48" t="str">
        <f ca="1">IF(AND($B147&gt;0,AU$7&gt;0),INDEX(Výskyt[#Data],MATCH($B147,Výskyt[kód-P]),AU$7),"")</f>
        <v/>
      </c>
      <c r="AV147" s="48" t="str">
        <f ca="1">IF(AND($B147&gt;0,AV$7&gt;0),INDEX(Výskyt[#Data],MATCH($B147,Výskyt[kód-P]),AV$7),"")</f>
        <v/>
      </c>
      <c r="AW147" s="48" t="str">
        <f ca="1">IF(AND($B147&gt;0,AW$7&gt;0),INDEX(Výskyt[#Data],MATCH($B147,Výskyt[kód-P]),AW$7),"")</f>
        <v/>
      </c>
      <c r="AX147" s="48" t="str">
        <f ca="1">IF(AND($B147&gt;0,AX$7&gt;0),INDEX(Výskyt[#Data],MATCH($B147,Výskyt[kód-P]),AX$7),"")</f>
        <v/>
      </c>
      <c r="AY147" s="48" t="str">
        <f ca="1">IF(AND($B147&gt;0,AY$7&gt;0),INDEX(Výskyt[#Data],MATCH($B147,Výskyt[kód-P]),AY$7),"")</f>
        <v/>
      </c>
      <c r="AZ147" s="48" t="str">
        <f ca="1">IF(AND($B147&gt;0,AZ$7&gt;0),INDEX(Výskyt[#Data],MATCH($B147,Výskyt[kód-P]),AZ$7),"")</f>
        <v/>
      </c>
      <c r="BA147" s="48" t="str">
        <f ca="1">IF(AND($B147&gt;0,BA$7&gt;0),INDEX(Výskyt[#Data],MATCH($B147,Výskyt[kód-P]),BA$7),"")</f>
        <v/>
      </c>
      <c r="BB147" s="42"/>
    </row>
    <row r="148" spans="1:54" ht="12.75" customHeight="1" x14ac:dyDescent="0.4">
      <c r="A148" s="54">
        <v>140</v>
      </c>
      <c r="B148" s="55" t="str">
        <f>IFERROR(INDEX(Výskyt[[poradie]:[kód-P]],MATCH(A148,Výskyt[poradie],0),2),"")</f>
        <v/>
      </c>
      <c r="C148" s="55" t="str">
        <f>IFERROR(INDEX(Cenník[[Kód]:[Názov]],MATCH($B148,Cenník[Kód]),2),"")</f>
        <v/>
      </c>
      <c r="D148" s="48" t="str">
        <f t="shared" ca="1" si="6"/>
        <v/>
      </c>
      <c r="E148" s="56" t="str">
        <f>IFERROR(INDEX(Cenník[[KódN]:[JC]],MATCH($B148,Cenník[KódN]),2),"")</f>
        <v/>
      </c>
      <c r="F148" s="57" t="str">
        <f t="shared" ca="1" si="7"/>
        <v/>
      </c>
      <c r="G148" s="42"/>
      <c r="H148" s="58" t="str">
        <f t="shared" si="8"/>
        <v/>
      </c>
      <c r="I148" s="48" t="str">
        <f ca="1">IF(AND($B148&gt;0,I$7&gt;0),INDEX(Výskyt[#Data],MATCH($B148,Výskyt[kód-P]),I$7),"")</f>
        <v/>
      </c>
      <c r="J148" s="48" t="str">
        <f ca="1">IF(AND($B148&gt;0,J$7&gt;0),INDEX(Výskyt[#Data],MATCH($B148,Výskyt[kód-P]),J$7),"")</f>
        <v/>
      </c>
      <c r="K148" s="48" t="str">
        <f ca="1">IF(AND($B148&gt;0,K$7&gt;0),INDEX(Výskyt[#Data],MATCH($B148,Výskyt[kód-P]),K$7),"")</f>
        <v/>
      </c>
      <c r="L148" s="48" t="str">
        <f ca="1">IF(AND($B148&gt;0,L$7&gt;0),INDEX(Výskyt[#Data],MATCH($B148,Výskyt[kód-P]),L$7),"")</f>
        <v/>
      </c>
      <c r="M148" s="48" t="str">
        <f ca="1">IF(AND($B148&gt;0,M$7&gt;0),INDEX(Výskyt[#Data],MATCH($B148,Výskyt[kód-P]),M$7),"")</f>
        <v/>
      </c>
      <c r="N148" s="48" t="str">
        <f ca="1">IF(AND($B148&gt;0,N$7&gt;0),INDEX(Výskyt[#Data],MATCH($B148,Výskyt[kód-P]),N$7),"")</f>
        <v/>
      </c>
      <c r="O148" s="48" t="str">
        <f ca="1">IF(AND($B148&gt;0,O$7&gt;0),INDEX(Výskyt[#Data],MATCH($B148,Výskyt[kód-P]),O$7),"")</f>
        <v/>
      </c>
      <c r="P148" s="48" t="str">
        <f ca="1">IF(AND($B148&gt;0,P$7&gt;0),INDEX(Výskyt[#Data],MATCH($B148,Výskyt[kód-P]),P$7),"")</f>
        <v/>
      </c>
      <c r="Q148" s="48" t="str">
        <f ca="1">IF(AND($B148&gt;0,Q$7&gt;0),INDEX(Výskyt[#Data],MATCH($B148,Výskyt[kód-P]),Q$7),"")</f>
        <v/>
      </c>
      <c r="R148" s="48" t="str">
        <f ca="1">IF(AND($B148&gt;0,R$7&gt;0),INDEX(Výskyt[#Data],MATCH($B148,Výskyt[kód-P]),R$7),"")</f>
        <v/>
      </c>
      <c r="S148" s="48" t="str">
        <f ca="1">IF(AND($B148&gt;0,S$7&gt;0),INDEX(Výskyt[#Data],MATCH($B148,Výskyt[kód-P]),S$7),"")</f>
        <v/>
      </c>
      <c r="T148" s="48" t="str">
        <f ca="1">IF(AND($B148&gt;0,T$7&gt;0),INDEX(Výskyt[#Data],MATCH($B148,Výskyt[kód-P]),T$7),"")</f>
        <v/>
      </c>
      <c r="U148" s="48" t="str">
        <f ca="1">IF(AND($B148&gt;0,U$7&gt;0),INDEX(Výskyt[#Data],MATCH($B148,Výskyt[kód-P]),U$7),"")</f>
        <v/>
      </c>
      <c r="V148" s="48" t="str">
        <f ca="1">IF(AND($B148&gt;0,V$7&gt;0),INDEX(Výskyt[#Data],MATCH($B148,Výskyt[kód-P]),V$7),"")</f>
        <v/>
      </c>
      <c r="W148" s="48" t="str">
        <f ca="1">IF(AND($B148&gt;0,W$7&gt;0),INDEX(Výskyt[#Data],MATCH($B148,Výskyt[kód-P]),W$7),"")</f>
        <v/>
      </c>
      <c r="X148" s="48" t="str">
        <f ca="1">IF(AND($B148&gt;0,X$7&gt;0),INDEX(Výskyt[#Data],MATCH($B148,Výskyt[kód-P]),X$7),"")</f>
        <v/>
      </c>
      <c r="Y148" s="48" t="str">
        <f ca="1">IF(AND($B148&gt;0,Y$7&gt;0),INDEX(Výskyt[#Data],MATCH($B148,Výskyt[kód-P]),Y$7),"")</f>
        <v/>
      </c>
      <c r="Z148" s="48" t="str">
        <f ca="1">IF(AND($B148&gt;0,Z$7&gt;0),INDEX(Výskyt[#Data],MATCH($B148,Výskyt[kód-P]),Z$7),"")</f>
        <v/>
      </c>
      <c r="AA148" s="48" t="str">
        <f ca="1">IF(AND($B148&gt;0,AA$7&gt;0),INDEX(Výskyt[#Data],MATCH($B148,Výskyt[kód-P]),AA$7),"")</f>
        <v/>
      </c>
      <c r="AB148" s="48" t="str">
        <f ca="1">IF(AND($B148&gt;0,AB$7&gt;0),INDEX(Výskyt[#Data],MATCH($B148,Výskyt[kód-P]),AB$7),"")</f>
        <v/>
      </c>
      <c r="AC148" s="48" t="str">
        <f ca="1">IF(AND($B148&gt;0,AC$7&gt;0),INDEX(Výskyt[#Data],MATCH($B148,Výskyt[kód-P]),AC$7),"")</f>
        <v/>
      </c>
      <c r="AD148" s="48" t="str">
        <f ca="1">IF(AND($B148&gt;0,AD$7&gt;0),INDEX(Výskyt[#Data],MATCH($B148,Výskyt[kód-P]),AD$7),"")</f>
        <v/>
      </c>
      <c r="AE148" s="48" t="str">
        <f ca="1">IF(AND($B148&gt;0,AE$7&gt;0),INDEX(Výskyt[#Data],MATCH($B148,Výskyt[kód-P]),AE$7),"")</f>
        <v/>
      </c>
      <c r="AF148" s="48" t="str">
        <f ca="1">IF(AND($B148&gt;0,AF$7&gt;0),INDEX(Výskyt[#Data],MATCH($B148,Výskyt[kód-P]),AF$7),"")</f>
        <v/>
      </c>
      <c r="AG148" s="48" t="str">
        <f ca="1">IF(AND($B148&gt;0,AG$7&gt;0),INDEX(Výskyt[#Data],MATCH($B148,Výskyt[kód-P]),AG$7),"")</f>
        <v/>
      </c>
      <c r="AH148" s="48" t="str">
        <f ca="1">IF(AND($B148&gt;0,AH$7&gt;0),INDEX(Výskyt[#Data],MATCH($B148,Výskyt[kód-P]),AH$7),"")</f>
        <v/>
      </c>
      <c r="AI148" s="48" t="str">
        <f ca="1">IF(AND($B148&gt;0,AI$7&gt;0),INDEX(Výskyt[#Data],MATCH($B148,Výskyt[kód-P]),AI$7),"")</f>
        <v/>
      </c>
      <c r="AJ148" s="48" t="str">
        <f ca="1">IF(AND($B148&gt;0,AJ$7&gt;0),INDEX(Výskyt[#Data],MATCH($B148,Výskyt[kód-P]),AJ$7),"")</f>
        <v/>
      </c>
      <c r="AK148" s="48" t="str">
        <f ca="1">IF(AND($B148&gt;0,AK$7&gt;0),INDEX(Výskyt[#Data],MATCH($B148,Výskyt[kód-P]),AK$7),"")</f>
        <v/>
      </c>
      <c r="AL148" s="48" t="str">
        <f ca="1">IF(AND($B148&gt;0,AL$7&gt;0),INDEX(Výskyt[#Data],MATCH($B148,Výskyt[kód-P]),AL$7),"")</f>
        <v/>
      </c>
      <c r="AM148" s="48" t="str">
        <f ca="1">IF(AND($B148&gt;0,AM$7&gt;0),INDEX(Výskyt[#Data],MATCH($B148,Výskyt[kód-P]),AM$7),"")</f>
        <v/>
      </c>
      <c r="AN148" s="48" t="str">
        <f ca="1">IF(AND($B148&gt;0,AN$7&gt;0),INDEX(Výskyt[#Data],MATCH($B148,Výskyt[kód-P]),AN$7),"")</f>
        <v/>
      </c>
      <c r="AO148" s="48" t="str">
        <f ca="1">IF(AND($B148&gt;0,AO$7&gt;0),INDEX(Výskyt[#Data],MATCH($B148,Výskyt[kód-P]),AO$7),"")</f>
        <v/>
      </c>
      <c r="AP148" s="48" t="str">
        <f ca="1">IF(AND($B148&gt;0,AP$7&gt;0),INDEX(Výskyt[#Data],MATCH($B148,Výskyt[kód-P]),AP$7),"")</f>
        <v/>
      </c>
      <c r="AQ148" s="48" t="str">
        <f ca="1">IF(AND($B148&gt;0,AQ$7&gt;0),INDEX(Výskyt[#Data],MATCH($B148,Výskyt[kód-P]),AQ$7),"")</f>
        <v/>
      </c>
      <c r="AR148" s="48" t="str">
        <f ca="1">IF(AND($B148&gt;0,AR$7&gt;0),INDEX(Výskyt[#Data],MATCH($B148,Výskyt[kód-P]),AR$7),"")</f>
        <v/>
      </c>
      <c r="AS148" s="48" t="str">
        <f ca="1">IF(AND($B148&gt;0,AS$7&gt;0),INDEX(Výskyt[#Data],MATCH($B148,Výskyt[kód-P]),AS$7),"")</f>
        <v/>
      </c>
      <c r="AT148" s="48" t="str">
        <f ca="1">IF(AND($B148&gt;0,AT$7&gt;0),INDEX(Výskyt[#Data],MATCH($B148,Výskyt[kód-P]),AT$7),"")</f>
        <v/>
      </c>
      <c r="AU148" s="48" t="str">
        <f ca="1">IF(AND($B148&gt;0,AU$7&gt;0),INDEX(Výskyt[#Data],MATCH($B148,Výskyt[kód-P]),AU$7),"")</f>
        <v/>
      </c>
      <c r="AV148" s="48" t="str">
        <f ca="1">IF(AND($B148&gt;0,AV$7&gt;0),INDEX(Výskyt[#Data],MATCH($B148,Výskyt[kód-P]),AV$7),"")</f>
        <v/>
      </c>
      <c r="AW148" s="48" t="str">
        <f ca="1">IF(AND($B148&gt;0,AW$7&gt;0),INDEX(Výskyt[#Data],MATCH($B148,Výskyt[kód-P]),AW$7),"")</f>
        <v/>
      </c>
      <c r="AX148" s="48" t="str">
        <f ca="1">IF(AND($B148&gt;0,AX$7&gt;0),INDEX(Výskyt[#Data],MATCH($B148,Výskyt[kód-P]),AX$7),"")</f>
        <v/>
      </c>
      <c r="AY148" s="48" t="str">
        <f ca="1">IF(AND($B148&gt;0,AY$7&gt;0),INDEX(Výskyt[#Data],MATCH($B148,Výskyt[kód-P]),AY$7),"")</f>
        <v/>
      </c>
      <c r="AZ148" s="48" t="str">
        <f ca="1">IF(AND($B148&gt;0,AZ$7&gt;0),INDEX(Výskyt[#Data],MATCH($B148,Výskyt[kód-P]),AZ$7),"")</f>
        <v/>
      </c>
      <c r="BA148" s="48" t="str">
        <f ca="1">IF(AND($B148&gt;0,BA$7&gt;0),INDEX(Výskyt[#Data],MATCH($B148,Výskyt[kód-P]),BA$7),"")</f>
        <v/>
      </c>
      <c r="BB148" s="42"/>
    </row>
    <row r="149" spans="1:54" ht="12.75" customHeight="1" x14ac:dyDescent="0.4">
      <c r="A149" s="54">
        <v>141</v>
      </c>
      <c r="B149" s="55" t="str">
        <f>IFERROR(INDEX(Výskyt[[poradie]:[kód-P]],MATCH(A149,Výskyt[poradie],0),2),"")</f>
        <v/>
      </c>
      <c r="C149" s="55" t="str">
        <f>IFERROR(INDEX(Cenník[[Kód]:[Názov]],MATCH($B149,Cenník[Kód]),2),"")</f>
        <v/>
      </c>
      <c r="D149" s="48" t="str">
        <f t="shared" ca="1" si="6"/>
        <v/>
      </c>
      <c r="E149" s="56" t="str">
        <f>IFERROR(INDEX(Cenník[[KódN]:[JC]],MATCH($B149,Cenník[KódN]),2),"")</f>
        <v/>
      </c>
      <c r="F149" s="57" t="str">
        <f t="shared" ca="1" si="7"/>
        <v/>
      </c>
      <c r="G149" s="42"/>
      <c r="H149" s="58" t="str">
        <f t="shared" si="8"/>
        <v/>
      </c>
      <c r="I149" s="48" t="str">
        <f ca="1">IF(AND($B149&gt;0,I$7&gt;0),INDEX(Výskyt[#Data],MATCH($B149,Výskyt[kód-P]),I$7),"")</f>
        <v/>
      </c>
      <c r="J149" s="48" t="str">
        <f ca="1">IF(AND($B149&gt;0,J$7&gt;0),INDEX(Výskyt[#Data],MATCH($B149,Výskyt[kód-P]),J$7),"")</f>
        <v/>
      </c>
      <c r="K149" s="48" t="str">
        <f ca="1">IF(AND($B149&gt;0,K$7&gt;0),INDEX(Výskyt[#Data],MATCH($B149,Výskyt[kód-P]),K$7),"")</f>
        <v/>
      </c>
      <c r="L149" s="48" t="str">
        <f ca="1">IF(AND($B149&gt;0,L$7&gt;0),INDEX(Výskyt[#Data],MATCH($B149,Výskyt[kód-P]),L$7),"")</f>
        <v/>
      </c>
      <c r="M149" s="48" t="str">
        <f ca="1">IF(AND($B149&gt;0,M$7&gt;0),INDEX(Výskyt[#Data],MATCH($B149,Výskyt[kód-P]),M$7),"")</f>
        <v/>
      </c>
      <c r="N149" s="48" t="str">
        <f ca="1">IF(AND($B149&gt;0,N$7&gt;0),INDEX(Výskyt[#Data],MATCH($B149,Výskyt[kód-P]),N$7),"")</f>
        <v/>
      </c>
      <c r="O149" s="48" t="str">
        <f ca="1">IF(AND($B149&gt;0,O$7&gt;0),INDEX(Výskyt[#Data],MATCH($B149,Výskyt[kód-P]),O$7),"")</f>
        <v/>
      </c>
      <c r="P149" s="48" t="str">
        <f ca="1">IF(AND($B149&gt;0,P$7&gt;0),INDEX(Výskyt[#Data],MATCH($B149,Výskyt[kód-P]),P$7),"")</f>
        <v/>
      </c>
      <c r="Q149" s="48" t="str">
        <f ca="1">IF(AND($B149&gt;0,Q$7&gt;0),INDEX(Výskyt[#Data],MATCH($B149,Výskyt[kód-P]),Q$7),"")</f>
        <v/>
      </c>
      <c r="R149" s="48" t="str">
        <f ca="1">IF(AND($B149&gt;0,R$7&gt;0),INDEX(Výskyt[#Data],MATCH($B149,Výskyt[kód-P]),R$7),"")</f>
        <v/>
      </c>
      <c r="S149" s="48" t="str">
        <f ca="1">IF(AND($B149&gt;0,S$7&gt;0),INDEX(Výskyt[#Data],MATCH($B149,Výskyt[kód-P]),S$7),"")</f>
        <v/>
      </c>
      <c r="T149" s="48" t="str">
        <f ca="1">IF(AND($B149&gt;0,T$7&gt;0),INDEX(Výskyt[#Data],MATCH($B149,Výskyt[kód-P]),T$7),"")</f>
        <v/>
      </c>
      <c r="U149" s="48" t="str">
        <f ca="1">IF(AND($B149&gt;0,U$7&gt;0),INDEX(Výskyt[#Data],MATCH($B149,Výskyt[kód-P]),U$7),"")</f>
        <v/>
      </c>
      <c r="V149" s="48" t="str">
        <f ca="1">IF(AND($B149&gt;0,V$7&gt;0),INDEX(Výskyt[#Data],MATCH($B149,Výskyt[kód-P]),V$7),"")</f>
        <v/>
      </c>
      <c r="W149" s="48" t="str">
        <f ca="1">IF(AND($B149&gt;0,W$7&gt;0),INDEX(Výskyt[#Data],MATCH($B149,Výskyt[kód-P]),W$7),"")</f>
        <v/>
      </c>
      <c r="X149" s="48" t="str">
        <f ca="1">IF(AND($B149&gt;0,X$7&gt;0),INDEX(Výskyt[#Data],MATCH($B149,Výskyt[kód-P]),X$7),"")</f>
        <v/>
      </c>
      <c r="Y149" s="48" t="str">
        <f ca="1">IF(AND($B149&gt;0,Y$7&gt;0),INDEX(Výskyt[#Data],MATCH($B149,Výskyt[kód-P]),Y$7),"")</f>
        <v/>
      </c>
      <c r="Z149" s="48" t="str">
        <f ca="1">IF(AND($B149&gt;0,Z$7&gt;0),INDEX(Výskyt[#Data],MATCH($B149,Výskyt[kód-P]),Z$7),"")</f>
        <v/>
      </c>
      <c r="AA149" s="48" t="str">
        <f ca="1">IF(AND($B149&gt;0,AA$7&gt;0),INDEX(Výskyt[#Data],MATCH($B149,Výskyt[kód-P]),AA$7),"")</f>
        <v/>
      </c>
      <c r="AB149" s="48" t="str">
        <f ca="1">IF(AND($B149&gt;0,AB$7&gt;0),INDEX(Výskyt[#Data],MATCH($B149,Výskyt[kód-P]),AB$7),"")</f>
        <v/>
      </c>
      <c r="AC149" s="48" t="str">
        <f ca="1">IF(AND($B149&gt;0,AC$7&gt;0),INDEX(Výskyt[#Data],MATCH($B149,Výskyt[kód-P]),AC$7),"")</f>
        <v/>
      </c>
      <c r="AD149" s="48" t="str">
        <f ca="1">IF(AND($B149&gt;0,AD$7&gt;0),INDEX(Výskyt[#Data],MATCH($B149,Výskyt[kód-P]),AD$7),"")</f>
        <v/>
      </c>
      <c r="AE149" s="48" t="str">
        <f ca="1">IF(AND($B149&gt;0,AE$7&gt;0),INDEX(Výskyt[#Data],MATCH($B149,Výskyt[kód-P]),AE$7),"")</f>
        <v/>
      </c>
      <c r="AF149" s="48" t="str">
        <f ca="1">IF(AND($B149&gt;0,AF$7&gt;0),INDEX(Výskyt[#Data],MATCH($B149,Výskyt[kód-P]),AF$7),"")</f>
        <v/>
      </c>
      <c r="AG149" s="48" t="str">
        <f ca="1">IF(AND($B149&gt;0,AG$7&gt;0),INDEX(Výskyt[#Data],MATCH($B149,Výskyt[kód-P]),AG$7),"")</f>
        <v/>
      </c>
      <c r="AH149" s="48" t="str">
        <f ca="1">IF(AND($B149&gt;0,AH$7&gt;0),INDEX(Výskyt[#Data],MATCH($B149,Výskyt[kód-P]),AH$7),"")</f>
        <v/>
      </c>
      <c r="AI149" s="48" t="str">
        <f ca="1">IF(AND($B149&gt;0,AI$7&gt;0),INDEX(Výskyt[#Data],MATCH($B149,Výskyt[kód-P]),AI$7),"")</f>
        <v/>
      </c>
      <c r="AJ149" s="48" t="str">
        <f ca="1">IF(AND($B149&gt;0,AJ$7&gt;0),INDEX(Výskyt[#Data],MATCH($B149,Výskyt[kód-P]),AJ$7),"")</f>
        <v/>
      </c>
      <c r="AK149" s="48" t="str">
        <f ca="1">IF(AND($B149&gt;0,AK$7&gt;0),INDEX(Výskyt[#Data],MATCH($B149,Výskyt[kód-P]),AK$7),"")</f>
        <v/>
      </c>
      <c r="AL149" s="48" t="str">
        <f ca="1">IF(AND($B149&gt;0,AL$7&gt;0),INDEX(Výskyt[#Data],MATCH($B149,Výskyt[kód-P]),AL$7),"")</f>
        <v/>
      </c>
      <c r="AM149" s="48" t="str">
        <f ca="1">IF(AND($B149&gt;0,AM$7&gt;0),INDEX(Výskyt[#Data],MATCH($B149,Výskyt[kód-P]),AM$7),"")</f>
        <v/>
      </c>
      <c r="AN149" s="48" t="str">
        <f ca="1">IF(AND($B149&gt;0,AN$7&gt;0),INDEX(Výskyt[#Data],MATCH($B149,Výskyt[kód-P]),AN$7),"")</f>
        <v/>
      </c>
      <c r="AO149" s="48" t="str">
        <f ca="1">IF(AND($B149&gt;0,AO$7&gt;0),INDEX(Výskyt[#Data],MATCH($B149,Výskyt[kód-P]),AO$7),"")</f>
        <v/>
      </c>
      <c r="AP149" s="48" t="str">
        <f ca="1">IF(AND($B149&gt;0,AP$7&gt;0),INDEX(Výskyt[#Data],MATCH($B149,Výskyt[kód-P]),AP$7),"")</f>
        <v/>
      </c>
      <c r="AQ149" s="48" t="str">
        <f ca="1">IF(AND($B149&gt;0,AQ$7&gt;0),INDEX(Výskyt[#Data],MATCH($B149,Výskyt[kód-P]),AQ$7),"")</f>
        <v/>
      </c>
      <c r="AR149" s="48" t="str">
        <f ca="1">IF(AND($B149&gt;0,AR$7&gt;0),INDEX(Výskyt[#Data],MATCH($B149,Výskyt[kód-P]),AR$7),"")</f>
        <v/>
      </c>
      <c r="AS149" s="48" t="str">
        <f ca="1">IF(AND($B149&gt;0,AS$7&gt;0),INDEX(Výskyt[#Data],MATCH($B149,Výskyt[kód-P]),AS$7),"")</f>
        <v/>
      </c>
      <c r="AT149" s="48" t="str">
        <f ca="1">IF(AND($B149&gt;0,AT$7&gt;0),INDEX(Výskyt[#Data],MATCH($B149,Výskyt[kód-P]),AT$7),"")</f>
        <v/>
      </c>
      <c r="AU149" s="48" t="str">
        <f ca="1">IF(AND($B149&gt;0,AU$7&gt;0),INDEX(Výskyt[#Data],MATCH($B149,Výskyt[kód-P]),AU$7),"")</f>
        <v/>
      </c>
      <c r="AV149" s="48" t="str">
        <f ca="1">IF(AND($B149&gt;0,AV$7&gt;0),INDEX(Výskyt[#Data],MATCH($B149,Výskyt[kód-P]),AV$7),"")</f>
        <v/>
      </c>
      <c r="AW149" s="48" t="str">
        <f ca="1">IF(AND($B149&gt;0,AW$7&gt;0),INDEX(Výskyt[#Data],MATCH($B149,Výskyt[kód-P]),AW$7),"")</f>
        <v/>
      </c>
      <c r="AX149" s="48" t="str">
        <f ca="1">IF(AND($B149&gt;0,AX$7&gt;0),INDEX(Výskyt[#Data],MATCH($B149,Výskyt[kód-P]),AX$7),"")</f>
        <v/>
      </c>
      <c r="AY149" s="48" t="str">
        <f ca="1">IF(AND($B149&gt;0,AY$7&gt;0),INDEX(Výskyt[#Data],MATCH($B149,Výskyt[kód-P]),AY$7),"")</f>
        <v/>
      </c>
      <c r="AZ149" s="48" t="str">
        <f ca="1">IF(AND($B149&gt;0,AZ$7&gt;0),INDEX(Výskyt[#Data],MATCH($B149,Výskyt[kód-P]),AZ$7),"")</f>
        <v/>
      </c>
      <c r="BA149" s="48" t="str">
        <f ca="1">IF(AND($B149&gt;0,BA$7&gt;0),INDEX(Výskyt[#Data],MATCH($B149,Výskyt[kód-P]),BA$7),"")</f>
        <v/>
      </c>
      <c r="BB149" s="42"/>
    </row>
    <row r="150" spans="1:54" ht="12.75" customHeight="1" x14ac:dyDescent="0.4">
      <c r="A150" s="54">
        <v>142</v>
      </c>
      <c r="B150" s="55" t="str">
        <f>IFERROR(INDEX(Výskyt[[poradie]:[kód-P]],MATCH(A150,Výskyt[poradie],0),2),"")</f>
        <v/>
      </c>
      <c r="C150" s="55" t="str">
        <f>IFERROR(INDEX(Cenník[[Kód]:[Názov]],MATCH($B150,Cenník[Kód]),2),"")</f>
        <v/>
      </c>
      <c r="D150" s="48" t="str">
        <f t="shared" ca="1" si="6"/>
        <v/>
      </c>
      <c r="E150" s="56" t="str">
        <f>IFERROR(INDEX(Cenník[[KódN]:[JC]],MATCH($B150,Cenník[KódN]),2),"")</f>
        <v/>
      </c>
      <c r="F150" s="57" t="str">
        <f t="shared" ca="1" si="7"/>
        <v/>
      </c>
      <c r="G150" s="42"/>
      <c r="H150" s="58" t="str">
        <f t="shared" si="8"/>
        <v/>
      </c>
      <c r="I150" s="48" t="str">
        <f ca="1">IF(AND($B150&gt;0,I$7&gt;0),INDEX(Výskyt[#Data],MATCH($B150,Výskyt[kód-P]),I$7),"")</f>
        <v/>
      </c>
      <c r="J150" s="48" t="str">
        <f ca="1">IF(AND($B150&gt;0,J$7&gt;0),INDEX(Výskyt[#Data],MATCH($B150,Výskyt[kód-P]),J$7),"")</f>
        <v/>
      </c>
      <c r="K150" s="48" t="str">
        <f ca="1">IF(AND($B150&gt;0,K$7&gt;0),INDEX(Výskyt[#Data],MATCH($B150,Výskyt[kód-P]),K$7),"")</f>
        <v/>
      </c>
      <c r="L150" s="48" t="str">
        <f ca="1">IF(AND($B150&gt;0,L$7&gt;0),INDEX(Výskyt[#Data],MATCH($B150,Výskyt[kód-P]),L$7),"")</f>
        <v/>
      </c>
      <c r="M150" s="48" t="str">
        <f ca="1">IF(AND($B150&gt;0,M$7&gt;0),INDEX(Výskyt[#Data],MATCH($B150,Výskyt[kód-P]),M$7),"")</f>
        <v/>
      </c>
      <c r="N150" s="48" t="str">
        <f ca="1">IF(AND($B150&gt;0,N$7&gt;0),INDEX(Výskyt[#Data],MATCH($B150,Výskyt[kód-P]),N$7),"")</f>
        <v/>
      </c>
      <c r="O150" s="48" t="str">
        <f ca="1">IF(AND($B150&gt;0,O$7&gt;0),INDEX(Výskyt[#Data],MATCH($B150,Výskyt[kód-P]),O$7),"")</f>
        <v/>
      </c>
      <c r="P150" s="48" t="str">
        <f ca="1">IF(AND($B150&gt;0,P$7&gt;0),INDEX(Výskyt[#Data],MATCH($B150,Výskyt[kód-P]),P$7),"")</f>
        <v/>
      </c>
      <c r="Q150" s="48" t="str">
        <f ca="1">IF(AND($B150&gt;0,Q$7&gt;0),INDEX(Výskyt[#Data],MATCH($B150,Výskyt[kód-P]),Q$7),"")</f>
        <v/>
      </c>
      <c r="R150" s="48" t="str">
        <f ca="1">IF(AND($B150&gt;0,R$7&gt;0),INDEX(Výskyt[#Data],MATCH($B150,Výskyt[kód-P]),R$7),"")</f>
        <v/>
      </c>
      <c r="S150" s="48" t="str">
        <f ca="1">IF(AND($B150&gt;0,S$7&gt;0),INDEX(Výskyt[#Data],MATCH($B150,Výskyt[kód-P]),S$7),"")</f>
        <v/>
      </c>
      <c r="T150" s="48" t="str">
        <f ca="1">IF(AND($B150&gt;0,T$7&gt;0),INDEX(Výskyt[#Data],MATCH($B150,Výskyt[kód-P]),T$7),"")</f>
        <v/>
      </c>
      <c r="U150" s="48" t="str">
        <f ca="1">IF(AND($B150&gt;0,U$7&gt;0),INDEX(Výskyt[#Data],MATCH($B150,Výskyt[kód-P]),U$7),"")</f>
        <v/>
      </c>
      <c r="V150" s="48" t="str">
        <f ca="1">IF(AND($B150&gt;0,V$7&gt;0),INDEX(Výskyt[#Data],MATCH($B150,Výskyt[kód-P]),V$7),"")</f>
        <v/>
      </c>
      <c r="W150" s="48" t="str">
        <f ca="1">IF(AND($B150&gt;0,W$7&gt;0),INDEX(Výskyt[#Data],MATCH($B150,Výskyt[kód-P]),W$7),"")</f>
        <v/>
      </c>
      <c r="X150" s="48" t="str">
        <f ca="1">IF(AND($B150&gt;0,X$7&gt;0),INDEX(Výskyt[#Data],MATCH($B150,Výskyt[kód-P]),X$7),"")</f>
        <v/>
      </c>
      <c r="Y150" s="48" t="str">
        <f ca="1">IF(AND($B150&gt;0,Y$7&gt;0),INDEX(Výskyt[#Data],MATCH($B150,Výskyt[kód-P]),Y$7),"")</f>
        <v/>
      </c>
      <c r="Z150" s="48" t="str">
        <f ca="1">IF(AND($B150&gt;0,Z$7&gt;0),INDEX(Výskyt[#Data],MATCH($B150,Výskyt[kód-P]),Z$7),"")</f>
        <v/>
      </c>
      <c r="AA150" s="48" t="str">
        <f ca="1">IF(AND($B150&gt;0,AA$7&gt;0),INDEX(Výskyt[#Data],MATCH($B150,Výskyt[kód-P]),AA$7),"")</f>
        <v/>
      </c>
      <c r="AB150" s="48" t="str">
        <f ca="1">IF(AND($B150&gt;0,AB$7&gt;0),INDEX(Výskyt[#Data],MATCH($B150,Výskyt[kód-P]),AB$7),"")</f>
        <v/>
      </c>
      <c r="AC150" s="48" t="str">
        <f ca="1">IF(AND($B150&gt;0,AC$7&gt;0),INDEX(Výskyt[#Data],MATCH($B150,Výskyt[kód-P]),AC$7),"")</f>
        <v/>
      </c>
      <c r="AD150" s="48" t="str">
        <f ca="1">IF(AND($B150&gt;0,AD$7&gt;0),INDEX(Výskyt[#Data],MATCH($B150,Výskyt[kód-P]),AD$7),"")</f>
        <v/>
      </c>
      <c r="AE150" s="48" t="str">
        <f ca="1">IF(AND($B150&gt;0,AE$7&gt;0),INDEX(Výskyt[#Data],MATCH($B150,Výskyt[kód-P]),AE$7),"")</f>
        <v/>
      </c>
      <c r="AF150" s="48" t="str">
        <f ca="1">IF(AND($B150&gt;0,AF$7&gt;0),INDEX(Výskyt[#Data],MATCH($B150,Výskyt[kód-P]),AF$7),"")</f>
        <v/>
      </c>
      <c r="AG150" s="48" t="str">
        <f ca="1">IF(AND($B150&gt;0,AG$7&gt;0),INDEX(Výskyt[#Data],MATCH($B150,Výskyt[kód-P]),AG$7),"")</f>
        <v/>
      </c>
      <c r="AH150" s="48" t="str">
        <f ca="1">IF(AND($B150&gt;0,AH$7&gt;0),INDEX(Výskyt[#Data],MATCH($B150,Výskyt[kód-P]),AH$7),"")</f>
        <v/>
      </c>
      <c r="AI150" s="48" t="str">
        <f ca="1">IF(AND($B150&gt;0,AI$7&gt;0),INDEX(Výskyt[#Data],MATCH($B150,Výskyt[kód-P]),AI$7),"")</f>
        <v/>
      </c>
      <c r="AJ150" s="48" t="str">
        <f ca="1">IF(AND($B150&gt;0,AJ$7&gt;0),INDEX(Výskyt[#Data],MATCH($B150,Výskyt[kód-P]),AJ$7),"")</f>
        <v/>
      </c>
      <c r="AK150" s="48" t="str">
        <f ca="1">IF(AND($B150&gt;0,AK$7&gt;0),INDEX(Výskyt[#Data],MATCH($B150,Výskyt[kód-P]),AK$7),"")</f>
        <v/>
      </c>
      <c r="AL150" s="48" t="str">
        <f ca="1">IF(AND($B150&gt;0,AL$7&gt;0),INDEX(Výskyt[#Data],MATCH($B150,Výskyt[kód-P]),AL$7),"")</f>
        <v/>
      </c>
      <c r="AM150" s="48" t="str">
        <f ca="1">IF(AND($B150&gt;0,AM$7&gt;0),INDEX(Výskyt[#Data],MATCH($B150,Výskyt[kód-P]),AM$7),"")</f>
        <v/>
      </c>
      <c r="AN150" s="48" t="str">
        <f ca="1">IF(AND($B150&gt;0,AN$7&gt;0),INDEX(Výskyt[#Data],MATCH($B150,Výskyt[kód-P]),AN$7),"")</f>
        <v/>
      </c>
      <c r="AO150" s="48" t="str">
        <f ca="1">IF(AND($B150&gt;0,AO$7&gt;0),INDEX(Výskyt[#Data],MATCH($B150,Výskyt[kód-P]),AO$7),"")</f>
        <v/>
      </c>
      <c r="AP150" s="48" t="str">
        <f ca="1">IF(AND($B150&gt;0,AP$7&gt;0),INDEX(Výskyt[#Data],MATCH($B150,Výskyt[kód-P]),AP$7),"")</f>
        <v/>
      </c>
      <c r="AQ150" s="48" t="str">
        <f ca="1">IF(AND($B150&gt;0,AQ$7&gt;0),INDEX(Výskyt[#Data],MATCH($B150,Výskyt[kód-P]),AQ$7),"")</f>
        <v/>
      </c>
      <c r="AR150" s="48" t="str">
        <f ca="1">IF(AND($B150&gt;0,AR$7&gt;0),INDEX(Výskyt[#Data],MATCH($B150,Výskyt[kód-P]),AR$7),"")</f>
        <v/>
      </c>
      <c r="AS150" s="48" t="str">
        <f ca="1">IF(AND($B150&gt;0,AS$7&gt;0),INDEX(Výskyt[#Data],MATCH($B150,Výskyt[kód-P]),AS$7),"")</f>
        <v/>
      </c>
      <c r="AT150" s="48" t="str">
        <f ca="1">IF(AND($B150&gt;0,AT$7&gt;0),INDEX(Výskyt[#Data],MATCH($B150,Výskyt[kód-P]),AT$7),"")</f>
        <v/>
      </c>
      <c r="AU150" s="48" t="str">
        <f ca="1">IF(AND($B150&gt;0,AU$7&gt;0),INDEX(Výskyt[#Data],MATCH($B150,Výskyt[kód-P]),AU$7),"")</f>
        <v/>
      </c>
      <c r="AV150" s="48" t="str">
        <f ca="1">IF(AND($B150&gt;0,AV$7&gt;0),INDEX(Výskyt[#Data],MATCH($B150,Výskyt[kód-P]),AV$7),"")</f>
        <v/>
      </c>
      <c r="AW150" s="48" t="str">
        <f ca="1">IF(AND($B150&gt;0,AW$7&gt;0),INDEX(Výskyt[#Data],MATCH($B150,Výskyt[kód-P]),AW$7),"")</f>
        <v/>
      </c>
      <c r="AX150" s="48" t="str">
        <f ca="1">IF(AND($B150&gt;0,AX$7&gt;0),INDEX(Výskyt[#Data],MATCH($B150,Výskyt[kód-P]),AX$7),"")</f>
        <v/>
      </c>
      <c r="AY150" s="48" t="str">
        <f ca="1">IF(AND($B150&gt;0,AY$7&gt;0),INDEX(Výskyt[#Data],MATCH($B150,Výskyt[kód-P]),AY$7),"")</f>
        <v/>
      </c>
      <c r="AZ150" s="48" t="str">
        <f ca="1">IF(AND($B150&gt;0,AZ$7&gt;0),INDEX(Výskyt[#Data],MATCH($B150,Výskyt[kód-P]),AZ$7),"")</f>
        <v/>
      </c>
      <c r="BA150" s="48" t="str">
        <f ca="1">IF(AND($B150&gt;0,BA$7&gt;0),INDEX(Výskyt[#Data],MATCH($B150,Výskyt[kód-P]),BA$7),"")</f>
        <v/>
      </c>
      <c r="BB150" s="42"/>
    </row>
    <row r="151" spans="1:54" ht="12.75" customHeight="1" x14ac:dyDescent="0.4">
      <c r="A151" s="54">
        <v>143</v>
      </c>
      <c r="B151" s="55" t="str">
        <f>IFERROR(INDEX(Výskyt[[poradie]:[kód-P]],MATCH(A151,Výskyt[poradie],0),2),"")</f>
        <v/>
      </c>
      <c r="C151" s="55" t="str">
        <f>IFERROR(INDEX(Cenník[[Kód]:[Názov]],MATCH($B151,Cenník[Kód]),2),"")</f>
        <v/>
      </c>
      <c r="D151" s="48" t="str">
        <f t="shared" ca="1" si="6"/>
        <v/>
      </c>
      <c r="E151" s="56" t="str">
        <f>IFERROR(INDEX(Cenník[[KódN]:[JC]],MATCH($B151,Cenník[KódN]),2),"")</f>
        <v/>
      </c>
      <c r="F151" s="57" t="str">
        <f t="shared" ca="1" si="7"/>
        <v/>
      </c>
      <c r="G151" s="42"/>
      <c r="H151" s="58" t="str">
        <f t="shared" si="8"/>
        <v/>
      </c>
      <c r="I151" s="48" t="str">
        <f ca="1">IF(AND($B151&gt;0,I$7&gt;0),INDEX(Výskyt[#Data],MATCH($B151,Výskyt[kód-P]),I$7),"")</f>
        <v/>
      </c>
      <c r="J151" s="48" t="str">
        <f ca="1">IF(AND($B151&gt;0,J$7&gt;0),INDEX(Výskyt[#Data],MATCH($B151,Výskyt[kód-P]),J$7),"")</f>
        <v/>
      </c>
      <c r="K151" s="48" t="str">
        <f ca="1">IF(AND($B151&gt;0,K$7&gt;0),INDEX(Výskyt[#Data],MATCH($B151,Výskyt[kód-P]),K$7),"")</f>
        <v/>
      </c>
      <c r="L151" s="48" t="str">
        <f ca="1">IF(AND($B151&gt;0,L$7&gt;0),INDEX(Výskyt[#Data],MATCH($B151,Výskyt[kód-P]),L$7),"")</f>
        <v/>
      </c>
      <c r="M151" s="48" t="str">
        <f ca="1">IF(AND($B151&gt;0,M$7&gt;0),INDEX(Výskyt[#Data],MATCH($B151,Výskyt[kód-P]),M$7),"")</f>
        <v/>
      </c>
      <c r="N151" s="48" t="str">
        <f ca="1">IF(AND($B151&gt;0,N$7&gt;0),INDEX(Výskyt[#Data],MATCH($B151,Výskyt[kód-P]),N$7),"")</f>
        <v/>
      </c>
      <c r="O151" s="48" t="str">
        <f ca="1">IF(AND($B151&gt;0,O$7&gt;0),INDEX(Výskyt[#Data],MATCH($B151,Výskyt[kód-P]),O$7),"")</f>
        <v/>
      </c>
      <c r="P151" s="48" t="str">
        <f ca="1">IF(AND($B151&gt;0,P$7&gt;0),INDEX(Výskyt[#Data],MATCH($B151,Výskyt[kód-P]),P$7),"")</f>
        <v/>
      </c>
      <c r="Q151" s="48" t="str">
        <f ca="1">IF(AND($B151&gt;0,Q$7&gt;0),INDEX(Výskyt[#Data],MATCH($B151,Výskyt[kód-P]),Q$7),"")</f>
        <v/>
      </c>
      <c r="R151" s="48" t="str">
        <f ca="1">IF(AND($B151&gt;0,R$7&gt;0),INDEX(Výskyt[#Data],MATCH($B151,Výskyt[kód-P]),R$7),"")</f>
        <v/>
      </c>
      <c r="S151" s="48" t="str">
        <f ca="1">IF(AND($B151&gt;0,S$7&gt;0),INDEX(Výskyt[#Data],MATCH($B151,Výskyt[kód-P]),S$7),"")</f>
        <v/>
      </c>
      <c r="T151" s="48" t="str">
        <f ca="1">IF(AND($B151&gt;0,T$7&gt;0),INDEX(Výskyt[#Data],MATCH($B151,Výskyt[kód-P]),T$7),"")</f>
        <v/>
      </c>
      <c r="U151" s="48" t="str">
        <f ca="1">IF(AND($B151&gt;0,U$7&gt;0),INDEX(Výskyt[#Data],MATCH($B151,Výskyt[kód-P]),U$7),"")</f>
        <v/>
      </c>
      <c r="V151" s="48" t="str">
        <f ca="1">IF(AND($B151&gt;0,V$7&gt;0),INDEX(Výskyt[#Data],MATCH($B151,Výskyt[kód-P]),V$7),"")</f>
        <v/>
      </c>
      <c r="W151" s="48" t="str">
        <f ca="1">IF(AND($B151&gt;0,W$7&gt;0),INDEX(Výskyt[#Data],MATCH($B151,Výskyt[kód-P]),W$7),"")</f>
        <v/>
      </c>
      <c r="X151" s="48" t="str">
        <f ca="1">IF(AND($B151&gt;0,X$7&gt;0),INDEX(Výskyt[#Data],MATCH($B151,Výskyt[kód-P]),X$7),"")</f>
        <v/>
      </c>
      <c r="Y151" s="48" t="str">
        <f ca="1">IF(AND($B151&gt;0,Y$7&gt;0),INDEX(Výskyt[#Data],MATCH($B151,Výskyt[kód-P]),Y$7),"")</f>
        <v/>
      </c>
      <c r="Z151" s="48" t="str">
        <f ca="1">IF(AND($B151&gt;0,Z$7&gt;0),INDEX(Výskyt[#Data],MATCH($B151,Výskyt[kód-P]),Z$7),"")</f>
        <v/>
      </c>
      <c r="AA151" s="48" t="str">
        <f ca="1">IF(AND($B151&gt;0,AA$7&gt;0),INDEX(Výskyt[#Data],MATCH($B151,Výskyt[kód-P]),AA$7),"")</f>
        <v/>
      </c>
      <c r="AB151" s="48" t="str">
        <f ca="1">IF(AND($B151&gt;0,AB$7&gt;0),INDEX(Výskyt[#Data],MATCH($B151,Výskyt[kód-P]),AB$7),"")</f>
        <v/>
      </c>
      <c r="AC151" s="48" t="str">
        <f ca="1">IF(AND($B151&gt;0,AC$7&gt;0),INDEX(Výskyt[#Data],MATCH($B151,Výskyt[kód-P]),AC$7),"")</f>
        <v/>
      </c>
      <c r="AD151" s="48" t="str">
        <f ca="1">IF(AND($B151&gt;0,AD$7&gt;0),INDEX(Výskyt[#Data],MATCH($B151,Výskyt[kód-P]),AD$7),"")</f>
        <v/>
      </c>
      <c r="AE151" s="48" t="str">
        <f ca="1">IF(AND($B151&gt;0,AE$7&gt;0),INDEX(Výskyt[#Data],MATCH($B151,Výskyt[kód-P]),AE$7),"")</f>
        <v/>
      </c>
      <c r="AF151" s="48" t="str">
        <f ca="1">IF(AND($B151&gt;0,AF$7&gt;0),INDEX(Výskyt[#Data],MATCH($B151,Výskyt[kód-P]),AF$7),"")</f>
        <v/>
      </c>
      <c r="AG151" s="48" t="str">
        <f ca="1">IF(AND($B151&gt;0,AG$7&gt;0),INDEX(Výskyt[#Data],MATCH($B151,Výskyt[kód-P]),AG$7),"")</f>
        <v/>
      </c>
      <c r="AH151" s="48" t="str">
        <f ca="1">IF(AND($B151&gt;0,AH$7&gt;0),INDEX(Výskyt[#Data],MATCH($B151,Výskyt[kód-P]),AH$7),"")</f>
        <v/>
      </c>
      <c r="AI151" s="48" t="str">
        <f ca="1">IF(AND($B151&gt;0,AI$7&gt;0),INDEX(Výskyt[#Data],MATCH($B151,Výskyt[kód-P]),AI$7),"")</f>
        <v/>
      </c>
      <c r="AJ151" s="48" t="str">
        <f ca="1">IF(AND($B151&gt;0,AJ$7&gt;0),INDEX(Výskyt[#Data],MATCH($B151,Výskyt[kód-P]),AJ$7),"")</f>
        <v/>
      </c>
      <c r="AK151" s="48" t="str">
        <f ca="1">IF(AND($B151&gt;0,AK$7&gt;0),INDEX(Výskyt[#Data],MATCH($B151,Výskyt[kód-P]),AK$7),"")</f>
        <v/>
      </c>
      <c r="AL151" s="48" t="str">
        <f ca="1">IF(AND($B151&gt;0,AL$7&gt;0),INDEX(Výskyt[#Data],MATCH($B151,Výskyt[kód-P]),AL$7),"")</f>
        <v/>
      </c>
      <c r="AM151" s="48" t="str">
        <f ca="1">IF(AND($B151&gt;0,AM$7&gt;0),INDEX(Výskyt[#Data],MATCH($B151,Výskyt[kód-P]),AM$7),"")</f>
        <v/>
      </c>
      <c r="AN151" s="48" t="str">
        <f ca="1">IF(AND($B151&gt;0,AN$7&gt;0),INDEX(Výskyt[#Data],MATCH($B151,Výskyt[kód-P]),AN$7),"")</f>
        <v/>
      </c>
      <c r="AO151" s="48" t="str">
        <f ca="1">IF(AND($B151&gt;0,AO$7&gt;0),INDEX(Výskyt[#Data],MATCH($B151,Výskyt[kód-P]),AO$7),"")</f>
        <v/>
      </c>
      <c r="AP151" s="48" t="str">
        <f ca="1">IF(AND($B151&gt;0,AP$7&gt;0),INDEX(Výskyt[#Data],MATCH($B151,Výskyt[kód-P]),AP$7),"")</f>
        <v/>
      </c>
      <c r="AQ151" s="48" t="str">
        <f ca="1">IF(AND($B151&gt;0,AQ$7&gt;0),INDEX(Výskyt[#Data],MATCH($B151,Výskyt[kód-P]),AQ$7),"")</f>
        <v/>
      </c>
      <c r="AR151" s="48" t="str">
        <f ca="1">IF(AND($B151&gt;0,AR$7&gt;0),INDEX(Výskyt[#Data],MATCH($B151,Výskyt[kód-P]),AR$7),"")</f>
        <v/>
      </c>
      <c r="AS151" s="48" t="str">
        <f ca="1">IF(AND($B151&gt;0,AS$7&gt;0),INDEX(Výskyt[#Data],MATCH($B151,Výskyt[kód-P]),AS$7),"")</f>
        <v/>
      </c>
      <c r="AT151" s="48" t="str">
        <f ca="1">IF(AND($B151&gt;0,AT$7&gt;0),INDEX(Výskyt[#Data],MATCH($B151,Výskyt[kód-P]),AT$7),"")</f>
        <v/>
      </c>
      <c r="AU151" s="48" t="str">
        <f ca="1">IF(AND($B151&gt;0,AU$7&gt;0),INDEX(Výskyt[#Data],MATCH($B151,Výskyt[kód-P]),AU$7),"")</f>
        <v/>
      </c>
      <c r="AV151" s="48" t="str">
        <f ca="1">IF(AND($B151&gt;0,AV$7&gt;0),INDEX(Výskyt[#Data],MATCH($B151,Výskyt[kód-P]),AV$7),"")</f>
        <v/>
      </c>
      <c r="AW151" s="48" t="str">
        <f ca="1">IF(AND($B151&gt;0,AW$7&gt;0),INDEX(Výskyt[#Data],MATCH($B151,Výskyt[kód-P]),AW$7),"")</f>
        <v/>
      </c>
      <c r="AX151" s="48" t="str">
        <f ca="1">IF(AND($B151&gt;0,AX$7&gt;0),INDEX(Výskyt[#Data],MATCH($B151,Výskyt[kód-P]),AX$7),"")</f>
        <v/>
      </c>
      <c r="AY151" s="48" t="str">
        <f ca="1">IF(AND($B151&gt;0,AY$7&gt;0),INDEX(Výskyt[#Data],MATCH($B151,Výskyt[kód-P]),AY$7),"")</f>
        <v/>
      </c>
      <c r="AZ151" s="48" t="str">
        <f ca="1">IF(AND($B151&gt;0,AZ$7&gt;0),INDEX(Výskyt[#Data],MATCH($B151,Výskyt[kód-P]),AZ$7),"")</f>
        <v/>
      </c>
      <c r="BA151" s="48" t="str">
        <f ca="1">IF(AND($B151&gt;0,BA$7&gt;0),INDEX(Výskyt[#Data],MATCH($B151,Výskyt[kód-P]),BA$7),"")</f>
        <v/>
      </c>
      <c r="BB151" s="42"/>
    </row>
    <row r="152" spans="1:54" ht="12.75" customHeight="1" x14ac:dyDescent="0.4">
      <c r="A152" s="54">
        <v>144</v>
      </c>
      <c r="B152" s="55" t="str">
        <f>IFERROR(INDEX(Výskyt[[poradie]:[kód-P]],MATCH(A152,Výskyt[poradie],0),2),"")</f>
        <v/>
      </c>
      <c r="C152" s="55" t="str">
        <f>IFERROR(INDEX(Cenník[[Kód]:[Názov]],MATCH($B152,Cenník[Kód]),2),"")</f>
        <v/>
      </c>
      <c r="D152" s="48" t="str">
        <f t="shared" ca="1" si="6"/>
        <v/>
      </c>
      <c r="E152" s="56" t="str">
        <f>IFERROR(INDEX(Cenník[[KódN]:[JC]],MATCH($B152,Cenník[KódN]),2),"")</f>
        <v/>
      </c>
      <c r="F152" s="57" t="str">
        <f t="shared" ca="1" si="7"/>
        <v/>
      </c>
      <c r="G152" s="42"/>
      <c r="H152" s="58" t="str">
        <f t="shared" si="8"/>
        <v/>
      </c>
      <c r="I152" s="48" t="str">
        <f ca="1">IF(AND($B152&gt;0,I$7&gt;0),INDEX(Výskyt[#Data],MATCH($B152,Výskyt[kód-P]),I$7),"")</f>
        <v/>
      </c>
      <c r="J152" s="48" t="str">
        <f ca="1">IF(AND($B152&gt;0,J$7&gt;0),INDEX(Výskyt[#Data],MATCH($B152,Výskyt[kód-P]),J$7),"")</f>
        <v/>
      </c>
      <c r="K152" s="48" t="str">
        <f ca="1">IF(AND($B152&gt;0,K$7&gt;0),INDEX(Výskyt[#Data],MATCH($B152,Výskyt[kód-P]),K$7),"")</f>
        <v/>
      </c>
      <c r="L152" s="48" t="str">
        <f ca="1">IF(AND($B152&gt;0,L$7&gt;0),INDEX(Výskyt[#Data],MATCH($B152,Výskyt[kód-P]),L$7),"")</f>
        <v/>
      </c>
      <c r="M152" s="48" t="str">
        <f ca="1">IF(AND($B152&gt;0,M$7&gt;0),INDEX(Výskyt[#Data],MATCH($B152,Výskyt[kód-P]),M$7),"")</f>
        <v/>
      </c>
      <c r="N152" s="48" t="str">
        <f ca="1">IF(AND($B152&gt;0,N$7&gt;0),INDEX(Výskyt[#Data],MATCH($B152,Výskyt[kód-P]),N$7),"")</f>
        <v/>
      </c>
      <c r="O152" s="48" t="str">
        <f ca="1">IF(AND($B152&gt;0,O$7&gt;0),INDEX(Výskyt[#Data],MATCH($B152,Výskyt[kód-P]),O$7),"")</f>
        <v/>
      </c>
      <c r="P152" s="48" t="str">
        <f ca="1">IF(AND($B152&gt;0,P$7&gt;0),INDEX(Výskyt[#Data],MATCH($B152,Výskyt[kód-P]),P$7),"")</f>
        <v/>
      </c>
      <c r="Q152" s="48" t="str">
        <f ca="1">IF(AND($B152&gt;0,Q$7&gt;0),INDEX(Výskyt[#Data],MATCH($B152,Výskyt[kód-P]),Q$7),"")</f>
        <v/>
      </c>
      <c r="R152" s="48" t="str">
        <f ca="1">IF(AND($B152&gt;0,R$7&gt;0),INDEX(Výskyt[#Data],MATCH($B152,Výskyt[kód-P]),R$7),"")</f>
        <v/>
      </c>
      <c r="S152" s="48" t="str">
        <f ca="1">IF(AND($B152&gt;0,S$7&gt;0),INDEX(Výskyt[#Data],MATCH($B152,Výskyt[kód-P]),S$7),"")</f>
        <v/>
      </c>
      <c r="T152" s="48" t="str">
        <f ca="1">IF(AND($B152&gt;0,T$7&gt;0),INDEX(Výskyt[#Data],MATCH($B152,Výskyt[kód-P]),T$7),"")</f>
        <v/>
      </c>
      <c r="U152" s="48" t="str">
        <f ca="1">IF(AND($B152&gt;0,U$7&gt;0),INDEX(Výskyt[#Data],MATCH($B152,Výskyt[kód-P]),U$7),"")</f>
        <v/>
      </c>
      <c r="V152" s="48" t="str">
        <f ca="1">IF(AND($B152&gt;0,V$7&gt;0),INDEX(Výskyt[#Data],MATCH($B152,Výskyt[kód-P]),V$7),"")</f>
        <v/>
      </c>
      <c r="W152" s="48" t="str">
        <f ca="1">IF(AND($B152&gt;0,W$7&gt;0),INDEX(Výskyt[#Data],MATCH($B152,Výskyt[kód-P]),W$7),"")</f>
        <v/>
      </c>
      <c r="X152" s="48" t="str">
        <f ca="1">IF(AND($B152&gt;0,X$7&gt;0),INDEX(Výskyt[#Data],MATCH($B152,Výskyt[kód-P]),X$7),"")</f>
        <v/>
      </c>
      <c r="Y152" s="48" t="str">
        <f ca="1">IF(AND($B152&gt;0,Y$7&gt;0),INDEX(Výskyt[#Data],MATCH($B152,Výskyt[kód-P]),Y$7),"")</f>
        <v/>
      </c>
      <c r="Z152" s="48" t="str">
        <f ca="1">IF(AND($B152&gt;0,Z$7&gt;0),INDEX(Výskyt[#Data],MATCH($B152,Výskyt[kód-P]),Z$7),"")</f>
        <v/>
      </c>
      <c r="AA152" s="48" t="str">
        <f ca="1">IF(AND($B152&gt;0,AA$7&gt;0),INDEX(Výskyt[#Data],MATCH($B152,Výskyt[kód-P]),AA$7),"")</f>
        <v/>
      </c>
      <c r="AB152" s="48" t="str">
        <f ca="1">IF(AND($B152&gt;0,AB$7&gt;0),INDEX(Výskyt[#Data],MATCH($B152,Výskyt[kód-P]),AB$7),"")</f>
        <v/>
      </c>
      <c r="AC152" s="48" t="str">
        <f ca="1">IF(AND($B152&gt;0,AC$7&gt;0),INDEX(Výskyt[#Data],MATCH($B152,Výskyt[kód-P]),AC$7),"")</f>
        <v/>
      </c>
      <c r="AD152" s="48" t="str">
        <f ca="1">IF(AND($B152&gt;0,AD$7&gt;0),INDEX(Výskyt[#Data],MATCH($B152,Výskyt[kód-P]),AD$7),"")</f>
        <v/>
      </c>
      <c r="AE152" s="48" t="str">
        <f ca="1">IF(AND($B152&gt;0,AE$7&gt;0),INDEX(Výskyt[#Data],MATCH($B152,Výskyt[kód-P]),AE$7),"")</f>
        <v/>
      </c>
      <c r="AF152" s="48" t="str">
        <f ca="1">IF(AND($B152&gt;0,AF$7&gt;0),INDEX(Výskyt[#Data],MATCH($B152,Výskyt[kód-P]),AF$7),"")</f>
        <v/>
      </c>
      <c r="AG152" s="48" t="str">
        <f ca="1">IF(AND($B152&gt;0,AG$7&gt;0),INDEX(Výskyt[#Data],MATCH($B152,Výskyt[kód-P]),AG$7),"")</f>
        <v/>
      </c>
      <c r="AH152" s="48" t="str">
        <f ca="1">IF(AND($B152&gt;0,AH$7&gt;0),INDEX(Výskyt[#Data],MATCH($B152,Výskyt[kód-P]),AH$7),"")</f>
        <v/>
      </c>
      <c r="AI152" s="48" t="str">
        <f ca="1">IF(AND($B152&gt;0,AI$7&gt;0),INDEX(Výskyt[#Data],MATCH($B152,Výskyt[kód-P]),AI$7),"")</f>
        <v/>
      </c>
      <c r="AJ152" s="48" t="str">
        <f ca="1">IF(AND($B152&gt;0,AJ$7&gt;0),INDEX(Výskyt[#Data],MATCH($B152,Výskyt[kód-P]),AJ$7),"")</f>
        <v/>
      </c>
      <c r="AK152" s="48" t="str">
        <f ca="1">IF(AND($B152&gt;0,AK$7&gt;0),INDEX(Výskyt[#Data],MATCH($B152,Výskyt[kód-P]),AK$7),"")</f>
        <v/>
      </c>
      <c r="AL152" s="48" t="str">
        <f ca="1">IF(AND($B152&gt;0,AL$7&gt;0),INDEX(Výskyt[#Data],MATCH($B152,Výskyt[kód-P]),AL$7),"")</f>
        <v/>
      </c>
      <c r="AM152" s="48" t="str">
        <f ca="1">IF(AND($B152&gt;0,AM$7&gt;0),INDEX(Výskyt[#Data],MATCH($B152,Výskyt[kód-P]),AM$7),"")</f>
        <v/>
      </c>
      <c r="AN152" s="48" t="str">
        <f ca="1">IF(AND($B152&gt;0,AN$7&gt;0),INDEX(Výskyt[#Data],MATCH($B152,Výskyt[kód-P]),AN$7),"")</f>
        <v/>
      </c>
      <c r="AO152" s="48" t="str">
        <f ca="1">IF(AND($B152&gt;0,AO$7&gt;0),INDEX(Výskyt[#Data],MATCH($B152,Výskyt[kód-P]),AO$7),"")</f>
        <v/>
      </c>
      <c r="AP152" s="48" t="str">
        <f ca="1">IF(AND($B152&gt;0,AP$7&gt;0),INDEX(Výskyt[#Data],MATCH($B152,Výskyt[kód-P]),AP$7),"")</f>
        <v/>
      </c>
      <c r="AQ152" s="48" t="str">
        <f ca="1">IF(AND($B152&gt;0,AQ$7&gt;0),INDEX(Výskyt[#Data],MATCH($B152,Výskyt[kód-P]),AQ$7),"")</f>
        <v/>
      </c>
      <c r="AR152" s="48" t="str">
        <f ca="1">IF(AND($B152&gt;0,AR$7&gt;0),INDEX(Výskyt[#Data],MATCH($B152,Výskyt[kód-P]),AR$7),"")</f>
        <v/>
      </c>
      <c r="AS152" s="48" t="str">
        <f ca="1">IF(AND($B152&gt;0,AS$7&gt;0),INDEX(Výskyt[#Data],MATCH($B152,Výskyt[kód-P]),AS$7),"")</f>
        <v/>
      </c>
      <c r="AT152" s="48" t="str">
        <f ca="1">IF(AND($B152&gt;0,AT$7&gt;0),INDEX(Výskyt[#Data],MATCH($B152,Výskyt[kód-P]),AT$7),"")</f>
        <v/>
      </c>
      <c r="AU152" s="48" t="str">
        <f ca="1">IF(AND($B152&gt;0,AU$7&gt;0),INDEX(Výskyt[#Data],MATCH($B152,Výskyt[kód-P]),AU$7),"")</f>
        <v/>
      </c>
      <c r="AV152" s="48" t="str">
        <f ca="1">IF(AND($B152&gt;0,AV$7&gt;0),INDEX(Výskyt[#Data],MATCH($B152,Výskyt[kód-P]),AV$7),"")</f>
        <v/>
      </c>
      <c r="AW152" s="48" t="str">
        <f ca="1">IF(AND($B152&gt;0,AW$7&gt;0),INDEX(Výskyt[#Data],MATCH($B152,Výskyt[kód-P]),AW$7),"")</f>
        <v/>
      </c>
      <c r="AX152" s="48" t="str">
        <f ca="1">IF(AND($B152&gt;0,AX$7&gt;0),INDEX(Výskyt[#Data],MATCH($B152,Výskyt[kód-P]),AX$7),"")</f>
        <v/>
      </c>
      <c r="AY152" s="48" t="str">
        <f ca="1">IF(AND($B152&gt;0,AY$7&gt;0),INDEX(Výskyt[#Data],MATCH($B152,Výskyt[kód-P]),AY$7),"")</f>
        <v/>
      </c>
      <c r="AZ152" s="48" t="str">
        <f ca="1">IF(AND($B152&gt;0,AZ$7&gt;0),INDEX(Výskyt[#Data],MATCH($B152,Výskyt[kód-P]),AZ$7),"")</f>
        <v/>
      </c>
      <c r="BA152" s="48" t="str">
        <f ca="1">IF(AND($B152&gt;0,BA$7&gt;0),INDEX(Výskyt[#Data],MATCH($B152,Výskyt[kód-P]),BA$7),"")</f>
        <v/>
      </c>
      <c r="BB152" s="42"/>
    </row>
    <row r="153" spans="1:54" ht="12.75" customHeight="1" x14ac:dyDescent="0.4">
      <c r="A153" s="54">
        <v>145</v>
      </c>
      <c r="B153" s="55" t="str">
        <f>IFERROR(INDEX(Výskyt[[poradie]:[kód-P]],MATCH(A153,Výskyt[poradie],0),2),"")</f>
        <v/>
      </c>
      <c r="C153" s="55" t="str">
        <f>IFERROR(INDEX(Cenník[[Kód]:[Názov]],MATCH($B153,Cenník[Kód]),2),"")</f>
        <v/>
      </c>
      <c r="D153" s="48" t="str">
        <f t="shared" ca="1" si="6"/>
        <v/>
      </c>
      <c r="E153" s="56" t="str">
        <f>IFERROR(INDEX(Cenník[[KódN]:[JC]],MATCH($B153,Cenník[KódN]),2),"")</f>
        <v/>
      </c>
      <c r="F153" s="57" t="str">
        <f t="shared" ca="1" si="7"/>
        <v/>
      </c>
      <c r="G153" s="42"/>
      <c r="H153" s="58" t="str">
        <f t="shared" si="8"/>
        <v/>
      </c>
      <c r="I153" s="48" t="str">
        <f ca="1">IF(AND($B153&gt;0,I$7&gt;0),INDEX(Výskyt[#Data],MATCH($B153,Výskyt[kód-P]),I$7),"")</f>
        <v/>
      </c>
      <c r="J153" s="48" t="str">
        <f ca="1">IF(AND($B153&gt;0,J$7&gt;0),INDEX(Výskyt[#Data],MATCH($B153,Výskyt[kód-P]),J$7),"")</f>
        <v/>
      </c>
      <c r="K153" s="48" t="str">
        <f ca="1">IF(AND($B153&gt;0,K$7&gt;0),INDEX(Výskyt[#Data],MATCH($B153,Výskyt[kód-P]),K$7),"")</f>
        <v/>
      </c>
      <c r="L153" s="48" t="str">
        <f ca="1">IF(AND($B153&gt;0,L$7&gt;0),INDEX(Výskyt[#Data],MATCH($B153,Výskyt[kód-P]),L$7),"")</f>
        <v/>
      </c>
      <c r="M153" s="48" t="str">
        <f ca="1">IF(AND($B153&gt;0,M$7&gt;0),INDEX(Výskyt[#Data],MATCH($B153,Výskyt[kód-P]),M$7),"")</f>
        <v/>
      </c>
      <c r="N153" s="48" t="str">
        <f ca="1">IF(AND($B153&gt;0,N$7&gt;0),INDEX(Výskyt[#Data],MATCH($B153,Výskyt[kód-P]),N$7),"")</f>
        <v/>
      </c>
      <c r="O153" s="48" t="str">
        <f ca="1">IF(AND($B153&gt;0,O$7&gt;0),INDEX(Výskyt[#Data],MATCH($B153,Výskyt[kód-P]),O$7),"")</f>
        <v/>
      </c>
      <c r="P153" s="48" t="str">
        <f ca="1">IF(AND($B153&gt;0,P$7&gt;0),INDEX(Výskyt[#Data],MATCH($B153,Výskyt[kód-P]),P$7),"")</f>
        <v/>
      </c>
      <c r="Q153" s="48" t="str">
        <f ca="1">IF(AND($B153&gt;0,Q$7&gt;0),INDEX(Výskyt[#Data],MATCH($B153,Výskyt[kód-P]),Q$7),"")</f>
        <v/>
      </c>
      <c r="R153" s="48" t="str">
        <f ca="1">IF(AND($B153&gt;0,R$7&gt;0),INDEX(Výskyt[#Data],MATCH($B153,Výskyt[kód-P]),R$7),"")</f>
        <v/>
      </c>
      <c r="S153" s="48" t="str">
        <f ca="1">IF(AND($B153&gt;0,S$7&gt;0),INDEX(Výskyt[#Data],MATCH($B153,Výskyt[kód-P]),S$7),"")</f>
        <v/>
      </c>
      <c r="T153" s="48" t="str">
        <f ca="1">IF(AND($B153&gt;0,T$7&gt;0),INDEX(Výskyt[#Data],MATCH($B153,Výskyt[kód-P]),T$7),"")</f>
        <v/>
      </c>
      <c r="U153" s="48" t="str">
        <f ca="1">IF(AND($B153&gt;0,U$7&gt;0),INDEX(Výskyt[#Data],MATCH($B153,Výskyt[kód-P]),U$7),"")</f>
        <v/>
      </c>
      <c r="V153" s="48" t="str">
        <f ca="1">IF(AND($B153&gt;0,V$7&gt;0),INDEX(Výskyt[#Data],MATCH($B153,Výskyt[kód-P]),V$7),"")</f>
        <v/>
      </c>
      <c r="W153" s="48" t="str">
        <f ca="1">IF(AND($B153&gt;0,W$7&gt;0),INDEX(Výskyt[#Data],MATCH($B153,Výskyt[kód-P]),W$7),"")</f>
        <v/>
      </c>
      <c r="X153" s="48" t="str">
        <f ca="1">IF(AND($B153&gt;0,X$7&gt;0),INDEX(Výskyt[#Data],MATCH($B153,Výskyt[kód-P]),X$7),"")</f>
        <v/>
      </c>
      <c r="Y153" s="48" t="str">
        <f ca="1">IF(AND($B153&gt;0,Y$7&gt;0),INDEX(Výskyt[#Data],MATCH($B153,Výskyt[kód-P]),Y$7),"")</f>
        <v/>
      </c>
      <c r="Z153" s="48" t="str">
        <f ca="1">IF(AND($B153&gt;0,Z$7&gt;0),INDEX(Výskyt[#Data],MATCH($B153,Výskyt[kód-P]),Z$7),"")</f>
        <v/>
      </c>
      <c r="AA153" s="48" t="str">
        <f ca="1">IF(AND($B153&gt;0,AA$7&gt;0),INDEX(Výskyt[#Data],MATCH($B153,Výskyt[kód-P]),AA$7),"")</f>
        <v/>
      </c>
      <c r="AB153" s="48" t="str">
        <f ca="1">IF(AND($B153&gt;0,AB$7&gt;0),INDEX(Výskyt[#Data],MATCH($B153,Výskyt[kód-P]),AB$7),"")</f>
        <v/>
      </c>
      <c r="AC153" s="48" t="str">
        <f ca="1">IF(AND($B153&gt;0,AC$7&gt;0),INDEX(Výskyt[#Data],MATCH($B153,Výskyt[kód-P]),AC$7),"")</f>
        <v/>
      </c>
      <c r="AD153" s="48" t="str">
        <f ca="1">IF(AND($B153&gt;0,AD$7&gt;0),INDEX(Výskyt[#Data],MATCH($B153,Výskyt[kód-P]),AD$7),"")</f>
        <v/>
      </c>
      <c r="AE153" s="48" t="str">
        <f ca="1">IF(AND($B153&gt;0,AE$7&gt;0),INDEX(Výskyt[#Data],MATCH($B153,Výskyt[kód-P]),AE$7),"")</f>
        <v/>
      </c>
      <c r="AF153" s="48" t="str">
        <f ca="1">IF(AND($B153&gt;0,AF$7&gt;0),INDEX(Výskyt[#Data],MATCH($B153,Výskyt[kód-P]),AF$7),"")</f>
        <v/>
      </c>
      <c r="AG153" s="48" t="str">
        <f ca="1">IF(AND($B153&gt;0,AG$7&gt;0),INDEX(Výskyt[#Data],MATCH($B153,Výskyt[kód-P]),AG$7),"")</f>
        <v/>
      </c>
      <c r="AH153" s="48" t="str">
        <f ca="1">IF(AND($B153&gt;0,AH$7&gt;0),INDEX(Výskyt[#Data],MATCH($B153,Výskyt[kód-P]),AH$7),"")</f>
        <v/>
      </c>
      <c r="AI153" s="48" t="str">
        <f ca="1">IF(AND($B153&gt;0,AI$7&gt;0),INDEX(Výskyt[#Data],MATCH($B153,Výskyt[kód-P]),AI$7),"")</f>
        <v/>
      </c>
      <c r="AJ153" s="48" t="str">
        <f ca="1">IF(AND($B153&gt;0,AJ$7&gt;0),INDEX(Výskyt[#Data],MATCH($B153,Výskyt[kód-P]),AJ$7),"")</f>
        <v/>
      </c>
      <c r="AK153" s="48" t="str">
        <f ca="1">IF(AND($B153&gt;0,AK$7&gt;0),INDEX(Výskyt[#Data],MATCH($B153,Výskyt[kód-P]),AK$7),"")</f>
        <v/>
      </c>
      <c r="AL153" s="48" t="str">
        <f ca="1">IF(AND($B153&gt;0,AL$7&gt;0),INDEX(Výskyt[#Data],MATCH($B153,Výskyt[kód-P]),AL$7),"")</f>
        <v/>
      </c>
      <c r="AM153" s="48" t="str">
        <f ca="1">IF(AND($B153&gt;0,AM$7&gt;0),INDEX(Výskyt[#Data],MATCH($B153,Výskyt[kód-P]),AM$7),"")</f>
        <v/>
      </c>
      <c r="AN153" s="48" t="str">
        <f ca="1">IF(AND($B153&gt;0,AN$7&gt;0),INDEX(Výskyt[#Data],MATCH($B153,Výskyt[kód-P]),AN$7),"")</f>
        <v/>
      </c>
      <c r="AO153" s="48" t="str">
        <f ca="1">IF(AND($B153&gt;0,AO$7&gt;0),INDEX(Výskyt[#Data],MATCH($B153,Výskyt[kód-P]),AO$7),"")</f>
        <v/>
      </c>
      <c r="AP153" s="48" t="str">
        <f ca="1">IF(AND($B153&gt;0,AP$7&gt;0),INDEX(Výskyt[#Data],MATCH($B153,Výskyt[kód-P]),AP$7),"")</f>
        <v/>
      </c>
      <c r="AQ153" s="48" t="str">
        <f ca="1">IF(AND($B153&gt;0,AQ$7&gt;0),INDEX(Výskyt[#Data],MATCH($B153,Výskyt[kód-P]),AQ$7),"")</f>
        <v/>
      </c>
      <c r="AR153" s="48" t="str">
        <f ca="1">IF(AND($B153&gt;0,AR$7&gt;0),INDEX(Výskyt[#Data],MATCH($B153,Výskyt[kód-P]),AR$7),"")</f>
        <v/>
      </c>
      <c r="AS153" s="48" t="str">
        <f ca="1">IF(AND($B153&gt;0,AS$7&gt;0),INDEX(Výskyt[#Data],MATCH($B153,Výskyt[kód-P]),AS$7),"")</f>
        <v/>
      </c>
      <c r="AT153" s="48" t="str">
        <f ca="1">IF(AND($B153&gt;0,AT$7&gt;0),INDEX(Výskyt[#Data],MATCH($B153,Výskyt[kód-P]),AT$7),"")</f>
        <v/>
      </c>
      <c r="AU153" s="48" t="str">
        <f ca="1">IF(AND($B153&gt;0,AU$7&gt;0),INDEX(Výskyt[#Data],MATCH($B153,Výskyt[kód-P]),AU$7),"")</f>
        <v/>
      </c>
      <c r="AV153" s="48" t="str">
        <f ca="1">IF(AND($B153&gt;0,AV$7&gt;0),INDEX(Výskyt[#Data],MATCH($B153,Výskyt[kód-P]),AV$7),"")</f>
        <v/>
      </c>
      <c r="AW153" s="48" t="str">
        <f ca="1">IF(AND($B153&gt;0,AW$7&gt;0),INDEX(Výskyt[#Data],MATCH($B153,Výskyt[kód-P]),AW$7),"")</f>
        <v/>
      </c>
      <c r="AX153" s="48" t="str">
        <f ca="1">IF(AND($B153&gt;0,AX$7&gt;0),INDEX(Výskyt[#Data],MATCH($B153,Výskyt[kód-P]),AX$7),"")</f>
        <v/>
      </c>
      <c r="AY153" s="48" t="str">
        <f ca="1">IF(AND($B153&gt;0,AY$7&gt;0),INDEX(Výskyt[#Data],MATCH($B153,Výskyt[kód-P]),AY$7),"")</f>
        <v/>
      </c>
      <c r="AZ153" s="48" t="str">
        <f ca="1">IF(AND($B153&gt;0,AZ$7&gt;0),INDEX(Výskyt[#Data],MATCH($B153,Výskyt[kód-P]),AZ$7),"")</f>
        <v/>
      </c>
      <c r="BA153" s="48" t="str">
        <f ca="1">IF(AND($B153&gt;0,BA$7&gt;0),INDEX(Výskyt[#Data],MATCH($B153,Výskyt[kód-P]),BA$7),"")</f>
        <v/>
      </c>
      <c r="BB153" s="42"/>
    </row>
    <row r="154" spans="1:54" ht="12.75" customHeight="1" x14ac:dyDescent="0.4">
      <c r="A154" s="54">
        <v>146</v>
      </c>
      <c r="B154" s="55" t="str">
        <f>IFERROR(INDEX(Výskyt[[poradie]:[kód-P]],MATCH(A154,Výskyt[poradie],0),2),"")</f>
        <v/>
      </c>
      <c r="C154" s="55" t="str">
        <f>IFERROR(INDEX(Cenník[[Kód]:[Názov]],MATCH($B154,Cenník[Kód]),2),"")</f>
        <v/>
      </c>
      <c r="D154" s="48" t="str">
        <f t="shared" ca="1" si="6"/>
        <v/>
      </c>
      <c r="E154" s="56" t="str">
        <f>IFERROR(INDEX(Cenník[[KódN]:[JC]],MATCH($B154,Cenník[KódN]),2),"")</f>
        <v/>
      </c>
      <c r="F154" s="57" t="str">
        <f t="shared" ca="1" si="7"/>
        <v/>
      </c>
      <c r="G154" s="42"/>
      <c r="H154" s="58" t="str">
        <f t="shared" si="8"/>
        <v/>
      </c>
      <c r="I154" s="48" t="str">
        <f ca="1">IF(AND($B154&gt;0,I$7&gt;0),INDEX(Výskyt[#Data],MATCH($B154,Výskyt[kód-P]),I$7),"")</f>
        <v/>
      </c>
      <c r="J154" s="48" t="str">
        <f ca="1">IF(AND($B154&gt;0,J$7&gt;0),INDEX(Výskyt[#Data],MATCH($B154,Výskyt[kód-P]),J$7),"")</f>
        <v/>
      </c>
      <c r="K154" s="48" t="str">
        <f ca="1">IF(AND($B154&gt;0,K$7&gt;0),INDEX(Výskyt[#Data],MATCH($B154,Výskyt[kód-P]),K$7),"")</f>
        <v/>
      </c>
      <c r="L154" s="48" t="str">
        <f ca="1">IF(AND($B154&gt;0,L$7&gt;0),INDEX(Výskyt[#Data],MATCH($B154,Výskyt[kód-P]),L$7),"")</f>
        <v/>
      </c>
      <c r="M154" s="48" t="str">
        <f ca="1">IF(AND($B154&gt;0,M$7&gt;0),INDEX(Výskyt[#Data],MATCH($B154,Výskyt[kód-P]),M$7),"")</f>
        <v/>
      </c>
      <c r="N154" s="48" t="str">
        <f ca="1">IF(AND($B154&gt;0,N$7&gt;0),INDEX(Výskyt[#Data],MATCH($B154,Výskyt[kód-P]),N$7),"")</f>
        <v/>
      </c>
      <c r="O154" s="48" t="str">
        <f ca="1">IF(AND($B154&gt;0,O$7&gt;0),INDEX(Výskyt[#Data],MATCH($B154,Výskyt[kód-P]),O$7),"")</f>
        <v/>
      </c>
      <c r="P154" s="48" t="str">
        <f ca="1">IF(AND($B154&gt;0,P$7&gt;0),INDEX(Výskyt[#Data],MATCH($B154,Výskyt[kód-P]),P$7),"")</f>
        <v/>
      </c>
      <c r="Q154" s="48" t="str">
        <f ca="1">IF(AND($B154&gt;0,Q$7&gt;0),INDEX(Výskyt[#Data],MATCH($B154,Výskyt[kód-P]),Q$7),"")</f>
        <v/>
      </c>
      <c r="R154" s="48" t="str">
        <f ca="1">IF(AND($B154&gt;0,R$7&gt;0),INDEX(Výskyt[#Data],MATCH($B154,Výskyt[kód-P]),R$7),"")</f>
        <v/>
      </c>
      <c r="S154" s="48" t="str">
        <f ca="1">IF(AND($B154&gt;0,S$7&gt;0),INDEX(Výskyt[#Data],MATCH($B154,Výskyt[kód-P]),S$7),"")</f>
        <v/>
      </c>
      <c r="T154" s="48" t="str">
        <f ca="1">IF(AND($B154&gt;0,T$7&gt;0),INDEX(Výskyt[#Data],MATCH($B154,Výskyt[kód-P]),T$7),"")</f>
        <v/>
      </c>
      <c r="U154" s="48" t="str">
        <f ca="1">IF(AND($B154&gt;0,U$7&gt;0),INDEX(Výskyt[#Data],MATCH($B154,Výskyt[kód-P]),U$7),"")</f>
        <v/>
      </c>
      <c r="V154" s="48" t="str">
        <f ca="1">IF(AND($B154&gt;0,V$7&gt;0),INDEX(Výskyt[#Data],MATCH($B154,Výskyt[kód-P]),V$7),"")</f>
        <v/>
      </c>
      <c r="W154" s="48" t="str">
        <f ca="1">IF(AND($B154&gt;0,W$7&gt;0),INDEX(Výskyt[#Data],MATCH($B154,Výskyt[kód-P]),W$7),"")</f>
        <v/>
      </c>
      <c r="X154" s="48" t="str">
        <f ca="1">IF(AND($B154&gt;0,X$7&gt;0),INDEX(Výskyt[#Data],MATCH($B154,Výskyt[kód-P]),X$7),"")</f>
        <v/>
      </c>
      <c r="Y154" s="48" t="str">
        <f ca="1">IF(AND($B154&gt;0,Y$7&gt;0),INDEX(Výskyt[#Data],MATCH($B154,Výskyt[kód-P]),Y$7),"")</f>
        <v/>
      </c>
      <c r="Z154" s="48" t="str">
        <f ca="1">IF(AND($B154&gt;0,Z$7&gt;0),INDEX(Výskyt[#Data],MATCH($B154,Výskyt[kód-P]),Z$7),"")</f>
        <v/>
      </c>
      <c r="AA154" s="48" t="str">
        <f ca="1">IF(AND($B154&gt;0,AA$7&gt;0),INDEX(Výskyt[#Data],MATCH($B154,Výskyt[kód-P]),AA$7),"")</f>
        <v/>
      </c>
      <c r="AB154" s="48" t="str">
        <f ca="1">IF(AND($B154&gt;0,AB$7&gt;0),INDEX(Výskyt[#Data],MATCH($B154,Výskyt[kód-P]),AB$7),"")</f>
        <v/>
      </c>
      <c r="AC154" s="48" t="str">
        <f ca="1">IF(AND($B154&gt;0,AC$7&gt;0),INDEX(Výskyt[#Data],MATCH($B154,Výskyt[kód-P]),AC$7),"")</f>
        <v/>
      </c>
      <c r="AD154" s="48" t="str">
        <f ca="1">IF(AND($B154&gt;0,AD$7&gt;0),INDEX(Výskyt[#Data],MATCH($B154,Výskyt[kód-P]),AD$7),"")</f>
        <v/>
      </c>
      <c r="AE154" s="48" t="str">
        <f ca="1">IF(AND($B154&gt;0,AE$7&gt;0),INDEX(Výskyt[#Data],MATCH($B154,Výskyt[kód-P]),AE$7),"")</f>
        <v/>
      </c>
      <c r="AF154" s="48" t="str">
        <f ca="1">IF(AND($B154&gt;0,AF$7&gt;0),INDEX(Výskyt[#Data],MATCH($B154,Výskyt[kód-P]),AF$7),"")</f>
        <v/>
      </c>
      <c r="AG154" s="48" t="str">
        <f ca="1">IF(AND($B154&gt;0,AG$7&gt;0),INDEX(Výskyt[#Data],MATCH($B154,Výskyt[kód-P]),AG$7),"")</f>
        <v/>
      </c>
      <c r="AH154" s="48" t="str">
        <f ca="1">IF(AND($B154&gt;0,AH$7&gt;0),INDEX(Výskyt[#Data],MATCH($B154,Výskyt[kód-P]),AH$7),"")</f>
        <v/>
      </c>
      <c r="AI154" s="48" t="str">
        <f ca="1">IF(AND($B154&gt;0,AI$7&gt;0),INDEX(Výskyt[#Data],MATCH($B154,Výskyt[kód-P]),AI$7),"")</f>
        <v/>
      </c>
      <c r="AJ154" s="48" t="str">
        <f ca="1">IF(AND($B154&gt;0,AJ$7&gt;0),INDEX(Výskyt[#Data],MATCH($B154,Výskyt[kód-P]),AJ$7),"")</f>
        <v/>
      </c>
      <c r="AK154" s="48" t="str">
        <f ca="1">IF(AND($B154&gt;0,AK$7&gt;0),INDEX(Výskyt[#Data],MATCH($B154,Výskyt[kód-P]),AK$7),"")</f>
        <v/>
      </c>
      <c r="AL154" s="48" t="str">
        <f ca="1">IF(AND($B154&gt;0,AL$7&gt;0),INDEX(Výskyt[#Data],MATCH($B154,Výskyt[kód-P]),AL$7),"")</f>
        <v/>
      </c>
      <c r="AM154" s="48" t="str">
        <f ca="1">IF(AND($B154&gt;0,AM$7&gt;0),INDEX(Výskyt[#Data],MATCH($B154,Výskyt[kód-P]),AM$7),"")</f>
        <v/>
      </c>
      <c r="AN154" s="48" t="str">
        <f ca="1">IF(AND($B154&gt;0,AN$7&gt;0),INDEX(Výskyt[#Data],MATCH($B154,Výskyt[kód-P]),AN$7),"")</f>
        <v/>
      </c>
      <c r="AO154" s="48" t="str">
        <f ca="1">IF(AND($B154&gt;0,AO$7&gt;0),INDEX(Výskyt[#Data],MATCH($B154,Výskyt[kód-P]),AO$7),"")</f>
        <v/>
      </c>
      <c r="AP154" s="48" t="str">
        <f ca="1">IF(AND($B154&gt;0,AP$7&gt;0),INDEX(Výskyt[#Data],MATCH($B154,Výskyt[kód-P]),AP$7),"")</f>
        <v/>
      </c>
      <c r="AQ154" s="48" t="str">
        <f ca="1">IF(AND($B154&gt;0,AQ$7&gt;0),INDEX(Výskyt[#Data],MATCH($B154,Výskyt[kód-P]),AQ$7),"")</f>
        <v/>
      </c>
      <c r="AR154" s="48" t="str">
        <f ca="1">IF(AND($B154&gt;0,AR$7&gt;0),INDEX(Výskyt[#Data],MATCH($B154,Výskyt[kód-P]),AR$7),"")</f>
        <v/>
      </c>
      <c r="AS154" s="48" t="str">
        <f ca="1">IF(AND($B154&gt;0,AS$7&gt;0),INDEX(Výskyt[#Data],MATCH($B154,Výskyt[kód-P]),AS$7),"")</f>
        <v/>
      </c>
      <c r="AT154" s="48" t="str">
        <f ca="1">IF(AND($B154&gt;0,AT$7&gt;0),INDEX(Výskyt[#Data],MATCH($B154,Výskyt[kód-P]),AT$7),"")</f>
        <v/>
      </c>
      <c r="AU154" s="48" t="str">
        <f ca="1">IF(AND($B154&gt;0,AU$7&gt;0),INDEX(Výskyt[#Data],MATCH($B154,Výskyt[kód-P]),AU$7),"")</f>
        <v/>
      </c>
      <c r="AV154" s="48" t="str">
        <f ca="1">IF(AND($B154&gt;0,AV$7&gt;0),INDEX(Výskyt[#Data],MATCH($B154,Výskyt[kód-P]),AV$7),"")</f>
        <v/>
      </c>
      <c r="AW154" s="48" t="str">
        <f ca="1">IF(AND($B154&gt;0,AW$7&gt;0),INDEX(Výskyt[#Data],MATCH($B154,Výskyt[kód-P]),AW$7),"")</f>
        <v/>
      </c>
      <c r="AX154" s="48" t="str">
        <f ca="1">IF(AND($B154&gt;0,AX$7&gt;0),INDEX(Výskyt[#Data],MATCH($B154,Výskyt[kód-P]),AX$7),"")</f>
        <v/>
      </c>
      <c r="AY154" s="48" t="str">
        <f ca="1">IF(AND($B154&gt;0,AY$7&gt;0),INDEX(Výskyt[#Data],MATCH($B154,Výskyt[kód-P]),AY$7),"")</f>
        <v/>
      </c>
      <c r="AZ154" s="48" t="str">
        <f ca="1">IF(AND($B154&gt;0,AZ$7&gt;0),INDEX(Výskyt[#Data],MATCH($B154,Výskyt[kód-P]),AZ$7),"")</f>
        <v/>
      </c>
      <c r="BA154" s="48" t="str">
        <f ca="1">IF(AND($B154&gt;0,BA$7&gt;0),INDEX(Výskyt[#Data],MATCH($B154,Výskyt[kód-P]),BA$7),"")</f>
        <v/>
      </c>
      <c r="BB154" s="42"/>
    </row>
    <row r="155" spans="1:54" ht="12.75" customHeight="1" x14ac:dyDescent="0.4">
      <c r="A155" s="54">
        <v>147</v>
      </c>
      <c r="B155" s="55" t="str">
        <f>IFERROR(INDEX(Výskyt[[poradie]:[kód-P]],MATCH(A155,Výskyt[poradie],0),2),"")</f>
        <v/>
      </c>
      <c r="C155" s="55" t="str">
        <f>IFERROR(INDEX(Cenník[[Kód]:[Názov]],MATCH($B155,Cenník[Kód]),2),"")</f>
        <v/>
      </c>
      <c r="D155" s="48" t="str">
        <f t="shared" ca="1" si="6"/>
        <v/>
      </c>
      <c r="E155" s="56" t="str">
        <f>IFERROR(INDEX(Cenník[[KódN]:[JC]],MATCH($B155,Cenník[KódN]),2),"")</f>
        <v/>
      </c>
      <c r="F155" s="57" t="str">
        <f t="shared" ca="1" si="7"/>
        <v/>
      </c>
      <c r="G155" s="42"/>
      <c r="H155" s="58" t="str">
        <f t="shared" si="8"/>
        <v/>
      </c>
      <c r="I155" s="48" t="str">
        <f ca="1">IF(AND($B155&gt;0,I$7&gt;0),INDEX(Výskyt[#Data],MATCH($B155,Výskyt[kód-P]),I$7),"")</f>
        <v/>
      </c>
      <c r="J155" s="48" t="str">
        <f ca="1">IF(AND($B155&gt;0,J$7&gt;0),INDEX(Výskyt[#Data],MATCH($B155,Výskyt[kód-P]),J$7),"")</f>
        <v/>
      </c>
      <c r="K155" s="48" t="str">
        <f ca="1">IF(AND($B155&gt;0,K$7&gt;0),INDEX(Výskyt[#Data],MATCH($B155,Výskyt[kód-P]),K$7),"")</f>
        <v/>
      </c>
      <c r="L155" s="48" t="str">
        <f ca="1">IF(AND($B155&gt;0,L$7&gt;0),INDEX(Výskyt[#Data],MATCH($B155,Výskyt[kód-P]),L$7),"")</f>
        <v/>
      </c>
      <c r="M155" s="48" t="str">
        <f ca="1">IF(AND($B155&gt;0,M$7&gt;0),INDEX(Výskyt[#Data],MATCH($B155,Výskyt[kód-P]),M$7),"")</f>
        <v/>
      </c>
      <c r="N155" s="48" t="str">
        <f ca="1">IF(AND($B155&gt;0,N$7&gt;0),INDEX(Výskyt[#Data],MATCH($B155,Výskyt[kód-P]),N$7),"")</f>
        <v/>
      </c>
      <c r="O155" s="48" t="str">
        <f ca="1">IF(AND($B155&gt;0,O$7&gt;0),INDEX(Výskyt[#Data],MATCH($B155,Výskyt[kód-P]),O$7),"")</f>
        <v/>
      </c>
      <c r="P155" s="48" t="str">
        <f ca="1">IF(AND($B155&gt;0,P$7&gt;0),INDEX(Výskyt[#Data],MATCH($B155,Výskyt[kód-P]),P$7),"")</f>
        <v/>
      </c>
      <c r="Q155" s="48" t="str">
        <f ca="1">IF(AND($B155&gt;0,Q$7&gt;0),INDEX(Výskyt[#Data],MATCH($B155,Výskyt[kód-P]),Q$7),"")</f>
        <v/>
      </c>
      <c r="R155" s="48" t="str">
        <f ca="1">IF(AND($B155&gt;0,R$7&gt;0),INDEX(Výskyt[#Data],MATCH($B155,Výskyt[kód-P]),R$7),"")</f>
        <v/>
      </c>
      <c r="S155" s="48" t="str">
        <f ca="1">IF(AND($B155&gt;0,S$7&gt;0),INDEX(Výskyt[#Data],MATCH($B155,Výskyt[kód-P]),S$7),"")</f>
        <v/>
      </c>
      <c r="T155" s="48" t="str">
        <f ca="1">IF(AND($B155&gt;0,T$7&gt;0),INDEX(Výskyt[#Data],MATCH($B155,Výskyt[kód-P]),T$7),"")</f>
        <v/>
      </c>
      <c r="U155" s="48" t="str">
        <f ca="1">IF(AND($B155&gt;0,U$7&gt;0),INDEX(Výskyt[#Data],MATCH($B155,Výskyt[kód-P]),U$7),"")</f>
        <v/>
      </c>
      <c r="V155" s="48" t="str">
        <f ca="1">IF(AND($B155&gt;0,V$7&gt;0),INDEX(Výskyt[#Data],MATCH($B155,Výskyt[kód-P]),V$7),"")</f>
        <v/>
      </c>
      <c r="W155" s="48" t="str">
        <f ca="1">IF(AND($B155&gt;0,W$7&gt;0),INDEX(Výskyt[#Data],MATCH($B155,Výskyt[kód-P]),W$7),"")</f>
        <v/>
      </c>
      <c r="X155" s="48" t="str">
        <f ca="1">IF(AND($B155&gt;0,X$7&gt;0),INDEX(Výskyt[#Data],MATCH($B155,Výskyt[kód-P]),X$7),"")</f>
        <v/>
      </c>
      <c r="Y155" s="48" t="str">
        <f ca="1">IF(AND($B155&gt;0,Y$7&gt;0),INDEX(Výskyt[#Data],MATCH($B155,Výskyt[kód-P]),Y$7),"")</f>
        <v/>
      </c>
      <c r="Z155" s="48" t="str">
        <f ca="1">IF(AND($B155&gt;0,Z$7&gt;0),INDEX(Výskyt[#Data],MATCH($B155,Výskyt[kód-P]),Z$7),"")</f>
        <v/>
      </c>
      <c r="AA155" s="48" t="str">
        <f ca="1">IF(AND($B155&gt;0,AA$7&gt;0),INDEX(Výskyt[#Data],MATCH($B155,Výskyt[kód-P]),AA$7),"")</f>
        <v/>
      </c>
      <c r="AB155" s="48" t="str">
        <f ca="1">IF(AND($B155&gt;0,AB$7&gt;0),INDEX(Výskyt[#Data],MATCH($B155,Výskyt[kód-P]),AB$7),"")</f>
        <v/>
      </c>
      <c r="AC155" s="48" t="str">
        <f ca="1">IF(AND($B155&gt;0,AC$7&gt;0),INDEX(Výskyt[#Data],MATCH($B155,Výskyt[kód-P]),AC$7),"")</f>
        <v/>
      </c>
      <c r="AD155" s="48" t="str">
        <f ca="1">IF(AND($B155&gt;0,AD$7&gt;0),INDEX(Výskyt[#Data],MATCH($B155,Výskyt[kód-P]),AD$7),"")</f>
        <v/>
      </c>
      <c r="AE155" s="48" t="str">
        <f ca="1">IF(AND($B155&gt;0,AE$7&gt;0),INDEX(Výskyt[#Data],MATCH($B155,Výskyt[kód-P]),AE$7),"")</f>
        <v/>
      </c>
      <c r="AF155" s="48" t="str">
        <f ca="1">IF(AND($B155&gt;0,AF$7&gt;0),INDEX(Výskyt[#Data],MATCH($B155,Výskyt[kód-P]),AF$7),"")</f>
        <v/>
      </c>
      <c r="AG155" s="48" t="str">
        <f ca="1">IF(AND($B155&gt;0,AG$7&gt;0),INDEX(Výskyt[#Data],MATCH($B155,Výskyt[kód-P]),AG$7),"")</f>
        <v/>
      </c>
      <c r="AH155" s="48" t="str">
        <f ca="1">IF(AND($B155&gt;0,AH$7&gt;0),INDEX(Výskyt[#Data],MATCH($B155,Výskyt[kód-P]),AH$7),"")</f>
        <v/>
      </c>
      <c r="AI155" s="48" t="str">
        <f ca="1">IF(AND($B155&gt;0,AI$7&gt;0),INDEX(Výskyt[#Data],MATCH($B155,Výskyt[kód-P]),AI$7),"")</f>
        <v/>
      </c>
      <c r="AJ155" s="48" t="str">
        <f ca="1">IF(AND($B155&gt;0,AJ$7&gt;0),INDEX(Výskyt[#Data],MATCH($B155,Výskyt[kód-P]),AJ$7),"")</f>
        <v/>
      </c>
      <c r="AK155" s="48" t="str">
        <f ca="1">IF(AND($B155&gt;0,AK$7&gt;0),INDEX(Výskyt[#Data],MATCH($B155,Výskyt[kód-P]),AK$7),"")</f>
        <v/>
      </c>
      <c r="AL155" s="48" t="str">
        <f ca="1">IF(AND($B155&gt;0,AL$7&gt;0),INDEX(Výskyt[#Data],MATCH($B155,Výskyt[kód-P]),AL$7),"")</f>
        <v/>
      </c>
      <c r="AM155" s="48" t="str">
        <f ca="1">IF(AND($B155&gt;0,AM$7&gt;0),INDEX(Výskyt[#Data],MATCH($B155,Výskyt[kód-P]),AM$7),"")</f>
        <v/>
      </c>
      <c r="AN155" s="48" t="str">
        <f ca="1">IF(AND($B155&gt;0,AN$7&gt;0),INDEX(Výskyt[#Data],MATCH($B155,Výskyt[kód-P]),AN$7),"")</f>
        <v/>
      </c>
      <c r="AO155" s="48" t="str">
        <f ca="1">IF(AND($B155&gt;0,AO$7&gt;0),INDEX(Výskyt[#Data],MATCH($B155,Výskyt[kód-P]),AO$7),"")</f>
        <v/>
      </c>
      <c r="AP155" s="48" t="str">
        <f ca="1">IF(AND($B155&gt;0,AP$7&gt;0),INDEX(Výskyt[#Data],MATCH($B155,Výskyt[kód-P]),AP$7),"")</f>
        <v/>
      </c>
      <c r="AQ155" s="48" t="str">
        <f ca="1">IF(AND($B155&gt;0,AQ$7&gt;0),INDEX(Výskyt[#Data],MATCH($B155,Výskyt[kód-P]),AQ$7),"")</f>
        <v/>
      </c>
      <c r="AR155" s="48" t="str">
        <f ca="1">IF(AND($B155&gt;0,AR$7&gt;0),INDEX(Výskyt[#Data],MATCH($B155,Výskyt[kód-P]),AR$7),"")</f>
        <v/>
      </c>
      <c r="AS155" s="48" t="str">
        <f ca="1">IF(AND($B155&gt;0,AS$7&gt;0),INDEX(Výskyt[#Data],MATCH($B155,Výskyt[kód-P]),AS$7),"")</f>
        <v/>
      </c>
      <c r="AT155" s="48" t="str">
        <f ca="1">IF(AND($B155&gt;0,AT$7&gt;0),INDEX(Výskyt[#Data],MATCH($B155,Výskyt[kód-P]),AT$7),"")</f>
        <v/>
      </c>
      <c r="AU155" s="48" t="str">
        <f ca="1">IF(AND($B155&gt;0,AU$7&gt;0),INDEX(Výskyt[#Data],MATCH($B155,Výskyt[kód-P]),AU$7),"")</f>
        <v/>
      </c>
      <c r="AV155" s="48" t="str">
        <f ca="1">IF(AND($B155&gt;0,AV$7&gt;0),INDEX(Výskyt[#Data],MATCH($B155,Výskyt[kód-P]),AV$7),"")</f>
        <v/>
      </c>
      <c r="AW155" s="48" t="str">
        <f ca="1">IF(AND($B155&gt;0,AW$7&gt;0),INDEX(Výskyt[#Data],MATCH($B155,Výskyt[kód-P]),AW$7),"")</f>
        <v/>
      </c>
      <c r="AX155" s="48" t="str">
        <f ca="1">IF(AND($B155&gt;0,AX$7&gt;0),INDEX(Výskyt[#Data],MATCH($B155,Výskyt[kód-P]),AX$7),"")</f>
        <v/>
      </c>
      <c r="AY155" s="48" t="str">
        <f ca="1">IF(AND($B155&gt;0,AY$7&gt;0),INDEX(Výskyt[#Data],MATCH($B155,Výskyt[kód-P]),AY$7),"")</f>
        <v/>
      </c>
      <c r="AZ155" s="48" t="str">
        <f ca="1">IF(AND($B155&gt;0,AZ$7&gt;0),INDEX(Výskyt[#Data],MATCH($B155,Výskyt[kód-P]),AZ$7),"")</f>
        <v/>
      </c>
      <c r="BA155" s="48" t="str">
        <f ca="1">IF(AND($B155&gt;0,BA$7&gt;0),INDEX(Výskyt[#Data],MATCH($B155,Výskyt[kód-P]),BA$7),"")</f>
        <v/>
      </c>
      <c r="BB155" s="42"/>
    </row>
    <row r="156" spans="1:54" ht="12.75" customHeight="1" x14ac:dyDescent="0.4">
      <c r="A156" s="54">
        <v>148</v>
      </c>
      <c r="B156" s="55" t="str">
        <f>IFERROR(INDEX(Výskyt[[poradie]:[kód-P]],MATCH(A156,Výskyt[poradie],0),2),"")</f>
        <v/>
      </c>
      <c r="C156" s="55" t="str">
        <f>IFERROR(INDEX(Cenník[[Kód]:[Názov]],MATCH($B156,Cenník[Kód]),2),"")</f>
        <v/>
      </c>
      <c r="D156" s="48" t="str">
        <f t="shared" ca="1" si="6"/>
        <v/>
      </c>
      <c r="E156" s="56" t="str">
        <f>IFERROR(INDEX(Cenník[[KódN]:[JC]],MATCH($B156,Cenník[KódN]),2),"")</f>
        <v/>
      </c>
      <c r="F156" s="57" t="str">
        <f t="shared" ca="1" si="7"/>
        <v/>
      </c>
      <c r="G156" s="42"/>
      <c r="H156" s="58" t="str">
        <f t="shared" si="8"/>
        <v/>
      </c>
      <c r="I156" s="48" t="str">
        <f ca="1">IF(AND($B156&gt;0,I$7&gt;0),INDEX(Výskyt[#Data],MATCH($B156,Výskyt[kód-P]),I$7),"")</f>
        <v/>
      </c>
      <c r="J156" s="48" t="str">
        <f ca="1">IF(AND($B156&gt;0,J$7&gt;0),INDEX(Výskyt[#Data],MATCH($B156,Výskyt[kód-P]),J$7),"")</f>
        <v/>
      </c>
      <c r="K156" s="48" t="str">
        <f ca="1">IF(AND($B156&gt;0,K$7&gt;0),INDEX(Výskyt[#Data],MATCH($B156,Výskyt[kód-P]),K$7),"")</f>
        <v/>
      </c>
      <c r="L156" s="48" t="str">
        <f ca="1">IF(AND($B156&gt;0,L$7&gt;0),INDEX(Výskyt[#Data],MATCH($B156,Výskyt[kód-P]),L$7),"")</f>
        <v/>
      </c>
      <c r="M156" s="48" t="str">
        <f ca="1">IF(AND($B156&gt;0,M$7&gt;0),INDEX(Výskyt[#Data],MATCH($B156,Výskyt[kód-P]),M$7),"")</f>
        <v/>
      </c>
      <c r="N156" s="48" t="str">
        <f ca="1">IF(AND($B156&gt;0,N$7&gt;0),INDEX(Výskyt[#Data],MATCH($B156,Výskyt[kód-P]),N$7),"")</f>
        <v/>
      </c>
      <c r="O156" s="48" t="str">
        <f ca="1">IF(AND($B156&gt;0,O$7&gt;0),INDEX(Výskyt[#Data],MATCH($B156,Výskyt[kód-P]),O$7),"")</f>
        <v/>
      </c>
      <c r="P156" s="48" t="str">
        <f ca="1">IF(AND($B156&gt;0,P$7&gt;0),INDEX(Výskyt[#Data],MATCH($B156,Výskyt[kód-P]),P$7),"")</f>
        <v/>
      </c>
      <c r="Q156" s="48" t="str">
        <f ca="1">IF(AND($B156&gt;0,Q$7&gt;0),INDEX(Výskyt[#Data],MATCH($B156,Výskyt[kód-P]),Q$7),"")</f>
        <v/>
      </c>
      <c r="R156" s="48" t="str">
        <f ca="1">IF(AND($B156&gt;0,R$7&gt;0),INDEX(Výskyt[#Data],MATCH($B156,Výskyt[kód-P]),R$7),"")</f>
        <v/>
      </c>
      <c r="S156" s="48" t="str">
        <f ca="1">IF(AND($B156&gt;0,S$7&gt;0),INDEX(Výskyt[#Data],MATCH($B156,Výskyt[kód-P]),S$7),"")</f>
        <v/>
      </c>
      <c r="T156" s="48" t="str">
        <f ca="1">IF(AND($B156&gt;0,T$7&gt;0),INDEX(Výskyt[#Data],MATCH($B156,Výskyt[kód-P]),T$7),"")</f>
        <v/>
      </c>
      <c r="U156" s="48" t="str">
        <f ca="1">IF(AND($B156&gt;0,U$7&gt;0),INDEX(Výskyt[#Data],MATCH($B156,Výskyt[kód-P]),U$7),"")</f>
        <v/>
      </c>
      <c r="V156" s="48" t="str">
        <f ca="1">IF(AND($B156&gt;0,V$7&gt;0),INDEX(Výskyt[#Data],MATCH($B156,Výskyt[kód-P]),V$7),"")</f>
        <v/>
      </c>
      <c r="W156" s="48" t="str">
        <f ca="1">IF(AND($B156&gt;0,W$7&gt;0),INDEX(Výskyt[#Data],MATCH($B156,Výskyt[kód-P]),W$7),"")</f>
        <v/>
      </c>
      <c r="X156" s="48" t="str">
        <f ca="1">IF(AND($B156&gt;0,X$7&gt;0),INDEX(Výskyt[#Data],MATCH($B156,Výskyt[kód-P]),X$7),"")</f>
        <v/>
      </c>
      <c r="Y156" s="48" t="str">
        <f ca="1">IF(AND($B156&gt;0,Y$7&gt;0),INDEX(Výskyt[#Data],MATCH($B156,Výskyt[kód-P]),Y$7),"")</f>
        <v/>
      </c>
      <c r="Z156" s="48" t="str">
        <f ca="1">IF(AND($B156&gt;0,Z$7&gt;0),INDEX(Výskyt[#Data],MATCH($B156,Výskyt[kód-P]),Z$7),"")</f>
        <v/>
      </c>
      <c r="AA156" s="48" t="str">
        <f ca="1">IF(AND($B156&gt;0,AA$7&gt;0),INDEX(Výskyt[#Data],MATCH($B156,Výskyt[kód-P]),AA$7),"")</f>
        <v/>
      </c>
      <c r="AB156" s="48" t="str">
        <f ca="1">IF(AND($B156&gt;0,AB$7&gt;0),INDEX(Výskyt[#Data],MATCH($B156,Výskyt[kód-P]),AB$7),"")</f>
        <v/>
      </c>
      <c r="AC156" s="48" t="str">
        <f ca="1">IF(AND($B156&gt;0,AC$7&gt;0),INDEX(Výskyt[#Data],MATCH($B156,Výskyt[kód-P]),AC$7),"")</f>
        <v/>
      </c>
      <c r="AD156" s="48" t="str">
        <f ca="1">IF(AND($B156&gt;0,AD$7&gt;0),INDEX(Výskyt[#Data],MATCH($B156,Výskyt[kód-P]),AD$7),"")</f>
        <v/>
      </c>
      <c r="AE156" s="48" t="str">
        <f ca="1">IF(AND($B156&gt;0,AE$7&gt;0),INDEX(Výskyt[#Data],MATCH($B156,Výskyt[kód-P]),AE$7),"")</f>
        <v/>
      </c>
      <c r="AF156" s="48" t="str">
        <f ca="1">IF(AND($B156&gt;0,AF$7&gt;0),INDEX(Výskyt[#Data],MATCH($B156,Výskyt[kód-P]),AF$7),"")</f>
        <v/>
      </c>
      <c r="AG156" s="48" t="str">
        <f ca="1">IF(AND($B156&gt;0,AG$7&gt;0),INDEX(Výskyt[#Data],MATCH($B156,Výskyt[kód-P]),AG$7),"")</f>
        <v/>
      </c>
      <c r="AH156" s="48" t="str">
        <f ca="1">IF(AND($B156&gt;0,AH$7&gt;0),INDEX(Výskyt[#Data],MATCH($B156,Výskyt[kód-P]),AH$7),"")</f>
        <v/>
      </c>
      <c r="AI156" s="48" t="str">
        <f ca="1">IF(AND($B156&gt;0,AI$7&gt;0),INDEX(Výskyt[#Data],MATCH($B156,Výskyt[kód-P]),AI$7),"")</f>
        <v/>
      </c>
      <c r="AJ156" s="48" t="str">
        <f ca="1">IF(AND($B156&gt;0,AJ$7&gt;0),INDEX(Výskyt[#Data],MATCH($B156,Výskyt[kód-P]),AJ$7),"")</f>
        <v/>
      </c>
      <c r="AK156" s="48" t="str">
        <f ca="1">IF(AND($B156&gt;0,AK$7&gt;0),INDEX(Výskyt[#Data],MATCH($B156,Výskyt[kód-P]),AK$7),"")</f>
        <v/>
      </c>
      <c r="AL156" s="48" t="str">
        <f ca="1">IF(AND($B156&gt;0,AL$7&gt;0),INDEX(Výskyt[#Data],MATCH($B156,Výskyt[kód-P]),AL$7),"")</f>
        <v/>
      </c>
      <c r="AM156" s="48" t="str">
        <f ca="1">IF(AND($B156&gt;0,AM$7&gt;0),INDEX(Výskyt[#Data],MATCH($B156,Výskyt[kód-P]),AM$7),"")</f>
        <v/>
      </c>
      <c r="AN156" s="48" t="str">
        <f ca="1">IF(AND($B156&gt;0,AN$7&gt;0),INDEX(Výskyt[#Data],MATCH($B156,Výskyt[kód-P]),AN$7),"")</f>
        <v/>
      </c>
      <c r="AO156" s="48" t="str">
        <f ca="1">IF(AND($B156&gt;0,AO$7&gt;0),INDEX(Výskyt[#Data],MATCH($B156,Výskyt[kód-P]),AO$7),"")</f>
        <v/>
      </c>
      <c r="AP156" s="48" t="str">
        <f ca="1">IF(AND($B156&gt;0,AP$7&gt;0),INDEX(Výskyt[#Data],MATCH($B156,Výskyt[kód-P]),AP$7),"")</f>
        <v/>
      </c>
      <c r="AQ156" s="48" t="str">
        <f ca="1">IF(AND($B156&gt;0,AQ$7&gt;0),INDEX(Výskyt[#Data],MATCH($B156,Výskyt[kód-P]),AQ$7),"")</f>
        <v/>
      </c>
      <c r="AR156" s="48" t="str">
        <f ca="1">IF(AND($B156&gt;0,AR$7&gt;0),INDEX(Výskyt[#Data],MATCH($B156,Výskyt[kód-P]),AR$7),"")</f>
        <v/>
      </c>
      <c r="AS156" s="48" t="str">
        <f ca="1">IF(AND($B156&gt;0,AS$7&gt;0),INDEX(Výskyt[#Data],MATCH($B156,Výskyt[kód-P]),AS$7),"")</f>
        <v/>
      </c>
      <c r="AT156" s="48" t="str">
        <f ca="1">IF(AND($B156&gt;0,AT$7&gt;0),INDEX(Výskyt[#Data],MATCH($B156,Výskyt[kód-P]),AT$7),"")</f>
        <v/>
      </c>
      <c r="AU156" s="48" t="str">
        <f ca="1">IF(AND($B156&gt;0,AU$7&gt;0),INDEX(Výskyt[#Data],MATCH($B156,Výskyt[kód-P]),AU$7),"")</f>
        <v/>
      </c>
      <c r="AV156" s="48" t="str">
        <f ca="1">IF(AND($B156&gt;0,AV$7&gt;0),INDEX(Výskyt[#Data],MATCH($B156,Výskyt[kód-P]),AV$7),"")</f>
        <v/>
      </c>
      <c r="AW156" s="48" t="str">
        <f ca="1">IF(AND($B156&gt;0,AW$7&gt;0),INDEX(Výskyt[#Data],MATCH($B156,Výskyt[kód-P]),AW$7),"")</f>
        <v/>
      </c>
      <c r="AX156" s="48" t="str">
        <f ca="1">IF(AND($B156&gt;0,AX$7&gt;0),INDEX(Výskyt[#Data],MATCH($B156,Výskyt[kód-P]),AX$7),"")</f>
        <v/>
      </c>
      <c r="AY156" s="48" t="str">
        <f ca="1">IF(AND($B156&gt;0,AY$7&gt;0),INDEX(Výskyt[#Data],MATCH($B156,Výskyt[kód-P]),AY$7),"")</f>
        <v/>
      </c>
      <c r="AZ156" s="48" t="str">
        <f ca="1">IF(AND($B156&gt;0,AZ$7&gt;0),INDEX(Výskyt[#Data],MATCH($B156,Výskyt[kód-P]),AZ$7),"")</f>
        <v/>
      </c>
      <c r="BA156" s="48" t="str">
        <f ca="1">IF(AND($B156&gt;0,BA$7&gt;0),INDEX(Výskyt[#Data],MATCH($B156,Výskyt[kód-P]),BA$7),"")</f>
        <v/>
      </c>
      <c r="BB156" s="42"/>
    </row>
    <row r="157" spans="1:54" ht="12.75" customHeight="1" x14ac:dyDescent="0.4">
      <c r="A157" s="54">
        <v>149</v>
      </c>
      <c r="B157" s="55" t="str">
        <f>IFERROR(INDEX(Výskyt[[poradie]:[kód-P]],MATCH(A157,Výskyt[poradie],0),2),"")</f>
        <v/>
      </c>
      <c r="C157" s="55" t="str">
        <f>IFERROR(INDEX(Cenník[[Kód]:[Názov]],MATCH($B157,Cenník[Kód]),2),"")</f>
        <v/>
      </c>
      <c r="D157" s="48" t="str">
        <f t="shared" ca="1" si="6"/>
        <v/>
      </c>
      <c r="E157" s="56" t="str">
        <f>IFERROR(INDEX(Cenník[[KódN]:[JC]],MATCH($B157,Cenník[KódN]),2),"")</f>
        <v/>
      </c>
      <c r="F157" s="57" t="str">
        <f t="shared" ca="1" si="7"/>
        <v/>
      </c>
      <c r="G157" s="42"/>
      <c r="H157" s="58" t="str">
        <f t="shared" si="8"/>
        <v/>
      </c>
      <c r="I157" s="48" t="str">
        <f ca="1">IF(AND($B157&gt;0,I$7&gt;0),INDEX(Výskyt[#Data],MATCH($B157,Výskyt[kód-P]),I$7),"")</f>
        <v/>
      </c>
      <c r="J157" s="48" t="str">
        <f ca="1">IF(AND($B157&gt;0,J$7&gt;0),INDEX(Výskyt[#Data],MATCH($B157,Výskyt[kód-P]),J$7),"")</f>
        <v/>
      </c>
      <c r="K157" s="48" t="str">
        <f ca="1">IF(AND($B157&gt;0,K$7&gt;0),INDEX(Výskyt[#Data],MATCH($B157,Výskyt[kód-P]),K$7),"")</f>
        <v/>
      </c>
      <c r="L157" s="48" t="str">
        <f ca="1">IF(AND($B157&gt;0,L$7&gt;0),INDEX(Výskyt[#Data],MATCH($B157,Výskyt[kód-P]),L$7),"")</f>
        <v/>
      </c>
      <c r="M157" s="48" t="str">
        <f ca="1">IF(AND($B157&gt;0,M$7&gt;0),INDEX(Výskyt[#Data],MATCH($B157,Výskyt[kód-P]),M$7),"")</f>
        <v/>
      </c>
      <c r="N157" s="48" t="str">
        <f ca="1">IF(AND($B157&gt;0,N$7&gt;0),INDEX(Výskyt[#Data],MATCH($B157,Výskyt[kód-P]),N$7),"")</f>
        <v/>
      </c>
      <c r="O157" s="48" t="str">
        <f ca="1">IF(AND($B157&gt;0,O$7&gt;0),INDEX(Výskyt[#Data],MATCH($B157,Výskyt[kód-P]),O$7),"")</f>
        <v/>
      </c>
      <c r="P157" s="48" t="str">
        <f ca="1">IF(AND($B157&gt;0,P$7&gt;0),INDEX(Výskyt[#Data],MATCH($B157,Výskyt[kód-P]),P$7),"")</f>
        <v/>
      </c>
      <c r="Q157" s="48" t="str">
        <f ca="1">IF(AND($B157&gt;0,Q$7&gt;0),INDEX(Výskyt[#Data],MATCH($B157,Výskyt[kód-P]),Q$7),"")</f>
        <v/>
      </c>
      <c r="R157" s="48" t="str">
        <f ca="1">IF(AND($B157&gt;0,R$7&gt;0),INDEX(Výskyt[#Data],MATCH($B157,Výskyt[kód-P]),R$7),"")</f>
        <v/>
      </c>
      <c r="S157" s="48" t="str">
        <f ca="1">IF(AND($B157&gt;0,S$7&gt;0),INDEX(Výskyt[#Data],MATCH($B157,Výskyt[kód-P]),S$7),"")</f>
        <v/>
      </c>
      <c r="T157" s="48" t="str">
        <f ca="1">IF(AND($B157&gt;0,T$7&gt;0),INDEX(Výskyt[#Data],MATCH($B157,Výskyt[kód-P]),T$7),"")</f>
        <v/>
      </c>
      <c r="U157" s="48" t="str">
        <f ca="1">IF(AND($B157&gt;0,U$7&gt;0),INDEX(Výskyt[#Data],MATCH($B157,Výskyt[kód-P]),U$7),"")</f>
        <v/>
      </c>
      <c r="V157" s="48" t="str">
        <f ca="1">IF(AND($B157&gt;0,V$7&gt;0),INDEX(Výskyt[#Data],MATCH($B157,Výskyt[kód-P]),V$7),"")</f>
        <v/>
      </c>
      <c r="W157" s="48" t="str">
        <f ca="1">IF(AND($B157&gt;0,W$7&gt;0),INDEX(Výskyt[#Data],MATCH($B157,Výskyt[kód-P]),W$7),"")</f>
        <v/>
      </c>
      <c r="X157" s="48" t="str">
        <f ca="1">IF(AND($B157&gt;0,X$7&gt;0),INDEX(Výskyt[#Data],MATCH($B157,Výskyt[kód-P]),X$7),"")</f>
        <v/>
      </c>
      <c r="Y157" s="48" t="str">
        <f ca="1">IF(AND($B157&gt;0,Y$7&gt;0),INDEX(Výskyt[#Data],MATCH($B157,Výskyt[kód-P]),Y$7),"")</f>
        <v/>
      </c>
      <c r="Z157" s="48" t="str">
        <f ca="1">IF(AND($B157&gt;0,Z$7&gt;0),INDEX(Výskyt[#Data],MATCH($B157,Výskyt[kód-P]),Z$7),"")</f>
        <v/>
      </c>
      <c r="AA157" s="48" t="str">
        <f ca="1">IF(AND($B157&gt;0,AA$7&gt;0),INDEX(Výskyt[#Data],MATCH($B157,Výskyt[kód-P]),AA$7),"")</f>
        <v/>
      </c>
      <c r="AB157" s="48" t="str">
        <f ca="1">IF(AND($B157&gt;0,AB$7&gt;0),INDEX(Výskyt[#Data],MATCH($B157,Výskyt[kód-P]),AB$7),"")</f>
        <v/>
      </c>
      <c r="AC157" s="48" t="str">
        <f ca="1">IF(AND($B157&gt;0,AC$7&gt;0),INDEX(Výskyt[#Data],MATCH($B157,Výskyt[kód-P]),AC$7),"")</f>
        <v/>
      </c>
      <c r="AD157" s="48" t="str">
        <f ca="1">IF(AND($B157&gt;0,AD$7&gt;0),INDEX(Výskyt[#Data],MATCH($B157,Výskyt[kód-P]),AD$7),"")</f>
        <v/>
      </c>
      <c r="AE157" s="48" t="str">
        <f ca="1">IF(AND($B157&gt;0,AE$7&gt;0),INDEX(Výskyt[#Data],MATCH($B157,Výskyt[kód-P]),AE$7),"")</f>
        <v/>
      </c>
      <c r="AF157" s="48" t="str">
        <f ca="1">IF(AND($B157&gt;0,AF$7&gt;0),INDEX(Výskyt[#Data],MATCH($B157,Výskyt[kód-P]),AF$7),"")</f>
        <v/>
      </c>
      <c r="AG157" s="48" t="str">
        <f ca="1">IF(AND($B157&gt;0,AG$7&gt;0),INDEX(Výskyt[#Data],MATCH($B157,Výskyt[kód-P]),AG$7),"")</f>
        <v/>
      </c>
      <c r="AH157" s="48" t="str">
        <f ca="1">IF(AND($B157&gt;0,AH$7&gt;0),INDEX(Výskyt[#Data],MATCH($B157,Výskyt[kód-P]),AH$7),"")</f>
        <v/>
      </c>
      <c r="AI157" s="48" t="str">
        <f ca="1">IF(AND($B157&gt;0,AI$7&gt;0),INDEX(Výskyt[#Data],MATCH($B157,Výskyt[kód-P]),AI$7),"")</f>
        <v/>
      </c>
      <c r="AJ157" s="48" t="str">
        <f ca="1">IF(AND($B157&gt;0,AJ$7&gt;0),INDEX(Výskyt[#Data],MATCH($B157,Výskyt[kód-P]),AJ$7),"")</f>
        <v/>
      </c>
      <c r="AK157" s="48" t="str">
        <f ca="1">IF(AND($B157&gt;0,AK$7&gt;0),INDEX(Výskyt[#Data],MATCH($B157,Výskyt[kód-P]),AK$7),"")</f>
        <v/>
      </c>
      <c r="AL157" s="48" t="str">
        <f ca="1">IF(AND($B157&gt;0,AL$7&gt;0),INDEX(Výskyt[#Data],MATCH($B157,Výskyt[kód-P]),AL$7),"")</f>
        <v/>
      </c>
      <c r="AM157" s="48" t="str">
        <f ca="1">IF(AND($B157&gt;0,AM$7&gt;0),INDEX(Výskyt[#Data],MATCH($B157,Výskyt[kód-P]),AM$7),"")</f>
        <v/>
      </c>
      <c r="AN157" s="48" t="str">
        <f ca="1">IF(AND($B157&gt;0,AN$7&gt;0),INDEX(Výskyt[#Data],MATCH($B157,Výskyt[kód-P]),AN$7),"")</f>
        <v/>
      </c>
      <c r="AO157" s="48" t="str">
        <f ca="1">IF(AND($B157&gt;0,AO$7&gt;0),INDEX(Výskyt[#Data],MATCH($B157,Výskyt[kód-P]),AO$7),"")</f>
        <v/>
      </c>
      <c r="AP157" s="48" t="str">
        <f ca="1">IF(AND($B157&gt;0,AP$7&gt;0),INDEX(Výskyt[#Data],MATCH($B157,Výskyt[kód-P]),AP$7),"")</f>
        <v/>
      </c>
      <c r="AQ157" s="48" t="str">
        <f ca="1">IF(AND($B157&gt;0,AQ$7&gt;0),INDEX(Výskyt[#Data],MATCH($B157,Výskyt[kód-P]),AQ$7),"")</f>
        <v/>
      </c>
      <c r="AR157" s="48" t="str">
        <f ca="1">IF(AND($B157&gt;0,AR$7&gt;0),INDEX(Výskyt[#Data],MATCH($B157,Výskyt[kód-P]),AR$7),"")</f>
        <v/>
      </c>
      <c r="AS157" s="48" t="str">
        <f ca="1">IF(AND($B157&gt;0,AS$7&gt;0),INDEX(Výskyt[#Data],MATCH($B157,Výskyt[kód-P]),AS$7),"")</f>
        <v/>
      </c>
      <c r="AT157" s="48" t="str">
        <f ca="1">IF(AND($B157&gt;0,AT$7&gt;0),INDEX(Výskyt[#Data],MATCH($B157,Výskyt[kód-P]),AT$7),"")</f>
        <v/>
      </c>
      <c r="AU157" s="48" t="str">
        <f ca="1">IF(AND($B157&gt;0,AU$7&gt;0),INDEX(Výskyt[#Data],MATCH($B157,Výskyt[kód-P]),AU$7),"")</f>
        <v/>
      </c>
      <c r="AV157" s="48" t="str">
        <f ca="1">IF(AND($B157&gt;0,AV$7&gt;0),INDEX(Výskyt[#Data],MATCH($B157,Výskyt[kód-P]),AV$7),"")</f>
        <v/>
      </c>
      <c r="AW157" s="48" t="str">
        <f ca="1">IF(AND($B157&gt;0,AW$7&gt;0),INDEX(Výskyt[#Data],MATCH($B157,Výskyt[kód-P]),AW$7),"")</f>
        <v/>
      </c>
      <c r="AX157" s="48" t="str">
        <f ca="1">IF(AND($B157&gt;0,AX$7&gt;0),INDEX(Výskyt[#Data],MATCH($B157,Výskyt[kód-P]),AX$7),"")</f>
        <v/>
      </c>
      <c r="AY157" s="48" t="str">
        <f ca="1">IF(AND($B157&gt;0,AY$7&gt;0),INDEX(Výskyt[#Data],MATCH($B157,Výskyt[kód-P]),AY$7),"")</f>
        <v/>
      </c>
      <c r="AZ157" s="48" t="str">
        <f ca="1">IF(AND($B157&gt;0,AZ$7&gt;0),INDEX(Výskyt[#Data],MATCH($B157,Výskyt[kód-P]),AZ$7),"")</f>
        <v/>
      </c>
      <c r="BA157" s="48" t="str">
        <f ca="1">IF(AND($B157&gt;0,BA$7&gt;0),INDEX(Výskyt[#Data],MATCH($B157,Výskyt[kód-P]),BA$7),"")</f>
        <v/>
      </c>
      <c r="BB157" s="42"/>
    </row>
    <row r="158" spans="1:54" ht="12.75" customHeight="1" x14ac:dyDescent="0.4">
      <c r="A158" s="54">
        <v>150</v>
      </c>
      <c r="B158" s="55" t="str">
        <f>IFERROR(INDEX(Výskyt[[poradie]:[kód-P]],MATCH(A158,Výskyt[poradie],0),2),"")</f>
        <v/>
      </c>
      <c r="C158" s="55" t="str">
        <f>IFERROR(INDEX(Cenník[[Kód]:[Názov]],MATCH($B158,Cenník[Kód]),2),"")</f>
        <v/>
      </c>
      <c r="D158" s="48" t="str">
        <f t="shared" ca="1" si="6"/>
        <v/>
      </c>
      <c r="E158" s="56" t="str">
        <f>IFERROR(INDEX(Cenník[[KódN]:[JC]],MATCH($B158,Cenník[KódN]),2),"")</f>
        <v/>
      </c>
      <c r="F158" s="57" t="str">
        <f t="shared" ca="1" si="7"/>
        <v/>
      </c>
      <c r="G158" s="42"/>
      <c r="H158" s="58" t="str">
        <f t="shared" si="8"/>
        <v/>
      </c>
      <c r="I158" s="48" t="str">
        <f ca="1">IF(AND($B158&gt;0,I$7&gt;0),INDEX(Výskyt[#Data],MATCH($B158,Výskyt[kód-P]),I$7),"")</f>
        <v/>
      </c>
      <c r="J158" s="48" t="str">
        <f ca="1">IF(AND($B158&gt;0,J$7&gt;0),INDEX(Výskyt[#Data],MATCH($B158,Výskyt[kód-P]),J$7),"")</f>
        <v/>
      </c>
      <c r="K158" s="48" t="str">
        <f ca="1">IF(AND($B158&gt;0,K$7&gt;0),INDEX(Výskyt[#Data],MATCH($B158,Výskyt[kód-P]),K$7),"")</f>
        <v/>
      </c>
      <c r="L158" s="48" t="str">
        <f ca="1">IF(AND($B158&gt;0,L$7&gt;0),INDEX(Výskyt[#Data],MATCH($B158,Výskyt[kód-P]),L$7),"")</f>
        <v/>
      </c>
      <c r="M158" s="48" t="str">
        <f ca="1">IF(AND($B158&gt;0,M$7&gt;0),INDEX(Výskyt[#Data],MATCH($B158,Výskyt[kód-P]),M$7),"")</f>
        <v/>
      </c>
      <c r="N158" s="48" t="str">
        <f ca="1">IF(AND($B158&gt;0,N$7&gt;0),INDEX(Výskyt[#Data],MATCH($B158,Výskyt[kód-P]),N$7),"")</f>
        <v/>
      </c>
      <c r="O158" s="48" t="str">
        <f ca="1">IF(AND($B158&gt;0,O$7&gt;0),INDEX(Výskyt[#Data],MATCH($B158,Výskyt[kód-P]),O$7),"")</f>
        <v/>
      </c>
      <c r="P158" s="48" t="str">
        <f ca="1">IF(AND($B158&gt;0,P$7&gt;0),INDEX(Výskyt[#Data],MATCH($B158,Výskyt[kód-P]),P$7),"")</f>
        <v/>
      </c>
      <c r="Q158" s="48" t="str">
        <f ca="1">IF(AND($B158&gt;0,Q$7&gt;0),INDEX(Výskyt[#Data],MATCH($B158,Výskyt[kód-P]),Q$7),"")</f>
        <v/>
      </c>
      <c r="R158" s="48" t="str">
        <f ca="1">IF(AND($B158&gt;0,R$7&gt;0),INDEX(Výskyt[#Data],MATCH($B158,Výskyt[kód-P]),R$7),"")</f>
        <v/>
      </c>
      <c r="S158" s="48" t="str">
        <f ca="1">IF(AND($B158&gt;0,S$7&gt;0),INDEX(Výskyt[#Data],MATCH($B158,Výskyt[kód-P]),S$7),"")</f>
        <v/>
      </c>
      <c r="T158" s="48" t="str">
        <f ca="1">IF(AND($B158&gt;0,T$7&gt;0),INDEX(Výskyt[#Data],MATCH($B158,Výskyt[kód-P]),T$7),"")</f>
        <v/>
      </c>
      <c r="U158" s="48" t="str">
        <f ca="1">IF(AND($B158&gt;0,U$7&gt;0),INDEX(Výskyt[#Data],MATCH($B158,Výskyt[kód-P]),U$7),"")</f>
        <v/>
      </c>
      <c r="V158" s="48" t="str">
        <f ca="1">IF(AND($B158&gt;0,V$7&gt;0),INDEX(Výskyt[#Data],MATCH($B158,Výskyt[kód-P]),V$7),"")</f>
        <v/>
      </c>
      <c r="W158" s="48" t="str">
        <f ca="1">IF(AND($B158&gt;0,W$7&gt;0),INDEX(Výskyt[#Data],MATCH($B158,Výskyt[kód-P]),W$7),"")</f>
        <v/>
      </c>
      <c r="X158" s="48" t="str">
        <f ca="1">IF(AND($B158&gt;0,X$7&gt;0),INDEX(Výskyt[#Data],MATCH($B158,Výskyt[kód-P]),X$7),"")</f>
        <v/>
      </c>
      <c r="Y158" s="48" t="str">
        <f ca="1">IF(AND($B158&gt;0,Y$7&gt;0),INDEX(Výskyt[#Data],MATCH($B158,Výskyt[kód-P]),Y$7),"")</f>
        <v/>
      </c>
      <c r="Z158" s="48" t="str">
        <f ca="1">IF(AND($B158&gt;0,Z$7&gt;0),INDEX(Výskyt[#Data],MATCH($B158,Výskyt[kód-P]),Z$7),"")</f>
        <v/>
      </c>
      <c r="AA158" s="48" t="str">
        <f ca="1">IF(AND($B158&gt;0,AA$7&gt;0),INDEX(Výskyt[#Data],MATCH($B158,Výskyt[kód-P]),AA$7),"")</f>
        <v/>
      </c>
      <c r="AB158" s="48" t="str">
        <f ca="1">IF(AND($B158&gt;0,AB$7&gt;0),INDEX(Výskyt[#Data],MATCH($B158,Výskyt[kód-P]),AB$7),"")</f>
        <v/>
      </c>
      <c r="AC158" s="48" t="str">
        <f ca="1">IF(AND($B158&gt;0,AC$7&gt;0),INDEX(Výskyt[#Data],MATCH($B158,Výskyt[kód-P]),AC$7),"")</f>
        <v/>
      </c>
      <c r="AD158" s="48" t="str">
        <f ca="1">IF(AND($B158&gt;0,AD$7&gt;0),INDEX(Výskyt[#Data],MATCH($B158,Výskyt[kód-P]),AD$7),"")</f>
        <v/>
      </c>
      <c r="AE158" s="48" t="str">
        <f ca="1">IF(AND($B158&gt;0,AE$7&gt;0),INDEX(Výskyt[#Data],MATCH($B158,Výskyt[kód-P]),AE$7),"")</f>
        <v/>
      </c>
      <c r="AF158" s="48" t="str">
        <f ca="1">IF(AND($B158&gt;0,AF$7&gt;0),INDEX(Výskyt[#Data],MATCH($B158,Výskyt[kód-P]),AF$7),"")</f>
        <v/>
      </c>
      <c r="AG158" s="48" t="str">
        <f ca="1">IF(AND($B158&gt;0,AG$7&gt;0),INDEX(Výskyt[#Data],MATCH($B158,Výskyt[kód-P]),AG$7),"")</f>
        <v/>
      </c>
      <c r="AH158" s="48" t="str">
        <f ca="1">IF(AND($B158&gt;0,AH$7&gt;0),INDEX(Výskyt[#Data],MATCH($B158,Výskyt[kód-P]),AH$7),"")</f>
        <v/>
      </c>
      <c r="AI158" s="48" t="str">
        <f ca="1">IF(AND($B158&gt;0,AI$7&gt;0),INDEX(Výskyt[#Data],MATCH($B158,Výskyt[kód-P]),AI$7),"")</f>
        <v/>
      </c>
      <c r="AJ158" s="48" t="str">
        <f ca="1">IF(AND($B158&gt;0,AJ$7&gt;0),INDEX(Výskyt[#Data],MATCH($B158,Výskyt[kód-P]),AJ$7),"")</f>
        <v/>
      </c>
      <c r="AK158" s="48" t="str">
        <f ca="1">IF(AND($B158&gt;0,AK$7&gt;0),INDEX(Výskyt[#Data],MATCH($B158,Výskyt[kód-P]),AK$7),"")</f>
        <v/>
      </c>
      <c r="AL158" s="48" t="str">
        <f ca="1">IF(AND($B158&gt;0,AL$7&gt;0),INDEX(Výskyt[#Data],MATCH($B158,Výskyt[kód-P]),AL$7),"")</f>
        <v/>
      </c>
      <c r="AM158" s="48" t="str">
        <f ca="1">IF(AND($B158&gt;0,AM$7&gt;0),INDEX(Výskyt[#Data],MATCH($B158,Výskyt[kód-P]),AM$7),"")</f>
        <v/>
      </c>
      <c r="AN158" s="48" t="str">
        <f ca="1">IF(AND($B158&gt;0,AN$7&gt;0),INDEX(Výskyt[#Data],MATCH($B158,Výskyt[kód-P]),AN$7),"")</f>
        <v/>
      </c>
      <c r="AO158" s="48" t="str">
        <f ca="1">IF(AND($B158&gt;0,AO$7&gt;0),INDEX(Výskyt[#Data],MATCH($B158,Výskyt[kód-P]),AO$7),"")</f>
        <v/>
      </c>
      <c r="AP158" s="48" t="str">
        <f ca="1">IF(AND($B158&gt;0,AP$7&gt;0),INDEX(Výskyt[#Data],MATCH($B158,Výskyt[kód-P]),AP$7),"")</f>
        <v/>
      </c>
      <c r="AQ158" s="48" t="str">
        <f ca="1">IF(AND($B158&gt;0,AQ$7&gt;0),INDEX(Výskyt[#Data],MATCH($B158,Výskyt[kód-P]),AQ$7),"")</f>
        <v/>
      </c>
      <c r="AR158" s="48" t="str">
        <f ca="1">IF(AND($B158&gt;0,AR$7&gt;0),INDEX(Výskyt[#Data],MATCH($B158,Výskyt[kód-P]),AR$7),"")</f>
        <v/>
      </c>
      <c r="AS158" s="48" t="str">
        <f ca="1">IF(AND($B158&gt;0,AS$7&gt;0),INDEX(Výskyt[#Data],MATCH($B158,Výskyt[kód-P]),AS$7),"")</f>
        <v/>
      </c>
      <c r="AT158" s="48" t="str">
        <f ca="1">IF(AND($B158&gt;0,AT$7&gt;0),INDEX(Výskyt[#Data],MATCH($B158,Výskyt[kód-P]),AT$7),"")</f>
        <v/>
      </c>
      <c r="AU158" s="48" t="str">
        <f ca="1">IF(AND($B158&gt;0,AU$7&gt;0),INDEX(Výskyt[#Data],MATCH($B158,Výskyt[kód-P]),AU$7),"")</f>
        <v/>
      </c>
      <c r="AV158" s="48" t="str">
        <f ca="1">IF(AND($B158&gt;0,AV$7&gt;0),INDEX(Výskyt[#Data],MATCH($B158,Výskyt[kód-P]),AV$7),"")</f>
        <v/>
      </c>
      <c r="AW158" s="48" t="str">
        <f ca="1">IF(AND($B158&gt;0,AW$7&gt;0),INDEX(Výskyt[#Data],MATCH($B158,Výskyt[kód-P]),AW$7),"")</f>
        <v/>
      </c>
      <c r="AX158" s="48" t="str">
        <f ca="1">IF(AND($B158&gt;0,AX$7&gt;0),INDEX(Výskyt[#Data],MATCH($B158,Výskyt[kód-P]),AX$7),"")</f>
        <v/>
      </c>
      <c r="AY158" s="48" t="str">
        <f ca="1">IF(AND($B158&gt;0,AY$7&gt;0),INDEX(Výskyt[#Data],MATCH($B158,Výskyt[kód-P]),AY$7),"")</f>
        <v/>
      </c>
      <c r="AZ158" s="48" t="str">
        <f ca="1">IF(AND($B158&gt;0,AZ$7&gt;0),INDEX(Výskyt[#Data],MATCH($B158,Výskyt[kód-P]),AZ$7),"")</f>
        <v/>
      </c>
      <c r="BA158" s="48" t="str">
        <f ca="1">IF(AND($B158&gt;0,BA$7&gt;0),INDEX(Výskyt[#Data],MATCH($B158,Výskyt[kód-P]),BA$7),"")</f>
        <v/>
      </c>
      <c r="BB158" s="42"/>
    </row>
    <row r="159" spans="1:54" ht="12.75" customHeight="1" x14ac:dyDescent="0.4">
      <c r="A159" s="54">
        <v>151</v>
      </c>
      <c r="B159" s="55" t="str">
        <f>IFERROR(INDEX(Výskyt[[poradie]:[kód-P]],MATCH(A159,Výskyt[poradie],0),2),"")</f>
        <v/>
      </c>
      <c r="C159" s="55" t="str">
        <f>IFERROR(INDEX(Cenník[[Kód]:[Názov]],MATCH($B159,Cenník[Kód]),2),"")</f>
        <v/>
      </c>
      <c r="D159" s="48" t="str">
        <f t="shared" ca="1" si="6"/>
        <v/>
      </c>
      <c r="E159" s="56" t="str">
        <f>IFERROR(INDEX(Cenník[[KódN]:[JC]],MATCH($B159,Cenník[KódN]),2),"")</f>
        <v/>
      </c>
      <c r="F159" s="57" t="str">
        <f t="shared" ca="1" si="7"/>
        <v/>
      </c>
      <c r="G159" s="42"/>
      <c r="H159" s="58" t="str">
        <f t="shared" si="8"/>
        <v/>
      </c>
      <c r="I159" s="48" t="str">
        <f ca="1">IF(AND($B159&gt;0,I$7&gt;0),INDEX(Výskyt[#Data],MATCH($B159,Výskyt[kód-P]),I$7),"")</f>
        <v/>
      </c>
      <c r="J159" s="48" t="str">
        <f ca="1">IF(AND($B159&gt;0,J$7&gt;0),INDEX(Výskyt[#Data],MATCH($B159,Výskyt[kód-P]),J$7),"")</f>
        <v/>
      </c>
      <c r="K159" s="48" t="str">
        <f ca="1">IF(AND($B159&gt;0,K$7&gt;0),INDEX(Výskyt[#Data],MATCH($B159,Výskyt[kód-P]),K$7),"")</f>
        <v/>
      </c>
      <c r="L159" s="48" t="str">
        <f ca="1">IF(AND($B159&gt;0,L$7&gt;0),INDEX(Výskyt[#Data],MATCH($B159,Výskyt[kód-P]),L$7),"")</f>
        <v/>
      </c>
      <c r="M159" s="48" t="str">
        <f ca="1">IF(AND($B159&gt;0,M$7&gt;0),INDEX(Výskyt[#Data],MATCH($B159,Výskyt[kód-P]),M$7),"")</f>
        <v/>
      </c>
      <c r="N159" s="48" t="str">
        <f ca="1">IF(AND($B159&gt;0,N$7&gt;0),INDEX(Výskyt[#Data],MATCH($B159,Výskyt[kód-P]),N$7),"")</f>
        <v/>
      </c>
      <c r="O159" s="48" t="str">
        <f ca="1">IF(AND($B159&gt;0,O$7&gt;0),INDEX(Výskyt[#Data],MATCH($B159,Výskyt[kód-P]),O$7),"")</f>
        <v/>
      </c>
      <c r="P159" s="48" t="str">
        <f ca="1">IF(AND($B159&gt;0,P$7&gt;0),INDEX(Výskyt[#Data],MATCH($B159,Výskyt[kód-P]),P$7),"")</f>
        <v/>
      </c>
      <c r="Q159" s="48" t="str">
        <f ca="1">IF(AND($B159&gt;0,Q$7&gt;0),INDEX(Výskyt[#Data],MATCH($B159,Výskyt[kód-P]),Q$7),"")</f>
        <v/>
      </c>
      <c r="R159" s="48" t="str">
        <f ca="1">IF(AND($B159&gt;0,R$7&gt;0),INDEX(Výskyt[#Data],MATCH($B159,Výskyt[kód-P]),R$7),"")</f>
        <v/>
      </c>
      <c r="S159" s="48" t="str">
        <f ca="1">IF(AND($B159&gt;0,S$7&gt;0),INDEX(Výskyt[#Data],MATCH($B159,Výskyt[kód-P]),S$7),"")</f>
        <v/>
      </c>
      <c r="T159" s="48" t="str">
        <f ca="1">IF(AND($B159&gt;0,T$7&gt;0),INDEX(Výskyt[#Data],MATCH($B159,Výskyt[kód-P]),T$7),"")</f>
        <v/>
      </c>
      <c r="U159" s="48" t="str">
        <f ca="1">IF(AND($B159&gt;0,U$7&gt;0),INDEX(Výskyt[#Data],MATCH($B159,Výskyt[kód-P]),U$7),"")</f>
        <v/>
      </c>
      <c r="V159" s="48" t="str">
        <f ca="1">IF(AND($B159&gt;0,V$7&gt;0),INDEX(Výskyt[#Data],MATCH($B159,Výskyt[kód-P]),V$7),"")</f>
        <v/>
      </c>
      <c r="W159" s="48" t="str">
        <f ca="1">IF(AND($B159&gt;0,W$7&gt;0),INDEX(Výskyt[#Data],MATCH($B159,Výskyt[kód-P]),W$7),"")</f>
        <v/>
      </c>
      <c r="X159" s="48" t="str">
        <f ca="1">IF(AND($B159&gt;0,X$7&gt;0),INDEX(Výskyt[#Data],MATCH($B159,Výskyt[kód-P]),X$7),"")</f>
        <v/>
      </c>
      <c r="Y159" s="48" t="str">
        <f ca="1">IF(AND($B159&gt;0,Y$7&gt;0),INDEX(Výskyt[#Data],MATCH($B159,Výskyt[kód-P]),Y$7),"")</f>
        <v/>
      </c>
      <c r="Z159" s="48" t="str">
        <f ca="1">IF(AND($B159&gt;0,Z$7&gt;0),INDEX(Výskyt[#Data],MATCH($B159,Výskyt[kód-P]),Z$7),"")</f>
        <v/>
      </c>
      <c r="AA159" s="48" t="str">
        <f ca="1">IF(AND($B159&gt;0,AA$7&gt;0),INDEX(Výskyt[#Data],MATCH($B159,Výskyt[kód-P]),AA$7),"")</f>
        <v/>
      </c>
      <c r="AB159" s="48" t="str">
        <f ca="1">IF(AND($B159&gt;0,AB$7&gt;0),INDEX(Výskyt[#Data],MATCH($B159,Výskyt[kód-P]),AB$7),"")</f>
        <v/>
      </c>
      <c r="AC159" s="48" t="str">
        <f ca="1">IF(AND($B159&gt;0,AC$7&gt;0),INDEX(Výskyt[#Data],MATCH($B159,Výskyt[kód-P]),AC$7),"")</f>
        <v/>
      </c>
      <c r="AD159" s="48" t="str">
        <f ca="1">IF(AND($B159&gt;0,AD$7&gt;0),INDEX(Výskyt[#Data],MATCH($B159,Výskyt[kód-P]),AD$7),"")</f>
        <v/>
      </c>
      <c r="AE159" s="48" t="str">
        <f ca="1">IF(AND($B159&gt;0,AE$7&gt;0),INDEX(Výskyt[#Data],MATCH($B159,Výskyt[kód-P]),AE$7),"")</f>
        <v/>
      </c>
      <c r="AF159" s="48" t="str">
        <f ca="1">IF(AND($B159&gt;0,AF$7&gt;0),INDEX(Výskyt[#Data],MATCH($B159,Výskyt[kód-P]),AF$7),"")</f>
        <v/>
      </c>
      <c r="AG159" s="48" t="str">
        <f ca="1">IF(AND($B159&gt;0,AG$7&gt;0),INDEX(Výskyt[#Data],MATCH($B159,Výskyt[kód-P]),AG$7),"")</f>
        <v/>
      </c>
      <c r="AH159" s="48" t="str">
        <f ca="1">IF(AND($B159&gt;0,AH$7&gt;0),INDEX(Výskyt[#Data],MATCH($B159,Výskyt[kód-P]),AH$7),"")</f>
        <v/>
      </c>
      <c r="AI159" s="48" t="str">
        <f ca="1">IF(AND($B159&gt;0,AI$7&gt;0),INDEX(Výskyt[#Data],MATCH($B159,Výskyt[kód-P]),AI$7),"")</f>
        <v/>
      </c>
      <c r="AJ159" s="48" t="str">
        <f ca="1">IF(AND($B159&gt;0,AJ$7&gt;0),INDEX(Výskyt[#Data],MATCH($B159,Výskyt[kód-P]),AJ$7),"")</f>
        <v/>
      </c>
      <c r="AK159" s="48" t="str">
        <f ca="1">IF(AND($B159&gt;0,AK$7&gt;0),INDEX(Výskyt[#Data],MATCH($B159,Výskyt[kód-P]),AK$7),"")</f>
        <v/>
      </c>
      <c r="AL159" s="48" t="str">
        <f ca="1">IF(AND($B159&gt;0,AL$7&gt;0),INDEX(Výskyt[#Data],MATCH($B159,Výskyt[kód-P]),AL$7),"")</f>
        <v/>
      </c>
      <c r="AM159" s="48" t="str">
        <f ca="1">IF(AND($B159&gt;0,AM$7&gt;0),INDEX(Výskyt[#Data],MATCH($B159,Výskyt[kód-P]),AM$7),"")</f>
        <v/>
      </c>
      <c r="AN159" s="48" t="str">
        <f ca="1">IF(AND($B159&gt;0,AN$7&gt;0),INDEX(Výskyt[#Data],MATCH($B159,Výskyt[kód-P]),AN$7),"")</f>
        <v/>
      </c>
      <c r="AO159" s="48" t="str">
        <f ca="1">IF(AND($B159&gt;0,AO$7&gt;0),INDEX(Výskyt[#Data],MATCH($B159,Výskyt[kód-P]),AO$7),"")</f>
        <v/>
      </c>
      <c r="AP159" s="48" t="str">
        <f ca="1">IF(AND($B159&gt;0,AP$7&gt;0),INDEX(Výskyt[#Data],MATCH($B159,Výskyt[kód-P]),AP$7),"")</f>
        <v/>
      </c>
      <c r="AQ159" s="48" t="str">
        <f ca="1">IF(AND($B159&gt;0,AQ$7&gt;0),INDEX(Výskyt[#Data],MATCH($B159,Výskyt[kód-P]),AQ$7),"")</f>
        <v/>
      </c>
      <c r="AR159" s="48" t="str">
        <f ca="1">IF(AND($B159&gt;0,AR$7&gt;0),INDEX(Výskyt[#Data],MATCH($B159,Výskyt[kód-P]),AR$7),"")</f>
        <v/>
      </c>
      <c r="AS159" s="48" t="str">
        <f ca="1">IF(AND($B159&gt;0,AS$7&gt;0),INDEX(Výskyt[#Data],MATCH($B159,Výskyt[kód-P]),AS$7),"")</f>
        <v/>
      </c>
      <c r="AT159" s="48" t="str">
        <f ca="1">IF(AND($B159&gt;0,AT$7&gt;0),INDEX(Výskyt[#Data],MATCH($B159,Výskyt[kód-P]),AT$7),"")</f>
        <v/>
      </c>
      <c r="AU159" s="48" t="str">
        <f ca="1">IF(AND($B159&gt;0,AU$7&gt;0),INDEX(Výskyt[#Data],MATCH($B159,Výskyt[kód-P]),AU$7),"")</f>
        <v/>
      </c>
      <c r="AV159" s="48" t="str">
        <f ca="1">IF(AND($B159&gt;0,AV$7&gt;0),INDEX(Výskyt[#Data],MATCH($B159,Výskyt[kód-P]),AV$7),"")</f>
        <v/>
      </c>
      <c r="AW159" s="48" t="str">
        <f ca="1">IF(AND($B159&gt;0,AW$7&gt;0),INDEX(Výskyt[#Data],MATCH($B159,Výskyt[kód-P]),AW$7),"")</f>
        <v/>
      </c>
      <c r="AX159" s="48" t="str">
        <f ca="1">IF(AND($B159&gt;0,AX$7&gt;0),INDEX(Výskyt[#Data],MATCH($B159,Výskyt[kód-P]),AX$7),"")</f>
        <v/>
      </c>
      <c r="AY159" s="48" t="str">
        <f ca="1">IF(AND($B159&gt;0,AY$7&gt;0),INDEX(Výskyt[#Data],MATCH($B159,Výskyt[kód-P]),AY$7),"")</f>
        <v/>
      </c>
      <c r="AZ159" s="48" t="str">
        <f ca="1">IF(AND($B159&gt;0,AZ$7&gt;0),INDEX(Výskyt[#Data],MATCH($B159,Výskyt[kód-P]),AZ$7),"")</f>
        <v/>
      </c>
      <c r="BA159" s="48" t="str">
        <f ca="1">IF(AND($B159&gt;0,BA$7&gt;0),INDEX(Výskyt[#Data],MATCH($B159,Výskyt[kód-P]),BA$7),"")</f>
        <v/>
      </c>
      <c r="BB159" s="42"/>
    </row>
    <row r="160" spans="1:54" ht="12.75" customHeight="1" x14ac:dyDescent="0.4">
      <c r="A160" s="54">
        <v>152</v>
      </c>
      <c r="B160" s="55" t="str">
        <f>IFERROR(INDEX(Výskyt[[poradie]:[kód-P]],MATCH(A160,Výskyt[poradie],0),2),"")</f>
        <v/>
      </c>
      <c r="C160" s="55" t="str">
        <f>IFERROR(INDEX(Cenník[[Kód]:[Názov]],MATCH($B160,Cenník[Kód]),2),"")</f>
        <v/>
      </c>
      <c r="D160" s="48" t="str">
        <f t="shared" ca="1" si="6"/>
        <v/>
      </c>
      <c r="E160" s="56" t="str">
        <f>IFERROR(INDEX(Cenník[[KódN]:[JC]],MATCH($B160,Cenník[KódN]),2),"")</f>
        <v/>
      </c>
      <c r="F160" s="57" t="str">
        <f t="shared" ca="1" si="7"/>
        <v/>
      </c>
      <c r="G160" s="42"/>
      <c r="H160" s="58" t="str">
        <f t="shared" si="8"/>
        <v/>
      </c>
      <c r="I160" s="48" t="str">
        <f ca="1">IF(AND($B160&gt;0,I$7&gt;0),INDEX(Výskyt[#Data],MATCH($B160,Výskyt[kód-P]),I$7),"")</f>
        <v/>
      </c>
      <c r="J160" s="48" t="str">
        <f ca="1">IF(AND($B160&gt;0,J$7&gt;0),INDEX(Výskyt[#Data],MATCH($B160,Výskyt[kód-P]),J$7),"")</f>
        <v/>
      </c>
      <c r="K160" s="48" t="str">
        <f ca="1">IF(AND($B160&gt;0,K$7&gt;0),INDEX(Výskyt[#Data],MATCH($B160,Výskyt[kód-P]),K$7),"")</f>
        <v/>
      </c>
      <c r="L160" s="48" t="str">
        <f ca="1">IF(AND($B160&gt;0,L$7&gt;0),INDEX(Výskyt[#Data],MATCH($B160,Výskyt[kód-P]),L$7),"")</f>
        <v/>
      </c>
      <c r="M160" s="48" t="str">
        <f ca="1">IF(AND($B160&gt;0,M$7&gt;0),INDEX(Výskyt[#Data],MATCH($B160,Výskyt[kód-P]),M$7),"")</f>
        <v/>
      </c>
      <c r="N160" s="48" t="str">
        <f ca="1">IF(AND($B160&gt;0,N$7&gt;0),INDEX(Výskyt[#Data],MATCH($B160,Výskyt[kód-P]),N$7),"")</f>
        <v/>
      </c>
      <c r="O160" s="48" t="str">
        <f ca="1">IF(AND($B160&gt;0,O$7&gt;0),INDEX(Výskyt[#Data],MATCH($B160,Výskyt[kód-P]),O$7),"")</f>
        <v/>
      </c>
      <c r="P160" s="48" t="str">
        <f ca="1">IF(AND($B160&gt;0,P$7&gt;0),INDEX(Výskyt[#Data],MATCH($B160,Výskyt[kód-P]),P$7),"")</f>
        <v/>
      </c>
      <c r="Q160" s="48" t="str">
        <f ca="1">IF(AND($B160&gt;0,Q$7&gt;0),INDEX(Výskyt[#Data],MATCH($B160,Výskyt[kód-P]),Q$7),"")</f>
        <v/>
      </c>
      <c r="R160" s="48" t="str">
        <f ca="1">IF(AND($B160&gt;0,R$7&gt;0),INDEX(Výskyt[#Data],MATCH($B160,Výskyt[kód-P]),R$7),"")</f>
        <v/>
      </c>
      <c r="S160" s="48" t="str">
        <f ca="1">IF(AND($B160&gt;0,S$7&gt;0),INDEX(Výskyt[#Data],MATCH($B160,Výskyt[kód-P]),S$7),"")</f>
        <v/>
      </c>
      <c r="T160" s="48" t="str">
        <f ca="1">IF(AND($B160&gt;0,T$7&gt;0),INDEX(Výskyt[#Data],MATCH($B160,Výskyt[kód-P]),T$7),"")</f>
        <v/>
      </c>
      <c r="U160" s="48" t="str">
        <f ca="1">IF(AND($B160&gt;0,U$7&gt;0),INDEX(Výskyt[#Data],MATCH($B160,Výskyt[kód-P]),U$7),"")</f>
        <v/>
      </c>
      <c r="V160" s="48" t="str">
        <f ca="1">IF(AND($B160&gt;0,V$7&gt;0),INDEX(Výskyt[#Data],MATCH($B160,Výskyt[kód-P]),V$7),"")</f>
        <v/>
      </c>
      <c r="W160" s="48" t="str">
        <f ca="1">IF(AND($B160&gt;0,W$7&gt;0),INDEX(Výskyt[#Data],MATCH($B160,Výskyt[kód-P]),W$7),"")</f>
        <v/>
      </c>
      <c r="X160" s="48" t="str">
        <f ca="1">IF(AND($B160&gt;0,X$7&gt;0),INDEX(Výskyt[#Data],MATCH($B160,Výskyt[kód-P]),X$7),"")</f>
        <v/>
      </c>
      <c r="Y160" s="48" t="str">
        <f ca="1">IF(AND($B160&gt;0,Y$7&gt;0),INDEX(Výskyt[#Data],MATCH($B160,Výskyt[kód-P]),Y$7),"")</f>
        <v/>
      </c>
      <c r="Z160" s="48" t="str">
        <f ca="1">IF(AND($B160&gt;0,Z$7&gt;0),INDEX(Výskyt[#Data],MATCH($B160,Výskyt[kód-P]),Z$7),"")</f>
        <v/>
      </c>
      <c r="AA160" s="48" t="str">
        <f ca="1">IF(AND($B160&gt;0,AA$7&gt;0),INDEX(Výskyt[#Data],MATCH($B160,Výskyt[kód-P]),AA$7),"")</f>
        <v/>
      </c>
      <c r="AB160" s="48" t="str">
        <f ca="1">IF(AND($B160&gt;0,AB$7&gt;0),INDEX(Výskyt[#Data],MATCH($B160,Výskyt[kód-P]),AB$7),"")</f>
        <v/>
      </c>
      <c r="AC160" s="48" t="str">
        <f ca="1">IF(AND($B160&gt;0,AC$7&gt;0),INDEX(Výskyt[#Data],MATCH($B160,Výskyt[kód-P]),AC$7),"")</f>
        <v/>
      </c>
      <c r="AD160" s="48" t="str">
        <f ca="1">IF(AND($B160&gt;0,AD$7&gt;0),INDEX(Výskyt[#Data],MATCH($B160,Výskyt[kód-P]),AD$7),"")</f>
        <v/>
      </c>
      <c r="AE160" s="48" t="str">
        <f ca="1">IF(AND($B160&gt;0,AE$7&gt;0),INDEX(Výskyt[#Data],MATCH($B160,Výskyt[kód-P]),AE$7),"")</f>
        <v/>
      </c>
      <c r="AF160" s="48" t="str">
        <f ca="1">IF(AND($B160&gt;0,AF$7&gt;0),INDEX(Výskyt[#Data],MATCH($B160,Výskyt[kód-P]),AF$7),"")</f>
        <v/>
      </c>
      <c r="AG160" s="48" t="str">
        <f ca="1">IF(AND($B160&gt;0,AG$7&gt;0),INDEX(Výskyt[#Data],MATCH($B160,Výskyt[kód-P]),AG$7),"")</f>
        <v/>
      </c>
      <c r="AH160" s="48" t="str">
        <f ca="1">IF(AND($B160&gt;0,AH$7&gt;0),INDEX(Výskyt[#Data],MATCH($B160,Výskyt[kód-P]),AH$7),"")</f>
        <v/>
      </c>
      <c r="AI160" s="48" t="str">
        <f ca="1">IF(AND($B160&gt;0,AI$7&gt;0),INDEX(Výskyt[#Data],MATCH($B160,Výskyt[kód-P]),AI$7),"")</f>
        <v/>
      </c>
      <c r="AJ160" s="48" t="str">
        <f ca="1">IF(AND($B160&gt;0,AJ$7&gt;0),INDEX(Výskyt[#Data],MATCH($B160,Výskyt[kód-P]),AJ$7),"")</f>
        <v/>
      </c>
      <c r="AK160" s="48" t="str">
        <f ca="1">IF(AND($B160&gt;0,AK$7&gt;0),INDEX(Výskyt[#Data],MATCH($B160,Výskyt[kód-P]),AK$7),"")</f>
        <v/>
      </c>
      <c r="AL160" s="48" t="str">
        <f ca="1">IF(AND($B160&gt;0,AL$7&gt;0),INDEX(Výskyt[#Data],MATCH($B160,Výskyt[kód-P]),AL$7),"")</f>
        <v/>
      </c>
      <c r="AM160" s="48" t="str">
        <f ca="1">IF(AND($B160&gt;0,AM$7&gt;0),INDEX(Výskyt[#Data],MATCH($B160,Výskyt[kód-P]),AM$7),"")</f>
        <v/>
      </c>
      <c r="AN160" s="48" t="str">
        <f ca="1">IF(AND($B160&gt;0,AN$7&gt;0),INDEX(Výskyt[#Data],MATCH($B160,Výskyt[kód-P]),AN$7),"")</f>
        <v/>
      </c>
      <c r="AO160" s="48" t="str">
        <f ca="1">IF(AND($B160&gt;0,AO$7&gt;0),INDEX(Výskyt[#Data],MATCH($B160,Výskyt[kód-P]),AO$7),"")</f>
        <v/>
      </c>
      <c r="AP160" s="48" t="str">
        <f ca="1">IF(AND($B160&gt;0,AP$7&gt;0),INDEX(Výskyt[#Data],MATCH($B160,Výskyt[kód-P]),AP$7),"")</f>
        <v/>
      </c>
      <c r="AQ160" s="48" t="str">
        <f ca="1">IF(AND($B160&gt;0,AQ$7&gt;0),INDEX(Výskyt[#Data],MATCH($B160,Výskyt[kód-P]),AQ$7),"")</f>
        <v/>
      </c>
      <c r="AR160" s="48" t="str">
        <f ca="1">IF(AND($B160&gt;0,AR$7&gt;0),INDEX(Výskyt[#Data],MATCH($B160,Výskyt[kód-P]),AR$7),"")</f>
        <v/>
      </c>
      <c r="AS160" s="48" t="str">
        <f ca="1">IF(AND($B160&gt;0,AS$7&gt;0),INDEX(Výskyt[#Data],MATCH($B160,Výskyt[kód-P]),AS$7),"")</f>
        <v/>
      </c>
      <c r="AT160" s="48" t="str">
        <f ca="1">IF(AND($B160&gt;0,AT$7&gt;0),INDEX(Výskyt[#Data],MATCH($B160,Výskyt[kód-P]),AT$7),"")</f>
        <v/>
      </c>
      <c r="AU160" s="48" t="str">
        <f ca="1">IF(AND($B160&gt;0,AU$7&gt;0),INDEX(Výskyt[#Data],MATCH($B160,Výskyt[kód-P]),AU$7),"")</f>
        <v/>
      </c>
      <c r="AV160" s="48" t="str">
        <f ca="1">IF(AND($B160&gt;0,AV$7&gt;0),INDEX(Výskyt[#Data],MATCH($B160,Výskyt[kód-P]),AV$7),"")</f>
        <v/>
      </c>
      <c r="AW160" s="48" t="str">
        <f ca="1">IF(AND($B160&gt;0,AW$7&gt;0),INDEX(Výskyt[#Data],MATCH($B160,Výskyt[kód-P]),AW$7),"")</f>
        <v/>
      </c>
      <c r="AX160" s="48" t="str">
        <f ca="1">IF(AND($B160&gt;0,AX$7&gt;0),INDEX(Výskyt[#Data],MATCH($B160,Výskyt[kód-P]),AX$7),"")</f>
        <v/>
      </c>
      <c r="AY160" s="48" t="str">
        <f ca="1">IF(AND($B160&gt;0,AY$7&gt;0),INDEX(Výskyt[#Data],MATCH($B160,Výskyt[kód-P]),AY$7),"")</f>
        <v/>
      </c>
      <c r="AZ160" s="48" t="str">
        <f ca="1">IF(AND($B160&gt;0,AZ$7&gt;0),INDEX(Výskyt[#Data],MATCH($B160,Výskyt[kód-P]),AZ$7),"")</f>
        <v/>
      </c>
      <c r="BA160" s="48" t="str">
        <f ca="1">IF(AND($B160&gt;0,BA$7&gt;0),INDEX(Výskyt[#Data],MATCH($B160,Výskyt[kód-P]),BA$7),"")</f>
        <v/>
      </c>
      <c r="BB160" s="42"/>
    </row>
    <row r="161" spans="1:54" ht="12.75" customHeight="1" x14ac:dyDescent="0.4">
      <c r="A161" s="54">
        <v>153</v>
      </c>
      <c r="B161" s="55" t="str">
        <f>IFERROR(INDEX(Výskyt[[poradie]:[kód-P]],MATCH(A161,Výskyt[poradie],0),2),"")</f>
        <v/>
      </c>
      <c r="C161" s="55" t="str">
        <f>IFERROR(INDEX(Cenník[[Kód]:[Názov]],MATCH($B161,Cenník[Kód]),2),"")</f>
        <v/>
      </c>
      <c r="D161" s="48" t="str">
        <f t="shared" ca="1" si="6"/>
        <v/>
      </c>
      <c r="E161" s="56" t="str">
        <f>IFERROR(INDEX(Cenník[[KódN]:[JC]],MATCH($B161,Cenník[KódN]),2),"")</f>
        <v/>
      </c>
      <c r="F161" s="57" t="str">
        <f t="shared" ca="1" si="7"/>
        <v/>
      </c>
      <c r="G161" s="42"/>
      <c r="H161" s="58" t="str">
        <f t="shared" si="8"/>
        <v/>
      </c>
      <c r="I161" s="48" t="str">
        <f ca="1">IF(AND($B161&gt;0,I$7&gt;0),INDEX(Výskyt[#Data],MATCH($B161,Výskyt[kód-P]),I$7),"")</f>
        <v/>
      </c>
      <c r="J161" s="48" t="str">
        <f ca="1">IF(AND($B161&gt;0,J$7&gt;0),INDEX(Výskyt[#Data],MATCH($B161,Výskyt[kód-P]),J$7),"")</f>
        <v/>
      </c>
      <c r="K161" s="48" t="str">
        <f ca="1">IF(AND($B161&gt;0,K$7&gt;0),INDEX(Výskyt[#Data],MATCH($B161,Výskyt[kód-P]),K$7),"")</f>
        <v/>
      </c>
      <c r="L161" s="48" t="str">
        <f ca="1">IF(AND($B161&gt;0,L$7&gt;0),INDEX(Výskyt[#Data],MATCH($B161,Výskyt[kód-P]),L$7),"")</f>
        <v/>
      </c>
      <c r="M161" s="48" t="str">
        <f ca="1">IF(AND($B161&gt;0,M$7&gt;0),INDEX(Výskyt[#Data],MATCH($B161,Výskyt[kód-P]),M$7),"")</f>
        <v/>
      </c>
      <c r="N161" s="48" t="str">
        <f ca="1">IF(AND($B161&gt;0,N$7&gt;0),INDEX(Výskyt[#Data],MATCH($B161,Výskyt[kód-P]),N$7),"")</f>
        <v/>
      </c>
      <c r="O161" s="48" t="str">
        <f ca="1">IF(AND($B161&gt;0,O$7&gt;0),INDEX(Výskyt[#Data],MATCH($B161,Výskyt[kód-P]),O$7),"")</f>
        <v/>
      </c>
      <c r="P161" s="48" t="str">
        <f ca="1">IF(AND($B161&gt;0,P$7&gt;0),INDEX(Výskyt[#Data],MATCH($B161,Výskyt[kód-P]),P$7),"")</f>
        <v/>
      </c>
      <c r="Q161" s="48" t="str">
        <f ca="1">IF(AND($B161&gt;0,Q$7&gt;0),INDEX(Výskyt[#Data],MATCH($B161,Výskyt[kód-P]),Q$7),"")</f>
        <v/>
      </c>
      <c r="R161" s="48" t="str">
        <f ca="1">IF(AND($B161&gt;0,R$7&gt;0),INDEX(Výskyt[#Data],MATCH($B161,Výskyt[kód-P]),R$7),"")</f>
        <v/>
      </c>
      <c r="S161" s="48" t="str">
        <f ca="1">IF(AND($B161&gt;0,S$7&gt;0),INDEX(Výskyt[#Data],MATCH($B161,Výskyt[kód-P]),S$7),"")</f>
        <v/>
      </c>
      <c r="T161" s="48" t="str">
        <f ca="1">IF(AND($B161&gt;0,T$7&gt;0),INDEX(Výskyt[#Data],MATCH($B161,Výskyt[kód-P]),T$7),"")</f>
        <v/>
      </c>
      <c r="U161" s="48" t="str">
        <f ca="1">IF(AND($B161&gt;0,U$7&gt;0),INDEX(Výskyt[#Data],MATCH($B161,Výskyt[kód-P]),U$7),"")</f>
        <v/>
      </c>
      <c r="V161" s="48" t="str">
        <f ca="1">IF(AND($B161&gt;0,V$7&gt;0),INDEX(Výskyt[#Data],MATCH($B161,Výskyt[kód-P]),V$7),"")</f>
        <v/>
      </c>
      <c r="W161" s="48" t="str">
        <f ca="1">IF(AND($B161&gt;0,W$7&gt;0),INDEX(Výskyt[#Data],MATCH($B161,Výskyt[kód-P]),W$7),"")</f>
        <v/>
      </c>
      <c r="X161" s="48" t="str">
        <f ca="1">IF(AND($B161&gt;0,X$7&gt;0),INDEX(Výskyt[#Data],MATCH($B161,Výskyt[kód-P]),X$7),"")</f>
        <v/>
      </c>
      <c r="Y161" s="48" t="str">
        <f ca="1">IF(AND($B161&gt;0,Y$7&gt;0),INDEX(Výskyt[#Data],MATCH($B161,Výskyt[kód-P]),Y$7),"")</f>
        <v/>
      </c>
      <c r="Z161" s="48" t="str">
        <f ca="1">IF(AND($B161&gt;0,Z$7&gt;0),INDEX(Výskyt[#Data],MATCH($B161,Výskyt[kód-P]),Z$7),"")</f>
        <v/>
      </c>
      <c r="AA161" s="48" t="str">
        <f ca="1">IF(AND($B161&gt;0,AA$7&gt;0),INDEX(Výskyt[#Data],MATCH($B161,Výskyt[kód-P]),AA$7),"")</f>
        <v/>
      </c>
      <c r="AB161" s="48" t="str">
        <f ca="1">IF(AND($B161&gt;0,AB$7&gt;0),INDEX(Výskyt[#Data],MATCH($B161,Výskyt[kód-P]),AB$7),"")</f>
        <v/>
      </c>
      <c r="AC161" s="48" t="str">
        <f ca="1">IF(AND($B161&gt;0,AC$7&gt;0),INDEX(Výskyt[#Data],MATCH($B161,Výskyt[kód-P]),AC$7),"")</f>
        <v/>
      </c>
      <c r="AD161" s="48" t="str">
        <f ca="1">IF(AND($B161&gt;0,AD$7&gt;0),INDEX(Výskyt[#Data],MATCH($B161,Výskyt[kód-P]),AD$7),"")</f>
        <v/>
      </c>
      <c r="AE161" s="48" t="str">
        <f ca="1">IF(AND($B161&gt;0,AE$7&gt;0),INDEX(Výskyt[#Data],MATCH($B161,Výskyt[kód-P]),AE$7),"")</f>
        <v/>
      </c>
      <c r="AF161" s="48" t="str">
        <f ca="1">IF(AND($B161&gt;0,AF$7&gt;0),INDEX(Výskyt[#Data],MATCH($B161,Výskyt[kód-P]),AF$7),"")</f>
        <v/>
      </c>
      <c r="AG161" s="48" t="str">
        <f ca="1">IF(AND($B161&gt;0,AG$7&gt;0),INDEX(Výskyt[#Data],MATCH($B161,Výskyt[kód-P]),AG$7),"")</f>
        <v/>
      </c>
      <c r="AH161" s="48" t="str">
        <f ca="1">IF(AND($B161&gt;0,AH$7&gt;0),INDEX(Výskyt[#Data],MATCH($B161,Výskyt[kód-P]),AH$7),"")</f>
        <v/>
      </c>
      <c r="AI161" s="48" t="str">
        <f ca="1">IF(AND($B161&gt;0,AI$7&gt;0),INDEX(Výskyt[#Data],MATCH($B161,Výskyt[kód-P]),AI$7),"")</f>
        <v/>
      </c>
      <c r="AJ161" s="48" t="str">
        <f ca="1">IF(AND($B161&gt;0,AJ$7&gt;0),INDEX(Výskyt[#Data],MATCH($B161,Výskyt[kód-P]),AJ$7),"")</f>
        <v/>
      </c>
      <c r="AK161" s="48" t="str">
        <f ca="1">IF(AND($B161&gt;0,AK$7&gt;0),INDEX(Výskyt[#Data],MATCH($B161,Výskyt[kód-P]),AK$7),"")</f>
        <v/>
      </c>
      <c r="AL161" s="48" t="str">
        <f ca="1">IF(AND($B161&gt;0,AL$7&gt;0),INDEX(Výskyt[#Data],MATCH($B161,Výskyt[kód-P]),AL$7),"")</f>
        <v/>
      </c>
      <c r="AM161" s="48" t="str">
        <f ca="1">IF(AND($B161&gt;0,AM$7&gt;0),INDEX(Výskyt[#Data],MATCH($B161,Výskyt[kód-P]),AM$7),"")</f>
        <v/>
      </c>
      <c r="AN161" s="48" t="str">
        <f ca="1">IF(AND($B161&gt;0,AN$7&gt;0),INDEX(Výskyt[#Data],MATCH($B161,Výskyt[kód-P]),AN$7),"")</f>
        <v/>
      </c>
      <c r="AO161" s="48" t="str">
        <f ca="1">IF(AND($B161&gt;0,AO$7&gt;0),INDEX(Výskyt[#Data],MATCH($B161,Výskyt[kód-P]),AO$7),"")</f>
        <v/>
      </c>
      <c r="AP161" s="48" t="str">
        <f ca="1">IF(AND($B161&gt;0,AP$7&gt;0),INDEX(Výskyt[#Data],MATCH($B161,Výskyt[kód-P]),AP$7),"")</f>
        <v/>
      </c>
      <c r="AQ161" s="48" t="str">
        <f ca="1">IF(AND($B161&gt;0,AQ$7&gt;0),INDEX(Výskyt[#Data],MATCH($B161,Výskyt[kód-P]),AQ$7),"")</f>
        <v/>
      </c>
      <c r="AR161" s="48" t="str">
        <f ca="1">IF(AND($B161&gt;0,AR$7&gt;0),INDEX(Výskyt[#Data],MATCH($B161,Výskyt[kód-P]),AR$7),"")</f>
        <v/>
      </c>
      <c r="AS161" s="48" t="str">
        <f ca="1">IF(AND($B161&gt;0,AS$7&gt;0),INDEX(Výskyt[#Data],MATCH($B161,Výskyt[kód-P]),AS$7),"")</f>
        <v/>
      </c>
      <c r="AT161" s="48" t="str">
        <f ca="1">IF(AND($B161&gt;0,AT$7&gt;0),INDEX(Výskyt[#Data],MATCH($B161,Výskyt[kód-P]),AT$7),"")</f>
        <v/>
      </c>
      <c r="AU161" s="48" t="str">
        <f ca="1">IF(AND($B161&gt;0,AU$7&gt;0),INDEX(Výskyt[#Data],MATCH($B161,Výskyt[kód-P]),AU$7),"")</f>
        <v/>
      </c>
      <c r="AV161" s="48" t="str">
        <f ca="1">IF(AND($B161&gt;0,AV$7&gt;0),INDEX(Výskyt[#Data],MATCH($B161,Výskyt[kód-P]),AV$7),"")</f>
        <v/>
      </c>
      <c r="AW161" s="48" t="str">
        <f ca="1">IF(AND($B161&gt;0,AW$7&gt;0),INDEX(Výskyt[#Data],MATCH($B161,Výskyt[kód-P]),AW$7),"")</f>
        <v/>
      </c>
      <c r="AX161" s="48" t="str">
        <f ca="1">IF(AND($B161&gt;0,AX$7&gt;0),INDEX(Výskyt[#Data],MATCH($B161,Výskyt[kód-P]),AX$7),"")</f>
        <v/>
      </c>
      <c r="AY161" s="48" t="str">
        <f ca="1">IF(AND($B161&gt;0,AY$7&gt;0),INDEX(Výskyt[#Data],MATCH($B161,Výskyt[kód-P]),AY$7),"")</f>
        <v/>
      </c>
      <c r="AZ161" s="48" t="str">
        <f ca="1">IF(AND($B161&gt;0,AZ$7&gt;0),INDEX(Výskyt[#Data],MATCH($B161,Výskyt[kód-P]),AZ$7),"")</f>
        <v/>
      </c>
      <c r="BA161" s="48" t="str">
        <f ca="1">IF(AND($B161&gt;0,BA$7&gt;0),INDEX(Výskyt[#Data],MATCH($B161,Výskyt[kód-P]),BA$7),"")</f>
        <v/>
      </c>
      <c r="BB161" s="42"/>
    </row>
    <row r="162" spans="1:54" ht="12.75" customHeight="1" x14ac:dyDescent="0.4">
      <c r="A162" s="54">
        <v>154</v>
      </c>
      <c r="B162" s="55" t="str">
        <f>IFERROR(INDEX(Výskyt[[poradie]:[kód-P]],MATCH(A162,Výskyt[poradie],0),2),"")</f>
        <v/>
      </c>
      <c r="C162" s="55" t="str">
        <f>IFERROR(INDEX(Cenník[[Kód]:[Názov]],MATCH($B162,Cenník[Kód]),2),"")</f>
        <v/>
      </c>
      <c r="D162" s="48" t="str">
        <f t="shared" ca="1" si="6"/>
        <v/>
      </c>
      <c r="E162" s="56" t="str">
        <f>IFERROR(INDEX(Cenník[[KódN]:[JC]],MATCH($B162,Cenník[KódN]),2),"")</f>
        <v/>
      </c>
      <c r="F162" s="57" t="str">
        <f t="shared" ca="1" si="7"/>
        <v/>
      </c>
      <c r="G162" s="42"/>
      <c r="H162" s="58" t="str">
        <f t="shared" si="8"/>
        <v/>
      </c>
      <c r="I162" s="48" t="str">
        <f ca="1">IF(AND($B162&gt;0,I$7&gt;0),INDEX(Výskyt[#Data],MATCH($B162,Výskyt[kód-P]),I$7),"")</f>
        <v/>
      </c>
      <c r="J162" s="48" t="str">
        <f ca="1">IF(AND($B162&gt;0,J$7&gt;0),INDEX(Výskyt[#Data],MATCH($B162,Výskyt[kód-P]),J$7),"")</f>
        <v/>
      </c>
      <c r="K162" s="48" t="str">
        <f ca="1">IF(AND($B162&gt;0,K$7&gt;0),INDEX(Výskyt[#Data],MATCH($B162,Výskyt[kód-P]),K$7),"")</f>
        <v/>
      </c>
      <c r="L162" s="48" t="str">
        <f ca="1">IF(AND($B162&gt;0,L$7&gt;0),INDEX(Výskyt[#Data],MATCH($B162,Výskyt[kód-P]),L$7),"")</f>
        <v/>
      </c>
      <c r="M162" s="48" t="str">
        <f ca="1">IF(AND($B162&gt;0,M$7&gt;0),INDEX(Výskyt[#Data],MATCH($B162,Výskyt[kód-P]),M$7),"")</f>
        <v/>
      </c>
      <c r="N162" s="48" t="str">
        <f ca="1">IF(AND($B162&gt;0,N$7&gt;0),INDEX(Výskyt[#Data],MATCH($B162,Výskyt[kód-P]),N$7),"")</f>
        <v/>
      </c>
      <c r="O162" s="48" t="str">
        <f ca="1">IF(AND($B162&gt;0,O$7&gt;0),INDEX(Výskyt[#Data],MATCH($B162,Výskyt[kód-P]),O$7),"")</f>
        <v/>
      </c>
      <c r="P162" s="48" t="str">
        <f ca="1">IF(AND($B162&gt;0,P$7&gt;0),INDEX(Výskyt[#Data],MATCH($B162,Výskyt[kód-P]),P$7),"")</f>
        <v/>
      </c>
      <c r="Q162" s="48" t="str">
        <f ca="1">IF(AND($B162&gt;0,Q$7&gt;0),INDEX(Výskyt[#Data],MATCH($B162,Výskyt[kód-P]),Q$7),"")</f>
        <v/>
      </c>
      <c r="R162" s="48" t="str">
        <f ca="1">IF(AND($B162&gt;0,R$7&gt;0),INDEX(Výskyt[#Data],MATCH($B162,Výskyt[kód-P]),R$7),"")</f>
        <v/>
      </c>
      <c r="S162" s="48" t="str">
        <f ca="1">IF(AND($B162&gt;0,S$7&gt;0),INDEX(Výskyt[#Data],MATCH($B162,Výskyt[kód-P]),S$7),"")</f>
        <v/>
      </c>
      <c r="T162" s="48" t="str">
        <f ca="1">IF(AND($B162&gt;0,T$7&gt;0),INDEX(Výskyt[#Data],MATCH($B162,Výskyt[kód-P]),T$7),"")</f>
        <v/>
      </c>
      <c r="U162" s="48" t="str">
        <f ca="1">IF(AND($B162&gt;0,U$7&gt;0),INDEX(Výskyt[#Data],MATCH($B162,Výskyt[kód-P]),U$7),"")</f>
        <v/>
      </c>
      <c r="V162" s="48" t="str">
        <f ca="1">IF(AND($B162&gt;0,V$7&gt;0),INDEX(Výskyt[#Data],MATCH($B162,Výskyt[kód-P]),V$7),"")</f>
        <v/>
      </c>
      <c r="W162" s="48" t="str">
        <f ca="1">IF(AND($B162&gt;0,W$7&gt;0),INDEX(Výskyt[#Data],MATCH($B162,Výskyt[kód-P]),W$7),"")</f>
        <v/>
      </c>
      <c r="X162" s="48" t="str">
        <f ca="1">IF(AND($B162&gt;0,X$7&gt;0),INDEX(Výskyt[#Data],MATCH($B162,Výskyt[kód-P]),X$7),"")</f>
        <v/>
      </c>
      <c r="Y162" s="48" t="str">
        <f ca="1">IF(AND($B162&gt;0,Y$7&gt;0),INDEX(Výskyt[#Data],MATCH($B162,Výskyt[kód-P]),Y$7),"")</f>
        <v/>
      </c>
      <c r="Z162" s="48" t="str">
        <f ca="1">IF(AND($B162&gt;0,Z$7&gt;0),INDEX(Výskyt[#Data],MATCH($B162,Výskyt[kód-P]),Z$7),"")</f>
        <v/>
      </c>
      <c r="AA162" s="48" t="str">
        <f ca="1">IF(AND($B162&gt;0,AA$7&gt;0),INDEX(Výskyt[#Data],MATCH($B162,Výskyt[kód-P]),AA$7),"")</f>
        <v/>
      </c>
      <c r="AB162" s="48" t="str">
        <f ca="1">IF(AND($B162&gt;0,AB$7&gt;0),INDEX(Výskyt[#Data],MATCH($B162,Výskyt[kód-P]),AB$7),"")</f>
        <v/>
      </c>
      <c r="AC162" s="48" t="str">
        <f ca="1">IF(AND($B162&gt;0,AC$7&gt;0),INDEX(Výskyt[#Data],MATCH($B162,Výskyt[kód-P]),AC$7),"")</f>
        <v/>
      </c>
      <c r="AD162" s="48" t="str">
        <f ca="1">IF(AND($B162&gt;0,AD$7&gt;0),INDEX(Výskyt[#Data],MATCH($B162,Výskyt[kód-P]),AD$7),"")</f>
        <v/>
      </c>
      <c r="AE162" s="48" t="str">
        <f ca="1">IF(AND($B162&gt;0,AE$7&gt;0),INDEX(Výskyt[#Data],MATCH($B162,Výskyt[kód-P]),AE$7),"")</f>
        <v/>
      </c>
      <c r="AF162" s="48" t="str">
        <f ca="1">IF(AND($B162&gt;0,AF$7&gt;0),INDEX(Výskyt[#Data],MATCH($B162,Výskyt[kód-P]),AF$7),"")</f>
        <v/>
      </c>
      <c r="AG162" s="48" t="str">
        <f ca="1">IF(AND($B162&gt;0,AG$7&gt;0),INDEX(Výskyt[#Data],MATCH($B162,Výskyt[kód-P]),AG$7),"")</f>
        <v/>
      </c>
      <c r="AH162" s="48" t="str">
        <f ca="1">IF(AND($B162&gt;0,AH$7&gt;0),INDEX(Výskyt[#Data],MATCH($B162,Výskyt[kód-P]),AH$7),"")</f>
        <v/>
      </c>
      <c r="AI162" s="48" t="str">
        <f ca="1">IF(AND($B162&gt;0,AI$7&gt;0),INDEX(Výskyt[#Data],MATCH($B162,Výskyt[kód-P]),AI$7),"")</f>
        <v/>
      </c>
      <c r="AJ162" s="48" t="str">
        <f ca="1">IF(AND($B162&gt;0,AJ$7&gt;0),INDEX(Výskyt[#Data],MATCH($B162,Výskyt[kód-P]),AJ$7),"")</f>
        <v/>
      </c>
      <c r="AK162" s="48" t="str">
        <f ca="1">IF(AND($B162&gt;0,AK$7&gt;0),INDEX(Výskyt[#Data],MATCH($B162,Výskyt[kód-P]),AK$7),"")</f>
        <v/>
      </c>
      <c r="AL162" s="48" t="str">
        <f ca="1">IF(AND($B162&gt;0,AL$7&gt;0),INDEX(Výskyt[#Data],MATCH($B162,Výskyt[kód-P]),AL$7),"")</f>
        <v/>
      </c>
      <c r="AM162" s="48" t="str">
        <f ca="1">IF(AND($B162&gt;0,AM$7&gt;0),INDEX(Výskyt[#Data],MATCH($B162,Výskyt[kód-P]),AM$7),"")</f>
        <v/>
      </c>
      <c r="AN162" s="48" t="str">
        <f ca="1">IF(AND($B162&gt;0,AN$7&gt;0),INDEX(Výskyt[#Data],MATCH($B162,Výskyt[kód-P]),AN$7),"")</f>
        <v/>
      </c>
      <c r="AO162" s="48" t="str">
        <f ca="1">IF(AND($B162&gt;0,AO$7&gt;0),INDEX(Výskyt[#Data],MATCH($B162,Výskyt[kód-P]),AO$7),"")</f>
        <v/>
      </c>
      <c r="AP162" s="48" t="str">
        <f ca="1">IF(AND($B162&gt;0,AP$7&gt;0),INDEX(Výskyt[#Data],MATCH($B162,Výskyt[kód-P]),AP$7),"")</f>
        <v/>
      </c>
      <c r="AQ162" s="48" t="str">
        <f ca="1">IF(AND($B162&gt;0,AQ$7&gt;0),INDEX(Výskyt[#Data],MATCH($B162,Výskyt[kód-P]),AQ$7),"")</f>
        <v/>
      </c>
      <c r="AR162" s="48" t="str">
        <f ca="1">IF(AND($B162&gt;0,AR$7&gt;0),INDEX(Výskyt[#Data],MATCH($B162,Výskyt[kód-P]),AR$7),"")</f>
        <v/>
      </c>
      <c r="AS162" s="48" t="str">
        <f ca="1">IF(AND($B162&gt;0,AS$7&gt;0),INDEX(Výskyt[#Data],MATCH($B162,Výskyt[kód-P]),AS$7),"")</f>
        <v/>
      </c>
      <c r="AT162" s="48" t="str">
        <f ca="1">IF(AND($B162&gt;0,AT$7&gt;0),INDEX(Výskyt[#Data],MATCH($B162,Výskyt[kód-P]),AT$7),"")</f>
        <v/>
      </c>
      <c r="AU162" s="48" t="str">
        <f ca="1">IF(AND($B162&gt;0,AU$7&gt;0),INDEX(Výskyt[#Data],MATCH($B162,Výskyt[kód-P]),AU$7),"")</f>
        <v/>
      </c>
      <c r="AV162" s="48" t="str">
        <f ca="1">IF(AND($B162&gt;0,AV$7&gt;0),INDEX(Výskyt[#Data],MATCH($B162,Výskyt[kód-P]),AV$7),"")</f>
        <v/>
      </c>
      <c r="AW162" s="48" t="str">
        <f ca="1">IF(AND($B162&gt;0,AW$7&gt;0),INDEX(Výskyt[#Data],MATCH($B162,Výskyt[kód-P]),AW$7),"")</f>
        <v/>
      </c>
      <c r="AX162" s="48" t="str">
        <f ca="1">IF(AND($B162&gt;0,AX$7&gt;0),INDEX(Výskyt[#Data],MATCH($B162,Výskyt[kód-P]),AX$7),"")</f>
        <v/>
      </c>
      <c r="AY162" s="48" t="str">
        <f ca="1">IF(AND($B162&gt;0,AY$7&gt;0),INDEX(Výskyt[#Data],MATCH($B162,Výskyt[kód-P]),AY$7),"")</f>
        <v/>
      </c>
      <c r="AZ162" s="48" t="str">
        <f ca="1">IF(AND($B162&gt;0,AZ$7&gt;0),INDEX(Výskyt[#Data],MATCH($B162,Výskyt[kód-P]),AZ$7),"")</f>
        <v/>
      </c>
      <c r="BA162" s="48" t="str">
        <f ca="1">IF(AND($B162&gt;0,BA$7&gt;0),INDEX(Výskyt[#Data],MATCH($B162,Výskyt[kód-P]),BA$7),"")</f>
        <v/>
      </c>
      <c r="BB162" s="42"/>
    </row>
    <row r="163" spans="1:54" ht="12.75" customHeight="1" x14ac:dyDescent="0.4">
      <c r="A163" s="54">
        <v>155</v>
      </c>
      <c r="B163" s="55" t="str">
        <f>IFERROR(INDEX(Výskyt[[poradie]:[kód-P]],MATCH(A163,Výskyt[poradie],0),2),"")</f>
        <v/>
      </c>
      <c r="C163" s="55" t="str">
        <f>IFERROR(INDEX(Cenník[[Kód]:[Názov]],MATCH($B163,Cenník[Kód]),2),"")</f>
        <v/>
      </c>
      <c r="D163" s="48" t="str">
        <f t="shared" ca="1" si="6"/>
        <v/>
      </c>
      <c r="E163" s="56" t="str">
        <f>IFERROR(INDEX(Cenník[[KódN]:[JC]],MATCH($B163,Cenník[KódN]),2),"")</f>
        <v/>
      </c>
      <c r="F163" s="57" t="str">
        <f t="shared" ca="1" si="7"/>
        <v/>
      </c>
      <c r="G163" s="42"/>
      <c r="H163" s="58" t="str">
        <f t="shared" si="8"/>
        <v/>
      </c>
      <c r="I163" s="48" t="str">
        <f ca="1">IF(AND($B163&gt;0,I$7&gt;0),INDEX(Výskyt[#Data],MATCH($B163,Výskyt[kód-P]),I$7),"")</f>
        <v/>
      </c>
      <c r="J163" s="48" t="str">
        <f ca="1">IF(AND($B163&gt;0,J$7&gt;0),INDEX(Výskyt[#Data],MATCH($B163,Výskyt[kód-P]),J$7),"")</f>
        <v/>
      </c>
      <c r="K163" s="48" t="str">
        <f ca="1">IF(AND($B163&gt;0,K$7&gt;0),INDEX(Výskyt[#Data],MATCH($B163,Výskyt[kód-P]),K$7),"")</f>
        <v/>
      </c>
      <c r="L163" s="48" t="str">
        <f ca="1">IF(AND($B163&gt;0,L$7&gt;0),INDEX(Výskyt[#Data],MATCH($B163,Výskyt[kód-P]),L$7),"")</f>
        <v/>
      </c>
      <c r="M163" s="48" t="str">
        <f ca="1">IF(AND($B163&gt;0,M$7&gt;0),INDEX(Výskyt[#Data],MATCH($B163,Výskyt[kód-P]),M$7),"")</f>
        <v/>
      </c>
      <c r="N163" s="48" t="str">
        <f ca="1">IF(AND($B163&gt;0,N$7&gt;0),INDEX(Výskyt[#Data],MATCH($B163,Výskyt[kód-P]),N$7),"")</f>
        <v/>
      </c>
      <c r="O163" s="48" t="str">
        <f ca="1">IF(AND($B163&gt;0,O$7&gt;0),INDEX(Výskyt[#Data],MATCH($B163,Výskyt[kód-P]),O$7),"")</f>
        <v/>
      </c>
      <c r="P163" s="48" t="str">
        <f ca="1">IF(AND($B163&gt;0,P$7&gt;0),INDEX(Výskyt[#Data],MATCH($B163,Výskyt[kód-P]),P$7),"")</f>
        <v/>
      </c>
      <c r="Q163" s="48" t="str">
        <f ca="1">IF(AND($B163&gt;0,Q$7&gt;0),INDEX(Výskyt[#Data],MATCH($B163,Výskyt[kód-P]),Q$7),"")</f>
        <v/>
      </c>
      <c r="R163" s="48" t="str">
        <f ca="1">IF(AND($B163&gt;0,R$7&gt;0),INDEX(Výskyt[#Data],MATCH($B163,Výskyt[kód-P]),R$7),"")</f>
        <v/>
      </c>
      <c r="S163" s="48" t="str">
        <f ca="1">IF(AND($B163&gt;0,S$7&gt;0),INDEX(Výskyt[#Data],MATCH($B163,Výskyt[kód-P]),S$7),"")</f>
        <v/>
      </c>
      <c r="T163" s="48" t="str">
        <f ca="1">IF(AND($B163&gt;0,T$7&gt;0),INDEX(Výskyt[#Data],MATCH($B163,Výskyt[kód-P]),T$7),"")</f>
        <v/>
      </c>
      <c r="U163" s="48" t="str">
        <f ca="1">IF(AND($B163&gt;0,U$7&gt;0),INDEX(Výskyt[#Data],MATCH($B163,Výskyt[kód-P]),U$7),"")</f>
        <v/>
      </c>
      <c r="V163" s="48" t="str">
        <f ca="1">IF(AND($B163&gt;0,V$7&gt;0),INDEX(Výskyt[#Data],MATCH($B163,Výskyt[kód-P]),V$7),"")</f>
        <v/>
      </c>
      <c r="W163" s="48" t="str">
        <f ca="1">IF(AND($B163&gt;0,W$7&gt;0),INDEX(Výskyt[#Data],MATCH($B163,Výskyt[kód-P]),W$7),"")</f>
        <v/>
      </c>
      <c r="X163" s="48" t="str">
        <f ca="1">IF(AND($B163&gt;0,X$7&gt;0),INDEX(Výskyt[#Data],MATCH($B163,Výskyt[kód-P]),X$7),"")</f>
        <v/>
      </c>
      <c r="Y163" s="48" t="str">
        <f ca="1">IF(AND($B163&gt;0,Y$7&gt;0),INDEX(Výskyt[#Data],MATCH($B163,Výskyt[kód-P]),Y$7),"")</f>
        <v/>
      </c>
      <c r="Z163" s="48" t="str">
        <f ca="1">IF(AND($B163&gt;0,Z$7&gt;0),INDEX(Výskyt[#Data],MATCH($B163,Výskyt[kód-P]),Z$7),"")</f>
        <v/>
      </c>
      <c r="AA163" s="48" t="str">
        <f ca="1">IF(AND($B163&gt;0,AA$7&gt;0),INDEX(Výskyt[#Data],MATCH($B163,Výskyt[kód-P]),AA$7),"")</f>
        <v/>
      </c>
      <c r="AB163" s="48" t="str">
        <f ca="1">IF(AND($B163&gt;0,AB$7&gt;0),INDEX(Výskyt[#Data],MATCH($B163,Výskyt[kód-P]),AB$7),"")</f>
        <v/>
      </c>
      <c r="AC163" s="48" t="str">
        <f ca="1">IF(AND($B163&gt;0,AC$7&gt;0),INDEX(Výskyt[#Data],MATCH($B163,Výskyt[kód-P]),AC$7),"")</f>
        <v/>
      </c>
      <c r="AD163" s="48" t="str">
        <f ca="1">IF(AND($B163&gt;0,AD$7&gt;0),INDEX(Výskyt[#Data],MATCH($B163,Výskyt[kód-P]),AD$7),"")</f>
        <v/>
      </c>
      <c r="AE163" s="48" t="str">
        <f ca="1">IF(AND($B163&gt;0,AE$7&gt;0),INDEX(Výskyt[#Data],MATCH($B163,Výskyt[kód-P]),AE$7),"")</f>
        <v/>
      </c>
      <c r="AF163" s="48" t="str">
        <f ca="1">IF(AND($B163&gt;0,AF$7&gt;0),INDEX(Výskyt[#Data],MATCH($B163,Výskyt[kód-P]),AF$7),"")</f>
        <v/>
      </c>
      <c r="AG163" s="48" t="str">
        <f ca="1">IF(AND($B163&gt;0,AG$7&gt;0),INDEX(Výskyt[#Data],MATCH($B163,Výskyt[kód-P]),AG$7),"")</f>
        <v/>
      </c>
      <c r="AH163" s="48" t="str">
        <f ca="1">IF(AND($B163&gt;0,AH$7&gt;0),INDEX(Výskyt[#Data],MATCH($B163,Výskyt[kód-P]),AH$7),"")</f>
        <v/>
      </c>
      <c r="AI163" s="48" t="str">
        <f ca="1">IF(AND($B163&gt;0,AI$7&gt;0),INDEX(Výskyt[#Data],MATCH($B163,Výskyt[kód-P]),AI$7),"")</f>
        <v/>
      </c>
      <c r="AJ163" s="48" t="str">
        <f ca="1">IF(AND($B163&gt;0,AJ$7&gt;0),INDEX(Výskyt[#Data],MATCH($B163,Výskyt[kód-P]),AJ$7),"")</f>
        <v/>
      </c>
      <c r="AK163" s="48" t="str">
        <f ca="1">IF(AND($B163&gt;0,AK$7&gt;0),INDEX(Výskyt[#Data],MATCH($B163,Výskyt[kód-P]),AK$7),"")</f>
        <v/>
      </c>
      <c r="AL163" s="48" t="str">
        <f ca="1">IF(AND($B163&gt;0,AL$7&gt;0),INDEX(Výskyt[#Data],MATCH($B163,Výskyt[kód-P]),AL$7),"")</f>
        <v/>
      </c>
      <c r="AM163" s="48" t="str">
        <f ca="1">IF(AND($B163&gt;0,AM$7&gt;0),INDEX(Výskyt[#Data],MATCH($B163,Výskyt[kód-P]),AM$7),"")</f>
        <v/>
      </c>
      <c r="AN163" s="48" t="str">
        <f ca="1">IF(AND($B163&gt;0,AN$7&gt;0),INDEX(Výskyt[#Data],MATCH($B163,Výskyt[kód-P]),AN$7),"")</f>
        <v/>
      </c>
      <c r="AO163" s="48" t="str">
        <f ca="1">IF(AND($B163&gt;0,AO$7&gt;0),INDEX(Výskyt[#Data],MATCH($B163,Výskyt[kód-P]),AO$7),"")</f>
        <v/>
      </c>
      <c r="AP163" s="48" t="str">
        <f ca="1">IF(AND($B163&gt;0,AP$7&gt;0),INDEX(Výskyt[#Data],MATCH($B163,Výskyt[kód-P]),AP$7),"")</f>
        <v/>
      </c>
      <c r="AQ163" s="48" t="str">
        <f ca="1">IF(AND($B163&gt;0,AQ$7&gt;0),INDEX(Výskyt[#Data],MATCH($B163,Výskyt[kód-P]),AQ$7),"")</f>
        <v/>
      </c>
      <c r="AR163" s="48" t="str">
        <f ca="1">IF(AND($B163&gt;0,AR$7&gt;0),INDEX(Výskyt[#Data],MATCH($B163,Výskyt[kód-P]),AR$7),"")</f>
        <v/>
      </c>
      <c r="AS163" s="48" t="str">
        <f ca="1">IF(AND($B163&gt;0,AS$7&gt;0),INDEX(Výskyt[#Data],MATCH($B163,Výskyt[kód-P]),AS$7),"")</f>
        <v/>
      </c>
      <c r="AT163" s="48" t="str">
        <f ca="1">IF(AND($B163&gt;0,AT$7&gt;0),INDEX(Výskyt[#Data],MATCH($B163,Výskyt[kód-P]),AT$7),"")</f>
        <v/>
      </c>
      <c r="AU163" s="48" t="str">
        <f ca="1">IF(AND($B163&gt;0,AU$7&gt;0),INDEX(Výskyt[#Data],MATCH($B163,Výskyt[kód-P]),AU$7),"")</f>
        <v/>
      </c>
      <c r="AV163" s="48" t="str">
        <f ca="1">IF(AND($B163&gt;0,AV$7&gt;0),INDEX(Výskyt[#Data],MATCH($B163,Výskyt[kód-P]),AV$7),"")</f>
        <v/>
      </c>
      <c r="AW163" s="48" t="str">
        <f ca="1">IF(AND($B163&gt;0,AW$7&gt;0),INDEX(Výskyt[#Data],MATCH($B163,Výskyt[kód-P]),AW$7),"")</f>
        <v/>
      </c>
      <c r="AX163" s="48" t="str">
        <f ca="1">IF(AND($B163&gt;0,AX$7&gt;0),INDEX(Výskyt[#Data],MATCH($B163,Výskyt[kód-P]),AX$7),"")</f>
        <v/>
      </c>
      <c r="AY163" s="48" t="str">
        <f ca="1">IF(AND($B163&gt;0,AY$7&gt;0),INDEX(Výskyt[#Data],MATCH($B163,Výskyt[kód-P]),AY$7),"")</f>
        <v/>
      </c>
      <c r="AZ163" s="48" t="str">
        <f ca="1">IF(AND($B163&gt;0,AZ$7&gt;0),INDEX(Výskyt[#Data],MATCH($B163,Výskyt[kód-P]),AZ$7),"")</f>
        <v/>
      </c>
      <c r="BA163" s="48" t="str">
        <f ca="1">IF(AND($B163&gt;0,BA$7&gt;0),INDEX(Výskyt[#Data],MATCH($B163,Výskyt[kód-P]),BA$7),"")</f>
        <v/>
      </c>
      <c r="BB163" s="42"/>
    </row>
    <row r="164" spans="1:54" ht="12.75" customHeight="1" x14ac:dyDescent="0.4">
      <c r="A164" s="54">
        <v>156</v>
      </c>
      <c r="B164" s="55" t="str">
        <f>IFERROR(INDEX(Výskyt[[poradie]:[kód-P]],MATCH(A164,Výskyt[poradie],0),2),"")</f>
        <v/>
      </c>
      <c r="C164" s="55" t="str">
        <f>IFERROR(INDEX(Cenník[[Kód]:[Názov]],MATCH($B164,Cenník[Kód]),2),"")</f>
        <v/>
      </c>
      <c r="D164" s="48" t="str">
        <f t="shared" ca="1" si="6"/>
        <v/>
      </c>
      <c r="E164" s="56" t="str">
        <f>IFERROR(INDEX(Cenník[[KódN]:[JC]],MATCH($B164,Cenník[KódN]),2),"")</f>
        <v/>
      </c>
      <c r="F164" s="57" t="str">
        <f t="shared" ca="1" si="7"/>
        <v/>
      </c>
      <c r="G164" s="42"/>
      <c r="H164" s="58" t="str">
        <f t="shared" si="8"/>
        <v/>
      </c>
      <c r="I164" s="48" t="str">
        <f ca="1">IF(AND($B164&gt;0,I$7&gt;0),INDEX(Výskyt[#Data],MATCH($B164,Výskyt[kód-P]),I$7),"")</f>
        <v/>
      </c>
      <c r="J164" s="48" t="str">
        <f ca="1">IF(AND($B164&gt;0,J$7&gt;0),INDEX(Výskyt[#Data],MATCH($B164,Výskyt[kód-P]),J$7),"")</f>
        <v/>
      </c>
      <c r="K164" s="48" t="str">
        <f ca="1">IF(AND($B164&gt;0,K$7&gt;0),INDEX(Výskyt[#Data],MATCH($B164,Výskyt[kód-P]),K$7),"")</f>
        <v/>
      </c>
      <c r="L164" s="48" t="str">
        <f ca="1">IF(AND($B164&gt;0,L$7&gt;0),INDEX(Výskyt[#Data],MATCH($B164,Výskyt[kód-P]),L$7),"")</f>
        <v/>
      </c>
      <c r="M164" s="48" t="str">
        <f ca="1">IF(AND($B164&gt;0,M$7&gt;0),INDEX(Výskyt[#Data],MATCH($B164,Výskyt[kód-P]),M$7),"")</f>
        <v/>
      </c>
      <c r="N164" s="48" t="str">
        <f ca="1">IF(AND($B164&gt;0,N$7&gt;0),INDEX(Výskyt[#Data],MATCH($B164,Výskyt[kód-P]),N$7),"")</f>
        <v/>
      </c>
      <c r="O164" s="48" t="str">
        <f ca="1">IF(AND($B164&gt;0,O$7&gt;0),INDEX(Výskyt[#Data],MATCH($B164,Výskyt[kód-P]),O$7),"")</f>
        <v/>
      </c>
      <c r="P164" s="48" t="str">
        <f ca="1">IF(AND($B164&gt;0,P$7&gt;0),INDEX(Výskyt[#Data],MATCH($B164,Výskyt[kód-P]),P$7),"")</f>
        <v/>
      </c>
      <c r="Q164" s="48" t="str">
        <f ca="1">IF(AND($B164&gt;0,Q$7&gt;0),INDEX(Výskyt[#Data],MATCH($B164,Výskyt[kód-P]),Q$7),"")</f>
        <v/>
      </c>
      <c r="R164" s="48" t="str">
        <f ca="1">IF(AND($B164&gt;0,R$7&gt;0),INDEX(Výskyt[#Data],MATCH($B164,Výskyt[kód-P]),R$7),"")</f>
        <v/>
      </c>
      <c r="S164" s="48" t="str">
        <f ca="1">IF(AND($B164&gt;0,S$7&gt;0),INDEX(Výskyt[#Data],MATCH($B164,Výskyt[kód-P]),S$7),"")</f>
        <v/>
      </c>
      <c r="T164" s="48" t="str">
        <f ca="1">IF(AND($B164&gt;0,T$7&gt;0),INDEX(Výskyt[#Data],MATCH($B164,Výskyt[kód-P]),T$7),"")</f>
        <v/>
      </c>
      <c r="U164" s="48" t="str">
        <f ca="1">IF(AND($B164&gt;0,U$7&gt;0),INDEX(Výskyt[#Data],MATCH($B164,Výskyt[kód-P]),U$7),"")</f>
        <v/>
      </c>
      <c r="V164" s="48" t="str">
        <f ca="1">IF(AND($B164&gt;0,V$7&gt;0),INDEX(Výskyt[#Data],MATCH($B164,Výskyt[kód-P]),V$7),"")</f>
        <v/>
      </c>
      <c r="W164" s="48" t="str">
        <f ca="1">IF(AND($B164&gt;0,W$7&gt;0),INDEX(Výskyt[#Data],MATCH($B164,Výskyt[kód-P]),W$7),"")</f>
        <v/>
      </c>
      <c r="X164" s="48" t="str">
        <f ca="1">IF(AND($B164&gt;0,X$7&gt;0),INDEX(Výskyt[#Data],MATCH($B164,Výskyt[kód-P]),X$7),"")</f>
        <v/>
      </c>
      <c r="Y164" s="48" t="str">
        <f ca="1">IF(AND($B164&gt;0,Y$7&gt;0),INDEX(Výskyt[#Data],MATCH($B164,Výskyt[kód-P]),Y$7),"")</f>
        <v/>
      </c>
      <c r="Z164" s="48" t="str">
        <f ca="1">IF(AND($B164&gt;0,Z$7&gt;0),INDEX(Výskyt[#Data],MATCH($B164,Výskyt[kód-P]),Z$7),"")</f>
        <v/>
      </c>
      <c r="AA164" s="48" t="str">
        <f ca="1">IF(AND($B164&gt;0,AA$7&gt;0),INDEX(Výskyt[#Data],MATCH($B164,Výskyt[kód-P]),AA$7),"")</f>
        <v/>
      </c>
      <c r="AB164" s="48" t="str">
        <f ca="1">IF(AND($B164&gt;0,AB$7&gt;0),INDEX(Výskyt[#Data],MATCH($B164,Výskyt[kód-P]),AB$7),"")</f>
        <v/>
      </c>
      <c r="AC164" s="48" t="str">
        <f ca="1">IF(AND($B164&gt;0,AC$7&gt;0),INDEX(Výskyt[#Data],MATCH($B164,Výskyt[kód-P]),AC$7),"")</f>
        <v/>
      </c>
      <c r="AD164" s="48" t="str">
        <f ca="1">IF(AND($B164&gt;0,AD$7&gt;0),INDEX(Výskyt[#Data],MATCH($B164,Výskyt[kód-P]),AD$7),"")</f>
        <v/>
      </c>
      <c r="AE164" s="48" t="str">
        <f ca="1">IF(AND($B164&gt;0,AE$7&gt;0),INDEX(Výskyt[#Data],MATCH($B164,Výskyt[kód-P]),AE$7),"")</f>
        <v/>
      </c>
      <c r="AF164" s="48" t="str">
        <f ca="1">IF(AND($B164&gt;0,AF$7&gt;0),INDEX(Výskyt[#Data],MATCH($B164,Výskyt[kód-P]),AF$7),"")</f>
        <v/>
      </c>
      <c r="AG164" s="48" t="str">
        <f ca="1">IF(AND($B164&gt;0,AG$7&gt;0),INDEX(Výskyt[#Data],MATCH($B164,Výskyt[kód-P]),AG$7),"")</f>
        <v/>
      </c>
      <c r="AH164" s="48" t="str">
        <f ca="1">IF(AND($B164&gt;0,AH$7&gt;0),INDEX(Výskyt[#Data],MATCH($B164,Výskyt[kód-P]),AH$7),"")</f>
        <v/>
      </c>
      <c r="AI164" s="48" t="str">
        <f ca="1">IF(AND($B164&gt;0,AI$7&gt;0),INDEX(Výskyt[#Data],MATCH($B164,Výskyt[kód-P]),AI$7),"")</f>
        <v/>
      </c>
      <c r="AJ164" s="48" t="str">
        <f ca="1">IF(AND($B164&gt;0,AJ$7&gt;0),INDEX(Výskyt[#Data],MATCH($B164,Výskyt[kód-P]),AJ$7),"")</f>
        <v/>
      </c>
      <c r="AK164" s="48" t="str">
        <f ca="1">IF(AND($B164&gt;0,AK$7&gt;0),INDEX(Výskyt[#Data],MATCH($B164,Výskyt[kód-P]),AK$7),"")</f>
        <v/>
      </c>
      <c r="AL164" s="48" t="str">
        <f ca="1">IF(AND($B164&gt;0,AL$7&gt;0),INDEX(Výskyt[#Data],MATCH($B164,Výskyt[kód-P]),AL$7),"")</f>
        <v/>
      </c>
      <c r="AM164" s="48" t="str">
        <f ca="1">IF(AND($B164&gt;0,AM$7&gt;0),INDEX(Výskyt[#Data],MATCH($B164,Výskyt[kód-P]),AM$7),"")</f>
        <v/>
      </c>
      <c r="AN164" s="48" t="str">
        <f ca="1">IF(AND($B164&gt;0,AN$7&gt;0),INDEX(Výskyt[#Data],MATCH($B164,Výskyt[kód-P]),AN$7),"")</f>
        <v/>
      </c>
      <c r="AO164" s="48" t="str">
        <f ca="1">IF(AND($B164&gt;0,AO$7&gt;0),INDEX(Výskyt[#Data],MATCH($B164,Výskyt[kód-P]),AO$7),"")</f>
        <v/>
      </c>
      <c r="AP164" s="48" t="str">
        <f ca="1">IF(AND($B164&gt;0,AP$7&gt;0),INDEX(Výskyt[#Data],MATCH($B164,Výskyt[kód-P]),AP$7),"")</f>
        <v/>
      </c>
      <c r="AQ164" s="48" t="str">
        <f ca="1">IF(AND($B164&gt;0,AQ$7&gt;0),INDEX(Výskyt[#Data],MATCH($B164,Výskyt[kód-P]),AQ$7),"")</f>
        <v/>
      </c>
      <c r="AR164" s="48" t="str">
        <f ca="1">IF(AND($B164&gt;0,AR$7&gt;0),INDEX(Výskyt[#Data],MATCH($B164,Výskyt[kód-P]),AR$7),"")</f>
        <v/>
      </c>
      <c r="AS164" s="48" t="str">
        <f ca="1">IF(AND($B164&gt;0,AS$7&gt;0),INDEX(Výskyt[#Data],MATCH($B164,Výskyt[kód-P]),AS$7),"")</f>
        <v/>
      </c>
      <c r="AT164" s="48" t="str">
        <f ca="1">IF(AND($B164&gt;0,AT$7&gt;0),INDEX(Výskyt[#Data],MATCH($B164,Výskyt[kód-P]),AT$7),"")</f>
        <v/>
      </c>
      <c r="AU164" s="48" t="str">
        <f ca="1">IF(AND($B164&gt;0,AU$7&gt;0),INDEX(Výskyt[#Data],MATCH($B164,Výskyt[kód-P]),AU$7),"")</f>
        <v/>
      </c>
      <c r="AV164" s="48" t="str">
        <f ca="1">IF(AND($B164&gt;0,AV$7&gt;0),INDEX(Výskyt[#Data],MATCH($B164,Výskyt[kód-P]),AV$7),"")</f>
        <v/>
      </c>
      <c r="AW164" s="48" t="str">
        <f ca="1">IF(AND($B164&gt;0,AW$7&gt;0),INDEX(Výskyt[#Data],MATCH($B164,Výskyt[kód-P]),AW$7),"")</f>
        <v/>
      </c>
      <c r="AX164" s="48" t="str">
        <f ca="1">IF(AND($B164&gt;0,AX$7&gt;0),INDEX(Výskyt[#Data],MATCH($B164,Výskyt[kód-P]),AX$7),"")</f>
        <v/>
      </c>
      <c r="AY164" s="48" t="str">
        <f ca="1">IF(AND($B164&gt;0,AY$7&gt;0),INDEX(Výskyt[#Data],MATCH($B164,Výskyt[kód-P]),AY$7),"")</f>
        <v/>
      </c>
      <c r="AZ164" s="48" t="str">
        <f ca="1">IF(AND($B164&gt;0,AZ$7&gt;0),INDEX(Výskyt[#Data],MATCH($B164,Výskyt[kód-P]),AZ$7),"")</f>
        <v/>
      </c>
      <c r="BA164" s="48" t="str">
        <f ca="1">IF(AND($B164&gt;0,BA$7&gt;0),INDEX(Výskyt[#Data],MATCH($B164,Výskyt[kód-P]),BA$7),"")</f>
        <v/>
      </c>
      <c r="BB164" s="42"/>
    </row>
    <row r="165" spans="1:54" ht="12.75" customHeight="1" x14ac:dyDescent="0.4">
      <c r="A165" s="54">
        <v>157</v>
      </c>
      <c r="B165" s="55" t="str">
        <f>IFERROR(INDEX(Výskyt[[poradie]:[kód-P]],MATCH(A165,Výskyt[poradie],0),2),"")</f>
        <v/>
      </c>
      <c r="C165" s="55" t="str">
        <f>IFERROR(INDEX(Cenník[[Kód]:[Názov]],MATCH($B165,Cenník[Kód]),2),"")</f>
        <v/>
      </c>
      <c r="D165" s="48" t="str">
        <f t="shared" ca="1" si="6"/>
        <v/>
      </c>
      <c r="E165" s="56" t="str">
        <f>IFERROR(INDEX(Cenník[[KódN]:[JC]],MATCH($B165,Cenník[KódN]),2),"")</f>
        <v/>
      </c>
      <c r="F165" s="57" t="str">
        <f t="shared" ca="1" si="7"/>
        <v/>
      </c>
      <c r="G165" s="42"/>
      <c r="H165" s="58" t="str">
        <f t="shared" si="8"/>
        <v/>
      </c>
      <c r="I165" s="48" t="str">
        <f ca="1">IF(AND($B165&gt;0,I$7&gt;0),INDEX(Výskyt[#Data],MATCH($B165,Výskyt[kód-P]),I$7),"")</f>
        <v/>
      </c>
      <c r="J165" s="48" t="str">
        <f ca="1">IF(AND($B165&gt;0,J$7&gt;0),INDEX(Výskyt[#Data],MATCH($B165,Výskyt[kód-P]),J$7),"")</f>
        <v/>
      </c>
      <c r="K165" s="48" t="str">
        <f ca="1">IF(AND($B165&gt;0,K$7&gt;0),INDEX(Výskyt[#Data],MATCH($B165,Výskyt[kód-P]),K$7),"")</f>
        <v/>
      </c>
      <c r="L165" s="48" t="str">
        <f ca="1">IF(AND($B165&gt;0,L$7&gt;0),INDEX(Výskyt[#Data],MATCH($B165,Výskyt[kód-P]),L$7),"")</f>
        <v/>
      </c>
      <c r="M165" s="48" t="str">
        <f ca="1">IF(AND($B165&gt;0,M$7&gt;0),INDEX(Výskyt[#Data],MATCH($B165,Výskyt[kód-P]),M$7),"")</f>
        <v/>
      </c>
      <c r="N165" s="48" t="str">
        <f ca="1">IF(AND($B165&gt;0,N$7&gt;0),INDEX(Výskyt[#Data],MATCH($B165,Výskyt[kód-P]),N$7),"")</f>
        <v/>
      </c>
      <c r="O165" s="48" t="str">
        <f ca="1">IF(AND($B165&gt;0,O$7&gt;0),INDEX(Výskyt[#Data],MATCH($B165,Výskyt[kód-P]),O$7),"")</f>
        <v/>
      </c>
      <c r="P165" s="48" t="str">
        <f ca="1">IF(AND($B165&gt;0,P$7&gt;0),INDEX(Výskyt[#Data],MATCH($B165,Výskyt[kód-P]),P$7),"")</f>
        <v/>
      </c>
      <c r="Q165" s="48" t="str">
        <f ca="1">IF(AND($B165&gt;0,Q$7&gt;0),INDEX(Výskyt[#Data],MATCH($B165,Výskyt[kód-P]),Q$7),"")</f>
        <v/>
      </c>
      <c r="R165" s="48" t="str">
        <f ca="1">IF(AND($B165&gt;0,R$7&gt;0),INDEX(Výskyt[#Data],MATCH($B165,Výskyt[kód-P]),R$7),"")</f>
        <v/>
      </c>
      <c r="S165" s="48" t="str">
        <f ca="1">IF(AND($B165&gt;0,S$7&gt;0),INDEX(Výskyt[#Data],MATCH($B165,Výskyt[kód-P]),S$7),"")</f>
        <v/>
      </c>
      <c r="T165" s="48" t="str">
        <f ca="1">IF(AND($B165&gt;0,T$7&gt;0),INDEX(Výskyt[#Data],MATCH($B165,Výskyt[kód-P]),T$7),"")</f>
        <v/>
      </c>
      <c r="U165" s="48" t="str">
        <f ca="1">IF(AND($B165&gt;0,U$7&gt;0),INDEX(Výskyt[#Data],MATCH($B165,Výskyt[kód-P]),U$7),"")</f>
        <v/>
      </c>
      <c r="V165" s="48" t="str">
        <f ca="1">IF(AND($B165&gt;0,V$7&gt;0),INDEX(Výskyt[#Data],MATCH($B165,Výskyt[kód-P]),V$7),"")</f>
        <v/>
      </c>
      <c r="W165" s="48" t="str">
        <f ca="1">IF(AND($B165&gt;0,W$7&gt;0),INDEX(Výskyt[#Data],MATCH($B165,Výskyt[kód-P]),W$7),"")</f>
        <v/>
      </c>
      <c r="X165" s="48" t="str">
        <f ca="1">IF(AND($B165&gt;0,X$7&gt;0),INDEX(Výskyt[#Data],MATCH($B165,Výskyt[kód-P]),X$7),"")</f>
        <v/>
      </c>
      <c r="Y165" s="48" t="str">
        <f ca="1">IF(AND($B165&gt;0,Y$7&gt;0),INDEX(Výskyt[#Data],MATCH($B165,Výskyt[kód-P]),Y$7),"")</f>
        <v/>
      </c>
      <c r="Z165" s="48" t="str">
        <f ca="1">IF(AND($B165&gt;0,Z$7&gt;0),INDEX(Výskyt[#Data],MATCH($B165,Výskyt[kód-P]),Z$7),"")</f>
        <v/>
      </c>
      <c r="AA165" s="48" t="str">
        <f ca="1">IF(AND($B165&gt;0,AA$7&gt;0),INDEX(Výskyt[#Data],MATCH($B165,Výskyt[kód-P]),AA$7),"")</f>
        <v/>
      </c>
      <c r="AB165" s="48" t="str">
        <f ca="1">IF(AND($B165&gt;0,AB$7&gt;0),INDEX(Výskyt[#Data],MATCH($B165,Výskyt[kód-P]),AB$7),"")</f>
        <v/>
      </c>
      <c r="AC165" s="48" t="str">
        <f ca="1">IF(AND($B165&gt;0,AC$7&gt;0),INDEX(Výskyt[#Data],MATCH($B165,Výskyt[kód-P]),AC$7),"")</f>
        <v/>
      </c>
      <c r="AD165" s="48" t="str">
        <f ca="1">IF(AND($B165&gt;0,AD$7&gt;0),INDEX(Výskyt[#Data],MATCH($B165,Výskyt[kód-P]),AD$7),"")</f>
        <v/>
      </c>
      <c r="AE165" s="48" t="str">
        <f ca="1">IF(AND($B165&gt;0,AE$7&gt;0),INDEX(Výskyt[#Data],MATCH($B165,Výskyt[kód-P]),AE$7),"")</f>
        <v/>
      </c>
      <c r="AF165" s="48" t="str">
        <f ca="1">IF(AND($B165&gt;0,AF$7&gt;0),INDEX(Výskyt[#Data],MATCH($B165,Výskyt[kód-P]),AF$7),"")</f>
        <v/>
      </c>
      <c r="AG165" s="48" t="str">
        <f ca="1">IF(AND($B165&gt;0,AG$7&gt;0),INDEX(Výskyt[#Data],MATCH($B165,Výskyt[kód-P]),AG$7),"")</f>
        <v/>
      </c>
      <c r="AH165" s="48" t="str">
        <f ca="1">IF(AND($B165&gt;0,AH$7&gt;0),INDEX(Výskyt[#Data],MATCH($B165,Výskyt[kód-P]),AH$7),"")</f>
        <v/>
      </c>
      <c r="AI165" s="48" t="str">
        <f ca="1">IF(AND($B165&gt;0,AI$7&gt;0),INDEX(Výskyt[#Data],MATCH($B165,Výskyt[kód-P]),AI$7),"")</f>
        <v/>
      </c>
      <c r="AJ165" s="48" t="str">
        <f ca="1">IF(AND($B165&gt;0,AJ$7&gt;0),INDEX(Výskyt[#Data],MATCH($B165,Výskyt[kód-P]),AJ$7),"")</f>
        <v/>
      </c>
      <c r="AK165" s="48" t="str">
        <f ca="1">IF(AND($B165&gt;0,AK$7&gt;0),INDEX(Výskyt[#Data],MATCH($B165,Výskyt[kód-P]),AK$7),"")</f>
        <v/>
      </c>
      <c r="AL165" s="48" t="str">
        <f ca="1">IF(AND($B165&gt;0,AL$7&gt;0),INDEX(Výskyt[#Data],MATCH($B165,Výskyt[kód-P]),AL$7),"")</f>
        <v/>
      </c>
      <c r="AM165" s="48" t="str">
        <f ca="1">IF(AND($B165&gt;0,AM$7&gt;0),INDEX(Výskyt[#Data],MATCH($B165,Výskyt[kód-P]),AM$7),"")</f>
        <v/>
      </c>
      <c r="AN165" s="48" t="str">
        <f ca="1">IF(AND($B165&gt;0,AN$7&gt;0),INDEX(Výskyt[#Data],MATCH($B165,Výskyt[kód-P]),AN$7),"")</f>
        <v/>
      </c>
      <c r="AO165" s="48" t="str">
        <f ca="1">IF(AND($B165&gt;0,AO$7&gt;0),INDEX(Výskyt[#Data],MATCH($B165,Výskyt[kód-P]),AO$7),"")</f>
        <v/>
      </c>
      <c r="AP165" s="48" t="str">
        <f ca="1">IF(AND($B165&gt;0,AP$7&gt;0),INDEX(Výskyt[#Data],MATCH($B165,Výskyt[kód-P]),AP$7),"")</f>
        <v/>
      </c>
      <c r="AQ165" s="48" t="str">
        <f ca="1">IF(AND($B165&gt;0,AQ$7&gt;0),INDEX(Výskyt[#Data],MATCH($B165,Výskyt[kód-P]),AQ$7),"")</f>
        <v/>
      </c>
      <c r="AR165" s="48" t="str">
        <f ca="1">IF(AND($B165&gt;0,AR$7&gt;0),INDEX(Výskyt[#Data],MATCH($B165,Výskyt[kód-P]),AR$7),"")</f>
        <v/>
      </c>
      <c r="AS165" s="48" t="str">
        <f ca="1">IF(AND($B165&gt;0,AS$7&gt;0),INDEX(Výskyt[#Data],MATCH($B165,Výskyt[kód-P]),AS$7),"")</f>
        <v/>
      </c>
      <c r="AT165" s="48" t="str">
        <f ca="1">IF(AND($B165&gt;0,AT$7&gt;0),INDEX(Výskyt[#Data],MATCH($B165,Výskyt[kód-P]),AT$7),"")</f>
        <v/>
      </c>
      <c r="AU165" s="48" t="str">
        <f ca="1">IF(AND($B165&gt;0,AU$7&gt;0),INDEX(Výskyt[#Data],MATCH($B165,Výskyt[kód-P]),AU$7),"")</f>
        <v/>
      </c>
      <c r="AV165" s="48" t="str">
        <f ca="1">IF(AND($B165&gt;0,AV$7&gt;0),INDEX(Výskyt[#Data],MATCH($B165,Výskyt[kód-P]),AV$7),"")</f>
        <v/>
      </c>
      <c r="AW165" s="48" t="str">
        <f ca="1">IF(AND($B165&gt;0,AW$7&gt;0),INDEX(Výskyt[#Data],MATCH($B165,Výskyt[kód-P]),AW$7),"")</f>
        <v/>
      </c>
      <c r="AX165" s="48" t="str">
        <f ca="1">IF(AND($B165&gt;0,AX$7&gt;0),INDEX(Výskyt[#Data],MATCH($B165,Výskyt[kód-P]),AX$7),"")</f>
        <v/>
      </c>
      <c r="AY165" s="48" t="str">
        <f ca="1">IF(AND($B165&gt;0,AY$7&gt;0),INDEX(Výskyt[#Data],MATCH($B165,Výskyt[kód-P]),AY$7),"")</f>
        <v/>
      </c>
      <c r="AZ165" s="48" t="str">
        <f ca="1">IF(AND($B165&gt;0,AZ$7&gt;0),INDEX(Výskyt[#Data],MATCH($B165,Výskyt[kód-P]),AZ$7),"")</f>
        <v/>
      </c>
      <c r="BA165" s="48" t="str">
        <f ca="1">IF(AND($B165&gt;0,BA$7&gt;0),INDEX(Výskyt[#Data],MATCH($B165,Výskyt[kód-P]),BA$7),"")</f>
        <v/>
      </c>
      <c r="BB165" s="42"/>
    </row>
    <row r="166" spans="1:54" ht="12.75" customHeight="1" x14ac:dyDescent="0.4">
      <c r="A166" s="54">
        <v>158</v>
      </c>
      <c r="B166" s="55" t="str">
        <f>IFERROR(INDEX(Výskyt[[poradie]:[kód-P]],MATCH(A166,Výskyt[poradie],0),2),"")</f>
        <v/>
      </c>
      <c r="C166" s="55" t="str">
        <f>IFERROR(INDEX(Cenník[[Kód]:[Názov]],MATCH($B166,Cenník[Kód]),2),"")</f>
        <v/>
      </c>
      <c r="D166" s="48" t="str">
        <f t="shared" ca="1" si="6"/>
        <v/>
      </c>
      <c r="E166" s="56" t="str">
        <f>IFERROR(INDEX(Cenník[[KódN]:[JC]],MATCH($B166,Cenník[KódN]),2),"")</f>
        <v/>
      </c>
      <c r="F166" s="57" t="str">
        <f t="shared" ca="1" si="7"/>
        <v/>
      </c>
      <c r="G166" s="42"/>
      <c r="H166" s="58" t="str">
        <f t="shared" si="8"/>
        <v/>
      </c>
      <c r="I166" s="48" t="str">
        <f ca="1">IF(AND($B166&gt;0,I$7&gt;0),INDEX(Výskyt[#Data],MATCH($B166,Výskyt[kód-P]),I$7),"")</f>
        <v/>
      </c>
      <c r="J166" s="48" t="str">
        <f ca="1">IF(AND($B166&gt;0,J$7&gt;0),INDEX(Výskyt[#Data],MATCH($B166,Výskyt[kód-P]),J$7),"")</f>
        <v/>
      </c>
      <c r="K166" s="48" t="str">
        <f ca="1">IF(AND($B166&gt;0,K$7&gt;0),INDEX(Výskyt[#Data],MATCH($B166,Výskyt[kód-P]),K$7),"")</f>
        <v/>
      </c>
      <c r="L166" s="48" t="str">
        <f ca="1">IF(AND($B166&gt;0,L$7&gt;0),INDEX(Výskyt[#Data],MATCH($B166,Výskyt[kód-P]),L$7),"")</f>
        <v/>
      </c>
      <c r="M166" s="48" t="str">
        <f ca="1">IF(AND($B166&gt;0,M$7&gt;0),INDEX(Výskyt[#Data],MATCH($B166,Výskyt[kód-P]),M$7),"")</f>
        <v/>
      </c>
      <c r="N166" s="48" t="str">
        <f ca="1">IF(AND($B166&gt;0,N$7&gt;0),INDEX(Výskyt[#Data],MATCH($B166,Výskyt[kód-P]),N$7),"")</f>
        <v/>
      </c>
      <c r="O166" s="48" t="str">
        <f ca="1">IF(AND($B166&gt;0,O$7&gt;0),INDEX(Výskyt[#Data],MATCH($B166,Výskyt[kód-P]),O$7),"")</f>
        <v/>
      </c>
      <c r="P166" s="48" t="str">
        <f ca="1">IF(AND($B166&gt;0,P$7&gt;0),INDEX(Výskyt[#Data],MATCH($B166,Výskyt[kód-P]),P$7),"")</f>
        <v/>
      </c>
      <c r="Q166" s="48" t="str">
        <f ca="1">IF(AND($B166&gt;0,Q$7&gt;0),INDEX(Výskyt[#Data],MATCH($B166,Výskyt[kód-P]),Q$7),"")</f>
        <v/>
      </c>
      <c r="R166" s="48" t="str">
        <f ca="1">IF(AND($B166&gt;0,R$7&gt;0),INDEX(Výskyt[#Data],MATCH($B166,Výskyt[kód-P]),R$7),"")</f>
        <v/>
      </c>
      <c r="S166" s="48" t="str">
        <f ca="1">IF(AND($B166&gt;0,S$7&gt;0),INDEX(Výskyt[#Data],MATCH($B166,Výskyt[kód-P]),S$7),"")</f>
        <v/>
      </c>
      <c r="T166" s="48" t="str">
        <f ca="1">IF(AND($B166&gt;0,T$7&gt;0),INDEX(Výskyt[#Data],MATCH($B166,Výskyt[kód-P]),T$7),"")</f>
        <v/>
      </c>
      <c r="U166" s="48" t="str">
        <f ca="1">IF(AND($B166&gt;0,U$7&gt;0),INDEX(Výskyt[#Data],MATCH($B166,Výskyt[kód-P]),U$7),"")</f>
        <v/>
      </c>
      <c r="V166" s="48" t="str">
        <f ca="1">IF(AND($B166&gt;0,V$7&gt;0),INDEX(Výskyt[#Data],MATCH($B166,Výskyt[kód-P]),V$7),"")</f>
        <v/>
      </c>
      <c r="W166" s="48" t="str">
        <f ca="1">IF(AND($B166&gt;0,W$7&gt;0),INDEX(Výskyt[#Data],MATCH($B166,Výskyt[kód-P]),W$7),"")</f>
        <v/>
      </c>
      <c r="X166" s="48" t="str">
        <f ca="1">IF(AND($B166&gt;0,X$7&gt;0),INDEX(Výskyt[#Data],MATCH($B166,Výskyt[kód-P]),X$7),"")</f>
        <v/>
      </c>
      <c r="Y166" s="48" t="str">
        <f ca="1">IF(AND($B166&gt;0,Y$7&gt;0),INDEX(Výskyt[#Data],MATCH($B166,Výskyt[kód-P]),Y$7),"")</f>
        <v/>
      </c>
      <c r="Z166" s="48" t="str">
        <f ca="1">IF(AND($B166&gt;0,Z$7&gt;0),INDEX(Výskyt[#Data],MATCH($B166,Výskyt[kód-P]),Z$7),"")</f>
        <v/>
      </c>
      <c r="AA166" s="48" t="str">
        <f ca="1">IF(AND($B166&gt;0,AA$7&gt;0),INDEX(Výskyt[#Data],MATCH($B166,Výskyt[kód-P]),AA$7),"")</f>
        <v/>
      </c>
      <c r="AB166" s="48" t="str">
        <f ca="1">IF(AND($B166&gt;0,AB$7&gt;0),INDEX(Výskyt[#Data],MATCH($B166,Výskyt[kód-P]),AB$7),"")</f>
        <v/>
      </c>
      <c r="AC166" s="48" t="str">
        <f ca="1">IF(AND($B166&gt;0,AC$7&gt;0),INDEX(Výskyt[#Data],MATCH($B166,Výskyt[kód-P]),AC$7),"")</f>
        <v/>
      </c>
      <c r="AD166" s="48" t="str">
        <f ca="1">IF(AND($B166&gt;0,AD$7&gt;0),INDEX(Výskyt[#Data],MATCH($B166,Výskyt[kód-P]),AD$7),"")</f>
        <v/>
      </c>
      <c r="AE166" s="48" t="str">
        <f ca="1">IF(AND($B166&gt;0,AE$7&gt;0),INDEX(Výskyt[#Data],MATCH($B166,Výskyt[kód-P]),AE$7),"")</f>
        <v/>
      </c>
      <c r="AF166" s="48" t="str">
        <f ca="1">IF(AND($B166&gt;0,AF$7&gt;0),INDEX(Výskyt[#Data],MATCH($B166,Výskyt[kód-P]),AF$7),"")</f>
        <v/>
      </c>
      <c r="AG166" s="48" t="str">
        <f ca="1">IF(AND($B166&gt;0,AG$7&gt;0),INDEX(Výskyt[#Data],MATCH($B166,Výskyt[kód-P]),AG$7),"")</f>
        <v/>
      </c>
      <c r="AH166" s="48" t="str">
        <f ca="1">IF(AND($B166&gt;0,AH$7&gt;0),INDEX(Výskyt[#Data],MATCH($B166,Výskyt[kód-P]),AH$7),"")</f>
        <v/>
      </c>
      <c r="AI166" s="48" t="str">
        <f ca="1">IF(AND($B166&gt;0,AI$7&gt;0),INDEX(Výskyt[#Data],MATCH($B166,Výskyt[kód-P]),AI$7),"")</f>
        <v/>
      </c>
      <c r="AJ166" s="48" t="str">
        <f ca="1">IF(AND($B166&gt;0,AJ$7&gt;0),INDEX(Výskyt[#Data],MATCH($B166,Výskyt[kód-P]),AJ$7),"")</f>
        <v/>
      </c>
      <c r="AK166" s="48" t="str">
        <f ca="1">IF(AND($B166&gt;0,AK$7&gt;0),INDEX(Výskyt[#Data],MATCH($B166,Výskyt[kód-P]),AK$7),"")</f>
        <v/>
      </c>
      <c r="AL166" s="48" t="str">
        <f ca="1">IF(AND($B166&gt;0,AL$7&gt;0),INDEX(Výskyt[#Data],MATCH($B166,Výskyt[kód-P]),AL$7),"")</f>
        <v/>
      </c>
      <c r="AM166" s="48" t="str">
        <f ca="1">IF(AND($B166&gt;0,AM$7&gt;0),INDEX(Výskyt[#Data],MATCH($B166,Výskyt[kód-P]),AM$7),"")</f>
        <v/>
      </c>
      <c r="AN166" s="48" t="str">
        <f ca="1">IF(AND($B166&gt;0,AN$7&gt;0),INDEX(Výskyt[#Data],MATCH($B166,Výskyt[kód-P]),AN$7),"")</f>
        <v/>
      </c>
      <c r="AO166" s="48" t="str">
        <f ca="1">IF(AND($B166&gt;0,AO$7&gt;0),INDEX(Výskyt[#Data],MATCH($B166,Výskyt[kód-P]),AO$7),"")</f>
        <v/>
      </c>
      <c r="AP166" s="48" t="str">
        <f ca="1">IF(AND($B166&gt;0,AP$7&gt;0),INDEX(Výskyt[#Data],MATCH($B166,Výskyt[kód-P]),AP$7),"")</f>
        <v/>
      </c>
      <c r="AQ166" s="48" t="str">
        <f ca="1">IF(AND($B166&gt;0,AQ$7&gt;0),INDEX(Výskyt[#Data],MATCH($B166,Výskyt[kód-P]),AQ$7),"")</f>
        <v/>
      </c>
      <c r="AR166" s="48" t="str">
        <f ca="1">IF(AND($B166&gt;0,AR$7&gt;0),INDEX(Výskyt[#Data],MATCH($B166,Výskyt[kód-P]),AR$7),"")</f>
        <v/>
      </c>
      <c r="AS166" s="48" t="str">
        <f ca="1">IF(AND($B166&gt;0,AS$7&gt;0),INDEX(Výskyt[#Data],MATCH($B166,Výskyt[kód-P]),AS$7),"")</f>
        <v/>
      </c>
      <c r="AT166" s="48" t="str">
        <f ca="1">IF(AND($B166&gt;0,AT$7&gt;0),INDEX(Výskyt[#Data],MATCH($B166,Výskyt[kód-P]),AT$7),"")</f>
        <v/>
      </c>
      <c r="AU166" s="48" t="str">
        <f ca="1">IF(AND($B166&gt;0,AU$7&gt;0),INDEX(Výskyt[#Data],MATCH($B166,Výskyt[kód-P]),AU$7),"")</f>
        <v/>
      </c>
      <c r="AV166" s="48" t="str">
        <f ca="1">IF(AND($B166&gt;0,AV$7&gt;0),INDEX(Výskyt[#Data],MATCH($B166,Výskyt[kód-P]),AV$7),"")</f>
        <v/>
      </c>
      <c r="AW166" s="48" t="str">
        <f ca="1">IF(AND($B166&gt;0,AW$7&gt;0),INDEX(Výskyt[#Data],MATCH($B166,Výskyt[kód-P]),AW$7),"")</f>
        <v/>
      </c>
      <c r="AX166" s="48" t="str">
        <f ca="1">IF(AND($B166&gt;0,AX$7&gt;0),INDEX(Výskyt[#Data],MATCH($B166,Výskyt[kód-P]),AX$7),"")</f>
        <v/>
      </c>
      <c r="AY166" s="48" t="str">
        <f ca="1">IF(AND($B166&gt;0,AY$7&gt;0),INDEX(Výskyt[#Data],MATCH($B166,Výskyt[kód-P]),AY$7),"")</f>
        <v/>
      </c>
      <c r="AZ166" s="48" t="str">
        <f ca="1">IF(AND($B166&gt;0,AZ$7&gt;0),INDEX(Výskyt[#Data],MATCH($B166,Výskyt[kód-P]),AZ$7),"")</f>
        <v/>
      </c>
      <c r="BA166" s="48" t="str">
        <f ca="1">IF(AND($B166&gt;0,BA$7&gt;0),INDEX(Výskyt[#Data],MATCH($B166,Výskyt[kód-P]),BA$7),"")</f>
        <v/>
      </c>
      <c r="BB166" s="42"/>
    </row>
    <row r="167" spans="1:54" ht="12.75" customHeight="1" x14ac:dyDescent="0.4">
      <c r="A167" s="54">
        <v>159</v>
      </c>
      <c r="B167" s="55" t="str">
        <f>IFERROR(INDEX(Výskyt[[poradie]:[kód-P]],MATCH(A167,Výskyt[poradie],0),2),"")</f>
        <v/>
      </c>
      <c r="C167" s="55" t="str">
        <f>IFERROR(INDEX(Cenník[[Kód]:[Názov]],MATCH($B167,Cenník[Kód]),2),"")</f>
        <v/>
      </c>
      <c r="D167" s="48" t="str">
        <f t="shared" ca="1" si="6"/>
        <v/>
      </c>
      <c r="E167" s="56" t="str">
        <f>IFERROR(INDEX(Cenník[[KódN]:[JC]],MATCH($B167,Cenník[KódN]),2),"")</f>
        <v/>
      </c>
      <c r="F167" s="57" t="str">
        <f t="shared" ca="1" si="7"/>
        <v/>
      </c>
      <c r="G167" s="42"/>
      <c r="H167" s="58" t="str">
        <f t="shared" si="8"/>
        <v/>
      </c>
      <c r="I167" s="48" t="str">
        <f ca="1">IF(AND($B167&gt;0,I$7&gt;0),INDEX(Výskyt[#Data],MATCH($B167,Výskyt[kód-P]),I$7),"")</f>
        <v/>
      </c>
      <c r="J167" s="48" t="str">
        <f ca="1">IF(AND($B167&gt;0,J$7&gt;0),INDEX(Výskyt[#Data],MATCH($B167,Výskyt[kód-P]),J$7),"")</f>
        <v/>
      </c>
      <c r="K167" s="48" t="str">
        <f ca="1">IF(AND($B167&gt;0,K$7&gt;0),INDEX(Výskyt[#Data],MATCH($B167,Výskyt[kód-P]),K$7),"")</f>
        <v/>
      </c>
      <c r="L167" s="48" t="str">
        <f ca="1">IF(AND($B167&gt;0,L$7&gt;0),INDEX(Výskyt[#Data],MATCH($B167,Výskyt[kód-P]),L$7),"")</f>
        <v/>
      </c>
      <c r="M167" s="48" t="str">
        <f ca="1">IF(AND($B167&gt;0,M$7&gt;0),INDEX(Výskyt[#Data],MATCH($B167,Výskyt[kód-P]),M$7),"")</f>
        <v/>
      </c>
      <c r="N167" s="48" t="str">
        <f ca="1">IF(AND($B167&gt;0,N$7&gt;0),INDEX(Výskyt[#Data],MATCH($B167,Výskyt[kód-P]),N$7),"")</f>
        <v/>
      </c>
      <c r="O167" s="48" t="str">
        <f ca="1">IF(AND($B167&gt;0,O$7&gt;0),INDEX(Výskyt[#Data],MATCH($B167,Výskyt[kód-P]),O$7),"")</f>
        <v/>
      </c>
      <c r="P167" s="48" t="str">
        <f ca="1">IF(AND($B167&gt;0,P$7&gt;0),INDEX(Výskyt[#Data],MATCH($B167,Výskyt[kód-P]),P$7),"")</f>
        <v/>
      </c>
      <c r="Q167" s="48" t="str">
        <f ca="1">IF(AND($B167&gt;0,Q$7&gt;0),INDEX(Výskyt[#Data],MATCH($B167,Výskyt[kód-P]),Q$7),"")</f>
        <v/>
      </c>
      <c r="R167" s="48" t="str">
        <f ca="1">IF(AND($B167&gt;0,R$7&gt;0),INDEX(Výskyt[#Data],MATCH($B167,Výskyt[kód-P]),R$7),"")</f>
        <v/>
      </c>
      <c r="S167" s="48" t="str">
        <f ca="1">IF(AND($B167&gt;0,S$7&gt;0),INDEX(Výskyt[#Data],MATCH($B167,Výskyt[kód-P]),S$7),"")</f>
        <v/>
      </c>
      <c r="T167" s="48" t="str">
        <f ca="1">IF(AND($B167&gt;0,T$7&gt;0),INDEX(Výskyt[#Data],MATCH($B167,Výskyt[kód-P]),T$7),"")</f>
        <v/>
      </c>
      <c r="U167" s="48" t="str">
        <f ca="1">IF(AND($B167&gt;0,U$7&gt;0),INDEX(Výskyt[#Data],MATCH($B167,Výskyt[kód-P]),U$7),"")</f>
        <v/>
      </c>
      <c r="V167" s="48" t="str">
        <f ca="1">IF(AND($B167&gt;0,V$7&gt;0),INDEX(Výskyt[#Data],MATCH($B167,Výskyt[kód-P]),V$7),"")</f>
        <v/>
      </c>
      <c r="W167" s="48" t="str">
        <f ca="1">IF(AND($B167&gt;0,W$7&gt;0),INDEX(Výskyt[#Data],MATCH($B167,Výskyt[kód-P]),W$7),"")</f>
        <v/>
      </c>
      <c r="X167" s="48" t="str">
        <f ca="1">IF(AND($B167&gt;0,X$7&gt;0),INDEX(Výskyt[#Data],MATCH($B167,Výskyt[kód-P]),X$7),"")</f>
        <v/>
      </c>
      <c r="Y167" s="48" t="str">
        <f ca="1">IF(AND($B167&gt;0,Y$7&gt;0),INDEX(Výskyt[#Data],MATCH($B167,Výskyt[kód-P]),Y$7),"")</f>
        <v/>
      </c>
      <c r="Z167" s="48" t="str">
        <f ca="1">IF(AND($B167&gt;0,Z$7&gt;0),INDEX(Výskyt[#Data],MATCH($B167,Výskyt[kód-P]),Z$7),"")</f>
        <v/>
      </c>
      <c r="AA167" s="48" t="str">
        <f ca="1">IF(AND($B167&gt;0,AA$7&gt;0),INDEX(Výskyt[#Data],MATCH($B167,Výskyt[kód-P]),AA$7),"")</f>
        <v/>
      </c>
      <c r="AB167" s="48" t="str">
        <f ca="1">IF(AND($B167&gt;0,AB$7&gt;0),INDEX(Výskyt[#Data],MATCH($B167,Výskyt[kód-P]),AB$7),"")</f>
        <v/>
      </c>
      <c r="AC167" s="48" t="str">
        <f ca="1">IF(AND($B167&gt;0,AC$7&gt;0),INDEX(Výskyt[#Data],MATCH($B167,Výskyt[kód-P]),AC$7),"")</f>
        <v/>
      </c>
      <c r="AD167" s="48" t="str">
        <f ca="1">IF(AND($B167&gt;0,AD$7&gt;0),INDEX(Výskyt[#Data],MATCH($B167,Výskyt[kód-P]),AD$7),"")</f>
        <v/>
      </c>
      <c r="AE167" s="48" t="str">
        <f ca="1">IF(AND($B167&gt;0,AE$7&gt;0),INDEX(Výskyt[#Data],MATCH($B167,Výskyt[kód-P]),AE$7),"")</f>
        <v/>
      </c>
      <c r="AF167" s="48" t="str">
        <f ca="1">IF(AND($B167&gt;0,AF$7&gt;0),INDEX(Výskyt[#Data],MATCH($B167,Výskyt[kód-P]),AF$7),"")</f>
        <v/>
      </c>
      <c r="AG167" s="48" t="str">
        <f ca="1">IF(AND($B167&gt;0,AG$7&gt;0),INDEX(Výskyt[#Data],MATCH($B167,Výskyt[kód-P]),AG$7),"")</f>
        <v/>
      </c>
      <c r="AH167" s="48" t="str">
        <f ca="1">IF(AND($B167&gt;0,AH$7&gt;0),INDEX(Výskyt[#Data],MATCH($B167,Výskyt[kód-P]),AH$7),"")</f>
        <v/>
      </c>
      <c r="AI167" s="48" t="str">
        <f ca="1">IF(AND($B167&gt;0,AI$7&gt;0),INDEX(Výskyt[#Data],MATCH($B167,Výskyt[kód-P]),AI$7),"")</f>
        <v/>
      </c>
      <c r="AJ167" s="48" t="str">
        <f ca="1">IF(AND($B167&gt;0,AJ$7&gt;0),INDEX(Výskyt[#Data],MATCH($B167,Výskyt[kód-P]),AJ$7),"")</f>
        <v/>
      </c>
      <c r="AK167" s="48" t="str">
        <f ca="1">IF(AND($B167&gt;0,AK$7&gt;0),INDEX(Výskyt[#Data],MATCH($B167,Výskyt[kód-P]),AK$7),"")</f>
        <v/>
      </c>
      <c r="AL167" s="48" t="str">
        <f ca="1">IF(AND($B167&gt;0,AL$7&gt;0),INDEX(Výskyt[#Data],MATCH($B167,Výskyt[kód-P]),AL$7),"")</f>
        <v/>
      </c>
      <c r="AM167" s="48" t="str">
        <f ca="1">IF(AND($B167&gt;0,AM$7&gt;0),INDEX(Výskyt[#Data],MATCH($B167,Výskyt[kód-P]),AM$7),"")</f>
        <v/>
      </c>
      <c r="AN167" s="48" t="str">
        <f ca="1">IF(AND($B167&gt;0,AN$7&gt;0),INDEX(Výskyt[#Data],MATCH($B167,Výskyt[kód-P]),AN$7),"")</f>
        <v/>
      </c>
      <c r="AO167" s="48" t="str">
        <f ca="1">IF(AND($B167&gt;0,AO$7&gt;0),INDEX(Výskyt[#Data],MATCH($B167,Výskyt[kód-P]),AO$7),"")</f>
        <v/>
      </c>
      <c r="AP167" s="48" t="str">
        <f ca="1">IF(AND($B167&gt;0,AP$7&gt;0),INDEX(Výskyt[#Data],MATCH($B167,Výskyt[kód-P]),AP$7),"")</f>
        <v/>
      </c>
      <c r="AQ167" s="48" t="str">
        <f ca="1">IF(AND($B167&gt;0,AQ$7&gt;0),INDEX(Výskyt[#Data],MATCH($B167,Výskyt[kód-P]),AQ$7),"")</f>
        <v/>
      </c>
      <c r="AR167" s="48" t="str">
        <f ca="1">IF(AND($B167&gt;0,AR$7&gt;0),INDEX(Výskyt[#Data],MATCH($B167,Výskyt[kód-P]),AR$7),"")</f>
        <v/>
      </c>
      <c r="AS167" s="48" t="str">
        <f ca="1">IF(AND($B167&gt;0,AS$7&gt;0),INDEX(Výskyt[#Data],MATCH($B167,Výskyt[kód-P]),AS$7),"")</f>
        <v/>
      </c>
      <c r="AT167" s="48" t="str">
        <f ca="1">IF(AND($B167&gt;0,AT$7&gt;0),INDEX(Výskyt[#Data],MATCH($B167,Výskyt[kód-P]),AT$7),"")</f>
        <v/>
      </c>
      <c r="AU167" s="48" t="str">
        <f ca="1">IF(AND($B167&gt;0,AU$7&gt;0),INDEX(Výskyt[#Data],MATCH($B167,Výskyt[kód-P]),AU$7),"")</f>
        <v/>
      </c>
      <c r="AV167" s="48" t="str">
        <f ca="1">IF(AND($B167&gt;0,AV$7&gt;0),INDEX(Výskyt[#Data],MATCH($B167,Výskyt[kód-P]),AV$7),"")</f>
        <v/>
      </c>
      <c r="AW167" s="48" t="str">
        <f ca="1">IF(AND($B167&gt;0,AW$7&gt;0),INDEX(Výskyt[#Data],MATCH($B167,Výskyt[kód-P]),AW$7),"")</f>
        <v/>
      </c>
      <c r="AX167" s="48" t="str">
        <f ca="1">IF(AND($B167&gt;0,AX$7&gt;0),INDEX(Výskyt[#Data],MATCH($B167,Výskyt[kód-P]),AX$7),"")</f>
        <v/>
      </c>
      <c r="AY167" s="48" t="str">
        <f ca="1">IF(AND($B167&gt;0,AY$7&gt;0),INDEX(Výskyt[#Data],MATCH($B167,Výskyt[kód-P]),AY$7),"")</f>
        <v/>
      </c>
      <c r="AZ167" s="48" t="str">
        <f ca="1">IF(AND($B167&gt;0,AZ$7&gt;0),INDEX(Výskyt[#Data],MATCH($B167,Výskyt[kód-P]),AZ$7),"")</f>
        <v/>
      </c>
      <c r="BA167" s="48" t="str">
        <f ca="1">IF(AND($B167&gt;0,BA$7&gt;0),INDEX(Výskyt[#Data],MATCH($B167,Výskyt[kód-P]),BA$7),"")</f>
        <v/>
      </c>
      <c r="BB167" s="42"/>
    </row>
    <row r="168" spans="1:54" ht="12.75" customHeight="1" x14ac:dyDescent="0.4">
      <c r="A168" s="54">
        <v>160</v>
      </c>
      <c r="B168" s="55" t="str">
        <f>IFERROR(INDEX(Výskyt[[poradie]:[kód-P]],MATCH(A168,Výskyt[poradie],0),2),"")</f>
        <v/>
      </c>
      <c r="C168" s="55" t="str">
        <f>IFERROR(INDEX(Cenník[[Kód]:[Názov]],MATCH($B168,Cenník[Kód]),2),"")</f>
        <v/>
      </c>
      <c r="D168" s="48" t="str">
        <f t="shared" ca="1" si="6"/>
        <v/>
      </c>
      <c r="E168" s="56" t="str">
        <f>IFERROR(INDEX(Cenník[[KódN]:[JC]],MATCH($B168,Cenník[KódN]),2),"")</f>
        <v/>
      </c>
      <c r="F168" s="57" t="str">
        <f t="shared" ca="1" si="7"/>
        <v/>
      </c>
      <c r="G168" s="42"/>
      <c r="H168" s="58" t="str">
        <f t="shared" si="8"/>
        <v/>
      </c>
      <c r="I168" s="48" t="str">
        <f ca="1">IF(AND($B168&gt;0,I$7&gt;0),INDEX(Výskyt[#Data],MATCH($B168,Výskyt[kód-P]),I$7),"")</f>
        <v/>
      </c>
      <c r="J168" s="48" t="str">
        <f ca="1">IF(AND($B168&gt;0,J$7&gt;0),INDEX(Výskyt[#Data],MATCH($B168,Výskyt[kód-P]),J$7),"")</f>
        <v/>
      </c>
      <c r="K168" s="48" t="str">
        <f ca="1">IF(AND($B168&gt;0,K$7&gt;0),INDEX(Výskyt[#Data],MATCH($B168,Výskyt[kód-P]),K$7),"")</f>
        <v/>
      </c>
      <c r="L168" s="48" t="str">
        <f ca="1">IF(AND($B168&gt;0,L$7&gt;0),INDEX(Výskyt[#Data],MATCH($B168,Výskyt[kód-P]),L$7),"")</f>
        <v/>
      </c>
      <c r="M168" s="48" t="str">
        <f ca="1">IF(AND($B168&gt;0,M$7&gt;0),INDEX(Výskyt[#Data],MATCH($B168,Výskyt[kód-P]),M$7),"")</f>
        <v/>
      </c>
      <c r="N168" s="48" t="str">
        <f ca="1">IF(AND($B168&gt;0,N$7&gt;0),INDEX(Výskyt[#Data],MATCH($B168,Výskyt[kód-P]),N$7),"")</f>
        <v/>
      </c>
      <c r="O168" s="48" t="str">
        <f ca="1">IF(AND($B168&gt;0,O$7&gt;0),INDEX(Výskyt[#Data],MATCH($B168,Výskyt[kód-P]),O$7),"")</f>
        <v/>
      </c>
      <c r="P168" s="48" t="str">
        <f ca="1">IF(AND($B168&gt;0,P$7&gt;0),INDEX(Výskyt[#Data],MATCH($B168,Výskyt[kód-P]),P$7),"")</f>
        <v/>
      </c>
      <c r="Q168" s="48" t="str">
        <f ca="1">IF(AND($B168&gt;0,Q$7&gt;0),INDEX(Výskyt[#Data],MATCH($B168,Výskyt[kód-P]),Q$7),"")</f>
        <v/>
      </c>
      <c r="R168" s="48" t="str">
        <f ca="1">IF(AND($B168&gt;0,R$7&gt;0),INDEX(Výskyt[#Data],MATCH($B168,Výskyt[kód-P]),R$7),"")</f>
        <v/>
      </c>
      <c r="S168" s="48" t="str">
        <f ca="1">IF(AND($B168&gt;0,S$7&gt;0),INDEX(Výskyt[#Data],MATCH($B168,Výskyt[kód-P]),S$7),"")</f>
        <v/>
      </c>
      <c r="T168" s="48" t="str">
        <f ca="1">IF(AND($B168&gt;0,T$7&gt;0),INDEX(Výskyt[#Data],MATCH($B168,Výskyt[kód-P]),T$7),"")</f>
        <v/>
      </c>
      <c r="U168" s="48" t="str">
        <f ca="1">IF(AND($B168&gt;0,U$7&gt;0),INDEX(Výskyt[#Data],MATCH($B168,Výskyt[kód-P]),U$7),"")</f>
        <v/>
      </c>
      <c r="V168" s="48" t="str">
        <f ca="1">IF(AND($B168&gt;0,V$7&gt;0),INDEX(Výskyt[#Data],MATCH($B168,Výskyt[kód-P]),V$7),"")</f>
        <v/>
      </c>
      <c r="W168" s="48" t="str">
        <f ca="1">IF(AND($B168&gt;0,W$7&gt;0),INDEX(Výskyt[#Data],MATCH($B168,Výskyt[kód-P]),W$7),"")</f>
        <v/>
      </c>
      <c r="X168" s="48" t="str">
        <f ca="1">IF(AND($B168&gt;0,X$7&gt;0),INDEX(Výskyt[#Data],MATCH($B168,Výskyt[kód-P]),X$7),"")</f>
        <v/>
      </c>
      <c r="Y168" s="48" t="str">
        <f ca="1">IF(AND($B168&gt;0,Y$7&gt;0),INDEX(Výskyt[#Data],MATCH($B168,Výskyt[kód-P]),Y$7),"")</f>
        <v/>
      </c>
      <c r="Z168" s="48" t="str">
        <f ca="1">IF(AND($B168&gt;0,Z$7&gt;0),INDEX(Výskyt[#Data],MATCH($B168,Výskyt[kód-P]),Z$7),"")</f>
        <v/>
      </c>
      <c r="AA168" s="48" t="str">
        <f ca="1">IF(AND($B168&gt;0,AA$7&gt;0),INDEX(Výskyt[#Data],MATCH($B168,Výskyt[kód-P]),AA$7),"")</f>
        <v/>
      </c>
      <c r="AB168" s="48" t="str">
        <f ca="1">IF(AND($B168&gt;0,AB$7&gt;0),INDEX(Výskyt[#Data],MATCH($B168,Výskyt[kód-P]),AB$7),"")</f>
        <v/>
      </c>
      <c r="AC168" s="48" t="str">
        <f ca="1">IF(AND($B168&gt;0,AC$7&gt;0),INDEX(Výskyt[#Data],MATCH($B168,Výskyt[kód-P]),AC$7),"")</f>
        <v/>
      </c>
      <c r="AD168" s="48" t="str">
        <f ca="1">IF(AND($B168&gt;0,AD$7&gt;0),INDEX(Výskyt[#Data],MATCH($B168,Výskyt[kód-P]),AD$7),"")</f>
        <v/>
      </c>
      <c r="AE168" s="48" t="str">
        <f ca="1">IF(AND($B168&gt;0,AE$7&gt;0),INDEX(Výskyt[#Data],MATCH($B168,Výskyt[kód-P]),AE$7),"")</f>
        <v/>
      </c>
      <c r="AF168" s="48" t="str">
        <f ca="1">IF(AND($B168&gt;0,AF$7&gt;0),INDEX(Výskyt[#Data],MATCH($B168,Výskyt[kód-P]),AF$7),"")</f>
        <v/>
      </c>
      <c r="AG168" s="48" t="str">
        <f ca="1">IF(AND($B168&gt;0,AG$7&gt;0),INDEX(Výskyt[#Data],MATCH($B168,Výskyt[kód-P]),AG$7),"")</f>
        <v/>
      </c>
      <c r="AH168" s="48" t="str">
        <f ca="1">IF(AND($B168&gt;0,AH$7&gt;0),INDEX(Výskyt[#Data],MATCH($B168,Výskyt[kód-P]),AH$7),"")</f>
        <v/>
      </c>
      <c r="AI168" s="48" t="str">
        <f ca="1">IF(AND($B168&gt;0,AI$7&gt;0),INDEX(Výskyt[#Data],MATCH($B168,Výskyt[kód-P]),AI$7),"")</f>
        <v/>
      </c>
      <c r="AJ168" s="48" t="str">
        <f ca="1">IF(AND($B168&gt;0,AJ$7&gt;0),INDEX(Výskyt[#Data],MATCH($B168,Výskyt[kód-P]),AJ$7),"")</f>
        <v/>
      </c>
      <c r="AK168" s="48" t="str">
        <f ca="1">IF(AND($B168&gt;0,AK$7&gt;0),INDEX(Výskyt[#Data],MATCH($B168,Výskyt[kód-P]),AK$7),"")</f>
        <v/>
      </c>
      <c r="AL168" s="48" t="str">
        <f ca="1">IF(AND($B168&gt;0,AL$7&gt;0),INDEX(Výskyt[#Data],MATCH($B168,Výskyt[kód-P]),AL$7),"")</f>
        <v/>
      </c>
      <c r="AM168" s="48" t="str">
        <f ca="1">IF(AND($B168&gt;0,AM$7&gt;0),INDEX(Výskyt[#Data],MATCH($B168,Výskyt[kód-P]),AM$7),"")</f>
        <v/>
      </c>
      <c r="AN168" s="48" t="str">
        <f ca="1">IF(AND($B168&gt;0,AN$7&gt;0),INDEX(Výskyt[#Data],MATCH($B168,Výskyt[kód-P]),AN$7),"")</f>
        <v/>
      </c>
      <c r="AO168" s="48" t="str">
        <f ca="1">IF(AND($B168&gt;0,AO$7&gt;0),INDEX(Výskyt[#Data],MATCH($B168,Výskyt[kód-P]),AO$7),"")</f>
        <v/>
      </c>
      <c r="AP168" s="48" t="str">
        <f ca="1">IF(AND($B168&gt;0,AP$7&gt;0),INDEX(Výskyt[#Data],MATCH($B168,Výskyt[kód-P]),AP$7),"")</f>
        <v/>
      </c>
      <c r="AQ168" s="48" t="str">
        <f ca="1">IF(AND($B168&gt;0,AQ$7&gt;0),INDEX(Výskyt[#Data],MATCH($B168,Výskyt[kód-P]),AQ$7),"")</f>
        <v/>
      </c>
      <c r="AR168" s="48" t="str">
        <f ca="1">IF(AND($B168&gt;0,AR$7&gt;0),INDEX(Výskyt[#Data],MATCH($B168,Výskyt[kód-P]),AR$7),"")</f>
        <v/>
      </c>
      <c r="AS168" s="48" t="str">
        <f ca="1">IF(AND($B168&gt;0,AS$7&gt;0),INDEX(Výskyt[#Data],MATCH($B168,Výskyt[kód-P]),AS$7),"")</f>
        <v/>
      </c>
      <c r="AT168" s="48" t="str">
        <f ca="1">IF(AND($B168&gt;0,AT$7&gt;0),INDEX(Výskyt[#Data],MATCH($B168,Výskyt[kód-P]),AT$7),"")</f>
        <v/>
      </c>
      <c r="AU168" s="48" t="str">
        <f ca="1">IF(AND($B168&gt;0,AU$7&gt;0),INDEX(Výskyt[#Data],MATCH($B168,Výskyt[kód-P]),AU$7),"")</f>
        <v/>
      </c>
      <c r="AV168" s="48" t="str">
        <f ca="1">IF(AND($B168&gt;0,AV$7&gt;0),INDEX(Výskyt[#Data],MATCH($B168,Výskyt[kód-P]),AV$7),"")</f>
        <v/>
      </c>
      <c r="AW168" s="48" t="str">
        <f ca="1">IF(AND($B168&gt;0,AW$7&gt;0),INDEX(Výskyt[#Data],MATCH($B168,Výskyt[kód-P]),AW$7),"")</f>
        <v/>
      </c>
      <c r="AX168" s="48" t="str">
        <f ca="1">IF(AND($B168&gt;0,AX$7&gt;0),INDEX(Výskyt[#Data],MATCH($B168,Výskyt[kód-P]),AX$7),"")</f>
        <v/>
      </c>
      <c r="AY168" s="48" t="str">
        <f ca="1">IF(AND($B168&gt;0,AY$7&gt;0),INDEX(Výskyt[#Data],MATCH($B168,Výskyt[kód-P]),AY$7),"")</f>
        <v/>
      </c>
      <c r="AZ168" s="48" t="str">
        <f ca="1">IF(AND($B168&gt;0,AZ$7&gt;0),INDEX(Výskyt[#Data],MATCH($B168,Výskyt[kód-P]),AZ$7),"")</f>
        <v/>
      </c>
      <c r="BA168" s="48" t="str">
        <f ca="1">IF(AND($B168&gt;0,BA$7&gt;0),INDEX(Výskyt[#Data],MATCH($B168,Výskyt[kód-P]),BA$7),"")</f>
        <v/>
      </c>
      <c r="BB168" s="42"/>
    </row>
    <row r="169" spans="1:54" ht="12.75" customHeight="1" x14ac:dyDescent="0.4">
      <c r="A169" s="54">
        <v>161</v>
      </c>
      <c r="B169" s="55" t="str">
        <f>IFERROR(INDEX(Výskyt[[poradie]:[kód-P]],MATCH(A169,Výskyt[poradie],0),2),"")</f>
        <v/>
      </c>
      <c r="C169" s="55" t="str">
        <f>IFERROR(INDEX(Cenník[[Kód]:[Názov]],MATCH($B169,Cenník[Kód]),2),"")</f>
        <v/>
      </c>
      <c r="D169" s="48" t="str">
        <f t="shared" ca="1" si="6"/>
        <v/>
      </c>
      <c r="E169" s="56" t="str">
        <f>IFERROR(INDEX(Cenník[[KódN]:[JC]],MATCH($B169,Cenník[KódN]),2),"")</f>
        <v/>
      </c>
      <c r="F169" s="57" t="str">
        <f t="shared" ca="1" si="7"/>
        <v/>
      </c>
      <c r="G169" s="42"/>
      <c r="H169" s="58" t="str">
        <f t="shared" si="8"/>
        <v/>
      </c>
      <c r="I169" s="48" t="str">
        <f ca="1">IF(AND($B169&gt;0,I$7&gt;0),INDEX(Výskyt[#Data],MATCH($B169,Výskyt[kód-P]),I$7),"")</f>
        <v/>
      </c>
      <c r="J169" s="48" t="str">
        <f ca="1">IF(AND($B169&gt;0,J$7&gt;0),INDEX(Výskyt[#Data],MATCH($B169,Výskyt[kód-P]),J$7),"")</f>
        <v/>
      </c>
      <c r="K169" s="48" t="str">
        <f ca="1">IF(AND($B169&gt;0,K$7&gt;0),INDEX(Výskyt[#Data],MATCH($B169,Výskyt[kód-P]),K$7),"")</f>
        <v/>
      </c>
      <c r="L169" s="48" t="str">
        <f ca="1">IF(AND($B169&gt;0,L$7&gt;0),INDEX(Výskyt[#Data],MATCH($B169,Výskyt[kód-P]),L$7),"")</f>
        <v/>
      </c>
      <c r="M169" s="48" t="str">
        <f ca="1">IF(AND($B169&gt;0,M$7&gt;0),INDEX(Výskyt[#Data],MATCH($B169,Výskyt[kód-P]),M$7),"")</f>
        <v/>
      </c>
      <c r="N169" s="48" t="str">
        <f ca="1">IF(AND($B169&gt;0,N$7&gt;0),INDEX(Výskyt[#Data],MATCH($B169,Výskyt[kód-P]),N$7),"")</f>
        <v/>
      </c>
      <c r="O169" s="48" t="str">
        <f ca="1">IF(AND($B169&gt;0,O$7&gt;0),INDEX(Výskyt[#Data],MATCH($B169,Výskyt[kód-P]),O$7),"")</f>
        <v/>
      </c>
      <c r="P169" s="48" t="str">
        <f ca="1">IF(AND($B169&gt;0,P$7&gt;0),INDEX(Výskyt[#Data],MATCH($B169,Výskyt[kód-P]),P$7),"")</f>
        <v/>
      </c>
      <c r="Q169" s="48" t="str">
        <f ca="1">IF(AND($B169&gt;0,Q$7&gt;0),INDEX(Výskyt[#Data],MATCH($B169,Výskyt[kód-P]),Q$7),"")</f>
        <v/>
      </c>
      <c r="R169" s="48" t="str">
        <f ca="1">IF(AND($B169&gt;0,R$7&gt;0),INDEX(Výskyt[#Data],MATCH($B169,Výskyt[kód-P]),R$7),"")</f>
        <v/>
      </c>
      <c r="S169" s="48" t="str">
        <f ca="1">IF(AND($B169&gt;0,S$7&gt;0),INDEX(Výskyt[#Data],MATCH($B169,Výskyt[kód-P]),S$7),"")</f>
        <v/>
      </c>
      <c r="T169" s="48" t="str">
        <f ca="1">IF(AND($B169&gt;0,T$7&gt;0),INDEX(Výskyt[#Data],MATCH($B169,Výskyt[kód-P]),T$7),"")</f>
        <v/>
      </c>
      <c r="U169" s="48" t="str">
        <f ca="1">IF(AND($B169&gt;0,U$7&gt;0),INDEX(Výskyt[#Data],MATCH($B169,Výskyt[kód-P]),U$7),"")</f>
        <v/>
      </c>
      <c r="V169" s="48" t="str">
        <f ca="1">IF(AND($B169&gt;0,V$7&gt;0),INDEX(Výskyt[#Data],MATCH($B169,Výskyt[kód-P]),V$7),"")</f>
        <v/>
      </c>
      <c r="W169" s="48" t="str">
        <f ca="1">IF(AND($B169&gt;0,W$7&gt;0),INDEX(Výskyt[#Data],MATCH($B169,Výskyt[kód-P]),W$7),"")</f>
        <v/>
      </c>
      <c r="X169" s="48" t="str">
        <f ca="1">IF(AND($B169&gt;0,X$7&gt;0),INDEX(Výskyt[#Data],MATCH($B169,Výskyt[kód-P]),X$7),"")</f>
        <v/>
      </c>
      <c r="Y169" s="48" t="str">
        <f ca="1">IF(AND($B169&gt;0,Y$7&gt;0),INDEX(Výskyt[#Data],MATCH($B169,Výskyt[kód-P]),Y$7),"")</f>
        <v/>
      </c>
      <c r="Z169" s="48" t="str">
        <f ca="1">IF(AND($B169&gt;0,Z$7&gt;0),INDEX(Výskyt[#Data],MATCH($B169,Výskyt[kód-P]),Z$7),"")</f>
        <v/>
      </c>
      <c r="AA169" s="48" t="str">
        <f ca="1">IF(AND($B169&gt;0,AA$7&gt;0),INDEX(Výskyt[#Data],MATCH($B169,Výskyt[kód-P]),AA$7),"")</f>
        <v/>
      </c>
      <c r="AB169" s="48" t="str">
        <f ca="1">IF(AND($B169&gt;0,AB$7&gt;0),INDEX(Výskyt[#Data],MATCH($B169,Výskyt[kód-P]),AB$7),"")</f>
        <v/>
      </c>
      <c r="AC169" s="48" t="str">
        <f ca="1">IF(AND($B169&gt;0,AC$7&gt;0),INDEX(Výskyt[#Data],MATCH($B169,Výskyt[kód-P]),AC$7),"")</f>
        <v/>
      </c>
      <c r="AD169" s="48" t="str">
        <f ca="1">IF(AND($B169&gt;0,AD$7&gt;0),INDEX(Výskyt[#Data],MATCH($B169,Výskyt[kód-P]),AD$7),"")</f>
        <v/>
      </c>
      <c r="AE169" s="48" t="str">
        <f ca="1">IF(AND($B169&gt;0,AE$7&gt;0),INDEX(Výskyt[#Data],MATCH($B169,Výskyt[kód-P]),AE$7),"")</f>
        <v/>
      </c>
      <c r="AF169" s="48" t="str">
        <f ca="1">IF(AND($B169&gt;0,AF$7&gt;0),INDEX(Výskyt[#Data],MATCH($B169,Výskyt[kód-P]),AF$7),"")</f>
        <v/>
      </c>
      <c r="AG169" s="48" t="str">
        <f ca="1">IF(AND($B169&gt;0,AG$7&gt;0),INDEX(Výskyt[#Data],MATCH($B169,Výskyt[kód-P]),AG$7),"")</f>
        <v/>
      </c>
      <c r="AH169" s="48" t="str">
        <f ca="1">IF(AND($B169&gt;0,AH$7&gt;0),INDEX(Výskyt[#Data],MATCH($B169,Výskyt[kód-P]),AH$7),"")</f>
        <v/>
      </c>
      <c r="AI169" s="48" t="str">
        <f ca="1">IF(AND($B169&gt;0,AI$7&gt;0),INDEX(Výskyt[#Data],MATCH($B169,Výskyt[kód-P]),AI$7),"")</f>
        <v/>
      </c>
      <c r="AJ169" s="48" t="str">
        <f ca="1">IF(AND($B169&gt;0,AJ$7&gt;0),INDEX(Výskyt[#Data],MATCH($B169,Výskyt[kód-P]),AJ$7),"")</f>
        <v/>
      </c>
      <c r="AK169" s="48" t="str">
        <f ca="1">IF(AND($B169&gt;0,AK$7&gt;0),INDEX(Výskyt[#Data],MATCH($B169,Výskyt[kód-P]),AK$7),"")</f>
        <v/>
      </c>
      <c r="AL169" s="48" t="str">
        <f ca="1">IF(AND($B169&gt;0,AL$7&gt;0),INDEX(Výskyt[#Data],MATCH($B169,Výskyt[kód-P]),AL$7),"")</f>
        <v/>
      </c>
      <c r="AM169" s="48" t="str">
        <f ca="1">IF(AND($B169&gt;0,AM$7&gt;0),INDEX(Výskyt[#Data],MATCH($B169,Výskyt[kód-P]),AM$7),"")</f>
        <v/>
      </c>
      <c r="AN169" s="48" t="str">
        <f ca="1">IF(AND($B169&gt;0,AN$7&gt;0),INDEX(Výskyt[#Data],MATCH($B169,Výskyt[kód-P]),AN$7),"")</f>
        <v/>
      </c>
      <c r="AO169" s="48" t="str">
        <f ca="1">IF(AND($B169&gt;0,AO$7&gt;0),INDEX(Výskyt[#Data],MATCH($B169,Výskyt[kód-P]),AO$7),"")</f>
        <v/>
      </c>
      <c r="AP169" s="48" t="str">
        <f ca="1">IF(AND($B169&gt;0,AP$7&gt;0),INDEX(Výskyt[#Data],MATCH($B169,Výskyt[kód-P]),AP$7),"")</f>
        <v/>
      </c>
      <c r="AQ169" s="48" t="str">
        <f ca="1">IF(AND($B169&gt;0,AQ$7&gt;0),INDEX(Výskyt[#Data],MATCH($B169,Výskyt[kód-P]),AQ$7),"")</f>
        <v/>
      </c>
      <c r="AR169" s="48" t="str">
        <f ca="1">IF(AND($B169&gt;0,AR$7&gt;0),INDEX(Výskyt[#Data],MATCH($B169,Výskyt[kód-P]),AR$7),"")</f>
        <v/>
      </c>
      <c r="AS169" s="48" t="str">
        <f ca="1">IF(AND($B169&gt;0,AS$7&gt;0),INDEX(Výskyt[#Data],MATCH($B169,Výskyt[kód-P]),AS$7),"")</f>
        <v/>
      </c>
      <c r="AT169" s="48" t="str">
        <f ca="1">IF(AND($B169&gt;0,AT$7&gt;0),INDEX(Výskyt[#Data],MATCH($B169,Výskyt[kód-P]),AT$7),"")</f>
        <v/>
      </c>
      <c r="AU169" s="48" t="str">
        <f ca="1">IF(AND($B169&gt;0,AU$7&gt;0),INDEX(Výskyt[#Data],MATCH($B169,Výskyt[kód-P]),AU$7),"")</f>
        <v/>
      </c>
      <c r="AV169" s="48" t="str">
        <f ca="1">IF(AND($B169&gt;0,AV$7&gt;0),INDEX(Výskyt[#Data],MATCH($B169,Výskyt[kód-P]),AV$7),"")</f>
        <v/>
      </c>
      <c r="AW169" s="48" t="str">
        <f ca="1">IF(AND($B169&gt;0,AW$7&gt;0),INDEX(Výskyt[#Data],MATCH($B169,Výskyt[kód-P]),AW$7),"")</f>
        <v/>
      </c>
      <c r="AX169" s="48" t="str">
        <f ca="1">IF(AND($B169&gt;0,AX$7&gt;0),INDEX(Výskyt[#Data],MATCH($B169,Výskyt[kód-P]),AX$7),"")</f>
        <v/>
      </c>
      <c r="AY169" s="48" t="str">
        <f ca="1">IF(AND($B169&gt;0,AY$7&gt;0),INDEX(Výskyt[#Data],MATCH($B169,Výskyt[kód-P]),AY$7),"")</f>
        <v/>
      </c>
      <c r="AZ169" s="48" t="str">
        <f ca="1">IF(AND($B169&gt;0,AZ$7&gt;0),INDEX(Výskyt[#Data],MATCH($B169,Výskyt[kód-P]),AZ$7),"")</f>
        <v/>
      </c>
      <c r="BA169" s="48" t="str">
        <f ca="1">IF(AND($B169&gt;0,BA$7&gt;0),INDEX(Výskyt[#Data],MATCH($B169,Výskyt[kód-P]),BA$7),"")</f>
        <v/>
      </c>
      <c r="BB169" s="42"/>
    </row>
    <row r="170" spans="1:54" ht="12.75" customHeight="1" x14ac:dyDescent="0.4">
      <c r="A170" s="54">
        <v>162</v>
      </c>
      <c r="B170" s="55" t="str">
        <f>IFERROR(INDEX(Výskyt[[poradie]:[kód-P]],MATCH(A170,Výskyt[poradie],0),2),"")</f>
        <v/>
      </c>
      <c r="C170" s="55" t="str">
        <f>IFERROR(INDEX(Cenník[[Kód]:[Názov]],MATCH($B170,Cenník[Kód]),2),"")</f>
        <v/>
      </c>
      <c r="D170" s="48" t="str">
        <f t="shared" ca="1" si="6"/>
        <v/>
      </c>
      <c r="E170" s="56" t="str">
        <f>IFERROR(INDEX(Cenník[[KódN]:[JC]],MATCH($B170,Cenník[KódN]),2),"")</f>
        <v/>
      </c>
      <c r="F170" s="57" t="str">
        <f t="shared" ca="1" si="7"/>
        <v/>
      </c>
      <c r="G170" s="42"/>
      <c r="H170" s="58" t="str">
        <f t="shared" si="8"/>
        <v/>
      </c>
      <c r="I170" s="48" t="str">
        <f ca="1">IF(AND($B170&gt;0,I$7&gt;0),INDEX(Výskyt[#Data],MATCH($B170,Výskyt[kód-P]),I$7),"")</f>
        <v/>
      </c>
      <c r="J170" s="48" t="str">
        <f ca="1">IF(AND($B170&gt;0,J$7&gt;0),INDEX(Výskyt[#Data],MATCH($B170,Výskyt[kód-P]),J$7),"")</f>
        <v/>
      </c>
      <c r="K170" s="48" t="str">
        <f ca="1">IF(AND($B170&gt;0,K$7&gt;0),INDEX(Výskyt[#Data],MATCH($B170,Výskyt[kód-P]),K$7),"")</f>
        <v/>
      </c>
      <c r="L170" s="48" t="str">
        <f ca="1">IF(AND($B170&gt;0,L$7&gt;0),INDEX(Výskyt[#Data],MATCH($B170,Výskyt[kód-P]),L$7),"")</f>
        <v/>
      </c>
      <c r="M170" s="48" t="str">
        <f ca="1">IF(AND($B170&gt;0,M$7&gt;0),INDEX(Výskyt[#Data],MATCH($B170,Výskyt[kód-P]),M$7),"")</f>
        <v/>
      </c>
      <c r="N170" s="48" t="str">
        <f ca="1">IF(AND($B170&gt;0,N$7&gt;0),INDEX(Výskyt[#Data],MATCH($B170,Výskyt[kód-P]),N$7),"")</f>
        <v/>
      </c>
      <c r="O170" s="48" t="str">
        <f ca="1">IF(AND($B170&gt;0,O$7&gt;0),INDEX(Výskyt[#Data],MATCH($B170,Výskyt[kód-P]),O$7),"")</f>
        <v/>
      </c>
      <c r="P170" s="48" t="str">
        <f ca="1">IF(AND($B170&gt;0,P$7&gt;0),INDEX(Výskyt[#Data],MATCH($B170,Výskyt[kód-P]),P$7),"")</f>
        <v/>
      </c>
      <c r="Q170" s="48" t="str">
        <f ca="1">IF(AND($B170&gt;0,Q$7&gt;0),INDEX(Výskyt[#Data],MATCH($B170,Výskyt[kód-P]),Q$7),"")</f>
        <v/>
      </c>
      <c r="R170" s="48" t="str">
        <f ca="1">IF(AND($B170&gt;0,R$7&gt;0),INDEX(Výskyt[#Data],MATCH($B170,Výskyt[kód-P]),R$7),"")</f>
        <v/>
      </c>
      <c r="S170" s="48" t="str">
        <f ca="1">IF(AND($B170&gt;0,S$7&gt;0),INDEX(Výskyt[#Data],MATCH($B170,Výskyt[kód-P]),S$7),"")</f>
        <v/>
      </c>
      <c r="T170" s="48" t="str">
        <f ca="1">IF(AND($B170&gt;0,T$7&gt;0),INDEX(Výskyt[#Data],MATCH($B170,Výskyt[kód-P]),T$7),"")</f>
        <v/>
      </c>
      <c r="U170" s="48" t="str">
        <f ca="1">IF(AND($B170&gt;0,U$7&gt;0),INDEX(Výskyt[#Data],MATCH($B170,Výskyt[kód-P]),U$7),"")</f>
        <v/>
      </c>
      <c r="V170" s="48" t="str">
        <f ca="1">IF(AND($B170&gt;0,V$7&gt;0),INDEX(Výskyt[#Data],MATCH($B170,Výskyt[kód-P]),V$7),"")</f>
        <v/>
      </c>
      <c r="W170" s="48" t="str">
        <f ca="1">IF(AND($B170&gt;0,W$7&gt;0),INDEX(Výskyt[#Data],MATCH($B170,Výskyt[kód-P]),W$7),"")</f>
        <v/>
      </c>
      <c r="X170" s="48" t="str">
        <f ca="1">IF(AND($B170&gt;0,X$7&gt;0),INDEX(Výskyt[#Data],MATCH($B170,Výskyt[kód-P]),X$7),"")</f>
        <v/>
      </c>
      <c r="Y170" s="48" t="str">
        <f ca="1">IF(AND($B170&gt;0,Y$7&gt;0),INDEX(Výskyt[#Data],MATCH($B170,Výskyt[kód-P]),Y$7),"")</f>
        <v/>
      </c>
      <c r="Z170" s="48" t="str">
        <f ca="1">IF(AND($B170&gt;0,Z$7&gt;0),INDEX(Výskyt[#Data],MATCH($B170,Výskyt[kód-P]),Z$7),"")</f>
        <v/>
      </c>
      <c r="AA170" s="48" t="str">
        <f ca="1">IF(AND($B170&gt;0,AA$7&gt;0),INDEX(Výskyt[#Data],MATCH($B170,Výskyt[kód-P]),AA$7),"")</f>
        <v/>
      </c>
      <c r="AB170" s="48" t="str">
        <f ca="1">IF(AND($B170&gt;0,AB$7&gt;0),INDEX(Výskyt[#Data],MATCH($B170,Výskyt[kód-P]),AB$7),"")</f>
        <v/>
      </c>
      <c r="AC170" s="48" t="str">
        <f ca="1">IF(AND($B170&gt;0,AC$7&gt;0),INDEX(Výskyt[#Data],MATCH($B170,Výskyt[kód-P]),AC$7),"")</f>
        <v/>
      </c>
      <c r="AD170" s="48" t="str">
        <f ca="1">IF(AND($B170&gt;0,AD$7&gt;0),INDEX(Výskyt[#Data],MATCH($B170,Výskyt[kód-P]),AD$7),"")</f>
        <v/>
      </c>
      <c r="AE170" s="48" t="str">
        <f ca="1">IF(AND($B170&gt;0,AE$7&gt;0),INDEX(Výskyt[#Data],MATCH($B170,Výskyt[kód-P]),AE$7),"")</f>
        <v/>
      </c>
      <c r="AF170" s="48" t="str">
        <f ca="1">IF(AND($B170&gt;0,AF$7&gt;0),INDEX(Výskyt[#Data],MATCH($B170,Výskyt[kód-P]),AF$7),"")</f>
        <v/>
      </c>
      <c r="AG170" s="48" t="str">
        <f ca="1">IF(AND($B170&gt;0,AG$7&gt;0),INDEX(Výskyt[#Data],MATCH($B170,Výskyt[kód-P]),AG$7),"")</f>
        <v/>
      </c>
      <c r="AH170" s="48" t="str">
        <f ca="1">IF(AND($B170&gt;0,AH$7&gt;0),INDEX(Výskyt[#Data],MATCH($B170,Výskyt[kód-P]),AH$7),"")</f>
        <v/>
      </c>
      <c r="AI170" s="48" t="str">
        <f ca="1">IF(AND($B170&gt;0,AI$7&gt;0),INDEX(Výskyt[#Data],MATCH($B170,Výskyt[kód-P]),AI$7),"")</f>
        <v/>
      </c>
      <c r="AJ170" s="48" t="str">
        <f ca="1">IF(AND($B170&gt;0,AJ$7&gt;0),INDEX(Výskyt[#Data],MATCH($B170,Výskyt[kód-P]),AJ$7),"")</f>
        <v/>
      </c>
      <c r="AK170" s="48" t="str">
        <f ca="1">IF(AND($B170&gt;0,AK$7&gt;0),INDEX(Výskyt[#Data],MATCH($B170,Výskyt[kód-P]),AK$7),"")</f>
        <v/>
      </c>
      <c r="AL170" s="48" t="str">
        <f ca="1">IF(AND($B170&gt;0,AL$7&gt;0),INDEX(Výskyt[#Data],MATCH($B170,Výskyt[kód-P]),AL$7),"")</f>
        <v/>
      </c>
      <c r="AM170" s="48" t="str">
        <f ca="1">IF(AND($B170&gt;0,AM$7&gt;0),INDEX(Výskyt[#Data],MATCH($B170,Výskyt[kód-P]),AM$7),"")</f>
        <v/>
      </c>
      <c r="AN170" s="48" t="str">
        <f ca="1">IF(AND($B170&gt;0,AN$7&gt;0),INDEX(Výskyt[#Data],MATCH($B170,Výskyt[kód-P]),AN$7),"")</f>
        <v/>
      </c>
      <c r="AO170" s="48" t="str">
        <f ca="1">IF(AND($B170&gt;0,AO$7&gt;0),INDEX(Výskyt[#Data],MATCH($B170,Výskyt[kód-P]),AO$7),"")</f>
        <v/>
      </c>
      <c r="AP170" s="48" t="str">
        <f ca="1">IF(AND($B170&gt;0,AP$7&gt;0),INDEX(Výskyt[#Data],MATCH($B170,Výskyt[kód-P]),AP$7),"")</f>
        <v/>
      </c>
      <c r="AQ170" s="48" t="str">
        <f ca="1">IF(AND($B170&gt;0,AQ$7&gt;0),INDEX(Výskyt[#Data],MATCH($B170,Výskyt[kód-P]),AQ$7),"")</f>
        <v/>
      </c>
      <c r="AR170" s="48" t="str">
        <f ca="1">IF(AND($B170&gt;0,AR$7&gt;0),INDEX(Výskyt[#Data],MATCH($B170,Výskyt[kód-P]),AR$7),"")</f>
        <v/>
      </c>
      <c r="AS170" s="48" t="str">
        <f ca="1">IF(AND($B170&gt;0,AS$7&gt;0),INDEX(Výskyt[#Data],MATCH($B170,Výskyt[kód-P]),AS$7),"")</f>
        <v/>
      </c>
      <c r="AT170" s="48" t="str">
        <f ca="1">IF(AND($B170&gt;0,AT$7&gt;0),INDEX(Výskyt[#Data],MATCH($B170,Výskyt[kód-P]),AT$7),"")</f>
        <v/>
      </c>
      <c r="AU170" s="48" t="str">
        <f ca="1">IF(AND($B170&gt;0,AU$7&gt;0),INDEX(Výskyt[#Data],MATCH($B170,Výskyt[kód-P]),AU$7),"")</f>
        <v/>
      </c>
      <c r="AV170" s="48" t="str">
        <f ca="1">IF(AND($B170&gt;0,AV$7&gt;0),INDEX(Výskyt[#Data],MATCH($B170,Výskyt[kód-P]),AV$7),"")</f>
        <v/>
      </c>
      <c r="AW170" s="48" t="str">
        <f ca="1">IF(AND($B170&gt;0,AW$7&gt;0),INDEX(Výskyt[#Data],MATCH($B170,Výskyt[kód-P]),AW$7),"")</f>
        <v/>
      </c>
      <c r="AX170" s="48" t="str">
        <f ca="1">IF(AND($B170&gt;0,AX$7&gt;0),INDEX(Výskyt[#Data],MATCH($B170,Výskyt[kód-P]),AX$7),"")</f>
        <v/>
      </c>
      <c r="AY170" s="48" t="str">
        <f ca="1">IF(AND($B170&gt;0,AY$7&gt;0),INDEX(Výskyt[#Data],MATCH($B170,Výskyt[kód-P]),AY$7),"")</f>
        <v/>
      </c>
      <c r="AZ170" s="48" t="str">
        <f ca="1">IF(AND($B170&gt;0,AZ$7&gt;0),INDEX(Výskyt[#Data],MATCH($B170,Výskyt[kód-P]),AZ$7),"")</f>
        <v/>
      </c>
      <c r="BA170" s="48" t="str">
        <f ca="1">IF(AND($B170&gt;0,BA$7&gt;0),INDEX(Výskyt[#Data],MATCH($B170,Výskyt[kód-P]),BA$7),"")</f>
        <v/>
      </c>
      <c r="BB170" s="42"/>
    </row>
    <row r="171" spans="1:54" ht="12.75" customHeight="1" x14ac:dyDescent="0.4">
      <c r="A171" s="54">
        <v>163</v>
      </c>
      <c r="B171" s="55" t="str">
        <f>IFERROR(INDEX(Výskyt[[poradie]:[kód-P]],MATCH(A171,Výskyt[poradie],0),2),"")</f>
        <v/>
      </c>
      <c r="C171" s="55" t="str">
        <f>IFERROR(INDEX(Cenník[[Kód]:[Názov]],MATCH($B171,Cenník[Kód]),2),"")</f>
        <v/>
      </c>
      <c r="D171" s="48" t="str">
        <f t="shared" ca="1" si="6"/>
        <v/>
      </c>
      <c r="E171" s="56" t="str">
        <f>IFERROR(INDEX(Cenník[[KódN]:[JC]],MATCH($B171,Cenník[KódN]),2),"")</f>
        <v/>
      </c>
      <c r="F171" s="57" t="str">
        <f t="shared" ca="1" si="7"/>
        <v/>
      </c>
      <c r="G171" s="42"/>
      <c r="H171" s="58" t="str">
        <f t="shared" si="8"/>
        <v/>
      </c>
      <c r="I171" s="48" t="str">
        <f ca="1">IF(AND($B171&gt;0,I$7&gt;0),INDEX(Výskyt[#Data],MATCH($B171,Výskyt[kód-P]),I$7),"")</f>
        <v/>
      </c>
      <c r="J171" s="48" t="str">
        <f ca="1">IF(AND($B171&gt;0,J$7&gt;0),INDEX(Výskyt[#Data],MATCH($B171,Výskyt[kód-P]),J$7),"")</f>
        <v/>
      </c>
      <c r="K171" s="48" t="str">
        <f ca="1">IF(AND($B171&gt;0,K$7&gt;0),INDEX(Výskyt[#Data],MATCH($B171,Výskyt[kód-P]),K$7),"")</f>
        <v/>
      </c>
      <c r="L171" s="48" t="str">
        <f ca="1">IF(AND($B171&gt;0,L$7&gt;0),INDEX(Výskyt[#Data],MATCH($B171,Výskyt[kód-P]),L$7),"")</f>
        <v/>
      </c>
      <c r="M171" s="48" t="str">
        <f ca="1">IF(AND($B171&gt;0,M$7&gt;0),INDEX(Výskyt[#Data],MATCH($B171,Výskyt[kód-P]),M$7),"")</f>
        <v/>
      </c>
      <c r="N171" s="48" t="str">
        <f ca="1">IF(AND($B171&gt;0,N$7&gt;0),INDEX(Výskyt[#Data],MATCH($B171,Výskyt[kód-P]),N$7),"")</f>
        <v/>
      </c>
      <c r="O171" s="48" t="str">
        <f ca="1">IF(AND($B171&gt;0,O$7&gt;0),INDEX(Výskyt[#Data],MATCH($B171,Výskyt[kód-P]),O$7),"")</f>
        <v/>
      </c>
      <c r="P171" s="48" t="str">
        <f ca="1">IF(AND($B171&gt;0,P$7&gt;0),INDEX(Výskyt[#Data],MATCH($B171,Výskyt[kód-P]),P$7),"")</f>
        <v/>
      </c>
      <c r="Q171" s="48" t="str">
        <f ca="1">IF(AND($B171&gt;0,Q$7&gt;0),INDEX(Výskyt[#Data],MATCH($B171,Výskyt[kód-P]),Q$7),"")</f>
        <v/>
      </c>
      <c r="R171" s="48" t="str">
        <f ca="1">IF(AND($B171&gt;0,R$7&gt;0),INDEX(Výskyt[#Data],MATCH($B171,Výskyt[kód-P]),R$7),"")</f>
        <v/>
      </c>
      <c r="S171" s="48" t="str">
        <f ca="1">IF(AND($B171&gt;0,S$7&gt;0),INDEX(Výskyt[#Data],MATCH($B171,Výskyt[kód-P]),S$7),"")</f>
        <v/>
      </c>
      <c r="T171" s="48" t="str">
        <f ca="1">IF(AND($B171&gt;0,T$7&gt;0),INDEX(Výskyt[#Data],MATCH($B171,Výskyt[kód-P]),T$7),"")</f>
        <v/>
      </c>
      <c r="U171" s="48" t="str">
        <f ca="1">IF(AND($B171&gt;0,U$7&gt;0),INDEX(Výskyt[#Data],MATCH($B171,Výskyt[kód-P]),U$7),"")</f>
        <v/>
      </c>
      <c r="V171" s="48" t="str">
        <f ca="1">IF(AND($B171&gt;0,V$7&gt;0),INDEX(Výskyt[#Data],MATCH($B171,Výskyt[kód-P]),V$7),"")</f>
        <v/>
      </c>
      <c r="W171" s="48" t="str">
        <f ca="1">IF(AND($B171&gt;0,W$7&gt;0),INDEX(Výskyt[#Data],MATCH($B171,Výskyt[kód-P]),W$7),"")</f>
        <v/>
      </c>
      <c r="X171" s="48" t="str">
        <f ca="1">IF(AND($B171&gt;0,X$7&gt;0),INDEX(Výskyt[#Data],MATCH($B171,Výskyt[kód-P]),X$7),"")</f>
        <v/>
      </c>
      <c r="Y171" s="48" t="str">
        <f ca="1">IF(AND($B171&gt;0,Y$7&gt;0),INDEX(Výskyt[#Data],MATCH($B171,Výskyt[kód-P]),Y$7),"")</f>
        <v/>
      </c>
      <c r="Z171" s="48" t="str">
        <f ca="1">IF(AND($B171&gt;0,Z$7&gt;0),INDEX(Výskyt[#Data],MATCH($B171,Výskyt[kód-P]),Z$7),"")</f>
        <v/>
      </c>
      <c r="AA171" s="48" t="str">
        <f ca="1">IF(AND($B171&gt;0,AA$7&gt;0),INDEX(Výskyt[#Data],MATCH($B171,Výskyt[kód-P]),AA$7),"")</f>
        <v/>
      </c>
      <c r="AB171" s="48" t="str">
        <f ca="1">IF(AND($B171&gt;0,AB$7&gt;0),INDEX(Výskyt[#Data],MATCH($B171,Výskyt[kód-P]),AB$7),"")</f>
        <v/>
      </c>
      <c r="AC171" s="48" t="str">
        <f ca="1">IF(AND($B171&gt;0,AC$7&gt;0),INDEX(Výskyt[#Data],MATCH($B171,Výskyt[kód-P]),AC$7),"")</f>
        <v/>
      </c>
      <c r="AD171" s="48" t="str">
        <f ca="1">IF(AND($B171&gt;0,AD$7&gt;0),INDEX(Výskyt[#Data],MATCH($B171,Výskyt[kód-P]),AD$7),"")</f>
        <v/>
      </c>
      <c r="AE171" s="48" t="str">
        <f ca="1">IF(AND($B171&gt;0,AE$7&gt;0),INDEX(Výskyt[#Data],MATCH($B171,Výskyt[kód-P]),AE$7),"")</f>
        <v/>
      </c>
      <c r="AF171" s="48" t="str">
        <f ca="1">IF(AND($B171&gt;0,AF$7&gt;0),INDEX(Výskyt[#Data],MATCH($B171,Výskyt[kód-P]),AF$7),"")</f>
        <v/>
      </c>
      <c r="AG171" s="48" t="str">
        <f ca="1">IF(AND($B171&gt;0,AG$7&gt;0),INDEX(Výskyt[#Data],MATCH($B171,Výskyt[kód-P]),AG$7),"")</f>
        <v/>
      </c>
      <c r="AH171" s="48" t="str">
        <f ca="1">IF(AND($B171&gt;0,AH$7&gt;0),INDEX(Výskyt[#Data],MATCH($B171,Výskyt[kód-P]),AH$7),"")</f>
        <v/>
      </c>
      <c r="AI171" s="48" t="str">
        <f ca="1">IF(AND($B171&gt;0,AI$7&gt;0),INDEX(Výskyt[#Data],MATCH($B171,Výskyt[kód-P]),AI$7),"")</f>
        <v/>
      </c>
      <c r="AJ171" s="48" t="str">
        <f ca="1">IF(AND($B171&gt;0,AJ$7&gt;0),INDEX(Výskyt[#Data],MATCH($B171,Výskyt[kód-P]),AJ$7),"")</f>
        <v/>
      </c>
      <c r="AK171" s="48" t="str">
        <f ca="1">IF(AND($B171&gt;0,AK$7&gt;0),INDEX(Výskyt[#Data],MATCH($B171,Výskyt[kód-P]),AK$7),"")</f>
        <v/>
      </c>
      <c r="AL171" s="48" t="str">
        <f ca="1">IF(AND($B171&gt;0,AL$7&gt;0),INDEX(Výskyt[#Data],MATCH($B171,Výskyt[kód-P]),AL$7),"")</f>
        <v/>
      </c>
      <c r="AM171" s="48" t="str">
        <f ca="1">IF(AND($B171&gt;0,AM$7&gt;0),INDEX(Výskyt[#Data],MATCH($B171,Výskyt[kód-P]),AM$7),"")</f>
        <v/>
      </c>
      <c r="AN171" s="48" t="str">
        <f ca="1">IF(AND($B171&gt;0,AN$7&gt;0),INDEX(Výskyt[#Data],MATCH($B171,Výskyt[kód-P]),AN$7),"")</f>
        <v/>
      </c>
      <c r="AO171" s="48" t="str">
        <f ca="1">IF(AND($B171&gt;0,AO$7&gt;0),INDEX(Výskyt[#Data],MATCH($B171,Výskyt[kód-P]),AO$7),"")</f>
        <v/>
      </c>
      <c r="AP171" s="48" t="str">
        <f ca="1">IF(AND($B171&gt;0,AP$7&gt;0),INDEX(Výskyt[#Data],MATCH($B171,Výskyt[kód-P]),AP$7),"")</f>
        <v/>
      </c>
      <c r="AQ171" s="48" t="str">
        <f ca="1">IF(AND($B171&gt;0,AQ$7&gt;0),INDEX(Výskyt[#Data],MATCH($B171,Výskyt[kód-P]),AQ$7),"")</f>
        <v/>
      </c>
      <c r="AR171" s="48" t="str">
        <f ca="1">IF(AND($B171&gt;0,AR$7&gt;0),INDEX(Výskyt[#Data],MATCH($B171,Výskyt[kód-P]),AR$7),"")</f>
        <v/>
      </c>
      <c r="AS171" s="48" t="str">
        <f ca="1">IF(AND($B171&gt;0,AS$7&gt;0),INDEX(Výskyt[#Data],MATCH($B171,Výskyt[kód-P]),AS$7),"")</f>
        <v/>
      </c>
      <c r="AT171" s="48" t="str">
        <f ca="1">IF(AND($B171&gt;0,AT$7&gt;0),INDEX(Výskyt[#Data],MATCH($B171,Výskyt[kód-P]),AT$7),"")</f>
        <v/>
      </c>
      <c r="AU171" s="48" t="str">
        <f ca="1">IF(AND($B171&gt;0,AU$7&gt;0),INDEX(Výskyt[#Data],MATCH($B171,Výskyt[kód-P]),AU$7),"")</f>
        <v/>
      </c>
      <c r="AV171" s="48" t="str">
        <f ca="1">IF(AND($B171&gt;0,AV$7&gt;0),INDEX(Výskyt[#Data],MATCH($B171,Výskyt[kód-P]),AV$7),"")</f>
        <v/>
      </c>
      <c r="AW171" s="48" t="str">
        <f ca="1">IF(AND($B171&gt;0,AW$7&gt;0),INDEX(Výskyt[#Data],MATCH($B171,Výskyt[kód-P]),AW$7),"")</f>
        <v/>
      </c>
      <c r="AX171" s="48" t="str">
        <f ca="1">IF(AND($B171&gt;0,AX$7&gt;0),INDEX(Výskyt[#Data],MATCH($B171,Výskyt[kód-P]),AX$7),"")</f>
        <v/>
      </c>
      <c r="AY171" s="48" t="str">
        <f ca="1">IF(AND($B171&gt;0,AY$7&gt;0),INDEX(Výskyt[#Data],MATCH($B171,Výskyt[kód-P]),AY$7),"")</f>
        <v/>
      </c>
      <c r="AZ171" s="48" t="str">
        <f ca="1">IF(AND($B171&gt;0,AZ$7&gt;0),INDEX(Výskyt[#Data],MATCH($B171,Výskyt[kód-P]),AZ$7),"")</f>
        <v/>
      </c>
      <c r="BA171" s="48" t="str">
        <f ca="1">IF(AND($B171&gt;0,BA$7&gt;0),INDEX(Výskyt[#Data],MATCH($B171,Výskyt[kód-P]),BA$7),"")</f>
        <v/>
      </c>
      <c r="BB171" s="42"/>
    </row>
    <row r="172" spans="1:54" ht="12.75" customHeight="1" x14ac:dyDescent="0.4">
      <c r="A172" s="54">
        <v>164</v>
      </c>
      <c r="B172" s="55" t="str">
        <f>IFERROR(INDEX(Výskyt[[poradie]:[kód-P]],MATCH(A172,Výskyt[poradie],0),2),"")</f>
        <v/>
      </c>
      <c r="C172" s="55" t="str">
        <f>IFERROR(INDEX(Cenník[[Kód]:[Názov]],MATCH($B172,Cenník[Kód]),2),"")</f>
        <v/>
      </c>
      <c r="D172" s="48" t="str">
        <f t="shared" ca="1" si="6"/>
        <v/>
      </c>
      <c r="E172" s="56" t="str">
        <f>IFERROR(INDEX(Cenník[[KódN]:[JC]],MATCH($B172,Cenník[KódN]),2),"")</f>
        <v/>
      </c>
      <c r="F172" s="57" t="str">
        <f t="shared" ca="1" si="7"/>
        <v/>
      </c>
      <c r="G172" s="42"/>
      <c r="H172" s="58" t="str">
        <f t="shared" si="8"/>
        <v/>
      </c>
      <c r="I172" s="48" t="str">
        <f ca="1">IF(AND($B172&gt;0,I$7&gt;0),INDEX(Výskyt[#Data],MATCH($B172,Výskyt[kód-P]),I$7),"")</f>
        <v/>
      </c>
      <c r="J172" s="48" t="str">
        <f ca="1">IF(AND($B172&gt;0,J$7&gt;0),INDEX(Výskyt[#Data],MATCH($B172,Výskyt[kód-P]),J$7),"")</f>
        <v/>
      </c>
      <c r="K172" s="48" t="str">
        <f ca="1">IF(AND($B172&gt;0,K$7&gt;0),INDEX(Výskyt[#Data],MATCH($B172,Výskyt[kód-P]),K$7),"")</f>
        <v/>
      </c>
      <c r="L172" s="48" t="str">
        <f ca="1">IF(AND($B172&gt;0,L$7&gt;0),INDEX(Výskyt[#Data],MATCH($B172,Výskyt[kód-P]),L$7),"")</f>
        <v/>
      </c>
      <c r="M172" s="48" t="str">
        <f ca="1">IF(AND($B172&gt;0,M$7&gt;0),INDEX(Výskyt[#Data],MATCH($B172,Výskyt[kód-P]),M$7),"")</f>
        <v/>
      </c>
      <c r="N172" s="48" t="str">
        <f ca="1">IF(AND($B172&gt;0,N$7&gt;0),INDEX(Výskyt[#Data],MATCH($B172,Výskyt[kód-P]),N$7),"")</f>
        <v/>
      </c>
      <c r="O172" s="48" t="str">
        <f ca="1">IF(AND($B172&gt;0,O$7&gt;0),INDEX(Výskyt[#Data],MATCH($B172,Výskyt[kód-P]),O$7),"")</f>
        <v/>
      </c>
      <c r="P172" s="48" t="str">
        <f ca="1">IF(AND($B172&gt;0,P$7&gt;0),INDEX(Výskyt[#Data],MATCH($B172,Výskyt[kód-P]),P$7),"")</f>
        <v/>
      </c>
      <c r="Q172" s="48" t="str">
        <f ca="1">IF(AND($B172&gt;0,Q$7&gt;0),INDEX(Výskyt[#Data],MATCH($B172,Výskyt[kód-P]),Q$7),"")</f>
        <v/>
      </c>
      <c r="R172" s="48" t="str">
        <f ca="1">IF(AND($B172&gt;0,R$7&gt;0),INDEX(Výskyt[#Data],MATCH($B172,Výskyt[kód-P]),R$7),"")</f>
        <v/>
      </c>
      <c r="S172" s="48" t="str">
        <f ca="1">IF(AND($B172&gt;0,S$7&gt;0),INDEX(Výskyt[#Data],MATCH($B172,Výskyt[kód-P]),S$7),"")</f>
        <v/>
      </c>
      <c r="T172" s="48" t="str">
        <f ca="1">IF(AND($B172&gt;0,T$7&gt;0),INDEX(Výskyt[#Data],MATCH($B172,Výskyt[kód-P]),T$7),"")</f>
        <v/>
      </c>
      <c r="U172" s="48" t="str">
        <f ca="1">IF(AND($B172&gt;0,U$7&gt;0),INDEX(Výskyt[#Data],MATCH($B172,Výskyt[kód-P]),U$7),"")</f>
        <v/>
      </c>
      <c r="V172" s="48" t="str">
        <f ca="1">IF(AND($B172&gt;0,V$7&gt;0),INDEX(Výskyt[#Data],MATCH($B172,Výskyt[kód-P]),V$7),"")</f>
        <v/>
      </c>
      <c r="W172" s="48" t="str">
        <f ca="1">IF(AND($B172&gt;0,W$7&gt;0),INDEX(Výskyt[#Data],MATCH($B172,Výskyt[kód-P]),W$7),"")</f>
        <v/>
      </c>
      <c r="X172" s="48" t="str">
        <f ca="1">IF(AND($B172&gt;0,X$7&gt;0),INDEX(Výskyt[#Data],MATCH($B172,Výskyt[kód-P]),X$7),"")</f>
        <v/>
      </c>
      <c r="Y172" s="48" t="str">
        <f ca="1">IF(AND($B172&gt;0,Y$7&gt;0),INDEX(Výskyt[#Data],MATCH($B172,Výskyt[kód-P]),Y$7),"")</f>
        <v/>
      </c>
      <c r="Z172" s="48" t="str">
        <f ca="1">IF(AND($B172&gt;0,Z$7&gt;0),INDEX(Výskyt[#Data],MATCH($B172,Výskyt[kód-P]),Z$7),"")</f>
        <v/>
      </c>
      <c r="AA172" s="48" t="str">
        <f ca="1">IF(AND($B172&gt;0,AA$7&gt;0),INDEX(Výskyt[#Data],MATCH($B172,Výskyt[kód-P]),AA$7),"")</f>
        <v/>
      </c>
      <c r="AB172" s="48" t="str">
        <f ca="1">IF(AND($B172&gt;0,AB$7&gt;0),INDEX(Výskyt[#Data],MATCH($B172,Výskyt[kód-P]),AB$7),"")</f>
        <v/>
      </c>
      <c r="AC172" s="48" t="str">
        <f ca="1">IF(AND($B172&gt;0,AC$7&gt;0),INDEX(Výskyt[#Data],MATCH($B172,Výskyt[kód-P]),AC$7),"")</f>
        <v/>
      </c>
      <c r="AD172" s="48" t="str">
        <f ca="1">IF(AND($B172&gt;0,AD$7&gt;0),INDEX(Výskyt[#Data],MATCH($B172,Výskyt[kód-P]),AD$7),"")</f>
        <v/>
      </c>
      <c r="AE172" s="48" t="str">
        <f ca="1">IF(AND($B172&gt;0,AE$7&gt;0),INDEX(Výskyt[#Data],MATCH($B172,Výskyt[kód-P]),AE$7),"")</f>
        <v/>
      </c>
      <c r="AF172" s="48" t="str">
        <f ca="1">IF(AND($B172&gt;0,AF$7&gt;0),INDEX(Výskyt[#Data],MATCH($B172,Výskyt[kód-P]),AF$7),"")</f>
        <v/>
      </c>
      <c r="AG172" s="48" t="str">
        <f ca="1">IF(AND($B172&gt;0,AG$7&gt;0),INDEX(Výskyt[#Data],MATCH($B172,Výskyt[kód-P]),AG$7),"")</f>
        <v/>
      </c>
      <c r="AH172" s="48" t="str">
        <f ca="1">IF(AND($B172&gt;0,AH$7&gt;0),INDEX(Výskyt[#Data],MATCH($B172,Výskyt[kód-P]),AH$7),"")</f>
        <v/>
      </c>
      <c r="AI172" s="48" t="str">
        <f ca="1">IF(AND($B172&gt;0,AI$7&gt;0),INDEX(Výskyt[#Data],MATCH($B172,Výskyt[kód-P]),AI$7),"")</f>
        <v/>
      </c>
      <c r="AJ172" s="48" t="str">
        <f ca="1">IF(AND($B172&gt;0,AJ$7&gt;0),INDEX(Výskyt[#Data],MATCH($B172,Výskyt[kód-P]),AJ$7),"")</f>
        <v/>
      </c>
      <c r="AK172" s="48" t="str">
        <f ca="1">IF(AND($B172&gt;0,AK$7&gt;0),INDEX(Výskyt[#Data],MATCH($B172,Výskyt[kód-P]),AK$7),"")</f>
        <v/>
      </c>
      <c r="AL172" s="48" t="str">
        <f ca="1">IF(AND($B172&gt;0,AL$7&gt;0),INDEX(Výskyt[#Data],MATCH($B172,Výskyt[kód-P]),AL$7),"")</f>
        <v/>
      </c>
      <c r="AM172" s="48" t="str">
        <f ca="1">IF(AND($B172&gt;0,AM$7&gt;0),INDEX(Výskyt[#Data],MATCH($B172,Výskyt[kód-P]),AM$7),"")</f>
        <v/>
      </c>
      <c r="AN172" s="48" t="str">
        <f ca="1">IF(AND($B172&gt;0,AN$7&gt;0),INDEX(Výskyt[#Data],MATCH($B172,Výskyt[kód-P]),AN$7),"")</f>
        <v/>
      </c>
      <c r="AO172" s="48" t="str">
        <f ca="1">IF(AND($B172&gt;0,AO$7&gt;0),INDEX(Výskyt[#Data],MATCH($B172,Výskyt[kód-P]),AO$7),"")</f>
        <v/>
      </c>
      <c r="AP172" s="48" t="str">
        <f ca="1">IF(AND($B172&gt;0,AP$7&gt;0),INDEX(Výskyt[#Data],MATCH($B172,Výskyt[kód-P]),AP$7),"")</f>
        <v/>
      </c>
      <c r="AQ172" s="48" t="str">
        <f ca="1">IF(AND($B172&gt;0,AQ$7&gt;0),INDEX(Výskyt[#Data],MATCH($B172,Výskyt[kód-P]),AQ$7),"")</f>
        <v/>
      </c>
      <c r="AR172" s="48" t="str">
        <f ca="1">IF(AND($B172&gt;0,AR$7&gt;0),INDEX(Výskyt[#Data],MATCH($B172,Výskyt[kód-P]),AR$7),"")</f>
        <v/>
      </c>
      <c r="AS172" s="48" t="str">
        <f ca="1">IF(AND($B172&gt;0,AS$7&gt;0),INDEX(Výskyt[#Data],MATCH($B172,Výskyt[kód-P]),AS$7),"")</f>
        <v/>
      </c>
      <c r="AT172" s="48" t="str">
        <f ca="1">IF(AND($B172&gt;0,AT$7&gt;0),INDEX(Výskyt[#Data],MATCH($B172,Výskyt[kód-P]),AT$7),"")</f>
        <v/>
      </c>
      <c r="AU172" s="48" t="str">
        <f ca="1">IF(AND($B172&gt;0,AU$7&gt;0),INDEX(Výskyt[#Data],MATCH($B172,Výskyt[kód-P]),AU$7),"")</f>
        <v/>
      </c>
      <c r="AV172" s="48" t="str">
        <f ca="1">IF(AND($B172&gt;0,AV$7&gt;0),INDEX(Výskyt[#Data],MATCH($B172,Výskyt[kód-P]),AV$7),"")</f>
        <v/>
      </c>
      <c r="AW172" s="48" t="str">
        <f ca="1">IF(AND($B172&gt;0,AW$7&gt;0),INDEX(Výskyt[#Data],MATCH($B172,Výskyt[kód-P]),AW$7),"")</f>
        <v/>
      </c>
      <c r="AX172" s="48" t="str">
        <f ca="1">IF(AND($B172&gt;0,AX$7&gt;0),INDEX(Výskyt[#Data],MATCH($B172,Výskyt[kód-P]),AX$7),"")</f>
        <v/>
      </c>
      <c r="AY172" s="48" t="str">
        <f ca="1">IF(AND($B172&gt;0,AY$7&gt;0),INDEX(Výskyt[#Data],MATCH($B172,Výskyt[kód-P]),AY$7),"")</f>
        <v/>
      </c>
      <c r="AZ172" s="48" t="str">
        <f ca="1">IF(AND($B172&gt;0,AZ$7&gt;0),INDEX(Výskyt[#Data],MATCH($B172,Výskyt[kód-P]),AZ$7),"")</f>
        <v/>
      </c>
      <c r="BA172" s="48" t="str">
        <f ca="1">IF(AND($B172&gt;0,BA$7&gt;0),INDEX(Výskyt[#Data],MATCH($B172,Výskyt[kód-P]),BA$7),"")</f>
        <v/>
      </c>
      <c r="BB172" s="42"/>
    </row>
    <row r="173" spans="1:54" ht="12.75" customHeight="1" x14ac:dyDescent="0.4">
      <c r="A173" s="54">
        <v>165</v>
      </c>
      <c r="B173" s="55" t="str">
        <f>IFERROR(INDEX(Výskyt[[poradie]:[kód-P]],MATCH(A173,Výskyt[poradie],0),2),"")</f>
        <v/>
      </c>
      <c r="C173" s="55" t="str">
        <f>IFERROR(INDEX(Cenník[[Kód]:[Názov]],MATCH($B173,Cenník[Kód]),2),"")</f>
        <v/>
      </c>
      <c r="D173" s="48" t="str">
        <f t="shared" ca="1" si="6"/>
        <v/>
      </c>
      <c r="E173" s="56" t="str">
        <f>IFERROR(INDEX(Cenník[[KódN]:[JC]],MATCH($B173,Cenník[KódN]),2),"")</f>
        <v/>
      </c>
      <c r="F173" s="57" t="str">
        <f t="shared" ca="1" si="7"/>
        <v/>
      </c>
      <c r="G173" s="42"/>
      <c r="H173" s="58" t="str">
        <f t="shared" si="8"/>
        <v/>
      </c>
      <c r="I173" s="48" t="str">
        <f ca="1">IF(AND($B173&gt;0,I$7&gt;0),INDEX(Výskyt[#Data],MATCH($B173,Výskyt[kód-P]),I$7),"")</f>
        <v/>
      </c>
      <c r="J173" s="48" t="str">
        <f ca="1">IF(AND($B173&gt;0,J$7&gt;0),INDEX(Výskyt[#Data],MATCH($B173,Výskyt[kód-P]),J$7),"")</f>
        <v/>
      </c>
      <c r="K173" s="48" t="str">
        <f ca="1">IF(AND($B173&gt;0,K$7&gt;0),INDEX(Výskyt[#Data],MATCH($B173,Výskyt[kód-P]),K$7),"")</f>
        <v/>
      </c>
      <c r="L173" s="48" t="str">
        <f ca="1">IF(AND($B173&gt;0,L$7&gt;0),INDEX(Výskyt[#Data],MATCH($B173,Výskyt[kód-P]),L$7),"")</f>
        <v/>
      </c>
      <c r="M173" s="48" t="str">
        <f ca="1">IF(AND($B173&gt;0,M$7&gt;0),INDEX(Výskyt[#Data],MATCH($B173,Výskyt[kód-P]),M$7),"")</f>
        <v/>
      </c>
      <c r="N173" s="48" t="str">
        <f ca="1">IF(AND($B173&gt;0,N$7&gt;0),INDEX(Výskyt[#Data],MATCH($B173,Výskyt[kód-P]),N$7),"")</f>
        <v/>
      </c>
      <c r="O173" s="48" t="str">
        <f ca="1">IF(AND($B173&gt;0,O$7&gt;0),INDEX(Výskyt[#Data],MATCH($B173,Výskyt[kód-P]),O$7),"")</f>
        <v/>
      </c>
      <c r="P173" s="48" t="str">
        <f ca="1">IF(AND($B173&gt;0,P$7&gt;0),INDEX(Výskyt[#Data],MATCH($B173,Výskyt[kód-P]),P$7),"")</f>
        <v/>
      </c>
      <c r="Q173" s="48" t="str">
        <f ca="1">IF(AND($B173&gt;0,Q$7&gt;0),INDEX(Výskyt[#Data],MATCH($B173,Výskyt[kód-P]),Q$7),"")</f>
        <v/>
      </c>
      <c r="R173" s="48" t="str">
        <f ca="1">IF(AND($B173&gt;0,R$7&gt;0),INDEX(Výskyt[#Data],MATCH($B173,Výskyt[kód-P]),R$7),"")</f>
        <v/>
      </c>
      <c r="S173" s="48" t="str">
        <f ca="1">IF(AND($B173&gt;0,S$7&gt;0),INDEX(Výskyt[#Data],MATCH($B173,Výskyt[kód-P]),S$7),"")</f>
        <v/>
      </c>
      <c r="T173" s="48" t="str">
        <f ca="1">IF(AND($B173&gt;0,T$7&gt;0),INDEX(Výskyt[#Data],MATCH($B173,Výskyt[kód-P]),T$7),"")</f>
        <v/>
      </c>
      <c r="U173" s="48" t="str">
        <f ca="1">IF(AND($B173&gt;0,U$7&gt;0),INDEX(Výskyt[#Data],MATCH($B173,Výskyt[kód-P]),U$7),"")</f>
        <v/>
      </c>
      <c r="V173" s="48" t="str">
        <f ca="1">IF(AND($B173&gt;0,V$7&gt;0),INDEX(Výskyt[#Data],MATCH($B173,Výskyt[kód-P]),V$7),"")</f>
        <v/>
      </c>
      <c r="W173" s="48" t="str">
        <f ca="1">IF(AND($B173&gt;0,W$7&gt;0),INDEX(Výskyt[#Data],MATCH($B173,Výskyt[kód-P]),W$7),"")</f>
        <v/>
      </c>
      <c r="X173" s="48" t="str">
        <f ca="1">IF(AND($B173&gt;0,X$7&gt;0),INDEX(Výskyt[#Data],MATCH($B173,Výskyt[kód-P]),X$7),"")</f>
        <v/>
      </c>
      <c r="Y173" s="48" t="str">
        <f ca="1">IF(AND($B173&gt;0,Y$7&gt;0),INDEX(Výskyt[#Data],MATCH($B173,Výskyt[kód-P]),Y$7),"")</f>
        <v/>
      </c>
      <c r="Z173" s="48" t="str">
        <f ca="1">IF(AND($B173&gt;0,Z$7&gt;0),INDEX(Výskyt[#Data],MATCH($B173,Výskyt[kód-P]),Z$7),"")</f>
        <v/>
      </c>
      <c r="AA173" s="48" t="str">
        <f ca="1">IF(AND($B173&gt;0,AA$7&gt;0),INDEX(Výskyt[#Data],MATCH($B173,Výskyt[kód-P]),AA$7),"")</f>
        <v/>
      </c>
      <c r="AB173" s="48" t="str">
        <f ca="1">IF(AND($B173&gt;0,AB$7&gt;0),INDEX(Výskyt[#Data],MATCH($B173,Výskyt[kód-P]),AB$7),"")</f>
        <v/>
      </c>
      <c r="AC173" s="48" t="str">
        <f ca="1">IF(AND($B173&gt;0,AC$7&gt;0),INDEX(Výskyt[#Data],MATCH($B173,Výskyt[kód-P]),AC$7),"")</f>
        <v/>
      </c>
      <c r="AD173" s="48" t="str">
        <f ca="1">IF(AND($B173&gt;0,AD$7&gt;0),INDEX(Výskyt[#Data],MATCH($B173,Výskyt[kód-P]),AD$7),"")</f>
        <v/>
      </c>
      <c r="AE173" s="48" t="str">
        <f ca="1">IF(AND($B173&gt;0,AE$7&gt;0),INDEX(Výskyt[#Data],MATCH($B173,Výskyt[kód-P]),AE$7),"")</f>
        <v/>
      </c>
      <c r="AF173" s="48" t="str">
        <f ca="1">IF(AND($B173&gt;0,AF$7&gt;0),INDEX(Výskyt[#Data],MATCH($B173,Výskyt[kód-P]),AF$7),"")</f>
        <v/>
      </c>
      <c r="AG173" s="48" t="str">
        <f ca="1">IF(AND($B173&gt;0,AG$7&gt;0),INDEX(Výskyt[#Data],MATCH($B173,Výskyt[kód-P]),AG$7),"")</f>
        <v/>
      </c>
      <c r="AH173" s="48" t="str">
        <f ca="1">IF(AND($B173&gt;0,AH$7&gt;0),INDEX(Výskyt[#Data],MATCH($B173,Výskyt[kód-P]),AH$7),"")</f>
        <v/>
      </c>
      <c r="AI173" s="48" t="str">
        <f ca="1">IF(AND($B173&gt;0,AI$7&gt;0),INDEX(Výskyt[#Data],MATCH($B173,Výskyt[kód-P]),AI$7),"")</f>
        <v/>
      </c>
      <c r="AJ173" s="48" t="str">
        <f ca="1">IF(AND($B173&gt;0,AJ$7&gt;0),INDEX(Výskyt[#Data],MATCH($B173,Výskyt[kód-P]),AJ$7),"")</f>
        <v/>
      </c>
      <c r="AK173" s="48" t="str">
        <f ca="1">IF(AND($B173&gt;0,AK$7&gt;0),INDEX(Výskyt[#Data],MATCH($B173,Výskyt[kód-P]),AK$7),"")</f>
        <v/>
      </c>
      <c r="AL173" s="48" t="str">
        <f ca="1">IF(AND($B173&gt;0,AL$7&gt;0),INDEX(Výskyt[#Data],MATCH($B173,Výskyt[kód-P]),AL$7),"")</f>
        <v/>
      </c>
      <c r="AM173" s="48" t="str">
        <f ca="1">IF(AND($B173&gt;0,AM$7&gt;0),INDEX(Výskyt[#Data],MATCH($B173,Výskyt[kód-P]),AM$7),"")</f>
        <v/>
      </c>
      <c r="AN173" s="48" t="str">
        <f ca="1">IF(AND($B173&gt;0,AN$7&gt;0),INDEX(Výskyt[#Data],MATCH($B173,Výskyt[kód-P]),AN$7),"")</f>
        <v/>
      </c>
      <c r="AO173" s="48" t="str">
        <f ca="1">IF(AND($B173&gt;0,AO$7&gt;0),INDEX(Výskyt[#Data],MATCH($B173,Výskyt[kód-P]),AO$7),"")</f>
        <v/>
      </c>
      <c r="AP173" s="48" t="str">
        <f ca="1">IF(AND($B173&gt;0,AP$7&gt;0),INDEX(Výskyt[#Data],MATCH($B173,Výskyt[kód-P]),AP$7),"")</f>
        <v/>
      </c>
      <c r="AQ173" s="48" t="str">
        <f ca="1">IF(AND($B173&gt;0,AQ$7&gt;0),INDEX(Výskyt[#Data],MATCH($B173,Výskyt[kód-P]),AQ$7),"")</f>
        <v/>
      </c>
      <c r="AR173" s="48" t="str">
        <f ca="1">IF(AND($B173&gt;0,AR$7&gt;0),INDEX(Výskyt[#Data],MATCH($B173,Výskyt[kód-P]),AR$7),"")</f>
        <v/>
      </c>
      <c r="AS173" s="48" t="str">
        <f ca="1">IF(AND($B173&gt;0,AS$7&gt;0),INDEX(Výskyt[#Data],MATCH($B173,Výskyt[kód-P]),AS$7),"")</f>
        <v/>
      </c>
      <c r="AT173" s="48" t="str">
        <f ca="1">IF(AND($B173&gt;0,AT$7&gt;0),INDEX(Výskyt[#Data],MATCH($B173,Výskyt[kód-P]),AT$7),"")</f>
        <v/>
      </c>
      <c r="AU173" s="48" t="str">
        <f ca="1">IF(AND($B173&gt;0,AU$7&gt;0),INDEX(Výskyt[#Data],MATCH($B173,Výskyt[kód-P]),AU$7),"")</f>
        <v/>
      </c>
      <c r="AV173" s="48" t="str">
        <f ca="1">IF(AND($B173&gt;0,AV$7&gt;0),INDEX(Výskyt[#Data],MATCH($B173,Výskyt[kód-P]),AV$7),"")</f>
        <v/>
      </c>
      <c r="AW173" s="48" t="str">
        <f ca="1">IF(AND($B173&gt;0,AW$7&gt;0),INDEX(Výskyt[#Data],MATCH($B173,Výskyt[kód-P]),AW$7),"")</f>
        <v/>
      </c>
      <c r="AX173" s="48" t="str">
        <f ca="1">IF(AND($B173&gt;0,AX$7&gt;0),INDEX(Výskyt[#Data],MATCH($B173,Výskyt[kód-P]),AX$7),"")</f>
        <v/>
      </c>
      <c r="AY173" s="48" t="str">
        <f ca="1">IF(AND($B173&gt;0,AY$7&gt;0),INDEX(Výskyt[#Data],MATCH($B173,Výskyt[kód-P]),AY$7),"")</f>
        <v/>
      </c>
      <c r="AZ173" s="48" t="str">
        <f ca="1">IF(AND($B173&gt;0,AZ$7&gt;0),INDEX(Výskyt[#Data],MATCH($B173,Výskyt[kód-P]),AZ$7),"")</f>
        <v/>
      </c>
      <c r="BA173" s="48" t="str">
        <f ca="1">IF(AND($B173&gt;0,BA$7&gt;0),INDEX(Výskyt[#Data],MATCH($B173,Výskyt[kód-P]),BA$7),"")</f>
        <v/>
      </c>
      <c r="BB173" s="42"/>
    </row>
    <row r="174" spans="1:54" ht="12.75" customHeight="1" x14ac:dyDescent="0.4">
      <c r="A174" s="54">
        <v>166</v>
      </c>
      <c r="B174" s="55" t="str">
        <f>IFERROR(INDEX(Výskyt[[poradie]:[kód-P]],MATCH(A174,Výskyt[poradie],0),2),"")</f>
        <v/>
      </c>
      <c r="C174" s="55" t="str">
        <f>IFERROR(INDEX(Cenník[[Kód]:[Názov]],MATCH($B174,Cenník[Kód]),2),"")</f>
        <v/>
      </c>
      <c r="D174" s="48" t="str">
        <f t="shared" ca="1" si="6"/>
        <v/>
      </c>
      <c r="E174" s="56" t="str">
        <f>IFERROR(INDEX(Cenník[[KódN]:[JC]],MATCH($B174,Cenník[KódN]),2),"")</f>
        <v/>
      </c>
      <c r="F174" s="57" t="str">
        <f t="shared" ca="1" si="7"/>
        <v/>
      </c>
      <c r="G174" s="42"/>
      <c r="H174" s="58" t="str">
        <f t="shared" si="8"/>
        <v/>
      </c>
      <c r="I174" s="48" t="str">
        <f ca="1">IF(AND($B174&gt;0,I$7&gt;0),INDEX(Výskyt[#Data],MATCH($B174,Výskyt[kód-P]),I$7),"")</f>
        <v/>
      </c>
      <c r="J174" s="48" t="str">
        <f ca="1">IF(AND($B174&gt;0,J$7&gt;0),INDEX(Výskyt[#Data],MATCH($B174,Výskyt[kód-P]),J$7),"")</f>
        <v/>
      </c>
      <c r="K174" s="48" t="str">
        <f ca="1">IF(AND($B174&gt;0,K$7&gt;0),INDEX(Výskyt[#Data],MATCH($B174,Výskyt[kód-P]),K$7),"")</f>
        <v/>
      </c>
      <c r="L174" s="48" t="str">
        <f ca="1">IF(AND($B174&gt;0,L$7&gt;0),INDEX(Výskyt[#Data],MATCH($B174,Výskyt[kód-P]),L$7),"")</f>
        <v/>
      </c>
      <c r="M174" s="48" t="str">
        <f ca="1">IF(AND($B174&gt;0,M$7&gt;0),INDEX(Výskyt[#Data],MATCH($B174,Výskyt[kód-P]),M$7),"")</f>
        <v/>
      </c>
      <c r="N174" s="48" t="str">
        <f ca="1">IF(AND($B174&gt;0,N$7&gt;0),INDEX(Výskyt[#Data],MATCH($B174,Výskyt[kód-P]),N$7),"")</f>
        <v/>
      </c>
      <c r="O174" s="48" t="str">
        <f ca="1">IF(AND($B174&gt;0,O$7&gt;0),INDEX(Výskyt[#Data],MATCH($B174,Výskyt[kód-P]),O$7),"")</f>
        <v/>
      </c>
      <c r="P174" s="48" t="str">
        <f ca="1">IF(AND($B174&gt;0,P$7&gt;0),INDEX(Výskyt[#Data],MATCH($B174,Výskyt[kód-P]),P$7),"")</f>
        <v/>
      </c>
      <c r="Q174" s="48" t="str">
        <f ca="1">IF(AND($B174&gt;0,Q$7&gt;0),INDEX(Výskyt[#Data],MATCH($B174,Výskyt[kód-P]),Q$7),"")</f>
        <v/>
      </c>
      <c r="R174" s="48" t="str">
        <f ca="1">IF(AND($B174&gt;0,R$7&gt;0),INDEX(Výskyt[#Data],MATCH($B174,Výskyt[kód-P]),R$7),"")</f>
        <v/>
      </c>
      <c r="S174" s="48" t="str">
        <f ca="1">IF(AND($B174&gt;0,S$7&gt;0),INDEX(Výskyt[#Data],MATCH($B174,Výskyt[kód-P]),S$7),"")</f>
        <v/>
      </c>
      <c r="T174" s="48" t="str">
        <f ca="1">IF(AND($B174&gt;0,T$7&gt;0),INDEX(Výskyt[#Data],MATCH($B174,Výskyt[kód-P]),T$7),"")</f>
        <v/>
      </c>
      <c r="U174" s="48" t="str">
        <f ca="1">IF(AND($B174&gt;0,U$7&gt;0),INDEX(Výskyt[#Data],MATCH($B174,Výskyt[kód-P]),U$7),"")</f>
        <v/>
      </c>
      <c r="V174" s="48" t="str">
        <f ca="1">IF(AND($B174&gt;0,V$7&gt;0),INDEX(Výskyt[#Data],MATCH($B174,Výskyt[kód-P]),V$7),"")</f>
        <v/>
      </c>
      <c r="W174" s="48" t="str">
        <f ca="1">IF(AND($B174&gt;0,W$7&gt;0),INDEX(Výskyt[#Data],MATCH($B174,Výskyt[kód-P]),W$7),"")</f>
        <v/>
      </c>
      <c r="X174" s="48" t="str">
        <f ca="1">IF(AND($B174&gt;0,X$7&gt;0),INDEX(Výskyt[#Data],MATCH($B174,Výskyt[kód-P]),X$7),"")</f>
        <v/>
      </c>
      <c r="Y174" s="48" t="str">
        <f ca="1">IF(AND($B174&gt;0,Y$7&gt;0),INDEX(Výskyt[#Data],MATCH($B174,Výskyt[kód-P]),Y$7),"")</f>
        <v/>
      </c>
      <c r="Z174" s="48" t="str">
        <f ca="1">IF(AND($B174&gt;0,Z$7&gt;0),INDEX(Výskyt[#Data],MATCH($B174,Výskyt[kód-P]),Z$7),"")</f>
        <v/>
      </c>
      <c r="AA174" s="48" t="str">
        <f ca="1">IF(AND($B174&gt;0,AA$7&gt;0),INDEX(Výskyt[#Data],MATCH($B174,Výskyt[kód-P]),AA$7),"")</f>
        <v/>
      </c>
      <c r="AB174" s="48" t="str">
        <f ca="1">IF(AND($B174&gt;0,AB$7&gt;0),INDEX(Výskyt[#Data],MATCH($B174,Výskyt[kód-P]),AB$7),"")</f>
        <v/>
      </c>
      <c r="AC174" s="48" t="str">
        <f ca="1">IF(AND($B174&gt;0,AC$7&gt;0),INDEX(Výskyt[#Data],MATCH($B174,Výskyt[kód-P]),AC$7),"")</f>
        <v/>
      </c>
      <c r="AD174" s="48" t="str">
        <f ca="1">IF(AND($B174&gt;0,AD$7&gt;0),INDEX(Výskyt[#Data],MATCH($B174,Výskyt[kód-P]),AD$7),"")</f>
        <v/>
      </c>
      <c r="AE174" s="48" t="str">
        <f ca="1">IF(AND($B174&gt;0,AE$7&gt;0),INDEX(Výskyt[#Data],MATCH($B174,Výskyt[kód-P]),AE$7),"")</f>
        <v/>
      </c>
      <c r="AF174" s="48" t="str">
        <f ca="1">IF(AND($B174&gt;0,AF$7&gt;0),INDEX(Výskyt[#Data],MATCH($B174,Výskyt[kód-P]),AF$7),"")</f>
        <v/>
      </c>
      <c r="AG174" s="48" t="str">
        <f ca="1">IF(AND($B174&gt;0,AG$7&gt;0),INDEX(Výskyt[#Data],MATCH($B174,Výskyt[kód-P]),AG$7),"")</f>
        <v/>
      </c>
      <c r="AH174" s="48" t="str">
        <f ca="1">IF(AND($B174&gt;0,AH$7&gt;0),INDEX(Výskyt[#Data],MATCH($B174,Výskyt[kód-P]),AH$7),"")</f>
        <v/>
      </c>
      <c r="AI174" s="48" t="str">
        <f ca="1">IF(AND($B174&gt;0,AI$7&gt;0),INDEX(Výskyt[#Data],MATCH($B174,Výskyt[kód-P]),AI$7),"")</f>
        <v/>
      </c>
      <c r="AJ174" s="48" t="str">
        <f ca="1">IF(AND($B174&gt;0,AJ$7&gt;0),INDEX(Výskyt[#Data],MATCH($B174,Výskyt[kód-P]),AJ$7),"")</f>
        <v/>
      </c>
      <c r="AK174" s="48" t="str">
        <f ca="1">IF(AND($B174&gt;0,AK$7&gt;0),INDEX(Výskyt[#Data],MATCH($B174,Výskyt[kód-P]),AK$7),"")</f>
        <v/>
      </c>
      <c r="AL174" s="48" t="str">
        <f ca="1">IF(AND($B174&gt;0,AL$7&gt;0),INDEX(Výskyt[#Data],MATCH($B174,Výskyt[kód-P]),AL$7),"")</f>
        <v/>
      </c>
      <c r="AM174" s="48" t="str">
        <f ca="1">IF(AND($B174&gt;0,AM$7&gt;0),INDEX(Výskyt[#Data],MATCH($B174,Výskyt[kód-P]),AM$7),"")</f>
        <v/>
      </c>
      <c r="AN174" s="48" t="str">
        <f ca="1">IF(AND($B174&gt;0,AN$7&gt;0),INDEX(Výskyt[#Data],MATCH($B174,Výskyt[kód-P]),AN$7),"")</f>
        <v/>
      </c>
      <c r="AO174" s="48" t="str">
        <f ca="1">IF(AND($B174&gt;0,AO$7&gt;0),INDEX(Výskyt[#Data],MATCH($B174,Výskyt[kód-P]),AO$7),"")</f>
        <v/>
      </c>
      <c r="AP174" s="48" t="str">
        <f ca="1">IF(AND($B174&gt;0,AP$7&gt;0),INDEX(Výskyt[#Data],MATCH($B174,Výskyt[kód-P]),AP$7),"")</f>
        <v/>
      </c>
      <c r="AQ174" s="48" t="str">
        <f ca="1">IF(AND($B174&gt;0,AQ$7&gt;0),INDEX(Výskyt[#Data],MATCH($B174,Výskyt[kód-P]),AQ$7),"")</f>
        <v/>
      </c>
      <c r="AR174" s="48" t="str">
        <f ca="1">IF(AND($B174&gt;0,AR$7&gt;0),INDEX(Výskyt[#Data],MATCH($B174,Výskyt[kód-P]),AR$7),"")</f>
        <v/>
      </c>
      <c r="AS174" s="48" t="str">
        <f ca="1">IF(AND($B174&gt;0,AS$7&gt;0),INDEX(Výskyt[#Data],MATCH($B174,Výskyt[kód-P]),AS$7),"")</f>
        <v/>
      </c>
      <c r="AT174" s="48" t="str">
        <f ca="1">IF(AND($B174&gt;0,AT$7&gt;0),INDEX(Výskyt[#Data],MATCH($B174,Výskyt[kód-P]),AT$7),"")</f>
        <v/>
      </c>
      <c r="AU174" s="48" t="str">
        <f ca="1">IF(AND($B174&gt;0,AU$7&gt;0),INDEX(Výskyt[#Data],MATCH($B174,Výskyt[kód-P]),AU$7),"")</f>
        <v/>
      </c>
      <c r="AV174" s="48" t="str">
        <f ca="1">IF(AND($B174&gt;0,AV$7&gt;0),INDEX(Výskyt[#Data],MATCH($B174,Výskyt[kód-P]),AV$7),"")</f>
        <v/>
      </c>
      <c r="AW174" s="48" t="str">
        <f ca="1">IF(AND($B174&gt;0,AW$7&gt;0),INDEX(Výskyt[#Data],MATCH($B174,Výskyt[kód-P]),AW$7),"")</f>
        <v/>
      </c>
      <c r="AX174" s="48" t="str">
        <f ca="1">IF(AND($B174&gt;0,AX$7&gt;0),INDEX(Výskyt[#Data],MATCH($B174,Výskyt[kód-P]),AX$7),"")</f>
        <v/>
      </c>
      <c r="AY174" s="48" t="str">
        <f ca="1">IF(AND($B174&gt;0,AY$7&gt;0),INDEX(Výskyt[#Data],MATCH($B174,Výskyt[kód-P]),AY$7),"")</f>
        <v/>
      </c>
      <c r="AZ174" s="48" t="str">
        <f ca="1">IF(AND($B174&gt;0,AZ$7&gt;0),INDEX(Výskyt[#Data],MATCH($B174,Výskyt[kód-P]),AZ$7),"")</f>
        <v/>
      </c>
      <c r="BA174" s="48" t="str">
        <f ca="1">IF(AND($B174&gt;0,BA$7&gt;0),INDEX(Výskyt[#Data],MATCH($B174,Výskyt[kód-P]),BA$7),"")</f>
        <v/>
      </c>
      <c r="BB174" s="42"/>
    </row>
    <row r="175" spans="1:54" ht="12.75" customHeight="1" x14ac:dyDescent="0.4">
      <c r="A175" s="54">
        <v>167</v>
      </c>
      <c r="B175" s="55" t="str">
        <f>IFERROR(INDEX(Výskyt[[poradie]:[kód-P]],MATCH(A175,Výskyt[poradie],0),2),"")</f>
        <v/>
      </c>
      <c r="C175" s="55" t="str">
        <f>IFERROR(INDEX(Cenník[[Kód]:[Názov]],MATCH($B175,Cenník[Kód]),2),"")</f>
        <v/>
      </c>
      <c r="D175" s="48" t="str">
        <f t="shared" ca="1" si="6"/>
        <v/>
      </c>
      <c r="E175" s="56" t="str">
        <f>IFERROR(INDEX(Cenník[[KódN]:[JC]],MATCH($B175,Cenník[KódN]),2),"")</f>
        <v/>
      </c>
      <c r="F175" s="57" t="str">
        <f t="shared" ca="1" si="7"/>
        <v/>
      </c>
      <c r="G175" s="42"/>
      <c r="H175" s="58" t="str">
        <f t="shared" si="8"/>
        <v/>
      </c>
      <c r="I175" s="48" t="str">
        <f ca="1">IF(AND($B175&gt;0,I$7&gt;0),INDEX(Výskyt[#Data],MATCH($B175,Výskyt[kód-P]),I$7),"")</f>
        <v/>
      </c>
      <c r="J175" s="48" t="str">
        <f ca="1">IF(AND($B175&gt;0,J$7&gt;0),INDEX(Výskyt[#Data],MATCH($B175,Výskyt[kód-P]),J$7),"")</f>
        <v/>
      </c>
      <c r="K175" s="48" t="str">
        <f ca="1">IF(AND($B175&gt;0,K$7&gt;0),INDEX(Výskyt[#Data],MATCH($B175,Výskyt[kód-P]),K$7),"")</f>
        <v/>
      </c>
      <c r="L175" s="48" t="str">
        <f ca="1">IF(AND($B175&gt;0,L$7&gt;0),INDEX(Výskyt[#Data],MATCH($B175,Výskyt[kód-P]),L$7),"")</f>
        <v/>
      </c>
      <c r="M175" s="48" t="str">
        <f ca="1">IF(AND($B175&gt;0,M$7&gt;0),INDEX(Výskyt[#Data],MATCH($B175,Výskyt[kód-P]),M$7),"")</f>
        <v/>
      </c>
      <c r="N175" s="48" t="str">
        <f ca="1">IF(AND($B175&gt;0,N$7&gt;0),INDEX(Výskyt[#Data],MATCH($B175,Výskyt[kód-P]),N$7),"")</f>
        <v/>
      </c>
      <c r="O175" s="48" t="str">
        <f ca="1">IF(AND($B175&gt;0,O$7&gt;0),INDEX(Výskyt[#Data],MATCH($B175,Výskyt[kód-P]),O$7),"")</f>
        <v/>
      </c>
      <c r="P175" s="48" t="str">
        <f ca="1">IF(AND($B175&gt;0,P$7&gt;0),INDEX(Výskyt[#Data],MATCH($B175,Výskyt[kód-P]),P$7),"")</f>
        <v/>
      </c>
      <c r="Q175" s="48" t="str">
        <f ca="1">IF(AND($B175&gt;0,Q$7&gt;0),INDEX(Výskyt[#Data],MATCH($B175,Výskyt[kód-P]),Q$7),"")</f>
        <v/>
      </c>
      <c r="R175" s="48" t="str">
        <f ca="1">IF(AND($B175&gt;0,R$7&gt;0),INDEX(Výskyt[#Data],MATCH($B175,Výskyt[kód-P]),R$7),"")</f>
        <v/>
      </c>
      <c r="S175" s="48" t="str">
        <f ca="1">IF(AND($B175&gt;0,S$7&gt;0),INDEX(Výskyt[#Data],MATCH($B175,Výskyt[kód-P]),S$7),"")</f>
        <v/>
      </c>
      <c r="T175" s="48" t="str">
        <f ca="1">IF(AND($B175&gt;0,T$7&gt;0),INDEX(Výskyt[#Data],MATCH($B175,Výskyt[kód-P]),T$7),"")</f>
        <v/>
      </c>
      <c r="U175" s="48" t="str">
        <f ca="1">IF(AND($B175&gt;0,U$7&gt;0),INDEX(Výskyt[#Data],MATCH($B175,Výskyt[kód-P]),U$7),"")</f>
        <v/>
      </c>
      <c r="V175" s="48" t="str">
        <f ca="1">IF(AND($B175&gt;0,V$7&gt;0),INDEX(Výskyt[#Data],MATCH($B175,Výskyt[kód-P]),V$7),"")</f>
        <v/>
      </c>
      <c r="W175" s="48" t="str">
        <f ca="1">IF(AND($B175&gt;0,W$7&gt;0),INDEX(Výskyt[#Data],MATCH($B175,Výskyt[kód-P]),W$7),"")</f>
        <v/>
      </c>
      <c r="X175" s="48" t="str">
        <f ca="1">IF(AND($B175&gt;0,X$7&gt;0),INDEX(Výskyt[#Data],MATCH($B175,Výskyt[kód-P]),X$7),"")</f>
        <v/>
      </c>
      <c r="Y175" s="48" t="str">
        <f ca="1">IF(AND($B175&gt;0,Y$7&gt;0),INDEX(Výskyt[#Data],MATCH($B175,Výskyt[kód-P]),Y$7),"")</f>
        <v/>
      </c>
      <c r="Z175" s="48" t="str">
        <f ca="1">IF(AND($B175&gt;0,Z$7&gt;0),INDEX(Výskyt[#Data],MATCH($B175,Výskyt[kód-P]),Z$7),"")</f>
        <v/>
      </c>
      <c r="AA175" s="48" t="str">
        <f ca="1">IF(AND($B175&gt;0,AA$7&gt;0),INDEX(Výskyt[#Data],MATCH($B175,Výskyt[kód-P]),AA$7),"")</f>
        <v/>
      </c>
      <c r="AB175" s="48" t="str">
        <f ca="1">IF(AND($B175&gt;0,AB$7&gt;0),INDEX(Výskyt[#Data],MATCH($B175,Výskyt[kód-P]),AB$7),"")</f>
        <v/>
      </c>
      <c r="AC175" s="48" t="str">
        <f ca="1">IF(AND($B175&gt;0,AC$7&gt;0),INDEX(Výskyt[#Data],MATCH($B175,Výskyt[kód-P]),AC$7),"")</f>
        <v/>
      </c>
      <c r="AD175" s="48" t="str">
        <f ca="1">IF(AND($B175&gt;0,AD$7&gt;0),INDEX(Výskyt[#Data],MATCH($B175,Výskyt[kód-P]),AD$7),"")</f>
        <v/>
      </c>
      <c r="AE175" s="48" t="str">
        <f ca="1">IF(AND($B175&gt;0,AE$7&gt;0),INDEX(Výskyt[#Data],MATCH($B175,Výskyt[kód-P]),AE$7),"")</f>
        <v/>
      </c>
      <c r="AF175" s="48" t="str">
        <f ca="1">IF(AND($B175&gt;0,AF$7&gt;0),INDEX(Výskyt[#Data],MATCH($B175,Výskyt[kód-P]),AF$7),"")</f>
        <v/>
      </c>
      <c r="AG175" s="48" t="str">
        <f ca="1">IF(AND($B175&gt;0,AG$7&gt;0),INDEX(Výskyt[#Data],MATCH($B175,Výskyt[kód-P]),AG$7),"")</f>
        <v/>
      </c>
      <c r="AH175" s="48" t="str">
        <f ca="1">IF(AND($B175&gt;0,AH$7&gt;0),INDEX(Výskyt[#Data],MATCH($B175,Výskyt[kód-P]),AH$7),"")</f>
        <v/>
      </c>
      <c r="AI175" s="48" t="str">
        <f ca="1">IF(AND($B175&gt;0,AI$7&gt;0),INDEX(Výskyt[#Data],MATCH($B175,Výskyt[kód-P]),AI$7),"")</f>
        <v/>
      </c>
      <c r="AJ175" s="48" t="str">
        <f ca="1">IF(AND($B175&gt;0,AJ$7&gt;0),INDEX(Výskyt[#Data],MATCH($B175,Výskyt[kód-P]),AJ$7),"")</f>
        <v/>
      </c>
      <c r="AK175" s="48" t="str">
        <f ca="1">IF(AND($B175&gt;0,AK$7&gt;0),INDEX(Výskyt[#Data],MATCH($B175,Výskyt[kód-P]),AK$7),"")</f>
        <v/>
      </c>
      <c r="AL175" s="48" t="str">
        <f ca="1">IF(AND($B175&gt;0,AL$7&gt;0),INDEX(Výskyt[#Data],MATCH($B175,Výskyt[kód-P]),AL$7),"")</f>
        <v/>
      </c>
      <c r="AM175" s="48" t="str">
        <f ca="1">IF(AND($B175&gt;0,AM$7&gt;0),INDEX(Výskyt[#Data],MATCH($B175,Výskyt[kód-P]),AM$7),"")</f>
        <v/>
      </c>
      <c r="AN175" s="48" t="str">
        <f ca="1">IF(AND($B175&gt;0,AN$7&gt;0),INDEX(Výskyt[#Data],MATCH($B175,Výskyt[kód-P]),AN$7),"")</f>
        <v/>
      </c>
      <c r="AO175" s="48" t="str">
        <f ca="1">IF(AND($B175&gt;0,AO$7&gt;0),INDEX(Výskyt[#Data],MATCH($B175,Výskyt[kód-P]),AO$7),"")</f>
        <v/>
      </c>
      <c r="AP175" s="48" t="str">
        <f ca="1">IF(AND($B175&gt;0,AP$7&gt;0),INDEX(Výskyt[#Data],MATCH($B175,Výskyt[kód-P]),AP$7),"")</f>
        <v/>
      </c>
      <c r="AQ175" s="48" t="str">
        <f ca="1">IF(AND($B175&gt;0,AQ$7&gt;0),INDEX(Výskyt[#Data],MATCH($B175,Výskyt[kód-P]),AQ$7),"")</f>
        <v/>
      </c>
      <c r="AR175" s="48" t="str">
        <f ca="1">IF(AND($B175&gt;0,AR$7&gt;0),INDEX(Výskyt[#Data],MATCH($B175,Výskyt[kód-P]),AR$7),"")</f>
        <v/>
      </c>
      <c r="AS175" s="48" t="str">
        <f ca="1">IF(AND($B175&gt;0,AS$7&gt;0),INDEX(Výskyt[#Data],MATCH($B175,Výskyt[kód-P]),AS$7),"")</f>
        <v/>
      </c>
      <c r="AT175" s="48" t="str">
        <f ca="1">IF(AND($B175&gt;0,AT$7&gt;0),INDEX(Výskyt[#Data],MATCH($B175,Výskyt[kód-P]),AT$7),"")</f>
        <v/>
      </c>
      <c r="AU175" s="48" t="str">
        <f ca="1">IF(AND($B175&gt;0,AU$7&gt;0),INDEX(Výskyt[#Data],MATCH($B175,Výskyt[kód-P]),AU$7),"")</f>
        <v/>
      </c>
      <c r="AV175" s="48" t="str">
        <f ca="1">IF(AND($B175&gt;0,AV$7&gt;0),INDEX(Výskyt[#Data],MATCH($B175,Výskyt[kód-P]),AV$7),"")</f>
        <v/>
      </c>
      <c r="AW175" s="48" t="str">
        <f ca="1">IF(AND($B175&gt;0,AW$7&gt;0),INDEX(Výskyt[#Data],MATCH($B175,Výskyt[kód-P]),AW$7),"")</f>
        <v/>
      </c>
      <c r="AX175" s="48" t="str">
        <f ca="1">IF(AND($B175&gt;0,AX$7&gt;0),INDEX(Výskyt[#Data],MATCH($B175,Výskyt[kód-P]),AX$7),"")</f>
        <v/>
      </c>
      <c r="AY175" s="48" t="str">
        <f ca="1">IF(AND($B175&gt;0,AY$7&gt;0),INDEX(Výskyt[#Data],MATCH($B175,Výskyt[kód-P]),AY$7),"")</f>
        <v/>
      </c>
      <c r="AZ175" s="48" t="str">
        <f ca="1">IF(AND($B175&gt;0,AZ$7&gt;0),INDEX(Výskyt[#Data],MATCH($B175,Výskyt[kód-P]),AZ$7),"")</f>
        <v/>
      </c>
      <c r="BA175" s="48" t="str">
        <f ca="1">IF(AND($B175&gt;0,BA$7&gt;0),INDEX(Výskyt[#Data],MATCH($B175,Výskyt[kód-P]),BA$7),"")</f>
        <v/>
      </c>
      <c r="BB175" s="42"/>
    </row>
    <row r="176" spans="1:54" ht="12.75" customHeight="1" x14ac:dyDescent="0.4">
      <c r="A176" s="54">
        <v>168</v>
      </c>
      <c r="B176" s="55" t="str">
        <f>IFERROR(INDEX(Výskyt[[poradie]:[kód-P]],MATCH(A176,Výskyt[poradie],0),2),"")</f>
        <v/>
      </c>
      <c r="C176" s="55" t="str">
        <f>IFERROR(INDEX(Cenník[[Kód]:[Názov]],MATCH($B176,Cenník[Kód]),2),"")</f>
        <v/>
      </c>
      <c r="D176" s="48" t="str">
        <f t="shared" ca="1" si="6"/>
        <v/>
      </c>
      <c r="E176" s="56" t="str">
        <f>IFERROR(INDEX(Cenník[[KódN]:[JC]],MATCH($B176,Cenník[KódN]),2),"")</f>
        <v/>
      </c>
      <c r="F176" s="57" t="str">
        <f t="shared" ca="1" si="7"/>
        <v/>
      </c>
      <c r="G176" s="42"/>
      <c r="H176" s="58" t="str">
        <f t="shared" si="8"/>
        <v/>
      </c>
      <c r="I176" s="48" t="str">
        <f ca="1">IF(AND($B176&gt;0,I$7&gt;0),INDEX(Výskyt[#Data],MATCH($B176,Výskyt[kód-P]),I$7),"")</f>
        <v/>
      </c>
      <c r="J176" s="48" t="str">
        <f ca="1">IF(AND($B176&gt;0,J$7&gt;0),INDEX(Výskyt[#Data],MATCH($B176,Výskyt[kód-P]),J$7),"")</f>
        <v/>
      </c>
      <c r="K176" s="48" t="str">
        <f ca="1">IF(AND($B176&gt;0,K$7&gt;0),INDEX(Výskyt[#Data],MATCH($B176,Výskyt[kód-P]),K$7),"")</f>
        <v/>
      </c>
      <c r="L176" s="48" t="str">
        <f ca="1">IF(AND($B176&gt;0,L$7&gt;0),INDEX(Výskyt[#Data],MATCH($B176,Výskyt[kód-P]),L$7),"")</f>
        <v/>
      </c>
      <c r="M176" s="48" t="str">
        <f ca="1">IF(AND($B176&gt;0,M$7&gt;0),INDEX(Výskyt[#Data],MATCH($B176,Výskyt[kód-P]),M$7),"")</f>
        <v/>
      </c>
      <c r="N176" s="48" t="str">
        <f ca="1">IF(AND($B176&gt;0,N$7&gt;0),INDEX(Výskyt[#Data],MATCH($B176,Výskyt[kód-P]),N$7),"")</f>
        <v/>
      </c>
      <c r="O176" s="48" t="str">
        <f ca="1">IF(AND($B176&gt;0,O$7&gt;0),INDEX(Výskyt[#Data],MATCH($B176,Výskyt[kód-P]),O$7),"")</f>
        <v/>
      </c>
      <c r="P176" s="48" t="str">
        <f ca="1">IF(AND($B176&gt;0,P$7&gt;0),INDEX(Výskyt[#Data],MATCH($B176,Výskyt[kód-P]),P$7),"")</f>
        <v/>
      </c>
      <c r="Q176" s="48" t="str">
        <f ca="1">IF(AND($B176&gt;0,Q$7&gt;0),INDEX(Výskyt[#Data],MATCH($B176,Výskyt[kód-P]),Q$7),"")</f>
        <v/>
      </c>
      <c r="R176" s="48" t="str">
        <f ca="1">IF(AND($B176&gt;0,R$7&gt;0),INDEX(Výskyt[#Data],MATCH($B176,Výskyt[kód-P]),R$7),"")</f>
        <v/>
      </c>
      <c r="S176" s="48" t="str">
        <f ca="1">IF(AND($B176&gt;0,S$7&gt;0),INDEX(Výskyt[#Data],MATCH($B176,Výskyt[kód-P]),S$7),"")</f>
        <v/>
      </c>
      <c r="T176" s="48" t="str">
        <f ca="1">IF(AND($B176&gt;0,T$7&gt;0),INDEX(Výskyt[#Data],MATCH($B176,Výskyt[kód-P]),T$7),"")</f>
        <v/>
      </c>
      <c r="U176" s="48" t="str">
        <f ca="1">IF(AND($B176&gt;0,U$7&gt;0),INDEX(Výskyt[#Data],MATCH($B176,Výskyt[kód-P]),U$7),"")</f>
        <v/>
      </c>
      <c r="V176" s="48" t="str">
        <f ca="1">IF(AND($B176&gt;0,V$7&gt;0),INDEX(Výskyt[#Data],MATCH($B176,Výskyt[kód-P]),V$7),"")</f>
        <v/>
      </c>
      <c r="W176" s="48" t="str">
        <f ca="1">IF(AND($B176&gt;0,W$7&gt;0),INDEX(Výskyt[#Data],MATCH($B176,Výskyt[kód-P]),W$7),"")</f>
        <v/>
      </c>
      <c r="X176" s="48" t="str">
        <f ca="1">IF(AND($B176&gt;0,X$7&gt;0),INDEX(Výskyt[#Data],MATCH($B176,Výskyt[kód-P]),X$7),"")</f>
        <v/>
      </c>
      <c r="Y176" s="48" t="str">
        <f ca="1">IF(AND($B176&gt;0,Y$7&gt;0),INDEX(Výskyt[#Data],MATCH($B176,Výskyt[kód-P]),Y$7),"")</f>
        <v/>
      </c>
      <c r="Z176" s="48" t="str">
        <f ca="1">IF(AND($B176&gt;0,Z$7&gt;0),INDEX(Výskyt[#Data],MATCH($B176,Výskyt[kód-P]),Z$7),"")</f>
        <v/>
      </c>
      <c r="AA176" s="48" t="str">
        <f ca="1">IF(AND($B176&gt;0,AA$7&gt;0),INDEX(Výskyt[#Data],MATCH($B176,Výskyt[kód-P]),AA$7),"")</f>
        <v/>
      </c>
      <c r="AB176" s="48" t="str">
        <f ca="1">IF(AND($B176&gt;0,AB$7&gt;0),INDEX(Výskyt[#Data],MATCH($B176,Výskyt[kód-P]),AB$7),"")</f>
        <v/>
      </c>
      <c r="AC176" s="48" t="str">
        <f ca="1">IF(AND($B176&gt;0,AC$7&gt;0),INDEX(Výskyt[#Data],MATCH($B176,Výskyt[kód-P]),AC$7),"")</f>
        <v/>
      </c>
      <c r="AD176" s="48" t="str">
        <f ca="1">IF(AND($B176&gt;0,AD$7&gt;0),INDEX(Výskyt[#Data],MATCH($B176,Výskyt[kód-P]),AD$7),"")</f>
        <v/>
      </c>
      <c r="AE176" s="48" t="str">
        <f ca="1">IF(AND($B176&gt;0,AE$7&gt;0),INDEX(Výskyt[#Data],MATCH($B176,Výskyt[kód-P]),AE$7),"")</f>
        <v/>
      </c>
      <c r="AF176" s="48" t="str">
        <f ca="1">IF(AND($B176&gt;0,AF$7&gt;0),INDEX(Výskyt[#Data],MATCH($B176,Výskyt[kód-P]),AF$7),"")</f>
        <v/>
      </c>
      <c r="AG176" s="48" t="str">
        <f ca="1">IF(AND($B176&gt;0,AG$7&gt;0),INDEX(Výskyt[#Data],MATCH($B176,Výskyt[kód-P]),AG$7),"")</f>
        <v/>
      </c>
      <c r="AH176" s="48" t="str">
        <f ca="1">IF(AND($B176&gt;0,AH$7&gt;0),INDEX(Výskyt[#Data],MATCH($B176,Výskyt[kód-P]),AH$7),"")</f>
        <v/>
      </c>
      <c r="AI176" s="48" t="str">
        <f ca="1">IF(AND($B176&gt;0,AI$7&gt;0),INDEX(Výskyt[#Data],MATCH($B176,Výskyt[kód-P]),AI$7),"")</f>
        <v/>
      </c>
      <c r="AJ176" s="48" t="str">
        <f ca="1">IF(AND($B176&gt;0,AJ$7&gt;0),INDEX(Výskyt[#Data],MATCH($B176,Výskyt[kód-P]),AJ$7),"")</f>
        <v/>
      </c>
      <c r="AK176" s="48" t="str">
        <f ca="1">IF(AND($B176&gt;0,AK$7&gt;0),INDEX(Výskyt[#Data],MATCH($B176,Výskyt[kód-P]),AK$7),"")</f>
        <v/>
      </c>
      <c r="AL176" s="48" t="str">
        <f ca="1">IF(AND($B176&gt;0,AL$7&gt;0),INDEX(Výskyt[#Data],MATCH($B176,Výskyt[kód-P]),AL$7),"")</f>
        <v/>
      </c>
      <c r="AM176" s="48" t="str">
        <f ca="1">IF(AND($B176&gt;0,AM$7&gt;0),INDEX(Výskyt[#Data],MATCH($B176,Výskyt[kód-P]),AM$7),"")</f>
        <v/>
      </c>
      <c r="AN176" s="48" t="str">
        <f ca="1">IF(AND($B176&gt;0,AN$7&gt;0),INDEX(Výskyt[#Data],MATCH($B176,Výskyt[kód-P]),AN$7),"")</f>
        <v/>
      </c>
      <c r="AO176" s="48" t="str">
        <f ca="1">IF(AND($B176&gt;0,AO$7&gt;0),INDEX(Výskyt[#Data],MATCH($B176,Výskyt[kód-P]),AO$7),"")</f>
        <v/>
      </c>
      <c r="AP176" s="48" t="str">
        <f ca="1">IF(AND($B176&gt;0,AP$7&gt;0),INDEX(Výskyt[#Data],MATCH($B176,Výskyt[kód-P]),AP$7),"")</f>
        <v/>
      </c>
      <c r="AQ176" s="48" t="str">
        <f ca="1">IF(AND($B176&gt;0,AQ$7&gt;0),INDEX(Výskyt[#Data],MATCH($B176,Výskyt[kód-P]),AQ$7),"")</f>
        <v/>
      </c>
      <c r="AR176" s="48" t="str">
        <f ca="1">IF(AND($B176&gt;0,AR$7&gt;0),INDEX(Výskyt[#Data],MATCH($B176,Výskyt[kód-P]),AR$7),"")</f>
        <v/>
      </c>
      <c r="AS176" s="48" t="str">
        <f ca="1">IF(AND($B176&gt;0,AS$7&gt;0),INDEX(Výskyt[#Data],MATCH($B176,Výskyt[kód-P]),AS$7),"")</f>
        <v/>
      </c>
      <c r="AT176" s="48" t="str">
        <f ca="1">IF(AND($B176&gt;0,AT$7&gt;0),INDEX(Výskyt[#Data],MATCH($B176,Výskyt[kód-P]),AT$7),"")</f>
        <v/>
      </c>
      <c r="AU176" s="48" t="str">
        <f ca="1">IF(AND($B176&gt;0,AU$7&gt;0),INDEX(Výskyt[#Data],MATCH($B176,Výskyt[kód-P]),AU$7),"")</f>
        <v/>
      </c>
      <c r="AV176" s="48" t="str">
        <f ca="1">IF(AND($B176&gt;0,AV$7&gt;0),INDEX(Výskyt[#Data],MATCH($B176,Výskyt[kód-P]),AV$7),"")</f>
        <v/>
      </c>
      <c r="AW176" s="48" t="str">
        <f ca="1">IF(AND($B176&gt;0,AW$7&gt;0),INDEX(Výskyt[#Data],MATCH($B176,Výskyt[kód-P]),AW$7),"")</f>
        <v/>
      </c>
      <c r="AX176" s="48" t="str">
        <f ca="1">IF(AND($B176&gt;0,AX$7&gt;0),INDEX(Výskyt[#Data],MATCH($B176,Výskyt[kód-P]),AX$7),"")</f>
        <v/>
      </c>
      <c r="AY176" s="48" t="str">
        <f ca="1">IF(AND($B176&gt;0,AY$7&gt;0),INDEX(Výskyt[#Data],MATCH($B176,Výskyt[kód-P]),AY$7),"")</f>
        <v/>
      </c>
      <c r="AZ176" s="48" t="str">
        <f ca="1">IF(AND($B176&gt;0,AZ$7&gt;0),INDEX(Výskyt[#Data],MATCH($B176,Výskyt[kód-P]),AZ$7),"")</f>
        <v/>
      </c>
      <c r="BA176" s="48" t="str">
        <f ca="1">IF(AND($B176&gt;0,BA$7&gt;0),INDEX(Výskyt[#Data],MATCH($B176,Výskyt[kód-P]),BA$7),"")</f>
        <v/>
      </c>
      <c r="BB176" s="42"/>
    </row>
    <row r="177" spans="1:54" ht="12.75" customHeight="1" x14ac:dyDescent="0.4">
      <c r="A177" s="54">
        <v>169</v>
      </c>
      <c r="B177" s="55" t="str">
        <f>IFERROR(INDEX(Výskyt[[poradie]:[kód-P]],MATCH(A177,Výskyt[poradie],0),2),"")</f>
        <v/>
      </c>
      <c r="C177" s="55" t="str">
        <f>IFERROR(INDEX(Cenník[[Kód]:[Názov]],MATCH($B177,Cenník[Kód]),2),"")</f>
        <v/>
      </c>
      <c r="D177" s="48" t="str">
        <f t="shared" ca="1" si="6"/>
        <v/>
      </c>
      <c r="E177" s="56" t="str">
        <f>IFERROR(INDEX(Cenník[[KódN]:[JC]],MATCH($B177,Cenník[KódN]),2),"")</f>
        <v/>
      </c>
      <c r="F177" s="57" t="str">
        <f t="shared" ca="1" si="7"/>
        <v/>
      </c>
      <c r="G177" s="42"/>
      <c r="H177" s="58" t="str">
        <f t="shared" si="8"/>
        <v/>
      </c>
      <c r="I177" s="48" t="str">
        <f ca="1">IF(AND($B177&gt;0,I$7&gt;0),INDEX(Výskyt[#Data],MATCH($B177,Výskyt[kód-P]),I$7),"")</f>
        <v/>
      </c>
      <c r="J177" s="48" t="str">
        <f ca="1">IF(AND($B177&gt;0,J$7&gt;0),INDEX(Výskyt[#Data],MATCH($B177,Výskyt[kód-P]),J$7),"")</f>
        <v/>
      </c>
      <c r="K177" s="48" t="str">
        <f ca="1">IF(AND($B177&gt;0,K$7&gt;0),INDEX(Výskyt[#Data],MATCH($B177,Výskyt[kód-P]),K$7),"")</f>
        <v/>
      </c>
      <c r="L177" s="48" t="str">
        <f ca="1">IF(AND($B177&gt;0,L$7&gt;0),INDEX(Výskyt[#Data],MATCH($B177,Výskyt[kód-P]),L$7),"")</f>
        <v/>
      </c>
      <c r="M177" s="48" t="str">
        <f ca="1">IF(AND($B177&gt;0,M$7&gt;0),INDEX(Výskyt[#Data],MATCH($B177,Výskyt[kód-P]),M$7),"")</f>
        <v/>
      </c>
      <c r="N177" s="48" t="str">
        <f ca="1">IF(AND($B177&gt;0,N$7&gt;0),INDEX(Výskyt[#Data],MATCH($B177,Výskyt[kód-P]),N$7),"")</f>
        <v/>
      </c>
      <c r="O177" s="48" t="str">
        <f ca="1">IF(AND($B177&gt;0,O$7&gt;0),INDEX(Výskyt[#Data],MATCH($B177,Výskyt[kód-P]),O$7),"")</f>
        <v/>
      </c>
      <c r="P177" s="48" t="str">
        <f ca="1">IF(AND($B177&gt;0,P$7&gt;0),INDEX(Výskyt[#Data],MATCH($B177,Výskyt[kód-P]),P$7),"")</f>
        <v/>
      </c>
      <c r="Q177" s="48" t="str">
        <f ca="1">IF(AND($B177&gt;0,Q$7&gt;0),INDEX(Výskyt[#Data],MATCH($B177,Výskyt[kód-P]),Q$7),"")</f>
        <v/>
      </c>
      <c r="R177" s="48" t="str">
        <f ca="1">IF(AND($B177&gt;0,R$7&gt;0),INDEX(Výskyt[#Data],MATCH($B177,Výskyt[kód-P]),R$7),"")</f>
        <v/>
      </c>
      <c r="S177" s="48" t="str">
        <f ca="1">IF(AND($B177&gt;0,S$7&gt;0),INDEX(Výskyt[#Data],MATCH($B177,Výskyt[kód-P]),S$7),"")</f>
        <v/>
      </c>
      <c r="T177" s="48" t="str">
        <f ca="1">IF(AND($B177&gt;0,T$7&gt;0),INDEX(Výskyt[#Data],MATCH($B177,Výskyt[kód-P]),T$7),"")</f>
        <v/>
      </c>
      <c r="U177" s="48" t="str">
        <f ca="1">IF(AND($B177&gt;0,U$7&gt;0),INDEX(Výskyt[#Data],MATCH($B177,Výskyt[kód-P]),U$7),"")</f>
        <v/>
      </c>
      <c r="V177" s="48" t="str">
        <f ca="1">IF(AND($B177&gt;0,V$7&gt;0),INDEX(Výskyt[#Data],MATCH($B177,Výskyt[kód-P]),V$7),"")</f>
        <v/>
      </c>
      <c r="W177" s="48" t="str">
        <f ca="1">IF(AND($B177&gt;0,W$7&gt;0),INDEX(Výskyt[#Data],MATCH($B177,Výskyt[kód-P]),W$7),"")</f>
        <v/>
      </c>
      <c r="X177" s="48" t="str">
        <f ca="1">IF(AND($B177&gt;0,X$7&gt;0),INDEX(Výskyt[#Data],MATCH($B177,Výskyt[kód-P]),X$7),"")</f>
        <v/>
      </c>
      <c r="Y177" s="48" t="str">
        <f ca="1">IF(AND($B177&gt;0,Y$7&gt;0),INDEX(Výskyt[#Data],MATCH($B177,Výskyt[kód-P]),Y$7),"")</f>
        <v/>
      </c>
      <c r="Z177" s="48" t="str">
        <f ca="1">IF(AND($B177&gt;0,Z$7&gt;0),INDEX(Výskyt[#Data],MATCH($B177,Výskyt[kód-P]),Z$7),"")</f>
        <v/>
      </c>
      <c r="AA177" s="48" t="str">
        <f ca="1">IF(AND($B177&gt;0,AA$7&gt;0),INDEX(Výskyt[#Data],MATCH($B177,Výskyt[kód-P]),AA$7),"")</f>
        <v/>
      </c>
      <c r="AB177" s="48" t="str">
        <f ca="1">IF(AND($B177&gt;0,AB$7&gt;0),INDEX(Výskyt[#Data],MATCH($B177,Výskyt[kód-P]),AB$7),"")</f>
        <v/>
      </c>
      <c r="AC177" s="48" t="str">
        <f ca="1">IF(AND($B177&gt;0,AC$7&gt;0),INDEX(Výskyt[#Data],MATCH($B177,Výskyt[kód-P]),AC$7),"")</f>
        <v/>
      </c>
      <c r="AD177" s="48" t="str">
        <f ca="1">IF(AND($B177&gt;0,AD$7&gt;0),INDEX(Výskyt[#Data],MATCH($B177,Výskyt[kód-P]),AD$7),"")</f>
        <v/>
      </c>
      <c r="AE177" s="48" t="str">
        <f ca="1">IF(AND($B177&gt;0,AE$7&gt;0),INDEX(Výskyt[#Data],MATCH($B177,Výskyt[kód-P]),AE$7),"")</f>
        <v/>
      </c>
      <c r="AF177" s="48" t="str">
        <f ca="1">IF(AND($B177&gt;0,AF$7&gt;0),INDEX(Výskyt[#Data],MATCH($B177,Výskyt[kód-P]),AF$7),"")</f>
        <v/>
      </c>
      <c r="AG177" s="48" t="str">
        <f ca="1">IF(AND($B177&gt;0,AG$7&gt;0),INDEX(Výskyt[#Data],MATCH($B177,Výskyt[kód-P]),AG$7),"")</f>
        <v/>
      </c>
      <c r="AH177" s="48" t="str">
        <f ca="1">IF(AND($B177&gt;0,AH$7&gt;0),INDEX(Výskyt[#Data],MATCH($B177,Výskyt[kód-P]),AH$7),"")</f>
        <v/>
      </c>
      <c r="AI177" s="48" t="str">
        <f ca="1">IF(AND($B177&gt;0,AI$7&gt;0),INDEX(Výskyt[#Data],MATCH($B177,Výskyt[kód-P]),AI$7),"")</f>
        <v/>
      </c>
      <c r="AJ177" s="48" t="str">
        <f ca="1">IF(AND($B177&gt;0,AJ$7&gt;0),INDEX(Výskyt[#Data],MATCH($B177,Výskyt[kód-P]),AJ$7),"")</f>
        <v/>
      </c>
      <c r="AK177" s="48" t="str">
        <f ca="1">IF(AND($B177&gt;0,AK$7&gt;0),INDEX(Výskyt[#Data],MATCH($B177,Výskyt[kód-P]),AK$7),"")</f>
        <v/>
      </c>
      <c r="AL177" s="48" t="str">
        <f ca="1">IF(AND($B177&gt;0,AL$7&gt;0),INDEX(Výskyt[#Data],MATCH($B177,Výskyt[kód-P]),AL$7),"")</f>
        <v/>
      </c>
      <c r="AM177" s="48" t="str">
        <f ca="1">IF(AND($B177&gt;0,AM$7&gt;0),INDEX(Výskyt[#Data],MATCH($B177,Výskyt[kód-P]),AM$7),"")</f>
        <v/>
      </c>
      <c r="AN177" s="48" t="str">
        <f ca="1">IF(AND($B177&gt;0,AN$7&gt;0),INDEX(Výskyt[#Data],MATCH($B177,Výskyt[kód-P]),AN$7),"")</f>
        <v/>
      </c>
      <c r="AO177" s="48" t="str">
        <f ca="1">IF(AND($B177&gt;0,AO$7&gt;0),INDEX(Výskyt[#Data],MATCH($B177,Výskyt[kód-P]),AO$7),"")</f>
        <v/>
      </c>
      <c r="AP177" s="48" t="str">
        <f ca="1">IF(AND($B177&gt;0,AP$7&gt;0),INDEX(Výskyt[#Data],MATCH($B177,Výskyt[kód-P]),AP$7),"")</f>
        <v/>
      </c>
      <c r="AQ177" s="48" t="str">
        <f ca="1">IF(AND($B177&gt;0,AQ$7&gt;0),INDEX(Výskyt[#Data],MATCH($B177,Výskyt[kód-P]),AQ$7),"")</f>
        <v/>
      </c>
      <c r="AR177" s="48" t="str">
        <f ca="1">IF(AND($B177&gt;0,AR$7&gt;0),INDEX(Výskyt[#Data],MATCH($B177,Výskyt[kód-P]),AR$7),"")</f>
        <v/>
      </c>
      <c r="AS177" s="48" t="str">
        <f ca="1">IF(AND($B177&gt;0,AS$7&gt;0),INDEX(Výskyt[#Data],MATCH($B177,Výskyt[kód-P]),AS$7),"")</f>
        <v/>
      </c>
      <c r="AT177" s="48" t="str">
        <f ca="1">IF(AND($B177&gt;0,AT$7&gt;0),INDEX(Výskyt[#Data],MATCH($B177,Výskyt[kód-P]),AT$7),"")</f>
        <v/>
      </c>
      <c r="AU177" s="48" t="str">
        <f ca="1">IF(AND($B177&gt;0,AU$7&gt;0),INDEX(Výskyt[#Data],MATCH($B177,Výskyt[kód-P]),AU$7),"")</f>
        <v/>
      </c>
      <c r="AV177" s="48" t="str">
        <f ca="1">IF(AND($B177&gt;0,AV$7&gt;0),INDEX(Výskyt[#Data],MATCH($B177,Výskyt[kód-P]),AV$7),"")</f>
        <v/>
      </c>
      <c r="AW177" s="48" t="str">
        <f ca="1">IF(AND($B177&gt;0,AW$7&gt;0),INDEX(Výskyt[#Data],MATCH($B177,Výskyt[kód-P]),AW$7),"")</f>
        <v/>
      </c>
      <c r="AX177" s="48" t="str">
        <f ca="1">IF(AND($B177&gt;0,AX$7&gt;0),INDEX(Výskyt[#Data],MATCH($B177,Výskyt[kód-P]),AX$7),"")</f>
        <v/>
      </c>
      <c r="AY177" s="48" t="str">
        <f ca="1">IF(AND($B177&gt;0,AY$7&gt;0),INDEX(Výskyt[#Data],MATCH($B177,Výskyt[kód-P]),AY$7),"")</f>
        <v/>
      </c>
      <c r="AZ177" s="48" t="str">
        <f ca="1">IF(AND($B177&gt;0,AZ$7&gt;0),INDEX(Výskyt[#Data],MATCH($B177,Výskyt[kód-P]),AZ$7),"")</f>
        <v/>
      </c>
      <c r="BA177" s="48" t="str">
        <f ca="1">IF(AND($B177&gt;0,BA$7&gt;0),INDEX(Výskyt[#Data],MATCH($B177,Výskyt[kód-P]),BA$7),"")</f>
        <v/>
      </c>
      <c r="BB177" s="42"/>
    </row>
    <row r="178" spans="1:54" ht="12.75" customHeight="1" x14ac:dyDescent="0.4">
      <c r="A178" s="54">
        <v>170</v>
      </c>
      <c r="B178" s="55" t="str">
        <f>IFERROR(INDEX(Výskyt[[poradie]:[kód-P]],MATCH(A178,Výskyt[poradie],0),2),"")</f>
        <v/>
      </c>
      <c r="C178" s="55" t="str">
        <f>IFERROR(INDEX(Cenník[[Kód]:[Názov]],MATCH($B178,Cenník[Kód]),2),"")</f>
        <v/>
      </c>
      <c r="D178" s="48" t="str">
        <f t="shared" ca="1" si="6"/>
        <v/>
      </c>
      <c r="E178" s="56" t="str">
        <f>IFERROR(INDEX(Cenník[[KódN]:[JC]],MATCH($B178,Cenník[KódN]),2),"")</f>
        <v/>
      </c>
      <c r="F178" s="57" t="str">
        <f t="shared" ca="1" si="7"/>
        <v/>
      </c>
      <c r="G178" s="42"/>
      <c r="H178" s="58" t="str">
        <f t="shared" si="8"/>
        <v/>
      </c>
      <c r="I178" s="48" t="str">
        <f ca="1">IF(AND($B178&gt;0,I$7&gt;0),INDEX(Výskyt[#Data],MATCH($B178,Výskyt[kód-P]),I$7),"")</f>
        <v/>
      </c>
      <c r="J178" s="48" t="str">
        <f ca="1">IF(AND($B178&gt;0,J$7&gt;0),INDEX(Výskyt[#Data],MATCH($B178,Výskyt[kód-P]),J$7),"")</f>
        <v/>
      </c>
      <c r="K178" s="48" t="str">
        <f ca="1">IF(AND($B178&gt;0,K$7&gt;0),INDEX(Výskyt[#Data],MATCH($B178,Výskyt[kód-P]),K$7),"")</f>
        <v/>
      </c>
      <c r="L178" s="48" t="str">
        <f ca="1">IF(AND($B178&gt;0,L$7&gt;0),INDEX(Výskyt[#Data],MATCH($B178,Výskyt[kód-P]),L$7),"")</f>
        <v/>
      </c>
      <c r="M178" s="48" t="str">
        <f ca="1">IF(AND($B178&gt;0,M$7&gt;0),INDEX(Výskyt[#Data],MATCH($B178,Výskyt[kód-P]),M$7),"")</f>
        <v/>
      </c>
      <c r="N178" s="48" t="str">
        <f ca="1">IF(AND($B178&gt;0,N$7&gt;0),INDEX(Výskyt[#Data],MATCH($B178,Výskyt[kód-P]),N$7),"")</f>
        <v/>
      </c>
      <c r="O178" s="48" t="str">
        <f ca="1">IF(AND($B178&gt;0,O$7&gt;0),INDEX(Výskyt[#Data],MATCH($B178,Výskyt[kód-P]),O$7),"")</f>
        <v/>
      </c>
      <c r="P178" s="48" t="str">
        <f ca="1">IF(AND($B178&gt;0,P$7&gt;0),INDEX(Výskyt[#Data],MATCH($B178,Výskyt[kód-P]),P$7),"")</f>
        <v/>
      </c>
      <c r="Q178" s="48" t="str">
        <f ca="1">IF(AND($B178&gt;0,Q$7&gt;0),INDEX(Výskyt[#Data],MATCH($B178,Výskyt[kód-P]),Q$7),"")</f>
        <v/>
      </c>
      <c r="R178" s="48" t="str">
        <f ca="1">IF(AND($B178&gt;0,R$7&gt;0),INDEX(Výskyt[#Data],MATCH($B178,Výskyt[kód-P]),R$7),"")</f>
        <v/>
      </c>
      <c r="S178" s="48" t="str">
        <f ca="1">IF(AND($B178&gt;0,S$7&gt;0),INDEX(Výskyt[#Data],MATCH($B178,Výskyt[kód-P]),S$7),"")</f>
        <v/>
      </c>
      <c r="T178" s="48" t="str">
        <f ca="1">IF(AND($B178&gt;0,T$7&gt;0),INDEX(Výskyt[#Data],MATCH($B178,Výskyt[kód-P]),T$7),"")</f>
        <v/>
      </c>
      <c r="U178" s="48" t="str">
        <f ca="1">IF(AND($B178&gt;0,U$7&gt;0),INDEX(Výskyt[#Data],MATCH($B178,Výskyt[kód-P]),U$7),"")</f>
        <v/>
      </c>
      <c r="V178" s="48" t="str">
        <f ca="1">IF(AND($B178&gt;0,V$7&gt;0),INDEX(Výskyt[#Data],MATCH($B178,Výskyt[kód-P]),V$7),"")</f>
        <v/>
      </c>
      <c r="W178" s="48" t="str">
        <f ca="1">IF(AND($B178&gt;0,W$7&gt;0),INDEX(Výskyt[#Data],MATCH($B178,Výskyt[kód-P]),W$7),"")</f>
        <v/>
      </c>
      <c r="X178" s="48" t="str">
        <f ca="1">IF(AND($B178&gt;0,X$7&gt;0),INDEX(Výskyt[#Data],MATCH($B178,Výskyt[kód-P]),X$7),"")</f>
        <v/>
      </c>
      <c r="Y178" s="48" t="str">
        <f ca="1">IF(AND($B178&gt;0,Y$7&gt;0),INDEX(Výskyt[#Data],MATCH($B178,Výskyt[kód-P]),Y$7),"")</f>
        <v/>
      </c>
      <c r="Z178" s="48" t="str">
        <f ca="1">IF(AND($B178&gt;0,Z$7&gt;0),INDEX(Výskyt[#Data],MATCH($B178,Výskyt[kód-P]),Z$7),"")</f>
        <v/>
      </c>
      <c r="AA178" s="48" t="str">
        <f ca="1">IF(AND($B178&gt;0,AA$7&gt;0),INDEX(Výskyt[#Data],MATCH($B178,Výskyt[kód-P]),AA$7),"")</f>
        <v/>
      </c>
      <c r="AB178" s="48" t="str">
        <f ca="1">IF(AND($B178&gt;0,AB$7&gt;0),INDEX(Výskyt[#Data],MATCH($B178,Výskyt[kód-P]),AB$7),"")</f>
        <v/>
      </c>
      <c r="AC178" s="48" t="str">
        <f ca="1">IF(AND($B178&gt;0,AC$7&gt;0),INDEX(Výskyt[#Data],MATCH($B178,Výskyt[kód-P]),AC$7),"")</f>
        <v/>
      </c>
      <c r="AD178" s="48" t="str">
        <f ca="1">IF(AND($B178&gt;0,AD$7&gt;0),INDEX(Výskyt[#Data],MATCH($B178,Výskyt[kód-P]),AD$7),"")</f>
        <v/>
      </c>
      <c r="AE178" s="48" t="str">
        <f ca="1">IF(AND($B178&gt;0,AE$7&gt;0),INDEX(Výskyt[#Data],MATCH($B178,Výskyt[kód-P]),AE$7),"")</f>
        <v/>
      </c>
      <c r="AF178" s="48" t="str">
        <f ca="1">IF(AND($B178&gt;0,AF$7&gt;0),INDEX(Výskyt[#Data],MATCH($B178,Výskyt[kód-P]),AF$7),"")</f>
        <v/>
      </c>
      <c r="AG178" s="48" t="str">
        <f ca="1">IF(AND($B178&gt;0,AG$7&gt;0),INDEX(Výskyt[#Data],MATCH($B178,Výskyt[kód-P]),AG$7),"")</f>
        <v/>
      </c>
      <c r="AH178" s="48" t="str">
        <f ca="1">IF(AND($B178&gt;0,AH$7&gt;0),INDEX(Výskyt[#Data],MATCH($B178,Výskyt[kód-P]),AH$7),"")</f>
        <v/>
      </c>
      <c r="AI178" s="48" t="str">
        <f ca="1">IF(AND($B178&gt;0,AI$7&gt;0),INDEX(Výskyt[#Data],MATCH($B178,Výskyt[kód-P]),AI$7),"")</f>
        <v/>
      </c>
      <c r="AJ178" s="48" t="str">
        <f ca="1">IF(AND($B178&gt;0,AJ$7&gt;0),INDEX(Výskyt[#Data],MATCH($B178,Výskyt[kód-P]),AJ$7),"")</f>
        <v/>
      </c>
      <c r="AK178" s="48" t="str">
        <f ca="1">IF(AND($B178&gt;0,AK$7&gt;0),INDEX(Výskyt[#Data],MATCH($B178,Výskyt[kód-P]),AK$7),"")</f>
        <v/>
      </c>
      <c r="AL178" s="48" t="str">
        <f ca="1">IF(AND($B178&gt;0,AL$7&gt;0),INDEX(Výskyt[#Data],MATCH($B178,Výskyt[kód-P]),AL$7),"")</f>
        <v/>
      </c>
      <c r="AM178" s="48" t="str">
        <f ca="1">IF(AND($B178&gt;0,AM$7&gt;0),INDEX(Výskyt[#Data],MATCH($B178,Výskyt[kód-P]),AM$7),"")</f>
        <v/>
      </c>
      <c r="AN178" s="48" t="str">
        <f ca="1">IF(AND($B178&gt;0,AN$7&gt;0),INDEX(Výskyt[#Data],MATCH($B178,Výskyt[kód-P]),AN$7),"")</f>
        <v/>
      </c>
      <c r="AO178" s="48" t="str">
        <f ca="1">IF(AND($B178&gt;0,AO$7&gt;0),INDEX(Výskyt[#Data],MATCH($B178,Výskyt[kód-P]),AO$7),"")</f>
        <v/>
      </c>
      <c r="AP178" s="48" t="str">
        <f ca="1">IF(AND($B178&gt;0,AP$7&gt;0),INDEX(Výskyt[#Data],MATCH($B178,Výskyt[kód-P]),AP$7),"")</f>
        <v/>
      </c>
      <c r="AQ178" s="48" t="str">
        <f ca="1">IF(AND($B178&gt;0,AQ$7&gt;0),INDEX(Výskyt[#Data],MATCH($B178,Výskyt[kód-P]),AQ$7),"")</f>
        <v/>
      </c>
      <c r="AR178" s="48" t="str">
        <f ca="1">IF(AND($B178&gt;0,AR$7&gt;0),INDEX(Výskyt[#Data],MATCH($B178,Výskyt[kód-P]),AR$7),"")</f>
        <v/>
      </c>
      <c r="AS178" s="48" t="str">
        <f ca="1">IF(AND($B178&gt;0,AS$7&gt;0),INDEX(Výskyt[#Data],MATCH($B178,Výskyt[kód-P]),AS$7),"")</f>
        <v/>
      </c>
      <c r="AT178" s="48" t="str">
        <f ca="1">IF(AND($B178&gt;0,AT$7&gt;0),INDEX(Výskyt[#Data],MATCH($B178,Výskyt[kód-P]),AT$7),"")</f>
        <v/>
      </c>
      <c r="AU178" s="48" t="str">
        <f ca="1">IF(AND($B178&gt;0,AU$7&gt;0),INDEX(Výskyt[#Data],MATCH($B178,Výskyt[kód-P]),AU$7),"")</f>
        <v/>
      </c>
      <c r="AV178" s="48" t="str">
        <f ca="1">IF(AND($B178&gt;0,AV$7&gt;0),INDEX(Výskyt[#Data],MATCH($B178,Výskyt[kód-P]),AV$7),"")</f>
        <v/>
      </c>
      <c r="AW178" s="48" t="str">
        <f ca="1">IF(AND($B178&gt;0,AW$7&gt;0),INDEX(Výskyt[#Data],MATCH($B178,Výskyt[kód-P]),AW$7),"")</f>
        <v/>
      </c>
      <c r="AX178" s="48" t="str">
        <f ca="1">IF(AND($B178&gt;0,AX$7&gt;0),INDEX(Výskyt[#Data],MATCH($B178,Výskyt[kód-P]),AX$7),"")</f>
        <v/>
      </c>
      <c r="AY178" s="48" t="str">
        <f ca="1">IF(AND($B178&gt;0,AY$7&gt;0),INDEX(Výskyt[#Data],MATCH($B178,Výskyt[kód-P]),AY$7),"")</f>
        <v/>
      </c>
      <c r="AZ178" s="48" t="str">
        <f ca="1">IF(AND($B178&gt;0,AZ$7&gt;0),INDEX(Výskyt[#Data],MATCH($B178,Výskyt[kód-P]),AZ$7),"")</f>
        <v/>
      </c>
      <c r="BA178" s="48" t="str">
        <f ca="1">IF(AND($B178&gt;0,BA$7&gt;0),INDEX(Výskyt[#Data],MATCH($B178,Výskyt[kód-P]),BA$7),"")</f>
        <v/>
      </c>
      <c r="BB178" s="42"/>
    </row>
    <row r="179" spans="1:54" ht="12.75" customHeight="1" x14ac:dyDescent="0.4">
      <c r="A179" s="54">
        <v>171</v>
      </c>
      <c r="B179" s="55" t="str">
        <f>IFERROR(INDEX(Výskyt[[poradie]:[kód-P]],MATCH(A179,Výskyt[poradie],0),2),"")</f>
        <v/>
      </c>
      <c r="C179" s="55" t="str">
        <f>IFERROR(INDEX(Cenník[[Kód]:[Názov]],MATCH($B179,Cenník[Kód]),2),"")</f>
        <v/>
      </c>
      <c r="D179" s="48" t="str">
        <f t="shared" ca="1" si="6"/>
        <v/>
      </c>
      <c r="E179" s="56" t="str">
        <f>IFERROR(INDEX(Cenník[[KódN]:[JC]],MATCH($B179,Cenník[KódN]),2),"")</f>
        <v/>
      </c>
      <c r="F179" s="57" t="str">
        <f t="shared" ca="1" si="7"/>
        <v/>
      </c>
      <c r="G179" s="42"/>
      <c r="H179" s="58" t="str">
        <f t="shared" si="8"/>
        <v/>
      </c>
      <c r="I179" s="48" t="str">
        <f ca="1">IF(AND($B179&gt;0,I$7&gt;0),INDEX(Výskyt[#Data],MATCH($B179,Výskyt[kód-P]),I$7),"")</f>
        <v/>
      </c>
      <c r="J179" s="48" t="str">
        <f ca="1">IF(AND($B179&gt;0,J$7&gt;0),INDEX(Výskyt[#Data],MATCH($B179,Výskyt[kód-P]),J$7),"")</f>
        <v/>
      </c>
      <c r="K179" s="48" t="str">
        <f ca="1">IF(AND($B179&gt;0,K$7&gt;0),INDEX(Výskyt[#Data],MATCH($B179,Výskyt[kód-P]),K$7),"")</f>
        <v/>
      </c>
      <c r="L179" s="48" t="str">
        <f ca="1">IF(AND($B179&gt;0,L$7&gt;0),INDEX(Výskyt[#Data],MATCH($B179,Výskyt[kód-P]),L$7),"")</f>
        <v/>
      </c>
      <c r="M179" s="48" t="str">
        <f ca="1">IF(AND($B179&gt;0,M$7&gt;0),INDEX(Výskyt[#Data],MATCH($B179,Výskyt[kód-P]),M$7),"")</f>
        <v/>
      </c>
      <c r="N179" s="48" t="str">
        <f ca="1">IF(AND($B179&gt;0,N$7&gt;0),INDEX(Výskyt[#Data],MATCH($B179,Výskyt[kód-P]),N$7),"")</f>
        <v/>
      </c>
      <c r="O179" s="48" t="str">
        <f ca="1">IF(AND($B179&gt;0,O$7&gt;0),INDEX(Výskyt[#Data],MATCH($B179,Výskyt[kód-P]),O$7),"")</f>
        <v/>
      </c>
      <c r="P179" s="48" t="str">
        <f ca="1">IF(AND($B179&gt;0,P$7&gt;0),INDEX(Výskyt[#Data],MATCH($B179,Výskyt[kód-P]),P$7),"")</f>
        <v/>
      </c>
      <c r="Q179" s="48" t="str">
        <f ca="1">IF(AND($B179&gt;0,Q$7&gt;0),INDEX(Výskyt[#Data],MATCH($B179,Výskyt[kód-P]),Q$7),"")</f>
        <v/>
      </c>
      <c r="R179" s="48" t="str">
        <f ca="1">IF(AND($B179&gt;0,R$7&gt;0),INDEX(Výskyt[#Data],MATCH($B179,Výskyt[kód-P]),R$7),"")</f>
        <v/>
      </c>
      <c r="S179" s="48" t="str">
        <f ca="1">IF(AND($B179&gt;0,S$7&gt;0),INDEX(Výskyt[#Data],MATCH($B179,Výskyt[kód-P]),S$7),"")</f>
        <v/>
      </c>
      <c r="T179" s="48" t="str">
        <f ca="1">IF(AND($B179&gt;0,T$7&gt;0),INDEX(Výskyt[#Data],MATCH($B179,Výskyt[kód-P]),T$7),"")</f>
        <v/>
      </c>
      <c r="U179" s="48" t="str">
        <f ca="1">IF(AND($B179&gt;0,U$7&gt;0),INDEX(Výskyt[#Data],MATCH($B179,Výskyt[kód-P]),U$7),"")</f>
        <v/>
      </c>
      <c r="V179" s="48" t="str">
        <f ca="1">IF(AND($B179&gt;0,V$7&gt;0),INDEX(Výskyt[#Data],MATCH($B179,Výskyt[kód-P]),V$7),"")</f>
        <v/>
      </c>
      <c r="W179" s="48" t="str">
        <f ca="1">IF(AND($B179&gt;0,W$7&gt;0),INDEX(Výskyt[#Data],MATCH($B179,Výskyt[kód-P]),W$7),"")</f>
        <v/>
      </c>
      <c r="X179" s="48" t="str">
        <f ca="1">IF(AND($B179&gt;0,X$7&gt;0),INDEX(Výskyt[#Data],MATCH($B179,Výskyt[kód-P]),X$7),"")</f>
        <v/>
      </c>
      <c r="Y179" s="48" t="str">
        <f ca="1">IF(AND($B179&gt;0,Y$7&gt;0),INDEX(Výskyt[#Data],MATCH($B179,Výskyt[kód-P]),Y$7),"")</f>
        <v/>
      </c>
      <c r="Z179" s="48" t="str">
        <f ca="1">IF(AND($B179&gt;0,Z$7&gt;0),INDEX(Výskyt[#Data],MATCH($B179,Výskyt[kód-P]),Z$7),"")</f>
        <v/>
      </c>
      <c r="AA179" s="48" t="str">
        <f ca="1">IF(AND($B179&gt;0,AA$7&gt;0),INDEX(Výskyt[#Data],MATCH($B179,Výskyt[kód-P]),AA$7),"")</f>
        <v/>
      </c>
      <c r="AB179" s="48" t="str">
        <f ca="1">IF(AND($B179&gt;0,AB$7&gt;0),INDEX(Výskyt[#Data],MATCH($B179,Výskyt[kód-P]),AB$7),"")</f>
        <v/>
      </c>
      <c r="AC179" s="48" t="str">
        <f ca="1">IF(AND($B179&gt;0,AC$7&gt;0),INDEX(Výskyt[#Data],MATCH($B179,Výskyt[kód-P]),AC$7),"")</f>
        <v/>
      </c>
      <c r="AD179" s="48" t="str">
        <f ca="1">IF(AND($B179&gt;0,AD$7&gt;0),INDEX(Výskyt[#Data],MATCH($B179,Výskyt[kód-P]),AD$7),"")</f>
        <v/>
      </c>
      <c r="AE179" s="48" t="str">
        <f ca="1">IF(AND($B179&gt;0,AE$7&gt;0),INDEX(Výskyt[#Data],MATCH($B179,Výskyt[kód-P]),AE$7),"")</f>
        <v/>
      </c>
      <c r="AF179" s="48" t="str">
        <f ca="1">IF(AND($B179&gt;0,AF$7&gt;0),INDEX(Výskyt[#Data],MATCH($B179,Výskyt[kód-P]),AF$7),"")</f>
        <v/>
      </c>
      <c r="AG179" s="48" t="str">
        <f ca="1">IF(AND($B179&gt;0,AG$7&gt;0),INDEX(Výskyt[#Data],MATCH($B179,Výskyt[kód-P]),AG$7),"")</f>
        <v/>
      </c>
      <c r="AH179" s="48" t="str">
        <f ca="1">IF(AND($B179&gt;0,AH$7&gt;0),INDEX(Výskyt[#Data],MATCH($B179,Výskyt[kód-P]),AH$7),"")</f>
        <v/>
      </c>
      <c r="AI179" s="48" t="str">
        <f ca="1">IF(AND($B179&gt;0,AI$7&gt;0),INDEX(Výskyt[#Data],MATCH($B179,Výskyt[kód-P]),AI$7),"")</f>
        <v/>
      </c>
      <c r="AJ179" s="48" t="str">
        <f ca="1">IF(AND($B179&gt;0,AJ$7&gt;0),INDEX(Výskyt[#Data],MATCH($B179,Výskyt[kód-P]),AJ$7),"")</f>
        <v/>
      </c>
      <c r="AK179" s="48" t="str">
        <f ca="1">IF(AND($B179&gt;0,AK$7&gt;0),INDEX(Výskyt[#Data],MATCH($B179,Výskyt[kód-P]),AK$7),"")</f>
        <v/>
      </c>
      <c r="AL179" s="48" t="str">
        <f ca="1">IF(AND($B179&gt;0,AL$7&gt;0),INDEX(Výskyt[#Data],MATCH($B179,Výskyt[kód-P]),AL$7),"")</f>
        <v/>
      </c>
      <c r="AM179" s="48" t="str">
        <f ca="1">IF(AND($B179&gt;0,AM$7&gt;0),INDEX(Výskyt[#Data],MATCH($B179,Výskyt[kód-P]),AM$7),"")</f>
        <v/>
      </c>
      <c r="AN179" s="48" t="str">
        <f ca="1">IF(AND($B179&gt;0,AN$7&gt;0),INDEX(Výskyt[#Data],MATCH($B179,Výskyt[kód-P]),AN$7),"")</f>
        <v/>
      </c>
      <c r="AO179" s="48" t="str">
        <f ca="1">IF(AND($B179&gt;0,AO$7&gt;0),INDEX(Výskyt[#Data],MATCH($B179,Výskyt[kód-P]),AO$7),"")</f>
        <v/>
      </c>
      <c r="AP179" s="48" t="str">
        <f ca="1">IF(AND($B179&gt;0,AP$7&gt;0),INDEX(Výskyt[#Data],MATCH($B179,Výskyt[kód-P]),AP$7),"")</f>
        <v/>
      </c>
      <c r="AQ179" s="48" t="str">
        <f ca="1">IF(AND($B179&gt;0,AQ$7&gt;0),INDEX(Výskyt[#Data],MATCH($B179,Výskyt[kód-P]),AQ$7),"")</f>
        <v/>
      </c>
      <c r="AR179" s="48" t="str">
        <f ca="1">IF(AND($B179&gt;0,AR$7&gt;0),INDEX(Výskyt[#Data],MATCH($B179,Výskyt[kód-P]),AR$7),"")</f>
        <v/>
      </c>
      <c r="AS179" s="48" t="str">
        <f ca="1">IF(AND($B179&gt;0,AS$7&gt;0),INDEX(Výskyt[#Data],MATCH($B179,Výskyt[kód-P]),AS$7),"")</f>
        <v/>
      </c>
      <c r="AT179" s="48" t="str">
        <f ca="1">IF(AND($B179&gt;0,AT$7&gt;0),INDEX(Výskyt[#Data],MATCH($B179,Výskyt[kód-P]),AT$7),"")</f>
        <v/>
      </c>
      <c r="AU179" s="48" t="str">
        <f ca="1">IF(AND($B179&gt;0,AU$7&gt;0),INDEX(Výskyt[#Data],MATCH($B179,Výskyt[kód-P]),AU$7),"")</f>
        <v/>
      </c>
      <c r="AV179" s="48" t="str">
        <f ca="1">IF(AND($B179&gt;0,AV$7&gt;0),INDEX(Výskyt[#Data],MATCH($B179,Výskyt[kód-P]),AV$7),"")</f>
        <v/>
      </c>
      <c r="AW179" s="48" t="str">
        <f ca="1">IF(AND($B179&gt;0,AW$7&gt;0),INDEX(Výskyt[#Data],MATCH($B179,Výskyt[kód-P]),AW$7),"")</f>
        <v/>
      </c>
      <c r="AX179" s="48" t="str">
        <f ca="1">IF(AND($B179&gt;0,AX$7&gt;0),INDEX(Výskyt[#Data],MATCH($B179,Výskyt[kód-P]),AX$7),"")</f>
        <v/>
      </c>
      <c r="AY179" s="48" t="str">
        <f ca="1">IF(AND($B179&gt;0,AY$7&gt;0),INDEX(Výskyt[#Data],MATCH($B179,Výskyt[kód-P]),AY$7),"")</f>
        <v/>
      </c>
      <c r="AZ179" s="48" t="str">
        <f ca="1">IF(AND($B179&gt;0,AZ$7&gt;0),INDEX(Výskyt[#Data],MATCH($B179,Výskyt[kód-P]),AZ$7),"")</f>
        <v/>
      </c>
      <c r="BA179" s="48" t="str">
        <f ca="1">IF(AND($B179&gt;0,BA$7&gt;0),INDEX(Výskyt[#Data],MATCH($B179,Výskyt[kód-P]),BA$7),"")</f>
        <v/>
      </c>
      <c r="BB179" s="42"/>
    </row>
    <row r="180" spans="1:54" ht="12.75" customHeight="1" x14ac:dyDescent="0.4">
      <c r="A180" s="54">
        <v>172</v>
      </c>
      <c r="B180" s="55" t="str">
        <f>IFERROR(INDEX(Výskyt[[poradie]:[kód-P]],MATCH(A180,Výskyt[poradie],0),2),"")</f>
        <v/>
      </c>
      <c r="C180" s="55" t="str">
        <f>IFERROR(INDEX(Cenník[[Kód]:[Názov]],MATCH($B180,Cenník[Kód]),2),"")</f>
        <v/>
      </c>
      <c r="D180" s="48" t="str">
        <f t="shared" ca="1" si="6"/>
        <v/>
      </c>
      <c r="E180" s="56" t="str">
        <f>IFERROR(INDEX(Cenník[[KódN]:[JC]],MATCH($B180,Cenník[KódN]),2),"")</f>
        <v/>
      </c>
      <c r="F180" s="57" t="str">
        <f t="shared" ca="1" si="7"/>
        <v/>
      </c>
      <c r="G180" s="42"/>
      <c r="H180" s="58" t="str">
        <f t="shared" si="8"/>
        <v/>
      </c>
      <c r="I180" s="48" t="str">
        <f ca="1">IF(AND($B180&gt;0,I$7&gt;0),INDEX(Výskyt[#Data],MATCH($B180,Výskyt[kód-P]),I$7),"")</f>
        <v/>
      </c>
      <c r="J180" s="48" t="str">
        <f ca="1">IF(AND($B180&gt;0,J$7&gt;0),INDEX(Výskyt[#Data],MATCH($B180,Výskyt[kód-P]),J$7),"")</f>
        <v/>
      </c>
      <c r="K180" s="48" t="str">
        <f ca="1">IF(AND($B180&gt;0,K$7&gt;0),INDEX(Výskyt[#Data],MATCH($B180,Výskyt[kód-P]),K$7),"")</f>
        <v/>
      </c>
      <c r="L180" s="48" t="str">
        <f ca="1">IF(AND($B180&gt;0,L$7&gt;0),INDEX(Výskyt[#Data],MATCH($B180,Výskyt[kód-P]),L$7),"")</f>
        <v/>
      </c>
      <c r="M180" s="48" t="str">
        <f ca="1">IF(AND($B180&gt;0,M$7&gt;0),INDEX(Výskyt[#Data],MATCH($B180,Výskyt[kód-P]),M$7),"")</f>
        <v/>
      </c>
      <c r="N180" s="48" t="str">
        <f ca="1">IF(AND($B180&gt;0,N$7&gt;0),INDEX(Výskyt[#Data],MATCH($B180,Výskyt[kód-P]),N$7),"")</f>
        <v/>
      </c>
      <c r="O180" s="48" t="str">
        <f ca="1">IF(AND($B180&gt;0,O$7&gt;0),INDEX(Výskyt[#Data],MATCH($B180,Výskyt[kód-P]),O$7),"")</f>
        <v/>
      </c>
      <c r="P180" s="48" t="str">
        <f ca="1">IF(AND($B180&gt;0,P$7&gt;0),INDEX(Výskyt[#Data],MATCH($B180,Výskyt[kód-P]),P$7),"")</f>
        <v/>
      </c>
      <c r="Q180" s="48" t="str">
        <f ca="1">IF(AND($B180&gt;0,Q$7&gt;0),INDEX(Výskyt[#Data],MATCH($B180,Výskyt[kód-P]),Q$7),"")</f>
        <v/>
      </c>
      <c r="R180" s="48" t="str">
        <f ca="1">IF(AND($B180&gt;0,R$7&gt;0),INDEX(Výskyt[#Data],MATCH($B180,Výskyt[kód-P]),R$7),"")</f>
        <v/>
      </c>
      <c r="S180" s="48" t="str">
        <f ca="1">IF(AND($B180&gt;0,S$7&gt;0),INDEX(Výskyt[#Data],MATCH($B180,Výskyt[kód-P]),S$7),"")</f>
        <v/>
      </c>
      <c r="T180" s="48" t="str">
        <f ca="1">IF(AND($B180&gt;0,T$7&gt;0),INDEX(Výskyt[#Data],MATCH($B180,Výskyt[kód-P]),T$7),"")</f>
        <v/>
      </c>
      <c r="U180" s="48" t="str">
        <f ca="1">IF(AND($B180&gt;0,U$7&gt;0),INDEX(Výskyt[#Data],MATCH($B180,Výskyt[kód-P]),U$7),"")</f>
        <v/>
      </c>
      <c r="V180" s="48" t="str">
        <f ca="1">IF(AND($B180&gt;0,V$7&gt;0),INDEX(Výskyt[#Data],MATCH($B180,Výskyt[kód-P]),V$7),"")</f>
        <v/>
      </c>
      <c r="W180" s="48" t="str">
        <f ca="1">IF(AND($B180&gt;0,W$7&gt;0),INDEX(Výskyt[#Data],MATCH($B180,Výskyt[kód-P]),W$7),"")</f>
        <v/>
      </c>
      <c r="X180" s="48" t="str">
        <f ca="1">IF(AND($B180&gt;0,X$7&gt;0),INDEX(Výskyt[#Data],MATCH($B180,Výskyt[kód-P]),X$7),"")</f>
        <v/>
      </c>
      <c r="Y180" s="48" t="str">
        <f ca="1">IF(AND($B180&gt;0,Y$7&gt;0),INDEX(Výskyt[#Data],MATCH($B180,Výskyt[kód-P]),Y$7),"")</f>
        <v/>
      </c>
      <c r="Z180" s="48" t="str">
        <f ca="1">IF(AND($B180&gt;0,Z$7&gt;0),INDEX(Výskyt[#Data],MATCH($B180,Výskyt[kód-P]),Z$7),"")</f>
        <v/>
      </c>
      <c r="AA180" s="48" t="str">
        <f ca="1">IF(AND($B180&gt;0,AA$7&gt;0),INDEX(Výskyt[#Data],MATCH($B180,Výskyt[kód-P]),AA$7),"")</f>
        <v/>
      </c>
      <c r="AB180" s="48" t="str">
        <f ca="1">IF(AND($B180&gt;0,AB$7&gt;0),INDEX(Výskyt[#Data],MATCH($B180,Výskyt[kód-P]),AB$7),"")</f>
        <v/>
      </c>
      <c r="AC180" s="48" t="str">
        <f ca="1">IF(AND($B180&gt;0,AC$7&gt;0),INDEX(Výskyt[#Data],MATCH($B180,Výskyt[kód-P]),AC$7),"")</f>
        <v/>
      </c>
      <c r="AD180" s="48" t="str">
        <f ca="1">IF(AND($B180&gt;0,AD$7&gt;0),INDEX(Výskyt[#Data],MATCH($B180,Výskyt[kód-P]),AD$7),"")</f>
        <v/>
      </c>
      <c r="AE180" s="48" t="str">
        <f ca="1">IF(AND($B180&gt;0,AE$7&gt;0),INDEX(Výskyt[#Data],MATCH($B180,Výskyt[kód-P]),AE$7),"")</f>
        <v/>
      </c>
      <c r="AF180" s="48" t="str">
        <f ca="1">IF(AND($B180&gt;0,AF$7&gt;0),INDEX(Výskyt[#Data],MATCH($B180,Výskyt[kód-P]),AF$7),"")</f>
        <v/>
      </c>
      <c r="AG180" s="48" t="str">
        <f ca="1">IF(AND($B180&gt;0,AG$7&gt;0),INDEX(Výskyt[#Data],MATCH($B180,Výskyt[kód-P]),AG$7),"")</f>
        <v/>
      </c>
      <c r="AH180" s="48" t="str">
        <f ca="1">IF(AND($B180&gt;0,AH$7&gt;0),INDEX(Výskyt[#Data],MATCH($B180,Výskyt[kód-P]),AH$7),"")</f>
        <v/>
      </c>
      <c r="AI180" s="48" t="str">
        <f ca="1">IF(AND($B180&gt;0,AI$7&gt;0),INDEX(Výskyt[#Data],MATCH($B180,Výskyt[kód-P]),AI$7),"")</f>
        <v/>
      </c>
      <c r="AJ180" s="48" t="str">
        <f ca="1">IF(AND($B180&gt;0,AJ$7&gt;0),INDEX(Výskyt[#Data],MATCH($B180,Výskyt[kód-P]),AJ$7),"")</f>
        <v/>
      </c>
      <c r="AK180" s="48" t="str">
        <f ca="1">IF(AND($B180&gt;0,AK$7&gt;0),INDEX(Výskyt[#Data],MATCH($B180,Výskyt[kód-P]),AK$7),"")</f>
        <v/>
      </c>
      <c r="AL180" s="48" t="str">
        <f ca="1">IF(AND($B180&gt;0,AL$7&gt;0),INDEX(Výskyt[#Data],MATCH($B180,Výskyt[kód-P]),AL$7),"")</f>
        <v/>
      </c>
      <c r="AM180" s="48" t="str">
        <f ca="1">IF(AND($B180&gt;0,AM$7&gt;0),INDEX(Výskyt[#Data],MATCH($B180,Výskyt[kód-P]),AM$7),"")</f>
        <v/>
      </c>
      <c r="AN180" s="48" t="str">
        <f ca="1">IF(AND($B180&gt;0,AN$7&gt;0),INDEX(Výskyt[#Data],MATCH($B180,Výskyt[kód-P]),AN$7),"")</f>
        <v/>
      </c>
      <c r="AO180" s="48" t="str">
        <f ca="1">IF(AND($B180&gt;0,AO$7&gt;0),INDEX(Výskyt[#Data],MATCH($B180,Výskyt[kód-P]),AO$7),"")</f>
        <v/>
      </c>
      <c r="AP180" s="48" t="str">
        <f ca="1">IF(AND($B180&gt;0,AP$7&gt;0),INDEX(Výskyt[#Data],MATCH($B180,Výskyt[kód-P]),AP$7),"")</f>
        <v/>
      </c>
      <c r="AQ180" s="48" t="str">
        <f ca="1">IF(AND($B180&gt;0,AQ$7&gt;0),INDEX(Výskyt[#Data],MATCH($B180,Výskyt[kód-P]),AQ$7),"")</f>
        <v/>
      </c>
      <c r="AR180" s="48" t="str">
        <f ca="1">IF(AND($B180&gt;0,AR$7&gt;0),INDEX(Výskyt[#Data],MATCH($B180,Výskyt[kód-P]),AR$7),"")</f>
        <v/>
      </c>
      <c r="AS180" s="48" t="str">
        <f ca="1">IF(AND($B180&gt;0,AS$7&gt;0),INDEX(Výskyt[#Data],MATCH($B180,Výskyt[kód-P]),AS$7),"")</f>
        <v/>
      </c>
      <c r="AT180" s="48" t="str">
        <f ca="1">IF(AND($B180&gt;0,AT$7&gt;0),INDEX(Výskyt[#Data],MATCH($B180,Výskyt[kód-P]),AT$7),"")</f>
        <v/>
      </c>
      <c r="AU180" s="48" t="str">
        <f ca="1">IF(AND($B180&gt;0,AU$7&gt;0),INDEX(Výskyt[#Data],MATCH($B180,Výskyt[kód-P]),AU$7),"")</f>
        <v/>
      </c>
      <c r="AV180" s="48" t="str">
        <f ca="1">IF(AND($B180&gt;0,AV$7&gt;0),INDEX(Výskyt[#Data],MATCH($B180,Výskyt[kód-P]),AV$7),"")</f>
        <v/>
      </c>
      <c r="AW180" s="48" t="str">
        <f ca="1">IF(AND($B180&gt;0,AW$7&gt;0),INDEX(Výskyt[#Data],MATCH($B180,Výskyt[kód-P]),AW$7),"")</f>
        <v/>
      </c>
      <c r="AX180" s="48" t="str">
        <f ca="1">IF(AND($B180&gt;0,AX$7&gt;0),INDEX(Výskyt[#Data],MATCH($B180,Výskyt[kód-P]),AX$7),"")</f>
        <v/>
      </c>
      <c r="AY180" s="48" t="str">
        <f ca="1">IF(AND($B180&gt;0,AY$7&gt;0),INDEX(Výskyt[#Data],MATCH($B180,Výskyt[kód-P]),AY$7),"")</f>
        <v/>
      </c>
      <c r="AZ180" s="48" t="str">
        <f ca="1">IF(AND($B180&gt;0,AZ$7&gt;0),INDEX(Výskyt[#Data],MATCH($B180,Výskyt[kód-P]),AZ$7),"")</f>
        <v/>
      </c>
      <c r="BA180" s="48" t="str">
        <f ca="1">IF(AND($B180&gt;0,BA$7&gt;0),INDEX(Výskyt[#Data],MATCH($B180,Výskyt[kód-P]),BA$7),"")</f>
        <v/>
      </c>
      <c r="BB180" s="42"/>
    </row>
    <row r="181" spans="1:54" ht="12.75" customHeight="1" x14ac:dyDescent="0.4">
      <c r="A181" s="54">
        <v>173</v>
      </c>
      <c r="B181" s="55" t="str">
        <f>IFERROR(INDEX(Výskyt[[poradie]:[kód-P]],MATCH(A181,Výskyt[poradie],0),2),"")</f>
        <v/>
      </c>
      <c r="C181" s="55" t="str">
        <f>IFERROR(INDEX(Cenník[[Kód]:[Názov]],MATCH($B181,Cenník[Kód]),2),"")</f>
        <v/>
      </c>
      <c r="D181" s="48" t="str">
        <f t="shared" ca="1" si="6"/>
        <v/>
      </c>
      <c r="E181" s="56" t="str">
        <f>IFERROR(INDEX(Cenník[[KódN]:[JC]],MATCH($B181,Cenník[KódN]),2),"")</f>
        <v/>
      </c>
      <c r="F181" s="57" t="str">
        <f t="shared" ca="1" si="7"/>
        <v/>
      </c>
      <c r="G181" s="42"/>
      <c r="H181" s="58" t="str">
        <f t="shared" si="8"/>
        <v/>
      </c>
      <c r="I181" s="48" t="str">
        <f ca="1">IF(AND($B181&gt;0,I$7&gt;0),INDEX(Výskyt[#Data],MATCH($B181,Výskyt[kód-P]),I$7),"")</f>
        <v/>
      </c>
      <c r="J181" s="48" t="str">
        <f ca="1">IF(AND($B181&gt;0,J$7&gt;0),INDEX(Výskyt[#Data],MATCH($B181,Výskyt[kód-P]),J$7),"")</f>
        <v/>
      </c>
      <c r="K181" s="48" t="str">
        <f ca="1">IF(AND($B181&gt;0,K$7&gt;0),INDEX(Výskyt[#Data],MATCH($B181,Výskyt[kód-P]),K$7),"")</f>
        <v/>
      </c>
      <c r="L181" s="48" t="str">
        <f ca="1">IF(AND($B181&gt;0,L$7&gt;0),INDEX(Výskyt[#Data],MATCH($B181,Výskyt[kód-P]),L$7),"")</f>
        <v/>
      </c>
      <c r="M181" s="48" t="str">
        <f ca="1">IF(AND($B181&gt;0,M$7&gt;0),INDEX(Výskyt[#Data],MATCH($B181,Výskyt[kód-P]),M$7),"")</f>
        <v/>
      </c>
      <c r="N181" s="48" t="str">
        <f ca="1">IF(AND($B181&gt;0,N$7&gt;0),INDEX(Výskyt[#Data],MATCH($B181,Výskyt[kód-P]),N$7),"")</f>
        <v/>
      </c>
      <c r="O181" s="48" t="str">
        <f ca="1">IF(AND($B181&gt;0,O$7&gt;0),INDEX(Výskyt[#Data],MATCH($B181,Výskyt[kód-P]),O$7),"")</f>
        <v/>
      </c>
      <c r="P181" s="48" t="str">
        <f ca="1">IF(AND($B181&gt;0,P$7&gt;0),INDEX(Výskyt[#Data],MATCH($B181,Výskyt[kód-P]),P$7),"")</f>
        <v/>
      </c>
      <c r="Q181" s="48" t="str">
        <f ca="1">IF(AND($B181&gt;0,Q$7&gt;0),INDEX(Výskyt[#Data],MATCH($B181,Výskyt[kód-P]),Q$7),"")</f>
        <v/>
      </c>
      <c r="R181" s="48" t="str">
        <f ca="1">IF(AND($B181&gt;0,R$7&gt;0),INDEX(Výskyt[#Data],MATCH($B181,Výskyt[kód-P]),R$7),"")</f>
        <v/>
      </c>
      <c r="S181" s="48" t="str">
        <f ca="1">IF(AND($B181&gt;0,S$7&gt;0),INDEX(Výskyt[#Data],MATCH($B181,Výskyt[kód-P]),S$7),"")</f>
        <v/>
      </c>
      <c r="T181" s="48" t="str">
        <f ca="1">IF(AND($B181&gt;0,T$7&gt;0),INDEX(Výskyt[#Data],MATCH($B181,Výskyt[kód-P]),T$7),"")</f>
        <v/>
      </c>
      <c r="U181" s="48" t="str">
        <f ca="1">IF(AND($B181&gt;0,U$7&gt;0),INDEX(Výskyt[#Data],MATCH($B181,Výskyt[kód-P]),U$7),"")</f>
        <v/>
      </c>
      <c r="V181" s="48" t="str">
        <f ca="1">IF(AND($B181&gt;0,V$7&gt;0),INDEX(Výskyt[#Data],MATCH($B181,Výskyt[kód-P]),V$7),"")</f>
        <v/>
      </c>
      <c r="W181" s="48" t="str">
        <f ca="1">IF(AND($B181&gt;0,W$7&gt;0),INDEX(Výskyt[#Data],MATCH($B181,Výskyt[kód-P]),W$7),"")</f>
        <v/>
      </c>
      <c r="X181" s="48" t="str">
        <f ca="1">IF(AND($B181&gt;0,X$7&gt;0),INDEX(Výskyt[#Data],MATCH($B181,Výskyt[kód-P]),X$7),"")</f>
        <v/>
      </c>
      <c r="Y181" s="48" t="str">
        <f ca="1">IF(AND($B181&gt;0,Y$7&gt;0),INDEX(Výskyt[#Data],MATCH($B181,Výskyt[kód-P]),Y$7),"")</f>
        <v/>
      </c>
      <c r="Z181" s="48" t="str">
        <f ca="1">IF(AND($B181&gt;0,Z$7&gt;0),INDEX(Výskyt[#Data],MATCH($B181,Výskyt[kód-P]),Z$7),"")</f>
        <v/>
      </c>
      <c r="AA181" s="48" t="str">
        <f ca="1">IF(AND($B181&gt;0,AA$7&gt;0),INDEX(Výskyt[#Data],MATCH($B181,Výskyt[kód-P]),AA$7),"")</f>
        <v/>
      </c>
      <c r="AB181" s="48" t="str">
        <f ca="1">IF(AND($B181&gt;0,AB$7&gt;0),INDEX(Výskyt[#Data],MATCH($B181,Výskyt[kód-P]),AB$7),"")</f>
        <v/>
      </c>
      <c r="AC181" s="48" t="str">
        <f ca="1">IF(AND($B181&gt;0,AC$7&gt;0),INDEX(Výskyt[#Data],MATCH($B181,Výskyt[kód-P]),AC$7),"")</f>
        <v/>
      </c>
      <c r="AD181" s="48" t="str">
        <f ca="1">IF(AND($B181&gt;0,AD$7&gt;0),INDEX(Výskyt[#Data],MATCH($B181,Výskyt[kód-P]),AD$7),"")</f>
        <v/>
      </c>
      <c r="AE181" s="48" t="str">
        <f ca="1">IF(AND($B181&gt;0,AE$7&gt;0),INDEX(Výskyt[#Data],MATCH($B181,Výskyt[kód-P]),AE$7),"")</f>
        <v/>
      </c>
      <c r="AF181" s="48" t="str">
        <f ca="1">IF(AND($B181&gt;0,AF$7&gt;0),INDEX(Výskyt[#Data],MATCH($B181,Výskyt[kód-P]),AF$7),"")</f>
        <v/>
      </c>
      <c r="AG181" s="48" t="str">
        <f ca="1">IF(AND($B181&gt;0,AG$7&gt;0),INDEX(Výskyt[#Data],MATCH($B181,Výskyt[kód-P]),AG$7),"")</f>
        <v/>
      </c>
      <c r="AH181" s="48" t="str">
        <f ca="1">IF(AND($B181&gt;0,AH$7&gt;0),INDEX(Výskyt[#Data],MATCH($B181,Výskyt[kód-P]),AH$7),"")</f>
        <v/>
      </c>
      <c r="AI181" s="48" t="str">
        <f ca="1">IF(AND($B181&gt;0,AI$7&gt;0),INDEX(Výskyt[#Data],MATCH($B181,Výskyt[kód-P]),AI$7),"")</f>
        <v/>
      </c>
      <c r="AJ181" s="48" t="str">
        <f ca="1">IF(AND($B181&gt;0,AJ$7&gt;0),INDEX(Výskyt[#Data],MATCH($B181,Výskyt[kód-P]),AJ$7),"")</f>
        <v/>
      </c>
      <c r="AK181" s="48" t="str">
        <f ca="1">IF(AND($B181&gt;0,AK$7&gt;0),INDEX(Výskyt[#Data],MATCH($B181,Výskyt[kód-P]),AK$7),"")</f>
        <v/>
      </c>
      <c r="AL181" s="48" t="str">
        <f ca="1">IF(AND($B181&gt;0,AL$7&gt;0),INDEX(Výskyt[#Data],MATCH($B181,Výskyt[kód-P]),AL$7),"")</f>
        <v/>
      </c>
      <c r="AM181" s="48" t="str">
        <f ca="1">IF(AND($B181&gt;0,AM$7&gt;0),INDEX(Výskyt[#Data],MATCH($B181,Výskyt[kód-P]),AM$7),"")</f>
        <v/>
      </c>
      <c r="AN181" s="48" t="str">
        <f ca="1">IF(AND($B181&gt;0,AN$7&gt;0),INDEX(Výskyt[#Data],MATCH($B181,Výskyt[kód-P]),AN$7),"")</f>
        <v/>
      </c>
      <c r="AO181" s="48" t="str">
        <f ca="1">IF(AND($B181&gt;0,AO$7&gt;0),INDEX(Výskyt[#Data],MATCH($B181,Výskyt[kód-P]),AO$7),"")</f>
        <v/>
      </c>
      <c r="AP181" s="48" t="str">
        <f ca="1">IF(AND($B181&gt;0,AP$7&gt;0),INDEX(Výskyt[#Data],MATCH($B181,Výskyt[kód-P]),AP$7),"")</f>
        <v/>
      </c>
      <c r="AQ181" s="48" t="str">
        <f ca="1">IF(AND($B181&gt;0,AQ$7&gt;0),INDEX(Výskyt[#Data],MATCH($B181,Výskyt[kód-P]),AQ$7),"")</f>
        <v/>
      </c>
      <c r="AR181" s="48" t="str">
        <f ca="1">IF(AND($B181&gt;0,AR$7&gt;0),INDEX(Výskyt[#Data],MATCH($B181,Výskyt[kód-P]),AR$7),"")</f>
        <v/>
      </c>
      <c r="AS181" s="48" t="str">
        <f ca="1">IF(AND($B181&gt;0,AS$7&gt;0),INDEX(Výskyt[#Data],MATCH($B181,Výskyt[kód-P]),AS$7),"")</f>
        <v/>
      </c>
      <c r="AT181" s="48" t="str">
        <f ca="1">IF(AND($B181&gt;0,AT$7&gt;0),INDEX(Výskyt[#Data],MATCH($B181,Výskyt[kód-P]),AT$7),"")</f>
        <v/>
      </c>
      <c r="AU181" s="48" t="str">
        <f ca="1">IF(AND($B181&gt;0,AU$7&gt;0),INDEX(Výskyt[#Data],MATCH($B181,Výskyt[kód-P]),AU$7),"")</f>
        <v/>
      </c>
      <c r="AV181" s="48" t="str">
        <f ca="1">IF(AND($B181&gt;0,AV$7&gt;0),INDEX(Výskyt[#Data],MATCH($B181,Výskyt[kód-P]),AV$7),"")</f>
        <v/>
      </c>
      <c r="AW181" s="48" t="str">
        <f ca="1">IF(AND($B181&gt;0,AW$7&gt;0),INDEX(Výskyt[#Data],MATCH($B181,Výskyt[kód-P]),AW$7),"")</f>
        <v/>
      </c>
      <c r="AX181" s="48" t="str">
        <f ca="1">IF(AND($B181&gt;0,AX$7&gt;0),INDEX(Výskyt[#Data],MATCH($B181,Výskyt[kód-P]),AX$7),"")</f>
        <v/>
      </c>
      <c r="AY181" s="48" t="str">
        <f ca="1">IF(AND($B181&gt;0,AY$7&gt;0),INDEX(Výskyt[#Data],MATCH($B181,Výskyt[kód-P]),AY$7),"")</f>
        <v/>
      </c>
      <c r="AZ181" s="48" t="str">
        <f ca="1">IF(AND($B181&gt;0,AZ$7&gt;0),INDEX(Výskyt[#Data],MATCH($B181,Výskyt[kód-P]),AZ$7),"")</f>
        <v/>
      </c>
      <c r="BA181" s="48" t="str">
        <f ca="1">IF(AND($B181&gt;0,BA$7&gt;0),INDEX(Výskyt[#Data],MATCH($B181,Výskyt[kód-P]),BA$7),"")</f>
        <v/>
      </c>
      <c r="BB181" s="42"/>
    </row>
    <row r="182" spans="1:54" ht="12.75" customHeight="1" x14ac:dyDescent="0.4">
      <c r="A182" s="54">
        <v>174</v>
      </c>
      <c r="B182" s="55" t="str">
        <f>IFERROR(INDEX(Výskyt[[poradie]:[kód-P]],MATCH(A182,Výskyt[poradie],0),2),"")</f>
        <v/>
      </c>
      <c r="C182" s="55" t="str">
        <f>IFERROR(INDEX(Cenník[[Kód]:[Názov]],MATCH($B182,Cenník[Kód]),2),"")</f>
        <v/>
      </c>
      <c r="D182" s="48" t="str">
        <f t="shared" ca="1" si="6"/>
        <v/>
      </c>
      <c r="E182" s="56" t="str">
        <f>IFERROR(INDEX(Cenník[[KódN]:[JC]],MATCH($B182,Cenník[KódN]),2),"")</f>
        <v/>
      </c>
      <c r="F182" s="57" t="str">
        <f t="shared" ca="1" si="7"/>
        <v/>
      </c>
      <c r="G182" s="42"/>
      <c r="H182" s="58" t="str">
        <f t="shared" si="8"/>
        <v/>
      </c>
      <c r="I182" s="48" t="str">
        <f ca="1">IF(AND($B182&gt;0,I$7&gt;0),INDEX(Výskyt[#Data],MATCH($B182,Výskyt[kód-P]),I$7),"")</f>
        <v/>
      </c>
      <c r="J182" s="48" t="str">
        <f ca="1">IF(AND($B182&gt;0,J$7&gt;0),INDEX(Výskyt[#Data],MATCH($B182,Výskyt[kód-P]),J$7),"")</f>
        <v/>
      </c>
      <c r="K182" s="48" t="str">
        <f ca="1">IF(AND($B182&gt;0,K$7&gt;0),INDEX(Výskyt[#Data],MATCH($B182,Výskyt[kód-P]),K$7),"")</f>
        <v/>
      </c>
      <c r="L182" s="48" t="str">
        <f ca="1">IF(AND($B182&gt;0,L$7&gt;0),INDEX(Výskyt[#Data],MATCH($B182,Výskyt[kód-P]),L$7),"")</f>
        <v/>
      </c>
      <c r="M182" s="48" t="str">
        <f ca="1">IF(AND($B182&gt;0,M$7&gt;0),INDEX(Výskyt[#Data],MATCH($B182,Výskyt[kód-P]),M$7),"")</f>
        <v/>
      </c>
      <c r="N182" s="48" t="str">
        <f ca="1">IF(AND($B182&gt;0,N$7&gt;0),INDEX(Výskyt[#Data],MATCH($B182,Výskyt[kód-P]),N$7),"")</f>
        <v/>
      </c>
      <c r="O182" s="48" t="str">
        <f ca="1">IF(AND($B182&gt;0,O$7&gt;0),INDEX(Výskyt[#Data],MATCH($B182,Výskyt[kód-P]),O$7),"")</f>
        <v/>
      </c>
      <c r="P182" s="48" t="str">
        <f ca="1">IF(AND($B182&gt;0,P$7&gt;0),INDEX(Výskyt[#Data],MATCH($B182,Výskyt[kód-P]),P$7),"")</f>
        <v/>
      </c>
      <c r="Q182" s="48" t="str">
        <f ca="1">IF(AND($B182&gt;0,Q$7&gt;0),INDEX(Výskyt[#Data],MATCH($B182,Výskyt[kód-P]),Q$7),"")</f>
        <v/>
      </c>
      <c r="R182" s="48" t="str">
        <f ca="1">IF(AND($B182&gt;0,R$7&gt;0),INDEX(Výskyt[#Data],MATCH($B182,Výskyt[kód-P]),R$7),"")</f>
        <v/>
      </c>
      <c r="S182" s="48" t="str">
        <f ca="1">IF(AND($B182&gt;0,S$7&gt;0),INDEX(Výskyt[#Data],MATCH($B182,Výskyt[kód-P]),S$7),"")</f>
        <v/>
      </c>
      <c r="T182" s="48" t="str">
        <f ca="1">IF(AND($B182&gt;0,T$7&gt;0),INDEX(Výskyt[#Data],MATCH($B182,Výskyt[kód-P]),T$7),"")</f>
        <v/>
      </c>
      <c r="U182" s="48" t="str">
        <f ca="1">IF(AND($B182&gt;0,U$7&gt;0),INDEX(Výskyt[#Data],MATCH($B182,Výskyt[kód-P]),U$7),"")</f>
        <v/>
      </c>
      <c r="V182" s="48" t="str">
        <f ca="1">IF(AND($B182&gt;0,V$7&gt;0),INDEX(Výskyt[#Data],MATCH($B182,Výskyt[kód-P]),V$7),"")</f>
        <v/>
      </c>
      <c r="W182" s="48" t="str">
        <f ca="1">IF(AND($B182&gt;0,W$7&gt;0),INDEX(Výskyt[#Data],MATCH($B182,Výskyt[kód-P]),W$7),"")</f>
        <v/>
      </c>
      <c r="X182" s="48" t="str">
        <f ca="1">IF(AND($B182&gt;0,X$7&gt;0),INDEX(Výskyt[#Data],MATCH($B182,Výskyt[kód-P]),X$7),"")</f>
        <v/>
      </c>
      <c r="Y182" s="48" t="str">
        <f ca="1">IF(AND($B182&gt;0,Y$7&gt;0),INDEX(Výskyt[#Data],MATCH($B182,Výskyt[kód-P]),Y$7),"")</f>
        <v/>
      </c>
      <c r="Z182" s="48" t="str">
        <f ca="1">IF(AND($B182&gt;0,Z$7&gt;0),INDEX(Výskyt[#Data],MATCH($B182,Výskyt[kód-P]),Z$7),"")</f>
        <v/>
      </c>
      <c r="AA182" s="48" t="str">
        <f ca="1">IF(AND($B182&gt;0,AA$7&gt;0),INDEX(Výskyt[#Data],MATCH($B182,Výskyt[kód-P]),AA$7),"")</f>
        <v/>
      </c>
      <c r="AB182" s="48" t="str">
        <f ca="1">IF(AND($B182&gt;0,AB$7&gt;0),INDEX(Výskyt[#Data],MATCH($B182,Výskyt[kód-P]),AB$7),"")</f>
        <v/>
      </c>
      <c r="AC182" s="48" t="str">
        <f ca="1">IF(AND($B182&gt;0,AC$7&gt;0),INDEX(Výskyt[#Data],MATCH($B182,Výskyt[kód-P]),AC$7),"")</f>
        <v/>
      </c>
      <c r="AD182" s="48" t="str">
        <f ca="1">IF(AND($B182&gt;0,AD$7&gt;0),INDEX(Výskyt[#Data],MATCH($B182,Výskyt[kód-P]),AD$7),"")</f>
        <v/>
      </c>
      <c r="AE182" s="48" t="str">
        <f ca="1">IF(AND($B182&gt;0,AE$7&gt;0),INDEX(Výskyt[#Data],MATCH($B182,Výskyt[kód-P]),AE$7),"")</f>
        <v/>
      </c>
      <c r="AF182" s="48" t="str">
        <f ca="1">IF(AND($B182&gt;0,AF$7&gt;0),INDEX(Výskyt[#Data],MATCH($B182,Výskyt[kód-P]),AF$7),"")</f>
        <v/>
      </c>
      <c r="AG182" s="48" t="str">
        <f ca="1">IF(AND($B182&gt;0,AG$7&gt;0),INDEX(Výskyt[#Data],MATCH($B182,Výskyt[kód-P]),AG$7),"")</f>
        <v/>
      </c>
      <c r="AH182" s="48" t="str">
        <f ca="1">IF(AND($B182&gt;0,AH$7&gt;0),INDEX(Výskyt[#Data],MATCH($B182,Výskyt[kód-P]),AH$7),"")</f>
        <v/>
      </c>
      <c r="AI182" s="48" t="str">
        <f ca="1">IF(AND($B182&gt;0,AI$7&gt;0),INDEX(Výskyt[#Data],MATCH($B182,Výskyt[kód-P]),AI$7),"")</f>
        <v/>
      </c>
      <c r="AJ182" s="48" t="str">
        <f ca="1">IF(AND($B182&gt;0,AJ$7&gt;0),INDEX(Výskyt[#Data],MATCH($B182,Výskyt[kód-P]),AJ$7),"")</f>
        <v/>
      </c>
      <c r="AK182" s="48" t="str">
        <f ca="1">IF(AND($B182&gt;0,AK$7&gt;0),INDEX(Výskyt[#Data],MATCH($B182,Výskyt[kód-P]),AK$7),"")</f>
        <v/>
      </c>
      <c r="AL182" s="48" t="str">
        <f ca="1">IF(AND($B182&gt;0,AL$7&gt;0),INDEX(Výskyt[#Data],MATCH($B182,Výskyt[kód-P]),AL$7),"")</f>
        <v/>
      </c>
      <c r="AM182" s="48" t="str">
        <f ca="1">IF(AND($B182&gt;0,AM$7&gt;0),INDEX(Výskyt[#Data],MATCH($B182,Výskyt[kód-P]),AM$7),"")</f>
        <v/>
      </c>
      <c r="AN182" s="48" t="str">
        <f ca="1">IF(AND($B182&gt;0,AN$7&gt;0),INDEX(Výskyt[#Data],MATCH($B182,Výskyt[kód-P]),AN$7),"")</f>
        <v/>
      </c>
      <c r="AO182" s="48" t="str">
        <f ca="1">IF(AND($B182&gt;0,AO$7&gt;0),INDEX(Výskyt[#Data],MATCH($B182,Výskyt[kód-P]),AO$7),"")</f>
        <v/>
      </c>
      <c r="AP182" s="48" t="str">
        <f ca="1">IF(AND($B182&gt;0,AP$7&gt;0),INDEX(Výskyt[#Data],MATCH($B182,Výskyt[kód-P]),AP$7),"")</f>
        <v/>
      </c>
      <c r="AQ182" s="48" t="str">
        <f ca="1">IF(AND($B182&gt;0,AQ$7&gt;0),INDEX(Výskyt[#Data],MATCH($B182,Výskyt[kód-P]),AQ$7),"")</f>
        <v/>
      </c>
      <c r="AR182" s="48" t="str">
        <f ca="1">IF(AND($B182&gt;0,AR$7&gt;0),INDEX(Výskyt[#Data],MATCH($B182,Výskyt[kód-P]),AR$7),"")</f>
        <v/>
      </c>
      <c r="AS182" s="48" t="str">
        <f ca="1">IF(AND($B182&gt;0,AS$7&gt;0),INDEX(Výskyt[#Data],MATCH($B182,Výskyt[kód-P]),AS$7),"")</f>
        <v/>
      </c>
      <c r="AT182" s="48" t="str">
        <f ca="1">IF(AND($B182&gt;0,AT$7&gt;0),INDEX(Výskyt[#Data],MATCH($B182,Výskyt[kód-P]),AT$7),"")</f>
        <v/>
      </c>
      <c r="AU182" s="48" t="str">
        <f ca="1">IF(AND($B182&gt;0,AU$7&gt;0),INDEX(Výskyt[#Data],MATCH($B182,Výskyt[kód-P]),AU$7),"")</f>
        <v/>
      </c>
      <c r="AV182" s="48" t="str">
        <f ca="1">IF(AND($B182&gt;0,AV$7&gt;0),INDEX(Výskyt[#Data],MATCH($B182,Výskyt[kód-P]),AV$7),"")</f>
        <v/>
      </c>
      <c r="AW182" s="48" t="str">
        <f ca="1">IF(AND($B182&gt;0,AW$7&gt;0),INDEX(Výskyt[#Data],MATCH($B182,Výskyt[kód-P]),AW$7),"")</f>
        <v/>
      </c>
      <c r="AX182" s="48" t="str">
        <f ca="1">IF(AND($B182&gt;0,AX$7&gt;0),INDEX(Výskyt[#Data],MATCH($B182,Výskyt[kód-P]),AX$7),"")</f>
        <v/>
      </c>
      <c r="AY182" s="48" t="str">
        <f ca="1">IF(AND($B182&gt;0,AY$7&gt;0),INDEX(Výskyt[#Data],MATCH($B182,Výskyt[kód-P]),AY$7),"")</f>
        <v/>
      </c>
      <c r="AZ182" s="48" t="str">
        <f ca="1">IF(AND($B182&gt;0,AZ$7&gt;0),INDEX(Výskyt[#Data],MATCH($B182,Výskyt[kód-P]),AZ$7),"")</f>
        <v/>
      </c>
      <c r="BA182" s="48" t="str">
        <f ca="1">IF(AND($B182&gt;0,BA$7&gt;0),INDEX(Výskyt[#Data],MATCH($B182,Výskyt[kód-P]),BA$7),"")</f>
        <v/>
      </c>
      <c r="BB182" s="42"/>
    </row>
    <row r="183" spans="1:54" ht="12.75" customHeight="1" x14ac:dyDescent="0.4">
      <c r="A183" s="54">
        <v>175</v>
      </c>
      <c r="B183" s="55" t="str">
        <f>IFERROR(INDEX(Výskyt[[poradie]:[kód-P]],MATCH(A183,Výskyt[poradie],0),2),"")</f>
        <v/>
      </c>
      <c r="C183" s="55" t="str">
        <f>IFERROR(INDEX(Cenník[[Kód]:[Názov]],MATCH($B183,Cenník[Kód]),2),"")</f>
        <v/>
      </c>
      <c r="D183" s="48" t="str">
        <f t="shared" ca="1" si="6"/>
        <v/>
      </c>
      <c r="E183" s="56" t="str">
        <f>IFERROR(INDEX(Cenník[[KódN]:[JC]],MATCH($B183,Cenník[KódN]),2),"")</f>
        <v/>
      </c>
      <c r="F183" s="57" t="str">
        <f t="shared" ca="1" si="7"/>
        <v/>
      </c>
      <c r="G183" s="42"/>
      <c r="H183" s="58" t="str">
        <f t="shared" si="8"/>
        <v/>
      </c>
      <c r="I183" s="48" t="str">
        <f ca="1">IF(AND($B183&gt;0,I$7&gt;0),INDEX(Výskyt[#Data],MATCH($B183,Výskyt[kód-P]),I$7),"")</f>
        <v/>
      </c>
      <c r="J183" s="48" t="str">
        <f ca="1">IF(AND($B183&gt;0,J$7&gt;0),INDEX(Výskyt[#Data],MATCH($B183,Výskyt[kód-P]),J$7),"")</f>
        <v/>
      </c>
      <c r="K183" s="48" t="str">
        <f ca="1">IF(AND($B183&gt;0,K$7&gt;0),INDEX(Výskyt[#Data],MATCH($B183,Výskyt[kód-P]),K$7),"")</f>
        <v/>
      </c>
      <c r="L183" s="48" t="str">
        <f ca="1">IF(AND($B183&gt;0,L$7&gt;0),INDEX(Výskyt[#Data],MATCH($B183,Výskyt[kód-P]),L$7),"")</f>
        <v/>
      </c>
      <c r="M183" s="48" t="str">
        <f ca="1">IF(AND($B183&gt;0,M$7&gt;0),INDEX(Výskyt[#Data],MATCH($B183,Výskyt[kód-P]),M$7),"")</f>
        <v/>
      </c>
      <c r="N183" s="48" t="str">
        <f ca="1">IF(AND($B183&gt;0,N$7&gt;0),INDEX(Výskyt[#Data],MATCH($B183,Výskyt[kód-P]),N$7),"")</f>
        <v/>
      </c>
      <c r="O183" s="48" t="str">
        <f ca="1">IF(AND($B183&gt;0,O$7&gt;0),INDEX(Výskyt[#Data],MATCH($B183,Výskyt[kód-P]),O$7),"")</f>
        <v/>
      </c>
      <c r="P183" s="48" t="str">
        <f ca="1">IF(AND($B183&gt;0,P$7&gt;0),INDEX(Výskyt[#Data],MATCH($B183,Výskyt[kód-P]),P$7),"")</f>
        <v/>
      </c>
      <c r="Q183" s="48" t="str">
        <f ca="1">IF(AND($B183&gt;0,Q$7&gt;0),INDEX(Výskyt[#Data],MATCH($B183,Výskyt[kód-P]),Q$7),"")</f>
        <v/>
      </c>
      <c r="R183" s="48" t="str">
        <f ca="1">IF(AND($B183&gt;0,R$7&gt;0),INDEX(Výskyt[#Data],MATCH($B183,Výskyt[kód-P]),R$7),"")</f>
        <v/>
      </c>
      <c r="S183" s="48" t="str">
        <f ca="1">IF(AND($B183&gt;0,S$7&gt;0),INDEX(Výskyt[#Data],MATCH($B183,Výskyt[kód-P]),S$7),"")</f>
        <v/>
      </c>
      <c r="T183" s="48" t="str">
        <f ca="1">IF(AND($B183&gt;0,T$7&gt;0),INDEX(Výskyt[#Data],MATCH($B183,Výskyt[kód-P]),T$7),"")</f>
        <v/>
      </c>
      <c r="U183" s="48" t="str">
        <f ca="1">IF(AND($B183&gt;0,U$7&gt;0),INDEX(Výskyt[#Data],MATCH($B183,Výskyt[kód-P]),U$7),"")</f>
        <v/>
      </c>
      <c r="V183" s="48" t="str">
        <f ca="1">IF(AND($B183&gt;0,V$7&gt;0),INDEX(Výskyt[#Data],MATCH($B183,Výskyt[kód-P]),V$7),"")</f>
        <v/>
      </c>
      <c r="W183" s="48" t="str">
        <f ca="1">IF(AND($B183&gt;0,W$7&gt;0),INDEX(Výskyt[#Data],MATCH($B183,Výskyt[kód-P]),W$7),"")</f>
        <v/>
      </c>
      <c r="X183" s="48" t="str">
        <f ca="1">IF(AND($B183&gt;0,X$7&gt;0),INDEX(Výskyt[#Data],MATCH($B183,Výskyt[kód-P]),X$7),"")</f>
        <v/>
      </c>
      <c r="Y183" s="48" t="str">
        <f ca="1">IF(AND($B183&gt;0,Y$7&gt;0),INDEX(Výskyt[#Data],MATCH($B183,Výskyt[kód-P]),Y$7),"")</f>
        <v/>
      </c>
      <c r="Z183" s="48" t="str">
        <f ca="1">IF(AND($B183&gt;0,Z$7&gt;0),INDEX(Výskyt[#Data],MATCH($B183,Výskyt[kód-P]),Z$7),"")</f>
        <v/>
      </c>
      <c r="AA183" s="48" t="str">
        <f ca="1">IF(AND($B183&gt;0,AA$7&gt;0),INDEX(Výskyt[#Data],MATCH($B183,Výskyt[kód-P]),AA$7),"")</f>
        <v/>
      </c>
      <c r="AB183" s="48" t="str">
        <f ca="1">IF(AND($B183&gt;0,AB$7&gt;0),INDEX(Výskyt[#Data],MATCH($B183,Výskyt[kód-P]),AB$7),"")</f>
        <v/>
      </c>
      <c r="AC183" s="48" t="str">
        <f ca="1">IF(AND($B183&gt;0,AC$7&gt;0),INDEX(Výskyt[#Data],MATCH($B183,Výskyt[kód-P]),AC$7),"")</f>
        <v/>
      </c>
      <c r="AD183" s="48" t="str">
        <f ca="1">IF(AND($B183&gt;0,AD$7&gt;0),INDEX(Výskyt[#Data],MATCH($B183,Výskyt[kód-P]),AD$7),"")</f>
        <v/>
      </c>
      <c r="AE183" s="48" t="str">
        <f ca="1">IF(AND($B183&gt;0,AE$7&gt;0),INDEX(Výskyt[#Data],MATCH($B183,Výskyt[kód-P]),AE$7),"")</f>
        <v/>
      </c>
      <c r="AF183" s="48" t="str">
        <f ca="1">IF(AND($B183&gt;0,AF$7&gt;0),INDEX(Výskyt[#Data],MATCH($B183,Výskyt[kód-P]),AF$7),"")</f>
        <v/>
      </c>
      <c r="AG183" s="48" t="str">
        <f ca="1">IF(AND($B183&gt;0,AG$7&gt;0),INDEX(Výskyt[#Data],MATCH($B183,Výskyt[kód-P]),AG$7),"")</f>
        <v/>
      </c>
      <c r="AH183" s="48" t="str">
        <f ca="1">IF(AND($B183&gt;0,AH$7&gt;0),INDEX(Výskyt[#Data],MATCH($B183,Výskyt[kód-P]),AH$7),"")</f>
        <v/>
      </c>
      <c r="AI183" s="48" t="str">
        <f ca="1">IF(AND($B183&gt;0,AI$7&gt;0),INDEX(Výskyt[#Data],MATCH($B183,Výskyt[kód-P]),AI$7),"")</f>
        <v/>
      </c>
      <c r="AJ183" s="48" t="str">
        <f ca="1">IF(AND($B183&gt;0,AJ$7&gt;0),INDEX(Výskyt[#Data],MATCH($B183,Výskyt[kód-P]),AJ$7),"")</f>
        <v/>
      </c>
      <c r="AK183" s="48" t="str">
        <f ca="1">IF(AND($B183&gt;0,AK$7&gt;0),INDEX(Výskyt[#Data],MATCH($B183,Výskyt[kód-P]),AK$7),"")</f>
        <v/>
      </c>
      <c r="AL183" s="48" t="str">
        <f ca="1">IF(AND($B183&gt;0,AL$7&gt;0),INDEX(Výskyt[#Data],MATCH($B183,Výskyt[kód-P]),AL$7),"")</f>
        <v/>
      </c>
      <c r="AM183" s="48" t="str">
        <f ca="1">IF(AND($B183&gt;0,AM$7&gt;0),INDEX(Výskyt[#Data],MATCH($B183,Výskyt[kód-P]),AM$7),"")</f>
        <v/>
      </c>
      <c r="AN183" s="48" t="str">
        <f ca="1">IF(AND($B183&gt;0,AN$7&gt;0),INDEX(Výskyt[#Data],MATCH($B183,Výskyt[kód-P]),AN$7),"")</f>
        <v/>
      </c>
      <c r="AO183" s="48" t="str">
        <f ca="1">IF(AND($B183&gt;0,AO$7&gt;0),INDEX(Výskyt[#Data],MATCH($B183,Výskyt[kód-P]),AO$7),"")</f>
        <v/>
      </c>
      <c r="AP183" s="48" t="str">
        <f ca="1">IF(AND($B183&gt;0,AP$7&gt;0),INDEX(Výskyt[#Data],MATCH($B183,Výskyt[kód-P]),AP$7),"")</f>
        <v/>
      </c>
      <c r="AQ183" s="48" t="str">
        <f ca="1">IF(AND($B183&gt;0,AQ$7&gt;0),INDEX(Výskyt[#Data],MATCH($B183,Výskyt[kód-P]),AQ$7),"")</f>
        <v/>
      </c>
      <c r="AR183" s="48" t="str">
        <f ca="1">IF(AND($B183&gt;0,AR$7&gt;0),INDEX(Výskyt[#Data],MATCH($B183,Výskyt[kód-P]),AR$7),"")</f>
        <v/>
      </c>
      <c r="AS183" s="48" t="str">
        <f ca="1">IF(AND($B183&gt;0,AS$7&gt;0),INDEX(Výskyt[#Data],MATCH($B183,Výskyt[kód-P]),AS$7),"")</f>
        <v/>
      </c>
      <c r="AT183" s="48" t="str">
        <f ca="1">IF(AND($B183&gt;0,AT$7&gt;0),INDEX(Výskyt[#Data],MATCH($B183,Výskyt[kód-P]),AT$7),"")</f>
        <v/>
      </c>
      <c r="AU183" s="48" t="str">
        <f ca="1">IF(AND($B183&gt;0,AU$7&gt;0),INDEX(Výskyt[#Data],MATCH($B183,Výskyt[kód-P]),AU$7),"")</f>
        <v/>
      </c>
      <c r="AV183" s="48" t="str">
        <f ca="1">IF(AND($B183&gt;0,AV$7&gt;0),INDEX(Výskyt[#Data],MATCH($B183,Výskyt[kód-P]),AV$7),"")</f>
        <v/>
      </c>
      <c r="AW183" s="48" t="str">
        <f ca="1">IF(AND($B183&gt;0,AW$7&gt;0),INDEX(Výskyt[#Data],MATCH($B183,Výskyt[kód-P]),AW$7),"")</f>
        <v/>
      </c>
      <c r="AX183" s="48" t="str">
        <f ca="1">IF(AND($B183&gt;0,AX$7&gt;0),INDEX(Výskyt[#Data],MATCH($B183,Výskyt[kód-P]),AX$7),"")</f>
        <v/>
      </c>
      <c r="AY183" s="48" t="str">
        <f ca="1">IF(AND($B183&gt;0,AY$7&gt;0),INDEX(Výskyt[#Data],MATCH($B183,Výskyt[kód-P]),AY$7),"")</f>
        <v/>
      </c>
      <c r="AZ183" s="48" t="str">
        <f ca="1">IF(AND($B183&gt;0,AZ$7&gt;0),INDEX(Výskyt[#Data],MATCH($B183,Výskyt[kód-P]),AZ$7),"")</f>
        <v/>
      </c>
      <c r="BA183" s="48" t="str">
        <f ca="1">IF(AND($B183&gt;0,BA$7&gt;0),INDEX(Výskyt[#Data],MATCH($B183,Výskyt[kód-P]),BA$7),"")</f>
        <v/>
      </c>
      <c r="BB183" s="42"/>
    </row>
    <row r="184" spans="1:54" ht="12.75" customHeight="1" x14ac:dyDescent="0.4">
      <c r="A184" s="54">
        <v>176</v>
      </c>
      <c r="B184" s="55" t="str">
        <f>IFERROR(INDEX(Výskyt[[poradie]:[kód-P]],MATCH(A184,Výskyt[poradie],0),2),"")</f>
        <v/>
      </c>
      <c r="C184" s="55" t="str">
        <f>IFERROR(INDEX(Cenník[[Kód]:[Názov]],MATCH($B184,Cenník[Kód]),2),"")</f>
        <v/>
      </c>
      <c r="D184" s="48" t="str">
        <f t="shared" ca="1" si="6"/>
        <v/>
      </c>
      <c r="E184" s="56" t="str">
        <f>IFERROR(INDEX(Cenník[[KódN]:[JC]],MATCH($B184,Cenník[KódN]),2),"")</f>
        <v/>
      </c>
      <c r="F184" s="57" t="str">
        <f t="shared" ca="1" si="7"/>
        <v/>
      </c>
      <c r="G184" s="42"/>
      <c r="H184" s="58" t="str">
        <f t="shared" si="8"/>
        <v/>
      </c>
      <c r="I184" s="48" t="str">
        <f ca="1">IF(AND($B184&gt;0,I$7&gt;0),INDEX(Výskyt[#Data],MATCH($B184,Výskyt[kód-P]),I$7),"")</f>
        <v/>
      </c>
      <c r="J184" s="48" t="str">
        <f ca="1">IF(AND($B184&gt;0,J$7&gt;0),INDEX(Výskyt[#Data],MATCH($B184,Výskyt[kód-P]),J$7),"")</f>
        <v/>
      </c>
      <c r="K184" s="48" t="str">
        <f ca="1">IF(AND($B184&gt;0,K$7&gt;0),INDEX(Výskyt[#Data],MATCH($B184,Výskyt[kód-P]),K$7),"")</f>
        <v/>
      </c>
      <c r="L184" s="48" t="str">
        <f ca="1">IF(AND($B184&gt;0,L$7&gt;0),INDEX(Výskyt[#Data],MATCH($B184,Výskyt[kód-P]),L$7),"")</f>
        <v/>
      </c>
      <c r="M184" s="48" t="str">
        <f ca="1">IF(AND($B184&gt;0,M$7&gt;0),INDEX(Výskyt[#Data],MATCH($B184,Výskyt[kód-P]),M$7),"")</f>
        <v/>
      </c>
      <c r="N184" s="48" t="str">
        <f ca="1">IF(AND($B184&gt;0,N$7&gt;0),INDEX(Výskyt[#Data],MATCH($B184,Výskyt[kód-P]),N$7),"")</f>
        <v/>
      </c>
      <c r="O184" s="48" t="str">
        <f ca="1">IF(AND($B184&gt;0,O$7&gt;0),INDEX(Výskyt[#Data],MATCH($B184,Výskyt[kód-P]),O$7),"")</f>
        <v/>
      </c>
      <c r="P184" s="48" t="str">
        <f ca="1">IF(AND($B184&gt;0,P$7&gt;0),INDEX(Výskyt[#Data],MATCH($B184,Výskyt[kód-P]),P$7),"")</f>
        <v/>
      </c>
      <c r="Q184" s="48" t="str">
        <f ca="1">IF(AND($B184&gt;0,Q$7&gt;0),INDEX(Výskyt[#Data],MATCH($B184,Výskyt[kód-P]),Q$7),"")</f>
        <v/>
      </c>
      <c r="R184" s="48" t="str">
        <f ca="1">IF(AND($B184&gt;0,R$7&gt;0),INDEX(Výskyt[#Data],MATCH($B184,Výskyt[kód-P]),R$7),"")</f>
        <v/>
      </c>
      <c r="S184" s="48" t="str">
        <f ca="1">IF(AND($B184&gt;0,S$7&gt;0),INDEX(Výskyt[#Data],MATCH($B184,Výskyt[kód-P]),S$7),"")</f>
        <v/>
      </c>
      <c r="T184" s="48" t="str">
        <f ca="1">IF(AND($B184&gt;0,T$7&gt;0),INDEX(Výskyt[#Data],MATCH($B184,Výskyt[kód-P]),T$7),"")</f>
        <v/>
      </c>
      <c r="U184" s="48" t="str">
        <f ca="1">IF(AND($B184&gt;0,U$7&gt;0),INDEX(Výskyt[#Data],MATCH($B184,Výskyt[kód-P]),U$7),"")</f>
        <v/>
      </c>
      <c r="V184" s="48" t="str">
        <f ca="1">IF(AND($B184&gt;0,V$7&gt;0),INDEX(Výskyt[#Data],MATCH($B184,Výskyt[kód-P]),V$7),"")</f>
        <v/>
      </c>
      <c r="W184" s="48" t="str">
        <f ca="1">IF(AND($B184&gt;0,W$7&gt;0),INDEX(Výskyt[#Data],MATCH($B184,Výskyt[kód-P]),W$7),"")</f>
        <v/>
      </c>
      <c r="X184" s="48" t="str">
        <f ca="1">IF(AND($B184&gt;0,X$7&gt;0),INDEX(Výskyt[#Data],MATCH($B184,Výskyt[kód-P]),X$7),"")</f>
        <v/>
      </c>
      <c r="Y184" s="48" t="str">
        <f ca="1">IF(AND($B184&gt;0,Y$7&gt;0),INDEX(Výskyt[#Data],MATCH($B184,Výskyt[kód-P]),Y$7),"")</f>
        <v/>
      </c>
      <c r="Z184" s="48" t="str">
        <f ca="1">IF(AND($B184&gt;0,Z$7&gt;0),INDEX(Výskyt[#Data],MATCH($B184,Výskyt[kód-P]),Z$7),"")</f>
        <v/>
      </c>
      <c r="AA184" s="48" t="str">
        <f ca="1">IF(AND($B184&gt;0,AA$7&gt;0),INDEX(Výskyt[#Data],MATCH($B184,Výskyt[kód-P]),AA$7),"")</f>
        <v/>
      </c>
      <c r="AB184" s="48" t="str">
        <f ca="1">IF(AND($B184&gt;0,AB$7&gt;0),INDEX(Výskyt[#Data],MATCH($B184,Výskyt[kód-P]),AB$7),"")</f>
        <v/>
      </c>
      <c r="AC184" s="48" t="str">
        <f ca="1">IF(AND($B184&gt;0,AC$7&gt;0),INDEX(Výskyt[#Data],MATCH($B184,Výskyt[kód-P]),AC$7),"")</f>
        <v/>
      </c>
      <c r="AD184" s="48" t="str">
        <f ca="1">IF(AND($B184&gt;0,AD$7&gt;0),INDEX(Výskyt[#Data],MATCH($B184,Výskyt[kód-P]),AD$7),"")</f>
        <v/>
      </c>
      <c r="AE184" s="48" t="str">
        <f ca="1">IF(AND($B184&gt;0,AE$7&gt;0),INDEX(Výskyt[#Data],MATCH($B184,Výskyt[kód-P]),AE$7),"")</f>
        <v/>
      </c>
      <c r="AF184" s="48" t="str">
        <f ca="1">IF(AND($B184&gt;0,AF$7&gt;0),INDEX(Výskyt[#Data],MATCH($B184,Výskyt[kód-P]),AF$7),"")</f>
        <v/>
      </c>
      <c r="AG184" s="48" t="str">
        <f ca="1">IF(AND($B184&gt;0,AG$7&gt;0),INDEX(Výskyt[#Data],MATCH($B184,Výskyt[kód-P]),AG$7),"")</f>
        <v/>
      </c>
      <c r="AH184" s="48" t="str">
        <f ca="1">IF(AND($B184&gt;0,AH$7&gt;0),INDEX(Výskyt[#Data],MATCH($B184,Výskyt[kód-P]),AH$7),"")</f>
        <v/>
      </c>
      <c r="AI184" s="48" t="str">
        <f ca="1">IF(AND($B184&gt;0,AI$7&gt;0),INDEX(Výskyt[#Data],MATCH($B184,Výskyt[kód-P]),AI$7),"")</f>
        <v/>
      </c>
      <c r="AJ184" s="48" t="str">
        <f ca="1">IF(AND($B184&gt;0,AJ$7&gt;0),INDEX(Výskyt[#Data],MATCH($B184,Výskyt[kód-P]),AJ$7),"")</f>
        <v/>
      </c>
      <c r="AK184" s="48" t="str">
        <f ca="1">IF(AND($B184&gt;0,AK$7&gt;0),INDEX(Výskyt[#Data],MATCH($B184,Výskyt[kód-P]),AK$7),"")</f>
        <v/>
      </c>
      <c r="AL184" s="48" t="str">
        <f ca="1">IF(AND($B184&gt;0,AL$7&gt;0),INDEX(Výskyt[#Data],MATCH($B184,Výskyt[kód-P]),AL$7),"")</f>
        <v/>
      </c>
      <c r="AM184" s="48" t="str">
        <f ca="1">IF(AND($B184&gt;0,AM$7&gt;0),INDEX(Výskyt[#Data],MATCH($B184,Výskyt[kód-P]),AM$7),"")</f>
        <v/>
      </c>
      <c r="AN184" s="48" t="str">
        <f ca="1">IF(AND($B184&gt;0,AN$7&gt;0),INDEX(Výskyt[#Data],MATCH($B184,Výskyt[kód-P]),AN$7),"")</f>
        <v/>
      </c>
      <c r="AO184" s="48" t="str">
        <f ca="1">IF(AND($B184&gt;0,AO$7&gt;0),INDEX(Výskyt[#Data],MATCH($B184,Výskyt[kód-P]),AO$7),"")</f>
        <v/>
      </c>
      <c r="AP184" s="48" t="str">
        <f ca="1">IF(AND($B184&gt;0,AP$7&gt;0),INDEX(Výskyt[#Data],MATCH($B184,Výskyt[kód-P]),AP$7),"")</f>
        <v/>
      </c>
      <c r="AQ184" s="48" t="str">
        <f ca="1">IF(AND($B184&gt;0,AQ$7&gt;0),INDEX(Výskyt[#Data],MATCH($B184,Výskyt[kód-P]),AQ$7),"")</f>
        <v/>
      </c>
      <c r="AR184" s="48" t="str">
        <f ca="1">IF(AND($B184&gt;0,AR$7&gt;0),INDEX(Výskyt[#Data],MATCH($B184,Výskyt[kód-P]),AR$7),"")</f>
        <v/>
      </c>
      <c r="AS184" s="48" t="str">
        <f ca="1">IF(AND($B184&gt;0,AS$7&gt;0),INDEX(Výskyt[#Data],MATCH($B184,Výskyt[kód-P]),AS$7),"")</f>
        <v/>
      </c>
      <c r="AT184" s="48" t="str">
        <f ca="1">IF(AND($B184&gt;0,AT$7&gt;0),INDEX(Výskyt[#Data],MATCH($B184,Výskyt[kód-P]),AT$7),"")</f>
        <v/>
      </c>
      <c r="AU184" s="48" t="str">
        <f ca="1">IF(AND($B184&gt;0,AU$7&gt;0),INDEX(Výskyt[#Data],MATCH($B184,Výskyt[kód-P]),AU$7),"")</f>
        <v/>
      </c>
      <c r="AV184" s="48" t="str">
        <f ca="1">IF(AND($B184&gt;0,AV$7&gt;0),INDEX(Výskyt[#Data],MATCH($B184,Výskyt[kód-P]),AV$7),"")</f>
        <v/>
      </c>
      <c r="AW184" s="48" t="str">
        <f ca="1">IF(AND($B184&gt;0,AW$7&gt;0),INDEX(Výskyt[#Data],MATCH($B184,Výskyt[kód-P]),AW$7),"")</f>
        <v/>
      </c>
      <c r="AX184" s="48" t="str">
        <f ca="1">IF(AND($B184&gt;0,AX$7&gt;0),INDEX(Výskyt[#Data],MATCH($B184,Výskyt[kód-P]),AX$7),"")</f>
        <v/>
      </c>
      <c r="AY184" s="48" t="str">
        <f ca="1">IF(AND($B184&gt;0,AY$7&gt;0),INDEX(Výskyt[#Data],MATCH($B184,Výskyt[kód-P]),AY$7),"")</f>
        <v/>
      </c>
      <c r="AZ184" s="48" t="str">
        <f ca="1">IF(AND($B184&gt;0,AZ$7&gt;0),INDEX(Výskyt[#Data],MATCH($B184,Výskyt[kód-P]),AZ$7),"")</f>
        <v/>
      </c>
      <c r="BA184" s="48" t="str">
        <f ca="1">IF(AND($B184&gt;0,BA$7&gt;0),INDEX(Výskyt[#Data],MATCH($B184,Výskyt[kód-P]),BA$7),"")</f>
        <v/>
      </c>
      <c r="BB184" s="42"/>
    </row>
    <row r="185" spans="1:54" ht="12.75" customHeight="1" x14ac:dyDescent="0.4">
      <c r="A185" s="54">
        <v>177</v>
      </c>
      <c r="B185" s="55" t="str">
        <f>IFERROR(INDEX(Výskyt[[poradie]:[kód-P]],MATCH(A185,Výskyt[poradie],0),2),"")</f>
        <v/>
      </c>
      <c r="C185" s="55" t="str">
        <f>IFERROR(INDEX(Cenník[[Kód]:[Názov]],MATCH($B185,Cenník[Kód]),2),"")</f>
        <v/>
      </c>
      <c r="D185" s="48" t="str">
        <f t="shared" ca="1" si="6"/>
        <v/>
      </c>
      <c r="E185" s="56" t="str">
        <f>IFERROR(INDEX(Cenník[[KódN]:[JC]],MATCH($B185,Cenník[KódN]),2),"")</f>
        <v/>
      </c>
      <c r="F185" s="57" t="str">
        <f t="shared" ca="1" si="7"/>
        <v/>
      </c>
      <c r="G185" s="42"/>
      <c r="H185" s="58" t="str">
        <f t="shared" si="8"/>
        <v/>
      </c>
      <c r="I185" s="48" t="str">
        <f ca="1">IF(AND($B185&gt;0,I$7&gt;0),INDEX(Výskyt[#Data],MATCH($B185,Výskyt[kód-P]),I$7),"")</f>
        <v/>
      </c>
      <c r="J185" s="48" t="str">
        <f ca="1">IF(AND($B185&gt;0,J$7&gt;0),INDEX(Výskyt[#Data],MATCH($B185,Výskyt[kód-P]),J$7),"")</f>
        <v/>
      </c>
      <c r="K185" s="48" t="str">
        <f ca="1">IF(AND($B185&gt;0,K$7&gt;0),INDEX(Výskyt[#Data],MATCH($B185,Výskyt[kód-P]),K$7),"")</f>
        <v/>
      </c>
      <c r="L185" s="48" t="str">
        <f ca="1">IF(AND($B185&gt;0,L$7&gt;0),INDEX(Výskyt[#Data],MATCH($B185,Výskyt[kód-P]),L$7),"")</f>
        <v/>
      </c>
      <c r="M185" s="48" t="str">
        <f ca="1">IF(AND($B185&gt;0,M$7&gt;0),INDEX(Výskyt[#Data],MATCH($B185,Výskyt[kód-P]),M$7),"")</f>
        <v/>
      </c>
      <c r="N185" s="48" t="str">
        <f ca="1">IF(AND($B185&gt;0,N$7&gt;0),INDEX(Výskyt[#Data],MATCH($B185,Výskyt[kód-P]),N$7),"")</f>
        <v/>
      </c>
      <c r="O185" s="48" t="str">
        <f ca="1">IF(AND($B185&gt;0,O$7&gt;0),INDEX(Výskyt[#Data],MATCH($B185,Výskyt[kód-P]),O$7),"")</f>
        <v/>
      </c>
      <c r="P185" s="48" t="str">
        <f ca="1">IF(AND($B185&gt;0,P$7&gt;0),INDEX(Výskyt[#Data],MATCH($B185,Výskyt[kód-P]),P$7),"")</f>
        <v/>
      </c>
      <c r="Q185" s="48" t="str">
        <f ca="1">IF(AND($B185&gt;0,Q$7&gt;0),INDEX(Výskyt[#Data],MATCH($B185,Výskyt[kód-P]),Q$7),"")</f>
        <v/>
      </c>
      <c r="R185" s="48" t="str">
        <f ca="1">IF(AND($B185&gt;0,R$7&gt;0),INDEX(Výskyt[#Data],MATCH($B185,Výskyt[kód-P]),R$7),"")</f>
        <v/>
      </c>
      <c r="S185" s="48" t="str">
        <f ca="1">IF(AND($B185&gt;0,S$7&gt;0),INDEX(Výskyt[#Data],MATCH($B185,Výskyt[kód-P]),S$7),"")</f>
        <v/>
      </c>
      <c r="T185" s="48" t="str">
        <f ca="1">IF(AND($B185&gt;0,T$7&gt;0),INDEX(Výskyt[#Data],MATCH($B185,Výskyt[kód-P]),T$7),"")</f>
        <v/>
      </c>
      <c r="U185" s="48" t="str">
        <f ca="1">IF(AND($B185&gt;0,U$7&gt;0),INDEX(Výskyt[#Data],MATCH($B185,Výskyt[kód-P]),U$7),"")</f>
        <v/>
      </c>
      <c r="V185" s="48" t="str">
        <f ca="1">IF(AND($B185&gt;0,V$7&gt;0),INDEX(Výskyt[#Data],MATCH($B185,Výskyt[kód-P]),V$7),"")</f>
        <v/>
      </c>
      <c r="W185" s="48" t="str">
        <f ca="1">IF(AND($B185&gt;0,W$7&gt;0),INDEX(Výskyt[#Data],MATCH($B185,Výskyt[kód-P]),W$7),"")</f>
        <v/>
      </c>
      <c r="X185" s="48" t="str">
        <f ca="1">IF(AND($B185&gt;0,X$7&gt;0),INDEX(Výskyt[#Data],MATCH($B185,Výskyt[kód-P]),X$7),"")</f>
        <v/>
      </c>
      <c r="Y185" s="48" t="str">
        <f ca="1">IF(AND($B185&gt;0,Y$7&gt;0),INDEX(Výskyt[#Data],MATCH($B185,Výskyt[kód-P]),Y$7),"")</f>
        <v/>
      </c>
      <c r="Z185" s="48" t="str">
        <f ca="1">IF(AND($B185&gt;0,Z$7&gt;0),INDEX(Výskyt[#Data],MATCH($B185,Výskyt[kód-P]),Z$7),"")</f>
        <v/>
      </c>
      <c r="AA185" s="48" t="str">
        <f ca="1">IF(AND($B185&gt;0,AA$7&gt;0),INDEX(Výskyt[#Data],MATCH($B185,Výskyt[kód-P]),AA$7),"")</f>
        <v/>
      </c>
      <c r="AB185" s="48" t="str">
        <f ca="1">IF(AND($B185&gt;0,AB$7&gt;0),INDEX(Výskyt[#Data],MATCH($B185,Výskyt[kód-P]),AB$7),"")</f>
        <v/>
      </c>
      <c r="AC185" s="48" t="str">
        <f ca="1">IF(AND($B185&gt;0,AC$7&gt;0),INDEX(Výskyt[#Data],MATCH($B185,Výskyt[kód-P]),AC$7),"")</f>
        <v/>
      </c>
      <c r="AD185" s="48" t="str">
        <f ca="1">IF(AND($B185&gt;0,AD$7&gt;0),INDEX(Výskyt[#Data],MATCH($B185,Výskyt[kód-P]),AD$7),"")</f>
        <v/>
      </c>
      <c r="AE185" s="48" t="str">
        <f ca="1">IF(AND($B185&gt;0,AE$7&gt;0),INDEX(Výskyt[#Data],MATCH($B185,Výskyt[kód-P]),AE$7),"")</f>
        <v/>
      </c>
      <c r="AF185" s="48" t="str">
        <f ca="1">IF(AND($B185&gt;0,AF$7&gt;0),INDEX(Výskyt[#Data],MATCH($B185,Výskyt[kód-P]),AF$7),"")</f>
        <v/>
      </c>
      <c r="AG185" s="48" t="str">
        <f ca="1">IF(AND($B185&gt;0,AG$7&gt;0),INDEX(Výskyt[#Data],MATCH($B185,Výskyt[kód-P]),AG$7),"")</f>
        <v/>
      </c>
      <c r="AH185" s="48" t="str">
        <f ca="1">IF(AND($B185&gt;0,AH$7&gt;0),INDEX(Výskyt[#Data],MATCH($B185,Výskyt[kód-P]),AH$7),"")</f>
        <v/>
      </c>
      <c r="AI185" s="48" t="str">
        <f ca="1">IF(AND($B185&gt;0,AI$7&gt;0),INDEX(Výskyt[#Data],MATCH($B185,Výskyt[kód-P]),AI$7),"")</f>
        <v/>
      </c>
      <c r="AJ185" s="48" t="str">
        <f ca="1">IF(AND($B185&gt;0,AJ$7&gt;0),INDEX(Výskyt[#Data],MATCH($B185,Výskyt[kód-P]),AJ$7),"")</f>
        <v/>
      </c>
      <c r="AK185" s="48" t="str">
        <f ca="1">IF(AND($B185&gt;0,AK$7&gt;0),INDEX(Výskyt[#Data],MATCH($B185,Výskyt[kód-P]),AK$7),"")</f>
        <v/>
      </c>
      <c r="AL185" s="48" t="str">
        <f ca="1">IF(AND($B185&gt;0,AL$7&gt;0),INDEX(Výskyt[#Data],MATCH($B185,Výskyt[kód-P]),AL$7),"")</f>
        <v/>
      </c>
      <c r="AM185" s="48" t="str">
        <f ca="1">IF(AND($B185&gt;0,AM$7&gt;0),INDEX(Výskyt[#Data],MATCH($B185,Výskyt[kód-P]),AM$7),"")</f>
        <v/>
      </c>
      <c r="AN185" s="48" t="str">
        <f ca="1">IF(AND($B185&gt;0,AN$7&gt;0),INDEX(Výskyt[#Data],MATCH($B185,Výskyt[kód-P]),AN$7),"")</f>
        <v/>
      </c>
      <c r="AO185" s="48" t="str">
        <f ca="1">IF(AND($B185&gt;0,AO$7&gt;0),INDEX(Výskyt[#Data],MATCH($B185,Výskyt[kód-P]),AO$7),"")</f>
        <v/>
      </c>
      <c r="AP185" s="48" t="str">
        <f ca="1">IF(AND($B185&gt;0,AP$7&gt;0),INDEX(Výskyt[#Data],MATCH($B185,Výskyt[kód-P]),AP$7),"")</f>
        <v/>
      </c>
      <c r="AQ185" s="48" t="str">
        <f ca="1">IF(AND($B185&gt;0,AQ$7&gt;0),INDEX(Výskyt[#Data],MATCH($B185,Výskyt[kód-P]),AQ$7),"")</f>
        <v/>
      </c>
      <c r="AR185" s="48" t="str">
        <f ca="1">IF(AND($B185&gt;0,AR$7&gt;0),INDEX(Výskyt[#Data],MATCH($B185,Výskyt[kód-P]),AR$7),"")</f>
        <v/>
      </c>
      <c r="AS185" s="48" t="str">
        <f ca="1">IF(AND($B185&gt;0,AS$7&gt;0),INDEX(Výskyt[#Data],MATCH($B185,Výskyt[kód-P]),AS$7),"")</f>
        <v/>
      </c>
      <c r="AT185" s="48" t="str">
        <f ca="1">IF(AND($B185&gt;0,AT$7&gt;0),INDEX(Výskyt[#Data],MATCH($B185,Výskyt[kód-P]),AT$7),"")</f>
        <v/>
      </c>
      <c r="AU185" s="48" t="str">
        <f ca="1">IF(AND($B185&gt;0,AU$7&gt;0),INDEX(Výskyt[#Data],MATCH($B185,Výskyt[kód-P]),AU$7),"")</f>
        <v/>
      </c>
      <c r="AV185" s="48" t="str">
        <f ca="1">IF(AND($B185&gt;0,AV$7&gt;0),INDEX(Výskyt[#Data],MATCH($B185,Výskyt[kód-P]),AV$7),"")</f>
        <v/>
      </c>
      <c r="AW185" s="48" t="str">
        <f ca="1">IF(AND($B185&gt;0,AW$7&gt;0),INDEX(Výskyt[#Data],MATCH($B185,Výskyt[kód-P]),AW$7),"")</f>
        <v/>
      </c>
      <c r="AX185" s="48" t="str">
        <f ca="1">IF(AND($B185&gt;0,AX$7&gt;0),INDEX(Výskyt[#Data],MATCH($B185,Výskyt[kód-P]),AX$7),"")</f>
        <v/>
      </c>
      <c r="AY185" s="48" t="str">
        <f ca="1">IF(AND($B185&gt;0,AY$7&gt;0),INDEX(Výskyt[#Data],MATCH($B185,Výskyt[kód-P]),AY$7),"")</f>
        <v/>
      </c>
      <c r="AZ185" s="48" t="str">
        <f ca="1">IF(AND($B185&gt;0,AZ$7&gt;0),INDEX(Výskyt[#Data],MATCH($B185,Výskyt[kód-P]),AZ$7),"")</f>
        <v/>
      </c>
      <c r="BA185" s="48" t="str">
        <f ca="1">IF(AND($B185&gt;0,BA$7&gt;0),INDEX(Výskyt[#Data],MATCH($B185,Výskyt[kód-P]),BA$7),"")</f>
        <v/>
      </c>
      <c r="BB185" s="42"/>
    </row>
    <row r="186" spans="1:54" ht="12.75" customHeight="1" x14ac:dyDescent="0.4">
      <c r="A186" s="54">
        <v>178</v>
      </c>
      <c r="B186" s="55" t="str">
        <f>IFERROR(INDEX(Výskyt[[poradie]:[kód-P]],MATCH(A186,Výskyt[poradie],0),2),"")</f>
        <v/>
      </c>
      <c r="C186" s="55" t="str">
        <f>IFERROR(INDEX(Cenník[[Kód]:[Názov]],MATCH($B186,Cenník[Kód]),2),"")</f>
        <v/>
      </c>
      <c r="D186" s="48" t="str">
        <f t="shared" ca="1" si="6"/>
        <v/>
      </c>
      <c r="E186" s="56" t="str">
        <f>IFERROR(INDEX(Cenník[[KódN]:[JC]],MATCH($B186,Cenník[KódN]),2),"")</f>
        <v/>
      </c>
      <c r="F186" s="57" t="str">
        <f t="shared" ca="1" si="7"/>
        <v/>
      </c>
      <c r="G186" s="42"/>
      <c r="H186" s="58" t="str">
        <f t="shared" si="8"/>
        <v/>
      </c>
      <c r="I186" s="48" t="str">
        <f ca="1">IF(AND($B186&gt;0,I$7&gt;0),INDEX(Výskyt[#Data],MATCH($B186,Výskyt[kód-P]),I$7),"")</f>
        <v/>
      </c>
      <c r="J186" s="48" t="str">
        <f ca="1">IF(AND($B186&gt;0,J$7&gt;0),INDEX(Výskyt[#Data],MATCH($B186,Výskyt[kód-P]),J$7),"")</f>
        <v/>
      </c>
      <c r="K186" s="48" t="str">
        <f ca="1">IF(AND($B186&gt;0,K$7&gt;0),INDEX(Výskyt[#Data],MATCH($B186,Výskyt[kód-P]),K$7),"")</f>
        <v/>
      </c>
      <c r="L186" s="48" t="str">
        <f ca="1">IF(AND($B186&gt;0,L$7&gt;0),INDEX(Výskyt[#Data],MATCH($B186,Výskyt[kód-P]),L$7),"")</f>
        <v/>
      </c>
      <c r="M186" s="48" t="str">
        <f ca="1">IF(AND($B186&gt;0,M$7&gt;0),INDEX(Výskyt[#Data],MATCH($B186,Výskyt[kód-P]),M$7),"")</f>
        <v/>
      </c>
      <c r="N186" s="48" t="str">
        <f ca="1">IF(AND($B186&gt;0,N$7&gt;0),INDEX(Výskyt[#Data],MATCH($B186,Výskyt[kód-P]),N$7),"")</f>
        <v/>
      </c>
      <c r="O186" s="48" t="str">
        <f ca="1">IF(AND($B186&gt;0,O$7&gt;0),INDEX(Výskyt[#Data],MATCH($B186,Výskyt[kód-P]),O$7),"")</f>
        <v/>
      </c>
      <c r="P186" s="48" t="str">
        <f ca="1">IF(AND($B186&gt;0,P$7&gt;0),INDEX(Výskyt[#Data],MATCH($B186,Výskyt[kód-P]),P$7),"")</f>
        <v/>
      </c>
      <c r="Q186" s="48" t="str">
        <f ca="1">IF(AND($B186&gt;0,Q$7&gt;0),INDEX(Výskyt[#Data],MATCH($B186,Výskyt[kód-P]),Q$7),"")</f>
        <v/>
      </c>
      <c r="R186" s="48" t="str">
        <f ca="1">IF(AND($B186&gt;0,R$7&gt;0),INDEX(Výskyt[#Data],MATCH($B186,Výskyt[kód-P]),R$7),"")</f>
        <v/>
      </c>
      <c r="S186" s="48" t="str">
        <f ca="1">IF(AND($B186&gt;0,S$7&gt;0),INDEX(Výskyt[#Data],MATCH($B186,Výskyt[kód-P]),S$7),"")</f>
        <v/>
      </c>
      <c r="T186" s="48" t="str">
        <f ca="1">IF(AND($B186&gt;0,T$7&gt;0),INDEX(Výskyt[#Data],MATCH($B186,Výskyt[kód-P]),T$7),"")</f>
        <v/>
      </c>
      <c r="U186" s="48" t="str">
        <f ca="1">IF(AND($B186&gt;0,U$7&gt;0),INDEX(Výskyt[#Data],MATCH($B186,Výskyt[kód-P]),U$7),"")</f>
        <v/>
      </c>
      <c r="V186" s="48" t="str">
        <f ca="1">IF(AND($B186&gt;0,V$7&gt;0),INDEX(Výskyt[#Data],MATCH($B186,Výskyt[kód-P]),V$7),"")</f>
        <v/>
      </c>
      <c r="W186" s="48" t="str">
        <f ca="1">IF(AND($B186&gt;0,W$7&gt;0),INDEX(Výskyt[#Data],MATCH($B186,Výskyt[kód-P]),W$7),"")</f>
        <v/>
      </c>
      <c r="X186" s="48" t="str">
        <f ca="1">IF(AND($B186&gt;0,X$7&gt;0),INDEX(Výskyt[#Data],MATCH($B186,Výskyt[kód-P]),X$7),"")</f>
        <v/>
      </c>
      <c r="Y186" s="48" t="str">
        <f ca="1">IF(AND($B186&gt;0,Y$7&gt;0),INDEX(Výskyt[#Data],MATCH($B186,Výskyt[kód-P]),Y$7),"")</f>
        <v/>
      </c>
      <c r="Z186" s="48" t="str">
        <f ca="1">IF(AND($B186&gt;0,Z$7&gt;0),INDEX(Výskyt[#Data],MATCH($B186,Výskyt[kód-P]),Z$7),"")</f>
        <v/>
      </c>
      <c r="AA186" s="48" t="str">
        <f ca="1">IF(AND($B186&gt;0,AA$7&gt;0),INDEX(Výskyt[#Data],MATCH($B186,Výskyt[kód-P]),AA$7),"")</f>
        <v/>
      </c>
      <c r="AB186" s="48" t="str">
        <f ca="1">IF(AND($B186&gt;0,AB$7&gt;0),INDEX(Výskyt[#Data],MATCH($B186,Výskyt[kód-P]),AB$7),"")</f>
        <v/>
      </c>
      <c r="AC186" s="48" t="str">
        <f ca="1">IF(AND($B186&gt;0,AC$7&gt;0),INDEX(Výskyt[#Data],MATCH($B186,Výskyt[kód-P]),AC$7),"")</f>
        <v/>
      </c>
      <c r="AD186" s="48" t="str">
        <f ca="1">IF(AND($B186&gt;0,AD$7&gt;0),INDEX(Výskyt[#Data],MATCH($B186,Výskyt[kód-P]),AD$7),"")</f>
        <v/>
      </c>
      <c r="AE186" s="48" t="str">
        <f ca="1">IF(AND($B186&gt;0,AE$7&gt;0),INDEX(Výskyt[#Data],MATCH($B186,Výskyt[kód-P]),AE$7),"")</f>
        <v/>
      </c>
      <c r="AF186" s="48" t="str">
        <f ca="1">IF(AND($B186&gt;0,AF$7&gt;0),INDEX(Výskyt[#Data],MATCH($B186,Výskyt[kód-P]),AF$7),"")</f>
        <v/>
      </c>
      <c r="AG186" s="48" t="str">
        <f ca="1">IF(AND($B186&gt;0,AG$7&gt;0),INDEX(Výskyt[#Data],MATCH($B186,Výskyt[kód-P]),AG$7),"")</f>
        <v/>
      </c>
      <c r="AH186" s="48" t="str">
        <f ca="1">IF(AND($B186&gt;0,AH$7&gt;0),INDEX(Výskyt[#Data],MATCH($B186,Výskyt[kód-P]),AH$7),"")</f>
        <v/>
      </c>
      <c r="AI186" s="48" t="str">
        <f ca="1">IF(AND($B186&gt;0,AI$7&gt;0),INDEX(Výskyt[#Data],MATCH($B186,Výskyt[kód-P]),AI$7),"")</f>
        <v/>
      </c>
      <c r="AJ186" s="48" t="str">
        <f ca="1">IF(AND($B186&gt;0,AJ$7&gt;0),INDEX(Výskyt[#Data],MATCH($B186,Výskyt[kód-P]),AJ$7),"")</f>
        <v/>
      </c>
      <c r="AK186" s="48" t="str">
        <f ca="1">IF(AND($B186&gt;0,AK$7&gt;0),INDEX(Výskyt[#Data],MATCH($B186,Výskyt[kód-P]),AK$7),"")</f>
        <v/>
      </c>
      <c r="AL186" s="48" t="str">
        <f ca="1">IF(AND($B186&gt;0,AL$7&gt;0),INDEX(Výskyt[#Data],MATCH($B186,Výskyt[kód-P]),AL$7),"")</f>
        <v/>
      </c>
      <c r="AM186" s="48" t="str">
        <f ca="1">IF(AND($B186&gt;0,AM$7&gt;0),INDEX(Výskyt[#Data],MATCH($B186,Výskyt[kód-P]),AM$7),"")</f>
        <v/>
      </c>
      <c r="AN186" s="48" t="str">
        <f ca="1">IF(AND($B186&gt;0,AN$7&gt;0),INDEX(Výskyt[#Data],MATCH($B186,Výskyt[kód-P]),AN$7),"")</f>
        <v/>
      </c>
      <c r="AO186" s="48" t="str">
        <f ca="1">IF(AND($B186&gt;0,AO$7&gt;0),INDEX(Výskyt[#Data],MATCH($B186,Výskyt[kód-P]),AO$7),"")</f>
        <v/>
      </c>
      <c r="AP186" s="48" t="str">
        <f ca="1">IF(AND($B186&gt;0,AP$7&gt;0),INDEX(Výskyt[#Data],MATCH($B186,Výskyt[kód-P]),AP$7),"")</f>
        <v/>
      </c>
      <c r="AQ186" s="48" t="str">
        <f ca="1">IF(AND($B186&gt;0,AQ$7&gt;0),INDEX(Výskyt[#Data],MATCH($B186,Výskyt[kód-P]),AQ$7),"")</f>
        <v/>
      </c>
      <c r="AR186" s="48" t="str">
        <f ca="1">IF(AND($B186&gt;0,AR$7&gt;0),INDEX(Výskyt[#Data],MATCH($B186,Výskyt[kód-P]),AR$7),"")</f>
        <v/>
      </c>
      <c r="AS186" s="48" t="str">
        <f ca="1">IF(AND($B186&gt;0,AS$7&gt;0),INDEX(Výskyt[#Data],MATCH($B186,Výskyt[kód-P]),AS$7),"")</f>
        <v/>
      </c>
      <c r="AT186" s="48" t="str">
        <f ca="1">IF(AND($B186&gt;0,AT$7&gt;0),INDEX(Výskyt[#Data],MATCH($B186,Výskyt[kód-P]),AT$7),"")</f>
        <v/>
      </c>
      <c r="AU186" s="48" t="str">
        <f ca="1">IF(AND($B186&gt;0,AU$7&gt;0),INDEX(Výskyt[#Data],MATCH($B186,Výskyt[kód-P]),AU$7),"")</f>
        <v/>
      </c>
      <c r="AV186" s="48" t="str">
        <f ca="1">IF(AND($B186&gt;0,AV$7&gt;0),INDEX(Výskyt[#Data],MATCH($B186,Výskyt[kód-P]),AV$7),"")</f>
        <v/>
      </c>
      <c r="AW186" s="48" t="str">
        <f ca="1">IF(AND($B186&gt;0,AW$7&gt;0),INDEX(Výskyt[#Data],MATCH($B186,Výskyt[kód-P]),AW$7),"")</f>
        <v/>
      </c>
      <c r="AX186" s="48" t="str">
        <f ca="1">IF(AND($B186&gt;0,AX$7&gt;0),INDEX(Výskyt[#Data],MATCH($B186,Výskyt[kód-P]),AX$7),"")</f>
        <v/>
      </c>
      <c r="AY186" s="48" t="str">
        <f ca="1">IF(AND($B186&gt;0,AY$7&gt;0),INDEX(Výskyt[#Data],MATCH($B186,Výskyt[kód-P]),AY$7),"")</f>
        <v/>
      </c>
      <c r="AZ186" s="48" t="str">
        <f ca="1">IF(AND($B186&gt;0,AZ$7&gt;0),INDEX(Výskyt[#Data],MATCH($B186,Výskyt[kód-P]),AZ$7),"")</f>
        <v/>
      </c>
      <c r="BA186" s="48" t="str">
        <f ca="1">IF(AND($B186&gt;0,BA$7&gt;0),INDEX(Výskyt[#Data],MATCH($B186,Výskyt[kód-P]),BA$7),"")</f>
        <v/>
      </c>
      <c r="BB186" s="42"/>
    </row>
    <row r="187" spans="1:54" ht="12.75" customHeight="1" x14ac:dyDescent="0.4">
      <c r="A187" s="54">
        <v>179</v>
      </c>
      <c r="B187" s="55" t="str">
        <f>IFERROR(INDEX(Výskyt[[poradie]:[kód-P]],MATCH(A187,Výskyt[poradie],0),2),"")</f>
        <v/>
      </c>
      <c r="C187" s="55" t="str">
        <f>IFERROR(INDEX(Cenník[[Kód]:[Názov]],MATCH($B187,Cenník[Kód]),2),"")</f>
        <v/>
      </c>
      <c r="D187" s="48" t="str">
        <f t="shared" ca="1" si="6"/>
        <v/>
      </c>
      <c r="E187" s="56" t="str">
        <f>IFERROR(INDEX(Cenník[[KódN]:[JC]],MATCH($B187,Cenník[KódN]),2),"")</f>
        <v/>
      </c>
      <c r="F187" s="57" t="str">
        <f t="shared" ca="1" si="7"/>
        <v/>
      </c>
      <c r="G187" s="42"/>
      <c r="H187" s="58" t="str">
        <f t="shared" si="8"/>
        <v/>
      </c>
      <c r="I187" s="48" t="str">
        <f ca="1">IF(AND($B187&gt;0,I$7&gt;0),INDEX(Výskyt[#Data],MATCH($B187,Výskyt[kód-P]),I$7),"")</f>
        <v/>
      </c>
      <c r="J187" s="48" t="str">
        <f ca="1">IF(AND($B187&gt;0,J$7&gt;0),INDEX(Výskyt[#Data],MATCH($B187,Výskyt[kód-P]),J$7),"")</f>
        <v/>
      </c>
      <c r="K187" s="48" t="str">
        <f ca="1">IF(AND($B187&gt;0,K$7&gt;0),INDEX(Výskyt[#Data],MATCH($B187,Výskyt[kód-P]),K$7),"")</f>
        <v/>
      </c>
      <c r="L187" s="48" t="str">
        <f ca="1">IF(AND($B187&gt;0,L$7&gt;0),INDEX(Výskyt[#Data],MATCH($B187,Výskyt[kód-P]),L$7),"")</f>
        <v/>
      </c>
      <c r="M187" s="48" t="str">
        <f ca="1">IF(AND($B187&gt;0,M$7&gt;0),INDEX(Výskyt[#Data],MATCH($B187,Výskyt[kód-P]),M$7),"")</f>
        <v/>
      </c>
      <c r="N187" s="48" t="str">
        <f ca="1">IF(AND($B187&gt;0,N$7&gt;0),INDEX(Výskyt[#Data],MATCH($B187,Výskyt[kód-P]),N$7),"")</f>
        <v/>
      </c>
      <c r="O187" s="48" t="str">
        <f ca="1">IF(AND($B187&gt;0,O$7&gt;0),INDEX(Výskyt[#Data],MATCH($B187,Výskyt[kód-P]),O$7),"")</f>
        <v/>
      </c>
      <c r="P187" s="48" t="str">
        <f ca="1">IF(AND($B187&gt;0,P$7&gt;0),INDEX(Výskyt[#Data],MATCH($B187,Výskyt[kód-P]),P$7),"")</f>
        <v/>
      </c>
      <c r="Q187" s="48" t="str">
        <f ca="1">IF(AND($B187&gt;0,Q$7&gt;0),INDEX(Výskyt[#Data],MATCH($B187,Výskyt[kód-P]),Q$7),"")</f>
        <v/>
      </c>
      <c r="R187" s="48" t="str">
        <f ca="1">IF(AND($B187&gt;0,R$7&gt;0),INDEX(Výskyt[#Data],MATCH($B187,Výskyt[kód-P]),R$7),"")</f>
        <v/>
      </c>
      <c r="S187" s="48" t="str">
        <f ca="1">IF(AND($B187&gt;0,S$7&gt;0),INDEX(Výskyt[#Data],MATCH($B187,Výskyt[kód-P]),S$7),"")</f>
        <v/>
      </c>
      <c r="T187" s="48" t="str">
        <f ca="1">IF(AND($B187&gt;0,T$7&gt;0),INDEX(Výskyt[#Data],MATCH($B187,Výskyt[kód-P]),T$7),"")</f>
        <v/>
      </c>
      <c r="U187" s="48" t="str">
        <f ca="1">IF(AND($B187&gt;0,U$7&gt;0),INDEX(Výskyt[#Data],MATCH($B187,Výskyt[kód-P]),U$7),"")</f>
        <v/>
      </c>
      <c r="V187" s="48" t="str">
        <f ca="1">IF(AND($B187&gt;0,V$7&gt;0),INDEX(Výskyt[#Data],MATCH($B187,Výskyt[kód-P]),V$7),"")</f>
        <v/>
      </c>
      <c r="W187" s="48" t="str">
        <f ca="1">IF(AND($B187&gt;0,W$7&gt;0),INDEX(Výskyt[#Data],MATCH($B187,Výskyt[kód-P]),W$7),"")</f>
        <v/>
      </c>
      <c r="X187" s="48" t="str">
        <f ca="1">IF(AND($B187&gt;0,X$7&gt;0),INDEX(Výskyt[#Data],MATCH($B187,Výskyt[kód-P]),X$7),"")</f>
        <v/>
      </c>
      <c r="Y187" s="48" t="str">
        <f ca="1">IF(AND($B187&gt;0,Y$7&gt;0),INDEX(Výskyt[#Data],MATCH($B187,Výskyt[kód-P]),Y$7),"")</f>
        <v/>
      </c>
      <c r="Z187" s="48" t="str">
        <f ca="1">IF(AND($B187&gt;0,Z$7&gt;0),INDEX(Výskyt[#Data],MATCH($B187,Výskyt[kód-P]),Z$7),"")</f>
        <v/>
      </c>
      <c r="AA187" s="48" t="str">
        <f ca="1">IF(AND($B187&gt;0,AA$7&gt;0),INDEX(Výskyt[#Data],MATCH($B187,Výskyt[kód-P]),AA$7),"")</f>
        <v/>
      </c>
      <c r="AB187" s="48" t="str">
        <f ca="1">IF(AND($B187&gt;0,AB$7&gt;0),INDEX(Výskyt[#Data],MATCH($B187,Výskyt[kód-P]),AB$7),"")</f>
        <v/>
      </c>
      <c r="AC187" s="48" t="str">
        <f ca="1">IF(AND($B187&gt;0,AC$7&gt;0),INDEX(Výskyt[#Data],MATCH($B187,Výskyt[kód-P]),AC$7),"")</f>
        <v/>
      </c>
      <c r="AD187" s="48" t="str">
        <f ca="1">IF(AND($B187&gt;0,AD$7&gt;0),INDEX(Výskyt[#Data],MATCH($B187,Výskyt[kód-P]),AD$7),"")</f>
        <v/>
      </c>
      <c r="AE187" s="48" t="str">
        <f ca="1">IF(AND($B187&gt;0,AE$7&gt;0),INDEX(Výskyt[#Data],MATCH($B187,Výskyt[kód-P]),AE$7),"")</f>
        <v/>
      </c>
      <c r="AF187" s="48" t="str">
        <f ca="1">IF(AND($B187&gt;0,AF$7&gt;0),INDEX(Výskyt[#Data],MATCH($B187,Výskyt[kód-P]),AF$7),"")</f>
        <v/>
      </c>
      <c r="AG187" s="48" t="str">
        <f ca="1">IF(AND($B187&gt;0,AG$7&gt;0),INDEX(Výskyt[#Data],MATCH($B187,Výskyt[kód-P]),AG$7),"")</f>
        <v/>
      </c>
      <c r="AH187" s="48" t="str">
        <f ca="1">IF(AND($B187&gt;0,AH$7&gt;0),INDEX(Výskyt[#Data],MATCH($B187,Výskyt[kód-P]),AH$7),"")</f>
        <v/>
      </c>
      <c r="AI187" s="48" t="str">
        <f ca="1">IF(AND($B187&gt;0,AI$7&gt;0),INDEX(Výskyt[#Data],MATCH($B187,Výskyt[kód-P]),AI$7),"")</f>
        <v/>
      </c>
      <c r="AJ187" s="48" t="str">
        <f ca="1">IF(AND($B187&gt;0,AJ$7&gt;0),INDEX(Výskyt[#Data],MATCH($B187,Výskyt[kód-P]),AJ$7),"")</f>
        <v/>
      </c>
      <c r="AK187" s="48" t="str">
        <f ca="1">IF(AND($B187&gt;0,AK$7&gt;0),INDEX(Výskyt[#Data],MATCH($B187,Výskyt[kód-P]),AK$7),"")</f>
        <v/>
      </c>
      <c r="AL187" s="48" t="str">
        <f ca="1">IF(AND($B187&gt;0,AL$7&gt;0),INDEX(Výskyt[#Data],MATCH($B187,Výskyt[kód-P]),AL$7),"")</f>
        <v/>
      </c>
      <c r="AM187" s="48" t="str">
        <f ca="1">IF(AND($B187&gt;0,AM$7&gt;0),INDEX(Výskyt[#Data],MATCH($B187,Výskyt[kód-P]),AM$7),"")</f>
        <v/>
      </c>
      <c r="AN187" s="48" t="str">
        <f ca="1">IF(AND($B187&gt;0,AN$7&gt;0),INDEX(Výskyt[#Data],MATCH($B187,Výskyt[kód-P]),AN$7),"")</f>
        <v/>
      </c>
      <c r="AO187" s="48" t="str">
        <f ca="1">IF(AND($B187&gt;0,AO$7&gt;0),INDEX(Výskyt[#Data],MATCH($B187,Výskyt[kód-P]),AO$7),"")</f>
        <v/>
      </c>
      <c r="AP187" s="48" t="str">
        <f ca="1">IF(AND($B187&gt;0,AP$7&gt;0),INDEX(Výskyt[#Data],MATCH($B187,Výskyt[kód-P]),AP$7),"")</f>
        <v/>
      </c>
      <c r="AQ187" s="48" t="str">
        <f ca="1">IF(AND($B187&gt;0,AQ$7&gt;0),INDEX(Výskyt[#Data],MATCH($B187,Výskyt[kód-P]),AQ$7),"")</f>
        <v/>
      </c>
      <c r="AR187" s="48" t="str">
        <f ca="1">IF(AND($B187&gt;0,AR$7&gt;0),INDEX(Výskyt[#Data],MATCH($B187,Výskyt[kód-P]),AR$7),"")</f>
        <v/>
      </c>
      <c r="AS187" s="48" t="str">
        <f ca="1">IF(AND($B187&gt;0,AS$7&gt;0),INDEX(Výskyt[#Data],MATCH($B187,Výskyt[kód-P]),AS$7),"")</f>
        <v/>
      </c>
      <c r="AT187" s="48" t="str">
        <f ca="1">IF(AND($B187&gt;0,AT$7&gt;0),INDEX(Výskyt[#Data],MATCH($B187,Výskyt[kód-P]),AT$7),"")</f>
        <v/>
      </c>
      <c r="AU187" s="48" t="str">
        <f ca="1">IF(AND($B187&gt;0,AU$7&gt;0),INDEX(Výskyt[#Data],MATCH($B187,Výskyt[kód-P]),AU$7),"")</f>
        <v/>
      </c>
      <c r="AV187" s="48" t="str">
        <f ca="1">IF(AND($B187&gt;0,AV$7&gt;0),INDEX(Výskyt[#Data],MATCH($B187,Výskyt[kód-P]),AV$7),"")</f>
        <v/>
      </c>
      <c r="AW187" s="48" t="str">
        <f ca="1">IF(AND($B187&gt;0,AW$7&gt;0),INDEX(Výskyt[#Data],MATCH($B187,Výskyt[kód-P]),AW$7),"")</f>
        <v/>
      </c>
      <c r="AX187" s="48" t="str">
        <f ca="1">IF(AND($B187&gt;0,AX$7&gt;0),INDEX(Výskyt[#Data],MATCH($B187,Výskyt[kód-P]),AX$7),"")</f>
        <v/>
      </c>
      <c r="AY187" s="48" t="str">
        <f ca="1">IF(AND($B187&gt;0,AY$7&gt;0),INDEX(Výskyt[#Data],MATCH($B187,Výskyt[kód-P]),AY$7),"")</f>
        <v/>
      </c>
      <c r="AZ187" s="48" t="str">
        <f ca="1">IF(AND($B187&gt;0,AZ$7&gt;0),INDEX(Výskyt[#Data],MATCH($B187,Výskyt[kód-P]),AZ$7),"")</f>
        <v/>
      </c>
      <c r="BA187" s="48" t="str">
        <f ca="1">IF(AND($B187&gt;0,BA$7&gt;0),INDEX(Výskyt[#Data],MATCH($B187,Výskyt[kód-P]),BA$7),"")</f>
        <v/>
      </c>
      <c r="BB187" s="42"/>
    </row>
    <row r="188" spans="1:54" ht="12.75" customHeight="1" x14ac:dyDescent="0.4">
      <c r="A188" s="54">
        <v>180</v>
      </c>
      <c r="B188" s="55" t="str">
        <f>IFERROR(INDEX(Výskyt[[poradie]:[kód-P]],MATCH(A188,Výskyt[poradie],0),2),"")</f>
        <v/>
      </c>
      <c r="C188" s="55" t="str">
        <f>IFERROR(INDEX(Cenník[[Kód]:[Názov]],MATCH($B188,Cenník[Kód]),2),"")</f>
        <v/>
      </c>
      <c r="D188" s="48" t="str">
        <f t="shared" ca="1" si="6"/>
        <v/>
      </c>
      <c r="E188" s="56" t="str">
        <f>IFERROR(INDEX(Cenník[[KódN]:[JC]],MATCH($B188,Cenník[KódN]),2),"")</f>
        <v/>
      </c>
      <c r="F188" s="57" t="str">
        <f t="shared" ca="1" si="7"/>
        <v/>
      </c>
      <c r="G188" s="42"/>
      <c r="H188" s="58" t="str">
        <f t="shared" si="8"/>
        <v/>
      </c>
      <c r="I188" s="48" t="str">
        <f ca="1">IF(AND($B188&gt;0,I$7&gt;0),INDEX(Výskyt[#Data],MATCH($B188,Výskyt[kód-P]),I$7),"")</f>
        <v/>
      </c>
      <c r="J188" s="48" t="str">
        <f ca="1">IF(AND($B188&gt;0,J$7&gt;0),INDEX(Výskyt[#Data],MATCH($B188,Výskyt[kód-P]),J$7),"")</f>
        <v/>
      </c>
      <c r="K188" s="48" t="str">
        <f ca="1">IF(AND($B188&gt;0,K$7&gt;0),INDEX(Výskyt[#Data],MATCH($B188,Výskyt[kód-P]),K$7),"")</f>
        <v/>
      </c>
      <c r="L188" s="48" t="str">
        <f ca="1">IF(AND($B188&gt;0,L$7&gt;0),INDEX(Výskyt[#Data],MATCH($B188,Výskyt[kód-P]),L$7),"")</f>
        <v/>
      </c>
      <c r="M188" s="48" t="str">
        <f ca="1">IF(AND($B188&gt;0,M$7&gt;0),INDEX(Výskyt[#Data],MATCH($B188,Výskyt[kód-P]),M$7),"")</f>
        <v/>
      </c>
      <c r="N188" s="48" t="str">
        <f ca="1">IF(AND($B188&gt;0,N$7&gt;0),INDEX(Výskyt[#Data],MATCH($B188,Výskyt[kód-P]),N$7),"")</f>
        <v/>
      </c>
      <c r="O188" s="48" t="str">
        <f ca="1">IF(AND($B188&gt;0,O$7&gt;0),INDEX(Výskyt[#Data],MATCH($B188,Výskyt[kód-P]),O$7),"")</f>
        <v/>
      </c>
      <c r="P188" s="48" t="str">
        <f ca="1">IF(AND($B188&gt;0,P$7&gt;0),INDEX(Výskyt[#Data],MATCH($B188,Výskyt[kód-P]),P$7),"")</f>
        <v/>
      </c>
      <c r="Q188" s="48" t="str">
        <f ca="1">IF(AND($B188&gt;0,Q$7&gt;0),INDEX(Výskyt[#Data],MATCH($B188,Výskyt[kód-P]),Q$7),"")</f>
        <v/>
      </c>
      <c r="R188" s="48" t="str">
        <f ca="1">IF(AND($B188&gt;0,R$7&gt;0),INDEX(Výskyt[#Data],MATCH($B188,Výskyt[kód-P]),R$7),"")</f>
        <v/>
      </c>
      <c r="S188" s="48" t="str">
        <f ca="1">IF(AND($B188&gt;0,S$7&gt;0),INDEX(Výskyt[#Data],MATCH($B188,Výskyt[kód-P]),S$7),"")</f>
        <v/>
      </c>
      <c r="T188" s="48" t="str">
        <f ca="1">IF(AND($B188&gt;0,T$7&gt;0),INDEX(Výskyt[#Data],MATCH($B188,Výskyt[kód-P]),T$7),"")</f>
        <v/>
      </c>
      <c r="U188" s="48" t="str">
        <f ca="1">IF(AND($B188&gt;0,U$7&gt;0),INDEX(Výskyt[#Data],MATCH($B188,Výskyt[kód-P]),U$7),"")</f>
        <v/>
      </c>
      <c r="V188" s="48" t="str">
        <f ca="1">IF(AND($B188&gt;0,V$7&gt;0),INDEX(Výskyt[#Data],MATCH($B188,Výskyt[kód-P]),V$7),"")</f>
        <v/>
      </c>
      <c r="W188" s="48" t="str">
        <f ca="1">IF(AND($B188&gt;0,W$7&gt;0),INDEX(Výskyt[#Data],MATCH($B188,Výskyt[kód-P]),W$7),"")</f>
        <v/>
      </c>
      <c r="X188" s="48" t="str">
        <f ca="1">IF(AND($B188&gt;0,X$7&gt;0),INDEX(Výskyt[#Data],MATCH($B188,Výskyt[kód-P]),X$7),"")</f>
        <v/>
      </c>
      <c r="Y188" s="48" t="str">
        <f ca="1">IF(AND($B188&gt;0,Y$7&gt;0),INDEX(Výskyt[#Data],MATCH($B188,Výskyt[kód-P]),Y$7),"")</f>
        <v/>
      </c>
      <c r="Z188" s="48" t="str">
        <f ca="1">IF(AND($B188&gt;0,Z$7&gt;0),INDEX(Výskyt[#Data],MATCH($B188,Výskyt[kód-P]),Z$7),"")</f>
        <v/>
      </c>
      <c r="AA188" s="48" t="str">
        <f ca="1">IF(AND($B188&gt;0,AA$7&gt;0),INDEX(Výskyt[#Data],MATCH($B188,Výskyt[kód-P]),AA$7),"")</f>
        <v/>
      </c>
      <c r="AB188" s="48" t="str">
        <f ca="1">IF(AND($B188&gt;0,AB$7&gt;0),INDEX(Výskyt[#Data],MATCH($B188,Výskyt[kód-P]),AB$7),"")</f>
        <v/>
      </c>
      <c r="AC188" s="48" t="str">
        <f ca="1">IF(AND($B188&gt;0,AC$7&gt;0),INDEX(Výskyt[#Data],MATCH($B188,Výskyt[kód-P]),AC$7),"")</f>
        <v/>
      </c>
      <c r="AD188" s="48" t="str">
        <f ca="1">IF(AND($B188&gt;0,AD$7&gt;0),INDEX(Výskyt[#Data],MATCH($B188,Výskyt[kód-P]),AD$7),"")</f>
        <v/>
      </c>
      <c r="AE188" s="48" t="str">
        <f ca="1">IF(AND($B188&gt;0,AE$7&gt;0),INDEX(Výskyt[#Data],MATCH($B188,Výskyt[kód-P]),AE$7),"")</f>
        <v/>
      </c>
      <c r="AF188" s="48" t="str">
        <f ca="1">IF(AND($B188&gt;0,AF$7&gt;0),INDEX(Výskyt[#Data],MATCH($B188,Výskyt[kód-P]),AF$7),"")</f>
        <v/>
      </c>
      <c r="AG188" s="48" t="str">
        <f ca="1">IF(AND($B188&gt;0,AG$7&gt;0),INDEX(Výskyt[#Data],MATCH($B188,Výskyt[kód-P]),AG$7),"")</f>
        <v/>
      </c>
      <c r="AH188" s="48" t="str">
        <f ca="1">IF(AND($B188&gt;0,AH$7&gt;0),INDEX(Výskyt[#Data],MATCH($B188,Výskyt[kód-P]),AH$7),"")</f>
        <v/>
      </c>
      <c r="AI188" s="48" t="str">
        <f ca="1">IF(AND($B188&gt;0,AI$7&gt;0),INDEX(Výskyt[#Data],MATCH($B188,Výskyt[kód-P]),AI$7),"")</f>
        <v/>
      </c>
      <c r="AJ188" s="48" t="str">
        <f ca="1">IF(AND($B188&gt;0,AJ$7&gt;0),INDEX(Výskyt[#Data],MATCH($B188,Výskyt[kód-P]),AJ$7),"")</f>
        <v/>
      </c>
      <c r="AK188" s="48" t="str">
        <f ca="1">IF(AND($B188&gt;0,AK$7&gt;0),INDEX(Výskyt[#Data],MATCH($B188,Výskyt[kód-P]),AK$7),"")</f>
        <v/>
      </c>
      <c r="AL188" s="48" t="str">
        <f ca="1">IF(AND($B188&gt;0,AL$7&gt;0),INDEX(Výskyt[#Data],MATCH($B188,Výskyt[kód-P]),AL$7),"")</f>
        <v/>
      </c>
      <c r="AM188" s="48" t="str">
        <f ca="1">IF(AND($B188&gt;0,AM$7&gt;0),INDEX(Výskyt[#Data],MATCH($B188,Výskyt[kód-P]),AM$7),"")</f>
        <v/>
      </c>
      <c r="AN188" s="48" t="str">
        <f ca="1">IF(AND($B188&gt;0,AN$7&gt;0),INDEX(Výskyt[#Data],MATCH($B188,Výskyt[kód-P]),AN$7),"")</f>
        <v/>
      </c>
      <c r="AO188" s="48" t="str">
        <f ca="1">IF(AND($B188&gt;0,AO$7&gt;0),INDEX(Výskyt[#Data],MATCH($B188,Výskyt[kód-P]),AO$7),"")</f>
        <v/>
      </c>
      <c r="AP188" s="48" t="str">
        <f ca="1">IF(AND($B188&gt;0,AP$7&gt;0),INDEX(Výskyt[#Data],MATCH($B188,Výskyt[kód-P]),AP$7),"")</f>
        <v/>
      </c>
      <c r="AQ188" s="48" t="str">
        <f ca="1">IF(AND($B188&gt;0,AQ$7&gt;0),INDEX(Výskyt[#Data],MATCH($B188,Výskyt[kód-P]),AQ$7),"")</f>
        <v/>
      </c>
      <c r="AR188" s="48" t="str">
        <f ca="1">IF(AND($B188&gt;0,AR$7&gt;0),INDEX(Výskyt[#Data],MATCH($B188,Výskyt[kód-P]),AR$7),"")</f>
        <v/>
      </c>
      <c r="AS188" s="48" t="str">
        <f ca="1">IF(AND($B188&gt;0,AS$7&gt;0),INDEX(Výskyt[#Data],MATCH($B188,Výskyt[kód-P]),AS$7),"")</f>
        <v/>
      </c>
      <c r="AT188" s="48" t="str">
        <f ca="1">IF(AND($B188&gt;0,AT$7&gt;0),INDEX(Výskyt[#Data],MATCH($B188,Výskyt[kód-P]),AT$7),"")</f>
        <v/>
      </c>
      <c r="AU188" s="48" t="str">
        <f ca="1">IF(AND($B188&gt;0,AU$7&gt;0),INDEX(Výskyt[#Data],MATCH($B188,Výskyt[kód-P]),AU$7),"")</f>
        <v/>
      </c>
      <c r="AV188" s="48" t="str">
        <f ca="1">IF(AND($B188&gt;0,AV$7&gt;0),INDEX(Výskyt[#Data],MATCH($B188,Výskyt[kód-P]),AV$7),"")</f>
        <v/>
      </c>
      <c r="AW188" s="48" t="str">
        <f ca="1">IF(AND($B188&gt;0,AW$7&gt;0),INDEX(Výskyt[#Data],MATCH($B188,Výskyt[kód-P]),AW$7),"")</f>
        <v/>
      </c>
      <c r="AX188" s="48" t="str">
        <f ca="1">IF(AND($B188&gt;0,AX$7&gt;0),INDEX(Výskyt[#Data],MATCH($B188,Výskyt[kód-P]),AX$7),"")</f>
        <v/>
      </c>
      <c r="AY188" s="48" t="str">
        <f ca="1">IF(AND($B188&gt;0,AY$7&gt;0),INDEX(Výskyt[#Data],MATCH($B188,Výskyt[kód-P]),AY$7),"")</f>
        <v/>
      </c>
      <c r="AZ188" s="48" t="str">
        <f ca="1">IF(AND($B188&gt;0,AZ$7&gt;0),INDEX(Výskyt[#Data],MATCH($B188,Výskyt[kód-P]),AZ$7),"")</f>
        <v/>
      </c>
      <c r="BA188" s="48" t="str">
        <f ca="1">IF(AND($B188&gt;0,BA$7&gt;0),INDEX(Výskyt[#Data],MATCH($B188,Výskyt[kód-P]),BA$7),"")</f>
        <v/>
      </c>
      <c r="BB188" s="42"/>
    </row>
    <row r="189" spans="1:54" ht="12.75" customHeight="1" x14ac:dyDescent="0.4">
      <c r="A189" s="54">
        <v>181</v>
      </c>
      <c r="B189" s="55" t="str">
        <f>IFERROR(INDEX(Výskyt[[poradie]:[kód-P]],MATCH(A189,Výskyt[poradie],0),2),"")</f>
        <v/>
      </c>
      <c r="C189" s="55" t="str">
        <f>IFERROR(INDEX(Cenník[[Kód]:[Názov]],MATCH($B189,Cenník[Kód]),2),"")</f>
        <v/>
      </c>
      <c r="D189" s="48" t="str">
        <f t="shared" ca="1" si="6"/>
        <v/>
      </c>
      <c r="E189" s="56" t="str">
        <f>IFERROR(INDEX(Cenník[[KódN]:[JC]],MATCH($B189,Cenník[KódN]),2),"")</f>
        <v/>
      </c>
      <c r="F189" s="57" t="str">
        <f t="shared" ca="1" si="7"/>
        <v/>
      </c>
      <c r="G189" s="42"/>
      <c r="H189" s="58" t="str">
        <f t="shared" si="8"/>
        <v/>
      </c>
      <c r="I189" s="48" t="str">
        <f ca="1">IF(AND($B189&gt;0,I$7&gt;0),INDEX(Výskyt[#Data],MATCH($B189,Výskyt[kód-P]),I$7),"")</f>
        <v/>
      </c>
      <c r="J189" s="48" t="str">
        <f ca="1">IF(AND($B189&gt;0,J$7&gt;0),INDEX(Výskyt[#Data],MATCH($B189,Výskyt[kód-P]),J$7),"")</f>
        <v/>
      </c>
      <c r="K189" s="48" t="str">
        <f ca="1">IF(AND($B189&gt;0,K$7&gt;0),INDEX(Výskyt[#Data],MATCH($B189,Výskyt[kód-P]),K$7),"")</f>
        <v/>
      </c>
      <c r="L189" s="48" t="str">
        <f ca="1">IF(AND($B189&gt;0,L$7&gt;0),INDEX(Výskyt[#Data],MATCH($B189,Výskyt[kód-P]),L$7),"")</f>
        <v/>
      </c>
      <c r="M189" s="48" t="str">
        <f ca="1">IF(AND($B189&gt;0,M$7&gt;0),INDEX(Výskyt[#Data],MATCH($B189,Výskyt[kód-P]),M$7),"")</f>
        <v/>
      </c>
      <c r="N189" s="48" t="str">
        <f ca="1">IF(AND($B189&gt;0,N$7&gt;0),INDEX(Výskyt[#Data],MATCH($B189,Výskyt[kód-P]),N$7),"")</f>
        <v/>
      </c>
      <c r="O189" s="48" t="str">
        <f ca="1">IF(AND($B189&gt;0,O$7&gt;0),INDEX(Výskyt[#Data],MATCH($B189,Výskyt[kód-P]),O$7),"")</f>
        <v/>
      </c>
      <c r="P189" s="48" t="str">
        <f ca="1">IF(AND($B189&gt;0,P$7&gt;0),INDEX(Výskyt[#Data],MATCH($B189,Výskyt[kód-P]),P$7),"")</f>
        <v/>
      </c>
      <c r="Q189" s="48" t="str">
        <f ca="1">IF(AND($B189&gt;0,Q$7&gt;0),INDEX(Výskyt[#Data],MATCH($B189,Výskyt[kód-P]),Q$7),"")</f>
        <v/>
      </c>
      <c r="R189" s="48" t="str">
        <f ca="1">IF(AND($B189&gt;0,R$7&gt;0),INDEX(Výskyt[#Data],MATCH($B189,Výskyt[kód-P]),R$7),"")</f>
        <v/>
      </c>
      <c r="S189" s="48" t="str">
        <f ca="1">IF(AND($B189&gt;0,S$7&gt;0),INDEX(Výskyt[#Data],MATCH($B189,Výskyt[kód-P]),S$7),"")</f>
        <v/>
      </c>
      <c r="T189" s="48" t="str">
        <f ca="1">IF(AND($B189&gt;0,T$7&gt;0),INDEX(Výskyt[#Data],MATCH($B189,Výskyt[kód-P]),T$7),"")</f>
        <v/>
      </c>
      <c r="U189" s="48" t="str">
        <f ca="1">IF(AND($B189&gt;0,U$7&gt;0),INDEX(Výskyt[#Data],MATCH($B189,Výskyt[kód-P]),U$7),"")</f>
        <v/>
      </c>
      <c r="V189" s="48" t="str">
        <f ca="1">IF(AND($B189&gt;0,V$7&gt;0),INDEX(Výskyt[#Data],MATCH($B189,Výskyt[kód-P]),V$7),"")</f>
        <v/>
      </c>
      <c r="W189" s="48" t="str">
        <f ca="1">IF(AND($B189&gt;0,W$7&gt;0),INDEX(Výskyt[#Data],MATCH($B189,Výskyt[kód-P]),W$7),"")</f>
        <v/>
      </c>
      <c r="X189" s="48" t="str">
        <f ca="1">IF(AND($B189&gt;0,X$7&gt;0),INDEX(Výskyt[#Data],MATCH($B189,Výskyt[kód-P]),X$7),"")</f>
        <v/>
      </c>
      <c r="Y189" s="48" t="str">
        <f ca="1">IF(AND($B189&gt;0,Y$7&gt;0),INDEX(Výskyt[#Data],MATCH($B189,Výskyt[kód-P]),Y$7),"")</f>
        <v/>
      </c>
      <c r="Z189" s="48" t="str">
        <f ca="1">IF(AND($B189&gt;0,Z$7&gt;0),INDEX(Výskyt[#Data],MATCH($B189,Výskyt[kód-P]),Z$7),"")</f>
        <v/>
      </c>
      <c r="AA189" s="48" t="str">
        <f ca="1">IF(AND($B189&gt;0,AA$7&gt;0),INDEX(Výskyt[#Data],MATCH($B189,Výskyt[kód-P]),AA$7),"")</f>
        <v/>
      </c>
      <c r="AB189" s="48" t="str">
        <f ca="1">IF(AND($B189&gt;0,AB$7&gt;0),INDEX(Výskyt[#Data],MATCH($B189,Výskyt[kód-P]),AB$7),"")</f>
        <v/>
      </c>
      <c r="AC189" s="48" t="str">
        <f ca="1">IF(AND($B189&gt;0,AC$7&gt;0),INDEX(Výskyt[#Data],MATCH($B189,Výskyt[kód-P]),AC$7),"")</f>
        <v/>
      </c>
      <c r="AD189" s="48" t="str">
        <f ca="1">IF(AND($B189&gt;0,AD$7&gt;0),INDEX(Výskyt[#Data],MATCH($B189,Výskyt[kód-P]),AD$7),"")</f>
        <v/>
      </c>
      <c r="AE189" s="48" t="str">
        <f ca="1">IF(AND($B189&gt;0,AE$7&gt;0),INDEX(Výskyt[#Data],MATCH($B189,Výskyt[kód-P]),AE$7),"")</f>
        <v/>
      </c>
      <c r="AF189" s="48" t="str">
        <f ca="1">IF(AND($B189&gt;0,AF$7&gt;0),INDEX(Výskyt[#Data],MATCH($B189,Výskyt[kód-P]),AF$7),"")</f>
        <v/>
      </c>
      <c r="AG189" s="48" t="str">
        <f ca="1">IF(AND($B189&gt;0,AG$7&gt;0),INDEX(Výskyt[#Data],MATCH($B189,Výskyt[kód-P]),AG$7),"")</f>
        <v/>
      </c>
      <c r="AH189" s="48" t="str">
        <f ca="1">IF(AND($B189&gt;0,AH$7&gt;0),INDEX(Výskyt[#Data],MATCH($B189,Výskyt[kód-P]),AH$7),"")</f>
        <v/>
      </c>
      <c r="AI189" s="48" t="str">
        <f ca="1">IF(AND($B189&gt;0,AI$7&gt;0),INDEX(Výskyt[#Data],MATCH($B189,Výskyt[kód-P]),AI$7),"")</f>
        <v/>
      </c>
      <c r="AJ189" s="48" t="str">
        <f ca="1">IF(AND($B189&gt;0,AJ$7&gt;0),INDEX(Výskyt[#Data],MATCH($B189,Výskyt[kód-P]),AJ$7),"")</f>
        <v/>
      </c>
      <c r="AK189" s="48" t="str">
        <f ca="1">IF(AND($B189&gt;0,AK$7&gt;0),INDEX(Výskyt[#Data],MATCH($B189,Výskyt[kód-P]),AK$7),"")</f>
        <v/>
      </c>
      <c r="AL189" s="48" t="str">
        <f ca="1">IF(AND($B189&gt;0,AL$7&gt;0),INDEX(Výskyt[#Data],MATCH($B189,Výskyt[kód-P]),AL$7),"")</f>
        <v/>
      </c>
      <c r="AM189" s="48" t="str">
        <f ca="1">IF(AND($B189&gt;0,AM$7&gt;0),INDEX(Výskyt[#Data],MATCH($B189,Výskyt[kód-P]),AM$7),"")</f>
        <v/>
      </c>
      <c r="AN189" s="48" t="str">
        <f ca="1">IF(AND($B189&gt;0,AN$7&gt;0),INDEX(Výskyt[#Data],MATCH($B189,Výskyt[kód-P]),AN$7),"")</f>
        <v/>
      </c>
      <c r="AO189" s="48" t="str">
        <f ca="1">IF(AND($B189&gt;0,AO$7&gt;0),INDEX(Výskyt[#Data],MATCH($B189,Výskyt[kód-P]),AO$7),"")</f>
        <v/>
      </c>
      <c r="AP189" s="48" t="str">
        <f ca="1">IF(AND($B189&gt;0,AP$7&gt;0),INDEX(Výskyt[#Data],MATCH($B189,Výskyt[kód-P]),AP$7),"")</f>
        <v/>
      </c>
      <c r="AQ189" s="48" t="str">
        <f ca="1">IF(AND($B189&gt;0,AQ$7&gt;0),INDEX(Výskyt[#Data],MATCH($B189,Výskyt[kód-P]),AQ$7),"")</f>
        <v/>
      </c>
      <c r="AR189" s="48" t="str">
        <f ca="1">IF(AND($B189&gt;0,AR$7&gt;0),INDEX(Výskyt[#Data],MATCH($B189,Výskyt[kód-P]),AR$7),"")</f>
        <v/>
      </c>
      <c r="AS189" s="48" t="str">
        <f ca="1">IF(AND($B189&gt;0,AS$7&gt;0),INDEX(Výskyt[#Data],MATCH($B189,Výskyt[kód-P]),AS$7),"")</f>
        <v/>
      </c>
      <c r="AT189" s="48" t="str">
        <f ca="1">IF(AND($B189&gt;0,AT$7&gt;0),INDEX(Výskyt[#Data],MATCH($B189,Výskyt[kód-P]),AT$7),"")</f>
        <v/>
      </c>
      <c r="AU189" s="48" t="str">
        <f ca="1">IF(AND($B189&gt;0,AU$7&gt;0),INDEX(Výskyt[#Data],MATCH($B189,Výskyt[kód-P]),AU$7),"")</f>
        <v/>
      </c>
      <c r="AV189" s="48" t="str">
        <f ca="1">IF(AND($B189&gt;0,AV$7&gt;0),INDEX(Výskyt[#Data],MATCH($B189,Výskyt[kód-P]),AV$7),"")</f>
        <v/>
      </c>
      <c r="AW189" s="48" t="str">
        <f ca="1">IF(AND($B189&gt;0,AW$7&gt;0),INDEX(Výskyt[#Data],MATCH($B189,Výskyt[kód-P]),AW$7),"")</f>
        <v/>
      </c>
      <c r="AX189" s="48" t="str">
        <f ca="1">IF(AND($B189&gt;0,AX$7&gt;0),INDEX(Výskyt[#Data],MATCH($B189,Výskyt[kód-P]),AX$7),"")</f>
        <v/>
      </c>
      <c r="AY189" s="48" t="str">
        <f ca="1">IF(AND($B189&gt;0,AY$7&gt;0),INDEX(Výskyt[#Data],MATCH($B189,Výskyt[kód-P]),AY$7),"")</f>
        <v/>
      </c>
      <c r="AZ189" s="48" t="str">
        <f ca="1">IF(AND($B189&gt;0,AZ$7&gt;0),INDEX(Výskyt[#Data],MATCH($B189,Výskyt[kód-P]),AZ$7),"")</f>
        <v/>
      </c>
      <c r="BA189" s="48" t="str">
        <f ca="1">IF(AND($B189&gt;0,BA$7&gt;0),INDEX(Výskyt[#Data],MATCH($B189,Výskyt[kód-P]),BA$7),"")</f>
        <v/>
      </c>
      <c r="BB189" s="42"/>
    </row>
    <row r="190" spans="1:54" ht="12.75" customHeight="1" x14ac:dyDescent="0.4">
      <c r="A190" s="54">
        <v>182</v>
      </c>
      <c r="B190" s="55" t="str">
        <f>IFERROR(INDEX(Výskyt[[poradie]:[kód-P]],MATCH(A190,Výskyt[poradie],0),2),"")</f>
        <v/>
      </c>
      <c r="C190" s="55" t="str">
        <f>IFERROR(INDEX(Cenník[[Kód]:[Názov]],MATCH($B190,Cenník[Kód]),2),"")</f>
        <v/>
      </c>
      <c r="D190" s="48" t="str">
        <f t="shared" ca="1" si="6"/>
        <v/>
      </c>
      <c r="E190" s="56" t="str">
        <f>IFERROR(INDEX(Cenník[[KódN]:[JC]],MATCH($B190,Cenník[KódN]),2),"")</f>
        <v/>
      </c>
      <c r="F190" s="57" t="str">
        <f t="shared" ca="1" si="7"/>
        <v/>
      </c>
      <c r="G190" s="42"/>
      <c r="H190" s="58" t="str">
        <f t="shared" si="8"/>
        <v/>
      </c>
      <c r="I190" s="48" t="str">
        <f ca="1">IF(AND($B190&gt;0,I$7&gt;0),INDEX(Výskyt[#Data],MATCH($B190,Výskyt[kód-P]),I$7),"")</f>
        <v/>
      </c>
      <c r="J190" s="48" t="str">
        <f ca="1">IF(AND($B190&gt;0,J$7&gt;0),INDEX(Výskyt[#Data],MATCH($B190,Výskyt[kód-P]),J$7),"")</f>
        <v/>
      </c>
      <c r="K190" s="48" t="str">
        <f ca="1">IF(AND($B190&gt;0,K$7&gt;0),INDEX(Výskyt[#Data],MATCH($B190,Výskyt[kód-P]),K$7),"")</f>
        <v/>
      </c>
      <c r="L190" s="48" t="str">
        <f ca="1">IF(AND($B190&gt;0,L$7&gt;0),INDEX(Výskyt[#Data],MATCH($B190,Výskyt[kód-P]),L$7),"")</f>
        <v/>
      </c>
      <c r="M190" s="48" t="str">
        <f ca="1">IF(AND($B190&gt;0,M$7&gt;0),INDEX(Výskyt[#Data],MATCH($B190,Výskyt[kód-P]),M$7),"")</f>
        <v/>
      </c>
      <c r="N190" s="48" t="str">
        <f ca="1">IF(AND($B190&gt;0,N$7&gt;0),INDEX(Výskyt[#Data],MATCH($B190,Výskyt[kód-P]),N$7),"")</f>
        <v/>
      </c>
      <c r="O190" s="48" t="str">
        <f ca="1">IF(AND($B190&gt;0,O$7&gt;0),INDEX(Výskyt[#Data],MATCH($B190,Výskyt[kód-P]),O$7),"")</f>
        <v/>
      </c>
      <c r="P190" s="48" t="str">
        <f ca="1">IF(AND($B190&gt;0,P$7&gt;0),INDEX(Výskyt[#Data],MATCH($B190,Výskyt[kód-P]),P$7),"")</f>
        <v/>
      </c>
      <c r="Q190" s="48" t="str">
        <f ca="1">IF(AND($B190&gt;0,Q$7&gt;0),INDEX(Výskyt[#Data],MATCH($B190,Výskyt[kód-P]),Q$7),"")</f>
        <v/>
      </c>
      <c r="R190" s="48" t="str">
        <f ca="1">IF(AND($B190&gt;0,R$7&gt;0),INDEX(Výskyt[#Data],MATCH($B190,Výskyt[kód-P]),R$7),"")</f>
        <v/>
      </c>
      <c r="S190" s="48" t="str">
        <f ca="1">IF(AND($B190&gt;0,S$7&gt;0),INDEX(Výskyt[#Data],MATCH($B190,Výskyt[kód-P]),S$7),"")</f>
        <v/>
      </c>
      <c r="T190" s="48" t="str">
        <f ca="1">IF(AND($B190&gt;0,T$7&gt;0),INDEX(Výskyt[#Data],MATCH($B190,Výskyt[kód-P]),T$7),"")</f>
        <v/>
      </c>
      <c r="U190" s="48" t="str">
        <f ca="1">IF(AND($B190&gt;0,U$7&gt;0),INDEX(Výskyt[#Data],MATCH($B190,Výskyt[kód-P]),U$7),"")</f>
        <v/>
      </c>
      <c r="V190" s="48" t="str">
        <f ca="1">IF(AND($B190&gt;0,V$7&gt;0),INDEX(Výskyt[#Data],MATCH($B190,Výskyt[kód-P]),V$7),"")</f>
        <v/>
      </c>
      <c r="W190" s="48" t="str">
        <f ca="1">IF(AND($B190&gt;0,W$7&gt;0),INDEX(Výskyt[#Data],MATCH($B190,Výskyt[kód-P]),W$7),"")</f>
        <v/>
      </c>
      <c r="X190" s="48" t="str">
        <f ca="1">IF(AND($B190&gt;0,X$7&gt;0),INDEX(Výskyt[#Data],MATCH($B190,Výskyt[kód-P]),X$7),"")</f>
        <v/>
      </c>
      <c r="Y190" s="48" t="str">
        <f ca="1">IF(AND($B190&gt;0,Y$7&gt;0),INDEX(Výskyt[#Data],MATCH($B190,Výskyt[kód-P]),Y$7),"")</f>
        <v/>
      </c>
      <c r="Z190" s="48" t="str">
        <f ca="1">IF(AND($B190&gt;0,Z$7&gt;0),INDEX(Výskyt[#Data],MATCH($B190,Výskyt[kód-P]),Z$7),"")</f>
        <v/>
      </c>
      <c r="AA190" s="48" t="str">
        <f ca="1">IF(AND($B190&gt;0,AA$7&gt;0),INDEX(Výskyt[#Data],MATCH($B190,Výskyt[kód-P]),AA$7),"")</f>
        <v/>
      </c>
      <c r="AB190" s="48" t="str">
        <f ca="1">IF(AND($B190&gt;0,AB$7&gt;0),INDEX(Výskyt[#Data],MATCH($B190,Výskyt[kód-P]),AB$7),"")</f>
        <v/>
      </c>
      <c r="AC190" s="48" t="str">
        <f ca="1">IF(AND($B190&gt;0,AC$7&gt;0),INDEX(Výskyt[#Data],MATCH($B190,Výskyt[kód-P]),AC$7),"")</f>
        <v/>
      </c>
      <c r="AD190" s="48" t="str">
        <f ca="1">IF(AND($B190&gt;0,AD$7&gt;0),INDEX(Výskyt[#Data],MATCH($B190,Výskyt[kód-P]),AD$7),"")</f>
        <v/>
      </c>
      <c r="AE190" s="48" t="str">
        <f ca="1">IF(AND($B190&gt;0,AE$7&gt;0),INDEX(Výskyt[#Data],MATCH($B190,Výskyt[kód-P]),AE$7),"")</f>
        <v/>
      </c>
      <c r="AF190" s="48" t="str">
        <f ca="1">IF(AND($B190&gt;0,AF$7&gt;0),INDEX(Výskyt[#Data],MATCH($B190,Výskyt[kód-P]),AF$7),"")</f>
        <v/>
      </c>
      <c r="AG190" s="48" t="str">
        <f ca="1">IF(AND($B190&gt;0,AG$7&gt;0),INDEX(Výskyt[#Data],MATCH($B190,Výskyt[kód-P]),AG$7),"")</f>
        <v/>
      </c>
      <c r="AH190" s="48" t="str">
        <f ca="1">IF(AND($B190&gt;0,AH$7&gt;0),INDEX(Výskyt[#Data],MATCH($B190,Výskyt[kód-P]),AH$7),"")</f>
        <v/>
      </c>
      <c r="AI190" s="48" t="str">
        <f ca="1">IF(AND($B190&gt;0,AI$7&gt;0),INDEX(Výskyt[#Data],MATCH($B190,Výskyt[kód-P]),AI$7),"")</f>
        <v/>
      </c>
      <c r="AJ190" s="48" t="str">
        <f ca="1">IF(AND($B190&gt;0,AJ$7&gt;0),INDEX(Výskyt[#Data],MATCH($B190,Výskyt[kód-P]),AJ$7),"")</f>
        <v/>
      </c>
      <c r="AK190" s="48" t="str">
        <f ca="1">IF(AND($B190&gt;0,AK$7&gt;0),INDEX(Výskyt[#Data],MATCH($B190,Výskyt[kód-P]),AK$7),"")</f>
        <v/>
      </c>
      <c r="AL190" s="48" t="str">
        <f ca="1">IF(AND($B190&gt;0,AL$7&gt;0),INDEX(Výskyt[#Data],MATCH($B190,Výskyt[kód-P]),AL$7),"")</f>
        <v/>
      </c>
      <c r="AM190" s="48" t="str">
        <f ca="1">IF(AND($B190&gt;0,AM$7&gt;0),INDEX(Výskyt[#Data],MATCH($B190,Výskyt[kód-P]),AM$7),"")</f>
        <v/>
      </c>
      <c r="AN190" s="48" t="str">
        <f ca="1">IF(AND($B190&gt;0,AN$7&gt;0),INDEX(Výskyt[#Data],MATCH($B190,Výskyt[kód-P]),AN$7),"")</f>
        <v/>
      </c>
      <c r="AO190" s="48" t="str">
        <f ca="1">IF(AND($B190&gt;0,AO$7&gt;0),INDEX(Výskyt[#Data],MATCH($B190,Výskyt[kód-P]),AO$7),"")</f>
        <v/>
      </c>
      <c r="AP190" s="48" t="str">
        <f ca="1">IF(AND($B190&gt;0,AP$7&gt;0),INDEX(Výskyt[#Data],MATCH($B190,Výskyt[kód-P]),AP$7),"")</f>
        <v/>
      </c>
      <c r="AQ190" s="48" t="str">
        <f ca="1">IF(AND($B190&gt;0,AQ$7&gt;0),INDEX(Výskyt[#Data],MATCH($B190,Výskyt[kód-P]),AQ$7),"")</f>
        <v/>
      </c>
      <c r="AR190" s="48" t="str">
        <f ca="1">IF(AND($B190&gt;0,AR$7&gt;0),INDEX(Výskyt[#Data],MATCH($B190,Výskyt[kód-P]),AR$7),"")</f>
        <v/>
      </c>
      <c r="AS190" s="48" t="str">
        <f ca="1">IF(AND($B190&gt;0,AS$7&gt;0),INDEX(Výskyt[#Data],MATCH($B190,Výskyt[kód-P]),AS$7),"")</f>
        <v/>
      </c>
      <c r="AT190" s="48" t="str">
        <f ca="1">IF(AND($B190&gt;0,AT$7&gt;0),INDEX(Výskyt[#Data],MATCH($B190,Výskyt[kód-P]),AT$7),"")</f>
        <v/>
      </c>
      <c r="AU190" s="48" t="str">
        <f ca="1">IF(AND($B190&gt;0,AU$7&gt;0),INDEX(Výskyt[#Data],MATCH($B190,Výskyt[kód-P]),AU$7),"")</f>
        <v/>
      </c>
      <c r="AV190" s="48" t="str">
        <f ca="1">IF(AND($B190&gt;0,AV$7&gt;0),INDEX(Výskyt[#Data],MATCH($B190,Výskyt[kód-P]),AV$7),"")</f>
        <v/>
      </c>
      <c r="AW190" s="48" t="str">
        <f ca="1">IF(AND($B190&gt;0,AW$7&gt;0),INDEX(Výskyt[#Data],MATCH($B190,Výskyt[kód-P]),AW$7),"")</f>
        <v/>
      </c>
      <c r="AX190" s="48" t="str">
        <f ca="1">IF(AND($B190&gt;0,AX$7&gt;0),INDEX(Výskyt[#Data],MATCH($B190,Výskyt[kód-P]),AX$7),"")</f>
        <v/>
      </c>
      <c r="AY190" s="48" t="str">
        <f ca="1">IF(AND($B190&gt;0,AY$7&gt;0),INDEX(Výskyt[#Data],MATCH($B190,Výskyt[kód-P]),AY$7),"")</f>
        <v/>
      </c>
      <c r="AZ190" s="48" t="str">
        <f ca="1">IF(AND($B190&gt;0,AZ$7&gt;0),INDEX(Výskyt[#Data],MATCH($B190,Výskyt[kód-P]),AZ$7),"")</f>
        <v/>
      </c>
      <c r="BA190" s="48" t="str">
        <f ca="1">IF(AND($B190&gt;0,BA$7&gt;0),INDEX(Výskyt[#Data],MATCH($B190,Výskyt[kód-P]),BA$7),"")</f>
        <v/>
      </c>
      <c r="BB190" s="42"/>
    </row>
    <row r="191" spans="1:54" ht="12.75" customHeight="1" x14ac:dyDescent="0.4">
      <c r="A191" s="54">
        <v>183</v>
      </c>
      <c r="B191" s="55" t="str">
        <f>IFERROR(INDEX(Výskyt[[poradie]:[kód-P]],MATCH(A191,Výskyt[poradie],0),2),"")</f>
        <v/>
      </c>
      <c r="C191" s="55" t="str">
        <f>IFERROR(INDEX(Cenník[[Kód]:[Názov]],MATCH($B191,Cenník[Kód]),2),"")</f>
        <v/>
      </c>
      <c r="D191" s="48" t="str">
        <f t="shared" ca="1" si="6"/>
        <v/>
      </c>
      <c r="E191" s="56" t="str">
        <f>IFERROR(INDEX(Cenník[[KódN]:[JC]],MATCH($B191,Cenník[KódN]),2),"")</f>
        <v/>
      </c>
      <c r="F191" s="57" t="str">
        <f t="shared" ca="1" si="7"/>
        <v/>
      </c>
      <c r="G191" s="42"/>
      <c r="H191" s="58" t="str">
        <f t="shared" si="8"/>
        <v/>
      </c>
      <c r="I191" s="48" t="str">
        <f ca="1">IF(AND($B191&gt;0,I$7&gt;0),INDEX(Výskyt[#Data],MATCH($B191,Výskyt[kód-P]),I$7),"")</f>
        <v/>
      </c>
      <c r="J191" s="48" t="str">
        <f ca="1">IF(AND($B191&gt;0,J$7&gt;0),INDEX(Výskyt[#Data],MATCH($B191,Výskyt[kód-P]),J$7),"")</f>
        <v/>
      </c>
      <c r="K191" s="48" t="str">
        <f ca="1">IF(AND($B191&gt;0,K$7&gt;0),INDEX(Výskyt[#Data],MATCH($B191,Výskyt[kód-P]),K$7),"")</f>
        <v/>
      </c>
      <c r="L191" s="48" t="str">
        <f ca="1">IF(AND($B191&gt;0,L$7&gt;0),INDEX(Výskyt[#Data],MATCH($B191,Výskyt[kód-P]),L$7),"")</f>
        <v/>
      </c>
      <c r="M191" s="48" t="str">
        <f ca="1">IF(AND($B191&gt;0,M$7&gt;0),INDEX(Výskyt[#Data],MATCH($B191,Výskyt[kód-P]),M$7),"")</f>
        <v/>
      </c>
      <c r="N191" s="48" t="str">
        <f ca="1">IF(AND($B191&gt;0,N$7&gt;0),INDEX(Výskyt[#Data],MATCH($B191,Výskyt[kód-P]),N$7),"")</f>
        <v/>
      </c>
      <c r="O191" s="48" t="str">
        <f ca="1">IF(AND($B191&gt;0,O$7&gt;0),INDEX(Výskyt[#Data],MATCH($B191,Výskyt[kód-P]),O$7),"")</f>
        <v/>
      </c>
      <c r="P191" s="48" t="str">
        <f ca="1">IF(AND($B191&gt;0,P$7&gt;0),INDEX(Výskyt[#Data],MATCH($B191,Výskyt[kód-P]),P$7),"")</f>
        <v/>
      </c>
      <c r="Q191" s="48" t="str">
        <f ca="1">IF(AND($B191&gt;0,Q$7&gt;0),INDEX(Výskyt[#Data],MATCH($B191,Výskyt[kód-P]),Q$7),"")</f>
        <v/>
      </c>
      <c r="R191" s="48" t="str">
        <f ca="1">IF(AND($B191&gt;0,R$7&gt;0),INDEX(Výskyt[#Data],MATCH($B191,Výskyt[kód-P]),R$7),"")</f>
        <v/>
      </c>
      <c r="S191" s="48" t="str">
        <f ca="1">IF(AND($B191&gt;0,S$7&gt;0),INDEX(Výskyt[#Data],MATCH($B191,Výskyt[kód-P]),S$7),"")</f>
        <v/>
      </c>
      <c r="T191" s="48" t="str">
        <f ca="1">IF(AND($B191&gt;0,T$7&gt;0),INDEX(Výskyt[#Data],MATCH($B191,Výskyt[kód-P]),T$7),"")</f>
        <v/>
      </c>
      <c r="U191" s="48" t="str">
        <f ca="1">IF(AND($B191&gt;0,U$7&gt;0),INDEX(Výskyt[#Data],MATCH($B191,Výskyt[kód-P]),U$7),"")</f>
        <v/>
      </c>
      <c r="V191" s="48" t="str">
        <f ca="1">IF(AND($B191&gt;0,V$7&gt;0),INDEX(Výskyt[#Data],MATCH($B191,Výskyt[kód-P]),V$7),"")</f>
        <v/>
      </c>
      <c r="W191" s="48" t="str">
        <f ca="1">IF(AND($B191&gt;0,W$7&gt;0),INDEX(Výskyt[#Data],MATCH($B191,Výskyt[kód-P]),W$7),"")</f>
        <v/>
      </c>
      <c r="X191" s="48" t="str">
        <f ca="1">IF(AND($B191&gt;0,X$7&gt;0),INDEX(Výskyt[#Data],MATCH($B191,Výskyt[kód-P]),X$7),"")</f>
        <v/>
      </c>
      <c r="Y191" s="48" t="str">
        <f ca="1">IF(AND($B191&gt;0,Y$7&gt;0),INDEX(Výskyt[#Data],MATCH($B191,Výskyt[kód-P]),Y$7),"")</f>
        <v/>
      </c>
      <c r="Z191" s="48" t="str">
        <f ca="1">IF(AND($B191&gt;0,Z$7&gt;0),INDEX(Výskyt[#Data],MATCH($B191,Výskyt[kód-P]),Z$7),"")</f>
        <v/>
      </c>
      <c r="AA191" s="48" t="str">
        <f ca="1">IF(AND($B191&gt;0,AA$7&gt;0),INDEX(Výskyt[#Data],MATCH($B191,Výskyt[kód-P]),AA$7),"")</f>
        <v/>
      </c>
      <c r="AB191" s="48" t="str">
        <f ca="1">IF(AND($B191&gt;0,AB$7&gt;0),INDEX(Výskyt[#Data],MATCH($B191,Výskyt[kód-P]),AB$7),"")</f>
        <v/>
      </c>
      <c r="AC191" s="48" t="str">
        <f ca="1">IF(AND($B191&gt;0,AC$7&gt;0),INDEX(Výskyt[#Data],MATCH($B191,Výskyt[kód-P]),AC$7),"")</f>
        <v/>
      </c>
      <c r="AD191" s="48" t="str">
        <f ca="1">IF(AND($B191&gt;0,AD$7&gt;0),INDEX(Výskyt[#Data],MATCH($B191,Výskyt[kód-P]),AD$7),"")</f>
        <v/>
      </c>
      <c r="AE191" s="48" t="str">
        <f ca="1">IF(AND($B191&gt;0,AE$7&gt;0),INDEX(Výskyt[#Data],MATCH($B191,Výskyt[kód-P]),AE$7),"")</f>
        <v/>
      </c>
      <c r="AF191" s="48" t="str">
        <f ca="1">IF(AND($B191&gt;0,AF$7&gt;0),INDEX(Výskyt[#Data],MATCH($B191,Výskyt[kód-P]),AF$7),"")</f>
        <v/>
      </c>
      <c r="AG191" s="48" t="str">
        <f ca="1">IF(AND($B191&gt;0,AG$7&gt;0),INDEX(Výskyt[#Data],MATCH($B191,Výskyt[kód-P]),AG$7),"")</f>
        <v/>
      </c>
      <c r="AH191" s="48" t="str">
        <f ca="1">IF(AND($B191&gt;0,AH$7&gt;0),INDEX(Výskyt[#Data],MATCH($B191,Výskyt[kód-P]),AH$7),"")</f>
        <v/>
      </c>
      <c r="AI191" s="48" t="str">
        <f ca="1">IF(AND($B191&gt;0,AI$7&gt;0),INDEX(Výskyt[#Data],MATCH($B191,Výskyt[kód-P]),AI$7),"")</f>
        <v/>
      </c>
      <c r="AJ191" s="48" t="str">
        <f ca="1">IF(AND($B191&gt;0,AJ$7&gt;0),INDEX(Výskyt[#Data],MATCH($B191,Výskyt[kód-P]),AJ$7),"")</f>
        <v/>
      </c>
      <c r="AK191" s="48" t="str">
        <f ca="1">IF(AND($B191&gt;0,AK$7&gt;0),INDEX(Výskyt[#Data],MATCH($B191,Výskyt[kód-P]),AK$7),"")</f>
        <v/>
      </c>
      <c r="AL191" s="48" t="str">
        <f ca="1">IF(AND($B191&gt;0,AL$7&gt;0),INDEX(Výskyt[#Data],MATCH($B191,Výskyt[kód-P]),AL$7),"")</f>
        <v/>
      </c>
      <c r="AM191" s="48" t="str">
        <f ca="1">IF(AND($B191&gt;0,AM$7&gt;0),INDEX(Výskyt[#Data],MATCH($B191,Výskyt[kód-P]),AM$7),"")</f>
        <v/>
      </c>
      <c r="AN191" s="48" t="str">
        <f ca="1">IF(AND($B191&gt;0,AN$7&gt;0),INDEX(Výskyt[#Data],MATCH($B191,Výskyt[kód-P]),AN$7),"")</f>
        <v/>
      </c>
      <c r="AO191" s="48" t="str">
        <f ca="1">IF(AND($B191&gt;0,AO$7&gt;0),INDEX(Výskyt[#Data],MATCH($B191,Výskyt[kód-P]),AO$7),"")</f>
        <v/>
      </c>
      <c r="AP191" s="48" t="str">
        <f ca="1">IF(AND($B191&gt;0,AP$7&gt;0),INDEX(Výskyt[#Data],MATCH($B191,Výskyt[kód-P]),AP$7),"")</f>
        <v/>
      </c>
      <c r="AQ191" s="48" t="str">
        <f ca="1">IF(AND($B191&gt;0,AQ$7&gt;0),INDEX(Výskyt[#Data],MATCH($B191,Výskyt[kód-P]),AQ$7),"")</f>
        <v/>
      </c>
      <c r="AR191" s="48" t="str">
        <f ca="1">IF(AND($B191&gt;0,AR$7&gt;0),INDEX(Výskyt[#Data],MATCH($B191,Výskyt[kód-P]),AR$7),"")</f>
        <v/>
      </c>
      <c r="AS191" s="48" t="str">
        <f ca="1">IF(AND($B191&gt;0,AS$7&gt;0),INDEX(Výskyt[#Data],MATCH($B191,Výskyt[kód-P]),AS$7),"")</f>
        <v/>
      </c>
      <c r="AT191" s="48" t="str">
        <f ca="1">IF(AND($B191&gt;0,AT$7&gt;0),INDEX(Výskyt[#Data],MATCH($B191,Výskyt[kód-P]),AT$7),"")</f>
        <v/>
      </c>
      <c r="AU191" s="48" t="str">
        <f ca="1">IF(AND($B191&gt;0,AU$7&gt;0),INDEX(Výskyt[#Data],MATCH($B191,Výskyt[kód-P]),AU$7),"")</f>
        <v/>
      </c>
      <c r="AV191" s="48" t="str">
        <f ca="1">IF(AND($B191&gt;0,AV$7&gt;0),INDEX(Výskyt[#Data],MATCH($B191,Výskyt[kód-P]),AV$7),"")</f>
        <v/>
      </c>
      <c r="AW191" s="48" t="str">
        <f ca="1">IF(AND($B191&gt;0,AW$7&gt;0),INDEX(Výskyt[#Data],MATCH($B191,Výskyt[kód-P]),AW$7),"")</f>
        <v/>
      </c>
      <c r="AX191" s="48" t="str">
        <f ca="1">IF(AND($B191&gt;0,AX$7&gt;0),INDEX(Výskyt[#Data],MATCH($B191,Výskyt[kód-P]),AX$7),"")</f>
        <v/>
      </c>
      <c r="AY191" s="48" t="str">
        <f ca="1">IF(AND($B191&gt;0,AY$7&gt;0),INDEX(Výskyt[#Data],MATCH($B191,Výskyt[kód-P]),AY$7),"")</f>
        <v/>
      </c>
      <c r="AZ191" s="48" t="str">
        <f ca="1">IF(AND($B191&gt;0,AZ$7&gt;0),INDEX(Výskyt[#Data],MATCH($B191,Výskyt[kód-P]),AZ$7),"")</f>
        <v/>
      </c>
      <c r="BA191" s="48" t="str">
        <f ca="1">IF(AND($B191&gt;0,BA$7&gt;0),INDEX(Výskyt[#Data],MATCH($B191,Výskyt[kód-P]),BA$7),"")</f>
        <v/>
      </c>
      <c r="BB191" s="42"/>
    </row>
    <row r="192" spans="1:54" ht="12.75" customHeight="1" x14ac:dyDescent="0.4">
      <c r="A192" s="54">
        <v>184</v>
      </c>
      <c r="B192" s="55" t="str">
        <f>IFERROR(INDEX(Výskyt[[poradie]:[kód-P]],MATCH(A192,Výskyt[poradie],0),2),"")</f>
        <v/>
      </c>
      <c r="C192" s="55" t="str">
        <f>IFERROR(INDEX(Cenník[[Kód]:[Názov]],MATCH($B192,Cenník[Kód]),2),"")</f>
        <v/>
      </c>
      <c r="D192" s="48" t="str">
        <f t="shared" ca="1" si="6"/>
        <v/>
      </c>
      <c r="E192" s="56" t="str">
        <f>IFERROR(INDEX(Cenník[[KódN]:[JC]],MATCH($B192,Cenník[KódN]),2),"")</f>
        <v/>
      </c>
      <c r="F192" s="57" t="str">
        <f t="shared" ca="1" si="7"/>
        <v/>
      </c>
      <c r="G192" s="42"/>
      <c r="H192" s="58" t="str">
        <f t="shared" si="8"/>
        <v/>
      </c>
      <c r="I192" s="48" t="str">
        <f ca="1">IF(AND($B192&gt;0,I$7&gt;0),INDEX(Výskyt[#Data],MATCH($B192,Výskyt[kód-P]),I$7),"")</f>
        <v/>
      </c>
      <c r="J192" s="48" t="str">
        <f ca="1">IF(AND($B192&gt;0,J$7&gt;0),INDEX(Výskyt[#Data],MATCH($B192,Výskyt[kód-P]),J$7),"")</f>
        <v/>
      </c>
      <c r="K192" s="48" t="str">
        <f ca="1">IF(AND($B192&gt;0,K$7&gt;0),INDEX(Výskyt[#Data],MATCH($B192,Výskyt[kód-P]),K$7),"")</f>
        <v/>
      </c>
      <c r="L192" s="48" t="str">
        <f ca="1">IF(AND($B192&gt;0,L$7&gt;0),INDEX(Výskyt[#Data],MATCH($B192,Výskyt[kód-P]),L$7),"")</f>
        <v/>
      </c>
      <c r="M192" s="48" t="str">
        <f ca="1">IF(AND($B192&gt;0,M$7&gt;0),INDEX(Výskyt[#Data],MATCH($B192,Výskyt[kód-P]),M$7),"")</f>
        <v/>
      </c>
      <c r="N192" s="48" t="str">
        <f ca="1">IF(AND($B192&gt;0,N$7&gt;0),INDEX(Výskyt[#Data],MATCH($B192,Výskyt[kód-P]),N$7),"")</f>
        <v/>
      </c>
      <c r="O192" s="48" t="str">
        <f ca="1">IF(AND($B192&gt;0,O$7&gt;0),INDEX(Výskyt[#Data],MATCH($B192,Výskyt[kód-P]),O$7),"")</f>
        <v/>
      </c>
      <c r="P192" s="48" t="str">
        <f ca="1">IF(AND($B192&gt;0,P$7&gt;0),INDEX(Výskyt[#Data],MATCH($B192,Výskyt[kód-P]),P$7),"")</f>
        <v/>
      </c>
      <c r="Q192" s="48" t="str">
        <f ca="1">IF(AND($B192&gt;0,Q$7&gt;0),INDEX(Výskyt[#Data],MATCH($B192,Výskyt[kód-P]),Q$7),"")</f>
        <v/>
      </c>
      <c r="R192" s="48" t="str">
        <f ca="1">IF(AND($B192&gt;0,R$7&gt;0),INDEX(Výskyt[#Data],MATCH($B192,Výskyt[kód-P]),R$7),"")</f>
        <v/>
      </c>
      <c r="S192" s="48" t="str">
        <f ca="1">IF(AND($B192&gt;0,S$7&gt;0),INDEX(Výskyt[#Data],MATCH($B192,Výskyt[kód-P]),S$7),"")</f>
        <v/>
      </c>
      <c r="T192" s="48" t="str">
        <f ca="1">IF(AND($B192&gt;0,T$7&gt;0),INDEX(Výskyt[#Data],MATCH($B192,Výskyt[kód-P]),T$7),"")</f>
        <v/>
      </c>
      <c r="U192" s="48" t="str">
        <f ca="1">IF(AND($B192&gt;0,U$7&gt;0),INDEX(Výskyt[#Data],MATCH($B192,Výskyt[kód-P]),U$7),"")</f>
        <v/>
      </c>
      <c r="V192" s="48" t="str">
        <f ca="1">IF(AND($B192&gt;0,V$7&gt;0),INDEX(Výskyt[#Data],MATCH($B192,Výskyt[kód-P]),V$7),"")</f>
        <v/>
      </c>
      <c r="W192" s="48" t="str">
        <f ca="1">IF(AND($B192&gt;0,W$7&gt;0),INDEX(Výskyt[#Data],MATCH($B192,Výskyt[kód-P]),W$7),"")</f>
        <v/>
      </c>
      <c r="X192" s="48" t="str">
        <f ca="1">IF(AND($B192&gt;0,X$7&gt;0),INDEX(Výskyt[#Data],MATCH($B192,Výskyt[kód-P]),X$7),"")</f>
        <v/>
      </c>
      <c r="Y192" s="48" t="str">
        <f ca="1">IF(AND($B192&gt;0,Y$7&gt;0),INDEX(Výskyt[#Data],MATCH($B192,Výskyt[kód-P]),Y$7),"")</f>
        <v/>
      </c>
      <c r="Z192" s="48" t="str">
        <f ca="1">IF(AND($B192&gt;0,Z$7&gt;0),INDEX(Výskyt[#Data],MATCH($B192,Výskyt[kód-P]),Z$7),"")</f>
        <v/>
      </c>
      <c r="AA192" s="48" t="str">
        <f ca="1">IF(AND($B192&gt;0,AA$7&gt;0),INDEX(Výskyt[#Data],MATCH($B192,Výskyt[kód-P]),AA$7),"")</f>
        <v/>
      </c>
      <c r="AB192" s="48" t="str">
        <f ca="1">IF(AND($B192&gt;0,AB$7&gt;0),INDEX(Výskyt[#Data],MATCH($B192,Výskyt[kód-P]),AB$7),"")</f>
        <v/>
      </c>
      <c r="AC192" s="48" t="str">
        <f ca="1">IF(AND($B192&gt;0,AC$7&gt;0),INDEX(Výskyt[#Data],MATCH($B192,Výskyt[kód-P]),AC$7),"")</f>
        <v/>
      </c>
      <c r="AD192" s="48" t="str">
        <f ca="1">IF(AND($B192&gt;0,AD$7&gt;0),INDEX(Výskyt[#Data],MATCH($B192,Výskyt[kód-P]),AD$7),"")</f>
        <v/>
      </c>
      <c r="AE192" s="48" t="str">
        <f ca="1">IF(AND($B192&gt;0,AE$7&gt;0),INDEX(Výskyt[#Data],MATCH($B192,Výskyt[kód-P]),AE$7),"")</f>
        <v/>
      </c>
      <c r="AF192" s="48" t="str">
        <f ca="1">IF(AND($B192&gt;0,AF$7&gt;0),INDEX(Výskyt[#Data],MATCH($B192,Výskyt[kód-P]),AF$7),"")</f>
        <v/>
      </c>
      <c r="AG192" s="48" t="str">
        <f ca="1">IF(AND($B192&gt;0,AG$7&gt;0),INDEX(Výskyt[#Data],MATCH($B192,Výskyt[kód-P]),AG$7),"")</f>
        <v/>
      </c>
      <c r="AH192" s="48" t="str">
        <f ca="1">IF(AND($B192&gt;0,AH$7&gt;0),INDEX(Výskyt[#Data],MATCH($B192,Výskyt[kód-P]),AH$7),"")</f>
        <v/>
      </c>
      <c r="AI192" s="48" t="str">
        <f ca="1">IF(AND($B192&gt;0,AI$7&gt;0),INDEX(Výskyt[#Data],MATCH($B192,Výskyt[kód-P]),AI$7),"")</f>
        <v/>
      </c>
      <c r="AJ192" s="48" t="str">
        <f ca="1">IF(AND($B192&gt;0,AJ$7&gt;0),INDEX(Výskyt[#Data],MATCH($B192,Výskyt[kód-P]),AJ$7),"")</f>
        <v/>
      </c>
      <c r="AK192" s="48" t="str">
        <f ca="1">IF(AND($B192&gt;0,AK$7&gt;0),INDEX(Výskyt[#Data],MATCH($B192,Výskyt[kód-P]),AK$7),"")</f>
        <v/>
      </c>
      <c r="AL192" s="48" t="str">
        <f ca="1">IF(AND($B192&gt;0,AL$7&gt;0),INDEX(Výskyt[#Data],MATCH($B192,Výskyt[kód-P]),AL$7),"")</f>
        <v/>
      </c>
      <c r="AM192" s="48" t="str">
        <f ca="1">IF(AND($B192&gt;0,AM$7&gt;0),INDEX(Výskyt[#Data],MATCH($B192,Výskyt[kód-P]),AM$7),"")</f>
        <v/>
      </c>
      <c r="AN192" s="48" t="str">
        <f ca="1">IF(AND($B192&gt;0,AN$7&gt;0),INDEX(Výskyt[#Data],MATCH($B192,Výskyt[kód-P]),AN$7),"")</f>
        <v/>
      </c>
      <c r="AO192" s="48" t="str">
        <f ca="1">IF(AND($B192&gt;0,AO$7&gt;0),INDEX(Výskyt[#Data],MATCH($B192,Výskyt[kód-P]),AO$7),"")</f>
        <v/>
      </c>
      <c r="AP192" s="48" t="str">
        <f ca="1">IF(AND($B192&gt;0,AP$7&gt;0),INDEX(Výskyt[#Data],MATCH($B192,Výskyt[kód-P]),AP$7),"")</f>
        <v/>
      </c>
      <c r="AQ192" s="48" t="str">
        <f ca="1">IF(AND($B192&gt;0,AQ$7&gt;0),INDEX(Výskyt[#Data],MATCH($B192,Výskyt[kód-P]),AQ$7),"")</f>
        <v/>
      </c>
      <c r="AR192" s="48" t="str">
        <f ca="1">IF(AND($B192&gt;0,AR$7&gt;0),INDEX(Výskyt[#Data],MATCH($B192,Výskyt[kód-P]),AR$7),"")</f>
        <v/>
      </c>
      <c r="AS192" s="48" t="str">
        <f ca="1">IF(AND($B192&gt;0,AS$7&gt;0),INDEX(Výskyt[#Data],MATCH($B192,Výskyt[kód-P]),AS$7),"")</f>
        <v/>
      </c>
      <c r="AT192" s="48" t="str">
        <f ca="1">IF(AND($B192&gt;0,AT$7&gt;0),INDEX(Výskyt[#Data],MATCH($B192,Výskyt[kód-P]),AT$7),"")</f>
        <v/>
      </c>
      <c r="AU192" s="48" t="str">
        <f ca="1">IF(AND($B192&gt;0,AU$7&gt;0),INDEX(Výskyt[#Data],MATCH($B192,Výskyt[kód-P]),AU$7),"")</f>
        <v/>
      </c>
      <c r="AV192" s="48" t="str">
        <f ca="1">IF(AND($B192&gt;0,AV$7&gt;0),INDEX(Výskyt[#Data],MATCH($B192,Výskyt[kód-P]),AV$7),"")</f>
        <v/>
      </c>
      <c r="AW192" s="48" t="str">
        <f ca="1">IF(AND($B192&gt;0,AW$7&gt;0),INDEX(Výskyt[#Data],MATCH($B192,Výskyt[kód-P]),AW$7),"")</f>
        <v/>
      </c>
      <c r="AX192" s="48" t="str">
        <f ca="1">IF(AND($B192&gt;0,AX$7&gt;0),INDEX(Výskyt[#Data],MATCH($B192,Výskyt[kód-P]),AX$7),"")</f>
        <v/>
      </c>
      <c r="AY192" s="48" t="str">
        <f ca="1">IF(AND($B192&gt;0,AY$7&gt;0),INDEX(Výskyt[#Data],MATCH($B192,Výskyt[kód-P]),AY$7),"")</f>
        <v/>
      </c>
      <c r="AZ192" s="48" t="str">
        <f ca="1">IF(AND($B192&gt;0,AZ$7&gt;0),INDEX(Výskyt[#Data],MATCH($B192,Výskyt[kód-P]),AZ$7),"")</f>
        <v/>
      </c>
      <c r="BA192" s="48" t="str">
        <f ca="1">IF(AND($B192&gt;0,BA$7&gt;0),INDEX(Výskyt[#Data],MATCH($B192,Výskyt[kód-P]),BA$7),"")</f>
        <v/>
      </c>
      <c r="BB192" s="42"/>
    </row>
    <row r="193" spans="1:54" ht="12.75" customHeight="1" x14ac:dyDescent="0.4">
      <c r="A193" s="54">
        <v>185</v>
      </c>
      <c r="B193" s="55" t="str">
        <f>IFERROR(INDEX(Výskyt[[poradie]:[kód-P]],MATCH(A193,Výskyt[poradie],0),2),"")</f>
        <v/>
      </c>
      <c r="C193" s="55" t="str">
        <f>IFERROR(INDEX(Cenník[[Kód]:[Názov]],MATCH($B193,Cenník[Kód]),2),"")</f>
        <v/>
      </c>
      <c r="D193" s="48" t="str">
        <f t="shared" ca="1" si="6"/>
        <v/>
      </c>
      <c r="E193" s="56" t="str">
        <f>IFERROR(INDEX(Cenník[[KódN]:[JC]],MATCH($B193,Cenník[KódN]),2),"")</f>
        <v/>
      </c>
      <c r="F193" s="57" t="str">
        <f t="shared" ca="1" si="7"/>
        <v/>
      </c>
      <c r="G193" s="42"/>
      <c r="H193" s="58" t="str">
        <f t="shared" si="8"/>
        <v/>
      </c>
      <c r="I193" s="48" t="str">
        <f ca="1">IF(AND($B193&gt;0,I$7&gt;0),INDEX(Výskyt[#Data],MATCH($B193,Výskyt[kód-P]),I$7),"")</f>
        <v/>
      </c>
      <c r="J193" s="48" t="str">
        <f ca="1">IF(AND($B193&gt;0,J$7&gt;0),INDEX(Výskyt[#Data],MATCH($B193,Výskyt[kód-P]),J$7),"")</f>
        <v/>
      </c>
      <c r="K193" s="48" t="str">
        <f ca="1">IF(AND($B193&gt;0,K$7&gt;0),INDEX(Výskyt[#Data],MATCH($B193,Výskyt[kód-P]),K$7),"")</f>
        <v/>
      </c>
      <c r="L193" s="48" t="str">
        <f ca="1">IF(AND($B193&gt;0,L$7&gt;0),INDEX(Výskyt[#Data],MATCH($B193,Výskyt[kód-P]),L$7),"")</f>
        <v/>
      </c>
      <c r="M193" s="48" t="str">
        <f ca="1">IF(AND($B193&gt;0,M$7&gt;0),INDEX(Výskyt[#Data],MATCH($B193,Výskyt[kód-P]),M$7),"")</f>
        <v/>
      </c>
      <c r="N193" s="48" t="str">
        <f ca="1">IF(AND($B193&gt;0,N$7&gt;0),INDEX(Výskyt[#Data],MATCH($B193,Výskyt[kód-P]),N$7),"")</f>
        <v/>
      </c>
      <c r="O193" s="48" t="str">
        <f ca="1">IF(AND($B193&gt;0,O$7&gt;0),INDEX(Výskyt[#Data],MATCH($B193,Výskyt[kód-P]),O$7),"")</f>
        <v/>
      </c>
      <c r="P193" s="48" t="str">
        <f ca="1">IF(AND($B193&gt;0,P$7&gt;0),INDEX(Výskyt[#Data],MATCH($B193,Výskyt[kód-P]),P$7),"")</f>
        <v/>
      </c>
      <c r="Q193" s="48" t="str">
        <f ca="1">IF(AND($B193&gt;0,Q$7&gt;0),INDEX(Výskyt[#Data],MATCH($B193,Výskyt[kód-P]),Q$7),"")</f>
        <v/>
      </c>
      <c r="R193" s="48" t="str">
        <f ca="1">IF(AND($B193&gt;0,R$7&gt;0),INDEX(Výskyt[#Data],MATCH($B193,Výskyt[kód-P]),R$7),"")</f>
        <v/>
      </c>
      <c r="S193" s="48" t="str">
        <f ca="1">IF(AND($B193&gt;0,S$7&gt;0),INDEX(Výskyt[#Data],MATCH($B193,Výskyt[kód-P]),S$7),"")</f>
        <v/>
      </c>
      <c r="T193" s="48" t="str">
        <f ca="1">IF(AND($B193&gt;0,T$7&gt;0),INDEX(Výskyt[#Data],MATCH($B193,Výskyt[kód-P]),T$7),"")</f>
        <v/>
      </c>
      <c r="U193" s="48" t="str">
        <f ca="1">IF(AND($B193&gt;0,U$7&gt;0),INDEX(Výskyt[#Data],MATCH($B193,Výskyt[kód-P]),U$7),"")</f>
        <v/>
      </c>
      <c r="V193" s="48" t="str">
        <f ca="1">IF(AND($B193&gt;0,V$7&gt;0),INDEX(Výskyt[#Data],MATCH($B193,Výskyt[kód-P]),V$7),"")</f>
        <v/>
      </c>
      <c r="W193" s="48" t="str">
        <f ca="1">IF(AND($B193&gt;0,W$7&gt;0),INDEX(Výskyt[#Data],MATCH($B193,Výskyt[kód-P]),W$7),"")</f>
        <v/>
      </c>
      <c r="X193" s="48" t="str">
        <f ca="1">IF(AND($B193&gt;0,X$7&gt;0),INDEX(Výskyt[#Data],MATCH($B193,Výskyt[kód-P]),X$7),"")</f>
        <v/>
      </c>
      <c r="Y193" s="48" t="str">
        <f ca="1">IF(AND($B193&gt;0,Y$7&gt;0),INDEX(Výskyt[#Data],MATCH($B193,Výskyt[kód-P]),Y$7),"")</f>
        <v/>
      </c>
      <c r="Z193" s="48" t="str">
        <f ca="1">IF(AND($B193&gt;0,Z$7&gt;0),INDEX(Výskyt[#Data],MATCH($B193,Výskyt[kód-P]),Z$7),"")</f>
        <v/>
      </c>
      <c r="AA193" s="48" t="str">
        <f ca="1">IF(AND($B193&gt;0,AA$7&gt;0),INDEX(Výskyt[#Data],MATCH($B193,Výskyt[kód-P]),AA$7),"")</f>
        <v/>
      </c>
      <c r="AB193" s="48" t="str">
        <f ca="1">IF(AND($B193&gt;0,AB$7&gt;0),INDEX(Výskyt[#Data],MATCH($B193,Výskyt[kód-P]),AB$7),"")</f>
        <v/>
      </c>
      <c r="AC193" s="48" t="str">
        <f ca="1">IF(AND($B193&gt;0,AC$7&gt;0),INDEX(Výskyt[#Data],MATCH($B193,Výskyt[kód-P]),AC$7),"")</f>
        <v/>
      </c>
      <c r="AD193" s="48" t="str">
        <f ca="1">IF(AND($B193&gt;0,AD$7&gt;0),INDEX(Výskyt[#Data],MATCH($B193,Výskyt[kód-P]),AD$7),"")</f>
        <v/>
      </c>
      <c r="AE193" s="48" t="str">
        <f ca="1">IF(AND($B193&gt;0,AE$7&gt;0),INDEX(Výskyt[#Data],MATCH($B193,Výskyt[kód-P]),AE$7),"")</f>
        <v/>
      </c>
      <c r="AF193" s="48" t="str">
        <f ca="1">IF(AND($B193&gt;0,AF$7&gt;0),INDEX(Výskyt[#Data],MATCH($B193,Výskyt[kód-P]),AF$7),"")</f>
        <v/>
      </c>
      <c r="AG193" s="48" t="str">
        <f ca="1">IF(AND($B193&gt;0,AG$7&gt;0),INDEX(Výskyt[#Data],MATCH($B193,Výskyt[kód-P]),AG$7),"")</f>
        <v/>
      </c>
      <c r="AH193" s="48" t="str">
        <f ca="1">IF(AND($B193&gt;0,AH$7&gt;0),INDEX(Výskyt[#Data],MATCH($B193,Výskyt[kód-P]),AH$7),"")</f>
        <v/>
      </c>
      <c r="AI193" s="48" t="str">
        <f ca="1">IF(AND($B193&gt;0,AI$7&gt;0),INDEX(Výskyt[#Data],MATCH($B193,Výskyt[kód-P]),AI$7),"")</f>
        <v/>
      </c>
      <c r="AJ193" s="48" t="str">
        <f ca="1">IF(AND($B193&gt;0,AJ$7&gt;0),INDEX(Výskyt[#Data],MATCH($B193,Výskyt[kód-P]),AJ$7),"")</f>
        <v/>
      </c>
      <c r="AK193" s="48" t="str">
        <f ca="1">IF(AND($B193&gt;0,AK$7&gt;0),INDEX(Výskyt[#Data],MATCH($B193,Výskyt[kód-P]),AK$7),"")</f>
        <v/>
      </c>
      <c r="AL193" s="48" t="str">
        <f ca="1">IF(AND($B193&gt;0,AL$7&gt;0),INDEX(Výskyt[#Data],MATCH($B193,Výskyt[kód-P]),AL$7),"")</f>
        <v/>
      </c>
      <c r="AM193" s="48" t="str">
        <f ca="1">IF(AND($B193&gt;0,AM$7&gt;0),INDEX(Výskyt[#Data],MATCH($B193,Výskyt[kód-P]),AM$7),"")</f>
        <v/>
      </c>
      <c r="AN193" s="48" t="str">
        <f ca="1">IF(AND($B193&gt;0,AN$7&gt;0),INDEX(Výskyt[#Data],MATCH($B193,Výskyt[kód-P]),AN$7),"")</f>
        <v/>
      </c>
      <c r="AO193" s="48" t="str">
        <f ca="1">IF(AND($B193&gt;0,AO$7&gt;0),INDEX(Výskyt[#Data],MATCH($B193,Výskyt[kód-P]),AO$7),"")</f>
        <v/>
      </c>
      <c r="AP193" s="48" t="str">
        <f ca="1">IF(AND($B193&gt;0,AP$7&gt;0),INDEX(Výskyt[#Data],MATCH($B193,Výskyt[kód-P]),AP$7),"")</f>
        <v/>
      </c>
      <c r="AQ193" s="48" t="str">
        <f ca="1">IF(AND($B193&gt;0,AQ$7&gt;0),INDEX(Výskyt[#Data],MATCH($B193,Výskyt[kód-P]),AQ$7),"")</f>
        <v/>
      </c>
      <c r="AR193" s="48" t="str">
        <f ca="1">IF(AND($B193&gt;0,AR$7&gt;0),INDEX(Výskyt[#Data],MATCH($B193,Výskyt[kód-P]),AR$7),"")</f>
        <v/>
      </c>
      <c r="AS193" s="48" t="str">
        <f ca="1">IF(AND($B193&gt;0,AS$7&gt;0),INDEX(Výskyt[#Data],MATCH($B193,Výskyt[kód-P]),AS$7),"")</f>
        <v/>
      </c>
      <c r="AT193" s="48" t="str">
        <f ca="1">IF(AND($B193&gt;0,AT$7&gt;0),INDEX(Výskyt[#Data],MATCH($B193,Výskyt[kód-P]),AT$7),"")</f>
        <v/>
      </c>
      <c r="AU193" s="48" t="str">
        <f ca="1">IF(AND($B193&gt;0,AU$7&gt;0),INDEX(Výskyt[#Data],MATCH($B193,Výskyt[kód-P]),AU$7),"")</f>
        <v/>
      </c>
      <c r="AV193" s="48" t="str">
        <f ca="1">IF(AND($B193&gt;0,AV$7&gt;0),INDEX(Výskyt[#Data],MATCH($B193,Výskyt[kód-P]),AV$7),"")</f>
        <v/>
      </c>
      <c r="AW193" s="48" t="str">
        <f ca="1">IF(AND($B193&gt;0,AW$7&gt;0),INDEX(Výskyt[#Data],MATCH($B193,Výskyt[kód-P]),AW$7),"")</f>
        <v/>
      </c>
      <c r="AX193" s="48" t="str">
        <f ca="1">IF(AND($B193&gt;0,AX$7&gt;0),INDEX(Výskyt[#Data],MATCH($B193,Výskyt[kód-P]),AX$7),"")</f>
        <v/>
      </c>
      <c r="AY193" s="48" t="str">
        <f ca="1">IF(AND($B193&gt;0,AY$7&gt;0),INDEX(Výskyt[#Data],MATCH($B193,Výskyt[kód-P]),AY$7),"")</f>
        <v/>
      </c>
      <c r="AZ193" s="48" t="str">
        <f ca="1">IF(AND($B193&gt;0,AZ$7&gt;0),INDEX(Výskyt[#Data],MATCH($B193,Výskyt[kód-P]),AZ$7),"")</f>
        <v/>
      </c>
      <c r="BA193" s="48" t="str">
        <f ca="1">IF(AND($B193&gt;0,BA$7&gt;0),INDEX(Výskyt[#Data],MATCH($B193,Výskyt[kód-P]),BA$7),"")</f>
        <v/>
      </c>
      <c r="BB193" s="42"/>
    </row>
    <row r="194" spans="1:54" ht="12.75" customHeight="1" x14ac:dyDescent="0.4">
      <c r="A194" s="54">
        <v>186</v>
      </c>
      <c r="B194" s="55" t="str">
        <f>IFERROR(INDEX(Výskyt[[poradie]:[kód-P]],MATCH(A194,Výskyt[poradie],0),2),"")</f>
        <v/>
      </c>
      <c r="C194" s="55" t="str">
        <f>IFERROR(INDEX(Cenník[[Kód]:[Názov]],MATCH($B194,Cenník[Kód]),2),"")</f>
        <v/>
      </c>
      <c r="D194" s="48" t="str">
        <f t="shared" ca="1" si="6"/>
        <v/>
      </c>
      <c r="E194" s="56" t="str">
        <f>IFERROR(INDEX(Cenník[[KódN]:[JC]],MATCH($B194,Cenník[KódN]),2),"")</f>
        <v/>
      </c>
      <c r="F194" s="57" t="str">
        <f t="shared" ca="1" si="7"/>
        <v/>
      </c>
      <c r="G194" s="42"/>
      <c r="H194" s="58" t="str">
        <f t="shared" si="8"/>
        <v/>
      </c>
      <c r="I194" s="48" t="str">
        <f ca="1">IF(AND($B194&gt;0,I$7&gt;0),INDEX(Výskyt[#Data],MATCH($B194,Výskyt[kód-P]),I$7),"")</f>
        <v/>
      </c>
      <c r="J194" s="48" t="str">
        <f ca="1">IF(AND($B194&gt;0,J$7&gt;0),INDEX(Výskyt[#Data],MATCH($B194,Výskyt[kód-P]),J$7),"")</f>
        <v/>
      </c>
      <c r="K194" s="48" t="str">
        <f ca="1">IF(AND($B194&gt;0,K$7&gt;0),INDEX(Výskyt[#Data],MATCH($B194,Výskyt[kód-P]),K$7),"")</f>
        <v/>
      </c>
      <c r="L194" s="48" t="str">
        <f ca="1">IF(AND($B194&gt;0,L$7&gt;0),INDEX(Výskyt[#Data],MATCH($B194,Výskyt[kód-P]),L$7),"")</f>
        <v/>
      </c>
      <c r="M194" s="48" t="str">
        <f ca="1">IF(AND($B194&gt;0,M$7&gt;0),INDEX(Výskyt[#Data],MATCH($B194,Výskyt[kód-P]),M$7),"")</f>
        <v/>
      </c>
      <c r="N194" s="48" t="str">
        <f ca="1">IF(AND($B194&gt;0,N$7&gt;0),INDEX(Výskyt[#Data],MATCH($B194,Výskyt[kód-P]),N$7),"")</f>
        <v/>
      </c>
      <c r="O194" s="48" t="str">
        <f ca="1">IF(AND($B194&gt;0,O$7&gt;0),INDEX(Výskyt[#Data],MATCH($B194,Výskyt[kód-P]),O$7),"")</f>
        <v/>
      </c>
      <c r="P194" s="48" t="str">
        <f ca="1">IF(AND($B194&gt;0,P$7&gt;0),INDEX(Výskyt[#Data],MATCH($B194,Výskyt[kód-P]),P$7),"")</f>
        <v/>
      </c>
      <c r="Q194" s="48" t="str">
        <f ca="1">IF(AND($B194&gt;0,Q$7&gt;0),INDEX(Výskyt[#Data],MATCH($B194,Výskyt[kód-P]),Q$7),"")</f>
        <v/>
      </c>
      <c r="R194" s="48" t="str">
        <f ca="1">IF(AND($B194&gt;0,R$7&gt;0),INDEX(Výskyt[#Data],MATCH($B194,Výskyt[kód-P]),R$7),"")</f>
        <v/>
      </c>
      <c r="S194" s="48" t="str">
        <f ca="1">IF(AND($B194&gt;0,S$7&gt;0),INDEX(Výskyt[#Data],MATCH($B194,Výskyt[kód-P]),S$7),"")</f>
        <v/>
      </c>
      <c r="T194" s="48" t="str">
        <f ca="1">IF(AND($B194&gt;0,T$7&gt;0),INDEX(Výskyt[#Data],MATCH($B194,Výskyt[kód-P]),T$7),"")</f>
        <v/>
      </c>
      <c r="U194" s="48" t="str">
        <f ca="1">IF(AND($B194&gt;0,U$7&gt;0),INDEX(Výskyt[#Data],MATCH($B194,Výskyt[kód-P]),U$7),"")</f>
        <v/>
      </c>
      <c r="V194" s="48" t="str">
        <f ca="1">IF(AND($B194&gt;0,V$7&gt;0),INDEX(Výskyt[#Data],MATCH($B194,Výskyt[kód-P]),V$7),"")</f>
        <v/>
      </c>
      <c r="W194" s="48" t="str">
        <f ca="1">IF(AND($B194&gt;0,W$7&gt;0),INDEX(Výskyt[#Data],MATCH($B194,Výskyt[kód-P]),W$7),"")</f>
        <v/>
      </c>
      <c r="X194" s="48" t="str">
        <f ca="1">IF(AND($B194&gt;0,X$7&gt;0),INDEX(Výskyt[#Data],MATCH($B194,Výskyt[kód-P]),X$7),"")</f>
        <v/>
      </c>
      <c r="Y194" s="48" t="str">
        <f ca="1">IF(AND($B194&gt;0,Y$7&gt;0),INDEX(Výskyt[#Data],MATCH($B194,Výskyt[kód-P]),Y$7),"")</f>
        <v/>
      </c>
      <c r="Z194" s="48" t="str">
        <f ca="1">IF(AND($B194&gt;0,Z$7&gt;0),INDEX(Výskyt[#Data],MATCH($B194,Výskyt[kód-P]),Z$7),"")</f>
        <v/>
      </c>
      <c r="AA194" s="48" t="str">
        <f ca="1">IF(AND($B194&gt;0,AA$7&gt;0),INDEX(Výskyt[#Data],MATCH($B194,Výskyt[kód-P]),AA$7),"")</f>
        <v/>
      </c>
      <c r="AB194" s="48" t="str">
        <f ca="1">IF(AND($B194&gt;0,AB$7&gt;0),INDEX(Výskyt[#Data],MATCH($B194,Výskyt[kód-P]),AB$7),"")</f>
        <v/>
      </c>
      <c r="AC194" s="48" t="str">
        <f ca="1">IF(AND($B194&gt;0,AC$7&gt;0),INDEX(Výskyt[#Data],MATCH($B194,Výskyt[kód-P]),AC$7),"")</f>
        <v/>
      </c>
      <c r="AD194" s="48" t="str">
        <f ca="1">IF(AND($B194&gt;0,AD$7&gt;0),INDEX(Výskyt[#Data],MATCH($B194,Výskyt[kód-P]),AD$7),"")</f>
        <v/>
      </c>
      <c r="AE194" s="48" t="str">
        <f ca="1">IF(AND($B194&gt;0,AE$7&gt;0),INDEX(Výskyt[#Data],MATCH($B194,Výskyt[kód-P]),AE$7),"")</f>
        <v/>
      </c>
      <c r="AF194" s="48" t="str">
        <f ca="1">IF(AND($B194&gt;0,AF$7&gt;0),INDEX(Výskyt[#Data],MATCH($B194,Výskyt[kód-P]),AF$7),"")</f>
        <v/>
      </c>
      <c r="AG194" s="48" t="str">
        <f ca="1">IF(AND($B194&gt;0,AG$7&gt;0),INDEX(Výskyt[#Data],MATCH($B194,Výskyt[kód-P]),AG$7),"")</f>
        <v/>
      </c>
      <c r="AH194" s="48" t="str">
        <f ca="1">IF(AND($B194&gt;0,AH$7&gt;0),INDEX(Výskyt[#Data],MATCH($B194,Výskyt[kód-P]),AH$7),"")</f>
        <v/>
      </c>
      <c r="AI194" s="48" t="str">
        <f ca="1">IF(AND($B194&gt;0,AI$7&gt;0),INDEX(Výskyt[#Data],MATCH($B194,Výskyt[kód-P]),AI$7),"")</f>
        <v/>
      </c>
      <c r="AJ194" s="48" t="str">
        <f ca="1">IF(AND($B194&gt;0,AJ$7&gt;0),INDEX(Výskyt[#Data],MATCH($B194,Výskyt[kód-P]),AJ$7),"")</f>
        <v/>
      </c>
      <c r="AK194" s="48" t="str">
        <f ca="1">IF(AND($B194&gt;0,AK$7&gt;0),INDEX(Výskyt[#Data],MATCH($B194,Výskyt[kód-P]),AK$7),"")</f>
        <v/>
      </c>
      <c r="AL194" s="48" t="str">
        <f ca="1">IF(AND($B194&gt;0,AL$7&gt;0),INDEX(Výskyt[#Data],MATCH($B194,Výskyt[kód-P]),AL$7),"")</f>
        <v/>
      </c>
      <c r="AM194" s="48" t="str">
        <f ca="1">IF(AND($B194&gt;0,AM$7&gt;0),INDEX(Výskyt[#Data],MATCH($B194,Výskyt[kód-P]),AM$7),"")</f>
        <v/>
      </c>
      <c r="AN194" s="48" t="str">
        <f ca="1">IF(AND($B194&gt;0,AN$7&gt;0),INDEX(Výskyt[#Data],MATCH($B194,Výskyt[kód-P]),AN$7),"")</f>
        <v/>
      </c>
      <c r="AO194" s="48" t="str">
        <f ca="1">IF(AND($B194&gt;0,AO$7&gt;0),INDEX(Výskyt[#Data],MATCH($B194,Výskyt[kód-P]),AO$7),"")</f>
        <v/>
      </c>
      <c r="AP194" s="48" t="str">
        <f ca="1">IF(AND($B194&gt;0,AP$7&gt;0),INDEX(Výskyt[#Data],MATCH($B194,Výskyt[kód-P]),AP$7),"")</f>
        <v/>
      </c>
      <c r="AQ194" s="48" t="str">
        <f ca="1">IF(AND($B194&gt;0,AQ$7&gt;0),INDEX(Výskyt[#Data],MATCH($B194,Výskyt[kód-P]),AQ$7),"")</f>
        <v/>
      </c>
      <c r="AR194" s="48" t="str">
        <f ca="1">IF(AND($B194&gt;0,AR$7&gt;0),INDEX(Výskyt[#Data],MATCH($B194,Výskyt[kód-P]),AR$7),"")</f>
        <v/>
      </c>
      <c r="AS194" s="48" t="str">
        <f ca="1">IF(AND($B194&gt;0,AS$7&gt;0),INDEX(Výskyt[#Data],MATCH($B194,Výskyt[kód-P]),AS$7),"")</f>
        <v/>
      </c>
      <c r="AT194" s="48" t="str">
        <f ca="1">IF(AND($B194&gt;0,AT$7&gt;0),INDEX(Výskyt[#Data],MATCH($B194,Výskyt[kód-P]),AT$7),"")</f>
        <v/>
      </c>
      <c r="AU194" s="48" t="str">
        <f ca="1">IF(AND($B194&gt;0,AU$7&gt;0),INDEX(Výskyt[#Data],MATCH($B194,Výskyt[kód-P]),AU$7),"")</f>
        <v/>
      </c>
      <c r="AV194" s="48" t="str">
        <f ca="1">IF(AND($B194&gt;0,AV$7&gt;0),INDEX(Výskyt[#Data],MATCH($B194,Výskyt[kód-P]),AV$7),"")</f>
        <v/>
      </c>
      <c r="AW194" s="48" t="str">
        <f ca="1">IF(AND($B194&gt;0,AW$7&gt;0),INDEX(Výskyt[#Data],MATCH($B194,Výskyt[kód-P]),AW$7),"")</f>
        <v/>
      </c>
      <c r="AX194" s="48" t="str">
        <f ca="1">IF(AND($B194&gt;0,AX$7&gt;0),INDEX(Výskyt[#Data],MATCH($B194,Výskyt[kód-P]),AX$7),"")</f>
        <v/>
      </c>
      <c r="AY194" s="48" t="str">
        <f ca="1">IF(AND($B194&gt;0,AY$7&gt;0),INDEX(Výskyt[#Data],MATCH($B194,Výskyt[kód-P]),AY$7),"")</f>
        <v/>
      </c>
      <c r="AZ194" s="48" t="str">
        <f ca="1">IF(AND($B194&gt;0,AZ$7&gt;0),INDEX(Výskyt[#Data],MATCH($B194,Výskyt[kód-P]),AZ$7),"")</f>
        <v/>
      </c>
      <c r="BA194" s="48" t="str">
        <f ca="1">IF(AND($B194&gt;0,BA$7&gt;0),INDEX(Výskyt[#Data],MATCH($B194,Výskyt[kód-P]),BA$7),"")</f>
        <v/>
      </c>
      <c r="BB194" s="42"/>
    </row>
    <row r="195" spans="1:54" ht="12.75" customHeight="1" x14ac:dyDescent="0.4">
      <c r="A195" s="54">
        <v>187</v>
      </c>
      <c r="B195" s="55" t="str">
        <f>IFERROR(INDEX(Výskyt[[poradie]:[kód-P]],MATCH(A195,Výskyt[poradie],0),2),"")</f>
        <v/>
      </c>
      <c r="C195" s="55" t="str">
        <f>IFERROR(INDEX(Cenník[[Kód]:[Názov]],MATCH($B195,Cenník[Kód]),2),"")</f>
        <v/>
      </c>
      <c r="D195" s="48" t="str">
        <f t="shared" ca="1" si="6"/>
        <v/>
      </c>
      <c r="E195" s="56" t="str">
        <f>IFERROR(INDEX(Cenník[[KódN]:[JC]],MATCH($B195,Cenník[KódN]),2),"")</f>
        <v/>
      </c>
      <c r="F195" s="57" t="str">
        <f t="shared" ca="1" si="7"/>
        <v/>
      </c>
      <c r="G195" s="42"/>
      <c r="H195" s="58" t="str">
        <f t="shared" si="8"/>
        <v/>
      </c>
      <c r="I195" s="48" t="str">
        <f ca="1">IF(AND($B195&gt;0,I$7&gt;0),INDEX(Výskyt[#Data],MATCH($B195,Výskyt[kód-P]),I$7),"")</f>
        <v/>
      </c>
      <c r="J195" s="48" t="str">
        <f ca="1">IF(AND($B195&gt;0,J$7&gt;0),INDEX(Výskyt[#Data],MATCH($B195,Výskyt[kód-P]),J$7),"")</f>
        <v/>
      </c>
      <c r="K195" s="48" t="str">
        <f ca="1">IF(AND($B195&gt;0,K$7&gt;0),INDEX(Výskyt[#Data],MATCH($B195,Výskyt[kód-P]),K$7),"")</f>
        <v/>
      </c>
      <c r="L195" s="48" t="str">
        <f ca="1">IF(AND($B195&gt;0,L$7&gt;0),INDEX(Výskyt[#Data],MATCH($B195,Výskyt[kód-P]),L$7),"")</f>
        <v/>
      </c>
      <c r="M195" s="48" t="str">
        <f ca="1">IF(AND($B195&gt;0,M$7&gt;0),INDEX(Výskyt[#Data],MATCH($B195,Výskyt[kód-P]),M$7),"")</f>
        <v/>
      </c>
      <c r="N195" s="48" t="str">
        <f ca="1">IF(AND($B195&gt;0,N$7&gt;0),INDEX(Výskyt[#Data],MATCH($B195,Výskyt[kód-P]),N$7),"")</f>
        <v/>
      </c>
      <c r="O195" s="48" t="str">
        <f ca="1">IF(AND($B195&gt;0,O$7&gt;0),INDEX(Výskyt[#Data],MATCH($B195,Výskyt[kód-P]),O$7),"")</f>
        <v/>
      </c>
      <c r="P195" s="48" t="str">
        <f ca="1">IF(AND($B195&gt;0,P$7&gt;0),INDEX(Výskyt[#Data],MATCH($B195,Výskyt[kód-P]),P$7),"")</f>
        <v/>
      </c>
      <c r="Q195" s="48" t="str">
        <f ca="1">IF(AND($B195&gt;0,Q$7&gt;0),INDEX(Výskyt[#Data],MATCH($B195,Výskyt[kód-P]),Q$7),"")</f>
        <v/>
      </c>
      <c r="R195" s="48" t="str">
        <f ca="1">IF(AND($B195&gt;0,R$7&gt;0),INDEX(Výskyt[#Data],MATCH($B195,Výskyt[kód-P]),R$7),"")</f>
        <v/>
      </c>
      <c r="S195" s="48" t="str">
        <f ca="1">IF(AND($B195&gt;0,S$7&gt;0),INDEX(Výskyt[#Data],MATCH($B195,Výskyt[kód-P]),S$7),"")</f>
        <v/>
      </c>
      <c r="T195" s="48" t="str">
        <f ca="1">IF(AND($B195&gt;0,T$7&gt;0),INDEX(Výskyt[#Data],MATCH($B195,Výskyt[kód-P]),T$7),"")</f>
        <v/>
      </c>
      <c r="U195" s="48" t="str">
        <f ca="1">IF(AND($B195&gt;0,U$7&gt;0),INDEX(Výskyt[#Data],MATCH($B195,Výskyt[kód-P]),U$7),"")</f>
        <v/>
      </c>
      <c r="V195" s="48" t="str">
        <f ca="1">IF(AND($B195&gt;0,V$7&gt;0),INDEX(Výskyt[#Data],MATCH($B195,Výskyt[kód-P]),V$7),"")</f>
        <v/>
      </c>
      <c r="W195" s="48" t="str">
        <f ca="1">IF(AND($B195&gt;0,W$7&gt;0),INDEX(Výskyt[#Data],MATCH($B195,Výskyt[kód-P]),W$7),"")</f>
        <v/>
      </c>
      <c r="X195" s="48" t="str">
        <f ca="1">IF(AND($B195&gt;0,X$7&gt;0),INDEX(Výskyt[#Data],MATCH($B195,Výskyt[kód-P]),X$7),"")</f>
        <v/>
      </c>
      <c r="Y195" s="48" t="str">
        <f ca="1">IF(AND($B195&gt;0,Y$7&gt;0),INDEX(Výskyt[#Data],MATCH($B195,Výskyt[kód-P]),Y$7),"")</f>
        <v/>
      </c>
      <c r="Z195" s="48" t="str">
        <f ca="1">IF(AND($B195&gt;0,Z$7&gt;0),INDEX(Výskyt[#Data],MATCH($B195,Výskyt[kód-P]),Z$7),"")</f>
        <v/>
      </c>
      <c r="AA195" s="48" t="str">
        <f ca="1">IF(AND($B195&gt;0,AA$7&gt;0),INDEX(Výskyt[#Data],MATCH($B195,Výskyt[kód-P]),AA$7),"")</f>
        <v/>
      </c>
      <c r="AB195" s="48" t="str">
        <f ca="1">IF(AND($B195&gt;0,AB$7&gt;0),INDEX(Výskyt[#Data],MATCH($B195,Výskyt[kód-P]),AB$7),"")</f>
        <v/>
      </c>
      <c r="AC195" s="48" t="str">
        <f ca="1">IF(AND($B195&gt;0,AC$7&gt;0),INDEX(Výskyt[#Data],MATCH($B195,Výskyt[kód-P]),AC$7),"")</f>
        <v/>
      </c>
      <c r="AD195" s="48" t="str">
        <f ca="1">IF(AND($B195&gt;0,AD$7&gt;0),INDEX(Výskyt[#Data],MATCH($B195,Výskyt[kód-P]),AD$7),"")</f>
        <v/>
      </c>
      <c r="AE195" s="48" t="str">
        <f ca="1">IF(AND($B195&gt;0,AE$7&gt;0),INDEX(Výskyt[#Data],MATCH($B195,Výskyt[kód-P]),AE$7),"")</f>
        <v/>
      </c>
      <c r="AF195" s="48" t="str">
        <f ca="1">IF(AND($B195&gt;0,AF$7&gt;0),INDEX(Výskyt[#Data],MATCH($B195,Výskyt[kód-P]),AF$7),"")</f>
        <v/>
      </c>
      <c r="AG195" s="48" t="str">
        <f ca="1">IF(AND($B195&gt;0,AG$7&gt;0),INDEX(Výskyt[#Data],MATCH($B195,Výskyt[kód-P]),AG$7),"")</f>
        <v/>
      </c>
      <c r="AH195" s="48" t="str">
        <f ca="1">IF(AND($B195&gt;0,AH$7&gt;0),INDEX(Výskyt[#Data],MATCH($B195,Výskyt[kód-P]),AH$7),"")</f>
        <v/>
      </c>
      <c r="AI195" s="48" t="str">
        <f ca="1">IF(AND($B195&gt;0,AI$7&gt;0),INDEX(Výskyt[#Data],MATCH($B195,Výskyt[kód-P]),AI$7),"")</f>
        <v/>
      </c>
      <c r="AJ195" s="48" t="str">
        <f ca="1">IF(AND($B195&gt;0,AJ$7&gt;0),INDEX(Výskyt[#Data],MATCH($B195,Výskyt[kód-P]),AJ$7),"")</f>
        <v/>
      </c>
      <c r="AK195" s="48" t="str">
        <f ca="1">IF(AND($B195&gt;0,AK$7&gt;0),INDEX(Výskyt[#Data],MATCH($B195,Výskyt[kód-P]),AK$7),"")</f>
        <v/>
      </c>
      <c r="AL195" s="48" t="str">
        <f ca="1">IF(AND($B195&gt;0,AL$7&gt;0),INDEX(Výskyt[#Data],MATCH($B195,Výskyt[kód-P]),AL$7),"")</f>
        <v/>
      </c>
      <c r="AM195" s="48" t="str">
        <f ca="1">IF(AND($B195&gt;0,AM$7&gt;0),INDEX(Výskyt[#Data],MATCH($B195,Výskyt[kód-P]),AM$7),"")</f>
        <v/>
      </c>
      <c r="AN195" s="48" t="str">
        <f ca="1">IF(AND($B195&gt;0,AN$7&gt;0),INDEX(Výskyt[#Data],MATCH($B195,Výskyt[kód-P]),AN$7),"")</f>
        <v/>
      </c>
      <c r="AO195" s="48" t="str">
        <f ca="1">IF(AND($B195&gt;0,AO$7&gt;0),INDEX(Výskyt[#Data],MATCH($B195,Výskyt[kód-P]),AO$7),"")</f>
        <v/>
      </c>
      <c r="AP195" s="48" t="str">
        <f ca="1">IF(AND($B195&gt;0,AP$7&gt;0),INDEX(Výskyt[#Data],MATCH($B195,Výskyt[kód-P]),AP$7),"")</f>
        <v/>
      </c>
      <c r="AQ195" s="48" t="str">
        <f ca="1">IF(AND($B195&gt;0,AQ$7&gt;0),INDEX(Výskyt[#Data],MATCH($B195,Výskyt[kód-P]),AQ$7),"")</f>
        <v/>
      </c>
      <c r="AR195" s="48" t="str">
        <f ca="1">IF(AND($B195&gt;0,AR$7&gt;0),INDEX(Výskyt[#Data],MATCH($B195,Výskyt[kód-P]),AR$7),"")</f>
        <v/>
      </c>
      <c r="AS195" s="48" t="str">
        <f ca="1">IF(AND($B195&gt;0,AS$7&gt;0),INDEX(Výskyt[#Data],MATCH($B195,Výskyt[kód-P]),AS$7),"")</f>
        <v/>
      </c>
      <c r="AT195" s="48" t="str">
        <f ca="1">IF(AND($B195&gt;0,AT$7&gt;0),INDEX(Výskyt[#Data],MATCH($B195,Výskyt[kód-P]),AT$7),"")</f>
        <v/>
      </c>
      <c r="AU195" s="48" t="str">
        <f ca="1">IF(AND($B195&gt;0,AU$7&gt;0),INDEX(Výskyt[#Data],MATCH($B195,Výskyt[kód-P]),AU$7),"")</f>
        <v/>
      </c>
      <c r="AV195" s="48" t="str">
        <f ca="1">IF(AND($B195&gt;0,AV$7&gt;0),INDEX(Výskyt[#Data],MATCH($B195,Výskyt[kód-P]),AV$7),"")</f>
        <v/>
      </c>
      <c r="AW195" s="48" t="str">
        <f ca="1">IF(AND($B195&gt;0,AW$7&gt;0),INDEX(Výskyt[#Data],MATCH($B195,Výskyt[kód-P]),AW$7),"")</f>
        <v/>
      </c>
      <c r="AX195" s="48" t="str">
        <f ca="1">IF(AND($B195&gt;0,AX$7&gt;0),INDEX(Výskyt[#Data],MATCH($B195,Výskyt[kód-P]),AX$7),"")</f>
        <v/>
      </c>
      <c r="AY195" s="48" t="str">
        <f ca="1">IF(AND($B195&gt;0,AY$7&gt;0),INDEX(Výskyt[#Data],MATCH($B195,Výskyt[kód-P]),AY$7),"")</f>
        <v/>
      </c>
      <c r="AZ195" s="48" t="str">
        <f ca="1">IF(AND($B195&gt;0,AZ$7&gt;0),INDEX(Výskyt[#Data],MATCH($B195,Výskyt[kód-P]),AZ$7),"")</f>
        <v/>
      </c>
      <c r="BA195" s="48" t="str">
        <f ca="1">IF(AND($B195&gt;0,BA$7&gt;0),INDEX(Výskyt[#Data],MATCH($B195,Výskyt[kód-P]),BA$7),"")</f>
        <v/>
      </c>
      <c r="BB195" s="42"/>
    </row>
    <row r="196" spans="1:54" ht="12.75" customHeight="1" x14ac:dyDescent="0.4">
      <c r="A196" s="54">
        <v>188</v>
      </c>
      <c r="B196" s="55" t="str">
        <f>IFERROR(INDEX(Výskyt[[poradie]:[kód-P]],MATCH(A196,Výskyt[poradie],0),2),"")</f>
        <v/>
      </c>
      <c r="C196" s="55" t="str">
        <f>IFERROR(INDEX(Cenník[[Kód]:[Názov]],MATCH($B196,Cenník[Kód]),2),"")</f>
        <v/>
      </c>
      <c r="D196" s="48" t="str">
        <f t="shared" ca="1" si="6"/>
        <v/>
      </c>
      <c r="E196" s="56" t="str">
        <f>IFERROR(INDEX(Cenník[[KódN]:[JC]],MATCH($B196,Cenník[KódN]),2),"")</f>
        <v/>
      </c>
      <c r="F196" s="57" t="str">
        <f t="shared" ca="1" si="7"/>
        <v/>
      </c>
      <c r="G196" s="42"/>
      <c r="H196" s="58" t="str">
        <f t="shared" si="8"/>
        <v/>
      </c>
      <c r="I196" s="48" t="str">
        <f ca="1">IF(AND($B196&gt;0,I$7&gt;0),INDEX(Výskyt[#Data],MATCH($B196,Výskyt[kód-P]),I$7),"")</f>
        <v/>
      </c>
      <c r="J196" s="48" t="str">
        <f ca="1">IF(AND($B196&gt;0,J$7&gt;0),INDEX(Výskyt[#Data],MATCH($B196,Výskyt[kód-P]),J$7),"")</f>
        <v/>
      </c>
      <c r="K196" s="48" t="str">
        <f ca="1">IF(AND($B196&gt;0,K$7&gt;0),INDEX(Výskyt[#Data],MATCH($B196,Výskyt[kód-P]),K$7),"")</f>
        <v/>
      </c>
      <c r="L196" s="48" t="str">
        <f ca="1">IF(AND($B196&gt;0,L$7&gt;0),INDEX(Výskyt[#Data],MATCH($B196,Výskyt[kód-P]),L$7),"")</f>
        <v/>
      </c>
      <c r="M196" s="48" t="str">
        <f ca="1">IF(AND($B196&gt;0,M$7&gt;0),INDEX(Výskyt[#Data],MATCH($B196,Výskyt[kód-P]),M$7),"")</f>
        <v/>
      </c>
      <c r="N196" s="48" t="str">
        <f ca="1">IF(AND($B196&gt;0,N$7&gt;0),INDEX(Výskyt[#Data],MATCH($B196,Výskyt[kód-P]),N$7),"")</f>
        <v/>
      </c>
      <c r="O196" s="48" t="str">
        <f ca="1">IF(AND($B196&gt;0,O$7&gt;0),INDEX(Výskyt[#Data],MATCH($B196,Výskyt[kód-P]),O$7),"")</f>
        <v/>
      </c>
      <c r="P196" s="48" t="str">
        <f ca="1">IF(AND($B196&gt;0,P$7&gt;0),INDEX(Výskyt[#Data],MATCH($B196,Výskyt[kód-P]),P$7),"")</f>
        <v/>
      </c>
      <c r="Q196" s="48" t="str">
        <f ca="1">IF(AND($B196&gt;0,Q$7&gt;0),INDEX(Výskyt[#Data],MATCH($B196,Výskyt[kód-P]),Q$7),"")</f>
        <v/>
      </c>
      <c r="R196" s="48" t="str">
        <f ca="1">IF(AND($B196&gt;0,R$7&gt;0),INDEX(Výskyt[#Data],MATCH($B196,Výskyt[kód-P]),R$7),"")</f>
        <v/>
      </c>
      <c r="S196" s="48" t="str">
        <f ca="1">IF(AND($B196&gt;0,S$7&gt;0),INDEX(Výskyt[#Data],MATCH($B196,Výskyt[kód-P]),S$7),"")</f>
        <v/>
      </c>
      <c r="T196" s="48" t="str">
        <f ca="1">IF(AND($B196&gt;0,T$7&gt;0),INDEX(Výskyt[#Data],MATCH($B196,Výskyt[kód-P]),T$7),"")</f>
        <v/>
      </c>
      <c r="U196" s="48" t="str">
        <f ca="1">IF(AND($B196&gt;0,U$7&gt;0),INDEX(Výskyt[#Data],MATCH($B196,Výskyt[kód-P]),U$7),"")</f>
        <v/>
      </c>
      <c r="V196" s="48" t="str">
        <f ca="1">IF(AND($B196&gt;0,V$7&gt;0),INDEX(Výskyt[#Data],MATCH($B196,Výskyt[kód-P]),V$7),"")</f>
        <v/>
      </c>
      <c r="W196" s="48" t="str">
        <f ca="1">IF(AND($B196&gt;0,W$7&gt;0),INDEX(Výskyt[#Data],MATCH($B196,Výskyt[kód-P]),W$7),"")</f>
        <v/>
      </c>
      <c r="X196" s="48" t="str">
        <f ca="1">IF(AND($B196&gt;0,X$7&gt;0),INDEX(Výskyt[#Data],MATCH($B196,Výskyt[kód-P]),X$7),"")</f>
        <v/>
      </c>
      <c r="Y196" s="48" t="str">
        <f ca="1">IF(AND($B196&gt;0,Y$7&gt;0),INDEX(Výskyt[#Data],MATCH($B196,Výskyt[kód-P]),Y$7),"")</f>
        <v/>
      </c>
      <c r="Z196" s="48" t="str">
        <f ca="1">IF(AND($B196&gt;0,Z$7&gt;0),INDEX(Výskyt[#Data],MATCH($B196,Výskyt[kód-P]),Z$7),"")</f>
        <v/>
      </c>
      <c r="AA196" s="48" t="str">
        <f ca="1">IF(AND($B196&gt;0,AA$7&gt;0),INDEX(Výskyt[#Data],MATCH($B196,Výskyt[kód-P]),AA$7),"")</f>
        <v/>
      </c>
      <c r="AB196" s="48" t="str">
        <f ca="1">IF(AND($B196&gt;0,AB$7&gt;0),INDEX(Výskyt[#Data],MATCH($B196,Výskyt[kód-P]),AB$7),"")</f>
        <v/>
      </c>
      <c r="AC196" s="48" t="str">
        <f ca="1">IF(AND($B196&gt;0,AC$7&gt;0),INDEX(Výskyt[#Data],MATCH($B196,Výskyt[kód-P]),AC$7),"")</f>
        <v/>
      </c>
      <c r="AD196" s="48" t="str">
        <f ca="1">IF(AND($B196&gt;0,AD$7&gt;0),INDEX(Výskyt[#Data],MATCH($B196,Výskyt[kód-P]),AD$7),"")</f>
        <v/>
      </c>
      <c r="AE196" s="48" t="str">
        <f ca="1">IF(AND($B196&gt;0,AE$7&gt;0),INDEX(Výskyt[#Data],MATCH($B196,Výskyt[kód-P]),AE$7),"")</f>
        <v/>
      </c>
      <c r="AF196" s="48" t="str">
        <f ca="1">IF(AND($B196&gt;0,AF$7&gt;0),INDEX(Výskyt[#Data],MATCH($B196,Výskyt[kód-P]),AF$7),"")</f>
        <v/>
      </c>
      <c r="AG196" s="48" t="str">
        <f ca="1">IF(AND($B196&gt;0,AG$7&gt;0),INDEX(Výskyt[#Data],MATCH($B196,Výskyt[kód-P]),AG$7),"")</f>
        <v/>
      </c>
      <c r="AH196" s="48" t="str">
        <f ca="1">IF(AND($B196&gt;0,AH$7&gt;0),INDEX(Výskyt[#Data],MATCH($B196,Výskyt[kód-P]),AH$7),"")</f>
        <v/>
      </c>
      <c r="AI196" s="48" t="str">
        <f ca="1">IF(AND($B196&gt;0,AI$7&gt;0),INDEX(Výskyt[#Data],MATCH($B196,Výskyt[kód-P]),AI$7),"")</f>
        <v/>
      </c>
      <c r="AJ196" s="48" t="str">
        <f ca="1">IF(AND($B196&gt;0,AJ$7&gt;0),INDEX(Výskyt[#Data],MATCH($B196,Výskyt[kód-P]),AJ$7),"")</f>
        <v/>
      </c>
      <c r="AK196" s="48" t="str">
        <f ca="1">IF(AND($B196&gt;0,AK$7&gt;0),INDEX(Výskyt[#Data],MATCH($B196,Výskyt[kód-P]),AK$7),"")</f>
        <v/>
      </c>
      <c r="AL196" s="48" t="str">
        <f ca="1">IF(AND($B196&gt;0,AL$7&gt;0),INDEX(Výskyt[#Data],MATCH($B196,Výskyt[kód-P]),AL$7),"")</f>
        <v/>
      </c>
      <c r="AM196" s="48" t="str">
        <f ca="1">IF(AND($B196&gt;0,AM$7&gt;0),INDEX(Výskyt[#Data],MATCH($B196,Výskyt[kód-P]),AM$7),"")</f>
        <v/>
      </c>
      <c r="AN196" s="48" t="str">
        <f ca="1">IF(AND($B196&gt;0,AN$7&gt;0),INDEX(Výskyt[#Data],MATCH($B196,Výskyt[kód-P]),AN$7),"")</f>
        <v/>
      </c>
      <c r="AO196" s="48" t="str">
        <f ca="1">IF(AND($B196&gt;0,AO$7&gt;0),INDEX(Výskyt[#Data],MATCH($B196,Výskyt[kód-P]),AO$7),"")</f>
        <v/>
      </c>
      <c r="AP196" s="48" t="str">
        <f ca="1">IF(AND($B196&gt;0,AP$7&gt;0),INDEX(Výskyt[#Data],MATCH($B196,Výskyt[kód-P]),AP$7),"")</f>
        <v/>
      </c>
      <c r="AQ196" s="48" t="str">
        <f ca="1">IF(AND($B196&gt;0,AQ$7&gt;0),INDEX(Výskyt[#Data],MATCH($B196,Výskyt[kód-P]),AQ$7),"")</f>
        <v/>
      </c>
      <c r="AR196" s="48" t="str">
        <f ca="1">IF(AND($B196&gt;0,AR$7&gt;0),INDEX(Výskyt[#Data],MATCH($B196,Výskyt[kód-P]),AR$7),"")</f>
        <v/>
      </c>
      <c r="AS196" s="48" t="str">
        <f ca="1">IF(AND($B196&gt;0,AS$7&gt;0),INDEX(Výskyt[#Data],MATCH($B196,Výskyt[kód-P]),AS$7),"")</f>
        <v/>
      </c>
      <c r="AT196" s="48" t="str">
        <f ca="1">IF(AND($B196&gt;0,AT$7&gt;0),INDEX(Výskyt[#Data],MATCH($B196,Výskyt[kód-P]),AT$7),"")</f>
        <v/>
      </c>
      <c r="AU196" s="48" t="str">
        <f ca="1">IF(AND($B196&gt;0,AU$7&gt;0),INDEX(Výskyt[#Data],MATCH($B196,Výskyt[kód-P]),AU$7),"")</f>
        <v/>
      </c>
      <c r="AV196" s="48" t="str">
        <f ca="1">IF(AND($B196&gt;0,AV$7&gt;0),INDEX(Výskyt[#Data],MATCH($B196,Výskyt[kód-P]),AV$7),"")</f>
        <v/>
      </c>
      <c r="AW196" s="48" t="str">
        <f ca="1">IF(AND($B196&gt;0,AW$7&gt;0),INDEX(Výskyt[#Data],MATCH($B196,Výskyt[kód-P]),AW$7),"")</f>
        <v/>
      </c>
      <c r="AX196" s="48" t="str">
        <f ca="1">IF(AND($B196&gt;0,AX$7&gt;0),INDEX(Výskyt[#Data],MATCH($B196,Výskyt[kód-P]),AX$7),"")</f>
        <v/>
      </c>
      <c r="AY196" s="48" t="str">
        <f ca="1">IF(AND($B196&gt;0,AY$7&gt;0),INDEX(Výskyt[#Data],MATCH($B196,Výskyt[kód-P]),AY$7),"")</f>
        <v/>
      </c>
      <c r="AZ196" s="48" t="str">
        <f ca="1">IF(AND($B196&gt;0,AZ$7&gt;0),INDEX(Výskyt[#Data],MATCH($B196,Výskyt[kód-P]),AZ$7),"")</f>
        <v/>
      </c>
      <c r="BA196" s="48" t="str">
        <f ca="1">IF(AND($B196&gt;0,BA$7&gt;0),INDEX(Výskyt[#Data],MATCH($B196,Výskyt[kód-P]),BA$7),"")</f>
        <v/>
      </c>
      <c r="BB196" s="42"/>
    </row>
    <row r="197" spans="1:54" ht="12.75" customHeight="1" x14ac:dyDescent="0.4">
      <c r="A197" s="54">
        <v>189</v>
      </c>
      <c r="B197" s="55" t="str">
        <f>IFERROR(INDEX(Výskyt[[poradie]:[kód-P]],MATCH(A197,Výskyt[poradie],0),2),"")</f>
        <v/>
      </c>
      <c r="C197" s="55" t="str">
        <f>IFERROR(INDEX(Cenník[[Kód]:[Názov]],MATCH($B197,Cenník[Kód]),2),"")</f>
        <v/>
      </c>
      <c r="D197" s="48" t="str">
        <f t="shared" ca="1" si="6"/>
        <v/>
      </c>
      <c r="E197" s="56" t="str">
        <f>IFERROR(INDEX(Cenník[[KódN]:[JC]],MATCH($B197,Cenník[KódN]),2),"")</f>
        <v/>
      </c>
      <c r="F197" s="57" t="str">
        <f t="shared" ca="1" si="7"/>
        <v/>
      </c>
      <c r="G197" s="42"/>
      <c r="H197" s="58" t="str">
        <f t="shared" si="8"/>
        <v/>
      </c>
      <c r="I197" s="48" t="str">
        <f ca="1">IF(AND($B197&gt;0,I$7&gt;0),INDEX(Výskyt[#Data],MATCH($B197,Výskyt[kód-P]),I$7),"")</f>
        <v/>
      </c>
      <c r="J197" s="48" t="str">
        <f ca="1">IF(AND($B197&gt;0,J$7&gt;0),INDEX(Výskyt[#Data],MATCH($B197,Výskyt[kód-P]),J$7),"")</f>
        <v/>
      </c>
      <c r="K197" s="48" t="str">
        <f ca="1">IF(AND($B197&gt;0,K$7&gt;0),INDEX(Výskyt[#Data],MATCH($B197,Výskyt[kód-P]),K$7),"")</f>
        <v/>
      </c>
      <c r="L197" s="48" t="str">
        <f ca="1">IF(AND($B197&gt;0,L$7&gt;0),INDEX(Výskyt[#Data],MATCH($B197,Výskyt[kód-P]),L$7),"")</f>
        <v/>
      </c>
      <c r="M197" s="48" t="str">
        <f ca="1">IF(AND($B197&gt;0,M$7&gt;0),INDEX(Výskyt[#Data],MATCH($B197,Výskyt[kód-P]),M$7),"")</f>
        <v/>
      </c>
      <c r="N197" s="48" t="str">
        <f ca="1">IF(AND($B197&gt;0,N$7&gt;0),INDEX(Výskyt[#Data],MATCH($B197,Výskyt[kód-P]),N$7),"")</f>
        <v/>
      </c>
      <c r="O197" s="48" t="str">
        <f ca="1">IF(AND($B197&gt;0,O$7&gt;0),INDEX(Výskyt[#Data],MATCH($B197,Výskyt[kód-P]),O$7),"")</f>
        <v/>
      </c>
      <c r="P197" s="48" t="str">
        <f ca="1">IF(AND($B197&gt;0,P$7&gt;0),INDEX(Výskyt[#Data],MATCH($B197,Výskyt[kód-P]),P$7),"")</f>
        <v/>
      </c>
      <c r="Q197" s="48" t="str">
        <f ca="1">IF(AND($B197&gt;0,Q$7&gt;0),INDEX(Výskyt[#Data],MATCH($B197,Výskyt[kód-P]),Q$7),"")</f>
        <v/>
      </c>
      <c r="R197" s="48" t="str">
        <f ca="1">IF(AND($B197&gt;0,R$7&gt;0),INDEX(Výskyt[#Data],MATCH($B197,Výskyt[kód-P]),R$7),"")</f>
        <v/>
      </c>
      <c r="S197" s="48" t="str">
        <f ca="1">IF(AND($B197&gt;0,S$7&gt;0),INDEX(Výskyt[#Data],MATCH($B197,Výskyt[kód-P]),S$7),"")</f>
        <v/>
      </c>
      <c r="T197" s="48" t="str">
        <f ca="1">IF(AND($B197&gt;0,T$7&gt;0),INDEX(Výskyt[#Data],MATCH($B197,Výskyt[kód-P]),T$7),"")</f>
        <v/>
      </c>
      <c r="U197" s="48" t="str">
        <f ca="1">IF(AND($B197&gt;0,U$7&gt;0),INDEX(Výskyt[#Data],MATCH($B197,Výskyt[kód-P]),U$7),"")</f>
        <v/>
      </c>
      <c r="V197" s="48" t="str">
        <f ca="1">IF(AND($B197&gt;0,V$7&gt;0),INDEX(Výskyt[#Data],MATCH($B197,Výskyt[kód-P]),V$7),"")</f>
        <v/>
      </c>
      <c r="W197" s="48" t="str">
        <f ca="1">IF(AND($B197&gt;0,W$7&gt;0),INDEX(Výskyt[#Data],MATCH($B197,Výskyt[kód-P]),W$7),"")</f>
        <v/>
      </c>
      <c r="X197" s="48" t="str">
        <f ca="1">IF(AND($B197&gt;0,X$7&gt;0),INDEX(Výskyt[#Data],MATCH($B197,Výskyt[kód-P]),X$7),"")</f>
        <v/>
      </c>
      <c r="Y197" s="48" t="str">
        <f ca="1">IF(AND($B197&gt;0,Y$7&gt;0),INDEX(Výskyt[#Data],MATCH($B197,Výskyt[kód-P]),Y$7),"")</f>
        <v/>
      </c>
      <c r="Z197" s="48" t="str">
        <f ca="1">IF(AND($B197&gt;0,Z$7&gt;0),INDEX(Výskyt[#Data],MATCH($B197,Výskyt[kód-P]),Z$7),"")</f>
        <v/>
      </c>
      <c r="AA197" s="48" t="str">
        <f ca="1">IF(AND($B197&gt;0,AA$7&gt;0),INDEX(Výskyt[#Data],MATCH($B197,Výskyt[kód-P]),AA$7),"")</f>
        <v/>
      </c>
      <c r="AB197" s="48" t="str">
        <f ca="1">IF(AND($B197&gt;0,AB$7&gt;0),INDEX(Výskyt[#Data],MATCH($B197,Výskyt[kód-P]),AB$7),"")</f>
        <v/>
      </c>
      <c r="AC197" s="48" t="str">
        <f ca="1">IF(AND($B197&gt;0,AC$7&gt;0),INDEX(Výskyt[#Data],MATCH($B197,Výskyt[kód-P]),AC$7),"")</f>
        <v/>
      </c>
      <c r="AD197" s="48" t="str">
        <f ca="1">IF(AND($B197&gt;0,AD$7&gt;0),INDEX(Výskyt[#Data],MATCH($B197,Výskyt[kód-P]),AD$7),"")</f>
        <v/>
      </c>
      <c r="AE197" s="48" t="str">
        <f ca="1">IF(AND($B197&gt;0,AE$7&gt;0),INDEX(Výskyt[#Data],MATCH($B197,Výskyt[kód-P]),AE$7),"")</f>
        <v/>
      </c>
      <c r="AF197" s="48" t="str">
        <f ca="1">IF(AND($B197&gt;0,AF$7&gt;0),INDEX(Výskyt[#Data],MATCH($B197,Výskyt[kód-P]),AF$7),"")</f>
        <v/>
      </c>
      <c r="AG197" s="48" t="str">
        <f ca="1">IF(AND($B197&gt;0,AG$7&gt;0),INDEX(Výskyt[#Data],MATCH($B197,Výskyt[kód-P]),AG$7),"")</f>
        <v/>
      </c>
      <c r="AH197" s="48" t="str">
        <f ca="1">IF(AND($B197&gt;0,AH$7&gt;0),INDEX(Výskyt[#Data],MATCH($B197,Výskyt[kód-P]),AH$7),"")</f>
        <v/>
      </c>
      <c r="AI197" s="48" t="str">
        <f ca="1">IF(AND($B197&gt;0,AI$7&gt;0),INDEX(Výskyt[#Data],MATCH($B197,Výskyt[kód-P]),AI$7),"")</f>
        <v/>
      </c>
      <c r="AJ197" s="48" t="str">
        <f ca="1">IF(AND($B197&gt;0,AJ$7&gt;0),INDEX(Výskyt[#Data],MATCH($B197,Výskyt[kód-P]),AJ$7),"")</f>
        <v/>
      </c>
      <c r="AK197" s="48" t="str">
        <f ca="1">IF(AND($B197&gt;0,AK$7&gt;0),INDEX(Výskyt[#Data],MATCH($B197,Výskyt[kód-P]),AK$7),"")</f>
        <v/>
      </c>
      <c r="AL197" s="48" t="str">
        <f ca="1">IF(AND($B197&gt;0,AL$7&gt;0),INDEX(Výskyt[#Data],MATCH($B197,Výskyt[kód-P]),AL$7),"")</f>
        <v/>
      </c>
      <c r="AM197" s="48" t="str">
        <f ca="1">IF(AND($B197&gt;0,AM$7&gt;0),INDEX(Výskyt[#Data],MATCH($B197,Výskyt[kód-P]),AM$7),"")</f>
        <v/>
      </c>
      <c r="AN197" s="48" t="str">
        <f ca="1">IF(AND($B197&gt;0,AN$7&gt;0),INDEX(Výskyt[#Data],MATCH($B197,Výskyt[kód-P]),AN$7),"")</f>
        <v/>
      </c>
      <c r="AO197" s="48" t="str">
        <f ca="1">IF(AND($B197&gt;0,AO$7&gt;0),INDEX(Výskyt[#Data],MATCH($B197,Výskyt[kód-P]),AO$7),"")</f>
        <v/>
      </c>
      <c r="AP197" s="48" t="str">
        <f ca="1">IF(AND($B197&gt;0,AP$7&gt;0),INDEX(Výskyt[#Data],MATCH($B197,Výskyt[kód-P]),AP$7),"")</f>
        <v/>
      </c>
      <c r="AQ197" s="48" t="str">
        <f ca="1">IF(AND($B197&gt;0,AQ$7&gt;0),INDEX(Výskyt[#Data],MATCH($B197,Výskyt[kód-P]),AQ$7),"")</f>
        <v/>
      </c>
      <c r="AR197" s="48" t="str">
        <f ca="1">IF(AND($B197&gt;0,AR$7&gt;0),INDEX(Výskyt[#Data],MATCH($B197,Výskyt[kód-P]),AR$7),"")</f>
        <v/>
      </c>
      <c r="AS197" s="48" t="str">
        <f ca="1">IF(AND($B197&gt;0,AS$7&gt;0),INDEX(Výskyt[#Data],MATCH($B197,Výskyt[kód-P]),AS$7),"")</f>
        <v/>
      </c>
      <c r="AT197" s="48" t="str">
        <f ca="1">IF(AND($B197&gt;0,AT$7&gt;0),INDEX(Výskyt[#Data],MATCH($B197,Výskyt[kód-P]),AT$7),"")</f>
        <v/>
      </c>
      <c r="AU197" s="48" t="str">
        <f ca="1">IF(AND($B197&gt;0,AU$7&gt;0),INDEX(Výskyt[#Data],MATCH($B197,Výskyt[kód-P]),AU$7),"")</f>
        <v/>
      </c>
      <c r="AV197" s="48" t="str">
        <f ca="1">IF(AND($B197&gt;0,AV$7&gt;0),INDEX(Výskyt[#Data],MATCH($B197,Výskyt[kód-P]),AV$7),"")</f>
        <v/>
      </c>
      <c r="AW197" s="48" t="str">
        <f ca="1">IF(AND($B197&gt;0,AW$7&gt;0),INDEX(Výskyt[#Data],MATCH($B197,Výskyt[kód-P]),AW$7),"")</f>
        <v/>
      </c>
      <c r="AX197" s="48" t="str">
        <f ca="1">IF(AND($B197&gt;0,AX$7&gt;0),INDEX(Výskyt[#Data],MATCH($B197,Výskyt[kód-P]),AX$7),"")</f>
        <v/>
      </c>
      <c r="AY197" s="48" t="str">
        <f ca="1">IF(AND($B197&gt;0,AY$7&gt;0),INDEX(Výskyt[#Data],MATCH($B197,Výskyt[kód-P]),AY$7),"")</f>
        <v/>
      </c>
      <c r="AZ197" s="48" t="str">
        <f ca="1">IF(AND($B197&gt;0,AZ$7&gt;0),INDEX(Výskyt[#Data],MATCH($B197,Výskyt[kód-P]),AZ$7),"")</f>
        <v/>
      </c>
      <c r="BA197" s="48" t="str">
        <f ca="1">IF(AND($B197&gt;0,BA$7&gt;0),INDEX(Výskyt[#Data],MATCH($B197,Výskyt[kód-P]),BA$7),"")</f>
        <v/>
      </c>
      <c r="BB197" s="42"/>
    </row>
    <row r="198" spans="1:54" ht="12.75" customHeight="1" x14ac:dyDescent="0.4">
      <c r="A198" s="54">
        <v>190</v>
      </c>
      <c r="B198" s="55" t="str">
        <f>IFERROR(INDEX(Výskyt[[poradie]:[kód-P]],MATCH(A198,Výskyt[poradie],0),2),"")</f>
        <v/>
      </c>
      <c r="C198" s="55" t="str">
        <f>IFERROR(INDEX(Cenník[[Kód]:[Názov]],MATCH($B198,Cenník[Kód]),2),"")</f>
        <v/>
      </c>
      <c r="D198" s="48" t="str">
        <f t="shared" ca="1" si="6"/>
        <v/>
      </c>
      <c r="E198" s="56" t="str">
        <f>IFERROR(INDEX(Cenník[[KódN]:[JC]],MATCH($B198,Cenník[KódN]),2),"")</f>
        <v/>
      </c>
      <c r="F198" s="57" t="str">
        <f t="shared" ca="1" si="7"/>
        <v/>
      </c>
      <c r="G198" s="42"/>
      <c r="H198" s="58" t="str">
        <f t="shared" si="8"/>
        <v/>
      </c>
      <c r="I198" s="48" t="str">
        <f ca="1">IF(AND($B198&gt;0,I$7&gt;0),INDEX(Výskyt[#Data],MATCH($B198,Výskyt[kód-P]),I$7),"")</f>
        <v/>
      </c>
      <c r="J198" s="48" t="str">
        <f ca="1">IF(AND($B198&gt;0,J$7&gt;0),INDEX(Výskyt[#Data],MATCH($B198,Výskyt[kód-P]),J$7),"")</f>
        <v/>
      </c>
      <c r="K198" s="48" t="str">
        <f ca="1">IF(AND($B198&gt;0,K$7&gt;0),INDEX(Výskyt[#Data],MATCH($B198,Výskyt[kód-P]),K$7),"")</f>
        <v/>
      </c>
      <c r="L198" s="48" t="str">
        <f ca="1">IF(AND($B198&gt;0,L$7&gt;0),INDEX(Výskyt[#Data],MATCH($B198,Výskyt[kód-P]),L$7),"")</f>
        <v/>
      </c>
      <c r="M198" s="48" t="str">
        <f ca="1">IF(AND($B198&gt;0,M$7&gt;0),INDEX(Výskyt[#Data],MATCH($B198,Výskyt[kód-P]),M$7),"")</f>
        <v/>
      </c>
      <c r="N198" s="48" t="str">
        <f ca="1">IF(AND($B198&gt;0,N$7&gt;0),INDEX(Výskyt[#Data],MATCH($B198,Výskyt[kód-P]),N$7),"")</f>
        <v/>
      </c>
      <c r="O198" s="48" t="str">
        <f ca="1">IF(AND($B198&gt;0,O$7&gt;0),INDEX(Výskyt[#Data],MATCH($B198,Výskyt[kód-P]),O$7),"")</f>
        <v/>
      </c>
      <c r="P198" s="48" t="str">
        <f ca="1">IF(AND($B198&gt;0,P$7&gt;0),INDEX(Výskyt[#Data],MATCH($B198,Výskyt[kód-P]),P$7),"")</f>
        <v/>
      </c>
      <c r="Q198" s="48" t="str">
        <f ca="1">IF(AND($B198&gt;0,Q$7&gt;0),INDEX(Výskyt[#Data],MATCH($B198,Výskyt[kód-P]),Q$7),"")</f>
        <v/>
      </c>
      <c r="R198" s="48" t="str">
        <f ca="1">IF(AND($B198&gt;0,R$7&gt;0),INDEX(Výskyt[#Data],MATCH($B198,Výskyt[kód-P]),R$7),"")</f>
        <v/>
      </c>
      <c r="S198" s="48" t="str">
        <f ca="1">IF(AND($B198&gt;0,S$7&gt;0),INDEX(Výskyt[#Data],MATCH($B198,Výskyt[kód-P]),S$7),"")</f>
        <v/>
      </c>
      <c r="T198" s="48" t="str">
        <f ca="1">IF(AND($B198&gt;0,T$7&gt;0),INDEX(Výskyt[#Data],MATCH($B198,Výskyt[kód-P]),T$7),"")</f>
        <v/>
      </c>
      <c r="U198" s="48" t="str">
        <f ca="1">IF(AND($B198&gt;0,U$7&gt;0),INDEX(Výskyt[#Data],MATCH($B198,Výskyt[kód-P]),U$7),"")</f>
        <v/>
      </c>
      <c r="V198" s="48" t="str">
        <f ca="1">IF(AND($B198&gt;0,V$7&gt;0),INDEX(Výskyt[#Data],MATCH($B198,Výskyt[kód-P]),V$7),"")</f>
        <v/>
      </c>
      <c r="W198" s="48" t="str">
        <f ca="1">IF(AND($B198&gt;0,W$7&gt;0),INDEX(Výskyt[#Data],MATCH($B198,Výskyt[kód-P]),W$7),"")</f>
        <v/>
      </c>
      <c r="X198" s="48" t="str">
        <f ca="1">IF(AND($B198&gt;0,X$7&gt;0),INDEX(Výskyt[#Data],MATCH($B198,Výskyt[kód-P]),X$7),"")</f>
        <v/>
      </c>
      <c r="Y198" s="48" t="str">
        <f ca="1">IF(AND($B198&gt;0,Y$7&gt;0),INDEX(Výskyt[#Data],MATCH($B198,Výskyt[kód-P]),Y$7),"")</f>
        <v/>
      </c>
      <c r="Z198" s="48" t="str">
        <f ca="1">IF(AND($B198&gt;0,Z$7&gt;0),INDEX(Výskyt[#Data],MATCH($B198,Výskyt[kód-P]),Z$7),"")</f>
        <v/>
      </c>
      <c r="AA198" s="48" t="str">
        <f ca="1">IF(AND($B198&gt;0,AA$7&gt;0),INDEX(Výskyt[#Data],MATCH($B198,Výskyt[kód-P]),AA$7),"")</f>
        <v/>
      </c>
      <c r="AB198" s="48" t="str">
        <f ca="1">IF(AND($B198&gt;0,AB$7&gt;0),INDEX(Výskyt[#Data],MATCH($B198,Výskyt[kód-P]),AB$7),"")</f>
        <v/>
      </c>
      <c r="AC198" s="48" t="str">
        <f ca="1">IF(AND($B198&gt;0,AC$7&gt;0),INDEX(Výskyt[#Data],MATCH($B198,Výskyt[kód-P]),AC$7),"")</f>
        <v/>
      </c>
      <c r="AD198" s="48" t="str">
        <f ca="1">IF(AND($B198&gt;0,AD$7&gt;0),INDEX(Výskyt[#Data],MATCH($B198,Výskyt[kód-P]),AD$7),"")</f>
        <v/>
      </c>
      <c r="AE198" s="48" t="str">
        <f ca="1">IF(AND($B198&gt;0,AE$7&gt;0),INDEX(Výskyt[#Data],MATCH($B198,Výskyt[kód-P]),AE$7),"")</f>
        <v/>
      </c>
      <c r="AF198" s="48" t="str">
        <f ca="1">IF(AND($B198&gt;0,AF$7&gt;0),INDEX(Výskyt[#Data],MATCH($B198,Výskyt[kód-P]),AF$7),"")</f>
        <v/>
      </c>
      <c r="AG198" s="48" t="str">
        <f ca="1">IF(AND($B198&gt;0,AG$7&gt;0),INDEX(Výskyt[#Data],MATCH($B198,Výskyt[kód-P]),AG$7),"")</f>
        <v/>
      </c>
      <c r="AH198" s="48" t="str">
        <f ca="1">IF(AND($B198&gt;0,AH$7&gt;0),INDEX(Výskyt[#Data],MATCH($B198,Výskyt[kód-P]),AH$7),"")</f>
        <v/>
      </c>
      <c r="AI198" s="48" t="str">
        <f ca="1">IF(AND($B198&gt;0,AI$7&gt;0),INDEX(Výskyt[#Data],MATCH($B198,Výskyt[kód-P]),AI$7),"")</f>
        <v/>
      </c>
      <c r="AJ198" s="48" t="str">
        <f ca="1">IF(AND($B198&gt;0,AJ$7&gt;0),INDEX(Výskyt[#Data],MATCH($B198,Výskyt[kód-P]),AJ$7),"")</f>
        <v/>
      </c>
      <c r="AK198" s="48" t="str">
        <f ca="1">IF(AND($B198&gt;0,AK$7&gt;0),INDEX(Výskyt[#Data],MATCH($B198,Výskyt[kód-P]),AK$7),"")</f>
        <v/>
      </c>
      <c r="AL198" s="48" t="str">
        <f ca="1">IF(AND($B198&gt;0,AL$7&gt;0),INDEX(Výskyt[#Data],MATCH($B198,Výskyt[kód-P]),AL$7),"")</f>
        <v/>
      </c>
      <c r="AM198" s="48" t="str">
        <f ca="1">IF(AND($B198&gt;0,AM$7&gt;0),INDEX(Výskyt[#Data],MATCH($B198,Výskyt[kód-P]),AM$7),"")</f>
        <v/>
      </c>
      <c r="AN198" s="48" t="str">
        <f ca="1">IF(AND($B198&gt;0,AN$7&gt;0),INDEX(Výskyt[#Data],MATCH($B198,Výskyt[kód-P]),AN$7),"")</f>
        <v/>
      </c>
      <c r="AO198" s="48" t="str">
        <f ca="1">IF(AND($B198&gt;0,AO$7&gt;0),INDEX(Výskyt[#Data],MATCH($B198,Výskyt[kód-P]),AO$7),"")</f>
        <v/>
      </c>
      <c r="AP198" s="48" t="str">
        <f ca="1">IF(AND($B198&gt;0,AP$7&gt;0),INDEX(Výskyt[#Data],MATCH($B198,Výskyt[kód-P]),AP$7),"")</f>
        <v/>
      </c>
      <c r="AQ198" s="48" t="str">
        <f ca="1">IF(AND($B198&gt;0,AQ$7&gt;0),INDEX(Výskyt[#Data],MATCH($B198,Výskyt[kód-P]),AQ$7),"")</f>
        <v/>
      </c>
      <c r="AR198" s="48" t="str">
        <f ca="1">IF(AND($B198&gt;0,AR$7&gt;0),INDEX(Výskyt[#Data],MATCH($B198,Výskyt[kód-P]),AR$7),"")</f>
        <v/>
      </c>
      <c r="AS198" s="48" t="str">
        <f ca="1">IF(AND($B198&gt;0,AS$7&gt;0),INDEX(Výskyt[#Data],MATCH($B198,Výskyt[kód-P]),AS$7),"")</f>
        <v/>
      </c>
      <c r="AT198" s="48" t="str">
        <f ca="1">IF(AND($B198&gt;0,AT$7&gt;0),INDEX(Výskyt[#Data],MATCH($B198,Výskyt[kód-P]),AT$7),"")</f>
        <v/>
      </c>
      <c r="AU198" s="48" t="str">
        <f ca="1">IF(AND($B198&gt;0,AU$7&gt;0),INDEX(Výskyt[#Data],MATCH($B198,Výskyt[kód-P]),AU$7),"")</f>
        <v/>
      </c>
      <c r="AV198" s="48" t="str">
        <f ca="1">IF(AND($B198&gt;0,AV$7&gt;0),INDEX(Výskyt[#Data],MATCH($B198,Výskyt[kód-P]),AV$7),"")</f>
        <v/>
      </c>
      <c r="AW198" s="48" t="str">
        <f ca="1">IF(AND($B198&gt;0,AW$7&gt;0),INDEX(Výskyt[#Data],MATCH($B198,Výskyt[kód-P]),AW$7),"")</f>
        <v/>
      </c>
      <c r="AX198" s="48" t="str">
        <f ca="1">IF(AND($B198&gt;0,AX$7&gt;0),INDEX(Výskyt[#Data],MATCH($B198,Výskyt[kód-P]),AX$7),"")</f>
        <v/>
      </c>
      <c r="AY198" s="48" t="str">
        <f ca="1">IF(AND($B198&gt;0,AY$7&gt;0),INDEX(Výskyt[#Data],MATCH($B198,Výskyt[kód-P]),AY$7),"")</f>
        <v/>
      </c>
      <c r="AZ198" s="48" t="str">
        <f ca="1">IF(AND($B198&gt;0,AZ$7&gt;0),INDEX(Výskyt[#Data],MATCH($B198,Výskyt[kód-P]),AZ$7),"")</f>
        <v/>
      </c>
      <c r="BA198" s="48" t="str">
        <f ca="1">IF(AND($B198&gt;0,BA$7&gt;0),INDEX(Výskyt[#Data],MATCH($B198,Výskyt[kód-P]),BA$7),"")</f>
        <v/>
      </c>
      <c r="BB198" s="42"/>
    </row>
    <row r="199" spans="1:54" ht="12.75" customHeight="1" x14ac:dyDescent="0.4">
      <c r="A199" s="54">
        <v>191</v>
      </c>
      <c r="B199" s="55" t="str">
        <f>IFERROR(INDEX(Výskyt[[poradie]:[kód-P]],MATCH(A199,Výskyt[poradie],0),2),"")</f>
        <v/>
      </c>
      <c r="C199" s="55" t="str">
        <f>IFERROR(INDEX(Cenník[[Kód]:[Názov]],MATCH($B199,Cenník[Kód]),2),"")</f>
        <v/>
      </c>
      <c r="D199" s="48" t="str">
        <f t="shared" ca="1" si="6"/>
        <v/>
      </c>
      <c r="E199" s="56" t="str">
        <f>IFERROR(INDEX(Cenník[[KódN]:[JC]],MATCH($B199,Cenník[KódN]),2),"")</f>
        <v/>
      </c>
      <c r="F199" s="57" t="str">
        <f t="shared" ca="1" si="7"/>
        <v/>
      </c>
      <c r="G199" s="42"/>
      <c r="H199" s="58" t="str">
        <f t="shared" si="8"/>
        <v/>
      </c>
      <c r="I199" s="48" t="str">
        <f ca="1">IF(AND($B199&gt;0,I$7&gt;0),INDEX(Výskyt[#Data],MATCH($B199,Výskyt[kód-P]),I$7),"")</f>
        <v/>
      </c>
      <c r="J199" s="48" t="str">
        <f ca="1">IF(AND($B199&gt;0,J$7&gt;0),INDEX(Výskyt[#Data],MATCH($B199,Výskyt[kód-P]),J$7),"")</f>
        <v/>
      </c>
      <c r="K199" s="48" t="str">
        <f ca="1">IF(AND($B199&gt;0,K$7&gt;0),INDEX(Výskyt[#Data],MATCH($B199,Výskyt[kód-P]),K$7),"")</f>
        <v/>
      </c>
      <c r="L199" s="48" t="str">
        <f ca="1">IF(AND($B199&gt;0,L$7&gt;0),INDEX(Výskyt[#Data],MATCH($B199,Výskyt[kód-P]),L$7),"")</f>
        <v/>
      </c>
      <c r="M199" s="48" t="str">
        <f ca="1">IF(AND($B199&gt;0,M$7&gt;0),INDEX(Výskyt[#Data],MATCH($B199,Výskyt[kód-P]),M$7),"")</f>
        <v/>
      </c>
      <c r="N199" s="48" t="str">
        <f ca="1">IF(AND($B199&gt;0,N$7&gt;0),INDEX(Výskyt[#Data],MATCH($B199,Výskyt[kód-P]),N$7),"")</f>
        <v/>
      </c>
      <c r="O199" s="48" t="str">
        <f ca="1">IF(AND($B199&gt;0,O$7&gt;0),INDEX(Výskyt[#Data],MATCH($B199,Výskyt[kód-P]),O$7),"")</f>
        <v/>
      </c>
      <c r="P199" s="48" t="str">
        <f ca="1">IF(AND($B199&gt;0,P$7&gt;0),INDEX(Výskyt[#Data],MATCH($B199,Výskyt[kód-P]),P$7),"")</f>
        <v/>
      </c>
      <c r="Q199" s="48" t="str">
        <f ca="1">IF(AND($B199&gt;0,Q$7&gt;0),INDEX(Výskyt[#Data],MATCH($B199,Výskyt[kód-P]),Q$7),"")</f>
        <v/>
      </c>
      <c r="R199" s="48" t="str">
        <f ca="1">IF(AND($B199&gt;0,R$7&gt;0),INDEX(Výskyt[#Data],MATCH($B199,Výskyt[kód-P]),R$7),"")</f>
        <v/>
      </c>
      <c r="S199" s="48" t="str">
        <f ca="1">IF(AND($B199&gt;0,S$7&gt;0),INDEX(Výskyt[#Data],MATCH($B199,Výskyt[kód-P]),S$7),"")</f>
        <v/>
      </c>
      <c r="T199" s="48" t="str">
        <f ca="1">IF(AND($B199&gt;0,T$7&gt;0),INDEX(Výskyt[#Data],MATCH($B199,Výskyt[kód-P]),T$7),"")</f>
        <v/>
      </c>
      <c r="U199" s="48" t="str">
        <f ca="1">IF(AND($B199&gt;0,U$7&gt;0),INDEX(Výskyt[#Data],MATCH($B199,Výskyt[kód-P]),U$7),"")</f>
        <v/>
      </c>
      <c r="V199" s="48" t="str">
        <f ca="1">IF(AND($B199&gt;0,V$7&gt;0),INDEX(Výskyt[#Data],MATCH($B199,Výskyt[kód-P]),V$7),"")</f>
        <v/>
      </c>
      <c r="W199" s="48" t="str">
        <f ca="1">IF(AND($B199&gt;0,W$7&gt;0),INDEX(Výskyt[#Data],MATCH($B199,Výskyt[kód-P]),W$7),"")</f>
        <v/>
      </c>
      <c r="X199" s="48" t="str">
        <f ca="1">IF(AND($B199&gt;0,X$7&gt;0),INDEX(Výskyt[#Data],MATCH($B199,Výskyt[kód-P]),X$7),"")</f>
        <v/>
      </c>
      <c r="Y199" s="48" t="str">
        <f ca="1">IF(AND($B199&gt;0,Y$7&gt;0),INDEX(Výskyt[#Data],MATCH($B199,Výskyt[kód-P]),Y$7),"")</f>
        <v/>
      </c>
      <c r="Z199" s="48" t="str">
        <f ca="1">IF(AND($B199&gt;0,Z$7&gt;0),INDEX(Výskyt[#Data],MATCH($B199,Výskyt[kód-P]),Z$7),"")</f>
        <v/>
      </c>
      <c r="AA199" s="48" t="str">
        <f ca="1">IF(AND($B199&gt;0,AA$7&gt;0),INDEX(Výskyt[#Data],MATCH($B199,Výskyt[kód-P]),AA$7),"")</f>
        <v/>
      </c>
      <c r="AB199" s="48" t="str">
        <f ca="1">IF(AND($B199&gt;0,AB$7&gt;0),INDEX(Výskyt[#Data],MATCH($B199,Výskyt[kód-P]),AB$7),"")</f>
        <v/>
      </c>
      <c r="AC199" s="48" t="str">
        <f ca="1">IF(AND($B199&gt;0,AC$7&gt;0),INDEX(Výskyt[#Data],MATCH($B199,Výskyt[kód-P]),AC$7),"")</f>
        <v/>
      </c>
      <c r="AD199" s="48" t="str">
        <f ca="1">IF(AND($B199&gt;0,AD$7&gt;0),INDEX(Výskyt[#Data],MATCH($B199,Výskyt[kód-P]),AD$7),"")</f>
        <v/>
      </c>
      <c r="AE199" s="48" t="str">
        <f ca="1">IF(AND($B199&gt;0,AE$7&gt;0),INDEX(Výskyt[#Data],MATCH($B199,Výskyt[kód-P]),AE$7),"")</f>
        <v/>
      </c>
      <c r="AF199" s="48" t="str">
        <f ca="1">IF(AND($B199&gt;0,AF$7&gt;0),INDEX(Výskyt[#Data],MATCH($B199,Výskyt[kód-P]),AF$7),"")</f>
        <v/>
      </c>
      <c r="AG199" s="48" t="str">
        <f ca="1">IF(AND($B199&gt;0,AG$7&gt;0),INDEX(Výskyt[#Data],MATCH($B199,Výskyt[kód-P]),AG$7),"")</f>
        <v/>
      </c>
      <c r="AH199" s="48" t="str">
        <f ca="1">IF(AND($B199&gt;0,AH$7&gt;0),INDEX(Výskyt[#Data],MATCH($B199,Výskyt[kód-P]),AH$7),"")</f>
        <v/>
      </c>
      <c r="AI199" s="48" t="str">
        <f ca="1">IF(AND($B199&gt;0,AI$7&gt;0),INDEX(Výskyt[#Data],MATCH($B199,Výskyt[kód-P]),AI$7),"")</f>
        <v/>
      </c>
      <c r="AJ199" s="48" t="str">
        <f ca="1">IF(AND($B199&gt;0,AJ$7&gt;0),INDEX(Výskyt[#Data],MATCH($B199,Výskyt[kód-P]),AJ$7),"")</f>
        <v/>
      </c>
      <c r="AK199" s="48" t="str">
        <f ca="1">IF(AND($B199&gt;0,AK$7&gt;0),INDEX(Výskyt[#Data],MATCH($B199,Výskyt[kód-P]),AK$7),"")</f>
        <v/>
      </c>
      <c r="AL199" s="48" t="str">
        <f ca="1">IF(AND($B199&gt;0,AL$7&gt;0),INDEX(Výskyt[#Data],MATCH($B199,Výskyt[kód-P]),AL$7),"")</f>
        <v/>
      </c>
      <c r="AM199" s="48" t="str">
        <f ca="1">IF(AND($B199&gt;0,AM$7&gt;0),INDEX(Výskyt[#Data],MATCH($B199,Výskyt[kód-P]),AM$7),"")</f>
        <v/>
      </c>
      <c r="AN199" s="48" t="str">
        <f ca="1">IF(AND($B199&gt;0,AN$7&gt;0),INDEX(Výskyt[#Data],MATCH($B199,Výskyt[kód-P]),AN$7),"")</f>
        <v/>
      </c>
      <c r="AO199" s="48" t="str">
        <f ca="1">IF(AND($B199&gt;0,AO$7&gt;0),INDEX(Výskyt[#Data],MATCH($B199,Výskyt[kód-P]),AO$7),"")</f>
        <v/>
      </c>
      <c r="AP199" s="48" t="str">
        <f ca="1">IF(AND($B199&gt;0,AP$7&gt;0),INDEX(Výskyt[#Data],MATCH($B199,Výskyt[kód-P]),AP$7),"")</f>
        <v/>
      </c>
      <c r="AQ199" s="48" t="str">
        <f ca="1">IF(AND($B199&gt;0,AQ$7&gt;0),INDEX(Výskyt[#Data],MATCH($B199,Výskyt[kód-P]),AQ$7),"")</f>
        <v/>
      </c>
      <c r="AR199" s="48" t="str">
        <f ca="1">IF(AND($B199&gt;0,AR$7&gt;0),INDEX(Výskyt[#Data],MATCH($B199,Výskyt[kód-P]),AR$7),"")</f>
        <v/>
      </c>
      <c r="AS199" s="48" t="str">
        <f ca="1">IF(AND($B199&gt;0,AS$7&gt;0),INDEX(Výskyt[#Data],MATCH($B199,Výskyt[kód-P]),AS$7),"")</f>
        <v/>
      </c>
      <c r="AT199" s="48" t="str">
        <f ca="1">IF(AND($B199&gt;0,AT$7&gt;0),INDEX(Výskyt[#Data],MATCH($B199,Výskyt[kód-P]),AT$7),"")</f>
        <v/>
      </c>
      <c r="AU199" s="48" t="str">
        <f ca="1">IF(AND($B199&gt;0,AU$7&gt;0),INDEX(Výskyt[#Data],MATCH($B199,Výskyt[kód-P]),AU$7),"")</f>
        <v/>
      </c>
      <c r="AV199" s="48" t="str">
        <f ca="1">IF(AND($B199&gt;0,AV$7&gt;0),INDEX(Výskyt[#Data],MATCH($B199,Výskyt[kód-P]),AV$7),"")</f>
        <v/>
      </c>
      <c r="AW199" s="48" t="str">
        <f ca="1">IF(AND($B199&gt;0,AW$7&gt;0),INDEX(Výskyt[#Data],MATCH($B199,Výskyt[kód-P]),AW$7),"")</f>
        <v/>
      </c>
      <c r="AX199" s="48" t="str">
        <f ca="1">IF(AND($B199&gt;0,AX$7&gt;0),INDEX(Výskyt[#Data],MATCH($B199,Výskyt[kód-P]),AX$7),"")</f>
        <v/>
      </c>
      <c r="AY199" s="48" t="str">
        <f ca="1">IF(AND($B199&gt;0,AY$7&gt;0),INDEX(Výskyt[#Data],MATCH($B199,Výskyt[kód-P]),AY$7),"")</f>
        <v/>
      </c>
      <c r="AZ199" s="48" t="str">
        <f ca="1">IF(AND($B199&gt;0,AZ$7&gt;0),INDEX(Výskyt[#Data],MATCH($B199,Výskyt[kód-P]),AZ$7),"")</f>
        <v/>
      </c>
      <c r="BA199" s="48" t="str">
        <f ca="1">IF(AND($B199&gt;0,BA$7&gt;0),INDEX(Výskyt[#Data],MATCH($B199,Výskyt[kód-P]),BA$7),"")</f>
        <v/>
      </c>
      <c r="BB199" s="42"/>
    </row>
    <row r="200" spans="1:54" ht="12.75" customHeight="1" x14ac:dyDescent="0.4">
      <c r="A200" s="54">
        <v>192</v>
      </c>
      <c r="B200" s="55" t="str">
        <f>IFERROR(INDEX(Výskyt[[poradie]:[kód-P]],MATCH(A200,Výskyt[poradie],0),2),"")</f>
        <v/>
      </c>
      <c r="C200" s="55" t="str">
        <f>IFERROR(INDEX(Cenník[[Kód]:[Názov]],MATCH($B200,Cenník[Kód]),2),"")</f>
        <v/>
      </c>
      <c r="D200" s="48" t="str">
        <f t="shared" ca="1" si="6"/>
        <v/>
      </c>
      <c r="E200" s="56" t="str">
        <f>IFERROR(INDEX(Cenník[[KódN]:[JC]],MATCH($B200,Cenník[KódN]),2),"")</f>
        <v/>
      </c>
      <c r="F200" s="57" t="str">
        <f t="shared" ca="1" si="7"/>
        <v/>
      </c>
      <c r="G200" s="42"/>
      <c r="H200" s="58" t="str">
        <f t="shared" si="8"/>
        <v/>
      </c>
      <c r="I200" s="48" t="str">
        <f ca="1">IF(AND($B200&gt;0,I$7&gt;0),INDEX(Výskyt[#Data],MATCH($B200,Výskyt[kód-P]),I$7),"")</f>
        <v/>
      </c>
      <c r="J200" s="48" t="str">
        <f ca="1">IF(AND($B200&gt;0,J$7&gt;0),INDEX(Výskyt[#Data],MATCH($B200,Výskyt[kód-P]),J$7),"")</f>
        <v/>
      </c>
      <c r="K200" s="48" t="str">
        <f ca="1">IF(AND($B200&gt;0,K$7&gt;0),INDEX(Výskyt[#Data],MATCH($B200,Výskyt[kód-P]),K$7),"")</f>
        <v/>
      </c>
      <c r="L200" s="48" t="str">
        <f ca="1">IF(AND($B200&gt;0,L$7&gt;0),INDEX(Výskyt[#Data],MATCH($B200,Výskyt[kód-P]),L$7),"")</f>
        <v/>
      </c>
      <c r="M200" s="48" t="str">
        <f ca="1">IF(AND($B200&gt;0,M$7&gt;0),INDEX(Výskyt[#Data],MATCH($B200,Výskyt[kód-P]),M$7),"")</f>
        <v/>
      </c>
      <c r="N200" s="48" t="str">
        <f ca="1">IF(AND($B200&gt;0,N$7&gt;0),INDEX(Výskyt[#Data],MATCH($B200,Výskyt[kód-P]),N$7),"")</f>
        <v/>
      </c>
      <c r="O200" s="48" t="str">
        <f ca="1">IF(AND($B200&gt;0,O$7&gt;0),INDEX(Výskyt[#Data],MATCH($B200,Výskyt[kód-P]),O$7),"")</f>
        <v/>
      </c>
      <c r="P200" s="48" t="str">
        <f ca="1">IF(AND($B200&gt;0,P$7&gt;0),INDEX(Výskyt[#Data],MATCH($B200,Výskyt[kód-P]),P$7),"")</f>
        <v/>
      </c>
      <c r="Q200" s="48" t="str">
        <f ca="1">IF(AND($B200&gt;0,Q$7&gt;0),INDEX(Výskyt[#Data],MATCH($B200,Výskyt[kód-P]),Q$7),"")</f>
        <v/>
      </c>
      <c r="R200" s="48" t="str">
        <f ca="1">IF(AND($B200&gt;0,R$7&gt;0),INDEX(Výskyt[#Data],MATCH($B200,Výskyt[kód-P]),R$7),"")</f>
        <v/>
      </c>
      <c r="S200" s="48" t="str">
        <f ca="1">IF(AND($B200&gt;0,S$7&gt;0),INDEX(Výskyt[#Data],MATCH($B200,Výskyt[kód-P]),S$7),"")</f>
        <v/>
      </c>
      <c r="T200" s="48" t="str">
        <f ca="1">IF(AND($B200&gt;0,T$7&gt;0),INDEX(Výskyt[#Data],MATCH($B200,Výskyt[kód-P]),T$7),"")</f>
        <v/>
      </c>
      <c r="U200" s="48" t="str">
        <f ca="1">IF(AND($B200&gt;0,U$7&gt;0),INDEX(Výskyt[#Data],MATCH($B200,Výskyt[kód-P]),U$7),"")</f>
        <v/>
      </c>
      <c r="V200" s="48" t="str">
        <f ca="1">IF(AND($B200&gt;0,V$7&gt;0),INDEX(Výskyt[#Data],MATCH($B200,Výskyt[kód-P]),V$7),"")</f>
        <v/>
      </c>
      <c r="W200" s="48" t="str">
        <f ca="1">IF(AND($B200&gt;0,W$7&gt;0),INDEX(Výskyt[#Data],MATCH($B200,Výskyt[kód-P]),W$7),"")</f>
        <v/>
      </c>
      <c r="X200" s="48" t="str">
        <f ca="1">IF(AND($B200&gt;0,X$7&gt;0),INDEX(Výskyt[#Data],MATCH($B200,Výskyt[kód-P]),X$7),"")</f>
        <v/>
      </c>
      <c r="Y200" s="48" t="str">
        <f ca="1">IF(AND($B200&gt;0,Y$7&gt;0),INDEX(Výskyt[#Data],MATCH($B200,Výskyt[kód-P]),Y$7),"")</f>
        <v/>
      </c>
      <c r="Z200" s="48" t="str">
        <f ca="1">IF(AND($B200&gt;0,Z$7&gt;0),INDEX(Výskyt[#Data],MATCH($B200,Výskyt[kód-P]),Z$7),"")</f>
        <v/>
      </c>
      <c r="AA200" s="48" t="str">
        <f ca="1">IF(AND($B200&gt;0,AA$7&gt;0),INDEX(Výskyt[#Data],MATCH($B200,Výskyt[kód-P]),AA$7),"")</f>
        <v/>
      </c>
      <c r="AB200" s="48" t="str">
        <f ca="1">IF(AND($B200&gt;0,AB$7&gt;0),INDEX(Výskyt[#Data],MATCH($B200,Výskyt[kód-P]),AB$7),"")</f>
        <v/>
      </c>
      <c r="AC200" s="48" t="str">
        <f ca="1">IF(AND($B200&gt;0,AC$7&gt;0),INDEX(Výskyt[#Data],MATCH($B200,Výskyt[kód-P]),AC$7),"")</f>
        <v/>
      </c>
      <c r="AD200" s="48" t="str">
        <f ca="1">IF(AND($B200&gt;0,AD$7&gt;0),INDEX(Výskyt[#Data],MATCH($B200,Výskyt[kód-P]),AD$7),"")</f>
        <v/>
      </c>
      <c r="AE200" s="48" t="str">
        <f ca="1">IF(AND($B200&gt;0,AE$7&gt;0),INDEX(Výskyt[#Data],MATCH($B200,Výskyt[kód-P]),AE$7),"")</f>
        <v/>
      </c>
      <c r="AF200" s="48" t="str">
        <f ca="1">IF(AND($B200&gt;0,AF$7&gt;0),INDEX(Výskyt[#Data],MATCH($B200,Výskyt[kód-P]),AF$7),"")</f>
        <v/>
      </c>
      <c r="AG200" s="48" t="str">
        <f ca="1">IF(AND($B200&gt;0,AG$7&gt;0),INDEX(Výskyt[#Data],MATCH($B200,Výskyt[kód-P]),AG$7),"")</f>
        <v/>
      </c>
      <c r="AH200" s="48" t="str">
        <f ca="1">IF(AND($B200&gt;0,AH$7&gt;0),INDEX(Výskyt[#Data],MATCH($B200,Výskyt[kód-P]),AH$7),"")</f>
        <v/>
      </c>
      <c r="AI200" s="48" t="str">
        <f ca="1">IF(AND($B200&gt;0,AI$7&gt;0),INDEX(Výskyt[#Data],MATCH($B200,Výskyt[kód-P]),AI$7),"")</f>
        <v/>
      </c>
      <c r="AJ200" s="48" t="str">
        <f ca="1">IF(AND($B200&gt;0,AJ$7&gt;0),INDEX(Výskyt[#Data],MATCH($B200,Výskyt[kód-P]),AJ$7),"")</f>
        <v/>
      </c>
      <c r="AK200" s="48" t="str">
        <f ca="1">IF(AND($B200&gt;0,AK$7&gt;0),INDEX(Výskyt[#Data],MATCH($B200,Výskyt[kód-P]),AK$7),"")</f>
        <v/>
      </c>
      <c r="AL200" s="48" t="str">
        <f ca="1">IF(AND($B200&gt;0,AL$7&gt;0),INDEX(Výskyt[#Data],MATCH($B200,Výskyt[kód-P]),AL$7),"")</f>
        <v/>
      </c>
      <c r="AM200" s="48" t="str">
        <f ca="1">IF(AND($B200&gt;0,AM$7&gt;0),INDEX(Výskyt[#Data],MATCH($B200,Výskyt[kód-P]),AM$7),"")</f>
        <v/>
      </c>
      <c r="AN200" s="48" t="str">
        <f ca="1">IF(AND($B200&gt;0,AN$7&gt;0),INDEX(Výskyt[#Data],MATCH($B200,Výskyt[kód-P]),AN$7),"")</f>
        <v/>
      </c>
      <c r="AO200" s="48" t="str">
        <f ca="1">IF(AND($B200&gt;0,AO$7&gt;0),INDEX(Výskyt[#Data],MATCH($B200,Výskyt[kód-P]),AO$7),"")</f>
        <v/>
      </c>
      <c r="AP200" s="48" t="str">
        <f ca="1">IF(AND($B200&gt;0,AP$7&gt;0),INDEX(Výskyt[#Data],MATCH($B200,Výskyt[kód-P]),AP$7),"")</f>
        <v/>
      </c>
      <c r="AQ200" s="48" t="str">
        <f ca="1">IF(AND($B200&gt;0,AQ$7&gt;0),INDEX(Výskyt[#Data],MATCH($B200,Výskyt[kód-P]),AQ$7),"")</f>
        <v/>
      </c>
      <c r="AR200" s="48" t="str">
        <f ca="1">IF(AND($B200&gt;0,AR$7&gt;0),INDEX(Výskyt[#Data],MATCH($B200,Výskyt[kód-P]),AR$7),"")</f>
        <v/>
      </c>
      <c r="AS200" s="48" t="str">
        <f ca="1">IF(AND($B200&gt;0,AS$7&gt;0),INDEX(Výskyt[#Data],MATCH($B200,Výskyt[kód-P]),AS$7),"")</f>
        <v/>
      </c>
      <c r="AT200" s="48" t="str">
        <f ca="1">IF(AND($B200&gt;0,AT$7&gt;0),INDEX(Výskyt[#Data],MATCH($B200,Výskyt[kód-P]),AT$7),"")</f>
        <v/>
      </c>
      <c r="AU200" s="48" t="str">
        <f ca="1">IF(AND($B200&gt;0,AU$7&gt;0),INDEX(Výskyt[#Data],MATCH($B200,Výskyt[kód-P]),AU$7),"")</f>
        <v/>
      </c>
      <c r="AV200" s="48" t="str">
        <f ca="1">IF(AND($B200&gt;0,AV$7&gt;0),INDEX(Výskyt[#Data],MATCH($B200,Výskyt[kód-P]),AV$7),"")</f>
        <v/>
      </c>
      <c r="AW200" s="48" t="str">
        <f ca="1">IF(AND($B200&gt;0,AW$7&gt;0),INDEX(Výskyt[#Data],MATCH($B200,Výskyt[kód-P]),AW$7),"")</f>
        <v/>
      </c>
      <c r="AX200" s="48" t="str">
        <f ca="1">IF(AND($B200&gt;0,AX$7&gt;0),INDEX(Výskyt[#Data],MATCH($B200,Výskyt[kód-P]),AX$7),"")</f>
        <v/>
      </c>
      <c r="AY200" s="48" t="str">
        <f ca="1">IF(AND($B200&gt;0,AY$7&gt;0),INDEX(Výskyt[#Data],MATCH($B200,Výskyt[kód-P]),AY$7),"")</f>
        <v/>
      </c>
      <c r="AZ200" s="48" t="str">
        <f ca="1">IF(AND($B200&gt;0,AZ$7&gt;0),INDEX(Výskyt[#Data],MATCH($B200,Výskyt[kód-P]),AZ$7),"")</f>
        <v/>
      </c>
      <c r="BA200" s="48" t="str">
        <f ca="1">IF(AND($B200&gt;0,BA$7&gt;0),INDEX(Výskyt[#Data],MATCH($B200,Výskyt[kód-P]),BA$7),"")</f>
        <v/>
      </c>
      <c r="BB200" s="42"/>
    </row>
    <row r="201" spans="1:54" ht="12.75" customHeight="1" x14ac:dyDescent="0.4">
      <c r="A201" s="54">
        <v>193</v>
      </c>
      <c r="B201" s="55" t="str">
        <f>IFERROR(INDEX(Výskyt[[poradie]:[kód-P]],MATCH(A201,Výskyt[poradie],0),2),"")</f>
        <v/>
      </c>
      <c r="C201" s="55" t="str">
        <f>IFERROR(INDEX(Cenník[[Kód]:[Názov]],MATCH($B201,Cenník[Kód]),2),"")</f>
        <v/>
      </c>
      <c r="D201" s="48" t="str">
        <f t="shared" ca="1" si="6"/>
        <v/>
      </c>
      <c r="E201" s="56" t="str">
        <f>IFERROR(INDEX(Cenník[[KódN]:[JC]],MATCH($B201,Cenník[KódN]),2),"")</f>
        <v/>
      </c>
      <c r="F201" s="57" t="str">
        <f t="shared" ca="1" si="7"/>
        <v/>
      </c>
      <c r="G201" s="42"/>
      <c r="H201" s="58" t="str">
        <f t="shared" si="8"/>
        <v/>
      </c>
      <c r="I201" s="48" t="str">
        <f ca="1">IF(AND($B201&gt;0,I$7&gt;0),INDEX(Výskyt[#Data],MATCH($B201,Výskyt[kód-P]),I$7),"")</f>
        <v/>
      </c>
      <c r="J201" s="48" t="str">
        <f ca="1">IF(AND($B201&gt;0,J$7&gt;0),INDEX(Výskyt[#Data],MATCH($B201,Výskyt[kód-P]),J$7),"")</f>
        <v/>
      </c>
      <c r="K201" s="48" t="str">
        <f ca="1">IF(AND($B201&gt;0,K$7&gt;0),INDEX(Výskyt[#Data],MATCH($B201,Výskyt[kód-P]),K$7),"")</f>
        <v/>
      </c>
      <c r="L201" s="48" t="str">
        <f ca="1">IF(AND($B201&gt;0,L$7&gt;0),INDEX(Výskyt[#Data],MATCH($B201,Výskyt[kód-P]),L$7),"")</f>
        <v/>
      </c>
      <c r="M201" s="48" t="str">
        <f ca="1">IF(AND($B201&gt;0,M$7&gt;0),INDEX(Výskyt[#Data],MATCH($B201,Výskyt[kód-P]),M$7),"")</f>
        <v/>
      </c>
      <c r="N201" s="48" t="str">
        <f ca="1">IF(AND($B201&gt;0,N$7&gt;0),INDEX(Výskyt[#Data],MATCH($B201,Výskyt[kód-P]),N$7),"")</f>
        <v/>
      </c>
      <c r="O201" s="48" t="str">
        <f ca="1">IF(AND($B201&gt;0,O$7&gt;0),INDEX(Výskyt[#Data],MATCH($B201,Výskyt[kód-P]),O$7),"")</f>
        <v/>
      </c>
      <c r="P201" s="48" t="str">
        <f ca="1">IF(AND($B201&gt;0,P$7&gt;0),INDEX(Výskyt[#Data],MATCH($B201,Výskyt[kód-P]),P$7),"")</f>
        <v/>
      </c>
      <c r="Q201" s="48" t="str">
        <f ca="1">IF(AND($B201&gt;0,Q$7&gt;0),INDEX(Výskyt[#Data],MATCH($B201,Výskyt[kód-P]),Q$7),"")</f>
        <v/>
      </c>
      <c r="R201" s="48" t="str">
        <f ca="1">IF(AND($B201&gt;0,R$7&gt;0),INDEX(Výskyt[#Data],MATCH($B201,Výskyt[kód-P]),R$7),"")</f>
        <v/>
      </c>
      <c r="S201" s="48" t="str">
        <f ca="1">IF(AND($B201&gt;0,S$7&gt;0),INDEX(Výskyt[#Data],MATCH($B201,Výskyt[kód-P]),S$7),"")</f>
        <v/>
      </c>
      <c r="T201" s="48" t="str">
        <f ca="1">IF(AND($B201&gt;0,T$7&gt;0),INDEX(Výskyt[#Data],MATCH($B201,Výskyt[kód-P]),T$7),"")</f>
        <v/>
      </c>
      <c r="U201" s="48" t="str">
        <f ca="1">IF(AND($B201&gt;0,U$7&gt;0),INDEX(Výskyt[#Data],MATCH($B201,Výskyt[kód-P]),U$7),"")</f>
        <v/>
      </c>
      <c r="V201" s="48" t="str">
        <f ca="1">IF(AND($B201&gt;0,V$7&gt;0),INDEX(Výskyt[#Data],MATCH($B201,Výskyt[kód-P]),V$7),"")</f>
        <v/>
      </c>
      <c r="W201" s="48" t="str">
        <f ca="1">IF(AND($B201&gt;0,W$7&gt;0),INDEX(Výskyt[#Data],MATCH($B201,Výskyt[kód-P]),W$7),"")</f>
        <v/>
      </c>
      <c r="X201" s="48" t="str">
        <f ca="1">IF(AND($B201&gt;0,X$7&gt;0),INDEX(Výskyt[#Data],MATCH($B201,Výskyt[kód-P]),X$7),"")</f>
        <v/>
      </c>
      <c r="Y201" s="48" t="str">
        <f ca="1">IF(AND($B201&gt;0,Y$7&gt;0),INDEX(Výskyt[#Data],MATCH($B201,Výskyt[kód-P]),Y$7),"")</f>
        <v/>
      </c>
      <c r="Z201" s="48" t="str">
        <f ca="1">IF(AND($B201&gt;0,Z$7&gt;0),INDEX(Výskyt[#Data],MATCH($B201,Výskyt[kód-P]),Z$7),"")</f>
        <v/>
      </c>
      <c r="AA201" s="48" t="str">
        <f ca="1">IF(AND($B201&gt;0,AA$7&gt;0),INDEX(Výskyt[#Data],MATCH($B201,Výskyt[kód-P]),AA$7),"")</f>
        <v/>
      </c>
      <c r="AB201" s="48" t="str">
        <f ca="1">IF(AND($B201&gt;0,AB$7&gt;0),INDEX(Výskyt[#Data],MATCH($B201,Výskyt[kód-P]),AB$7),"")</f>
        <v/>
      </c>
      <c r="AC201" s="48" t="str">
        <f ca="1">IF(AND($B201&gt;0,AC$7&gt;0),INDEX(Výskyt[#Data],MATCH($B201,Výskyt[kód-P]),AC$7),"")</f>
        <v/>
      </c>
      <c r="AD201" s="48" t="str">
        <f ca="1">IF(AND($B201&gt;0,AD$7&gt;0),INDEX(Výskyt[#Data],MATCH($B201,Výskyt[kód-P]),AD$7),"")</f>
        <v/>
      </c>
      <c r="AE201" s="48" t="str">
        <f ca="1">IF(AND($B201&gt;0,AE$7&gt;0),INDEX(Výskyt[#Data],MATCH($B201,Výskyt[kód-P]),AE$7),"")</f>
        <v/>
      </c>
      <c r="AF201" s="48" t="str">
        <f ca="1">IF(AND($B201&gt;0,AF$7&gt;0),INDEX(Výskyt[#Data],MATCH($B201,Výskyt[kód-P]),AF$7),"")</f>
        <v/>
      </c>
      <c r="AG201" s="48" t="str">
        <f ca="1">IF(AND($B201&gt;0,AG$7&gt;0),INDEX(Výskyt[#Data],MATCH($B201,Výskyt[kód-P]),AG$7),"")</f>
        <v/>
      </c>
      <c r="AH201" s="48" t="str">
        <f ca="1">IF(AND($B201&gt;0,AH$7&gt;0),INDEX(Výskyt[#Data],MATCH($B201,Výskyt[kód-P]),AH$7),"")</f>
        <v/>
      </c>
      <c r="AI201" s="48" t="str">
        <f ca="1">IF(AND($B201&gt;0,AI$7&gt;0),INDEX(Výskyt[#Data],MATCH($B201,Výskyt[kód-P]),AI$7),"")</f>
        <v/>
      </c>
      <c r="AJ201" s="48" t="str">
        <f ca="1">IF(AND($B201&gt;0,AJ$7&gt;0),INDEX(Výskyt[#Data],MATCH($B201,Výskyt[kód-P]),AJ$7),"")</f>
        <v/>
      </c>
      <c r="AK201" s="48" t="str">
        <f ca="1">IF(AND($B201&gt;0,AK$7&gt;0),INDEX(Výskyt[#Data],MATCH($B201,Výskyt[kód-P]),AK$7),"")</f>
        <v/>
      </c>
      <c r="AL201" s="48" t="str">
        <f ca="1">IF(AND($B201&gt;0,AL$7&gt;0),INDEX(Výskyt[#Data],MATCH($B201,Výskyt[kód-P]),AL$7),"")</f>
        <v/>
      </c>
      <c r="AM201" s="48" t="str">
        <f ca="1">IF(AND($B201&gt;0,AM$7&gt;0),INDEX(Výskyt[#Data],MATCH($B201,Výskyt[kód-P]),AM$7),"")</f>
        <v/>
      </c>
      <c r="AN201" s="48" t="str">
        <f ca="1">IF(AND($B201&gt;0,AN$7&gt;0),INDEX(Výskyt[#Data],MATCH($B201,Výskyt[kód-P]),AN$7),"")</f>
        <v/>
      </c>
      <c r="AO201" s="48" t="str">
        <f ca="1">IF(AND($B201&gt;0,AO$7&gt;0),INDEX(Výskyt[#Data],MATCH($B201,Výskyt[kód-P]),AO$7),"")</f>
        <v/>
      </c>
      <c r="AP201" s="48" t="str">
        <f ca="1">IF(AND($B201&gt;0,AP$7&gt;0),INDEX(Výskyt[#Data],MATCH($B201,Výskyt[kód-P]),AP$7),"")</f>
        <v/>
      </c>
      <c r="AQ201" s="48" t="str">
        <f ca="1">IF(AND($B201&gt;0,AQ$7&gt;0),INDEX(Výskyt[#Data],MATCH($B201,Výskyt[kód-P]),AQ$7),"")</f>
        <v/>
      </c>
      <c r="AR201" s="48" t="str">
        <f ca="1">IF(AND($B201&gt;0,AR$7&gt;0),INDEX(Výskyt[#Data],MATCH($B201,Výskyt[kód-P]),AR$7),"")</f>
        <v/>
      </c>
      <c r="AS201" s="48" t="str">
        <f ca="1">IF(AND($B201&gt;0,AS$7&gt;0),INDEX(Výskyt[#Data],MATCH($B201,Výskyt[kód-P]),AS$7),"")</f>
        <v/>
      </c>
      <c r="AT201" s="48" t="str">
        <f ca="1">IF(AND($B201&gt;0,AT$7&gt;0),INDEX(Výskyt[#Data],MATCH($B201,Výskyt[kód-P]),AT$7),"")</f>
        <v/>
      </c>
      <c r="AU201" s="48" t="str">
        <f ca="1">IF(AND($B201&gt;0,AU$7&gt;0),INDEX(Výskyt[#Data],MATCH($B201,Výskyt[kód-P]),AU$7),"")</f>
        <v/>
      </c>
      <c r="AV201" s="48" t="str">
        <f ca="1">IF(AND($B201&gt;0,AV$7&gt;0),INDEX(Výskyt[#Data],MATCH($B201,Výskyt[kód-P]),AV$7),"")</f>
        <v/>
      </c>
      <c r="AW201" s="48" t="str">
        <f ca="1">IF(AND($B201&gt;0,AW$7&gt;0),INDEX(Výskyt[#Data],MATCH($B201,Výskyt[kód-P]),AW$7),"")</f>
        <v/>
      </c>
      <c r="AX201" s="48" t="str">
        <f ca="1">IF(AND($B201&gt;0,AX$7&gt;0),INDEX(Výskyt[#Data],MATCH($B201,Výskyt[kód-P]),AX$7),"")</f>
        <v/>
      </c>
      <c r="AY201" s="48" t="str">
        <f ca="1">IF(AND($B201&gt;0,AY$7&gt;0),INDEX(Výskyt[#Data],MATCH($B201,Výskyt[kód-P]),AY$7),"")</f>
        <v/>
      </c>
      <c r="AZ201" s="48" t="str">
        <f ca="1">IF(AND($B201&gt;0,AZ$7&gt;0),INDEX(Výskyt[#Data],MATCH($B201,Výskyt[kód-P]),AZ$7),"")</f>
        <v/>
      </c>
      <c r="BA201" s="48" t="str">
        <f ca="1">IF(AND($B201&gt;0,BA$7&gt;0),INDEX(Výskyt[#Data],MATCH($B201,Výskyt[kód-P]),BA$7),"")</f>
        <v/>
      </c>
      <c r="BB201" s="42"/>
    </row>
    <row r="202" spans="1:54" ht="12.75" customHeight="1" x14ac:dyDescent="0.4">
      <c r="A202" s="54">
        <v>194</v>
      </c>
      <c r="B202" s="55" t="str">
        <f>IFERROR(INDEX(Výskyt[[poradie]:[kód-P]],MATCH(A202,Výskyt[poradie],0),2),"")</f>
        <v/>
      </c>
      <c r="C202" s="55" t="str">
        <f>IFERROR(INDEX(Cenník[[Kód]:[Názov]],MATCH($B202,Cenník[Kód]),2),"")</f>
        <v/>
      </c>
      <c r="D202" s="48" t="str">
        <f t="shared" ref="D202:D265" ca="1" si="9">IF(SUM(I202:BA202)&lt;&gt;0,SUM(I202:BA202),"")</f>
        <v/>
      </c>
      <c r="E202" s="56" t="str">
        <f>IFERROR(INDEX(Cenník[[KódN]:[JC]],MATCH($B202,Cenník[KódN]),2),"")</f>
        <v/>
      </c>
      <c r="F202" s="57" t="str">
        <f t="shared" ref="F202:F265" ca="1" si="10">IFERROR(D202*E202,"")</f>
        <v/>
      </c>
      <c r="G202" s="42"/>
      <c r="H202" s="58" t="str">
        <f t="shared" ref="H202:H265" si="11">IF(B202&gt;0,C202,"")</f>
        <v/>
      </c>
      <c r="I202" s="48" t="str">
        <f ca="1">IF(AND($B202&gt;0,I$7&gt;0),INDEX(Výskyt[#Data],MATCH($B202,Výskyt[kód-P]),I$7),"")</f>
        <v/>
      </c>
      <c r="J202" s="48" t="str">
        <f ca="1">IF(AND($B202&gt;0,J$7&gt;0),INDEX(Výskyt[#Data],MATCH($B202,Výskyt[kód-P]),J$7),"")</f>
        <v/>
      </c>
      <c r="K202" s="48" t="str">
        <f ca="1">IF(AND($B202&gt;0,K$7&gt;0),INDEX(Výskyt[#Data],MATCH($B202,Výskyt[kód-P]),K$7),"")</f>
        <v/>
      </c>
      <c r="L202" s="48" t="str">
        <f ca="1">IF(AND($B202&gt;0,L$7&gt;0),INDEX(Výskyt[#Data],MATCH($B202,Výskyt[kód-P]),L$7),"")</f>
        <v/>
      </c>
      <c r="M202" s="48" t="str">
        <f ca="1">IF(AND($B202&gt;0,M$7&gt;0),INDEX(Výskyt[#Data],MATCH($B202,Výskyt[kód-P]),M$7),"")</f>
        <v/>
      </c>
      <c r="N202" s="48" t="str">
        <f ca="1">IF(AND($B202&gt;0,N$7&gt;0),INDEX(Výskyt[#Data],MATCH($B202,Výskyt[kód-P]),N$7),"")</f>
        <v/>
      </c>
      <c r="O202" s="48" t="str">
        <f ca="1">IF(AND($B202&gt;0,O$7&gt;0),INDEX(Výskyt[#Data],MATCH($B202,Výskyt[kód-P]),O$7),"")</f>
        <v/>
      </c>
      <c r="P202" s="48" t="str">
        <f ca="1">IF(AND($B202&gt;0,P$7&gt;0),INDEX(Výskyt[#Data],MATCH($B202,Výskyt[kód-P]),P$7),"")</f>
        <v/>
      </c>
      <c r="Q202" s="48" t="str">
        <f ca="1">IF(AND($B202&gt;0,Q$7&gt;0),INDEX(Výskyt[#Data],MATCH($B202,Výskyt[kód-P]),Q$7),"")</f>
        <v/>
      </c>
      <c r="R202" s="48" t="str">
        <f ca="1">IF(AND($B202&gt;0,R$7&gt;0),INDEX(Výskyt[#Data],MATCH($B202,Výskyt[kód-P]),R$7),"")</f>
        <v/>
      </c>
      <c r="S202" s="48" t="str">
        <f ca="1">IF(AND($B202&gt;0,S$7&gt;0),INDEX(Výskyt[#Data],MATCH($B202,Výskyt[kód-P]),S$7),"")</f>
        <v/>
      </c>
      <c r="T202" s="48" t="str">
        <f ca="1">IF(AND($B202&gt;0,T$7&gt;0),INDEX(Výskyt[#Data],MATCH($B202,Výskyt[kód-P]),T$7),"")</f>
        <v/>
      </c>
      <c r="U202" s="48" t="str">
        <f ca="1">IF(AND($B202&gt;0,U$7&gt;0),INDEX(Výskyt[#Data],MATCH($B202,Výskyt[kód-P]),U$7),"")</f>
        <v/>
      </c>
      <c r="V202" s="48" t="str">
        <f ca="1">IF(AND($B202&gt;0,V$7&gt;0),INDEX(Výskyt[#Data],MATCH($B202,Výskyt[kód-P]),V$7),"")</f>
        <v/>
      </c>
      <c r="W202" s="48" t="str">
        <f ca="1">IF(AND($B202&gt;0,W$7&gt;0),INDEX(Výskyt[#Data],MATCH($B202,Výskyt[kód-P]),W$7),"")</f>
        <v/>
      </c>
      <c r="X202" s="48" t="str">
        <f ca="1">IF(AND($B202&gt;0,X$7&gt;0),INDEX(Výskyt[#Data],MATCH($B202,Výskyt[kód-P]),X$7),"")</f>
        <v/>
      </c>
      <c r="Y202" s="48" t="str">
        <f ca="1">IF(AND($B202&gt;0,Y$7&gt;0),INDEX(Výskyt[#Data],MATCH($B202,Výskyt[kód-P]),Y$7),"")</f>
        <v/>
      </c>
      <c r="Z202" s="48" t="str">
        <f ca="1">IF(AND($B202&gt;0,Z$7&gt;0),INDEX(Výskyt[#Data],MATCH($B202,Výskyt[kód-P]),Z$7),"")</f>
        <v/>
      </c>
      <c r="AA202" s="48" t="str">
        <f ca="1">IF(AND($B202&gt;0,AA$7&gt;0),INDEX(Výskyt[#Data],MATCH($B202,Výskyt[kód-P]),AA$7),"")</f>
        <v/>
      </c>
      <c r="AB202" s="48" t="str">
        <f ca="1">IF(AND($B202&gt;0,AB$7&gt;0),INDEX(Výskyt[#Data],MATCH($B202,Výskyt[kód-P]),AB$7),"")</f>
        <v/>
      </c>
      <c r="AC202" s="48" t="str">
        <f ca="1">IF(AND($B202&gt;0,AC$7&gt;0),INDEX(Výskyt[#Data],MATCH($B202,Výskyt[kód-P]),AC$7),"")</f>
        <v/>
      </c>
      <c r="AD202" s="48" t="str">
        <f ca="1">IF(AND($B202&gt;0,AD$7&gt;0),INDEX(Výskyt[#Data],MATCH($B202,Výskyt[kód-P]),AD$7),"")</f>
        <v/>
      </c>
      <c r="AE202" s="48" t="str">
        <f ca="1">IF(AND($B202&gt;0,AE$7&gt;0),INDEX(Výskyt[#Data],MATCH($B202,Výskyt[kód-P]),AE$7),"")</f>
        <v/>
      </c>
      <c r="AF202" s="48" t="str">
        <f ca="1">IF(AND($B202&gt;0,AF$7&gt;0),INDEX(Výskyt[#Data],MATCH($B202,Výskyt[kód-P]),AF$7),"")</f>
        <v/>
      </c>
      <c r="AG202" s="48" t="str">
        <f ca="1">IF(AND($B202&gt;0,AG$7&gt;0),INDEX(Výskyt[#Data],MATCH($B202,Výskyt[kód-P]),AG$7),"")</f>
        <v/>
      </c>
      <c r="AH202" s="48" t="str">
        <f ca="1">IF(AND($B202&gt;0,AH$7&gt;0),INDEX(Výskyt[#Data],MATCH($B202,Výskyt[kód-P]),AH$7),"")</f>
        <v/>
      </c>
      <c r="AI202" s="48" t="str">
        <f ca="1">IF(AND($B202&gt;0,AI$7&gt;0),INDEX(Výskyt[#Data],MATCH($B202,Výskyt[kód-P]),AI$7),"")</f>
        <v/>
      </c>
      <c r="AJ202" s="48" t="str">
        <f ca="1">IF(AND($B202&gt;0,AJ$7&gt;0),INDEX(Výskyt[#Data],MATCH($B202,Výskyt[kód-P]),AJ$7),"")</f>
        <v/>
      </c>
      <c r="AK202" s="48" t="str">
        <f ca="1">IF(AND($B202&gt;0,AK$7&gt;0),INDEX(Výskyt[#Data],MATCH($B202,Výskyt[kód-P]),AK$7),"")</f>
        <v/>
      </c>
      <c r="AL202" s="48" t="str">
        <f ca="1">IF(AND($B202&gt;0,AL$7&gt;0),INDEX(Výskyt[#Data],MATCH($B202,Výskyt[kód-P]),AL$7),"")</f>
        <v/>
      </c>
      <c r="AM202" s="48" t="str">
        <f ca="1">IF(AND($B202&gt;0,AM$7&gt;0),INDEX(Výskyt[#Data],MATCH($B202,Výskyt[kód-P]),AM$7),"")</f>
        <v/>
      </c>
      <c r="AN202" s="48" t="str">
        <f ca="1">IF(AND($B202&gt;0,AN$7&gt;0),INDEX(Výskyt[#Data],MATCH($B202,Výskyt[kód-P]),AN$7),"")</f>
        <v/>
      </c>
      <c r="AO202" s="48" t="str">
        <f ca="1">IF(AND($B202&gt;0,AO$7&gt;0),INDEX(Výskyt[#Data],MATCH($B202,Výskyt[kód-P]),AO$7),"")</f>
        <v/>
      </c>
      <c r="AP202" s="48" t="str">
        <f ca="1">IF(AND($B202&gt;0,AP$7&gt;0),INDEX(Výskyt[#Data],MATCH($B202,Výskyt[kód-P]),AP$7),"")</f>
        <v/>
      </c>
      <c r="AQ202" s="48" t="str">
        <f ca="1">IF(AND($B202&gt;0,AQ$7&gt;0),INDEX(Výskyt[#Data],MATCH($B202,Výskyt[kód-P]),AQ$7),"")</f>
        <v/>
      </c>
      <c r="AR202" s="48" t="str">
        <f ca="1">IF(AND($B202&gt;0,AR$7&gt;0),INDEX(Výskyt[#Data],MATCH($B202,Výskyt[kód-P]),AR$7),"")</f>
        <v/>
      </c>
      <c r="AS202" s="48" t="str">
        <f ca="1">IF(AND($B202&gt;0,AS$7&gt;0),INDEX(Výskyt[#Data],MATCH($B202,Výskyt[kód-P]),AS$7),"")</f>
        <v/>
      </c>
      <c r="AT202" s="48" t="str">
        <f ca="1">IF(AND($B202&gt;0,AT$7&gt;0),INDEX(Výskyt[#Data],MATCH($B202,Výskyt[kód-P]),AT$7),"")</f>
        <v/>
      </c>
      <c r="AU202" s="48" t="str">
        <f ca="1">IF(AND($B202&gt;0,AU$7&gt;0),INDEX(Výskyt[#Data],MATCH($B202,Výskyt[kód-P]),AU$7),"")</f>
        <v/>
      </c>
      <c r="AV202" s="48" t="str">
        <f ca="1">IF(AND($B202&gt;0,AV$7&gt;0),INDEX(Výskyt[#Data],MATCH($B202,Výskyt[kód-P]),AV$7),"")</f>
        <v/>
      </c>
      <c r="AW202" s="48" t="str">
        <f ca="1">IF(AND($B202&gt;0,AW$7&gt;0),INDEX(Výskyt[#Data],MATCH($B202,Výskyt[kód-P]),AW$7),"")</f>
        <v/>
      </c>
      <c r="AX202" s="48" t="str">
        <f ca="1">IF(AND($B202&gt;0,AX$7&gt;0),INDEX(Výskyt[#Data],MATCH($B202,Výskyt[kód-P]),AX$7),"")</f>
        <v/>
      </c>
      <c r="AY202" s="48" t="str">
        <f ca="1">IF(AND($B202&gt;0,AY$7&gt;0),INDEX(Výskyt[#Data],MATCH($B202,Výskyt[kód-P]),AY$7),"")</f>
        <v/>
      </c>
      <c r="AZ202" s="48" t="str">
        <f ca="1">IF(AND($B202&gt;0,AZ$7&gt;0),INDEX(Výskyt[#Data],MATCH($B202,Výskyt[kód-P]),AZ$7),"")</f>
        <v/>
      </c>
      <c r="BA202" s="48" t="str">
        <f ca="1">IF(AND($B202&gt;0,BA$7&gt;0),INDEX(Výskyt[#Data],MATCH($B202,Výskyt[kód-P]),BA$7),"")</f>
        <v/>
      </c>
      <c r="BB202" s="42"/>
    </row>
    <row r="203" spans="1:54" ht="12.75" customHeight="1" x14ac:dyDescent="0.4">
      <c r="A203" s="54">
        <v>195</v>
      </c>
      <c r="B203" s="55" t="str">
        <f>IFERROR(INDEX(Výskyt[[poradie]:[kód-P]],MATCH(A203,Výskyt[poradie],0),2),"")</f>
        <v/>
      </c>
      <c r="C203" s="55" t="str">
        <f>IFERROR(INDEX(Cenník[[Kód]:[Názov]],MATCH($B203,Cenník[Kód]),2),"")</f>
        <v/>
      </c>
      <c r="D203" s="48" t="str">
        <f t="shared" ca="1" si="9"/>
        <v/>
      </c>
      <c r="E203" s="56" t="str">
        <f>IFERROR(INDEX(Cenník[[KódN]:[JC]],MATCH($B203,Cenník[KódN]),2),"")</f>
        <v/>
      </c>
      <c r="F203" s="57" t="str">
        <f t="shared" ca="1" si="10"/>
        <v/>
      </c>
      <c r="G203" s="42"/>
      <c r="H203" s="58" t="str">
        <f t="shared" si="11"/>
        <v/>
      </c>
      <c r="I203" s="48" t="str">
        <f ca="1">IF(AND($B203&gt;0,I$7&gt;0),INDEX(Výskyt[#Data],MATCH($B203,Výskyt[kód-P]),I$7),"")</f>
        <v/>
      </c>
      <c r="J203" s="48" t="str">
        <f ca="1">IF(AND($B203&gt;0,J$7&gt;0),INDEX(Výskyt[#Data],MATCH($B203,Výskyt[kód-P]),J$7),"")</f>
        <v/>
      </c>
      <c r="K203" s="48" t="str">
        <f ca="1">IF(AND($B203&gt;0,K$7&gt;0),INDEX(Výskyt[#Data],MATCH($B203,Výskyt[kód-P]),K$7),"")</f>
        <v/>
      </c>
      <c r="L203" s="48" t="str">
        <f ca="1">IF(AND($B203&gt;0,L$7&gt;0),INDEX(Výskyt[#Data],MATCH($B203,Výskyt[kód-P]),L$7),"")</f>
        <v/>
      </c>
      <c r="M203" s="48" t="str">
        <f ca="1">IF(AND($B203&gt;0,M$7&gt;0),INDEX(Výskyt[#Data],MATCH($B203,Výskyt[kód-P]),M$7),"")</f>
        <v/>
      </c>
      <c r="N203" s="48" t="str">
        <f ca="1">IF(AND($B203&gt;0,N$7&gt;0),INDEX(Výskyt[#Data],MATCH($B203,Výskyt[kód-P]),N$7),"")</f>
        <v/>
      </c>
      <c r="O203" s="48" t="str">
        <f ca="1">IF(AND($B203&gt;0,O$7&gt;0),INDEX(Výskyt[#Data],MATCH($B203,Výskyt[kód-P]),O$7),"")</f>
        <v/>
      </c>
      <c r="P203" s="48" t="str">
        <f ca="1">IF(AND($B203&gt;0,P$7&gt;0),INDEX(Výskyt[#Data],MATCH($B203,Výskyt[kód-P]),P$7),"")</f>
        <v/>
      </c>
      <c r="Q203" s="48" t="str">
        <f ca="1">IF(AND($B203&gt;0,Q$7&gt;0),INDEX(Výskyt[#Data],MATCH($B203,Výskyt[kód-P]),Q$7),"")</f>
        <v/>
      </c>
      <c r="R203" s="48" t="str">
        <f ca="1">IF(AND($B203&gt;0,R$7&gt;0),INDEX(Výskyt[#Data],MATCH($B203,Výskyt[kód-P]),R$7),"")</f>
        <v/>
      </c>
      <c r="S203" s="48" t="str">
        <f ca="1">IF(AND($B203&gt;0,S$7&gt;0),INDEX(Výskyt[#Data],MATCH($B203,Výskyt[kód-P]),S$7),"")</f>
        <v/>
      </c>
      <c r="T203" s="48" t="str">
        <f ca="1">IF(AND($B203&gt;0,T$7&gt;0),INDEX(Výskyt[#Data],MATCH($B203,Výskyt[kód-P]),T$7),"")</f>
        <v/>
      </c>
      <c r="U203" s="48" t="str">
        <f ca="1">IF(AND($B203&gt;0,U$7&gt;0),INDEX(Výskyt[#Data],MATCH($B203,Výskyt[kód-P]),U$7),"")</f>
        <v/>
      </c>
      <c r="V203" s="48" t="str">
        <f ca="1">IF(AND($B203&gt;0,V$7&gt;0),INDEX(Výskyt[#Data],MATCH($B203,Výskyt[kód-P]),V$7),"")</f>
        <v/>
      </c>
      <c r="W203" s="48" t="str">
        <f ca="1">IF(AND($B203&gt;0,W$7&gt;0),INDEX(Výskyt[#Data],MATCH($B203,Výskyt[kód-P]),W$7),"")</f>
        <v/>
      </c>
      <c r="X203" s="48" t="str">
        <f ca="1">IF(AND($B203&gt;0,X$7&gt;0),INDEX(Výskyt[#Data],MATCH($B203,Výskyt[kód-P]),X$7),"")</f>
        <v/>
      </c>
      <c r="Y203" s="48" t="str">
        <f ca="1">IF(AND($B203&gt;0,Y$7&gt;0),INDEX(Výskyt[#Data],MATCH($B203,Výskyt[kód-P]),Y$7),"")</f>
        <v/>
      </c>
      <c r="Z203" s="48" t="str">
        <f ca="1">IF(AND($B203&gt;0,Z$7&gt;0),INDEX(Výskyt[#Data],MATCH($B203,Výskyt[kód-P]),Z$7),"")</f>
        <v/>
      </c>
      <c r="AA203" s="48" t="str">
        <f ca="1">IF(AND($B203&gt;0,AA$7&gt;0),INDEX(Výskyt[#Data],MATCH($B203,Výskyt[kód-P]),AA$7),"")</f>
        <v/>
      </c>
      <c r="AB203" s="48" t="str">
        <f ca="1">IF(AND($B203&gt;0,AB$7&gt;0),INDEX(Výskyt[#Data],MATCH($B203,Výskyt[kód-P]),AB$7),"")</f>
        <v/>
      </c>
      <c r="AC203" s="48" t="str">
        <f ca="1">IF(AND($B203&gt;0,AC$7&gt;0),INDEX(Výskyt[#Data],MATCH($B203,Výskyt[kód-P]),AC$7),"")</f>
        <v/>
      </c>
      <c r="AD203" s="48" t="str">
        <f ca="1">IF(AND($B203&gt;0,AD$7&gt;0),INDEX(Výskyt[#Data],MATCH($B203,Výskyt[kód-P]),AD$7),"")</f>
        <v/>
      </c>
      <c r="AE203" s="48" t="str">
        <f ca="1">IF(AND($B203&gt;0,AE$7&gt;0),INDEX(Výskyt[#Data],MATCH($B203,Výskyt[kód-P]),AE$7),"")</f>
        <v/>
      </c>
      <c r="AF203" s="48" t="str">
        <f ca="1">IF(AND($B203&gt;0,AF$7&gt;0),INDEX(Výskyt[#Data],MATCH($B203,Výskyt[kód-P]),AF$7),"")</f>
        <v/>
      </c>
      <c r="AG203" s="48" t="str">
        <f ca="1">IF(AND($B203&gt;0,AG$7&gt;0),INDEX(Výskyt[#Data],MATCH($B203,Výskyt[kód-P]),AG$7),"")</f>
        <v/>
      </c>
      <c r="AH203" s="48" t="str">
        <f ca="1">IF(AND($B203&gt;0,AH$7&gt;0),INDEX(Výskyt[#Data],MATCH($B203,Výskyt[kód-P]),AH$7),"")</f>
        <v/>
      </c>
      <c r="AI203" s="48" t="str">
        <f ca="1">IF(AND($B203&gt;0,AI$7&gt;0),INDEX(Výskyt[#Data],MATCH($B203,Výskyt[kód-P]),AI$7),"")</f>
        <v/>
      </c>
      <c r="AJ203" s="48" t="str">
        <f ca="1">IF(AND($B203&gt;0,AJ$7&gt;0),INDEX(Výskyt[#Data],MATCH($B203,Výskyt[kód-P]),AJ$7),"")</f>
        <v/>
      </c>
      <c r="AK203" s="48" t="str">
        <f ca="1">IF(AND($B203&gt;0,AK$7&gt;0),INDEX(Výskyt[#Data],MATCH($B203,Výskyt[kód-P]),AK$7),"")</f>
        <v/>
      </c>
      <c r="AL203" s="48" t="str">
        <f ca="1">IF(AND($B203&gt;0,AL$7&gt;0),INDEX(Výskyt[#Data],MATCH($B203,Výskyt[kód-P]),AL$7),"")</f>
        <v/>
      </c>
      <c r="AM203" s="48" t="str">
        <f ca="1">IF(AND($B203&gt;0,AM$7&gt;0),INDEX(Výskyt[#Data],MATCH($B203,Výskyt[kód-P]),AM$7),"")</f>
        <v/>
      </c>
      <c r="AN203" s="48" t="str">
        <f ca="1">IF(AND($B203&gt;0,AN$7&gt;0),INDEX(Výskyt[#Data],MATCH($B203,Výskyt[kód-P]),AN$7),"")</f>
        <v/>
      </c>
      <c r="AO203" s="48" t="str">
        <f ca="1">IF(AND($B203&gt;0,AO$7&gt;0),INDEX(Výskyt[#Data],MATCH($B203,Výskyt[kód-P]),AO$7),"")</f>
        <v/>
      </c>
      <c r="AP203" s="48" t="str">
        <f ca="1">IF(AND($B203&gt;0,AP$7&gt;0),INDEX(Výskyt[#Data],MATCH($B203,Výskyt[kód-P]),AP$7),"")</f>
        <v/>
      </c>
      <c r="AQ203" s="48" t="str">
        <f ca="1">IF(AND($B203&gt;0,AQ$7&gt;0),INDEX(Výskyt[#Data],MATCH($B203,Výskyt[kód-P]),AQ$7),"")</f>
        <v/>
      </c>
      <c r="AR203" s="48" t="str">
        <f ca="1">IF(AND($B203&gt;0,AR$7&gt;0),INDEX(Výskyt[#Data],MATCH($B203,Výskyt[kód-P]),AR$7),"")</f>
        <v/>
      </c>
      <c r="AS203" s="48" t="str">
        <f ca="1">IF(AND($B203&gt;0,AS$7&gt;0),INDEX(Výskyt[#Data],MATCH($B203,Výskyt[kód-P]),AS$7),"")</f>
        <v/>
      </c>
      <c r="AT203" s="48" t="str">
        <f ca="1">IF(AND($B203&gt;0,AT$7&gt;0),INDEX(Výskyt[#Data],MATCH($B203,Výskyt[kód-P]),AT$7),"")</f>
        <v/>
      </c>
      <c r="AU203" s="48" t="str">
        <f ca="1">IF(AND($B203&gt;0,AU$7&gt;0),INDEX(Výskyt[#Data],MATCH($B203,Výskyt[kód-P]),AU$7),"")</f>
        <v/>
      </c>
      <c r="AV203" s="48" t="str">
        <f ca="1">IF(AND($B203&gt;0,AV$7&gt;0),INDEX(Výskyt[#Data],MATCH($B203,Výskyt[kód-P]),AV$7),"")</f>
        <v/>
      </c>
      <c r="AW203" s="48" t="str">
        <f ca="1">IF(AND($B203&gt;0,AW$7&gt;0),INDEX(Výskyt[#Data],MATCH($B203,Výskyt[kód-P]),AW$7),"")</f>
        <v/>
      </c>
      <c r="AX203" s="48" t="str">
        <f ca="1">IF(AND($B203&gt;0,AX$7&gt;0),INDEX(Výskyt[#Data],MATCH($B203,Výskyt[kód-P]),AX$7),"")</f>
        <v/>
      </c>
      <c r="AY203" s="48" t="str">
        <f ca="1">IF(AND($B203&gt;0,AY$7&gt;0),INDEX(Výskyt[#Data],MATCH($B203,Výskyt[kód-P]),AY$7),"")</f>
        <v/>
      </c>
      <c r="AZ203" s="48" t="str">
        <f ca="1">IF(AND($B203&gt;0,AZ$7&gt;0),INDEX(Výskyt[#Data],MATCH($B203,Výskyt[kód-P]),AZ$7),"")</f>
        <v/>
      </c>
      <c r="BA203" s="48" t="str">
        <f ca="1">IF(AND($B203&gt;0,BA$7&gt;0),INDEX(Výskyt[#Data],MATCH($B203,Výskyt[kód-P]),BA$7),"")</f>
        <v/>
      </c>
      <c r="BB203" s="42"/>
    </row>
    <row r="204" spans="1:54" ht="12.75" customHeight="1" x14ac:dyDescent="0.4">
      <c r="A204" s="54">
        <v>196</v>
      </c>
      <c r="B204" s="55" t="str">
        <f>IFERROR(INDEX(Výskyt[[poradie]:[kód-P]],MATCH(A204,Výskyt[poradie],0),2),"")</f>
        <v/>
      </c>
      <c r="C204" s="55" t="str">
        <f>IFERROR(INDEX(Cenník[[Kód]:[Názov]],MATCH($B204,Cenník[Kód]),2),"")</f>
        <v/>
      </c>
      <c r="D204" s="48" t="str">
        <f t="shared" ca="1" si="9"/>
        <v/>
      </c>
      <c r="E204" s="56" t="str">
        <f>IFERROR(INDEX(Cenník[[KódN]:[JC]],MATCH($B204,Cenník[KódN]),2),"")</f>
        <v/>
      </c>
      <c r="F204" s="57" t="str">
        <f t="shared" ca="1" si="10"/>
        <v/>
      </c>
      <c r="G204" s="42"/>
      <c r="H204" s="58" t="str">
        <f t="shared" si="11"/>
        <v/>
      </c>
      <c r="I204" s="48" t="str">
        <f ca="1">IF(AND($B204&gt;0,I$7&gt;0),INDEX(Výskyt[#Data],MATCH($B204,Výskyt[kód-P]),I$7),"")</f>
        <v/>
      </c>
      <c r="J204" s="48" t="str">
        <f ca="1">IF(AND($B204&gt;0,J$7&gt;0),INDEX(Výskyt[#Data],MATCH($B204,Výskyt[kód-P]),J$7),"")</f>
        <v/>
      </c>
      <c r="K204" s="48" t="str">
        <f ca="1">IF(AND($B204&gt;0,K$7&gt;0),INDEX(Výskyt[#Data],MATCH($B204,Výskyt[kód-P]),K$7),"")</f>
        <v/>
      </c>
      <c r="L204" s="48" t="str">
        <f ca="1">IF(AND($B204&gt;0,L$7&gt;0),INDEX(Výskyt[#Data],MATCH($B204,Výskyt[kód-P]),L$7),"")</f>
        <v/>
      </c>
      <c r="M204" s="48" t="str">
        <f ca="1">IF(AND($B204&gt;0,M$7&gt;0),INDEX(Výskyt[#Data],MATCH($B204,Výskyt[kód-P]),M$7),"")</f>
        <v/>
      </c>
      <c r="N204" s="48" t="str">
        <f ca="1">IF(AND($B204&gt;0,N$7&gt;0),INDEX(Výskyt[#Data],MATCH($B204,Výskyt[kód-P]),N$7),"")</f>
        <v/>
      </c>
      <c r="O204" s="48" t="str">
        <f ca="1">IF(AND($B204&gt;0,O$7&gt;0),INDEX(Výskyt[#Data],MATCH($B204,Výskyt[kód-P]),O$7),"")</f>
        <v/>
      </c>
      <c r="P204" s="48" t="str">
        <f ca="1">IF(AND($B204&gt;0,P$7&gt;0),INDEX(Výskyt[#Data],MATCH($B204,Výskyt[kód-P]),P$7),"")</f>
        <v/>
      </c>
      <c r="Q204" s="48" t="str">
        <f ca="1">IF(AND($B204&gt;0,Q$7&gt;0),INDEX(Výskyt[#Data],MATCH($B204,Výskyt[kód-P]),Q$7),"")</f>
        <v/>
      </c>
      <c r="R204" s="48" t="str">
        <f ca="1">IF(AND($B204&gt;0,R$7&gt;0),INDEX(Výskyt[#Data],MATCH($B204,Výskyt[kód-P]),R$7),"")</f>
        <v/>
      </c>
      <c r="S204" s="48" t="str">
        <f ca="1">IF(AND($B204&gt;0,S$7&gt;0),INDEX(Výskyt[#Data],MATCH($B204,Výskyt[kód-P]),S$7),"")</f>
        <v/>
      </c>
      <c r="T204" s="48" t="str">
        <f ca="1">IF(AND($B204&gt;0,T$7&gt;0),INDEX(Výskyt[#Data],MATCH($B204,Výskyt[kód-P]),T$7),"")</f>
        <v/>
      </c>
      <c r="U204" s="48" t="str">
        <f ca="1">IF(AND($B204&gt;0,U$7&gt;0),INDEX(Výskyt[#Data],MATCH($B204,Výskyt[kód-P]),U$7),"")</f>
        <v/>
      </c>
      <c r="V204" s="48" t="str">
        <f ca="1">IF(AND($B204&gt;0,V$7&gt;0),INDEX(Výskyt[#Data],MATCH($B204,Výskyt[kód-P]),V$7),"")</f>
        <v/>
      </c>
      <c r="W204" s="48" t="str">
        <f ca="1">IF(AND($B204&gt;0,W$7&gt;0),INDEX(Výskyt[#Data],MATCH($B204,Výskyt[kód-P]),W$7),"")</f>
        <v/>
      </c>
      <c r="X204" s="48" t="str">
        <f ca="1">IF(AND($B204&gt;0,X$7&gt;0),INDEX(Výskyt[#Data],MATCH($B204,Výskyt[kód-P]),X$7),"")</f>
        <v/>
      </c>
      <c r="Y204" s="48" t="str">
        <f ca="1">IF(AND($B204&gt;0,Y$7&gt;0),INDEX(Výskyt[#Data],MATCH($B204,Výskyt[kód-P]),Y$7),"")</f>
        <v/>
      </c>
      <c r="Z204" s="48" t="str">
        <f ca="1">IF(AND($B204&gt;0,Z$7&gt;0),INDEX(Výskyt[#Data],MATCH($B204,Výskyt[kód-P]),Z$7),"")</f>
        <v/>
      </c>
      <c r="AA204" s="48" t="str">
        <f ca="1">IF(AND($B204&gt;0,AA$7&gt;0),INDEX(Výskyt[#Data],MATCH($B204,Výskyt[kód-P]),AA$7),"")</f>
        <v/>
      </c>
      <c r="AB204" s="48" t="str">
        <f ca="1">IF(AND($B204&gt;0,AB$7&gt;0),INDEX(Výskyt[#Data],MATCH($B204,Výskyt[kód-P]),AB$7),"")</f>
        <v/>
      </c>
      <c r="AC204" s="48" t="str">
        <f ca="1">IF(AND($B204&gt;0,AC$7&gt;0),INDEX(Výskyt[#Data],MATCH($B204,Výskyt[kód-P]),AC$7),"")</f>
        <v/>
      </c>
      <c r="AD204" s="48" t="str">
        <f ca="1">IF(AND($B204&gt;0,AD$7&gt;0),INDEX(Výskyt[#Data],MATCH($B204,Výskyt[kód-P]),AD$7),"")</f>
        <v/>
      </c>
      <c r="AE204" s="48" t="str">
        <f ca="1">IF(AND($B204&gt;0,AE$7&gt;0),INDEX(Výskyt[#Data],MATCH($B204,Výskyt[kód-P]),AE$7),"")</f>
        <v/>
      </c>
      <c r="AF204" s="48" t="str">
        <f ca="1">IF(AND($B204&gt;0,AF$7&gt;0),INDEX(Výskyt[#Data],MATCH($B204,Výskyt[kód-P]),AF$7),"")</f>
        <v/>
      </c>
      <c r="AG204" s="48" t="str">
        <f ca="1">IF(AND($B204&gt;0,AG$7&gt;0),INDEX(Výskyt[#Data],MATCH($B204,Výskyt[kód-P]),AG$7),"")</f>
        <v/>
      </c>
      <c r="AH204" s="48" t="str">
        <f ca="1">IF(AND($B204&gt;0,AH$7&gt;0),INDEX(Výskyt[#Data],MATCH($B204,Výskyt[kód-P]),AH$7),"")</f>
        <v/>
      </c>
      <c r="AI204" s="48" t="str">
        <f ca="1">IF(AND($B204&gt;0,AI$7&gt;0),INDEX(Výskyt[#Data],MATCH($B204,Výskyt[kód-P]),AI$7),"")</f>
        <v/>
      </c>
      <c r="AJ204" s="48" t="str">
        <f ca="1">IF(AND($B204&gt;0,AJ$7&gt;0),INDEX(Výskyt[#Data],MATCH($B204,Výskyt[kód-P]),AJ$7),"")</f>
        <v/>
      </c>
      <c r="AK204" s="48" t="str">
        <f ca="1">IF(AND($B204&gt;0,AK$7&gt;0),INDEX(Výskyt[#Data],MATCH($B204,Výskyt[kód-P]),AK$7),"")</f>
        <v/>
      </c>
      <c r="AL204" s="48" t="str">
        <f ca="1">IF(AND($B204&gt;0,AL$7&gt;0),INDEX(Výskyt[#Data],MATCH($B204,Výskyt[kód-P]),AL$7),"")</f>
        <v/>
      </c>
      <c r="AM204" s="48" t="str">
        <f ca="1">IF(AND($B204&gt;0,AM$7&gt;0),INDEX(Výskyt[#Data],MATCH($B204,Výskyt[kód-P]),AM$7),"")</f>
        <v/>
      </c>
      <c r="AN204" s="48" t="str">
        <f ca="1">IF(AND($B204&gt;0,AN$7&gt;0),INDEX(Výskyt[#Data],MATCH($B204,Výskyt[kód-P]),AN$7),"")</f>
        <v/>
      </c>
      <c r="AO204" s="48" t="str">
        <f ca="1">IF(AND($B204&gt;0,AO$7&gt;0),INDEX(Výskyt[#Data],MATCH($B204,Výskyt[kód-P]),AO$7),"")</f>
        <v/>
      </c>
      <c r="AP204" s="48" t="str">
        <f ca="1">IF(AND($B204&gt;0,AP$7&gt;0),INDEX(Výskyt[#Data],MATCH($B204,Výskyt[kód-P]),AP$7),"")</f>
        <v/>
      </c>
      <c r="AQ204" s="48" t="str">
        <f ca="1">IF(AND($B204&gt;0,AQ$7&gt;0),INDEX(Výskyt[#Data],MATCH($B204,Výskyt[kód-P]),AQ$7),"")</f>
        <v/>
      </c>
      <c r="AR204" s="48" t="str">
        <f ca="1">IF(AND($B204&gt;0,AR$7&gt;0),INDEX(Výskyt[#Data],MATCH($B204,Výskyt[kód-P]),AR$7),"")</f>
        <v/>
      </c>
      <c r="AS204" s="48" t="str">
        <f ca="1">IF(AND($B204&gt;0,AS$7&gt;0),INDEX(Výskyt[#Data],MATCH($B204,Výskyt[kód-P]),AS$7),"")</f>
        <v/>
      </c>
      <c r="AT204" s="48" t="str">
        <f ca="1">IF(AND($B204&gt;0,AT$7&gt;0),INDEX(Výskyt[#Data],MATCH($B204,Výskyt[kód-P]),AT$7),"")</f>
        <v/>
      </c>
      <c r="AU204" s="48" t="str">
        <f ca="1">IF(AND($B204&gt;0,AU$7&gt;0),INDEX(Výskyt[#Data],MATCH($B204,Výskyt[kód-P]),AU$7),"")</f>
        <v/>
      </c>
      <c r="AV204" s="48" t="str">
        <f ca="1">IF(AND($B204&gt;0,AV$7&gt;0),INDEX(Výskyt[#Data],MATCH($B204,Výskyt[kód-P]),AV$7),"")</f>
        <v/>
      </c>
      <c r="AW204" s="48" t="str">
        <f ca="1">IF(AND($B204&gt;0,AW$7&gt;0),INDEX(Výskyt[#Data],MATCH($B204,Výskyt[kód-P]),AW$7),"")</f>
        <v/>
      </c>
      <c r="AX204" s="48" t="str">
        <f ca="1">IF(AND($B204&gt;0,AX$7&gt;0),INDEX(Výskyt[#Data],MATCH($B204,Výskyt[kód-P]),AX$7),"")</f>
        <v/>
      </c>
      <c r="AY204" s="48" t="str">
        <f ca="1">IF(AND($B204&gt;0,AY$7&gt;0),INDEX(Výskyt[#Data],MATCH($B204,Výskyt[kód-P]),AY$7),"")</f>
        <v/>
      </c>
      <c r="AZ204" s="48" t="str">
        <f ca="1">IF(AND($B204&gt;0,AZ$7&gt;0),INDEX(Výskyt[#Data],MATCH($B204,Výskyt[kód-P]),AZ$7),"")</f>
        <v/>
      </c>
      <c r="BA204" s="48" t="str">
        <f ca="1">IF(AND($B204&gt;0,BA$7&gt;0),INDEX(Výskyt[#Data],MATCH($B204,Výskyt[kód-P]),BA$7),"")</f>
        <v/>
      </c>
      <c r="BB204" s="42"/>
    </row>
    <row r="205" spans="1:54" ht="12.75" customHeight="1" x14ac:dyDescent="0.4">
      <c r="A205" s="54">
        <v>197</v>
      </c>
      <c r="B205" s="55" t="str">
        <f>IFERROR(INDEX(Výskyt[[poradie]:[kód-P]],MATCH(A205,Výskyt[poradie],0),2),"")</f>
        <v/>
      </c>
      <c r="C205" s="55" t="str">
        <f>IFERROR(INDEX(Cenník[[Kód]:[Názov]],MATCH($B205,Cenník[Kód]),2),"")</f>
        <v/>
      </c>
      <c r="D205" s="48" t="str">
        <f t="shared" ca="1" si="9"/>
        <v/>
      </c>
      <c r="E205" s="56" t="str">
        <f>IFERROR(INDEX(Cenník[[KódN]:[JC]],MATCH($B205,Cenník[KódN]),2),"")</f>
        <v/>
      </c>
      <c r="F205" s="57" t="str">
        <f t="shared" ca="1" si="10"/>
        <v/>
      </c>
      <c r="G205" s="42"/>
      <c r="H205" s="58" t="str">
        <f t="shared" si="11"/>
        <v/>
      </c>
      <c r="I205" s="48" t="str">
        <f ca="1">IF(AND($B205&gt;0,I$7&gt;0),INDEX(Výskyt[#Data],MATCH($B205,Výskyt[kód-P]),I$7),"")</f>
        <v/>
      </c>
      <c r="J205" s="48" t="str">
        <f ca="1">IF(AND($B205&gt;0,J$7&gt;0),INDEX(Výskyt[#Data],MATCH($B205,Výskyt[kód-P]),J$7),"")</f>
        <v/>
      </c>
      <c r="K205" s="48" t="str">
        <f ca="1">IF(AND($B205&gt;0,K$7&gt;0),INDEX(Výskyt[#Data],MATCH($B205,Výskyt[kód-P]),K$7),"")</f>
        <v/>
      </c>
      <c r="L205" s="48" t="str">
        <f ca="1">IF(AND($B205&gt;0,L$7&gt;0),INDEX(Výskyt[#Data],MATCH($B205,Výskyt[kód-P]),L$7),"")</f>
        <v/>
      </c>
      <c r="M205" s="48" t="str">
        <f ca="1">IF(AND($B205&gt;0,M$7&gt;0),INDEX(Výskyt[#Data],MATCH($B205,Výskyt[kód-P]),M$7),"")</f>
        <v/>
      </c>
      <c r="N205" s="48" t="str">
        <f ca="1">IF(AND($B205&gt;0,N$7&gt;0),INDEX(Výskyt[#Data],MATCH($B205,Výskyt[kód-P]),N$7),"")</f>
        <v/>
      </c>
      <c r="O205" s="48" t="str">
        <f ca="1">IF(AND($B205&gt;0,O$7&gt;0),INDEX(Výskyt[#Data],MATCH($B205,Výskyt[kód-P]),O$7),"")</f>
        <v/>
      </c>
      <c r="P205" s="48" t="str">
        <f ca="1">IF(AND($B205&gt;0,P$7&gt;0),INDEX(Výskyt[#Data],MATCH($B205,Výskyt[kód-P]),P$7),"")</f>
        <v/>
      </c>
      <c r="Q205" s="48" t="str">
        <f ca="1">IF(AND($B205&gt;0,Q$7&gt;0),INDEX(Výskyt[#Data],MATCH($B205,Výskyt[kód-P]),Q$7),"")</f>
        <v/>
      </c>
      <c r="R205" s="48" t="str">
        <f ca="1">IF(AND($B205&gt;0,R$7&gt;0),INDEX(Výskyt[#Data],MATCH($B205,Výskyt[kód-P]),R$7),"")</f>
        <v/>
      </c>
      <c r="S205" s="48" t="str">
        <f ca="1">IF(AND($B205&gt;0,S$7&gt;0),INDEX(Výskyt[#Data],MATCH($B205,Výskyt[kód-P]),S$7),"")</f>
        <v/>
      </c>
      <c r="T205" s="48" t="str">
        <f ca="1">IF(AND($B205&gt;0,T$7&gt;0),INDEX(Výskyt[#Data],MATCH($B205,Výskyt[kód-P]),T$7),"")</f>
        <v/>
      </c>
      <c r="U205" s="48" t="str">
        <f ca="1">IF(AND($B205&gt;0,U$7&gt;0),INDEX(Výskyt[#Data],MATCH($B205,Výskyt[kód-P]),U$7),"")</f>
        <v/>
      </c>
      <c r="V205" s="48" t="str">
        <f ca="1">IF(AND($B205&gt;0,V$7&gt;0),INDEX(Výskyt[#Data],MATCH($B205,Výskyt[kód-P]),V$7),"")</f>
        <v/>
      </c>
      <c r="W205" s="48" t="str">
        <f ca="1">IF(AND($B205&gt;0,W$7&gt;0),INDEX(Výskyt[#Data],MATCH($B205,Výskyt[kód-P]),W$7),"")</f>
        <v/>
      </c>
      <c r="X205" s="48" t="str">
        <f ca="1">IF(AND($B205&gt;0,X$7&gt;0),INDEX(Výskyt[#Data],MATCH($B205,Výskyt[kód-P]),X$7),"")</f>
        <v/>
      </c>
      <c r="Y205" s="48" t="str">
        <f ca="1">IF(AND($B205&gt;0,Y$7&gt;0),INDEX(Výskyt[#Data],MATCH($B205,Výskyt[kód-P]),Y$7),"")</f>
        <v/>
      </c>
      <c r="Z205" s="48" t="str">
        <f ca="1">IF(AND($B205&gt;0,Z$7&gt;0),INDEX(Výskyt[#Data],MATCH($B205,Výskyt[kód-P]),Z$7),"")</f>
        <v/>
      </c>
      <c r="AA205" s="48" t="str">
        <f ca="1">IF(AND($B205&gt;0,AA$7&gt;0),INDEX(Výskyt[#Data],MATCH($B205,Výskyt[kód-P]),AA$7),"")</f>
        <v/>
      </c>
      <c r="AB205" s="48" t="str">
        <f ca="1">IF(AND($B205&gt;0,AB$7&gt;0),INDEX(Výskyt[#Data],MATCH($B205,Výskyt[kód-P]),AB$7),"")</f>
        <v/>
      </c>
      <c r="AC205" s="48" t="str">
        <f ca="1">IF(AND($B205&gt;0,AC$7&gt;0),INDEX(Výskyt[#Data],MATCH($B205,Výskyt[kód-P]),AC$7),"")</f>
        <v/>
      </c>
      <c r="AD205" s="48" t="str">
        <f ca="1">IF(AND($B205&gt;0,AD$7&gt;0),INDEX(Výskyt[#Data],MATCH($B205,Výskyt[kód-P]),AD$7),"")</f>
        <v/>
      </c>
      <c r="AE205" s="48" t="str">
        <f ca="1">IF(AND($B205&gt;0,AE$7&gt;0),INDEX(Výskyt[#Data],MATCH($B205,Výskyt[kód-P]),AE$7),"")</f>
        <v/>
      </c>
      <c r="AF205" s="48" t="str">
        <f ca="1">IF(AND($B205&gt;0,AF$7&gt;0),INDEX(Výskyt[#Data],MATCH($B205,Výskyt[kód-P]),AF$7),"")</f>
        <v/>
      </c>
      <c r="AG205" s="48" t="str">
        <f ca="1">IF(AND($B205&gt;0,AG$7&gt;0),INDEX(Výskyt[#Data],MATCH($B205,Výskyt[kód-P]),AG$7),"")</f>
        <v/>
      </c>
      <c r="AH205" s="48" t="str">
        <f ca="1">IF(AND($B205&gt;0,AH$7&gt;0),INDEX(Výskyt[#Data],MATCH($B205,Výskyt[kód-P]),AH$7),"")</f>
        <v/>
      </c>
      <c r="AI205" s="48" t="str">
        <f ca="1">IF(AND($B205&gt;0,AI$7&gt;0),INDEX(Výskyt[#Data],MATCH($B205,Výskyt[kód-P]),AI$7),"")</f>
        <v/>
      </c>
      <c r="AJ205" s="48" t="str">
        <f ca="1">IF(AND($B205&gt;0,AJ$7&gt;0),INDEX(Výskyt[#Data],MATCH($B205,Výskyt[kód-P]),AJ$7),"")</f>
        <v/>
      </c>
      <c r="AK205" s="48" t="str">
        <f ca="1">IF(AND($B205&gt;0,AK$7&gt;0),INDEX(Výskyt[#Data],MATCH($B205,Výskyt[kód-P]),AK$7),"")</f>
        <v/>
      </c>
      <c r="AL205" s="48" t="str">
        <f ca="1">IF(AND($B205&gt;0,AL$7&gt;0),INDEX(Výskyt[#Data],MATCH($B205,Výskyt[kód-P]),AL$7),"")</f>
        <v/>
      </c>
      <c r="AM205" s="48" t="str">
        <f ca="1">IF(AND($B205&gt;0,AM$7&gt;0),INDEX(Výskyt[#Data],MATCH($B205,Výskyt[kód-P]),AM$7),"")</f>
        <v/>
      </c>
      <c r="AN205" s="48" t="str">
        <f ca="1">IF(AND($B205&gt;0,AN$7&gt;0),INDEX(Výskyt[#Data],MATCH($B205,Výskyt[kód-P]),AN$7),"")</f>
        <v/>
      </c>
      <c r="AO205" s="48" t="str">
        <f ca="1">IF(AND($B205&gt;0,AO$7&gt;0),INDEX(Výskyt[#Data],MATCH($B205,Výskyt[kód-P]),AO$7),"")</f>
        <v/>
      </c>
      <c r="AP205" s="48" t="str">
        <f ca="1">IF(AND($B205&gt;0,AP$7&gt;0),INDEX(Výskyt[#Data],MATCH($B205,Výskyt[kód-P]),AP$7),"")</f>
        <v/>
      </c>
      <c r="AQ205" s="48" t="str">
        <f ca="1">IF(AND($B205&gt;0,AQ$7&gt;0),INDEX(Výskyt[#Data],MATCH($B205,Výskyt[kód-P]),AQ$7),"")</f>
        <v/>
      </c>
      <c r="AR205" s="48" t="str">
        <f ca="1">IF(AND($B205&gt;0,AR$7&gt;0),INDEX(Výskyt[#Data],MATCH($B205,Výskyt[kód-P]),AR$7),"")</f>
        <v/>
      </c>
      <c r="AS205" s="48" t="str">
        <f ca="1">IF(AND($B205&gt;0,AS$7&gt;0),INDEX(Výskyt[#Data],MATCH($B205,Výskyt[kód-P]),AS$7),"")</f>
        <v/>
      </c>
      <c r="AT205" s="48" t="str">
        <f ca="1">IF(AND($B205&gt;0,AT$7&gt;0),INDEX(Výskyt[#Data],MATCH($B205,Výskyt[kód-P]),AT$7),"")</f>
        <v/>
      </c>
      <c r="AU205" s="48" t="str">
        <f ca="1">IF(AND($B205&gt;0,AU$7&gt;0),INDEX(Výskyt[#Data],MATCH($B205,Výskyt[kód-P]),AU$7),"")</f>
        <v/>
      </c>
      <c r="AV205" s="48" t="str">
        <f ca="1">IF(AND($B205&gt;0,AV$7&gt;0),INDEX(Výskyt[#Data],MATCH($B205,Výskyt[kód-P]),AV$7),"")</f>
        <v/>
      </c>
      <c r="AW205" s="48" t="str">
        <f ca="1">IF(AND($B205&gt;0,AW$7&gt;0),INDEX(Výskyt[#Data],MATCH($B205,Výskyt[kód-P]),AW$7),"")</f>
        <v/>
      </c>
      <c r="AX205" s="48" t="str">
        <f ca="1">IF(AND($B205&gt;0,AX$7&gt;0),INDEX(Výskyt[#Data],MATCH($B205,Výskyt[kód-P]),AX$7),"")</f>
        <v/>
      </c>
      <c r="AY205" s="48" t="str">
        <f ca="1">IF(AND($B205&gt;0,AY$7&gt;0),INDEX(Výskyt[#Data],MATCH($B205,Výskyt[kód-P]),AY$7),"")</f>
        <v/>
      </c>
      <c r="AZ205" s="48" t="str">
        <f ca="1">IF(AND($B205&gt;0,AZ$7&gt;0),INDEX(Výskyt[#Data],MATCH($B205,Výskyt[kód-P]),AZ$7),"")</f>
        <v/>
      </c>
      <c r="BA205" s="48" t="str">
        <f ca="1">IF(AND($B205&gt;0,BA$7&gt;0),INDEX(Výskyt[#Data],MATCH($B205,Výskyt[kód-P]),BA$7),"")</f>
        <v/>
      </c>
      <c r="BB205" s="42"/>
    </row>
    <row r="206" spans="1:54" ht="12.75" customHeight="1" x14ac:dyDescent="0.4">
      <c r="A206" s="54">
        <v>198</v>
      </c>
      <c r="B206" s="55" t="str">
        <f>IFERROR(INDEX(Výskyt[[poradie]:[kód-P]],MATCH(A206,Výskyt[poradie],0),2),"")</f>
        <v/>
      </c>
      <c r="C206" s="55" t="str">
        <f>IFERROR(INDEX(Cenník[[Kód]:[Názov]],MATCH($B206,Cenník[Kód]),2),"")</f>
        <v/>
      </c>
      <c r="D206" s="48" t="str">
        <f t="shared" ca="1" si="9"/>
        <v/>
      </c>
      <c r="E206" s="56" t="str">
        <f>IFERROR(INDEX(Cenník[[KódN]:[JC]],MATCH($B206,Cenník[KódN]),2),"")</f>
        <v/>
      </c>
      <c r="F206" s="57" t="str">
        <f t="shared" ca="1" si="10"/>
        <v/>
      </c>
      <c r="G206" s="42"/>
      <c r="H206" s="58" t="str">
        <f t="shared" si="11"/>
        <v/>
      </c>
      <c r="I206" s="48" t="str">
        <f ca="1">IF(AND($B206&gt;0,I$7&gt;0),INDEX(Výskyt[#Data],MATCH($B206,Výskyt[kód-P]),I$7),"")</f>
        <v/>
      </c>
      <c r="J206" s="48" t="str">
        <f ca="1">IF(AND($B206&gt;0,J$7&gt;0),INDEX(Výskyt[#Data],MATCH($B206,Výskyt[kód-P]),J$7),"")</f>
        <v/>
      </c>
      <c r="K206" s="48" t="str">
        <f ca="1">IF(AND($B206&gt;0,K$7&gt;0),INDEX(Výskyt[#Data],MATCH($B206,Výskyt[kód-P]),K$7),"")</f>
        <v/>
      </c>
      <c r="L206" s="48" t="str">
        <f ca="1">IF(AND($B206&gt;0,L$7&gt;0),INDEX(Výskyt[#Data],MATCH($B206,Výskyt[kód-P]),L$7),"")</f>
        <v/>
      </c>
      <c r="M206" s="48" t="str">
        <f ca="1">IF(AND($B206&gt;0,M$7&gt;0),INDEX(Výskyt[#Data],MATCH($B206,Výskyt[kód-P]),M$7),"")</f>
        <v/>
      </c>
      <c r="N206" s="48" t="str">
        <f ca="1">IF(AND($B206&gt;0,N$7&gt;0),INDEX(Výskyt[#Data],MATCH($B206,Výskyt[kód-P]),N$7),"")</f>
        <v/>
      </c>
      <c r="O206" s="48" t="str">
        <f ca="1">IF(AND($B206&gt;0,O$7&gt;0),INDEX(Výskyt[#Data],MATCH($B206,Výskyt[kód-P]),O$7),"")</f>
        <v/>
      </c>
      <c r="P206" s="48" t="str">
        <f ca="1">IF(AND($B206&gt;0,P$7&gt;0),INDEX(Výskyt[#Data],MATCH($B206,Výskyt[kód-P]),P$7),"")</f>
        <v/>
      </c>
      <c r="Q206" s="48" t="str">
        <f ca="1">IF(AND($B206&gt;0,Q$7&gt;0),INDEX(Výskyt[#Data],MATCH($B206,Výskyt[kód-P]),Q$7),"")</f>
        <v/>
      </c>
      <c r="R206" s="48" t="str">
        <f ca="1">IF(AND($B206&gt;0,R$7&gt;0),INDEX(Výskyt[#Data],MATCH($B206,Výskyt[kód-P]),R$7),"")</f>
        <v/>
      </c>
      <c r="S206" s="48" t="str">
        <f ca="1">IF(AND($B206&gt;0,S$7&gt;0),INDEX(Výskyt[#Data],MATCH($B206,Výskyt[kód-P]),S$7),"")</f>
        <v/>
      </c>
      <c r="T206" s="48" t="str">
        <f ca="1">IF(AND($B206&gt;0,T$7&gt;0),INDEX(Výskyt[#Data],MATCH($B206,Výskyt[kód-P]),T$7),"")</f>
        <v/>
      </c>
      <c r="U206" s="48" t="str">
        <f ca="1">IF(AND($B206&gt;0,U$7&gt;0),INDEX(Výskyt[#Data],MATCH($B206,Výskyt[kód-P]),U$7),"")</f>
        <v/>
      </c>
      <c r="V206" s="48" t="str">
        <f ca="1">IF(AND($B206&gt;0,V$7&gt;0),INDEX(Výskyt[#Data],MATCH($B206,Výskyt[kód-P]),V$7),"")</f>
        <v/>
      </c>
      <c r="W206" s="48" t="str">
        <f ca="1">IF(AND($B206&gt;0,W$7&gt;0),INDEX(Výskyt[#Data],MATCH($B206,Výskyt[kód-P]),W$7),"")</f>
        <v/>
      </c>
      <c r="X206" s="48" t="str">
        <f ca="1">IF(AND($B206&gt;0,X$7&gt;0),INDEX(Výskyt[#Data],MATCH($B206,Výskyt[kód-P]),X$7),"")</f>
        <v/>
      </c>
      <c r="Y206" s="48" t="str">
        <f ca="1">IF(AND($B206&gt;0,Y$7&gt;0),INDEX(Výskyt[#Data],MATCH($B206,Výskyt[kód-P]),Y$7),"")</f>
        <v/>
      </c>
      <c r="Z206" s="48" t="str">
        <f ca="1">IF(AND($B206&gt;0,Z$7&gt;0),INDEX(Výskyt[#Data],MATCH($B206,Výskyt[kód-P]),Z$7),"")</f>
        <v/>
      </c>
      <c r="AA206" s="48" t="str">
        <f ca="1">IF(AND($B206&gt;0,AA$7&gt;0),INDEX(Výskyt[#Data],MATCH($B206,Výskyt[kód-P]),AA$7),"")</f>
        <v/>
      </c>
      <c r="AB206" s="48" t="str">
        <f ca="1">IF(AND($B206&gt;0,AB$7&gt;0),INDEX(Výskyt[#Data],MATCH($B206,Výskyt[kód-P]),AB$7),"")</f>
        <v/>
      </c>
      <c r="AC206" s="48" t="str">
        <f ca="1">IF(AND($B206&gt;0,AC$7&gt;0),INDEX(Výskyt[#Data],MATCH($B206,Výskyt[kód-P]),AC$7),"")</f>
        <v/>
      </c>
      <c r="AD206" s="48" t="str">
        <f ca="1">IF(AND($B206&gt;0,AD$7&gt;0),INDEX(Výskyt[#Data],MATCH($B206,Výskyt[kód-P]),AD$7),"")</f>
        <v/>
      </c>
      <c r="AE206" s="48" t="str">
        <f ca="1">IF(AND($B206&gt;0,AE$7&gt;0),INDEX(Výskyt[#Data],MATCH($B206,Výskyt[kód-P]),AE$7),"")</f>
        <v/>
      </c>
      <c r="AF206" s="48" t="str">
        <f ca="1">IF(AND($B206&gt;0,AF$7&gt;0),INDEX(Výskyt[#Data],MATCH($B206,Výskyt[kód-P]),AF$7),"")</f>
        <v/>
      </c>
      <c r="AG206" s="48" t="str">
        <f ca="1">IF(AND($B206&gt;0,AG$7&gt;0),INDEX(Výskyt[#Data],MATCH($B206,Výskyt[kód-P]),AG$7),"")</f>
        <v/>
      </c>
      <c r="AH206" s="48" t="str">
        <f ca="1">IF(AND($B206&gt;0,AH$7&gt;0),INDEX(Výskyt[#Data],MATCH($B206,Výskyt[kód-P]),AH$7),"")</f>
        <v/>
      </c>
      <c r="AI206" s="48" t="str">
        <f ca="1">IF(AND($B206&gt;0,AI$7&gt;0),INDEX(Výskyt[#Data],MATCH($B206,Výskyt[kód-P]),AI$7),"")</f>
        <v/>
      </c>
      <c r="AJ206" s="48" t="str">
        <f ca="1">IF(AND($B206&gt;0,AJ$7&gt;0),INDEX(Výskyt[#Data],MATCH($B206,Výskyt[kód-P]),AJ$7),"")</f>
        <v/>
      </c>
      <c r="AK206" s="48" t="str">
        <f ca="1">IF(AND($B206&gt;0,AK$7&gt;0),INDEX(Výskyt[#Data],MATCH($B206,Výskyt[kód-P]),AK$7),"")</f>
        <v/>
      </c>
      <c r="AL206" s="48" t="str">
        <f ca="1">IF(AND($B206&gt;0,AL$7&gt;0),INDEX(Výskyt[#Data],MATCH($B206,Výskyt[kód-P]),AL$7),"")</f>
        <v/>
      </c>
      <c r="AM206" s="48" t="str">
        <f ca="1">IF(AND($B206&gt;0,AM$7&gt;0),INDEX(Výskyt[#Data],MATCH($B206,Výskyt[kód-P]),AM$7),"")</f>
        <v/>
      </c>
      <c r="AN206" s="48" t="str">
        <f ca="1">IF(AND($B206&gt;0,AN$7&gt;0),INDEX(Výskyt[#Data],MATCH($B206,Výskyt[kód-P]),AN$7),"")</f>
        <v/>
      </c>
      <c r="AO206" s="48" t="str">
        <f ca="1">IF(AND($B206&gt;0,AO$7&gt;0),INDEX(Výskyt[#Data],MATCH($B206,Výskyt[kód-P]),AO$7),"")</f>
        <v/>
      </c>
      <c r="AP206" s="48" t="str">
        <f ca="1">IF(AND($B206&gt;0,AP$7&gt;0),INDEX(Výskyt[#Data],MATCH($B206,Výskyt[kód-P]),AP$7),"")</f>
        <v/>
      </c>
      <c r="AQ206" s="48" t="str">
        <f ca="1">IF(AND($B206&gt;0,AQ$7&gt;0),INDEX(Výskyt[#Data],MATCH($B206,Výskyt[kód-P]),AQ$7),"")</f>
        <v/>
      </c>
      <c r="AR206" s="48" t="str">
        <f ca="1">IF(AND($B206&gt;0,AR$7&gt;0),INDEX(Výskyt[#Data],MATCH($B206,Výskyt[kód-P]),AR$7),"")</f>
        <v/>
      </c>
      <c r="AS206" s="48" t="str">
        <f ca="1">IF(AND($B206&gt;0,AS$7&gt;0),INDEX(Výskyt[#Data],MATCH($B206,Výskyt[kód-P]),AS$7),"")</f>
        <v/>
      </c>
      <c r="AT206" s="48" t="str">
        <f ca="1">IF(AND($B206&gt;0,AT$7&gt;0),INDEX(Výskyt[#Data],MATCH($B206,Výskyt[kód-P]),AT$7),"")</f>
        <v/>
      </c>
      <c r="AU206" s="48" t="str">
        <f ca="1">IF(AND($B206&gt;0,AU$7&gt;0),INDEX(Výskyt[#Data],MATCH($B206,Výskyt[kód-P]),AU$7),"")</f>
        <v/>
      </c>
      <c r="AV206" s="48" t="str">
        <f ca="1">IF(AND($B206&gt;0,AV$7&gt;0),INDEX(Výskyt[#Data],MATCH($B206,Výskyt[kód-P]),AV$7),"")</f>
        <v/>
      </c>
      <c r="AW206" s="48" t="str">
        <f ca="1">IF(AND($B206&gt;0,AW$7&gt;0),INDEX(Výskyt[#Data],MATCH($B206,Výskyt[kód-P]),AW$7),"")</f>
        <v/>
      </c>
      <c r="AX206" s="48" t="str">
        <f ca="1">IF(AND($B206&gt;0,AX$7&gt;0),INDEX(Výskyt[#Data],MATCH($B206,Výskyt[kód-P]),AX$7),"")</f>
        <v/>
      </c>
      <c r="AY206" s="48" t="str">
        <f ca="1">IF(AND($B206&gt;0,AY$7&gt;0),INDEX(Výskyt[#Data],MATCH($B206,Výskyt[kód-P]),AY$7),"")</f>
        <v/>
      </c>
      <c r="AZ206" s="48" t="str">
        <f ca="1">IF(AND($B206&gt;0,AZ$7&gt;0),INDEX(Výskyt[#Data],MATCH($B206,Výskyt[kód-P]),AZ$7),"")</f>
        <v/>
      </c>
      <c r="BA206" s="48" t="str">
        <f ca="1">IF(AND($B206&gt;0,BA$7&gt;0),INDEX(Výskyt[#Data],MATCH($B206,Výskyt[kód-P]),BA$7),"")</f>
        <v/>
      </c>
      <c r="BB206" s="42"/>
    </row>
    <row r="207" spans="1:54" ht="12.75" customHeight="1" x14ac:dyDescent="0.4">
      <c r="A207" s="54">
        <v>199</v>
      </c>
      <c r="B207" s="55" t="str">
        <f>IFERROR(INDEX(Výskyt[[poradie]:[kód-P]],MATCH(A207,Výskyt[poradie],0),2),"")</f>
        <v/>
      </c>
      <c r="C207" s="55" t="str">
        <f>IFERROR(INDEX(Cenník[[Kód]:[Názov]],MATCH($B207,Cenník[Kód]),2),"")</f>
        <v/>
      </c>
      <c r="D207" s="48" t="str">
        <f t="shared" ca="1" si="9"/>
        <v/>
      </c>
      <c r="E207" s="56" t="str">
        <f>IFERROR(INDEX(Cenník[[KódN]:[JC]],MATCH($B207,Cenník[KódN]),2),"")</f>
        <v/>
      </c>
      <c r="F207" s="57" t="str">
        <f t="shared" ca="1" si="10"/>
        <v/>
      </c>
      <c r="G207" s="42"/>
      <c r="H207" s="58" t="str">
        <f t="shared" si="11"/>
        <v/>
      </c>
      <c r="I207" s="48" t="str">
        <f ca="1">IF(AND($B207&gt;0,I$7&gt;0),INDEX(Výskyt[#Data],MATCH($B207,Výskyt[kód-P]),I$7),"")</f>
        <v/>
      </c>
      <c r="J207" s="48" t="str">
        <f ca="1">IF(AND($B207&gt;0,J$7&gt;0),INDEX(Výskyt[#Data],MATCH($B207,Výskyt[kód-P]),J$7),"")</f>
        <v/>
      </c>
      <c r="K207" s="48" t="str">
        <f ca="1">IF(AND($B207&gt;0,K$7&gt;0),INDEX(Výskyt[#Data],MATCH($B207,Výskyt[kód-P]),K$7),"")</f>
        <v/>
      </c>
      <c r="L207" s="48" t="str">
        <f ca="1">IF(AND($B207&gt;0,L$7&gt;0),INDEX(Výskyt[#Data],MATCH($B207,Výskyt[kód-P]),L$7),"")</f>
        <v/>
      </c>
      <c r="M207" s="48" t="str">
        <f ca="1">IF(AND($B207&gt;0,M$7&gt;0),INDEX(Výskyt[#Data],MATCH($B207,Výskyt[kód-P]),M$7),"")</f>
        <v/>
      </c>
      <c r="N207" s="48" t="str">
        <f ca="1">IF(AND($B207&gt;0,N$7&gt;0),INDEX(Výskyt[#Data],MATCH($B207,Výskyt[kód-P]),N$7),"")</f>
        <v/>
      </c>
      <c r="O207" s="48" t="str">
        <f ca="1">IF(AND($B207&gt;0,O$7&gt;0),INDEX(Výskyt[#Data],MATCH($B207,Výskyt[kód-P]),O$7),"")</f>
        <v/>
      </c>
      <c r="P207" s="48" t="str">
        <f ca="1">IF(AND($B207&gt;0,P$7&gt;0),INDEX(Výskyt[#Data],MATCH($B207,Výskyt[kód-P]),P$7),"")</f>
        <v/>
      </c>
      <c r="Q207" s="48" t="str">
        <f ca="1">IF(AND($B207&gt;0,Q$7&gt;0),INDEX(Výskyt[#Data],MATCH($B207,Výskyt[kód-P]),Q$7),"")</f>
        <v/>
      </c>
      <c r="R207" s="48" t="str">
        <f ca="1">IF(AND($B207&gt;0,R$7&gt;0),INDEX(Výskyt[#Data],MATCH($B207,Výskyt[kód-P]),R$7),"")</f>
        <v/>
      </c>
      <c r="S207" s="48" t="str">
        <f ca="1">IF(AND($B207&gt;0,S$7&gt;0),INDEX(Výskyt[#Data],MATCH($B207,Výskyt[kód-P]),S$7),"")</f>
        <v/>
      </c>
      <c r="T207" s="48" t="str">
        <f ca="1">IF(AND($B207&gt;0,T$7&gt;0),INDEX(Výskyt[#Data],MATCH($B207,Výskyt[kód-P]),T$7),"")</f>
        <v/>
      </c>
      <c r="U207" s="48" t="str">
        <f ca="1">IF(AND($B207&gt;0,U$7&gt;0),INDEX(Výskyt[#Data],MATCH($B207,Výskyt[kód-P]),U$7),"")</f>
        <v/>
      </c>
      <c r="V207" s="48" t="str">
        <f ca="1">IF(AND($B207&gt;0,V$7&gt;0),INDEX(Výskyt[#Data],MATCH($B207,Výskyt[kód-P]),V$7),"")</f>
        <v/>
      </c>
      <c r="W207" s="48" t="str">
        <f ca="1">IF(AND($B207&gt;0,W$7&gt;0),INDEX(Výskyt[#Data],MATCH($B207,Výskyt[kód-P]),W$7),"")</f>
        <v/>
      </c>
      <c r="X207" s="48" t="str">
        <f ca="1">IF(AND($B207&gt;0,X$7&gt;0),INDEX(Výskyt[#Data],MATCH($B207,Výskyt[kód-P]),X$7),"")</f>
        <v/>
      </c>
      <c r="Y207" s="48" t="str">
        <f ca="1">IF(AND($B207&gt;0,Y$7&gt;0),INDEX(Výskyt[#Data],MATCH($B207,Výskyt[kód-P]),Y$7),"")</f>
        <v/>
      </c>
      <c r="Z207" s="48" t="str">
        <f ca="1">IF(AND($B207&gt;0,Z$7&gt;0),INDEX(Výskyt[#Data],MATCH($B207,Výskyt[kód-P]),Z$7),"")</f>
        <v/>
      </c>
      <c r="AA207" s="48" t="str">
        <f ca="1">IF(AND($B207&gt;0,AA$7&gt;0),INDEX(Výskyt[#Data],MATCH($B207,Výskyt[kód-P]),AA$7),"")</f>
        <v/>
      </c>
      <c r="AB207" s="48" t="str">
        <f ca="1">IF(AND($B207&gt;0,AB$7&gt;0),INDEX(Výskyt[#Data],MATCH($B207,Výskyt[kód-P]),AB$7),"")</f>
        <v/>
      </c>
      <c r="AC207" s="48" t="str">
        <f ca="1">IF(AND($B207&gt;0,AC$7&gt;0),INDEX(Výskyt[#Data],MATCH($B207,Výskyt[kód-P]),AC$7),"")</f>
        <v/>
      </c>
      <c r="AD207" s="48" t="str">
        <f ca="1">IF(AND($B207&gt;0,AD$7&gt;0),INDEX(Výskyt[#Data],MATCH($B207,Výskyt[kód-P]),AD$7),"")</f>
        <v/>
      </c>
      <c r="AE207" s="48" t="str">
        <f ca="1">IF(AND($B207&gt;0,AE$7&gt;0),INDEX(Výskyt[#Data],MATCH($B207,Výskyt[kód-P]),AE$7),"")</f>
        <v/>
      </c>
      <c r="AF207" s="48" t="str">
        <f ca="1">IF(AND($B207&gt;0,AF$7&gt;0),INDEX(Výskyt[#Data],MATCH($B207,Výskyt[kód-P]),AF$7),"")</f>
        <v/>
      </c>
      <c r="AG207" s="48" t="str">
        <f ca="1">IF(AND($B207&gt;0,AG$7&gt;0),INDEX(Výskyt[#Data],MATCH($B207,Výskyt[kód-P]),AG$7),"")</f>
        <v/>
      </c>
      <c r="AH207" s="48" t="str">
        <f ca="1">IF(AND($B207&gt;0,AH$7&gt;0),INDEX(Výskyt[#Data],MATCH($B207,Výskyt[kód-P]),AH$7),"")</f>
        <v/>
      </c>
      <c r="AI207" s="48" t="str">
        <f ca="1">IF(AND($B207&gt;0,AI$7&gt;0),INDEX(Výskyt[#Data],MATCH($B207,Výskyt[kód-P]),AI$7),"")</f>
        <v/>
      </c>
      <c r="AJ207" s="48" t="str">
        <f ca="1">IF(AND($B207&gt;0,AJ$7&gt;0),INDEX(Výskyt[#Data],MATCH($B207,Výskyt[kód-P]),AJ$7),"")</f>
        <v/>
      </c>
      <c r="AK207" s="48" t="str">
        <f ca="1">IF(AND($B207&gt;0,AK$7&gt;0),INDEX(Výskyt[#Data],MATCH($B207,Výskyt[kód-P]),AK$7),"")</f>
        <v/>
      </c>
      <c r="AL207" s="48" t="str">
        <f ca="1">IF(AND($B207&gt;0,AL$7&gt;0),INDEX(Výskyt[#Data],MATCH($B207,Výskyt[kód-P]),AL$7),"")</f>
        <v/>
      </c>
      <c r="AM207" s="48" t="str">
        <f ca="1">IF(AND($B207&gt;0,AM$7&gt;0),INDEX(Výskyt[#Data],MATCH($B207,Výskyt[kód-P]),AM$7),"")</f>
        <v/>
      </c>
      <c r="AN207" s="48" t="str">
        <f ca="1">IF(AND($B207&gt;0,AN$7&gt;0),INDEX(Výskyt[#Data],MATCH($B207,Výskyt[kód-P]),AN$7),"")</f>
        <v/>
      </c>
      <c r="AO207" s="48" t="str">
        <f ca="1">IF(AND($B207&gt;0,AO$7&gt;0),INDEX(Výskyt[#Data],MATCH($B207,Výskyt[kód-P]),AO$7),"")</f>
        <v/>
      </c>
      <c r="AP207" s="48" t="str">
        <f ca="1">IF(AND($B207&gt;0,AP$7&gt;0),INDEX(Výskyt[#Data],MATCH($B207,Výskyt[kód-P]),AP$7),"")</f>
        <v/>
      </c>
      <c r="AQ207" s="48" t="str">
        <f ca="1">IF(AND($B207&gt;0,AQ$7&gt;0),INDEX(Výskyt[#Data],MATCH($B207,Výskyt[kód-P]),AQ$7),"")</f>
        <v/>
      </c>
      <c r="AR207" s="48" t="str">
        <f ca="1">IF(AND($B207&gt;0,AR$7&gt;0),INDEX(Výskyt[#Data],MATCH($B207,Výskyt[kód-P]),AR$7),"")</f>
        <v/>
      </c>
      <c r="AS207" s="48" t="str">
        <f ca="1">IF(AND($B207&gt;0,AS$7&gt;0),INDEX(Výskyt[#Data],MATCH($B207,Výskyt[kód-P]),AS$7),"")</f>
        <v/>
      </c>
      <c r="AT207" s="48" t="str">
        <f ca="1">IF(AND($B207&gt;0,AT$7&gt;0),INDEX(Výskyt[#Data],MATCH($B207,Výskyt[kód-P]),AT$7),"")</f>
        <v/>
      </c>
      <c r="AU207" s="48" t="str">
        <f ca="1">IF(AND($B207&gt;0,AU$7&gt;0),INDEX(Výskyt[#Data],MATCH($B207,Výskyt[kód-P]),AU$7),"")</f>
        <v/>
      </c>
      <c r="AV207" s="48" t="str">
        <f ca="1">IF(AND($B207&gt;0,AV$7&gt;0),INDEX(Výskyt[#Data],MATCH($B207,Výskyt[kód-P]),AV$7),"")</f>
        <v/>
      </c>
      <c r="AW207" s="48" t="str">
        <f ca="1">IF(AND($B207&gt;0,AW$7&gt;0),INDEX(Výskyt[#Data],MATCH($B207,Výskyt[kód-P]),AW$7),"")</f>
        <v/>
      </c>
      <c r="AX207" s="48" t="str">
        <f ca="1">IF(AND($B207&gt;0,AX$7&gt;0),INDEX(Výskyt[#Data],MATCH($B207,Výskyt[kód-P]),AX$7),"")</f>
        <v/>
      </c>
      <c r="AY207" s="48" t="str">
        <f ca="1">IF(AND($B207&gt;0,AY$7&gt;0),INDEX(Výskyt[#Data],MATCH($B207,Výskyt[kód-P]),AY$7),"")</f>
        <v/>
      </c>
      <c r="AZ207" s="48" t="str">
        <f ca="1">IF(AND($B207&gt;0,AZ$7&gt;0),INDEX(Výskyt[#Data],MATCH($B207,Výskyt[kód-P]),AZ$7),"")</f>
        <v/>
      </c>
      <c r="BA207" s="48" t="str">
        <f ca="1">IF(AND($B207&gt;0,BA$7&gt;0),INDEX(Výskyt[#Data],MATCH($B207,Výskyt[kód-P]),BA$7),"")</f>
        <v/>
      </c>
      <c r="BB207" s="42"/>
    </row>
    <row r="208" spans="1:54" ht="12.75" customHeight="1" x14ac:dyDescent="0.4">
      <c r="A208" s="54">
        <v>200</v>
      </c>
      <c r="B208" s="55" t="str">
        <f>IFERROR(INDEX(Výskyt[[poradie]:[kód-P]],MATCH(A208,Výskyt[poradie],0),2),"")</f>
        <v/>
      </c>
      <c r="C208" s="55" t="str">
        <f>IFERROR(INDEX(Cenník[[Kód]:[Názov]],MATCH($B208,Cenník[Kód]),2),"")</f>
        <v/>
      </c>
      <c r="D208" s="48" t="str">
        <f t="shared" ca="1" si="9"/>
        <v/>
      </c>
      <c r="E208" s="56" t="str">
        <f>IFERROR(INDEX(Cenník[[KódN]:[JC]],MATCH($B208,Cenník[KódN]),2),"")</f>
        <v/>
      </c>
      <c r="F208" s="57" t="str">
        <f t="shared" ca="1" si="10"/>
        <v/>
      </c>
      <c r="G208" s="42"/>
      <c r="H208" s="58" t="str">
        <f t="shared" si="11"/>
        <v/>
      </c>
      <c r="I208" s="48" t="str">
        <f ca="1">IF(AND($B208&gt;0,I$7&gt;0),INDEX(Výskyt[#Data],MATCH($B208,Výskyt[kód-P]),I$7),"")</f>
        <v/>
      </c>
      <c r="J208" s="48" t="str">
        <f ca="1">IF(AND($B208&gt;0,J$7&gt;0),INDEX(Výskyt[#Data],MATCH($B208,Výskyt[kód-P]),J$7),"")</f>
        <v/>
      </c>
      <c r="K208" s="48" t="str">
        <f ca="1">IF(AND($B208&gt;0,K$7&gt;0),INDEX(Výskyt[#Data],MATCH($B208,Výskyt[kód-P]),K$7),"")</f>
        <v/>
      </c>
      <c r="L208" s="48" t="str">
        <f ca="1">IF(AND($B208&gt;0,L$7&gt;0),INDEX(Výskyt[#Data],MATCH($B208,Výskyt[kód-P]),L$7),"")</f>
        <v/>
      </c>
      <c r="M208" s="48" t="str">
        <f ca="1">IF(AND($B208&gt;0,M$7&gt;0),INDEX(Výskyt[#Data],MATCH($B208,Výskyt[kód-P]),M$7),"")</f>
        <v/>
      </c>
      <c r="N208" s="48" t="str">
        <f ca="1">IF(AND($B208&gt;0,N$7&gt;0),INDEX(Výskyt[#Data],MATCH($B208,Výskyt[kód-P]),N$7),"")</f>
        <v/>
      </c>
      <c r="O208" s="48" t="str">
        <f ca="1">IF(AND($B208&gt;0,O$7&gt;0),INDEX(Výskyt[#Data],MATCH($B208,Výskyt[kód-P]),O$7),"")</f>
        <v/>
      </c>
      <c r="P208" s="48" t="str">
        <f ca="1">IF(AND($B208&gt;0,P$7&gt;0),INDEX(Výskyt[#Data],MATCH($B208,Výskyt[kód-P]),P$7),"")</f>
        <v/>
      </c>
      <c r="Q208" s="48" t="str">
        <f ca="1">IF(AND($B208&gt;0,Q$7&gt;0),INDEX(Výskyt[#Data],MATCH($B208,Výskyt[kód-P]),Q$7),"")</f>
        <v/>
      </c>
      <c r="R208" s="48" t="str">
        <f ca="1">IF(AND($B208&gt;0,R$7&gt;0),INDEX(Výskyt[#Data],MATCH($B208,Výskyt[kód-P]),R$7),"")</f>
        <v/>
      </c>
      <c r="S208" s="48" t="str">
        <f ca="1">IF(AND($B208&gt;0,S$7&gt;0),INDEX(Výskyt[#Data],MATCH($B208,Výskyt[kód-P]),S$7),"")</f>
        <v/>
      </c>
      <c r="T208" s="48" t="str">
        <f ca="1">IF(AND($B208&gt;0,T$7&gt;0),INDEX(Výskyt[#Data],MATCH($B208,Výskyt[kód-P]),T$7),"")</f>
        <v/>
      </c>
      <c r="U208" s="48" t="str">
        <f ca="1">IF(AND($B208&gt;0,U$7&gt;0),INDEX(Výskyt[#Data],MATCH($B208,Výskyt[kód-P]),U$7),"")</f>
        <v/>
      </c>
      <c r="V208" s="48" t="str">
        <f ca="1">IF(AND($B208&gt;0,V$7&gt;0),INDEX(Výskyt[#Data],MATCH($B208,Výskyt[kód-P]),V$7),"")</f>
        <v/>
      </c>
      <c r="W208" s="48" t="str">
        <f ca="1">IF(AND($B208&gt;0,W$7&gt;0),INDEX(Výskyt[#Data],MATCH($B208,Výskyt[kód-P]),W$7),"")</f>
        <v/>
      </c>
      <c r="X208" s="48" t="str">
        <f ca="1">IF(AND($B208&gt;0,X$7&gt;0),INDEX(Výskyt[#Data],MATCH($B208,Výskyt[kód-P]),X$7),"")</f>
        <v/>
      </c>
      <c r="Y208" s="48" t="str">
        <f ca="1">IF(AND($B208&gt;0,Y$7&gt;0),INDEX(Výskyt[#Data],MATCH($B208,Výskyt[kód-P]),Y$7),"")</f>
        <v/>
      </c>
      <c r="Z208" s="48" t="str">
        <f ca="1">IF(AND($B208&gt;0,Z$7&gt;0),INDEX(Výskyt[#Data],MATCH($B208,Výskyt[kód-P]),Z$7),"")</f>
        <v/>
      </c>
      <c r="AA208" s="48" t="str">
        <f ca="1">IF(AND($B208&gt;0,AA$7&gt;0),INDEX(Výskyt[#Data],MATCH($B208,Výskyt[kód-P]),AA$7),"")</f>
        <v/>
      </c>
      <c r="AB208" s="48" t="str">
        <f ca="1">IF(AND($B208&gt;0,AB$7&gt;0),INDEX(Výskyt[#Data],MATCH($B208,Výskyt[kód-P]),AB$7),"")</f>
        <v/>
      </c>
      <c r="AC208" s="48" t="str">
        <f ca="1">IF(AND($B208&gt;0,AC$7&gt;0),INDEX(Výskyt[#Data],MATCH($B208,Výskyt[kód-P]),AC$7),"")</f>
        <v/>
      </c>
      <c r="AD208" s="48" t="str">
        <f ca="1">IF(AND($B208&gt;0,AD$7&gt;0),INDEX(Výskyt[#Data],MATCH($B208,Výskyt[kód-P]),AD$7),"")</f>
        <v/>
      </c>
      <c r="AE208" s="48" t="str">
        <f ca="1">IF(AND($B208&gt;0,AE$7&gt;0),INDEX(Výskyt[#Data],MATCH($B208,Výskyt[kód-P]),AE$7),"")</f>
        <v/>
      </c>
      <c r="AF208" s="48" t="str">
        <f ca="1">IF(AND($B208&gt;0,AF$7&gt;0),INDEX(Výskyt[#Data],MATCH($B208,Výskyt[kód-P]),AF$7),"")</f>
        <v/>
      </c>
      <c r="AG208" s="48" t="str">
        <f ca="1">IF(AND($B208&gt;0,AG$7&gt;0),INDEX(Výskyt[#Data],MATCH($B208,Výskyt[kód-P]),AG$7),"")</f>
        <v/>
      </c>
      <c r="AH208" s="48" t="str">
        <f ca="1">IF(AND($B208&gt;0,AH$7&gt;0),INDEX(Výskyt[#Data],MATCH($B208,Výskyt[kód-P]),AH$7),"")</f>
        <v/>
      </c>
      <c r="AI208" s="48" t="str">
        <f ca="1">IF(AND($B208&gt;0,AI$7&gt;0),INDEX(Výskyt[#Data],MATCH($B208,Výskyt[kód-P]),AI$7),"")</f>
        <v/>
      </c>
      <c r="AJ208" s="48" t="str">
        <f ca="1">IF(AND($B208&gt;0,AJ$7&gt;0),INDEX(Výskyt[#Data],MATCH($B208,Výskyt[kód-P]),AJ$7),"")</f>
        <v/>
      </c>
      <c r="AK208" s="48" t="str">
        <f ca="1">IF(AND($B208&gt;0,AK$7&gt;0),INDEX(Výskyt[#Data],MATCH($B208,Výskyt[kód-P]),AK$7),"")</f>
        <v/>
      </c>
      <c r="AL208" s="48" t="str">
        <f ca="1">IF(AND($B208&gt;0,AL$7&gt;0),INDEX(Výskyt[#Data],MATCH($B208,Výskyt[kód-P]),AL$7),"")</f>
        <v/>
      </c>
      <c r="AM208" s="48" t="str">
        <f ca="1">IF(AND($B208&gt;0,AM$7&gt;0),INDEX(Výskyt[#Data],MATCH($B208,Výskyt[kód-P]),AM$7),"")</f>
        <v/>
      </c>
      <c r="AN208" s="48" t="str">
        <f ca="1">IF(AND($B208&gt;0,AN$7&gt;0),INDEX(Výskyt[#Data],MATCH($B208,Výskyt[kód-P]),AN$7),"")</f>
        <v/>
      </c>
      <c r="AO208" s="48" t="str">
        <f ca="1">IF(AND($B208&gt;0,AO$7&gt;0),INDEX(Výskyt[#Data],MATCH($B208,Výskyt[kód-P]),AO$7),"")</f>
        <v/>
      </c>
      <c r="AP208" s="48" t="str">
        <f ca="1">IF(AND($B208&gt;0,AP$7&gt;0),INDEX(Výskyt[#Data],MATCH($B208,Výskyt[kód-P]),AP$7),"")</f>
        <v/>
      </c>
      <c r="AQ208" s="48" t="str">
        <f ca="1">IF(AND($B208&gt;0,AQ$7&gt;0),INDEX(Výskyt[#Data],MATCH($B208,Výskyt[kód-P]),AQ$7),"")</f>
        <v/>
      </c>
      <c r="AR208" s="48" t="str">
        <f ca="1">IF(AND($B208&gt;0,AR$7&gt;0),INDEX(Výskyt[#Data],MATCH($B208,Výskyt[kód-P]),AR$7),"")</f>
        <v/>
      </c>
      <c r="AS208" s="48" t="str">
        <f ca="1">IF(AND($B208&gt;0,AS$7&gt;0),INDEX(Výskyt[#Data],MATCH($B208,Výskyt[kód-P]),AS$7),"")</f>
        <v/>
      </c>
      <c r="AT208" s="48" t="str">
        <f ca="1">IF(AND($B208&gt;0,AT$7&gt;0),INDEX(Výskyt[#Data],MATCH($B208,Výskyt[kód-P]),AT$7),"")</f>
        <v/>
      </c>
      <c r="AU208" s="48" t="str">
        <f ca="1">IF(AND($B208&gt;0,AU$7&gt;0),INDEX(Výskyt[#Data],MATCH($B208,Výskyt[kód-P]),AU$7),"")</f>
        <v/>
      </c>
      <c r="AV208" s="48" t="str">
        <f ca="1">IF(AND($B208&gt;0,AV$7&gt;0),INDEX(Výskyt[#Data],MATCH($B208,Výskyt[kód-P]),AV$7),"")</f>
        <v/>
      </c>
      <c r="AW208" s="48" t="str">
        <f ca="1">IF(AND($B208&gt;0,AW$7&gt;0),INDEX(Výskyt[#Data],MATCH($B208,Výskyt[kód-P]),AW$7),"")</f>
        <v/>
      </c>
      <c r="AX208" s="48" t="str">
        <f ca="1">IF(AND($B208&gt;0,AX$7&gt;0),INDEX(Výskyt[#Data],MATCH($B208,Výskyt[kód-P]),AX$7),"")</f>
        <v/>
      </c>
      <c r="AY208" s="48" t="str">
        <f ca="1">IF(AND($B208&gt;0,AY$7&gt;0),INDEX(Výskyt[#Data],MATCH($B208,Výskyt[kód-P]),AY$7),"")</f>
        <v/>
      </c>
      <c r="AZ208" s="48" t="str">
        <f ca="1">IF(AND($B208&gt;0,AZ$7&gt;0),INDEX(Výskyt[#Data],MATCH($B208,Výskyt[kód-P]),AZ$7),"")</f>
        <v/>
      </c>
      <c r="BA208" s="48" t="str">
        <f ca="1">IF(AND($B208&gt;0,BA$7&gt;0),INDEX(Výskyt[#Data],MATCH($B208,Výskyt[kód-P]),BA$7),"")</f>
        <v/>
      </c>
      <c r="BB208" s="42"/>
    </row>
    <row r="209" spans="1:54" ht="12.75" customHeight="1" x14ac:dyDescent="0.4">
      <c r="A209" s="54">
        <v>201</v>
      </c>
      <c r="B209" s="55" t="str">
        <f>IFERROR(INDEX(Výskyt[[poradie]:[kód-P]],MATCH(A209,Výskyt[poradie],0),2),"")</f>
        <v/>
      </c>
      <c r="C209" s="55" t="str">
        <f>IFERROR(INDEX(Cenník[[Kód]:[Názov]],MATCH($B209,Cenník[Kód]),2),"")</f>
        <v/>
      </c>
      <c r="D209" s="48" t="str">
        <f t="shared" ca="1" si="9"/>
        <v/>
      </c>
      <c r="E209" s="56" t="str">
        <f>IFERROR(INDEX(Cenník[[KódN]:[JC]],MATCH($B209,Cenník[KódN]),2),"")</f>
        <v/>
      </c>
      <c r="F209" s="57" t="str">
        <f t="shared" ca="1" si="10"/>
        <v/>
      </c>
      <c r="G209" s="42"/>
      <c r="H209" s="58" t="str">
        <f t="shared" si="11"/>
        <v/>
      </c>
      <c r="I209" s="48" t="str">
        <f ca="1">IF(AND($B209&gt;0,I$7&gt;0),INDEX(Výskyt[#Data],MATCH($B209,Výskyt[kód-P]),I$7),"")</f>
        <v/>
      </c>
      <c r="J209" s="48" t="str">
        <f ca="1">IF(AND($B209&gt;0,J$7&gt;0),INDEX(Výskyt[#Data],MATCH($B209,Výskyt[kód-P]),J$7),"")</f>
        <v/>
      </c>
      <c r="K209" s="48" t="str">
        <f ca="1">IF(AND($B209&gt;0,K$7&gt;0),INDEX(Výskyt[#Data],MATCH($B209,Výskyt[kód-P]),K$7),"")</f>
        <v/>
      </c>
      <c r="L209" s="48" t="str">
        <f ca="1">IF(AND($B209&gt;0,L$7&gt;0),INDEX(Výskyt[#Data],MATCH($B209,Výskyt[kód-P]),L$7),"")</f>
        <v/>
      </c>
      <c r="M209" s="48" t="str">
        <f ca="1">IF(AND($B209&gt;0,M$7&gt;0),INDEX(Výskyt[#Data],MATCH($B209,Výskyt[kód-P]),M$7),"")</f>
        <v/>
      </c>
      <c r="N209" s="48" t="str">
        <f ca="1">IF(AND($B209&gt;0,N$7&gt;0),INDEX(Výskyt[#Data],MATCH($B209,Výskyt[kód-P]),N$7),"")</f>
        <v/>
      </c>
      <c r="O209" s="48" t="str">
        <f ca="1">IF(AND($B209&gt;0,O$7&gt;0),INDEX(Výskyt[#Data],MATCH($B209,Výskyt[kód-P]),O$7),"")</f>
        <v/>
      </c>
      <c r="P209" s="48" t="str">
        <f ca="1">IF(AND($B209&gt;0,P$7&gt;0),INDEX(Výskyt[#Data],MATCH($B209,Výskyt[kód-P]),P$7),"")</f>
        <v/>
      </c>
      <c r="Q209" s="48" t="str">
        <f ca="1">IF(AND($B209&gt;0,Q$7&gt;0),INDEX(Výskyt[#Data],MATCH($B209,Výskyt[kód-P]),Q$7),"")</f>
        <v/>
      </c>
      <c r="R209" s="48" t="str">
        <f ca="1">IF(AND($B209&gt;0,R$7&gt;0),INDEX(Výskyt[#Data],MATCH($B209,Výskyt[kód-P]),R$7),"")</f>
        <v/>
      </c>
      <c r="S209" s="48" t="str">
        <f ca="1">IF(AND($B209&gt;0,S$7&gt;0),INDEX(Výskyt[#Data],MATCH($B209,Výskyt[kód-P]),S$7),"")</f>
        <v/>
      </c>
      <c r="T209" s="48" t="str">
        <f ca="1">IF(AND($B209&gt;0,T$7&gt;0),INDEX(Výskyt[#Data],MATCH($B209,Výskyt[kód-P]),T$7),"")</f>
        <v/>
      </c>
      <c r="U209" s="48" t="str">
        <f ca="1">IF(AND($B209&gt;0,U$7&gt;0),INDEX(Výskyt[#Data],MATCH($B209,Výskyt[kód-P]),U$7),"")</f>
        <v/>
      </c>
      <c r="V209" s="48" t="str">
        <f ca="1">IF(AND($B209&gt;0,V$7&gt;0),INDEX(Výskyt[#Data],MATCH($B209,Výskyt[kód-P]),V$7),"")</f>
        <v/>
      </c>
      <c r="W209" s="48" t="str">
        <f ca="1">IF(AND($B209&gt;0,W$7&gt;0),INDEX(Výskyt[#Data],MATCH($B209,Výskyt[kód-P]),W$7),"")</f>
        <v/>
      </c>
      <c r="X209" s="48" t="str">
        <f ca="1">IF(AND($B209&gt;0,X$7&gt;0),INDEX(Výskyt[#Data],MATCH($B209,Výskyt[kód-P]),X$7),"")</f>
        <v/>
      </c>
      <c r="Y209" s="48" t="str">
        <f ca="1">IF(AND($B209&gt;0,Y$7&gt;0),INDEX(Výskyt[#Data],MATCH($B209,Výskyt[kód-P]),Y$7),"")</f>
        <v/>
      </c>
      <c r="Z209" s="48" t="str">
        <f ca="1">IF(AND($B209&gt;0,Z$7&gt;0),INDEX(Výskyt[#Data],MATCH($B209,Výskyt[kód-P]),Z$7),"")</f>
        <v/>
      </c>
      <c r="AA209" s="48" t="str">
        <f ca="1">IF(AND($B209&gt;0,AA$7&gt;0),INDEX(Výskyt[#Data],MATCH($B209,Výskyt[kód-P]),AA$7),"")</f>
        <v/>
      </c>
      <c r="AB209" s="48" t="str">
        <f ca="1">IF(AND($B209&gt;0,AB$7&gt;0),INDEX(Výskyt[#Data],MATCH($B209,Výskyt[kód-P]),AB$7),"")</f>
        <v/>
      </c>
      <c r="AC209" s="48" t="str">
        <f ca="1">IF(AND($B209&gt;0,AC$7&gt;0),INDEX(Výskyt[#Data],MATCH($B209,Výskyt[kód-P]),AC$7),"")</f>
        <v/>
      </c>
      <c r="AD209" s="48" t="str">
        <f ca="1">IF(AND($B209&gt;0,AD$7&gt;0),INDEX(Výskyt[#Data],MATCH($B209,Výskyt[kód-P]),AD$7),"")</f>
        <v/>
      </c>
      <c r="AE209" s="48" t="str">
        <f ca="1">IF(AND($B209&gt;0,AE$7&gt;0),INDEX(Výskyt[#Data],MATCH($B209,Výskyt[kód-P]),AE$7),"")</f>
        <v/>
      </c>
      <c r="AF209" s="48" t="str">
        <f ca="1">IF(AND($B209&gt;0,AF$7&gt;0),INDEX(Výskyt[#Data],MATCH($B209,Výskyt[kód-P]),AF$7),"")</f>
        <v/>
      </c>
      <c r="AG209" s="48" t="str">
        <f ca="1">IF(AND($B209&gt;0,AG$7&gt;0),INDEX(Výskyt[#Data],MATCH($B209,Výskyt[kód-P]),AG$7),"")</f>
        <v/>
      </c>
      <c r="AH209" s="48" t="str">
        <f ca="1">IF(AND($B209&gt;0,AH$7&gt;0),INDEX(Výskyt[#Data],MATCH($B209,Výskyt[kód-P]),AH$7),"")</f>
        <v/>
      </c>
      <c r="AI209" s="48" t="str">
        <f ca="1">IF(AND($B209&gt;0,AI$7&gt;0),INDEX(Výskyt[#Data],MATCH($B209,Výskyt[kód-P]),AI$7),"")</f>
        <v/>
      </c>
      <c r="AJ209" s="48" t="str">
        <f ca="1">IF(AND($B209&gt;0,AJ$7&gt;0),INDEX(Výskyt[#Data],MATCH($B209,Výskyt[kód-P]),AJ$7),"")</f>
        <v/>
      </c>
      <c r="AK209" s="48" t="str">
        <f ca="1">IF(AND($B209&gt;0,AK$7&gt;0),INDEX(Výskyt[#Data],MATCH($B209,Výskyt[kód-P]),AK$7),"")</f>
        <v/>
      </c>
      <c r="AL209" s="48" t="str">
        <f ca="1">IF(AND($B209&gt;0,AL$7&gt;0),INDEX(Výskyt[#Data],MATCH($B209,Výskyt[kód-P]),AL$7),"")</f>
        <v/>
      </c>
      <c r="AM209" s="48" t="str">
        <f ca="1">IF(AND($B209&gt;0,AM$7&gt;0),INDEX(Výskyt[#Data],MATCH($B209,Výskyt[kód-P]),AM$7),"")</f>
        <v/>
      </c>
      <c r="AN209" s="48" t="str">
        <f ca="1">IF(AND($B209&gt;0,AN$7&gt;0),INDEX(Výskyt[#Data],MATCH($B209,Výskyt[kód-P]),AN$7),"")</f>
        <v/>
      </c>
      <c r="AO209" s="48" t="str">
        <f ca="1">IF(AND($B209&gt;0,AO$7&gt;0),INDEX(Výskyt[#Data],MATCH($B209,Výskyt[kód-P]),AO$7),"")</f>
        <v/>
      </c>
      <c r="AP209" s="48" t="str">
        <f ca="1">IF(AND($B209&gt;0,AP$7&gt;0),INDEX(Výskyt[#Data],MATCH($B209,Výskyt[kód-P]),AP$7),"")</f>
        <v/>
      </c>
      <c r="AQ209" s="48" t="str">
        <f ca="1">IF(AND($B209&gt;0,AQ$7&gt;0),INDEX(Výskyt[#Data],MATCH($B209,Výskyt[kód-P]),AQ$7),"")</f>
        <v/>
      </c>
      <c r="AR209" s="48" t="str">
        <f ca="1">IF(AND($B209&gt;0,AR$7&gt;0),INDEX(Výskyt[#Data],MATCH($B209,Výskyt[kód-P]),AR$7),"")</f>
        <v/>
      </c>
      <c r="AS209" s="48" t="str">
        <f ca="1">IF(AND($B209&gt;0,AS$7&gt;0),INDEX(Výskyt[#Data],MATCH($B209,Výskyt[kód-P]),AS$7),"")</f>
        <v/>
      </c>
      <c r="AT209" s="48" t="str">
        <f ca="1">IF(AND($B209&gt;0,AT$7&gt;0),INDEX(Výskyt[#Data],MATCH($B209,Výskyt[kód-P]),AT$7),"")</f>
        <v/>
      </c>
      <c r="AU209" s="48" t="str">
        <f ca="1">IF(AND($B209&gt;0,AU$7&gt;0),INDEX(Výskyt[#Data],MATCH($B209,Výskyt[kód-P]),AU$7),"")</f>
        <v/>
      </c>
      <c r="AV209" s="48" t="str">
        <f ca="1">IF(AND($B209&gt;0,AV$7&gt;0),INDEX(Výskyt[#Data],MATCH($B209,Výskyt[kód-P]),AV$7),"")</f>
        <v/>
      </c>
      <c r="AW209" s="48" t="str">
        <f ca="1">IF(AND($B209&gt;0,AW$7&gt;0),INDEX(Výskyt[#Data],MATCH($B209,Výskyt[kód-P]),AW$7),"")</f>
        <v/>
      </c>
      <c r="AX209" s="48" t="str">
        <f ca="1">IF(AND($B209&gt;0,AX$7&gt;0),INDEX(Výskyt[#Data],MATCH($B209,Výskyt[kód-P]),AX$7),"")</f>
        <v/>
      </c>
      <c r="AY209" s="48" t="str">
        <f ca="1">IF(AND($B209&gt;0,AY$7&gt;0),INDEX(Výskyt[#Data],MATCH($B209,Výskyt[kód-P]),AY$7),"")</f>
        <v/>
      </c>
      <c r="AZ209" s="48" t="str">
        <f ca="1">IF(AND($B209&gt;0,AZ$7&gt;0),INDEX(Výskyt[#Data],MATCH($B209,Výskyt[kód-P]),AZ$7),"")</f>
        <v/>
      </c>
      <c r="BA209" s="48" t="str">
        <f ca="1">IF(AND($B209&gt;0,BA$7&gt;0),INDEX(Výskyt[#Data],MATCH($B209,Výskyt[kód-P]),BA$7),"")</f>
        <v/>
      </c>
      <c r="BB209" s="42"/>
    </row>
    <row r="210" spans="1:54" ht="12.75" customHeight="1" x14ac:dyDescent="0.4">
      <c r="A210" s="54">
        <v>202</v>
      </c>
      <c r="B210" s="55" t="str">
        <f>IFERROR(INDEX(Výskyt[[poradie]:[kód-P]],MATCH(A210,Výskyt[poradie],0),2),"")</f>
        <v/>
      </c>
      <c r="C210" s="55" t="str">
        <f>IFERROR(INDEX(Cenník[[Kód]:[Názov]],MATCH($B210,Cenník[Kód]),2),"")</f>
        <v/>
      </c>
      <c r="D210" s="48" t="str">
        <f t="shared" ca="1" si="9"/>
        <v/>
      </c>
      <c r="E210" s="56" t="str">
        <f>IFERROR(INDEX(Cenník[[KódN]:[JC]],MATCH($B210,Cenník[KódN]),2),"")</f>
        <v/>
      </c>
      <c r="F210" s="57" t="str">
        <f t="shared" ca="1" si="10"/>
        <v/>
      </c>
      <c r="G210" s="42"/>
      <c r="H210" s="58" t="str">
        <f t="shared" si="11"/>
        <v/>
      </c>
      <c r="I210" s="48" t="str">
        <f ca="1">IF(AND($B210&gt;0,I$7&gt;0),INDEX(Výskyt[#Data],MATCH($B210,Výskyt[kód-P]),I$7),"")</f>
        <v/>
      </c>
      <c r="J210" s="48" t="str">
        <f ca="1">IF(AND($B210&gt;0,J$7&gt;0),INDEX(Výskyt[#Data],MATCH($B210,Výskyt[kód-P]),J$7),"")</f>
        <v/>
      </c>
      <c r="K210" s="48" t="str">
        <f ca="1">IF(AND($B210&gt;0,K$7&gt;0),INDEX(Výskyt[#Data],MATCH($B210,Výskyt[kód-P]),K$7),"")</f>
        <v/>
      </c>
      <c r="L210" s="48" t="str">
        <f ca="1">IF(AND($B210&gt;0,L$7&gt;0),INDEX(Výskyt[#Data],MATCH($B210,Výskyt[kód-P]),L$7),"")</f>
        <v/>
      </c>
      <c r="M210" s="48" t="str">
        <f ca="1">IF(AND($B210&gt;0,M$7&gt;0),INDEX(Výskyt[#Data],MATCH($B210,Výskyt[kód-P]),M$7),"")</f>
        <v/>
      </c>
      <c r="N210" s="48" t="str">
        <f ca="1">IF(AND($B210&gt;0,N$7&gt;0),INDEX(Výskyt[#Data],MATCH($B210,Výskyt[kód-P]),N$7),"")</f>
        <v/>
      </c>
      <c r="O210" s="48" t="str">
        <f ca="1">IF(AND($B210&gt;0,O$7&gt;0),INDEX(Výskyt[#Data],MATCH($B210,Výskyt[kód-P]),O$7),"")</f>
        <v/>
      </c>
      <c r="P210" s="48" t="str">
        <f ca="1">IF(AND($B210&gt;0,P$7&gt;0),INDEX(Výskyt[#Data],MATCH($B210,Výskyt[kód-P]),P$7),"")</f>
        <v/>
      </c>
      <c r="Q210" s="48" t="str">
        <f ca="1">IF(AND($B210&gt;0,Q$7&gt;0),INDEX(Výskyt[#Data],MATCH($B210,Výskyt[kód-P]),Q$7),"")</f>
        <v/>
      </c>
      <c r="R210" s="48" t="str">
        <f ca="1">IF(AND($B210&gt;0,R$7&gt;0),INDEX(Výskyt[#Data],MATCH($B210,Výskyt[kód-P]),R$7),"")</f>
        <v/>
      </c>
      <c r="S210" s="48" t="str">
        <f ca="1">IF(AND($B210&gt;0,S$7&gt;0),INDEX(Výskyt[#Data],MATCH($B210,Výskyt[kód-P]),S$7),"")</f>
        <v/>
      </c>
      <c r="T210" s="48" t="str">
        <f ca="1">IF(AND($B210&gt;0,T$7&gt;0),INDEX(Výskyt[#Data],MATCH($B210,Výskyt[kód-P]),T$7),"")</f>
        <v/>
      </c>
      <c r="U210" s="48" t="str">
        <f ca="1">IF(AND($B210&gt;0,U$7&gt;0),INDEX(Výskyt[#Data],MATCH($B210,Výskyt[kód-P]),U$7),"")</f>
        <v/>
      </c>
      <c r="V210" s="48" t="str">
        <f ca="1">IF(AND($B210&gt;0,V$7&gt;0),INDEX(Výskyt[#Data],MATCH($B210,Výskyt[kód-P]),V$7),"")</f>
        <v/>
      </c>
      <c r="W210" s="48" t="str">
        <f ca="1">IF(AND($B210&gt;0,W$7&gt;0),INDEX(Výskyt[#Data],MATCH($B210,Výskyt[kód-P]),W$7),"")</f>
        <v/>
      </c>
      <c r="X210" s="48" t="str">
        <f ca="1">IF(AND($B210&gt;0,X$7&gt;0),INDEX(Výskyt[#Data],MATCH($B210,Výskyt[kód-P]),X$7),"")</f>
        <v/>
      </c>
      <c r="Y210" s="48" t="str">
        <f ca="1">IF(AND($B210&gt;0,Y$7&gt;0),INDEX(Výskyt[#Data],MATCH($B210,Výskyt[kód-P]),Y$7),"")</f>
        <v/>
      </c>
      <c r="Z210" s="48" t="str">
        <f ca="1">IF(AND($B210&gt;0,Z$7&gt;0),INDEX(Výskyt[#Data],MATCH($B210,Výskyt[kód-P]),Z$7),"")</f>
        <v/>
      </c>
      <c r="AA210" s="48" t="str">
        <f ca="1">IF(AND($B210&gt;0,AA$7&gt;0),INDEX(Výskyt[#Data],MATCH($B210,Výskyt[kód-P]),AA$7),"")</f>
        <v/>
      </c>
      <c r="AB210" s="48" t="str">
        <f ca="1">IF(AND($B210&gt;0,AB$7&gt;0),INDEX(Výskyt[#Data],MATCH($B210,Výskyt[kód-P]),AB$7),"")</f>
        <v/>
      </c>
      <c r="AC210" s="48" t="str">
        <f ca="1">IF(AND($B210&gt;0,AC$7&gt;0),INDEX(Výskyt[#Data],MATCH($B210,Výskyt[kód-P]),AC$7),"")</f>
        <v/>
      </c>
      <c r="AD210" s="48" t="str">
        <f ca="1">IF(AND($B210&gt;0,AD$7&gt;0),INDEX(Výskyt[#Data],MATCH($B210,Výskyt[kód-P]),AD$7),"")</f>
        <v/>
      </c>
      <c r="AE210" s="48" t="str">
        <f ca="1">IF(AND($B210&gt;0,AE$7&gt;0),INDEX(Výskyt[#Data],MATCH($B210,Výskyt[kód-P]),AE$7),"")</f>
        <v/>
      </c>
      <c r="AF210" s="48" t="str">
        <f ca="1">IF(AND($B210&gt;0,AF$7&gt;0),INDEX(Výskyt[#Data],MATCH($B210,Výskyt[kód-P]),AF$7),"")</f>
        <v/>
      </c>
      <c r="AG210" s="48" t="str">
        <f ca="1">IF(AND($B210&gt;0,AG$7&gt;0),INDEX(Výskyt[#Data],MATCH($B210,Výskyt[kód-P]),AG$7),"")</f>
        <v/>
      </c>
      <c r="AH210" s="48" t="str">
        <f ca="1">IF(AND($B210&gt;0,AH$7&gt;0),INDEX(Výskyt[#Data],MATCH($B210,Výskyt[kód-P]),AH$7),"")</f>
        <v/>
      </c>
      <c r="AI210" s="48" t="str">
        <f ca="1">IF(AND($B210&gt;0,AI$7&gt;0),INDEX(Výskyt[#Data],MATCH($B210,Výskyt[kód-P]),AI$7),"")</f>
        <v/>
      </c>
      <c r="AJ210" s="48" t="str">
        <f ca="1">IF(AND($B210&gt;0,AJ$7&gt;0),INDEX(Výskyt[#Data],MATCH($B210,Výskyt[kód-P]),AJ$7),"")</f>
        <v/>
      </c>
      <c r="AK210" s="48" t="str">
        <f ca="1">IF(AND($B210&gt;0,AK$7&gt;0),INDEX(Výskyt[#Data],MATCH($B210,Výskyt[kód-P]),AK$7),"")</f>
        <v/>
      </c>
      <c r="AL210" s="48" t="str">
        <f ca="1">IF(AND($B210&gt;0,AL$7&gt;0),INDEX(Výskyt[#Data],MATCH($B210,Výskyt[kód-P]),AL$7),"")</f>
        <v/>
      </c>
      <c r="AM210" s="48" t="str">
        <f ca="1">IF(AND($B210&gt;0,AM$7&gt;0),INDEX(Výskyt[#Data],MATCH($B210,Výskyt[kód-P]),AM$7),"")</f>
        <v/>
      </c>
      <c r="AN210" s="48" t="str">
        <f ca="1">IF(AND($B210&gt;0,AN$7&gt;0),INDEX(Výskyt[#Data],MATCH($B210,Výskyt[kód-P]),AN$7),"")</f>
        <v/>
      </c>
      <c r="AO210" s="48" t="str">
        <f ca="1">IF(AND($B210&gt;0,AO$7&gt;0),INDEX(Výskyt[#Data],MATCH($B210,Výskyt[kód-P]),AO$7),"")</f>
        <v/>
      </c>
      <c r="AP210" s="48" t="str">
        <f ca="1">IF(AND($B210&gt;0,AP$7&gt;0),INDEX(Výskyt[#Data],MATCH($B210,Výskyt[kód-P]),AP$7),"")</f>
        <v/>
      </c>
      <c r="AQ210" s="48" t="str">
        <f ca="1">IF(AND($B210&gt;0,AQ$7&gt;0),INDEX(Výskyt[#Data],MATCH($B210,Výskyt[kód-P]),AQ$7),"")</f>
        <v/>
      </c>
      <c r="AR210" s="48" t="str">
        <f ca="1">IF(AND($B210&gt;0,AR$7&gt;0),INDEX(Výskyt[#Data],MATCH($B210,Výskyt[kód-P]),AR$7),"")</f>
        <v/>
      </c>
      <c r="AS210" s="48" t="str">
        <f ca="1">IF(AND($B210&gt;0,AS$7&gt;0),INDEX(Výskyt[#Data],MATCH($B210,Výskyt[kód-P]),AS$7),"")</f>
        <v/>
      </c>
      <c r="AT210" s="48" t="str">
        <f ca="1">IF(AND($B210&gt;0,AT$7&gt;0),INDEX(Výskyt[#Data],MATCH($B210,Výskyt[kód-P]),AT$7),"")</f>
        <v/>
      </c>
      <c r="AU210" s="48" t="str">
        <f ca="1">IF(AND($B210&gt;0,AU$7&gt;0),INDEX(Výskyt[#Data],MATCH($B210,Výskyt[kód-P]),AU$7),"")</f>
        <v/>
      </c>
      <c r="AV210" s="48" t="str">
        <f ca="1">IF(AND($B210&gt;0,AV$7&gt;0),INDEX(Výskyt[#Data],MATCH($B210,Výskyt[kód-P]),AV$7),"")</f>
        <v/>
      </c>
      <c r="AW210" s="48" t="str">
        <f ca="1">IF(AND($B210&gt;0,AW$7&gt;0),INDEX(Výskyt[#Data],MATCH($B210,Výskyt[kód-P]),AW$7),"")</f>
        <v/>
      </c>
      <c r="AX210" s="48" t="str">
        <f ca="1">IF(AND($B210&gt;0,AX$7&gt;0),INDEX(Výskyt[#Data],MATCH($B210,Výskyt[kód-P]),AX$7),"")</f>
        <v/>
      </c>
      <c r="AY210" s="48" t="str">
        <f ca="1">IF(AND($B210&gt;0,AY$7&gt;0),INDEX(Výskyt[#Data],MATCH($B210,Výskyt[kód-P]),AY$7),"")</f>
        <v/>
      </c>
      <c r="AZ210" s="48" t="str">
        <f ca="1">IF(AND($B210&gt;0,AZ$7&gt;0),INDEX(Výskyt[#Data],MATCH($B210,Výskyt[kód-P]),AZ$7),"")</f>
        <v/>
      </c>
      <c r="BA210" s="48" t="str">
        <f ca="1">IF(AND($B210&gt;0,BA$7&gt;0),INDEX(Výskyt[#Data],MATCH($B210,Výskyt[kód-P]),BA$7),"")</f>
        <v/>
      </c>
      <c r="BB210" s="42"/>
    </row>
    <row r="211" spans="1:54" ht="12.75" customHeight="1" x14ac:dyDescent="0.4">
      <c r="A211" s="54">
        <v>203</v>
      </c>
      <c r="B211" s="55" t="str">
        <f>IFERROR(INDEX(Výskyt[[poradie]:[kód-P]],MATCH(A211,Výskyt[poradie],0),2),"")</f>
        <v/>
      </c>
      <c r="C211" s="55" t="str">
        <f>IFERROR(INDEX(Cenník[[Kód]:[Názov]],MATCH($B211,Cenník[Kód]),2),"")</f>
        <v/>
      </c>
      <c r="D211" s="48" t="str">
        <f t="shared" ca="1" si="9"/>
        <v/>
      </c>
      <c r="E211" s="56" t="str">
        <f>IFERROR(INDEX(Cenník[[KódN]:[JC]],MATCH($B211,Cenník[KódN]),2),"")</f>
        <v/>
      </c>
      <c r="F211" s="57" t="str">
        <f t="shared" ca="1" si="10"/>
        <v/>
      </c>
      <c r="G211" s="42"/>
      <c r="H211" s="58" t="str">
        <f t="shared" si="11"/>
        <v/>
      </c>
      <c r="I211" s="48" t="str">
        <f ca="1">IF(AND($B211&gt;0,I$7&gt;0),INDEX(Výskyt[#Data],MATCH($B211,Výskyt[kód-P]),I$7),"")</f>
        <v/>
      </c>
      <c r="J211" s="48" t="str">
        <f ca="1">IF(AND($B211&gt;0,J$7&gt;0),INDEX(Výskyt[#Data],MATCH($B211,Výskyt[kód-P]),J$7),"")</f>
        <v/>
      </c>
      <c r="K211" s="48" t="str">
        <f ca="1">IF(AND($B211&gt;0,K$7&gt;0),INDEX(Výskyt[#Data],MATCH($B211,Výskyt[kód-P]),K$7),"")</f>
        <v/>
      </c>
      <c r="L211" s="48" t="str">
        <f ca="1">IF(AND($B211&gt;0,L$7&gt;0),INDEX(Výskyt[#Data],MATCH($B211,Výskyt[kód-P]),L$7),"")</f>
        <v/>
      </c>
      <c r="M211" s="48" t="str">
        <f ca="1">IF(AND($B211&gt;0,M$7&gt;0),INDEX(Výskyt[#Data],MATCH($B211,Výskyt[kód-P]),M$7),"")</f>
        <v/>
      </c>
      <c r="N211" s="48" t="str">
        <f ca="1">IF(AND($B211&gt;0,N$7&gt;0),INDEX(Výskyt[#Data],MATCH($B211,Výskyt[kód-P]),N$7),"")</f>
        <v/>
      </c>
      <c r="O211" s="48" t="str">
        <f ca="1">IF(AND($B211&gt;0,O$7&gt;0),INDEX(Výskyt[#Data],MATCH($B211,Výskyt[kód-P]),O$7),"")</f>
        <v/>
      </c>
      <c r="P211" s="48" t="str">
        <f ca="1">IF(AND($B211&gt;0,P$7&gt;0),INDEX(Výskyt[#Data],MATCH($B211,Výskyt[kód-P]),P$7),"")</f>
        <v/>
      </c>
      <c r="Q211" s="48" t="str">
        <f ca="1">IF(AND($B211&gt;0,Q$7&gt;0),INDEX(Výskyt[#Data],MATCH($B211,Výskyt[kód-P]),Q$7),"")</f>
        <v/>
      </c>
      <c r="R211" s="48" t="str">
        <f ca="1">IF(AND($B211&gt;0,R$7&gt;0),INDEX(Výskyt[#Data],MATCH($B211,Výskyt[kód-P]),R$7),"")</f>
        <v/>
      </c>
      <c r="S211" s="48" t="str">
        <f ca="1">IF(AND($B211&gt;0,S$7&gt;0),INDEX(Výskyt[#Data],MATCH($B211,Výskyt[kód-P]),S$7),"")</f>
        <v/>
      </c>
      <c r="T211" s="48" t="str">
        <f ca="1">IF(AND($B211&gt;0,T$7&gt;0),INDEX(Výskyt[#Data],MATCH($B211,Výskyt[kód-P]),T$7),"")</f>
        <v/>
      </c>
      <c r="U211" s="48" t="str">
        <f ca="1">IF(AND($B211&gt;0,U$7&gt;0),INDEX(Výskyt[#Data],MATCH($B211,Výskyt[kód-P]),U$7),"")</f>
        <v/>
      </c>
      <c r="V211" s="48" t="str">
        <f ca="1">IF(AND($B211&gt;0,V$7&gt;0),INDEX(Výskyt[#Data],MATCH($B211,Výskyt[kód-P]),V$7),"")</f>
        <v/>
      </c>
      <c r="W211" s="48" t="str">
        <f ca="1">IF(AND($B211&gt;0,W$7&gt;0),INDEX(Výskyt[#Data],MATCH($B211,Výskyt[kód-P]),W$7),"")</f>
        <v/>
      </c>
      <c r="X211" s="48" t="str">
        <f ca="1">IF(AND($B211&gt;0,X$7&gt;0),INDEX(Výskyt[#Data],MATCH($B211,Výskyt[kód-P]),X$7),"")</f>
        <v/>
      </c>
      <c r="Y211" s="48" t="str">
        <f ca="1">IF(AND($B211&gt;0,Y$7&gt;0),INDEX(Výskyt[#Data],MATCH($B211,Výskyt[kód-P]),Y$7),"")</f>
        <v/>
      </c>
      <c r="Z211" s="48" t="str">
        <f ca="1">IF(AND($B211&gt;0,Z$7&gt;0),INDEX(Výskyt[#Data],MATCH($B211,Výskyt[kód-P]),Z$7),"")</f>
        <v/>
      </c>
      <c r="AA211" s="48" t="str">
        <f ca="1">IF(AND($B211&gt;0,AA$7&gt;0),INDEX(Výskyt[#Data],MATCH($B211,Výskyt[kód-P]),AA$7),"")</f>
        <v/>
      </c>
      <c r="AB211" s="48" t="str">
        <f ca="1">IF(AND($B211&gt;0,AB$7&gt;0),INDEX(Výskyt[#Data],MATCH($B211,Výskyt[kód-P]),AB$7),"")</f>
        <v/>
      </c>
      <c r="AC211" s="48" t="str">
        <f ca="1">IF(AND($B211&gt;0,AC$7&gt;0),INDEX(Výskyt[#Data],MATCH($B211,Výskyt[kód-P]),AC$7),"")</f>
        <v/>
      </c>
      <c r="AD211" s="48" t="str">
        <f ca="1">IF(AND($B211&gt;0,AD$7&gt;0),INDEX(Výskyt[#Data],MATCH($B211,Výskyt[kód-P]),AD$7),"")</f>
        <v/>
      </c>
      <c r="AE211" s="48" t="str">
        <f ca="1">IF(AND($B211&gt;0,AE$7&gt;0),INDEX(Výskyt[#Data],MATCH($B211,Výskyt[kód-P]),AE$7),"")</f>
        <v/>
      </c>
      <c r="AF211" s="48" t="str">
        <f ca="1">IF(AND($B211&gt;0,AF$7&gt;0),INDEX(Výskyt[#Data],MATCH($B211,Výskyt[kód-P]),AF$7),"")</f>
        <v/>
      </c>
      <c r="AG211" s="48" t="str">
        <f ca="1">IF(AND($B211&gt;0,AG$7&gt;0),INDEX(Výskyt[#Data],MATCH($B211,Výskyt[kód-P]),AG$7),"")</f>
        <v/>
      </c>
      <c r="AH211" s="48" t="str">
        <f ca="1">IF(AND($B211&gt;0,AH$7&gt;0),INDEX(Výskyt[#Data],MATCH($B211,Výskyt[kód-P]),AH$7),"")</f>
        <v/>
      </c>
      <c r="AI211" s="48" t="str">
        <f ca="1">IF(AND($B211&gt;0,AI$7&gt;0),INDEX(Výskyt[#Data],MATCH($B211,Výskyt[kód-P]),AI$7),"")</f>
        <v/>
      </c>
      <c r="AJ211" s="48" t="str">
        <f ca="1">IF(AND($B211&gt;0,AJ$7&gt;0),INDEX(Výskyt[#Data],MATCH($B211,Výskyt[kód-P]),AJ$7),"")</f>
        <v/>
      </c>
      <c r="AK211" s="48" t="str">
        <f ca="1">IF(AND($B211&gt;0,AK$7&gt;0),INDEX(Výskyt[#Data],MATCH($B211,Výskyt[kód-P]),AK$7),"")</f>
        <v/>
      </c>
      <c r="AL211" s="48" t="str">
        <f ca="1">IF(AND($B211&gt;0,AL$7&gt;0),INDEX(Výskyt[#Data],MATCH($B211,Výskyt[kód-P]),AL$7),"")</f>
        <v/>
      </c>
      <c r="AM211" s="48" t="str">
        <f ca="1">IF(AND($B211&gt;0,AM$7&gt;0),INDEX(Výskyt[#Data],MATCH($B211,Výskyt[kód-P]),AM$7),"")</f>
        <v/>
      </c>
      <c r="AN211" s="48" t="str">
        <f ca="1">IF(AND($B211&gt;0,AN$7&gt;0),INDEX(Výskyt[#Data],MATCH($B211,Výskyt[kód-P]),AN$7),"")</f>
        <v/>
      </c>
      <c r="AO211" s="48" t="str">
        <f ca="1">IF(AND($B211&gt;0,AO$7&gt;0),INDEX(Výskyt[#Data],MATCH($B211,Výskyt[kód-P]),AO$7),"")</f>
        <v/>
      </c>
      <c r="AP211" s="48" t="str">
        <f ca="1">IF(AND($B211&gt;0,AP$7&gt;0),INDEX(Výskyt[#Data],MATCH($B211,Výskyt[kód-P]),AP$7),"")</f>
        <v/>
      </c>
      <c r="AQ211" s="48" t="str">
        <f ca="1">IF(AND($B211&gt;0,AQ$7&gt;0),INDEX(Výskyt[#Data],MATCH($B211,Výskyt[kód-P]),AQ$7),"")</f>
        <v/>
      </c>
      <c r="AR211" s="48" t="str">
        <f ca="1">IF(AND($B211&gt;0,AR$7&gt;0),INDEX(Výskyt[#Data],MATCH($B211,Výskyt[kód-P]),AR$7),"")</f>
        <v/>
      </c>
      <c r="AS211" s="48" t="str">
        <f ca="1">IF(AND($B211&gt;0,AS$7&gt;0),INDEX(Výskyt[#Data],MATCH($B211,Výskyt[kód-P]),AS$7),"")</f>
        <v/>
      </c>
      <c r="AT211" s="48" t="str">
        <f ca="1">IF(AND($B211&gt;0,AT$7&gt;0),INDEX(Výskyt[#Data],MATCH($B211,Výskyt[kód-P]),AT$7),"")</f>
        <v/>
      </c>
      <c r="AU211" s="48" t="str">
        <f ca="1">IF(AND($B211&gt;0,AU$7&gt;0),INDEX(Výskyt[#Data],MATCH($B211,Výskyt[kód-P]),AU$7),"")</f>
        <v/>
      </c>
      <c r="AV211" s="48" t="str">
        <f ca="1">IF(AND($B211&gt;0,AV$7&gt;0),INDEX(Výskyt[#Data],MATCH($B211,Výskyt[kód-P]),AV$7),"")</f>
        <v/>
      </c>
      <c r="AW211" s="48" t="str">
        <f ca="1">IF(AND($B211&gt;0,AW$7&gt;0),INDEX(Výskyt[#Data],MATCH($B211,Výskyt[kód-P]),AW$7),"")</f>
        <v/>
      </c>
      <c r="AX211" s="48" t="str">
        <f ca="1">IF(AND($B211&gt;0,AX$7&gt;0),INDEX(Výskyt[#Data],MATCH($B211,Výskyt[kód-P]),AX$7),"")</f>
        <v/>
      </c>
      <c r="AY211" s="48" t="str">
        <f ca="1">IF(AND($B211&gt;0,AY$7&gt;0),INDEX(Výskyt[#Data],MATCH($B211,Výskyt[kód-P]),AY$7),"")</f>
        <v/>
      </c>
      <c r="AZ211" s="48" t="str">
        <f ca="1">IF(AND($B211&gt;0,AZ$7&gt;0),INDEX(Výskyt[#Data],MATCH($B211,Výskyt[kód-P]),AZ$7),"")</f>
        <v/>
      </c>
      <c r="BA211" s="48" t="str">
        <f ca="1">IF(AND($B211&gt;0,BA$7&gt;0),INDEX(Výskyt[#Data],MATCH($B211,Výskyt[kód-P]),BA$7),"")</f>
        <v/>
      </c>
      <c r="BB211" s="42"/>
    </row>
    <row r="212" spans="1:54" ht="12.75" customHeight="1" x14ac:dyDescent="0.4">
      <c r="A212" s="54">
        <v>204</v>
      </c>
      <c r="B212" s="55" t="str">
        <f>IFERROR(INDEX(Výskyt[[poradie]:[kód-P]],MATCH(A212,Výskyt[poradie],0),2),"")</f>
        <v/>
      </c>
      <c r="C212" s="55" t="str">
        <f>IFERROR(INDEX(Cenník[[Kód]:[Názov]],MATCH($B212,Cenník[Kód]),2),"")</f>
        <v/>
      </c>
      <c r="D212" s="48" t="str">
        <f t="shared" ca="1" si="9"/>
        <v/>
      </c>
      <c r="E212" s="56" t="str">
        <f>IFERROR(INDEX(Cenník[[KódN]:[JC]],MATCH($B212,Cenník[KódN]),2),"")</f>
        <v/>
      </c>
      <c r="F212" s="57" t="str">
        <f t="shared" ca="1" si="10"/>
        <v/>
      </c>
      <c r="G212" s="42"/>
      <c r="H212" s="58" t="str">
        <f t="shared" si="11"/>
        <v/>
      </c>
      <c r="I212" s="48" t="str">
        <f ca="1">IF(AND($B212&gt;0,I$7&gt;0),INDEX(Výskyt[#Data],MATCH($B212,Výskyt[kód-P]),I$7),"")</f>
        <v/>
      </c>
      <c r="J212" s="48" t="str">
        <f ca="1">IF(AND($B212&gt;0,J$7&gt;0),INDEX(Výskyt[#Data],MATCH($B212,Výskyt[kód-P]),J$7),"")</f>
        <v/>
      </c>
      <c r="K212" s="48" t="str">
        <f ca="1">IF(AND($B212&gt;0,K$7&gt;0),INDEX(Výskyt[#Data],MATCH($B212,Výskyt[kód-P]),K$7),"")</f>
        <v/>
      </c>
      <c r="L212" s="48" t="str">
        <f ca="1">IF(AND($B212&gt;0,L$7&gt;0),INDEX(Výskyt[#Data],MATCH($B212,Výskyt[kód-P]),L$7),"")</f>
        <v/>
      </c>
      <c r="M212" s="48" t="str">
        <f ca="1">IF(AND($B212&gt;0,M$7&gt;0),INDEX(Výskyt[#Data],MATCH($B212,Výskyt[kód-P]),M$7),"")</f>
        <v/>
      </c>
      <c r="N212" s="48" t="str">
        <f ca="1">IF(AND($B212&gt;0,N$7&gt;0),INDEX(Výskyt[#Data],MATCH($B212,Výskyt[kód-P]),N$7),"")</f>
        <v/>
      </c>
      <c r="O212" s="48" t="str">
        <f ca="1">IF(AND($B212&gt;0,O$7&gt;0),INDEX(Výskyt[#Data],MATCH($B212,Výskyt[kód-P]),O$7),"")</f>
        <v/>
      </c>
      <c r="P212" s="48" t="str">
        <f ca="1">IF(AND($B212&gt;0,P$7&gt;0),INDEX(Výskyt[#Data],MATCH($B212,Výskyt[kód-P]),P$7),"")</f>
        <v/>
      </c>
      <c r="Q212" s="48" t="str">
        <f ca="1">IF(AND($B212&gt;0,Q$7&gt;0),INDEX(Výskyt[#Data],MATCH($B212,Výskyt[kód-P]),Q$7),"")</f>
        <v/>
      </c>
      <c r="R212" s="48" t="str">
        <f ca="1">IF(AND($B212&gt;0,R$7&gt;0),INDEX(Výskyt[#Data],MATCH($B212,Výskyt[kód-P]),R$7),"")</f>
        <v/>
      </c>
      <c r="S212" s="48" t="str">
        <f ca="1">IF(AND($B212&gt;0,S$7&gt;0),INDEX(Výskyt[#Data],MATCH($B212,Výskyt[kód-P]),S$7),"")</f>
        <v/>
      </c>
      <c r="T212" s="48" t="str">
        <f ca="1">IF(AND($B212&gt;0,T$7&gt;0),INDEX(Výskyt[#Data],MATCH($B212,Výskyt[kód-P]),T$7),"")</f>
        <v/>
      </c>
      <c r="U212" s="48" t="str">
        <f ca="1">IF(AND($B212&gt;0,U$7&gt;0),INDEX(Výskyt[#Data],MATCH($B212,Výskyt[kód-P]),U$7),"")</f>
        <v/>
      </c>
      <c r="V212" s="48" t="str">
        <f ca="1">IF(AND($B212&gt;0,V$7&gt;0),INDEX(Výskyt[#Data],MATCH($B212,Výskyt[kód-P]),V$7),"")</f>
        <v/>
      </c>
      <c r="W212" s="48" t="str">
        <f ca="1">IF(AND($B212&gt;0,W$7&gt;0),INDEX(Výskyt[#Data],MATCH($B212,Výskyt[kód-P]),W$7),"")</f>
        <v/>
      </c>
      <c r="X212" s="48" t="str">
        <f ca="1">IF(AND($B212&gt;0,X$7&gt;0),INDEX(Výskyt[#Data],MATCH($B212,Výskyt[kód-P]),X$7),"")</f>
        <v/>
      </c>
      <c r="Y212" s="48" t="str">
        <f ca="1">IF(AND($B212&gt;0,Y$7&gt;0),INDEX(Výskyt[#Data],MATCH($B212,Výskyt[kód-P]),Y$7),"")</f>
        <v/>
      </c>
      <c r="Z212" s="48" t="str">
        <f ca="1">IF(AND($B212&gt;0,Z$7&gt;0),INDEX(Výskyt[#Data],MATCH($B212,Výskyt[kód-P]),Z$7),"")</f>
        <v/>
      </c>
      <c r="AA212" s="48" t="str">
        <f ca="1">IF(AND($B212&gt;0,AA$7&gt;0),INDEX(Výskyt[#Data],MATCH($B212,Výskyt[kód-P]),AA$7),"")</f>
        <v/>
      </c>
      <c r="AB212" s="48" t="str">
        <f ca="1">IF(AND($B212&gt;0,AB$7&gt;0),INDEX(Výskyt[#Data],MATCH($B212,Výskyt[kód-P]),AB$7),"")</f>
        <v/>
      </c>
      <c r="AC212" s="48" t="str">
        <f ca="1">IF(AND($B212&gt;0,AC$7&gt;0),INDEX(Výskyt[#Data],MATCH($B212,Výskyt[kód-P]),AC$7),"")</f>
        <v/>
      </c>
      <c r="AD212" s="48" t="str">
        <f ca="1">IF(AND($B212&gt;0,AD$7&gt;0),INDEX(Výskyt[#Data],MATCH($B212,Výskyt[kód-P]),AD$7),"")</f>
        <v/>
      </c>
      <c r="AE212" s="48" t="str">
        <f ca="1">IF(AND($B212&gt;0,AE$7&gt;0),INDEX(Výskyt[#Data],MATCH($B212,Výskyt[kód-P]),AE$7),"")</f>
        <v/>
      </c>
      <c r="AF212" s="48" t="str">
        <f ca="1">IF(AND($B212&gt;0,AF$7&gt;0),INDEX(Výskyt[#Data],MATCH($B212,Výskyt[kód-P]),AF$7),"")</f>
        <v/>
      </c>
      <c r="AG212" s="48" t="str">
        <f ca="1">IF(AND($B212&gt;0,AG$7&gt;0),INDEX(Výskyt[#Data],MATCH($B212,Výskyt[kód-P]),AG$7),"")</f>
        <v/>
      </c>
      <c r="AH212" s="48" t="str">
        <f ca="1">IF(AND($B212&gt;0,AH$7&gt;0),INDEX(Výskyt[#Data],MATCH($B212,Výskyt[kód-P]),AH$7),"")</f>
        <v/>
      </c>
      <c r="AI212" s="48" t="str">
        <f ca="1">IF(AND($B212&gt;0,AI$7&gt;0),INDEX(Výskyt[#Data],MATCH($B212,Výskyt[kód-P]),AI$7),"")</f>
        <v/>
      </c>
      <c r="AJ212" s="48" t="str">
        <f ca="1">IF(AND($B212&gt;0,AJ$7&gt;0),INDEX(Výskyt[#Data],MATCH($B212,Výskyt[kód-P]),AJ$7),"")</f>
        <v/>
      </c>
      <c r="AK212" s="48" t="str">
        <f ca="1">IF(AND($B212&gt;0,AK$7&gt;0),INDEX(Výskyt[#Data],MATCH($B212,Výskyt[kód-P]),AK$7),"")</f>
        <v/>
      </c>
      <c r="AL212" s="48" t="str">
        <f ca="1">IF(AND($B212&gt;0,AL$7&gt;0),INDEX(Výskyt[#Data],MATCH($B212,Výskyt[kód-P]),AL$7),"")</f>
        <v/>
      </c>
      <c r="AM212" s="48" t="str">
        <f ca="1">IF(AND($B212&gt;0,AM$7&gt;0),INDEX(Výskyt[#Data],MATCH($B212,Výskyt[kód-P]),AM$7),"")</f>
        <v/>
      </c>
      <c r="AN212" s="48" t="str">
        <f ca="1">IF(AND($B212&gt;0,AN$7&gt;0),INDEX(Výskyt[#Data],MATCH($B212,Výskyt[kód-P]),AN$7),"")</f>
        <v/>
      </c>
      <c r="AO212" s="48" t="str">
        <f ca="1">IF(AND($B212&gt;0,AO$7&gt;0),INDEX(Výskyt[#Data],MATCH($B212,Výskyt[kód-P]),AO$7),"")</f>
        <v/>
      </c>
      <c r="AP212" s="48" t="str">
        <f ca="1">IF(AND($B212&gt;0,AP$7&gt;0),INDEX(Výskyt[#Data],MATCH($B212,Výskyt[kód-P]),AP$7),"")</f>
        <v/>
      </c>
      <c r="AQ212" s="48" t="str">
        <f ca="1">IF(AND($B212&gt;0,AQ$7&gt;0),INDEX(Výskyt[#Data],MATCH($B212,Výskyt[kód-P]),AQ$7),"")</f>
        <v/>
      </c>
      <c r="AR212" s="48" t="str">
        <f ca="1">IF(AND($B212&gt;0,AR$7&gt;0),INDEX(Výskyt[#Data],MATCH($B212,Výskyt[kód-P]),AR$7),"")</f>
        <v/>
      </c>
      <c r="AS212" s="48" t="str">
        <f ca="1">IF(AND($B212&gt;0,AS$7&gt;0),INDEX(Výskyt[#Data],MATCH($B212,Výskyt[kód-P]),AS$7),"")</f>
        <v/>
      </c>
      <c r="AT212" s="48" t="str">
        <f ca="1">IF(AND($B212&gt;0,AT$7&gt;0),INDEX(Výskyt[#Data],MATCH($B212,Výskyt[kód-P]),AT$7),"")</f>
        <v/>
      </c>
      <c r="AU212" s="48" t="str">
        <f ca="1">IF(AND($B212&gt;0,AU$7&gt;0),INDEX(Výskyt[#Data],MATCH($B212,Výskyt[kód-P]),AU$7),"")</f>
        <v/>
      </c>
      <c r="AV212" s="48" t="str">
        <f ca="1">IF(AND($B212&gt;0,AV$7&gt;0),INDEX(Výskyt[#Data],MATCH($B212,Výskyt[kód-P]),AV$7),"")</f>
        <v/>
      </c>
      <c r="AW212" s="48" t="str">
        <f ca="1">IF(AND($B212&gt;0,AW$7&gt;0),INDEX(Výskyt[#Data],MATCH($B212,Výskyt[kód-P]),AW$7),"")</f>
        <v/>
      </c>
      <c r="AX212" s="48" t="str">
        <f ca="1">IF(AND($B212&gt;0,AX$7&gt;0),INDEX(Výskyt[#Data],MATCH($B212,Výskyt[kód-P]),AX$7),"")</f>
        <v/>
      </c>
      <c r="AY212" s="48" t="str">
        <f ca="1">IF(AND($B212&gt;0,AY$7&gt;0),INDEX(Výskyt[#Data],MATCH($B212,Výskyt[kód-P]),AY$7),"")</f>
        <v/>
      </c>
      <c r="AZ212" s="48" t="str">
        <f ca="1">IF(AND($B212&gt;0,AZ$7&gt;0),INDEX(Výskyt[#Data],MATCH($B212,Výskyt[kód-P]),AZ$7),"")</f>
        <v/>
      </c>
      <c r="BA212" s="48" t="str">
        <f ca="1">IF(AND($B212&gt;0,BA$7&gt;0),INDEX(Výskyt[#Data],MATCH($B212,Výskyt[kód-P]),BA$7),"")</f>
        <v/>
      </c>
      <c r="BB212" s="42"/>
    </row>
    <row r="213" spans="1:54" ht="12.75" customHeight="1" x14ac:dyDescent="0.4">
      <c r="A213" s="54">
        <v>205</v>
      </c>
      <c r="B213" s="55" t="str">
        <f>IFERROR(INDEX(Výskyt[[poradie]:[kód-P]],MATCH(A213,Výskyt[poradie],0),2),"")</f>
        <v/>
      </c>
      <c r="C213" s="55" t="str">
        <f>IFERROR(INDEX(Cenník[[Kód]:[Názov]],MATCH($B213,Cenník[Kód]),2),"")</f>
        <v/>
      </c>
      <c r="D213" s="48" t="str">
        <f t="shared" ca="1" si="9"/>
        <v/>
      </c>
      <c r="E213" s="56" t="str">
        <f>IFERROR(INDEX(Cenník[[KódN]:[JC]],MATCH($B213,Cenník[KódN]),2),"")</f>
        <v/>
      </c>
      <c r="F213" s="57" t="str">
        <f t="shared" ca="1" si="10"/>
        <v/>
      </c>
      <c r="G213" s="42"/>
      <c r="H213" s="58" t="str">
        <f t="shared" si="11"/>
        <v/>
      </c>
      <c r="I213" s="48" t="str">
        <f ca="1">IF(AND($B213&gt;0,I$7&gt;0),INDEX(Výskyt[#Data],MATCH($B213,Výskyt[kód-P]),I$7),"")</f>
        <v/>
      </c>
      <c r="J213" s="48" t="str">
        <f ca="1">IF(AND($B213&gt;0,J$7&gt;0),INDEX(Výskyt[#Data],MATCH($B213,Výskyt[kód-P]),J$7),"")</f>
        <v/>
      </c>
      <c r="K213" s="48" t="str">
        <f ca="1">IF(AND($B213&gt;0,K$7&gt;0),INDEX(Výskyt[#Data],MATCH($B213,Výskyt[kód-P]),K$7),"")</f>
        <v/>
      </c>
      <c r="L213" s="48" t="str">
        <f ca="1">IF(AND($B213&gt;0,L$7&gt;0),INDEX(Výskyt[#Data],MATCH($B213,Výskyt[kód-P]),L$7),"")</f>
        <v/>
      </c>
      <c r="M213" s="48" t="str">
        <f ca="1">IF(AND($B213&gt;0,M$7&gt;0),INDEX(Výskyt[#Data],MATCH($B213,Výskyt[kód-P]),M$7),"")</f>
        <v/>
      </c>
      <c r="N213" s="48" t="str">
        <f ca="1">IF(AND($B213&gt;0,N$7&gt;0),INDEX(Výskyt[#Data],MATCH($B213,Výskyt[kód-P]),N$7),"")</f>
        <v/>
      </c>
      <c r="O213" s="48" t="str">
        <f ca="1">IF(AND($B213&gt;0,O$7&gt;0),INDEX(Výskyt[#Data],MATCH($B213,Výskyt[kód-P]),O$7),"")</f>
        <v/>
      </c>
      <c r="P213" s="48" t="str">
        <f ca="1">IF(AND($B213&gt;0,P$7&gt;0),INDEX(Výskyt[#Data],MATCH($B213,Výskyt[kód-P]),P$7),"")</f>
        <v/>
      </c>
      <c r="Q213" s="48" t="str">
        <f ca="1">IF(AND($B213&gt;0,Q$7&gt;0),INDEX(Výskyt[#Data],MATCH($B213,Výskyt[kód-P]),Q$7),"")</f>
        <v/>
      </c>
      <c r="R213" s="48" t="str">
        <f ca="1">IF(AND($B213&gt;0,R$7&gt;0),INDEX(Výskyt[#Data],MATCH($B213,Výskyt[kód-P]),R$7),"")</f>
        <v/>
      </c>
      <c r="S213" s="48" t="str">
        <f ca="1">IF(AND($B213&gt;0,S$7&gt;0),INDEX(Výskyt[#Data],MATCH($B213,Výskyt[kód-P]),S$7),"")</f>
        <v/>
      </c>
      <c r="T213" s="48" t="str">
        <f ca="1">IF(AND($B213&gt;0,T$7&gt;0),INDEX(Výskyt[#Data],MATCH($B213,Výskyt[kód-P]),T$7),"")</f>
        <v/>
      </c>
      <c r="U213" s="48" t="str">
        <f ca="1">IF(AND($B213&gt;0,U$7&gt;0),INDEX(Výskyt[#Data],MATCH($B213,Výskyt[kód-P]),U$7),"")</f>
        <v/>
      </c>
      <c r="V213" s="48" t="str">
        <f ca="1">IF(AND($B213&gt;0,V$7&gt;0),INDEX(Výskyt[#Data],MATCH($B213,Výskyt[kód-P]),V$7),"")</f>
        <v/>
      </c>
      <c r="W213" s="48" t="str">
        <f ca="1">IF(AND($B213&gt;0,W$7&gt;0),INDEX(Výskyt[#Data],MATCH($B213,Výskyt[kód-P]),W$7),"")</f>
        <v/>
      </c>
      <c r="X213" s="48" t="str">
        <f ca="1">IF(AND($B213&gt;0,X$7&gt;0),INDEX(Výskyt[#Data],MATCH($B213,Výskyt[kód-P]),X$7),"")</f>
        <v/>
      </c>
      <c r="Y213" s="48" t="str">
        <f ca="1">IF(AND($B213&gt;0,Y$7&gt;0),INDEX(Výskyt[#Data],MATCH($B213,Výskyt[kód-P]),Y$7),"")</f>
        <v/>
      </c>
      <c r="Z213" s="48" t="str">
        <f ca="1">IF(AND($B213&gt;0,Z$7&gt;0),INDEX(Výskyt[#Data],MATCH($B213,Výskyt[kód-P]),Z$7),"")</f>
        <v/>
      </c>
      <c r="AA213" s="48" t="str">
        <f ca="1">IF(AND($B213&gt;0,AA$7&gt;0),INDEX(Výskyt[#Data],MATCH($B213,Výskyt[kód-P]),AA$7),"")</f>
        <v/>
      </c>
      <c r="AB213" s="48" t="str">
        <f ca="1">IF(AND($B213&gt;0,AB$7&gt;0),INDEX(Výskyt[#Data],MATCH($B213,Výskyt[kód-P]),AB$7),"")</f>
        <v/>
      </c>
      <c r="AC213" s="48" t="str">
        <f ca="1">IF(AND($B213&gt;0,AC$7&gt;0),INDEX(Výskyt[#Data],MATCH($B213,Výskyt[kód-P]),AC$7),"")</f>
        <v/>
      </c>
      <c r="AD213" s="48" t="str">
        <f ca="1">IF(AND($B213&gt;0,AD$7&gt;0),INDEX(Výskyt[#Data],MATCH($B213,Výskyt[kód-P]),AD$7),"")</f>
        <v/>
      </c>
      <c r="AE213" s="48" t="str">
        <f ca="1">IF(AND($B213&gt;0,AE$7&gt;0),INDEX(Výskyt[#Data],MATCH($B213,Výskyt[kód-P]),AE$7),"")</f>
        <v/>
      </c>
      <c r="AF213" s="48" t="str">
        <f ca="1">IF(AND($B213&gt;0,AF$7&gt;0),INDEX(Výskyt[#Data],MATCH($B213,Výskyt[kód-P]),AF$7),"")</f>
        <v/>
      </c>
      <c r="AG213" s="48" t="str">
        <f ca="1">IF(AND($B213&gt;0,AG$7&gt;0),INDEX(Výskyt[#Data],MATCH($B213,Výskyt[kód-P]),AG$7),"")</f>
        <v/>
      </c>
      <c r="AH213" s="48" t="str">
        <f ca="1">IF(AND($B213&gt;0,AH$7&gt;0),INDEX(Výskyt[#Data],MATCH($B213,Výskyt[kód-P]),AH$7),"")</f>
        <v/>
      </c>
      <c r="AI213" s="48" t="str">
        <f ca="1">IF(AND($B213&gt;0,AI$7&gt;0),INDEX(Výskyt[#Data],MATCH($B213,Výskyt[kód-P]),AI$7),"")</f>
        <v/>
      </c>
      <c r="AJ213" s="48" t="str">
        <f ca="1">IF(AND($B213&gt;0,AJ$7&gt;0),INDEX(Výskyt[#Data],MATCH($B213,Výskyt[kód-P]),AJ$7),"")</f>
        <v/>
      </c>
      <c r="AK213" s="48" t="str">
        <f ca="1">IF(AND($B213&gt;0,AK$7&gt;0),INDEX(Výskyt[#Data],MATCH($B213,Výskyt[kód-P]),AK$7),"")</f>
        <v/>
      </c>
      <c r="AL213" s="48" t="str">
        <f ca="1">IF(AND($B213&gt;0,AL$7&gt;0),INDEX(Výskyt[#Data],MATCH($B213,Výskyt[kód-P]),AL$7),"")</f>
        <v/>
      </c>
      <c r="AM213" s="48" t="str">
        <f ca="1">IF(AND($B213&gt;0,AM$7&gt;0),INDEX(Výskyt[#Data],MATCH($B213,Výskyt[kód-P]),AM$7),"")</f>
        <v/>
      </c>
      <c r="AN213" s="48" t="str">
        <f ca="1">IF(AND($B213&gt;0,AN$7&gt;0),INDEX(Výskyt[#Data],MATCH($B213,Výskyt[kód-P]),AN$7),"")</f>
        <v/>
      </c>
      <c r="AO213" s="48" t="str">
        <f ca="1">IF(AND($B213&gt;0,AO$7&gt;0),INDEX(Výskyt[#Data],MATCH($B213,Výskyt[kód-P]),AO$7),"")</f>
        <v/>
      </c>
      <c r="AP213" s="48" t="str">
        <f ca="1">IF(AND($B213&gt;0,AP$7&gt;0),INDEX(Výskyt[#Data],MATCH($B213,Výskyt[kód-P]),AP$7),"")</f>
        <v/>
      </c>
      <c r="AQ213" s="48" t="str">
        <f ca="1">IF(AND($B213&gt;0,AQ$7&gt;0),INDEX(Výskyt[#Data],MATCH($B213,Výskyt[kód-P]),AQ$7),"")</f>
        <v/>
      </c>
      <c r="AR213" s="48" t="str">
        <f ca="1">IF(AND($B213&gt;0,AR$7&gt;0),INDEX(Výskyt[#Data],MATCH($B213,Výskyt[kód-P]),AR$7),"")</f>
        <v/>
      </c>
      <c r="AS213" s="48" t="str">
        <f ca="1">IF(AND($B213&gt;0,AS$7&gt;0),INDEX(Výskyt[#Data],MATCH($B213,Výskyt[kód-P]),AS$7),"")</f>
        <v/>
      </c>
      <c r="AT213" s="48" t="str">
        <f ca="1">IF(AND($B213&gt;0,AT$7&gt;0),INDEX(Výskyt[#Data],MATCH($B213,Výskyt[kód-P]),AT$7),"")</f>
        <v/>
      </c>
      <c r="AU213" s="48" t="str">
        <f ca="1">IF(AND($B213&gt;0,AU$7&gt;0),INDEX(Výskyt[#Data],MATCH($B213,Výskyt[kód-P]),AU$7),"")</f>
        <v/>
      </c>
      <c r="AV213" s="48" t="str">
        <f ca="1">IF(AND($B213&gt;0,AV$7&gt;0),INDEX(Výskyt[#Data],MATCH($B213,Výskyt[kód-P]),AV$7),"")</f>
        <v/>
      </c>
      <c r="AW213" s="48" t="str">
        <f ca="1">IF(AND($B213&gt;0,AW$7&gt;0),INDEX(Výskyt[#Data],MATCH($B213,Výskyt[kód-P]),AW$7),"")</f>
        <v/>
      </c>
      <c r="AX213" s="48" t="str">
        <f ca="1">IF(AND($B213&gt;0,AX$7&gt;0),INDEX(Výskyt[#Data],MATCH($B213,Výskyt[kód-P]),AX$7),"")</f>
        <v/>
      </c>
      <c r="AY213" s="48" t="str">
        <f ca="1">IF(AND($B213&gt;0,AY$7&gt;0),INDEX(Výskyt[#Data],MATCH($B213,Výskyt[kód-P]),AY$7),"")</f>
        <v/>
      </c>
      <c r="AZ213" s="48" t="str">
        <f ca="1">IF(AND($B213&gt;0,AZ$7&gt;0),INDEX(Výskyt[#Data],MATCH($B213,Výskyt[kód-P]),AZ$7),"")</f>
        <v/>
      </c>
      <c r="BA213" s="48" t="str">
        <f ca="1">IF(AND($B213&gt;0,BA$7&gt;0),INDEX(Výskyt[#Data],MATCH($B213,Výskyt[kód-P]),BA$7),"")</f>
        <v/>
      </c>
      <c r="BB213" s="42"/>
    </row>
    <row r="214" spans="1:54" ht="12.75" customHeight="1" x14ac:dyDescent="0.4">
      <c r="A214" s="54">
        <v>206</v>
      </c>
      <c r="B214" s="55" t="str">
        <f>IFERROR(INDEX(Výskyt[[poradie]:[kód-P]],MATCH(A214,Výskyt[poradie],0),2),"")</f>
        <v/>
      </c>
      <c r="C214" s="55" t="str">
        <f>IFERROR(INDEX(Cenník[[Kód]:[Názov]],MATCH($B214,Cenník[Kód]),2),"")</f>
        <v/>
      </c>
      <c r="D214" s="48" t="str">
        <f t="shared" ca="1" si="9"/>
        <v/>
      </c>
      <c r="E214" s="56" t="str">
        <f>IFERROR(INDEX(Cenník[[KódN]:[JC]],MATCH($B214,Cenník[KódN]),2),"")</f>
        <v/>
      </c>
      <c r="F214" s="57" t="str">
        <f t="shared" ca="1" si="10"/>
        <v/>
      </c>
      <c r="G214" s="42"/>
      <c r="H214" s="58" t="str">
        <f t="shared" si="11"/>
        <v/>
      </c>
      <c r="I214" s="48" t="str">
        <f ca="1">IF(AND($B214&gt;0,I$7&gt;0),INDEX(Výskyt[#Data],MATCH($B214,Výskyt[kód-P]),I$7),"")</f>
        <v/>
      </c>
      <c r="J214" s="48" t="str">
        <f ca="1">IF(AND($B214&gt;0,J$7&gt;0),INDEX(Výskyt[#Data],MATCH($B214,Výskyt[kód-P]),J$7),"")</f>
        <v/>
      </c>
      <c r="K214" s="48" t="str">
        <f ca="1">IF(AND($B214&gt;0,K$7&gt;0),INDEX(Výskyt[#Data],MATCH($B214,Výskyt[kód-P]),K$7),"")</f>
        <v/>
      </c>
      <c r="L214" s="48" t="str">
        <f ca="1">IF(AND($B214&gt;0,L$7&gt;0),INDEX(Výskyt[#Data],MATCH($B214,Výskyt[kód-P]),L$7),"")</f>
        <v/>
      </c>
      <c r="M214" s="48" t="str">
        <f ca="1">IF(AND($B214&gt;0,M$7&gt;0),INDEX(Výskyt[#Data],MATCH($B214,Výskyt[kód-P]),M$7),"")</f>
        <v/>
      </c>
      <c r="N214" s="48" t="str">
        <f ca="1">IF(AND($B214&gt;0,N$7&gt;0),INDEX(Výskyt[#Data],MATCH($B214,Výskyt[kód-P]),N$7),"")</f>
        <v/>
      </c>
      <c r="O214" s="48" t="str">
        <f ca="1">IF(AND($B214&gt;0,O$7&gt;0),INDEX(Výskyt[#Data],MATCH($B214,Výskyt[kód-P]),O$7),"")</f>
        <v/>
      </c>
      <c r="P214" s="48" t="str">
        <f ca="1">IF(AND($B214&gt;0,P$7&gt;0),INDEX(Výskyt[#Data],MATCH($B214,Výskyt[kód-P]),P$7),"")</f>
        <v/>
      </c>
      <c r="Q214" s="48" t="str">
        <f ca="1">IF(AND($B214&gt;0,Q$7&gt;0),INDEX(Výskyt[#Data],MATCH($B214,Výskyt[kód-P]),Q$7),"")</f>
        <v/>
      </c>
      <c r="R214" s="48" t="str">
        <f ca="1">IF(AND($B214&gt;0,R$7&gt;0),INDEX(Výskyt[#Data],MATCH($B214,Výskyt[kód-P]),R$7),"")</f>
        <v/>
      </c>
      <c r="S214" s="48" t="str">
        <f ca="1">IF(AND($B214&gt;0,S$7&gt;0),INDEX(Výskyt[#Data],MATCH($B214,Výskyt[kód-P]),S$7),"")</f>
        <v/>
      </c>
      <c r="T214" s="48" t="str">
        <f ca="1">IF(AND($B214&gt;0,T$7&gt;0),INDEX(Výskyt[#Data],MATCH($B214,Výskyt[kód-P]),T$7),"")</f>
        <v/>
      </c>
      <c r="U214" s="48" t="str">
        <f ca="1">IF(AND($B214&gt;0,U$7&gt;0),INDEX(Výskyt[#Data],MATCH($B214,Výskyt[kód-P]),U$7),"")</f>
        <v/>
      </c>
      <c r="V214" s="48" t="str">
        <f ca="1">IF(AND($B214&gt;0,V$7&gt;0),INDEX(Výskyt[#Data],MATCH($B214,Výskyt[kód-P]),V$7),"")</f>
        <v/>
      </c>
      <c r="W214" s="48" t="str">
        <f ca="1">IF(AND($B214&gt;0,W$7&gt;0),INDEX(Výskyt[#Data],MATCH($B214,Výskyt[kód-P]),W$7),"")</f>
        <v/>
      </c>
      <c r="X214" s="48" t="str">
        <f ca="1">IF(AND($B214&gt;0,X$7&gt;0),INDEX(Výskyt[#Data],MATCH($B214,Výskyt[kód-P]),X$7),"")</f>
        <v/>
      </c>
      <c r="Y214" s="48" t="str">
        <f ca="1">IF(AND($B214&gt;0,Y$7&gt;0),INDEX(Výskyt[#Data],MATCH($B214,Výskyt[kód-P]),Y$7),"")</f>
        <v/>
      </c>
      <c r="Z214" s="48" t="str">
        <f ca="1">IF(AND($B214&gt;0,Z$7&gt;0),INDEX(Výskyt[#Data],MATCH($B214,Výskyt[kód-P]),Z$7),"")</f>
        <v/>
      </c>
      <c r="AA214" s="48" t="str">
        <f ca="1">IF(AND($B214&gt;0,AA$7&gt;0),INDEX(Výskyt[#Data],MATCH($B214,Výskyt[kód-P]),AA$7),"")</f>
        <v/>
      </c>
      <c r="AB214" s="48" t="str">
        <f ca="1">IF(AND($B214&gt;0,AB$7&gt;0),INDEX(Výskyt[#Data],MATCH($B214,Výskyt[kód-P]),AB$7),"")</f>
        <v/>
      </c>
      <c r="AC214" s="48" t="str">
        <f ca="1">IF(AND($B214&gt;0,AC$7&gt;0),INDEX(Výskyt[#Data],MATCH($B214,Výskyt[kód-P]),AC$7),"")</f>
        <v/>
      </c>
      <c r="AD214" s="48" t="str">
        <f ca="1">IF(AND($B214&gt;0,AD$7&gt;0),INDEX(Výskyt[#Data],MATCH($B214,Výskyt[kód-P]),AD$7),"")</f>
        <v/>
      </c>
      <c r="AE214" s="48" t="str">
        <f ca="1">IF(AND($B214&gt;0,AE$7&gt;0),INDEX(Výskyt[#Data],MATCH($B214,Výskyt[kód-P]),AE$7),"")</f>
        <v/>
      </c>
      <c r="AF214" s="48" t="str">
        <f ca="1">IF(AND($B214&gt;0,AF$7&gt;0),INDEX(Výskyt[#Data],MATCH($B214,Výskyt[kód-P]),AF$7),"")</f>
        <v/>
      </c>
      <c r="AG214" s="48" t="str">
        <f ca="1">IF(AND($B214&gt;0,AG$7&gt;0),INDEX(Výskyt[#Data],MATCH($B214,Výskyt[kód-P]),AG$7),"")</f>
        <v/>
      </c>
      <c r="AH214" s="48" t="str">
        <f ca="1">IF(AND($B214&gt;0,AH$7&gt;0),INDEX(Výskyt[#Data],MATCH($B214,Výskyt[kód-P]),AH$7),"")</f>
        <v/>
      </c>
      <c r="AI214" s="48" t="str">
        <f ca="1">IF(AND($B214&gt;0,AI$7&gt;0),INDEX(Výskyt[#Data],MATCH($B214,Výskyt[kód-P]),AI$7),"")</f>
        <v/>
      </c>
      <c r="AJ214" s="48" t="str">
        <f ca="1">IF(AND($B214&gt;0,AJ$7&gt;0),INDEX(Výskyt[#Data],MATCH($B214,Výskyt[kód-P]),AJ$7),"")</f>
        <v/>
      </c>
      <c r="AK214" s="48" t="str">
        <f ca="1">IF(AND($B214&gt;0,AK$7&gt;0),INDEX(Výskyt[#Data],MATCH($B214,Výskyt[kód-P]),AK$7),"")</f>
        <v/>
      </c>
      <c r="AL214" s="48" t="str">
        <f ca="1">IF(AND($B214&gt;0,AL$7&gt;0),INDEX(Výskyt[#Data],MATCH($B214,Výskyt[kód-P]),AL$7),"")</f>
        <v/>
      </c>
      <c r="AM214" s="48" t="str">
        <f ca="1">IF(AND($B214&gt;0,AM$7&gt;0),INDEX(Výskyt[#Data],MATCH($B214,Výskyt[kód-P]),AM$7),"")</f>
        <v/>
      </c>
      <c r="AN214" s="48" t="str">
        <f ca="1">IF(AND($B214&gt;0,AN$7&gt;0),INDEX(Výskyt[#Data],MATCH($B214,Výskyt[kód-P]),AN$7),"")</f>
        <v/>
      </c>
      <c r="AO214" s="48" t="str">
        <f ca="1">IF(AND($B214&gt;0,AO$7&gt;0),INDEX(Výskyt[#Data],MATCH($B214,Výskyt[kód-P]),AO$7),"")</f>
        <v/>
      </c>
      <c r="AP214" s="48" t="str">
        <f ca="1">IF(AND($B214&gt;0,AP$7&gt;0),INDEX(Výskyt[#Data],MATCH($B214,Výskyt[kód-P]),AP$7),"")</f>
        <v/>
      </c>
      <c r="AQ214" s="48" t="str">
        <f ca="1">IF(AND($B214&gt;0,AQ$7&gt;0),INDEX(Výskyt[#Data],MATCH($B214,Výskyt[kód-P]),AQ$7),"")</f>
        <v/>
      </c>
      <c r="AR214" s="48" t="str">
        <f ca="1">IF(AND($B214&gt;0,AR$7&gt;0),INDEX(Výskyt[#Data],MATCH($B214,Výskyt[kód-P]),AR$7),"")</f>
        <v/>
      </c>
      <c r="AS214" s="48" t="str">
        <f ca="1">IF(AND($B214&gt;0,AS$7&gt;0),INDEX(Výskyt[#Data],MATCH($B214,Výskyt[kód-P]),AS$7),"")</f>
        <v/>
      </c>
      <c r="AT214" s="48" t="str">
        <f ca="1">IF(AND($B214&gt;0,AT$7&gt;0),INDEX(Výskyt[#Data],MATCH($B214,Výskyt[kód-P]),AT$7),"")</f>
        <v/>
      </c>
      <c r="AU214" s="48" t="str">
        <f ca="1">IF(AND($B214&gt;0,AU$7&gt;0),INDEX(Výskyt[#Data],MATCH($B214,Výskyt[kód-P]),AU$7),"")</f>
        <v/>
      </c>
      <c r="AV214" s="48" t="str">
        <f ca="1">IF(AND($B214&gt;0,AV$7&gt;0),INDEX(Výskyt[#Data],MATCH($B214,Výskyt[kód-P]),AV$7),"")</f>
        <v/>
      </c>
      <c r="AW214" s="48" t="str">
        <f ca="1">IF(AND($B214&gt;0,AW$7&gt;0),INDEX(Výskyt[#Data],MATCH($B214,Výskyt[kód-P]),AW$7),"")</f>
        <v/>
      </c>
      <c r="AX214" s="48" t="str">
        <f ca="1">IF(AND($B214&gt;0,AX$7&gt;0),INDEX(Výskyt[#Data],MATCH($B214,Výskyt[kód-P]),AX$7),"")</f>
        <v/>
      </c>
      <c r="AY214" s="48" t="str">
        <f ca="1">IF(AND($B214&gt;0,AY$7&gt;0),INDEX(Výskyt[#Data],MATCH($B214,Výskyt[kód-P]),AY$7),"")</f>
        <v/>
      </c>
      <c r="AZ214" s="48" t="str">
        <f ca="1">IF(AND($B214&gt;0,AZ$7&gt;0),INDEX(Výskyt[#Data],MATCH($B214,Výskyt[kód-P]),AZ$7),"")</f>
        <v/>
      </c>
      <c r="BA214" s="48" t="str">
        <f ca="1">IF(AND($B214&gt;0,BA$7&gt;0),INDEX(Výskyt[#Data],MATCH($B214,Výskyt[kód-P]),BA$7),"")</f>
        <v/>
      </c>
      <c r="BB214" s="42"/>
    </row>
    <row r="215" spans="1:54" ht="12.75" customHeight="1" x14ac:dyDescent="0.4">
      <c r="A215" s="54">
        <v>207</v>
      </c>
      <c r="B215" s="55" t="str">
        <f>IFERROR(INDEX(Výskyt[[poradie]:[kód-P]],MATCH(A215,Výskyt[poradie],0),2),"")</f>
        <v/>
      </c>
      <c r="C215" s="55" t="str">
        <f>IFERROR(INDEX(Cenník[[Kód]:[Názov]],MATCH($B215,Cenník[Kód]),2),"")</f>
        <v/>
      </c>
      <c r="D215" s="48" t="str">
        <f t="shared" ca="1" si="9"/>
        <v/>
      </c>
      <c r="E215" s="56" t="str">
        <f>IFERROR(INDEX(Cenník[[KódN]:[JC]],MATCH($B215,Cenník[KódN]),2),"")</f>
        <v/>
      </c>
      <c r="F215" s="57" t="str">
        <f t="shared" ca="1" si="10"/>
        <v/>
      </c>
      <c r="G215" s="42"/>
      <c r="H215" s="58" t="str">
        <f t="shared" si="11"/>
        <v/>
      </c>
      <c r="I215" s="48" t="str">
        <f ca="1">IF(AND($B215&gt;0,I$7&gt;0),INDEX(Výskyt[#Data],MATCH($B215,Výskyt[kód-P]),I$7),"")</f>
        <v/>
      </c>
      <c r="J215" s="48" t="str">
        <f ca="1">IF(AND($B215&gt;0,J$7&gt;0),INDEX(Výskyt[#Data],MATCH($B215,Výskyt[kód-P]),J$7),"")</f>
        <v/>
      </c>
      <c r="K215" s="48" t="str">
        <f ca="1">IF(AND($B215&gt;0,K$7&gt;0),INDEX(Výskyt[#Data],MATCH($B215,Výskyt[kód-P]),K$7),"")</f>
        <v/>
      </c>
      <c r="L215" s="48" t="str">
        <f ca="1">IF(AND($B215&gt;0,L$7&gt;0),INDEX(Výskyt[#Data],MATCH($B215,Výskyt[kód-P]),L$7),"")</f>
        <v/>
      </c>
      <c r="M215" s="48" t="str">
        <f ca="1">IF(AND($B215&gt;0,M$7&gt;0),INDEX(Výskyt[#Data],MATCH($B215,Výskyt[kód-P]),M$7),"")</f>
        <v/>
      </c>
      <c r="N215" s="48" t="str">
        <f ca="1">IF(AND($B215&gt;0,N$7&gt;0),INDEX(Výskyt[#Data],MATCH($B215,Výskyt[kód-P]),N$7),"")</f>
        <v/>
      </c>
      <c r="O215" s="48" t="str">
        <f ca="1">IF(AND($B215&gt;0,O$7&gt;0),INDEX(Výskyt[#Data],MATCH($B215,Výskyt[kód-P]),O$7),"")</f>
        <v/>
      </c>
      <c r="P215" s="48" t="str">
        <f ca="1">IF(AND($B215&gt;0,P$7&gt;0),INDEX(Výskyt[#Data],MATCH($B215,Výskyt[kód-P]),P$7),"")</f>
        <v/>
      </c>
      <c r="Q215" s="48" t="str">
        <f ca="1">IF(AND($B215&gt;0,Q$7&gt;0),INDEX(Výskyt[#Data],MATCH($B215,Výskyt[kód-P]),Q$7),"")</f>
        <v/>
      </c>
      <c r="R215" s="48" t="str">
        <f ca="1">IF(AND($B215&gt;0,R$7&gt;0),INDEX(Výskyt[#Data],MATCH($B215,Výskyt[kód-P]),R$7),"")</f>
        <v/>
      </c>
      <c r="S215" s="48" t="str">
        <f ca="1">IF(AND($B215&gt;0,S$7&gt;0),INDEX(Výskyt[#Data],MATCH($B215,Výskyt[kód-P]),S$7),"")</f>
        <v/>
      </c>
      <c r="T215" s="48" t="str">
        <f ca="1">IF(AND($B215&gt;0,T$7&gt;0),INDEX(Výskyt[#Data],MATCH($B215,Výskyt[kód-P]),T$7),"")</f>
        <v/>
      </c>
      <c r="U215" s="48" t="str">
        <f ca="1">IF(AND($B215&gt;0,U$7&gt;0),INDEX(Výskyt[#Data],MATCH($B215,Výskyt[kód-P]),U$7),"")</f>
        <v/>
      </c>
      <c r="V215" s="48" t="str">
        <f ca="1">IF(AND($B215&gt;0,V$7&gt;0),INDEX(Výskyt[#Data],MATCH($B215,Výskyt[kód-P]),V$7),"")</f>
        <v/>
      </c>
      <c r="W215" s="48" t="str">
        <f ca="1">IF(AND($B215&gt;0,W$7&gt;0),INDEX(Výskyt[#Data],MATCH($B215,Výskyt[kód-P]),W$7),"")</f>
        <v/>
      </c>
      <c r="X215" s="48" t="str">
        <f ca="1">IF(AND($B215&gt;0,X$7&gt;0),INDEX(Výskyt[#Data],MATCH($B215,Výskyt[kód-P]),X$7),"")</f>
        <v/>
      </c>
      <c r="Y215" s="48" t="str">
        <f ca="1">IF(AND($B215&gt;0,Y$7&gt;0),INDEX(Výskyt[#Data],MATCH($B215,Výskyt[kód-P]),Y$7),"")</f>
        <v/>
      </c>
      <c r="Z215" s="48" t="str">
        <f ca="1">IF(AND($B215&gt;0,Z$7&gt;0),INDEX(Výskyt[#Data],MATCH($B215,Výskyt[kód-P]),Z$7),"")</f>
        <v/>
      </c>
      <c r="AA215" s="48" t="str">
        <f ca="1">IF(AND($B215&gt;0,AA$7&gt;0),INDEX(Výskyt[#Data],MATCH($B215,Výskyt[kód-P]),AA$7),"")</f>
        <v/>
      </c>
      <c r="AB215" s="48" t="str">
        <f ca="1">IF(AND($B215&gt;0,AB$7&gt;0),INDEX(Výskyt[#Data],MATCH($B215,Výskyt[kód-P]),AB$7),"")</f>
        <v/>
      </c>
      <c r="AC215" s="48" t="str">
        <f ca="1">IF(AND($B215&gt;0,AC$7&gt;0),INDEX(Výskyt[#Data],MATCH($B215,Výskyt[kód-P]),AC$7),"")</f>
        <v/>
      </c>
      <c r="AD215" s="48" t="str">
        <f ca="1">IF(AND($B215&gt;0,AD$7&gt;0),INDEX(Výskyt[#Data],MATCH($B215,Výskyt[kód-P]),AD$7),"")</f>
        <v/>
      </c>
      <c r="AE215" s="48" t="str">
        <f ca="1">IF(AND($B215&gt;0,AE$7&gt;0),INDEX(Výskyt[#Data],MATCH($B215,Výskyt[kód-P]),AE$7),"")</f>
        <v/>
      </c>
      <c r="AF215" s="48" t="str">
        <f ca="1">IF(AND($B215&gt;0,AF$7&gt;0),INDEX(Výskyt[#Data],MATCH($B215,Výskyt[kód-P]),AF$7),"")</f>
        <v/>
      </c>
      <c r="AG215" s="48" t="str">
        <f ca="1">IF(AND($B215&gt;0,AG$7&gt;0),INDEX(Výskyt[#Data],MATCH($B215,Výskyt[kód-P]),AG$7),"")</f>
        <v/>
      </c>
      <c r="AH215" s="48" t="str">
        <f ca="1">IF(AND($B215&gt;0,AH$7&gt;0),INDEX(Výskyt[#Data],MATCH($B215,Výskyt[kód-P]),AH$7),"")</f>
        <v/>
      </c>
      <c r="AI215" s="48" t="str">
        <f ca="1">IF(AND($B215&gt;0,AI$7&gt;0),INDEX(Výskyt[#Data],MATCH($B215,Výskyt[kód-P]),AI$7),"")</f>
        <v/>
      </c>
      <c r="AJ215" s="48" t="str">
        <f ca="1">IF(AND($B215&gt;0,AJ$7&gt;0),INDEX(Výskyt[#Data],MATCH($B215,Výskyt[kód-P]),AJ$7),"")</f>
        <v/>
      </c>
      <c r="AK215" s="48" t="str">
        <f ca="1">IF(AND($B215&gt;0,AK$7&gt;0),INDEX(Výskyt[#Data],MATCH($B215,Výskyt[kód-P]),AK$7),"")</f>
        <v/>
      </c>
      <c r="AL215" s="48" t="str">
        <f ca="1">IF(AND($B215&gt;0,AL$7&gt;0),INDEX(Výskyt[#Data],MATCH($B215,Výskyt[kód-P]),AL$7),"")</f>
        <v/>
      </c>
      <c r="AM215" s="48" t="str">
        <f ca="1">IF(AND($B215&gt;0,AM$7&gt;0),INDEX(Výskyt[#Data],MATCH($B215,Výskyt[kód-P]),AM$7),"")</f>
        <v/>
      </c>
      <c r="AN215" s="48" t="str">
        <f ca="1">IF(AND($B215&gt;0,AN$7&gt;0),INDEX(Výskyt[#Data],MATCH($B215,Výskyt[kód-P]),AN$7),"")</f>
        <v/>
      </c>
      <c r="AO215" s="48" t="str">
        <f ca="1">IF(AND($B215&gt;0,AO$7&gt;0),INDEX(Výskyt[#Data],MATCH($B215,Výskyt[kód-P]),AO$7),"")</f>
        <v/>
      </c>
      <c r="AP215" s="48" t="str">
        <f ca="1">IF(AND($B215&gt;0,AP$7&gt;0),INDEX(Výskyt[#Data],MATCH($B215,Výskyt[kód-P]),AP$7),"")</f>
        <v/>
      </c>
      <c r="AQ215" s="48" t="str">
        <f ca="1">IF(AND($B215&gt;0,AQ$7&gt;0),INDEX(Výskyt[#Data],MATCH($B215,Výskyt[kód-P]),AQ$7),"")</f>
        <v/>
      </c>
      <c r="AR215" s="48" t="str">
        <f ca="1">IF(AND($B215&gt;0,AR$7&gt;0),INDEX(Výskyt[#Data],MATCH($B215,Výskyt[kód-P]),AR$7),"")</f>
        <v/>
      </c>
      <c r="AS215" s="48" t="str">
        <f ca="1">IF(AND($B215&gt;0,AS$7&gt;0),INDEX(Výskyt[#Data],MATCH($B215,Výskyt[kód-P]),AS$7),"")</f>
        <v/>
      </c>
      <c r="AT215" s="48" t="str">
        <f ca="1">IF(AND($B215&gt;0,AT$7&gt;0),INDEX(Výskyt[#Data],MATCH($B215,Výskyt[kód-P]),AT$7),"")</f>
        <v/>
      </c>
      <c r="AU215" s="48" t="str">
        <f ca="1">IF(AND($B215&gt;0,AU$7&gt;0),INDEX(Výskyt[#Data],MATCH($B215,Výskyt[kód-P]),AU$7),"")</f>
        <v/>
      </c>
      <c r="AV215" s="48" t="str">
        <f ca="1">IF(AND($B215&gt;0,AV$7&gt;0),INDEX(Výskyt[#Data],MATCH($B215,Výskyt[kód-P]),AV$7),"")</f>
        <v/>
      </c>
      <c r="AW215" s="48" t="str">
        <f ca="1">IF(AND($B215&gt;0,AW$7&gt;0),INDEX(Výskyt[#Data],MATCH($B215,Výskyt[kód-P]),AW$7),"")</f>
        <v/>
      </c>
      <c r="AX215" s="48" t="str">
        <f ca="1">IF(AND($B215&gt;0,AX$7&gt;0),INDEX(Výskyt[#Data],MATCH($B215,Výskyt[kód-P]),AX$7),"")</f>
        <v/>
      </c>
      <c r="AY215" s="48" t="str">
        <f ca="1">IF(AND($B215&gt;0,AY$7&gt;0),INDEX(Výskyt[#Data],MATCH($B215,Výskyt[kód-P]),AY$7),"")</f>
        <v/>
      </c>
      <c r="AZ215" s="48" t="str">
        <f ca="1">IF(AND($B215&gt;0,AZ$7&gt;0),INDEX(Výskyt[#Data],MATCH($B215,Výskyt[kód-P]),AZ$7),"")</f>
        <v/>
      </c>
      <c r="BA215" s="48" t="str">
        <f ca="1">IF(AND($B215&gt;0,BA$7&gt;0),INDEX(Výskyt[#Data],MATCH($B215,Výskyt[kód-P]),BA$7),"")</f>
        <v/>
      </c>
      <c r="BB215" s="42"/>
    </row>
    <row r="216" spans="1:54" ht="12.75" customHeight="1" x14ac:dyDescent="0.4">
      <c r="A216" s="54">
        <v>208</v>
      </c>
      <c r="B216" s="55" t="str">
        <f>IFERROR(INDEX(Výskyt[[poradie]:[kód-P]],MATCH(A216,Výskyt[poradie],0),2),"")</f>
        <v/>
      </c>
      <c r="C216" s="55" t="str">
        <f>IFERROR(INDEX(Cenník[[Kód]:[Názov]],MATCH($B216,Cenník[Kód]),2),"")</f>
        <v/>
      </c>
      <c r="D216" s="48" t="str">
        <f t="shared" ca="1" si="9"/>
        <v/>
      </c>
      <c r="E216" s="56" t="str">
        <f>IFERROR(INDEX(Cenník[[KódN]:[JC]],MATCH($B216,Cenník[KódN]),2),"")</f>
        <v/>
      </c>
      <c r="F216" s="57" t="str">
        <f t="shared" ca="1" si="10"/>
        <v/>
      </c>
      <c r="G216" s="42"/>
      <c r="H216" s="58" t="str">
        <f t="shared" si="11"/>
        <v/>
      </c>
      <c r="I216" s="48" t="str">
        <f ca="1">IF(AND($B216&gt;0,I$7&gt;0),INDEX(Výskyt[#Data],MATCH($B216,Výskyt[kód-P]),I$7),"")</f>
        <v/>
      </c>
      <c r="J216" s="48" t="str">
        <f ca="1">IF(AND($B216&gt;0,J$7&gt;0),INDEX(Výskyt[#Data],MATCH($B216,Výskyt[kód-P]),J$7),"")</f>
        <v/>
      </c>
      <c r="K216" s="48" t="str">
        <f ca="1">IF(AND($B216&gt;0,K$7&gt;0),INDEX(Výskyt[#Data],MATCH($B216,Výskyt[kód-P]),K$7),"")</f>
        <v/>
      </c>
      <c r="L216" s="48" t="str">
        <f ca="1">IF(AND($B216&gt;0,L$7&gt;0),INDEX(Výskyt[#Data],MATCH($B216,Výskyt[kód-P]),L$7),"")</f>
        <v/>
      </c>
      <c r="M216" s="48" t="str">
        <f ca="1">IF(AND($B216&gt;0,M$7&gt;0),INDEX(Výskyt[#Data],MATCH($B216,Výskyt[kód-P]),M$7),"")</f>
        <v/>
      </c>
      <c r="N216" s="48" t="str">
        <f ca="1">IF(AND($B216&gt;0,N$7&gt;0),INDEX(Výskyt[#Data],MATCH($B216,Výskyt[kód-P]),N$7),"")</f>
        <v/>
      </c>
      <c r="O216" s="48" t="str">
        <f ca="1">IF(AND($B216&gt;0,O$7&gt;0),INDEX(Výskyt[#Data],MATCH($B216,Výskyt[kód-P]),O$7),"")</f>
        <v/>
      </c>
      <c r="P216" s="48" t="str">
        <f ca="1">IF(AND($B216&gt;0,P$7&gt;0),INDEX(Výskyt[#Data],MATCH($B216,Výskyt[kód-P]),P$7),"")</f>
        <v/>
      </c>
      <c r="Q216" s="48" t="str">
        <f ca="1">IF(AND($B216&gt;0,Q$7&gt;0),INDEX(Výskyt[#Data],MATCH($B216,Výskyt[kód-P]),Q$7),"")</f>
        <v/>
      </c>
      <c r="R216" s="48" t="str">
        <f ca="1">IF(AND($B216&gt;0,R$7&gt;0),INDEX(Výskyt[#Data],MATCH($B216,Výskyt[kód-P]),R$7),"")</f>
        <v/>
      </c>
      <c r="S216" s="48" t="str">
        <f ca="1">IF(AND($B216&gt;0,S$7&gt;0),INDEX(Výskyt[#Data],MATCH($B216,Výskyt[kód-P]),S$7),"")</f>
        <v/>
      </c>
      <c r="T216" s="48" t="str">
        <f ca="1">IF(AND($B216&gt;0,T$7&gt;0),INDEX(Výskyt[#Data],MATCH($B216,Výskyt[kód-P]),T$7),"")</f>
        <v/>
      </c>
      <c r="U216" s="48" t="str">
        <f ca="1">IF(AND($B216&gt;0,U$7&gt;0),INDEX(Výskyt[#Data],MATCH($B216,Výskyt[kód-P]),U$7),"")</f>
        <v/>
      </c>
      <c r="V216" s="48" t="str">
        <f ca="1">IF(AND($B216&gt;0,V$7&gt;0),INDEX(Výskyt[#Data],MATCH($B216,Výskyt[kód-P]),V$7),"")</f>
        <v/>
      </c>
      <c r="W216" s="48" t="str">
        <f ca="1">IF(AND($B216&gt;0,W$7&gt;0),INDEX(Výskyt[#Data],MATCH($B216,Výskyt[kód-P]),W$7),"")</f>
        <v/>
      </c>
      <c r="X216" s="48" t="str">
        <f ca="1">IF(AND($B216&gt;0,X$7&gt;0),INDEX(Výskyt[#Data],MATCH($B216,Výskyt[kód-P]),X$7),"")</f>
        <v/>
      </c>
      <c r="Y216" s="48" t="str">
        <f ca="1">IF(AND($B216&gt;0,Y$7&gt;0),INDEX(Výskyt[#Data],MATCH($B216,Výskyt[kód-P]),Y$7),"")</f>
        <v/>
      </c>
      <c r="Z216" s="48" t="str">
        <f ca="1">IF(AND($B216&gt;0,Z$7&gt;0),INDEX(Výskyt[#Data],MATCH($B216,Výskyt[kód-P]),Z$7),"")</f>
        <v/>
      </c>
      <c r="AA216" s="48" t="str">
        <f ca="1">IF(AND($B216&gt;0,AA$7&gt;0),INDEX(Výskyt[#Data],MATCH($B216,Výskyt[kód-P]),AA$7),"")</f>
        <v/>
      </c>
      <c r="AB216" s="48" t="str">
        <f ca="1">IF(AND($B216&gt;0,AB$7&gt;0),INDEX(Výskyt[#Data],MATCH($B216,Výskyt[kód-P]),AB$7),"")</f>
        <v/>
      </c>
      <c r="AC216" s="48" t="str">
        <f ca="1">IF(AND($B216&gt;0,AC$7&gt;0),INDEX(Výskyt[#Data],MATCH($B216,Výskyt[kód-P]),AC$7),"")</f>
        <v/>
      </c>
      <c r="AD216" s="48" t="str">
        <f ca="1">IF(AND($B216&gt;0,AD$7&gt;0),INDEX(Výskyt[#Data],MATCH($B216,Výskyt[kód-P]),AD$7),"")</f>
        <v/>
      </c>
      <c r="AE216" s="48" t="str">
        <f ca="1">IF(AND($B216&gt;0,AE$7&gt;0),INDEX(Výskyt[#Data],MATCH($B216,Výskyt[kód-P]),AE$7),"")</f>
        <v/>
      </c>
      <c r="AF216" s="48" t="str">
        <f ca="1">IF(AND($B216&gt;0,AF$7&gt;0),INDEX(Výskyt[#Data],MATCH($B216,Výskyt[kód-P]),AF$7),"")</f>
        <v/>
      </c>
      <c r="AG216" s="48" t="str">
        <f ca="1">IF(AND($B216&gt;0,AG$7&gt;0),INDEX(Výskyt[#Data],MATCH($B216,Výskyt[kód-P]),AG$7),"")</f>
        <v/>
      </c>
      <c r="AH216" s="48" t="str">
        <f ca="1">IF(AND($B216&gt;0,AH$7&gt;0),INDEX(Výskyt[#Data],MATCH($B216,Výskyt[kód-P]),AH$7),"")</f>
        <v/>
      </c>
      <c r="AI216" s="48" t="str">
        <f ca="1">IF(AND($B216&gt;0,AI$7&gt;0),INDEX(Výskyt[#Data],MATCH($B216,Výskyt[kód-P]),AI$7),"")</f>
        <v/>
      </c>
      <c r="AJ216" s="48" t="str">
        <f ca="1">IF(AND($B216&gt;0,AJ$7&gt;0),INDEX(Výskyt[#Data],MATCH($B216,Výskyt[kód-P]),AJ$7),"")</f>
        <v/>
      </c>
      <c r="AK216" s="48" t="str">
        <f ca="1">IF(AND($B216&gt;0,AK$7&gt;0),INDEX(Výskyt[#Data],MATCH($B216,Výskyt[kód-P]),AK$7),"")</f>
        <v/>
      </c>
      <c r="AL216" s="48" t="str">
        <f ca="1">IF(AND($B216&gt;0,AL$7&gt;0),INDEX(Výskyt[#Data],MATCH($B216,Výskyt[kód-P]),AL$7),"")</f>
        <v/>
      </c>
      <c r="AM216" s="48" t="str">
        <f ca="1">IF(AND($B216&gt;0,AM$7&gt;0),INDEX(Výskyt[#Data],MATCH($B216,Výskyt[kód-P]),AM$7),"")</f>
        <v/>
      </c>
      <c r="AN216" s="48" t="str">
        <f ca="1">IF(AND($B216&gt;0,AN$7&gt;0),INDEX(Výskyt[#Data],MATCH($B216,Výskyt[kód-P]),AN$7),"")</f>
        <v/>
      </c>
      <c r="AO216" s="48" t="str">
        <f ca="1">IF(AND($B216&gt;0,AO$7&gt;0),INDEX(Výskyt[#Data],MATCH($B216,Výskyt[kód-P]),AO$7),"")</f>
        <v/>
      </c>
      <c r="AP216" s="48" t="str">
        <f ca="1">IF(AND($B216&gt;0,AP$7&gt;0),INDEX(Výskyt[#Data],MATCH($B216,Výskyt[kód-P]),AP$7),"")</f>
        <v/>
      </c>
      <c r="AQ216" s="48" t="str">
        <f ca="1">IF(AND($B216&gt;0,AQ$7&gt;0),INDEX(Výskyt[#Data],MATCH($B216,Výskyt[kód-P]),AQ$7),"")</f>
        <v/>
      </c>
      <c r="AR216" s="48" t="str">
        <f ca="1">IF(AND($B216&gt;0,AR$7&gt;0),INDEX(Výskyt[#Data],MATCH($B216,Výskyt[kód-P]),AR$7),"")</f>
        <v/>
      </c>
      <c r="AS216" s="48" t="str">
        <f ca="1">IF(AND($B216&gt;0,AS$7&gt;0),INDEX(Výskyt[#Data],MATCH($B216,Výskyt[kód-P]),AS$7),"")</f>
        <v/>
      </c>
      <c r="AT216" s="48" t="str">
        <f ca="1">IF(AND($B216&gt;0,AT$7&gt;0),INDEX(Výskyt[#Data],MATCH($B216,Výskyt[kód-P]),AT$7),"")</f>
        <v/>
      </c>
      <c r="AU216" s="48" t="str">
        <f ca="1">IF(AND($B216&gt;0,AU$7&gt;0),INDEX(Výskyt[#Data],MATCH($B216,Výskyt[kód-P]),AU$7),"")</f>
        <v/>
      </c>
      <c r="AV216" s="48" t="str">
        <f ca="1">IF(AND($B216&gt;0,AV$7&gt;0),INDEX(Výskyt[#Data],MATCH($B216,Výskyt[kód-P]),AV$7),"")</f>
        <v/>
      </c>
      <c r="AW216" s="48" t="str">
        <f ca="1">IF(AND($B216&gt;0,AW$7&gt;0),INDEX(Výskyt[#Data],MATCH($B216,Výskyt[kód-P]),AW$7),"")</f>
        <v/>
      </c>
      <c r="AX216" s="48" t="str">
        <f ca="1">IF(AND($B216&gt;0,AX$7&gt;0),INDEX(Výskyt[#Data],MATCH($B216,Výskyt[kód-P]),AX$7),"")</f>
        <v/>
      </c>
      <c r="AY216" s="48" t="str">
        <f ca="1">IF(AND($B216&gt;0,AY$7&gt;0),INDEX(Výskyt[#Data],MATCH($B216,Výskyt[kód-P]),AY$7),"")</f>
        <v/>
      </c>
      <c r="AZ216" s="48" t="str">
        <f ca="1">IF(AND($B216&gt;0,AZ$7&gt;0),INDEX(Výskyt[#Data],MATCH($B216,Výskyt[kód-P]),AZ$7),"")</f>
        <v/>
      </c>
      <c r="BA216" s="48" t="str">
        <f ca="1">IF(AND($B216&gt;0,BA$7&gt;0),INDEX(Výskyt[#Data],MATCH($B216,Výskyt[kód-P]),BA$7),"")</f>
        <v/>
      </c>
      <c r="BB216" s="42"/>
    </row>
    <row r="217" spans="1:54" ht="12.75" customHeight="1" x14ac:dyDescent="0.4">
      <c r="A217" s="54">
        <v>209</v>
      </c>
      <c r="B217" s="55" t="str">
        <f>IFERROR(INDEX(Výskyt[[poradie]:[kód-P]],MATCH(A217,Výskyt[poradie],0),2),"")</f>
        <v/>
      </c>
      <c r="C217" s="55" t="str">
        <f>IFERROR(INDEX(Cenník[[Kód]:[Názov]],MATCH($B217,Cenník[Kód]),2),"")</f>
        <v/>
      </c>
      <c r="D217" s="48" t="str">
        <f t="shared" ca="1" si="9"/>
        <v/>
      </c>
      <c r="E217" s="56" t="str">
        <f>IFERROR(INDEX(Cenník[[KódN]:[JC]],MATCH($B217,Cenník[KódN]),2),"")</f>
        <v/>
      </c>
      <c r="F217" s="57" t="str">
        <f t="shared" ca="1" si="10"/>
        <v/>
      </c>
      <c r="G217" s="42"/>
      <c r="H217" s="58" t="str">
        <f t="shared" si="11"/>
        <v/>
      </c>
      <c r="I217" s="48" t="str">
        <f ca="1">IF(AND($B217&gt;0,I$7&gt;0),INDEX(Výskyt[#Data],MATCH($B217,Výskyt[kód-P]),I$7),"")</f>
        <v/>
      </c>
      <c r="J217" s="48" t="str">
        <f ca="1">IF(AND($B217&gt;0,J$7&gt;0),INDEX(Výskyt[#Data],MATCH($B217,Výskyt[kód-P]),J$7),"")</f>
        <v/>
      </c>
      <c r="K217" s="48" t="str">
        <f ca="1">IF(AND($B217&gt;0,K$7&gt;0),INDEX(Výskyt[#Data],MATCH($B217,Výskyt[kód-P]),K$7),"")</f>
        <v/>
      </c>
      <c r="L217" s="48" t="str">
        <f ca="1">IF(AND($B217&gt;0,L$7&gt;0),INDEX(Výskyt[#Data],MATCH($B217,Výskyt[kód-P]),L$7),"")</f>
        <v/>
      </c>
      <c r="M217" s="48" t="str">
        <f ca="1">IF(AND($B217&gt;0,M$7&gt;0),INDEX(Výskyt[#Data],MATCH($B217,Výskyt[kód-P]),M$7),"")</f>
        <v/>
      </c>
      <c r="N217" s="48" t="str">
        <f ca="1">IF(AND($B217&gt;0,N$7&gt;0),INDEX(Výskyt[#Data],MATCH($B217,Výskyt[kód-P]),N$7),"")</f>
        <v/>
      </c>
      <c r="O217" s="48" t="str">
        <f ca="1">IF(AND($B217&gt;0,O$7&gt;0),INDEX(Výskyt[#Data],MATCH($B217,Výskyt[kód-P]),O$7),"")</f>
        <v/>
      </c>
      <c r="P217" s="48" t="str">
        <f ca="1">IF(AND($B217&gt;0,P$7&gt;0),INDEX(Výskyt[#Data],MATCH($B217,Výskyt[kód-P]),P$7),"")</f>
        <v/>
      </c>
      <c r="Q217" s="48" t="str">
        <f ca="1">IF(AND($B217&gt;0,Q$7&gt;0),INDEX(Výskyt[#Data],MATCH($B217,Výskyt[kód-P]),Q$7),"")</f>
        <v/>
      </c>
      <c r="R217" s="48" t="str">
        <f ca="1">IF(AND($B217&gt;0,R$7&gt;0),INDEX(Výskyt[#Data],MATCH($B217,Výskyt[kód-P]),R$7),"")</f>
        <v/>
      </c>
      <c r="S217" s="48" t="str">
        <f ca="1">IF(AND($B217&gt;0,S$7&gt;0),INDEX(Výskyt[#Data],MATCH($B217,Výskyt[kód-P]),S$7),"")</f>
        <v/>
      </c>
      <c r="T217" s="48" t="str">
        <f ca="1">IF(AND($B217&gt;0,T$7&gt;0),INDEX(Výskyt[#Data],MATCH($B217,Výskyt[kód-P]),T$7),"")</f>
        <v/>
      </c>
      <c r="U217" s="48" t="str">
        <f ca="1">IF(AND($B217&gt;0,U$7&gt;0),INDEX(Výskyt[#Data],MATCH($B217,Výskyt[kód-P]),U$7),"")</f>
        <v/>
      </c>
      <c r="V217" s="48" t="str">
        <f ca="1">IF(AND($B217&gt;0,V$7&gt;0),INDEX(Výskyt[#Data],MATCH($B217,Výskyt[kód-P]),V$7),"")</f>
        <v/>
      </c>
      <c r="W217" s="48" t="str">
        <f ca="1">IF(AND($B217&gt;0,W$7&gt;0),INDEX(Výskyt[#Data],MATCH($B217,Výskyt[kód-P]),W$7),"")</f>
        <v/>
      </c>
      <c r="X217" s="48" t="str">
        <f ca="1">IF(AND($B217&gt;0,X$7&gt;0),INDEX(Výskyt[#Data],MATCH($B217,Výskyt[kód-P]),X$7),"")</f>
        <v/>
      </c>
      <c r="Y217" s="48" t="str">
        <f ca="1">IF(AND($B217&gt;0,Y$7&gt;0),INDEX(Výskyt[#Data],MATCH($B217,Výskyt[kód-P]),Y$7),"")</f>
        <v/>
      </c>
      <c r="Z217" s="48" t="str">
        <f ca="1">IF(AND($B217&gt;0,Z$7&gt;0),INDEX(Výskyt[#Data],MATCH($B217,Výskyt[kód-P]),Z$7),"")</f>
        <v/>
      </c>
      <c r="AA217" s="48" t="str">
        <f ca="1">IF(AND($B217&gt;0,AA$7&gt;0),INDEX(Výskyt[#Data],MATCH($B217,Výskyt[kód-P]),AA$7),"")</f>
        <v/>
      </c>
      <c r="AB217" s="48" t="str">
        <f ca="1">IF(AND($B217&gt;0,AB$7&gt;0),INDEX(Výskyt[#Data],MATCH($B217,Výskyt[kód-P]),AB$7),"")</f>
        <v/>
      </c>
      <c r="AC217" s="48" t="str">
        <f ca="1">IF(AND($B217&gt;0,AC$7&gt;0),INDEX(Výskyt[#Data],MATCH($B217,Výskyt[kód-P]),AC$7),"")</f>
        <v/>
      </c>
      <c r="AD217" s="48" t="str">
        <f ca="1">IF(AND($B217&gt;0,AD$7&gt;0),INDEX(Výskyt[#Data],MATCH($B217,Výskyt[kód-P]),AD$7),"")</f>
        <v/>
      </c>
      <c r="AE217" s="48" t="str">
        <f ca="1">IF(AND($B217&gt;0,AE$7&gt;0),INDEX(Výskyt[#Data],MATCH($B217,Výskyt[kód-P]),AE$7),"")</f>
        <v/>
      </c>
      <c r="AF217" s="48" t="str">
        <f ca="1">IF(AND($B217&gt;0,AF$7&gt;0),INDEX(Výskyt[#Data],MATCH($B217,Výskyt[kód-P]),AF$7),"")</f>
        <v/>
      </c>
      <c r="AG217" s="48" t="str">
        <f ca="1">IF(AND($B217&gt;0,AG$7&gt;0),INDEX(Výskyt[#Data],MATCH($B217,Výskyt[kód-P]),AG$7),"")</f>
        <v/>
      </c>
      <c r="AH217" s="48" t="str">
        <f ca="1">IF(AND($B217&gt;0,AH$7&gt;0),INDEX(Výskyt[#Data],MATCH($B217,Výskyt[kód-P]),AH$7),"")</f>
        <v/>
      </c>
      <c r="AI217" s="48" t="str">
        <f ca="1">IF(AND($B217&gt;0,AI$7&gt;0),INDEX(Výskyt[#Data],MATCH($B217,Výskyt[kód-P]),AI$7),"")</f>
        <v/>
      </c>
      <c r="AJ217" s="48" t="str">
        <f ca="1">IF(AND($B217&gt;0,AJ$7&gt;0),INDEX(Výskyt[#Data],MATCH($B217,Výskyt[kód-P]),AJ$7),"")</f>
        <v/>
      </c>
      <c r="AK217" s="48" t="str">
        <f ca="1">IF(AND($B217&gt;0,AK$7&gt;0),INDEX(Výskyt[#Data],MATCH($B217,Výskyt[kód-P]),AK$7),"")</f>
        <v/>
      </c>
      <c r="AL217" s="48" t="str">
        <f ca="1">IF(AND($B217&gt;0,AL$7&gt;0),INDEX(Výskyt[#Data],MATCH($B217,Výskyt[kód-P]),AL$7),"")</f>
        <v/>
      </c>
      <c r="AM217" s="48" t="str">
        <f ca="1">IF(AND($B217&gt;0,AM$7&gt;0),INDEX(Výskyt[#Data],MATCH($B217,Výskyt[kód-P]),AM$7),"")</f>
        <v/>
      </c>
      <c r="AN217" s="48" t="str">
        <f ca="1">IF(AND($B217&gt;0,AN$7&gt;0),INDEX(Výskyt[#Data],MATCH($B217,Výskyt[kód-P]),AN$7),"")</f>
        <v/>
      </c>
      <c r="AO217" s="48" t="str">
        <f ca="1">IF(AND($B217&gt;0,AO$7&gt;0),INDEX(Výskyt[#Data],MATCH($B217,Výskyt[kód-P]),AO$7),"")</f>
        <v/>
      </c>
      <c r="AP217" s="48" t="str">
        <f ca="1">IF(AND($B217&gt;0,AP$7&gt;0),INDEX(Výskyt[#Data],MATCH($B217,Výskyt[kód-P]),AP$7),"")</f>
        <v/>
      </c>
      <c r="AQ217" s="48" t="str">
        <f ca="1">IF(AND($B217&gt;0,AQ$7&gt;0),INDEX(Výskyt[#Data],MATCH($B217,Výskyt[kód-P]),AQ$7),"")</f>
        <v/>
      </c>
      <c r="AR217" s="48" t="str">
        <f ca="1">IF(AND($B217&gt;0,AR$7&gt;0),INDEX(Výskyt[#Data],MATCH($B217,Výskyt[kód-P]),AR$7),"")</f>
        <v/>
      </c>
      <c r="AS217" s="48" t="str">
        <f ca="1">IF(AND($B217&gt;0,AS$7&gt;0),INDEX(Výskyt[#Data],MATCH($B217,Výskyt[kód-P]),AS$7),"")</f>
        <v/>
      </c>
      <c r="AT217" s="48" t="str">
        <f ca="1">IF(AND($B217&gt;0,AT$7&gt;0),INDEX(Výskyt[#Data],MATCH($B217,Výskyt[kód-P]),AT$7),"")</f>
        <v/>
      </c>
      <c r="AU217" s="48" t="str">
        <f ca="1">IF(AND($B217&gt;0,AU$7&gt;0),INDEX(Výskyt[#Data],MATCH($B217,Výskyt[kód-P]),AU$7),"")</f>
        <v/>
      </c>
      <c r="AV217" s="48" t="str">
        <f ca="1">IF(AND($B217&gt;0,AV$7&gt;0),INDEX(Výskyt[#Data],MATCH($B217,Výskyt[kód-P]),AV$7),"")</f>
        <v/>
      </c>
      <c r="AW217" s="48" t="str">
        <f ca="1">IF(AND($B217&gt;0,AW$7&gt;0),INDEX(Výskyt[#Data],MATCH($B217,Výskyt[kód-P]),AW$7),"")</f>
        <v/>
      </c>
      <c r="AX217" s="48" t="str">
        <f ca="1">IF(AND($B217&gt;0,AX$7&gt;0),INDEX(Výskyt[#Data],MATCH($B217,Výskyt[kód-P]),AX$7),"")</f>
        <v/>
      </c>
      <c r="AY217" s="48" t="str">
        <f ca="1">IF(AND($B217&gt;0,AY$7&gt;0),INDEX(Výskyt[#Data],MATCH($B217,Výskyt[kód-P]),AY$7),"")</f>
        <v/>
      </c>
      <c r="AZ217" s="48" t="str">
        <f ca="1">IF(AND($B217&gt;0,AZ$7&gt;0),INDEX(Výskyt[#Data],MATCH($B217,Výskyt[kód-P]),AZ$7),"")</f>
        <v/>
      </c>
      <c r="BA217" s="48" t="str">
        <f ca="1">IF(AND($B217&gt;0,BA$7&gt;0),INDEX(Výskyt[#Data],MATCH($B217,Výskyt[kód-P]),BA$7),"")</f>
        <v/>
      </c>
      <c r="BB217" s="42"/>
    </row>
    <row r="218" spans="1:54" ht="12.75" customHeight="1" x14ac:dyDescent="0.4">
      <c r="A218" s="54">
        <v>210</v>
      </c>
      <c r="B218" s="55" t="str">
        <f>IFERROR(INDEX(Výskyt[[poradie]:[kód-P]],MATCH(A218,Výskyt[poradie],0),2),"")</f>
        <v/>
      </c>
      <c r="C218" s="55" t="str">
        <f>IFERROR(INDEX(Cenník[[Kód]:[Názov]],MATCH($B218,Cenník[Kód]),2),"")</f>
        <v/>
      </c>
      <c r="D218" s="48" t="str">
        <f t="shared" ca="1" si="9"/>
        <v/>
      </c>
      <c r="E218" s="56" t="str">
        <f>IFERROR(INDEX(Cenník[[KódN]:[JC]],MATCH($B218,Cenník[KódN]),2),"")</f>
        <v/>
      </c>
      <c r="F218" s="57" t="str">
        <f t="shared" ca="1" si="10"/>
        <v/>
      </c>
      <c r="G218" s="42"/>
      <c r="H218" s="58" t="str">
        <f t="shared" si="11"/>
        <v/>
      </c>
      <c r="I218" s="48" t="str">
        <f ca="1">IF(AND($B218&gt;0,I$7&gt;0),INDEX(Výskyt[#Data],MATCH($B218,Výskyt[kód-P]),I$7),"")</f>
        <v/>
      </c>
      <c r="J218" s="48" t="str">
        <f ca="1">IF(AND($B218&gt;0,J$7&gt;0),INDEX(Výskyt[#Data],MATCH($B218,Výskyt[kód-P]),J$7),"")</f>
        <v/>
      </c>
      <c r="K218" s="48" t="str">
        <f ca="1">IF(AND($B218&gt;0,K$7&gt;0),INDEX(Výskyt[#Data],MATCH($B218,Výskyt[kód-P]),K$7),"")</f>
        <v/>
      </c>
      <c r="L218" s="48" t="str">
        <f ca="1">IF(AND($B218&gt;0,L$7&gt;0),INDEX(Výskyt[#Data],MATCH($B218,Výskyt[kód-P]),L$7),"")</f>
        <v/>
      </c>
      <c r="M218" s="48" t="str">
        <f ca="1">IF(AND($B218&gt;0,M$7&gt;0),INDEX(Výskyt[#Data],MATCH($B218,Výskyt[kód-P]),M$7),"")</f>
        <v/>
      </c>
      <c r="N218" s="48" t="str">
        <f ca="1">IF(AND($B218&gt;0,N$7&gt;0),INDEX(Výskyt[#Data],MATCH($B218,Výskyt[kód-P]),N$7),"")</f>
        <v/>
      </c>
      <c r="O218" s="48" t="str">
        <f ca="1">IF(AND($B218&gt;0,O$7&gt;0),INDEX(Výskyt[#Data],MATCH($B218,Výskyt[kód-P]),O$7),"")</f>
        <v/>
      </c>
      <c r="P218" s="48" t="str">
        <f ca="1">IF(AND($B218&gt;0,P$7&gt;0),INDEX(Výskyt[#Data],MATCH($B218,Výskyt[kód-P]),P$7),"")</f>
        <v/>
      </c>
      <c r="Q218" s="48" t="str">
        <f ca="1">IF(AND($B218&gt;0,Q$7&gt;0),INDEX(Výskyt[#Data],MATCH($B218,Výskyt[kód-P]),Q$7),"")</f>
        <v/>
      </c>
      <c r="R218" s="48" t="str">
        <f ca="1">IF(AND($B218&gt;0,R$7&gt;0),INDEX(Výskyt[#Data],MATCH($B218,Výskyt[kód-P]),R$7),"")</f>
        <v/>
      </c>
      <c r="S218" s="48" t="str">
        <f ca="1">IF(AND($B218&gt;0,S$7&gt;0),INDEX(Výskyt[#Data],MATCH($B218,Výskyt[kód-P]),S$7),"")</f>
        <v/>
      </c>
      <c r="T218" s="48" t="str">
        <f ca="1">IF(AND($B218&gt;0,T$7&gt;0),INDEX(Výskyt[#Data],MATCH($B218,Výskyt[kód-P]),T$7),"")</f>
        <v/>
      </c>
      <c r="U218" s="48" t="str">
        <f ca="1">IF(AND($B218&gt;0,U$7&gt;0),INDEX(Výskyt[#Data],MATCH($B218,Výskyt[kód-P]),U$7),"")</f>
        <v/>
      </c>
      <c r="V218" s="48" t="str">
        <f ca="1">IF(AND($B218&gt;0,V$7&gt;0),INDEX(Výskyt[#Data],MATCH($B218,Výskyt[kód-P]),V$7),"")</f>
        <v/>
      </c>
      <c r="W218" s="48" t="str">
        <f ca="1">IF(AND($B218&gt;0,W$7&gt;0),INDEX(Výskyt[#Data],MATCH($B218,Výskyt[kód-P]),W$7),"")</f>
        <v/>
      </c>
      <c r="X218" s="48" t="str">
        <f ca="1">IF(AND($B218&gt;0,X$7&gt;0),INDEX(Výskyt[#Data],MATCH($B218,Výskyt[kód-P]),X$7),"")</f>
        <v/>
      </c>
      <c r="Y218" s="48" t="str">
        <f ca="1">IF(AND($B218&gt;0,Y$7&gt;0),INDEX(Výskyt[#Data],MATCH($B218,Výskyt[kód-P]),Y$7),"")</f>
        <v/>
      </c>
      <c r="Z218" s="48" t="str">
        <f ca="1">IF(AND($B218&gt;0,Z$7&gt;0),INDEX(Výskyt[#Data],MATCH($B218,Výskyt[kód-P]),Z$7),"")</f>
        <v/>
      </c>
      <c r="AA218" s="48" t="str">
        <f ca="1">IF(AND($B218&gt;0,AA$7&gt;0),INDEX(Výskyt[#Data],MATCH($B218,Výskyt[kód-P]),AA$7),"")</f>
        <v/>
      </c>
      <c r="AB218" s="48" t="str">
        <f ca="1">IF(AND($B218&gt;0,AB$7&gt;0),INDEX(Výskyt[#Data],MATCH($B218,Výskyt[kód-P]),AB$7),"")</f>
        <v/>
      </c>
      <c r="AC218" s="48" t="str">
        <f ca="1">IF(AND($B218&gt;0,AC$7&gt;0),INDEX(Výskyt[#Data],MATCH($B218,Výskyt[kód-P]),AC$7),"")</f>
        <v/>
      </c>
      <c r="AD218" s="48" t="str">
        <f ca="1">IF(AND($B218&gt;0,AD$7&gt;0),INDEX(Výskyt[#Data],MATCH($B218,Výskyt[kód-P]),AD$7),"")</f>
        <v/>
      </c>
      <c r="AE218" s="48" t="str">
        <f ca="1">IF(AND($B218&gt;0,AE$7&gt;0),INDEX(Výskyt[#Data],MATCH($B218,Výskyt[kód-P]),AE$7),"")</f>
        <v/>
      </c>
      <c r="AF218" s="48" t="str">
        <f ca="1">IF(AND($B218&gt;0,AF$7&gt;0),INDEX(Výskyt[#Data],MATCH($B218,Výskyt[kód-P]),AF$7),"")</f>
        <v/>
      </c>
      <c r="AG218" s="48" t="str">
        <f ca="1">IF(AND($B218&gt;0,AG$7&gt;0),INDEX(Výskyt[#Data],MATCH($B218,Výskyt[kód-P]),AG$7),"")</f>
        <v/>
      </c>
      <c r="AH218" s="48" t="str">
        <f ca="1">IF(AND($B218&gt;0,AH$7&gt;0),INDEX(Výskyt[#Data],MATCH($B218,Výskyt[kód-P]),AH$7),"")</f>
        <v/>
      </c>
      <c r="AI218" s="48" t="str">
        <f ca="1">IF(AND($B218&gt;0,AI$7&gt;0),INDEX(Výskyt[#Data],MATCH($B218,Výskyt[kód-P]),AI$7),"")</f>
        <v/>
      </c>
      <c r="AJ218" s="48" t="str">
        <f ca="1">IF(AND($B218&gt;0,AJ$7&gt;0),INDEX(Výskyt[#Data],MATCH($B218,Výskyt[kód-P]),AJ$7),"")</f>
        <v/>
      </c>
      <c r="AK218" s="48" t="str">
        <f ca="1">IF(AND($B218&gt;0,AK$7&gt;0),INDEX(Výskyt[#Data],MATCH($B218,Výskyt[kód-P]),AK$7),"")</f>
        <v/>
      </c>
      <c r="AL218" s="48" t="str">
        <f ca="1">IF(AND($B218&gt;0,AL$7&gt;0),INDEX(Výskyt[#Data],MATCH($B218,Výskyt[kód-P]),AL$7),"")</f>
        <v/>
      </c>
      <c r="AM218" s="48" t="str">
        <f ca="1">IF(AND($B218&gt;0,AM$7&gt;0),INDEX(Výskyt[#Data],MATCH($B218,Výskyt[kód-P]),AM$7),"")</f>
        <v/>
      </c>
      <c r="AN218" s="48" t="str">
        <f ca="1">IF(AND($B218&gt;0,AN$7&gt;0),INDEX(Výskyt[#Data],MATCH($B218,Výskyt[kód-P]),AN$7),"")</f>
        <v/>
      </c>
      <c r="AO218" s="48" t="str">
        <f ca="1">IF(AND($B218&gt;0,AO$7&gt;0),INDEX(Výskyt[#Data],MATCH($B218,Výskyt[kód-P]),AO$7),"")</f>
        <v/>
      </c>
      <c r="AP218" s="48" t="str">
        <f ca="1">IF(AND($B218&gt;0,AP$7&gt;0),INDEX(Výskyt[#Data],MATCH($B218,Výskyt[kód-P]),AP$7),"")</f>
        <v/>
      </c>
      <c r="AQ218" s="48" t="str">
        <f ca="1">IF(AND($B218&gt;0,AQ$7&gt;0),INDEX(Výskyt[#Data],MATCH($B218,Výskyt[kód-P]),AQ$7),"")</f>
        <v/>
      </c>
      <c r="AR218" s="48" t="str">
        <f ca="1">IF(AND($B218&gt;0,AR$7&gt;0),INDEX(Výskyt[#Data],MATCH($B218,Výskyt[kód-P]),AR$7),"")</f>
        <v/>
      </c>
      <c r="AS218" s="48" t="str">
        <f ca="1">IF(AND($B218&gt;0,AS$7&gt;0),INDEX(Výskyt[#Data],MATCH($B218,Výskyt[kód-P]),AS$7),"")</f>
        <v/>
      </c>
      <c r="AT218" s="48" t="str">
        <f ca="1">IF(AND($B218&gt;0,AT$7&gt;0),INDEX(Výskyt[#Data],MATCH($B218,Výskyt[kód-P]),AT$7),"")</f>
        <v/>
      </c>
      <c r="AU218" s="48" t="str">
        <f ca="1">IF(AND($B218&gt;0,AU$7&gt;0),INDEX(Výskyt[#Data],MATCH($B218,Výskyt[kód-P]),AU$7),"")</f>
        <v/>
      </c>
      <c r="AV218" s="48" t="str">
        <f ca="1">IF(AND($B218&gt;0,AV$7&gt;0),INDEX(Výskyt[#Data],MATCH($B218,Výskyt[kód-P]),AV$7),"")</f>
        <v/>
      </c>
      <c r="AW218" s="48" t="str">
        <f ca="1">IF(AND($B218&gt;0,AW$7&gt;0),INDEX(Výskyt[#Data],MATCH($B218,Výskyt[kód-P]),AW$7),"")</f>
        <v/>
      </c>
      <c r="AX218" s="48" t="str">
        <f ca="1">IF(AND($B218&gt;0,AX$7&gt;0),INDEX(Výskyt[#Data],MATCH($B218,Výskyt[kód-P]),AX$7),"")</f>
        <v/>
      </c>
      <c r="AY218" s="48" t="str">
        <f ca="1">IF(AND($B218&gt;0,AY$7&gt;0),INDEX(Výskyt[#Data],MATCH($B218,Výskyt[kód-P]),AY$7),"")</f>
        <v/>
      </c>
      <c r="AZ218" s="48" t="str">
        <f ca="1">IF(AND($B218&gt;0,AZ$7&gt;0),INDEX(Výskyt[#Data],MATCH($B218,Výskyt[kód-P]),AZ$7),"")</f>
        <v/>
      </c>
      <c r="BA218" s="48" t="str">
        <f ca="1">IF(AND($B218&gt;0,BA$7&gt;0),INDEX(Výskyt[#Data],MATCH($B218,Výskyt[kód-P]),BA$7),"")</f>
        <v/>
      </c>
      <c r="BB218" s="42"/>
    </row>
    <row r="219" spans="1:54" ht="12.75" customHeight="1" x14ac:dyDescent="0.4">
      <c r="A219" s="54">
        <v>211</v>
      </c>
      <c r="B219" s="55" t="str">
        <f>IFERROR(INDEX(Výskyt[[poradie]:[kód-P]],MATCH(A219,Výskyt[poradie],0),2),"")</f>
        <v/>
      </c>
      <c r="C219" s="55" t="str">
        <f>IFERROR(INDEX(Cenník[[Kód]:[Názov]],MATCH($B219,Cenník[Kód]),2),"")</f>
        <v/>
      </c>
      <c r="D219" s="48" t="str">
        <f t="shared" ca="1" si="9"/>
        <v/>
      </c>
      <c r="E219" s="56" t="str">
        <f>IFERROR(INDEX(Cenník[[KódN]:[JC]],MATCH($B219,Cenník[KódN]),2),"")</f>
        <v/>
      </c>
      <c r="F219" s="57" t="str">
        <f t="shared" ca="1" si="10"/>
        <v/>
      </c>
      <c r="G219" s="42"/>
      <c r="H219" s="58" t="str">
        <f t="shared" si="11"/>
        <v/>
      </c>
      <c r="I219" s="48" t="str">
        <f ca="1">IF(AND($B219&gt;0,I$7&gt;0),INDEX(Výskyt[#Data],MATCH($B219,Výskyt[kód-P]),I$7),"")</f>
        <v/>
      </c>
      <c r="J219" s="48" t="str">
        <f ca="1">IF(AND($B219&gt;0,J$7&gt;0),INDEX(Výskyt[#Data],MATCH($B219,Výskyt[kód-P]),J$7),"")</f>
        <v/>
      </c>
      <c r="K219" s="48" t="str">
        <f ca="1">IF(AND($B219&gt;0,K$7&gt;0),INDEX(Výskyt[#Data],MATCH($B219,Výskyt[kód-P]),K$7),"")</f>
        <v/>
      </c>
      <c r="L219" s="48" t="str">
        <f ca="1">IF(AND($B219&gt;0,L$7&gt;0),INDEX(Výskyt[#Data],MATCH($B219,Výskyt[kód-P]),L$7),"")</f>
        <v/>
      </c>
      <c r="M219" s="48" t="str">
        <f ca="1">IF(AND($B219&gt;0,M$7&gt;0),INDEX(Výskyt[#Data],MATCH($B219,Výskyt[kód-P]),M$7),"")</f>
        <v/>
      </c>
      <c r="N219" s="48" t="str">
        <f ca="1">IF(AND($B219&gt;0,N$7&gt;0),INDEX(Výskyt[#Data],MATCH($B219,Výskyt[kód-P]),N$7),"")</f>
        <v/>
      </c>
      <c r="O219" s="48" t="str">
        <f ca="1">IF(AND($B219&gt;0,O$7&gt;0),INDEX(Výskyt[#Data],MATCH($B219,Výskyt[kód-P]),O$7),"")</f>
        <v/>
      </c>
      <c r="P219" s="48" t="str">
        <f ca="1">IF(AND($B219&gt;0,P$7&gt;0),INDEX(Výskyt[#Data],MATCH($B219,Výskyt[kód-P]),P$7),"")</f>
        <v/>
      </c>
      <c r="Q219" s="48" t="str">
        <f ca="1">IF(AND($B219&gt;0,Q$7&gt;0),INDEX(Výskyt[#Data],MATCH($B219,Výskyt[kód-P]),Q$7),"")</f>
        <v/>
      </c>
      <c r="R219" s="48" t="str">
        <f ca="1">IF(AND($B219&gt;0,R$7&gt;0),INDEX(Výskyt[#Data],MATCH($B219,Výskyt[kód-P]),R$7),"")</f>
        <v/>
      </c>
      <c r="S219" s="48" t="str">
        <f ca="1">IF(AND($B219&gt;0,S$7&gt;0),INDEX(Výskyt[#Data],MATCH($B219,Výskyt[kód-P]),S$7),"")</f>
        <v/>
      </c>
      <c r="T219" s="48" t="str">
        <f ca="1">IF(AND($B219&gt;0,T$7&gt;0),INDEX(Výskyt[#Data],MATCH($B219,Výskyt[kód-P]),T$7),"")</f>
        <v/>
      </c>
      <c r="U219" s="48" t="str">
        <f ca="1">IF(AND($B219&gt;0,U$7&gt;0),INDEX(Výskyt[#Data],MATCH($B219,Výskyt[kód-P]),U$7),"")</f>
        <v/>
      </c>
      <c r="V219" s="48" t="str">
        <f ca="1">IF(AND($B219&gt;0,V$7&gt;0),INDEX(Výskyt[#Data],MATCH($B219,Výskyt[kód-P]),V$7),"")</f>
        <v/>
      </c>
      <c r="W219" s="48" t="str">
        <f ca="1">IF(AND($B219&gt;0,W$7&gt;0),INDEX(Výskyt[#Data],MATCH($B219,Výskyt[kód-P]),W$7),"")</f>
        <v/>
      </c>
      <c r="X219" s="48" t="str">
        <f ca="1">IF(AND($B219&gt;0,X$7&gt;0),INDEX(Výskyt[#Data],MATCH($B219,Výskyt[kód-P]),X$7),"")</f>
        <v/>
      </c>
      <c r="Y219" s="48" t="str">
        <f ca="1">IF(AND($B219&gt;0,Y$7&gt;0),INDEX(Výskyt[#Data],MATCH($B219,Výskyt[kód-P]),Y$7),"")</f>
        <v/>
      </c>
      <c r="Z219" s="48" t="str">
        <f ca="1">IF(AND($B219&gt;0,Z$7&gt;0),INDEX(Výskyt[#Data],MATCH($B219,Výskyt[kód-P]),Z$7),"")</f>
        <v/>
      </c>
      <c r="AA219" s="48" t="str">
        <f ca="1">IF(AND($B219&gt;0,AA$7&gt;0),INDEX(Výskyt[#Data],MATCH($B219,Výskyt[kód-P]),AA$7),"")</f>
        <v/>
      </c>
      <c r="AB219" s="48" t="str">
        <f ca="1">IF(AND($B219&gt;0,AB$7&gt;0),INDEX(Výskyt[#Data],MATCH($B219,Výskyt[kód-P]),AB$7),"")</f>
        <v/>
      </c>
      <c r="AC219" s="48" t="str">
        <f ca="1">IF(AND($B219&gt;0,AC$7&gt;0),INDEX(Výskyt[#Data],MATCH($B219,Výskyt[kód-P]),AC$7),"")</f>
        <v/>
      </c>
      <c r="AD219" s="48" t="str">
        <f ca="1">IF(AND($B219&gt;0,AD$7&gt;0),INDEX(Výskyt[#Data],MATCH($B219,Výskyt[kód-P]),AD$7),"")</f>
        <v/>
      </c>
      <c r="AE219" s="48" t="str">
        <f ca="1">IF(AND($B219&gt;0,AE$7&gt;0),INDEX(Výskyt[#Data],MATCH($B219,Výskyt[kód-P]),AE$7),"")</f>
        <v/>
      </c>
      <c r="AF219" s="48" t="str">
        <f ca="1">IF(AND($B219&gt;0,AF$7&gt;0),INDEX(Výskyt[#Data],MATCH($B219,Výskyt[kód-P]),AF$7),"")</f>
        <v/>
      </c>
      <c r="AG219" s="48" t="str">
        <f ca="1">IF(AND($B219&gt;0,AG$7&gt;0),INDEX(Výskyt[#Data],MATCH($B219,Výskyt[kód-P]),AG$7),"")</f>
        <v/>
      </c>
      <c r="AH219" s="48" t="str">
        <f ca="1">IF(AND($B219&gt;0,AH$7&gt;0),INDEX(Výskyt[#Data],MATCH($B219,Výskyt[kód-P]),AH$7),"")</f>
        <v/>
      </c>
      <c r="AI219" s="48" t="str">
        <f ca="1">IF(AND($B219&gt;0,AI$7&gt;0),INDEX(Výskyt[#Data],MATCH($B219,Výskyt[kód-P]),AI$7),"")</f>
        <v/>
      </c>
      <c r="AJ219" s="48" t="str">
        <f ca="1">IF(AND($B219&gt;0,AJ$7&gt;0),INDEX(Výskyt[#Data],MATCH($B219,Výskyt[kód-P]),AJ$7),"")</f>
        <v/>
      </c>
      <c r="AK219" s="48" t="str">
        <f ca="1">IF(AND($B219&gt;0,AK$7&gt;0),INDEX(Výskyt[#Data],MATCH($B219,Výskyt[kód-P]),AK$7),"")</f>
        <v/>
      </c>
      <c r="AL219" s="48" t="str">
        <f ca="1">IF(AND($B219&gt;0,AL$7&gt;0),INDEX(Výskyt[#Data],MATCH($B219,Výskyt[kód-P]),AL$7),"")</f>
        <v/>
      </c>
      <c r="AM219" s="48" t="str">
        <f ca="1">IF(AND($B219&gt;0,AM$7&gt;0),INDEX(Výskyt[#Data],MATCH($B219,Výskyt[kód-P]),AM$7),"")</f>
        <v/>
      </c>
      <c r="AN219" s="48" t="str">
        <f ca="1">IF(AND($B219&gt;0,AN$7&gt;0),INDEX(Výskyt[#Data],MATCH($B219,Výskyt[kód-P]),AN$7),"")</f>
        <v/>
      </c>
      <c r="AO219" s="48" t="str">
        <f ca="1">IF(AND($B219&gt;0,AO$7&gt;0),INDEX(Výskyt[#Data],MATCH($B219,Výskyt[kód-P]),AO$7),"")</f>
        <v/>
      </c>
      <c r="AP219" s="48" t="str">
        <f ca="1">IF(AND($B219&gt;0,AP$7&gt;0),INDEX(Výskyt[#Data],MATCH($B219,Výskyt[kód-P]),AP$7),"")</f>
        <v/>
      </c>
      <c r="AQ219" s="48" t="str">
        <f ca="1">IF(AND($B219&gt;0,AQ$7&gt;0),INDEX(Výskyt[#Data],MATCH($B219,Výskyt[kód-P]),AQ$7),"")</f>
        <v/>
      </c>
      <c r="AR219" s="48" t="str">
        <f ca="1">IF(AND($B219&gt;0,AR$7&gt;0),INDEX(Výskyt[#Data],MATCH($B219,Výskyt[kód-P]),AR$7),"")</f>
        <v/>
      </c>
      <c r="AS219" s="48" t="str">
        <f ca="1">IF(AND($B219&gt;0,AS$7&gt;0),INDEX(Výskyt[#Data],MATCH($B219,Výskyt[kód-P]),AS$7),"")</f>
        <v/>
      </c>
      <c r="AT219" s="48" t="str">
        <f ca="1">IF(AND($B219&gt;0,AT$7&gt;0),INDEX(Výskyt[#Data],MATCH($B219,Výskyt[kód-P]),AT$7),"")</f>
        <v/>
      </c>
      <c r="AU219" s="48" t="str">
        <f ca="1">IF(AND($B219&gt;0,AU$7&gt;0),INDEX(Výskyt[#Data],MATCH($B219,Výskyt[kód-P]),AU$7),"")</f>
        <v/>
      </c>
      <c r="AV219" s="48" t="str">
        <f ca="1">IF(AND($B219&gt;0,AV$7&gt;0),INDEX(Výskyt[#Data],MATCH($B219,Výskyt[kód-P]),AV$7),"")</f>
        <v/>
      </c>
      <c r="AW219" s="48" t="str">
        <f ca="1">IF(AND($B219&gt;0,AW$7&gt;0),INDEX(Výskyt[#Data],MATCH($B219,Výskyt[kód-P]),AW$7),"")</f>
        <v/>
      </c>
      <c r="AX219" s="48" t="str">
        <f ca="1">IF(AND($B219&gt;0,AX$7&gt;0),INDEX(Výskyt[#Data],MATCH($B219,Výskyt[kód-P]),AX$7),"")</f>
        <v/>
      </c>
      <c r="AY219" s="48" t="str">
        <f ca="1">IF(AND($B219&gt;0,AY$7&gt;0),INDEX(Výskyt[#Data],MATCH($B219,Výskyt[kód-P]),AY$7),"")</f>
        <v/>
      </c>
      <c r="AZ219" s="48" t="str">
        <f ca="1">IF(AND($B219&gt;0,AZ$7&gt;0),INDEX(Výskyt[#Data],MATCH($B219,Výskyt[kód-P]),AZ$7),"")</f>
        <v/>
      </c>
      <c r="BA219" s="48" t="str">
        <f ca="1">IF(AND($B219&gt;0,BA$7&gt;0),INDEX(Výskyt[#Data],MATCH($B219,Výskyt[kód-P]),BA$7),"")</f>
        <v/>
      </c>
      <c r="BB219" s="42"/>
    </row>
    <row r="220" spans="1:54" ht="12.75" customHeight="1" x14ac:dyDescent="0.4">
      <c r="A220" s="54">
        <v>212</v>
      </c>
      <c r="B220" s="55" t="str">
        <f>IFERROR(INDEX(Výskyt[[poradie]:[kód-P]],MATCH(A220,Výskyt[poradie],0),2),"")</f>
        <v/>
      </c>
      <c r="C220" s="55" t="str">
        <f>IFERROR(INDEX(Cenník[[Kód]:[Názov]],MATCH($B220,Cenník[Kód]),2),"")</f>
        <v/>
      </c>
      <c r="D220" s="48" t="str">
        <f t="shared" ca="1" si="9"/>
        <v/>
      </c>
      <c r="E220" s="56" t="str">
        <f>IFERROR(INDEX(Cenník[[KódN]:[JC]],MATCH($B220,Cenník[KódN]),2),"")</f>
        <v/>
      </c>
      <c r="F220" s="57" t="str">
        <f t="shared" ca="1" si="10"/>
        <v/>
      </c>
      <c r="G220" s="42"/>
      <c r="H220" s="58" t="str">
        <f t="shared" si="11"/>
        <v/>
      </c>
      <c r="I220" s="48" t="str">
        <f ca="1">IF(AND($B220&gt;0,I$7&gt;0),INDEX(Výskyt[#Data],MATCH($B220,Výskyt[kód-P]),I$7),"")</f>
        <v/>
      </c>
      <c r="J220" s="48" t="str">
        <f ca="1">IF(AND($B220&gt;0,J$7&gt;0),INDEX(Výskyt[#Data],MATCH($B220,Výskyt[kód-P]),J$7),"")</f>
        <v/>
      </c>
      <c r="K220" s="48" t="str">
        <f ca="1">IF(AND($B220&gt;0,K$7&gt;0),INDEX(Výskyt[#Data],MATCH($B220,Výskyt[kód-P]),K$7),"")</f>
        <v/>
      </c>
      <c r="L220" s="48" t="str">
        <f ca="1">IF(AND($B220&gt;0,L$7&gt;0),INDEX(Výskyt[#Data],MATCH($B220,Výskyt[kód-P]),L$7),"")</f>
        <v/>
      </c>
      <c r="M220" s="48" t="str">
        <f ca="1">IF(AND($B220&gt;0,M$7&gt;0),INDEX(Výskyt[#Data],MATCH($B220,Výskyt[kód-P]),M$7),"")</f>
        <v/>
      </c>
      <c r="N220" s="48" t="str">
        <f ca="1">IF(AND($B220&gt;0,N$7&gt;0),INDEX(Výskyt[#Data],MATCH($B220,Výskyt[kód-P]),N$7),"")</f>
        <v/>
      </c>
      <c r="O220" s="48" t="str">
        <f ca="1">IF(AND($B220&gt;0,O$7&gt;0),INDEX(Výskyt[#Data],MATCH($B220,Výskyt[kód-P]),O$7),"")</f>
        <v/>
      </c>
      <c r="P220" s="48" t="str">
        <f ca="1">IF(AND($B220&gt;0,P$7&gt;0),INDEX(Výskyt[#Data],MATCH($B220,Výskyt[kód-P]),P$7),"")</f>
        <v/>
      </c>
      <c r="Q220" s="48" t="str">
        <f ca="1">IF(AND($B220&gt;0,Q$7&gt;0),INDEX(Výskyt[#Data],MATCH($B220,Výskyt[kód-P]),Q$7),"")</f>
        <v/>
      </c>
      <c r="R220" s="48" t="str">
        <f ca="1">IF(AND($B220&gt;0,R$7&gt;0),INDEX(Výskyt[#Data],MATCH($B220,Výskyt[kód-P]),R$7),"")</f>
        <v/>
      </c>
      <c r="S220" s="48" t="str">
        <f ca="1">IF(AND($B220&gt;0,S$7&gt;0),INDEX(Výskyt[#Data],MATCH($B220,Výskyt[kód-P]),S$7),"")</f>
        <v/>
      </c>
      <c r="T220" s="48" t="str">
        <f ca="1">IF(AND($B220&gt;0,T$7&gt;0),INDEX(Výskyt[#Data],MATCH($B220,Výskyt[kód-P]),T$7),"")</f>
        <v/>
      </c>
      <c r="U220" s="48" t="str">
        <f ca="1">IF(AND($B220&gt;0,U$7&gt;0),INDEX(Výskyt[#Data],MATCH($B220,Výskyt[kód-P]),U$7),"")</f>
        <v/>
      </c>
      <c r="V220" s="48" t="str">
        <f ca="1">IF(AND($B220&gt;0,V$7&gt;0),INDEX(Výskyt[#Data],MATCH($B220,Výskyt[kód-P]),V$7),"")</f>
        <v/>
      </c>
      <c r="W220" s="48" t="str">
        <f ca="1">IF(AND($B220&gt;0,W$7&gt;0),INDEX(Výskyt[#Data],MATCH($B220,Výskyt[kód-P]),W$7),"")</f>
        <v/>
      </c>
      <c r="X220" s="48" t="str">
        <f ca="1">IF(AND($B220&gt;0,X$7&gt;0),INDEX(Výskyt[#Data],MATCH($B220,Výskyt[kód-P]),X$7),"")</f>
        <v/>
      </c>
      <c r="Y220" s="48" t="str">
        <f ca="1">IF(AND($B220&gt;0,Y$7&gt;0),INDEX(Výskyt[#Data],MATCH($B220,Výskyt[kód-P]),Y$7),"")</f>
        <v/>
      </c>
      <c r="Z220" s="48" t="str">
        <f ca="1">IF(AND($B220&gt;0,Z$7&gt;0),INDEX(Výskyt[#Data],MATCH($B220,Výskyt[kód-P]),Z$7),"")</f>
        <v/>
      </c>
      <c r="AA220" s="48" t="str">
        <f ca="1">IF(AND($B220&gt;0,AA$7&gt;0),INDEX(Výskyt[#Data],MATCH($B220,Výskyt[kód-P]),AA$7),"")</f>
        <v/>
      </c>
      <c r="AB220" s="48" t="str">
        <f ca="1">IF(AND($B220&gt;0,AB$7&gt;0),INDEX(Výskyt[#Data],MATCH($B220,Výskyt[kód-P]),AB$7),"")</f>
        <v/>
      </c>
      <c r="AC220" s="48" t="str">
        <f ca="1">IF(AND($B220&gt;0,AC$7&gt;0),INDEX(Výskyt[#Data],MATCH($B220,Výskyt[kód-P]),AC$7),"")</f>
        <v/>
      </c>
      <c r="AD220" s="48" t="str">
        <f ca="1">IF(AND($B220&gt;0,AD$7&gt;0),INDEX(Výskyt[#Data],MATCH($B220,Výskyt[kód-P]),AD$7),"")</f>
        <v/>
      </c>
      <c r="AE220" s="48" t="str">
        <f ca="1">IF(AND($B220&gt;0,AE$7&gt;0),INDEX(Výskyt[#Data],MATCH($B220,Výskyt[kód-P]),AE$7),"")</f>
        <v/>
      </c>
      <c r="AF220" s="48" t="str">
        <f ca="1">IF(AND($B220&gt;0,AF$7&gt;0),INDEX(Výskyt[#Data],MATCH($B220,Výskyt[kód-P]),AF$7),"")</f>
        <v/>
      </c>
      <c r="AG220" s="48" t="str">
        <f ca="1">IF(AND($B220&gt;0,AG$7&gt;0),INDEX(Výskyt[#Data],MATCH($B220,Výskyt[kód-P]),AG$7),"")</f>
        <v/>
      </c>
      <c r="AH220" s="48" t="str">
        <f ca="1">IF(AND($B220&gt;0,AH$7&gt;0),INDEX(Výskyt[#Data],MATCH($B220,Výskyt[kód-P]),AH$7),"")</f>
        <v/>
      </c>
      <c r="AI220" s="48" t="str">
        <f ca="1">IF(AND($B220&gt;0,AI$7&gt;0),INDEX(Výskyt[#Data],MATCH($B220,Výskyt[kód-P]),AI$7),"")</f>
        <v/>
      </c>
      <c r="AJ220" s="48" t="str">
        <f ca="1">IF(AND($B220&gt;0,AJ$7&gt;0),INDEX(Výskyt[#Data],MATCH($B220,Výskyt[kód-P]),AJ$7),"")</f>
        <v/>
      </c>
      <c r="AK220" s="48" t="str">
        <f ca="1">IF(AND($B220&gt;0,AK$7&gt;0),INDEX(Výskyt[#Data],MATCH($B220,Výskyt[kód-P]),AK$7),"")</f>
        <v/>
      </c>
      <c r="AL220" s="48" t="str">
        <f ca="1">IF(AND($B220&gt;0,AL$7&gt;0),INDEX(Výskyt[#Data],MATCH($B220,Výskyt[kód-P]),AL$7),"")</f>
        <v/>
      </c>
      <c r="AM220" s="48" t="str">
        <f ca="1">IF(AND($B220&gt;0,AM$7&gt;0),INDEX(Výskyt[#Data],MATCH($B220,Výskyt[kód-P]),AM$7),"")</f>
        <v/>
      </c>
      <c r="AN220" s="48" t="str">
        <f ca="1">IF(AND($B220&gt;0,AN$7&gt;0),INDEX(Výskyt[#Data],MATCH($B220,Výskyt[kód-P]),AN$7),"")</f>
        <v/>
      </c>
      <c r="AO220" s="48" t="str">
        <f ca="1">IF(AND($B220&gt;0,AO$7&gt;0),INDEX(Výskyt[#Data],MATCH($B220,Výskyt[kód-P]),AO$7),"")</f>
        <v/>
      </c>
      <c r="AP220" s="48" t="str">
        <f ca="1">IF(AND($B220&gt;0,AP$7&gt;0),INDEX(Výskyt[#Data],MATCH($B220,Výskyt[kód-P]),AP$7),"")</f>
        <v/>
      </c>
      <c r="AQ220" s="48" t="str">
        <f ca="1">IF(AND($B220&gt;0,AQ$7&gt;0),INDEX(Výskyt[#Data],MATCH($B220,Výskyt[kód-P]),AQ$7),"")</f>
        <v/>
      </c>
      <c r="AR220" s="48" t="str">
        <f ca="1">IF(AND($B220&gt;0,AR$7&gt;0),INDEX(Výskyt[#Data],MATCH($B220,Výskyt[kód-P]),AR$7),"")</f>
        <v/>
      </c>
      <c r="AS220" s="48" t="str">
        <f ca="1">IF(AND($B220&gt;0,AS$7&gt;0),INDEX(Výskyt[#Data],MATCH($B220,Výskyt[kód-P]),AS$7),"")</f>
        <v/>
      </c>
      <c r="AT220" s="48" t="str">
        <f ca="1">IF(AND($B220&gt;0,AT$7&gt;0),INDEX(Výskyt[#Data],MATCH($B220,Výskyt[kód-P]),AT$7),"")</f>
        <v/>
      </c>
      <c r="AU220" s="48" t="str">
        <f ca="1">IF(AND($B220&gt;0,AU$7&gt;0),INDEX(Výskyt[#Data],MATCH($B220,Výskyt[kód-P]),AU$7),"")</f>
        <v/>
      </c>
      <c r="AV220" s="48" t="str">
        <f ca="1">IF(AND($B220&gt;0,AV$7&gt;0),INDEX(Výskyt[#Data],MATCH($B220,Výskyt[kód-P]),AV$7),"")</f>
        <v/>
      </c>
      <c r="AW220" s="48" t="str">
        <f ca="1">IF(AND($B220&gt;0,AW$7&gt;0),INDEX(Výskyt[#Data],MATCH($B220,Výskyt[kód-P]),AW$7),"")</f>
        <v/>
      </c>
      <c r="AX220" s="48" t="str">
        <f ca="1">IF(AND($B220&gt;0,AX$7&gt;0),INDEX(Výskyt[#Data],MATCH($B220,Výskyt[kód-P]),AX$7),"")</f>
        <v/>
      </c>
      <c r="AY220" s="48" t="str">
        <f ca="1">IF(AND($B220&gt;0,AY$7&gt;0),INDEX(Výskyt[#Data],MATCH($B220,Výskyt[kód-P]),AY$7),"")</f>
        <v/>
      </c>
      <c r="AZ220" s="48" t="str">
        <f ca="1">IF(AND($B220&gt;0,AZ$7&gt;0),INDEX(Výskyt[#Data],MATCH($B220,Výskyt[kód-P]),AZ$7),"")</f>
        <v/>
      </c>
      <c r="BA220" s="48" t="str">
        <f ca="1">IF(AND($B220&gt;0,BA$7&gt;0),INDEX(Výskyt[#Data],MATCH($B220,Výskyt[kód-P]),BA$7),"")</f>
        <v/>
      </c>
      <c r="BB220" s="42"/>
    </row>
    <row r="221" spans="1:54" ht="12.75" customHeight="1" x14ac:dyDescent="0.4">
      <c r="A221" s="54">
        <v>213</v>
      </c>
      <c r="B221" s="55" t="str">
        <f>IFERROR(INDEX(Výskyt[[poradie]:[kód-P]],MATCH(A221,Výskyt[poradie],0),2),"")</f>
        <v/>
      </c>
      <c r="C221" s="55" t="str">
        <f>IFERROR(INDEX(Cenník[[Kód]:[Názov]],MATCH($B221,Cenník[Kód]),2),"")</f>
        <v/>
      </c>
      <c r="D221" s="48" t="str">
        <f t="shared" ca="1" si="9"/>
        <v/>
      </c>
      <c r="E221" s="56" t="str">
        <f>IFERROR(INDEX(Cenník[[KódN]:[JC]],MATCH($B221,Cenník[KódN]),2),"")</f>
        <v/>
      </c>
      <c r="F221" s="57" t="str">
        <f t="shared" ca="1" si="10"/>
        <v/>
      </c>
      <c r="G221" s="42"/>
      <c r="H221" s="58" t="str">
        <f t="shared" si="11"/>
        <v/>
      </c>
      <c r="I221" s="48" t="str">
        <f ca="1">IF(AND($B221&gt;0,I$7&gt;0),INDEX(Výskyt[#Data],MATCH($B221,Výskyt[kód-P]),I$7),"")</f>
        <v/>
      </c>
      <c r="J221" s="48" t="str">
        <f ca="1">IF(AND($B221&gt;0,J$7&gt;0),INDEX(Výskyt[#Data],MATCH($B221,Výskyt[kód-P]),J$7),"")</f>
        <v/>
      </c>
      <c r="K221" s="48" t="str">
        <f ca="1">IF(AND($B221&gt;0,K$7&gt;0),INDEX(Výskyt[#Data],MATCH($B221,Výskyt[kód-P]),K$7),"")</f>
        <v/>
      </c>
      <c r="L221" s="48" t="str">
        <f ca="1">IF(AND($B221&gt;0,L$7&gt;0),INDEX(Výskyt[#Data],MATCH($B221,Výskyt[kód-P]),L$7),"")</f>
        <v/>
      </c>
      <c r="M221" s="48" t="str">
        <f ca="1">IF(AND($B221&gt;0,M$7&gt;0),INDEX(Výskyt[#Data],MATCH($B221,Výskyt[kód-P]),M$7),"")</f>
        <v/>
      </c>
      <c r="N221" s="48" t="str">
        <f ca="1">IF(AND($B221&gt;0,N$7&gt;0),INDEX(Výskyt[#Data],MATCH($B221,Výskyt[kód-P]),N$7),"")</f>
        <v/>
      </c>
      <c r="O221" s="48" t="str">
        <f ca="1">IF(AND($B221&gt;0,O$7&gt;0),INDEX(Výskyt[#Data],MATCH($B221,Výskyt[kód-P]),O$7),"")</f>
        <v/>
      </c>
      <c r="P221" s="48" t="str">
        <f ca="1">IF(AND($B221&gt;0,P$7&gt;0),INDEX(Výskyt[#Data],MATCH($B221,Výskyt[kód-P]),P$7),"")</f>
        <v/>
      </c>
      <c r="Q221" s="48" t="str">
        <f ca="1">IF(AND($B221&gt;0,Q$7&gt;0),INDEX(Výskyt[#Data],MATCH($B221,Výskyt[kód-P]),Q$7),"")</f>
        <v/>
      </c>
      <c r="R221" s="48" t="str">
        <f ca="1">IF(AND($B221&gt;0,R$7&gt;0),INDEX(Výskyt[#Data],MATCH($B221,Výskyt[kód-P]),R$7),"")</f>
        <v/>
      </c>
      <c r="S221" s="48" t="str">
        <f ca="1">IF(AND($B221&gt;0,S$7&gt;0),INDEX(Výskyt[#Data],MATCH($B221,Výskyt[kód-P]),S$7),"")</f>
        <v/>
      </c>
      <c r="T221" s="48" t="str">
        <f ca="1">IF(AND($B221&gt;0,T$7&gt;0),INDEX(Výskyt[#Data],MATCH($B221,Výskyt[kód-P]),T$7),"")</f>
        <v/>
      </c>
      <c r="U221" s="48" t="str">
        <f ca="1">IF(AND($B221&gt;0,U$7&gt;0),INDEX(Výskyt[#Data],MATCH($B221,Výskyt[kód-P]),U$7),"")</f>
        <v/>
      </c>
      <c r="V221" s="48" t="str">
        <f ca="1">IF(AND($B221&gt;0,V$7&gt;0),INDEX(Výskyt[#Data],MATCH($B221,Výskyt[kód-P]),V$7),"")</f>
        <v/>
      </c>
      <c r="W221" s="48" t="str">
        <f ca="1">IF(AND($B221&gt;0,W$7&gt;0),INDEX(Výskyt[#Data],MATCH($B221,Výskyt[kód-P]),W$7),"")</f>
        <v/>
      </c>
      <c r="X221" s="48" t="str">
        <f ca="1">IF(AND($B221&gt;0,X$7&gt;0),INDEX(Výskyt[#Data],MATCH($B221,Výskyt[kód-P]),X$7),"")</f>
        <v/>
      </c>
      <c r="Y221" s="48" t="str">
        <f ca="1">IF(AND($B221&gt;0,Y$7&gt;0),INDEX(Výskyt[#Data],MATCH($B221,Výskyt[kód-P]),Y$7),"")</f>
        <v/>
      </c>
      <c r="Z221" s="48" t="str">
        <f ca="1">IF(AND($B221&gt;0,Z$7&gt;0),INDEX(Výskyt[#Data],MATCH($B221,Výskyt[kód-P]),Z$7),"")</f>
        <v/>
      </c>
      <c r="AA221" s="48" t="str">
        <f ca="1">IF(AND($B221&gt;0,AA$7&gt;0),INDEX(Výskyt[#Data],MATCH($B221,Výskyt[kód-P]),AA$7),"")</f>
        <v/>
      </c>
      <c r="AB221" s="48" t="str">
        <f ca="1">IF(AND($B221&gt;0,AB$7&gt;0),INDEX(Výskyt[#Data],MATCH($B221,Výskyt[kód-P]),AB$7),"")</f>
        <v/>
      </c>
      <c r="AC221" s="48" t="str">
        <f ca="1">IF(AND($B221&gt;0,AC$7&gt;0),INDEX(Výskyt[#Data],MATCH($B221,Výskyt[kód-P]),AC$7),"")</f>
        <v/>
      </c>
      <c r="AD221" s="48" t="str">
        <f ca="1">IF(AND($B221&gt;0,AD$7&gt;0),INDEX(Výskyt[#Data],MATCH($B221,Výskyt[kód-P]),AD$7),"")</f>
        <v/>
      </c>
      <c r="AE221" s="48" t="str">
        <f ca="1">IF(AND($B221&gt;0,AE$7&gt;0),INDEX(Výskyt[#Data],MATCH($B221,Výskyt[kód-P]),AE$7),"")</f>
        <v/>
      </c>
      <c r="AF221" s="48" t="str">
        <f ca="1">IF(AND($B221&gt;0,AF$7&gt;0),INDEX(Výskyt[#Data],MATCH($B221,Výskyt[kód-P]),AF$7),"")</f>
        <v/>
      </c>
      <c r="AG221" s="48" t="str">
        <f ca="1">IF(AND($B221&gt;0,AG$7&gt;0),INDEX(Výskyt[#Data],MATCH($B221,Výskyt[kód-P]),AG$7),"")</f>
        <v/>
      </c>
      <c r="AH221" s="48" t="str">
        <f ca="1">IF(AND($B221&gt;0,AH$7&gt;0),INDEX(Výskyt[#Data],MATCH($B221,Výskyt[kód-P]),AH$7),"")</f>
        <v/>
      </c>
      <c r="AI221" s="48" t="str">
        <f ca="1">IF(AND($B221&gt;0,AI$7&gt;0),INDEX(Výskyt[#Data],MATCH($B221,Výskyt[kód-P]),AI$7),"")</f>
        <v/>
      </c>
      <c r="AJ221" s="48" t="str">
        <f ca="1">IF(AND($B221&gt;0,AJ$7&gt;0),INDEX(Výskyt[#Data],MATCH($B221,Výskyt[kód-P]),AJ$7),"")</f>
        <v/>
      </c>
      <c r="AK221" s="48" t="str">
        <f ca="1">IF(AND($B221&gt;0,AK$7&gt;0),INDEX(Výskyt[#Data],MATCH($B221,Výskyt[kód-P]),AK$7),"")</f>
        <v/>
      </c>
      <c r="AL221" s="48" t="str">
        <f ca="1">IF(AND($B221&gt;0,AL$7&gt;0),INDEX(Výskyt[#Data],MATCH($B221,Výskyt[kód-P]),AL$7),"")</f>
        <v/>
      </c>
      <c r="AM221" s="48" t="str">
        <f ca="1">IF(AND($B221&gt;0,AM$7&gt;0),INDEX(Výskyt[#Data],MATCH($B221,Výskyt[kód-P]),AM$7),"")</f>
        <v/>
      </c>
      <c r="AN221" s="48" t="str">
        <f ca="1">IF(AND($B221&gt;0,AN$7&gt;0),INDEX(Výskyt[#Data],MATCH($B221,Výskyt[kód-P]),AN$7),"")</f>
        <v/>
      </c>
      <c r="AO221" s="48" t="str">
        <f ca="1">IF(AND($B221&gt;0,AO$7&gt;0),INDEX(Výskyt[#Data],MATCH($B221,Výskyt[kód-P]),AO$7),"")</f>
        <v/>
      </c>
      <c r="AP221" s="48" t="str">
        <f ca="1">IF(AND($B221&gt;0,AP$7&gt;0),INDEX(Výskyt[#Data],MATCH($B221,Výskyt[kód-P]),AP$7),"")</f>
        <v/>
      </c>
      <c r="AQ221" s="48" t="str">
        <f ca="1">IF(AND($B221&gt;0,AQ$7&gt;0),INDEX(Výskyt[#Data],MATCH($B221,Výskyt[kód-P]),AQ$7),"")</f>
        <v/>
      </c>
      <c r="AR221" s="48" t="str">
        <f ca="1">IF(AND($B221&gt;0,AR$7&gt;0),INDEX(Výskyt[#Data],MATCH($B221,Výskyt[kód-P]),AR$7),"")</f>
        <v/>
      </c>
      <c r="AS221" s="48" t="str">
        <f ca="1">IF(AND($B221&gt;0,AS$7&gt;0),INDEX(Výskyt[#Data],MATCH($B221,Výskyt[kód-P]),AS$7),"")</f>
        <v/>
      </c>
      <c r="AT221" s="48" t="str">
        <f ca="1">IF(AND($B221&gt;0,AT$7&gt;0),INDEX(Výskyt[#Data],MATCH($B221,Výskyt[kód-P]),AT$7),"")</f>
        <v/>
      </c>
      <c r="AU221" s="48" t="str">
        <f ca="1">IF(AND($B221&gt;0,AU$7&gt;0),INDEX(Výskyt[#Data],MATCH($B221,Výskyt[kód-P]),AU$7),"")</f>
        <v/>
      </c>
      <c r="AV221" s="48" t="str">
        <f ca="1">IF(AND($B221&gt;0,AV$7&gt;0),INDEX(Výskyt[#Data],MATCH($B221,Výskyt[kód-P]),AV$7),"")</f>
        <v/>
      </c>
      <c r="AW221" s="48" t="str">
        <f ca="1">IF(AND($B221&gt;0,AW$7&gt;0),INDEX(Výskyt[#Data],MATCH($B221,Výskyt[kód-P]),AW$7),"")</f>
        <v/>
      </c>
      <c r="AX221" s="48" t="str">
        <f ca="1">IF(AND($B221&gt;0,AX$7&gt;0),INDEX(Výskyt[#Data],MATCH($B221,Výskyt[kód-P]),AX$7),"")</f>
        <v/>
      </c>
      <c r="AY221" s="48" t="str">
        <f ca="1">IF(AND($B221&gt;0,AY$7&gt;0),INDEX(Výskyt[#Data],MATCH($B221,Výskyt[kód-P]),AY$7),"")</f>
        <v/>
      </c>
      <c r="AZ221" s="48" t="str">
        <f ca="1">IF(AND($B221&gt;0,AZ$7&gt;0),INDEX(Výskyt[#Data],MATCH($B221,Výskyt[kód-P]),AZ$7),"")</f>
        <v/>
      </c>
      <c r="BA221" s="48" t="str">
        <f ca="1">IF(AND($B221&gt;0,BA$7&gt;0),INDEX(Výskyt[#Data],MATCH($B221,Výskyt[kód-P]),BA$7),"")</f>
        <v/>
      </c>
      <c r="BB221" s="42"/>
    </row>
    <row r="222" spans="1:54" ht="12.75" customHeight="1" x14ac:dyDescent="0.4">
      <c r="A222" s="54">
        <v>214</v>
      </c>
      <c r="B222" s="55" t="str">
        <f>IFERROR(INDEX(Výskyt[[poradie]:[kód-P]],MATCH(A222,Výskyt[poradie],0),2),"")</f>
        <v/>
      </c>
      <c r="C222" s="55" t="str">
        <f>IFERROR(INDEX(Cenník[[Kód]:[Názov]],MATCH($B222,Cenník[Kód]),2),"")</f>
        <v/>
      </c>
      <c r="D222" s="48" t="str">
        <f t="shared" ca="1" si="9"/>
        <v/>
      </c>
      <c r="E222" s="56" t="str">
        <f>IFERROR(INDEX(Cenník[[KódN]:[JC]],MATCH($B222,Cenník[KódN]),2),"")</f>
        <v/>
      </c>
      <c r="F222" s="57" t="str">
        <f t="shared" ca="1" si="10"/>
        <v/>
      </c>
      <c r="G222" s="42"/>
      <c r="H222" s="58" t="str">
        <f t="shared" si="11"/>
        <v/>
      </c>
      <c r="I222" s="48" t="str">
        <f ca="1">IF(AND($B222&gt;0,I$7&gt;0),INDEX(Výskyt[#Data],MATCH($B222,Výskyt[kód-P]),I$7),"")</f>
        <v/>
      </c>
      <c r="J222" s="48" t="str">
        <f ca="1">IF(AND($B222&gt;0,J$7&gt;0),INDEX(Výskyt[#Data],MATCH($B222,Výskyt[kód-P]),J$7),"")</f>
        <v/>
      </c>
      <c r="K222" s="48" t="str">
        <f ca="1">IF(AND($B222&gt;0,K$7&gt;0),INDEX(Výskyt[#Data],MATCH($B222,Výskyt[kód-P]),K$7),"")</f>
        <v/>
      </c>
      <c r="L222" s="48" t="str">
        <f ca="1">IF(AND($B222&gt;0,L$7&gt;0),INDEX(Výskyt[#Data],MATCH($B222,Výskyt[kód-P]),L$7),"")</f>
        <v/>
      </c>
      <c r="M222" s="48" t="str">
        <f ca="1">IF(AND($B222&gt;0,M$7&gt;0),INDEX(Výskyt[#Data],MATCH($B222,Výskyt[kód-P]),M$7),"")</f>
        <v/>
      </c>
      <c r="N222" s="48" t="str">
        <f ca="1">IF(AND($B222&gt;0,N$7&gt;0),INDEX(Výskyt[#Data],MATCH($B222,Výskyt[kód-P]),N$7),"")</f>
        <v/>
      </c>
      <c r="O222" s="48" t="str">
        <f ca="1">IF(AND($B222&gt;0,O$7&gt;0),INDEX(Výskyt[#Data],MATCH($B222,Výskyt[kód-P]),O$7),"")</f>
        <v/>
      </c>
      <c r="P222" s="48" t="str">
        <f ca="1">IF(AND($B222&gt;0,P$7&gt;0),INDEX(Výskyt[#Data],MATCH($B222,Výskyt[kód-P]),P$7),"")</f>
        <v/>
      </c>
      <c r="Q222" s="48" t="str">
        <f ca="1">IF(AND($B222&gt;0,Q$7&gt;0),INDEX(Výskyt[#Data],MATCH($B222,Výskyt[kód-P]),Q$7),"")</f>
        <v/>
      </c>
      <c r="R222" s="48" t="str">
        <f ca="1">IF(AND($B222&gt;0,R$7&gt;0),INDEX(Výskyt[#Data],MATCH($B222,Výskyt[kód-P]),R$7),"")</f>
        <v/>
      </c>
      <c r="S222" s="48" t="str">
        <f ca="1">IF(AND($B222&gt;0,S$7&gt;0),INDEX(Výskyt[#Data],MATCH($B222,Výskyt[kód-P]),S$7),"")</f>
        <v/>
      </c>
      <c r="T222" s="48" t="str">
        <f ca="1">IF(AND($B222&gt;0,T$7&gt;0),INDEX(Výskyt[#Data],MATCH($B222,Výskyt[kód-P]),T$7),"")</f>
        <v/>
      </c>
      <c r="U222" s="48" t="str">
        <f ca="1">IF(AND($B222&gt;0,U$7&gt;0),INDEX(Výskyt[#Data],MATCH($B222,Výskyt[kód-P]),U$7),"")</f>
        <v/>
      </c>
      <c r="V222" s="48" t="str">
        <f ca="1">IF(AND($B222&gt;0,V$7&gt;0),INDEX(Výskyt[#Data],MATCH($B222,Výskyt[kód-P]),V$7),"")</f>
        <v/>
      </c>
      <c r="W222" s="48" t="str">
        <f ca="1">IF(AND($B222&gt;0,W$7&gt;0),INDEX(Výskyt[#Data],MATCH($B222,Výskyt[kód-P]),W$7),"")</f>
        <v/>
      </c>
      <c r="X222" s="48" t="str">
        <f ca="1">IF(AND($B222&gt;0,X$7&gt;0),INDEX(Výskyt[#Data],MATCH($B222,Výskyt[kód-P]),X$7),"")</f>
        <v/>
      </c>
      <c r="Y222" s="48" t="str">
        <f ca="1">IF(AND($B222&gt;0,Y$7&gt;0),INDEX(Výskyt[#Data],MATCH($B222,Výskyt[kód-P]),Y$7),"")</f>
        <v/>
      </c>
      <c r="Z222" s="48" t="str">
        <f ca="1">IF(AND($B222&gt;0,Z$7&gt;0),INDEX(Výskyt[#Data],MATCH($B222,Výskyt[kód-P]),Z$7),"")</f>
        <v/>
      </c>
      <c r="AA222" s="48" t="str">
        <f ca="1">IF(AND($B222&gt;0,AA$7&gt;0),INDEX(Výskyt[#Data],MATCH($B222,Výskyt[kód-P]),AA$7),"")</f>
        <v/>
      </c>
      <c r="AB222" s="48" t="str">
        <f ca="1">IF(AND($B222&gt;0,AB$7&gt;0),INDEX(Výskyt[#Data],MATCH($B222,Výskyt[kód-P]),AB$7),"")</f>
        <v/>
      </c>
      <c r="AC222" s="48" t="str">
        <f ca="1">IF(AND($B222&gt;0,AC$7&gt;0),INDEX(Výskyt[#Data],MATCH($B222,Výskyt[kód-P]),AC$7),"")</f>
        <v/>
      </c>
      <c r="AD222" s="48" t="str">
        <f ca="1">IF(AND($B222&gt;0,AD$7&gt;0),INDEX(Výskyt[#Data],MATCH($B222,Výskyt[kód-P]),AD$7),"")</f>
        <v/>
      </c>
      <c r="AE222" s="48" t="str">
        <f ca="1">IF(AND($B222&gt;0,AE$7&gt;0),INDEX(Výskyt[#Data],MATCH($B222,Výskyt[kód-P]),AE$7),"")</f>
        <v/>
      </c>
      <c r="AF222" s="48" t="str">
        <f ca="1">IF(AND($B222&gt;0,AF$7&gt;0),INDEX(Výskyt[#Data],MATCH($B222,Výskyt[kód-P]),AF$7),"")</f>
        <v/>
      </c>
      <c r="AG222" s="48" t="str">
        <f ca="1">IF(AND($B222&gt;0,AG$7&gt;0),INDEX(Výskyt[#Data],MATCH($B222,Výskyt[kód-P]),AG$7),"")</f>
        <v/>
      </c>
      <c r="AH222" s="48" t="str">
        <f ca="1">IF(AND($B222&gt;0,AH$7&gt;0),INDEX(Výskyt[#Data],MATCH($B222,Výskyt[kód-P]),AH$7),"")</f>
        <v/>
      </c>
      <c r="AI222" s="48" t="str">
        <f ca="1">IF(AND($B222&gt;0,AI$7&gt;0),INDEX(Výskyt[#Data],MATCH($B222,Výskyt[kód-P]),AI$7),"")</f>
        <v/>
      </c>
      <c r="AJ222" s="48" t="str">
        <f ca="1">IF(AND($B222&gt;0,AJ$7&gt;0),INDEX(Výskyt[#Data],MATCH($B222,Výskyt[kód-P]),AJ$7),"")</f>
        <v/>
      </c>
      <c r="AK222" s="48" t="str">
        <f ca="1">IF(AND($B222&gt;0,AK$7&gt;0),INDEX(Výskyt[#Data],MATCH($B222,Výskyt[kód-P]),AK$7),"")</f>
        <v/>
      </c>
      <c r="AL222" s="48" t="str">
        <f ca="1">IF(AND($B222&gt;0,AL$7&gt;0),INDEX(Výskyt[#Data],MATCH($B222,Výskyt[kód-P]),AL$7),"")</f>
        <v/>
      </c>
      <c r="AM222" s="48" t="str">
        <f ca="1">IF(AND($B222&gt;0,AM$7&gt;0),INDEX(Výskyt[#Data],MATCH($B222,Výskyt[kód-P]),AM$7),"")</f>
        <v/>
      </c>
      <c r="AN222" s="48" t="str">
        <f ca="1">IF(AND($B222&gt;0,AN$7&gt;0),INDEX(Výskyt[#Data],MATCH($B222,Výskyt[kód-P]),AN$7),"")</f>
        <v/>
      </c>
      <c r="AO222" s="48" t="str">
        <f ca="1">IF(AND($B222&gt;0,AO$7&gt;0),INDEX(Výskyt[#Data],MATCH($B222,Výskyt[kód-P]),AO$7),"")</f>
        <v/>
      </c>
      <c r="AP222" s="48" t="str">
        <f ca="1">IF(AND($B222&gt;0,AP$7&gt;0),INDEX(Výskyt[#Data],MATCH($B222,Výskyt[kód-P]),AP$7),"")</f>
        <v/>
      </c>
      <c r="AQ222" s="48" t="str">
        <f ca="1">IF(AND($B222&gt;0,AQ$7&gt;0),INDEX(Výskyt[#Data],MATCH($B222,Výskyt[kód-P]),AQ$7),"")</f>
        <v/>
      </c>
      <c r="AR222" s="48" t="str">
        <f ca="1">IF(AND($B222&gt;0,AR$7&gt;0),INDEX(Výskyt[#Data],MATCH($B222,Výskyt[kód-P]),AR$7),"")</f>
        <v/>
      </c>
      <c r="AS222" s="48" t="str">
        <f ca="1">IF(AND($B222&gt;0,AS$7&gt;0),INDEX(Výskyt[#Data],MATCH($B222,Výskyt[kód-P]),AS$7),"")</f>
        <v/>
      </c>
      <c r="AT222" s="48" t="str">
        <f ca="1">IF(AND($B222&gt;0,AT$7&gt;0),INDEX(Výskyt[#Data],MATCH($B222,Výskyt[kód-P]),AT$7),"")</f>
        <v/>
      </c>
      <c r="AU222" s="48" t="str">
        <f ca="1">IF(AND($B222&gt;0,AU$7&gt;0),INDEX(Výskyt[#Data],MATCH($B222,Výskyt[kód-P]),AU$7),"")</f>
        <v/>
      </c>
      <c r="AV222" s="48" t="str">
        <f ca="1">IF(AND($B222&gt;0,AV$7&gt;0),INDEX(Výskyt[#Data],MATCH($B222,Výskyt[kód-P]),AV$7),"")</f>
        <v/>
      </c>
      <c r="AW222" s="48" t="str">
        <f ca="1">IF(AND($B222&gt;0,AW$7&gt;0),INDEX(Výskyt[#Data],MATCH($B222,Výskyt[kód-P]),AW$7),"")</f>
        <v/>
      </c>
      <c r="AX222" s="48" t="str">
        <f ca="1">IF(AND($B222&gt;0,AX$7&gt;0),INDEX(Výskyt[#Data],MATCH($B222,Výskyt[kód-P]),AX$7),"")</f>
        <v/>
      </c>
      <c r="AY222" s="48" t="str">
        <f ca="1">IF(AND($B222&gt;0,AY$7&gt;0),INDEX(Výskyt[#Data],MATCH($B222,Výskyt[kód-P]),AY$7),"")</f>
        <v/>
      </c>
      <c r="AZ222" s="48" t="str">
        <f ca="1">IF(AND($B222&gt;0,AZ$7&gt;0),INDEX(Výskyt[#Data],MATCH($B222,Výskyt[kód-P]),AZ$7),"")</f>
        <v/>
      </c>
      <c r="BA222" s="48" t="str">
        <f ca="1">IF(AND($B222&gt;0,BA$7&gt;0),INDEX(Výskyt[#Data],MATCH($B222,Výskyt[kód-P]),BA$7),"")</f>
        <v/>
      </c>
      <c r="BB222" s="42"/>
    </row>
    <row r="223" spans="1:54" ht="12.75" customHeight="1" x14ac:dyDescent="0.4">
      <c r="A223" s="54">
        <v>215</v>
      </c>
      <c r="B223" s="55" t="str">
        <f>IFERROR(INDEX(Výskyt[[poradie]:[kód-P]],MATCH(A223,Výskyt[poradie],0),2),"")</f>
        <v/>
      </c>
      <c r="C223" s="55" t="str">
        <f>IFERROR(INDEX(Cenník[[Kód]:[Názov]],MATCH($B223,Cenník[Kód]),2),"")</f>
        <v/>
      </c>
      <c r="D223" s="48" t="str">
        <f t="shared" ca="1" si="9"/>
        <v/>
      </c>
      <c r="E223" s="56" t="str">
        <f>IFERROR(INDEX(Cenník[[KódN]:[JC]],MATCH($B223,Cenník[KódN]),2),"")</f>
        <v/>
      </c>
      <c r="F223" s="57" t="str">
        <f t="shared" ca="1" si="10"/>
        <v/>
      </c>
      <c r="G223" s="42"/>
      <c r="H223" s="58" t="str">
        <f t="shared" si="11"/>
        <v/>
      </c>
      <c r="I223" s="48" t="str">
        <f ca="1">IF(AND($B223&gt;0,I$7&gt;0),INDEX(Výskyt[#Data],MATCH($B223,Výskyt[kód-P]),I$7),"")</f>
        <v/>
      </c>
      <c r="J223" s="48" t="str">
        <f ca="1">IF(AND($B223&gt;0,J$7&gt;0),INDEX(Výskyt[#Data],MATCH($B223,Výskyt[kód-P]),J$7),"")</f>
        <v/>
      </c>
      <c r="K223" s="48" t="str">
        <f ca="1">IF(AND($B223&gt;0,K$7&gt;0),INDEX(Výskyt[#Data],MATCH($B223,Výskyt[kód-P]),K$7),"")</f>
        <v/>
      </c>
      <c r="L223" s="48" t="str">
        <f ca="1">IF(AND($B223&gt;0,L$7&gt;0),INDEX(Výskyt[#Data],MATCH($B223,Výskyt[kód-P]),L$7),"")</f>
        <v/>
      </c>
      <c r="M223" s="48" t="str">
        <f ca="1">IF(AND($B223&gt;0,M$7&gt;0),INDEX(Výskyt[#Data],MATCH($B223,Výskyt[kód-P]),M$7),"")</f>
        <v/>
      </c>
      <c r="N223" s="48" t="str">
        <f ca="1">IF(AND($B223&gt;0,N$7&gt;0),INDEX(Výskyt[#Data],MATCH($B223,Výskyt[kód-P]),N$7),"")</f>
        <v/>
      </c>
      <c r="O223" s="48" t="str">
        <f ca="1">IF(AND($B223&gt;0,O$7&gt;0),INDEX(Výskyt[#Data],MATCH($B223,Výskyt[kód-P]),O$7),"")</f>
        <v/>
      </c>
      <c r="P223" s="48" t="str">
        <f ca="1">IF(AND($B223&gt;0,P$7&gt;0),INDEX(Výskyt[#Data],MATCH($B223,Výskyt[kód-P]),P$7),"")</f>
        <v/>
      </c>
      <c r="Q223" s="48" t="str">
        <f ca="1">IF(AND($B223&gt;0,Q$7&gt;0),INDEX(Výskyt[#Data],MATCH($B223,Výskyt[kód-P]),Q$7),"")</f>
        <v/>
      </c>
      <c r="R223" s="48" t="str">
        <f ca="1">IF(AND($B223&gt;0,R$7&gt;0),INDEX(Výskyt[#Data],MATCH($B223,Výskyt[kód-P]),R$7),"")</f>
        <v/>
      </c>
      <c r="S223" s="48" t="str">
        <f ca="1">IF(AND($B223&gt;0,S$7&gt;0),INDEX(Výskyt[#Data],MATCH($B223,Výskyt[kód-P]),S$7),"")</f>
        <v/>
      </c>
      <c r="T223" s="48" t="str">
        <f ca="1">IF(AND($B223&gt;0,T$7&gt;0),INDEX(Výskyt[#Data],MATCH($B223,Výskyt[kód-P]),T$7),"")</f>
        <v/>
      </c>
      <c r="U223" s="48" t="str">
        <f ca="1">IF(AND($B223&gt;0,U$7&gt;0),INDEX(Výskyt[#Data],MATCH($B223,Výskyt[kód-P]),U$7),"")</f>
        <v/>
      </c>
      <c r="V223" s="48" t="str">
        <f ca="1">IF(AND($B223&gt;0,V$7&gt;0),INDEX(Výskyt[#Data],MATCH($B223,Výskyt[kód-P]),V$7),"")</f>
        <v/>
      </c>
      <c r="W223" s="48" t="str">
        <f ca="1">IF(AND($B223&gt;0,W$7&gt;0),INDEX(Výskyt[#Data],MATCH($B223,Výskyt[kód-P]),W$7),"")</f>
        <v/>
      </c>
      <c r="X223" s="48" t="str">
        <f ca="1">IF(AND($B223&gt;0,X$7&gt;0),INDEX(Výskyt[#Data],MATCH($B223,Výskyt[kód-P]),X$7),"")</f>
        <v/>
      </c>
      <c r="Y223" s="48" t="str">
        <f ca="1">IF(AND($B223&gt;0,Y$7&gt;0),INDEX(Výskyt[#Data],MATCH($B223,Výskyt[kód-P]),Y$7),"")</f>
        <v/>
      </c>
      <c r="Z223" s="48" t="str">
        <f ca="1">IF(AND($B223&gt;0,Z$7&gt;0),INDEX(Výskyt[#Data],MATCH($B223,Výskyt[kód-P]),Z$7),"")</f>
        <v/>
      </c>
      <c r="AA223" s="48" t="str">
        <f ca="1">IF(AND($B223&gt;0,AA$7&gt;0),INDEX(Výskyt[#Data],MATCH($B223,Výskyt[kód-P]),AA$7),"")</f>
        <v/>
      </c>
      <c r="AB223" s="48" t="str">
        <f ca="1">IF(AND($B223&gt;0,AB$7&gt;0),INDEX(Výskyt[#Data],MATCH($B223,Výskyt[kód-P]),AB$7),"")</f>
        <v/>
      </c>
      <c r="AC223" s="48" t="str">
        <f ca="1">IF(AND($B223&gt;0,AC$7&gt;0),INDEX(Výskyt[#Data],MATCH($B223,Výskyt[kód-P]),AC$7),"")</f>
        <v/>
      </c>
      <c r="AD223" s="48" t="str">
        <f ca="1">IF(AND($B223&gt;0,AD$7&gt;0),INDEX(Výskyt[#Data],MATCH($B223,Výskyt[kód-P]),AD$7),"")</f>
        <v/>
      </c>
      <c r="AE223" s="48" t="str">
        <f ca="1">IF(AND($B223&gt;0,AE$7&gt;0),INDEX(Výskyt[#Data],MATCH($B223,Výskyt[kód-P]),AE$7),"")</f>
        <v/>
      </c>
      <c r="AF223" s="48" t="str">
        <f ca="1">IF(AND($B223&gt;0,AF$7&gt;0),INDEX(Výskyt[#Data],MATCH($B223,Výskyt[kód-P]),AF$7),"")</f>
        <v/>
      </c>
      <c r="AG223" s="48" t="str">
        <f ca="1">IF(AND($B223&gt;0,AG$7&gt;0),INDEX(Výskyt[#Data],MATCH($B223,Výskyt[kód-P]),AG$7),"")</f>
        <v/>
      </c>
      <c r="AH223" s="48" t="str">
        <f ca="1">IF(AND($B223&gt;0,AH$7&gt;0),INDEX(Výskyt[#Data],MATCH($B223,Výskyt[kód-P]),AH$7),"")</f>
        <v/>
      </c>
      <c r="AI223" s="48" t="str">
        <f ca="1">IF(AND($B223&gt;0,AI$7&gt;0),INDEX(Výskyt[#Data],MATCH($B223,Výskyt[kód-P]),AI$7),"")</f>
        <v/>
      </c>
      <c r="AJ223" s="48" t="str">
        <f ca="1">IF(AND($B223&gt;0,AJ$7&gt;0),INDEX(Výskyt[#Data],MATCH($B223,Výskyt[kód-P]),AJ$7),"")</f>
        <v/>
      </c>
      <c r="AK223" s="48" t="str">
        <f ca="1">IF(AND($B223&gt;0,AK$7&gt;0),INDEX(Výskyt[#Data],MATCH($B223,Výskyt[kód-P]),AK$7),"")</f>
        <v/>
      </c>
      <c r="AL223" s="48" t="str">
        <f ca="1">IF(AND($B223&gt;0,AL$7&gt;0),INDEX(Výskyt[#Data],MATCH($B223,Výskyt[kód-P]),AL$7),"")</f>
        <v/>
      </c>
      <c r="AM223" s="48" t="str">
        <f ca="1">IF(AND($B223&gt;0,AM$7&gt;0),INDEX(Výskyt[#Data],MATCH($B223,Výskyt[kód-P]),AM$7),"")</f>
        <v/>
      </c>
      <c r="AN223" s="48" t="str">
        <f ca="1">IF(AND($B223&gt;0,AN$7&gt;0),INDEX(Výskyt[#Data],MATCH($B223,Výskyt[kód-P]),AN$7),"")</f>
        <v/>
      </c>
      <c r="AO223" s="48" t="str">
        <f ca="1">IF(AND($B223&gt;0,AO$7&gt;0),INDEX(Výskyt[#Data],MATCH($B223,Výskyt[kód-P]),AO$7),"")</f>
        <v/>
      </c>
      <c r="AP223" s="48" t="str">
        <f ca="1">IF(AND($B223&gt;0,AP$7&gt;0),INDEX(Výskyt[#Data],MATCH($B223,Výskyt[kód-P]),AP$7),"")</f>
        <v/>
      </c>
      <c r="AQ223" s="48" t="str">
        <f ca="1">IF(AND($B223&gt;0,AQ$7&gt;0),INDEX(Výskyt[#Data],MATCH($B223,Výskyt[kód-P]),AQ$7),"")</f>
        <v/>
      </c>
      <c r="AR223" s="48" t="str">
        <f ca="1">IF(AND($B223&gt;0,AR$7&gt;0),INDEX(Výskyt[#Data],MATCH($B223,Výskyt[kód-P]),AR$7),"")</f>
        <v/>
      </c>
      <c r="AS223" s="48" t="str">
        <f ca="1">IF(AND($B223&gt;0,AS$7&gt;0),INDEX(Výskyt[#Data],MATCH($B223,Výskyt[kód-P]),AS$7),"")</f>
        <v/>
      </c>
      <c r="AT223" s="48" t="str">
        <f ca="1">IF(AND($B223&gt;0,AT$7&gt;0),INDEX(Výskyt[#Data],MATCH($B223,Výskyt[kód-P]),AT$7),"")</f>
        <v/>
      </c>
      <c r="AU223" s="48" t="str">
        <f ca="1">IF(AND($B223&gt;0,AU$7&gt;0),INDEX(Výskyt[#Data],MATCH($B223,Výskyt[kód-P]),AU$7),"")</f>
        <v/>
      </c>
      <c r="AV223" s="48" t="str">
        <f ca="1">IF(AND($B223&gt;0,AV$7&gt;0),INDEX(Výskyt[#Data],MATCH($B223,Výskyt[kód-P]),AV$7),"")</f>
        <v/>
      </c>
      <c r="AW223" s="48" t="str">
        <f ca="1">IF(AND($B223&gt;0,AW$7&gt;0),INDEX(Výskyt[#Data],MATCH($B223,Výskyt[kód-P]),AW$7),"")</f>
        <v/>
      </c>
      <c r="AX223" s="48" t="str">
        <f ca="1">IF(AND($B223&gt;0,AX$7&gt;0),INDEX(Výskyt[#Data],MATCH($B223,Výskyt[kód-P]),AX$7),"")</f>
        <v/>
      </c>
      <c r="AY223" s="48" t="str">
        <f ca="1">IF(AND($B223&gt;0,AY$7&gt;0),INDEX(Výskyt[#Data],MATCH($B223,Výskyt[kód-P]),AY$7),"")</f>
        <v/>
      </c>
      <c r="AZ223" s="48" t="str">
        <f ca="1">IF(AND($B223&gt;0,AZ$7&gt;0),INDEX(Výskyt[#Data],MATCH($B223,Výskyt[kód-P]),AZ$7),"")</f>
        <v/>
      </c>
      <c r="BA223" s="48" t="str">
        <f ca="1">IF(AND($B223&gt;0,BA$7&gt;0),INDEX(Výskyt[#Data],MATCH($B223,Výskyt[kód-P]),BA$7),"")</f>
        <v/>
      </c>
      <c r="BB223" s="42"/>
    </row>
    <row r="224" spans="1:54" ht="12.75" customHeight="1" x14ac:dyDescent="0.4">
      <c r="A224" s="54">
        <v>216</v>
      </c>
      <c r="B224" s="55" t="str">
        <f>IFERROR(INDEX(Výskyt[[poradie]:[kód-P]],MATCH(A224,Výskyt[poradie],0),2),"")</f>
        <v/>
      </c>
      <c r="C224" s="55" t="str">
        <f>IFERROR(INDEX(Cenník[[Kód]:[Názov]],MATCH($B224,Cenník[Kód]),2),"")</f>
        <v/>
      </c>
      <c r="D224" s="48" t="str">
        <f t="shared" ca="1" si="9"/>
        <v/>
      </c>
      <c r="E224" s="56" t="str">
        <f>IFERROR(INDEX(Cenník[[KódN]:[JC]],MATCH($B224,Cenník[KódN]),2),"")</f>
        <v/>
      </c>
      <c r="F224" s="57" t="str">
        <f t="shared" ca="1" si="10"/>
        <v/>
      </c>
      <c r="G224" s="42"/>
      <c r="H224" s="58" t="str">
        <f t="shared" si="11"/>
        <v/>
      </c>
      <c r="I224" s="48" t="str">
        <f ca="1">IF(AND($B224&gt;0,I$7&gt;0),INDEX(Výskyt[#Data],MATCH($B224,Výskyt[kód-P]),I$7),"")</f>
        <v/>
      </c>
      <c r="J224" s="48" t="str">
        <f ca="1">IF(AND($B224&gt;0,J$7&gt;0),INDEX(Výskyt[#Data],MATCH($B224,Výskyt[kód-P]),J$7),"")</f>
        <v/>
      </c>
      <c r="K224" s="48" t="str">
        <f ca="1">IF(AND($B224&gt;0,K$7&gt;0),INDEX(Výskyt[#Data],MATCH($B224,Výskyt[kód-P]),K$7),"")</f>
        <v/>
      </c>
      <c r="L224" s="48" t="str">
        <f ca="1">IF(AND($B224&gt;0,L$7&gt;0),INDEX(Výskyt[#Data],MATCH($B224,Výskyt[kód-P]),L$7),"")</f>
        <v/>
      </c>
      <c r="M224" s="48" t="str">
        <f ca="1">IF(AND($B224&gt;0,M$7&gt;0),INDEX(Výskyt[#Data],MATCH($B224,Výskyt[kód-P]),M$7),"")</f>
        <v/>
      </c>
      <c r="N224" s="48" t="str">
        <f ca="1">IF(AND($B224&gt;0,N$7&gt;0),INDEX(Výskyt[#Data],MATCH($B224,Výskyt[kód-P]),N$7),"")</f>
        <v/>
      </c>
      <c r="O224" s="48" t="str">
        <f ca="1">IF(AND($B224&gt;0,O$7&gt;0),INDEX(Výskyt[#Data],MATCH($B224,Výskyt[kód-P]),O$7),"")</f>
        <v/>
      </c>
      <c r="P224" s="48" t="str">
        <f ca="1">IF(AND($B224&gt;0,P$7&gt;0),INDEX(Výskyt[#Data],MATCH($B224,Výskyt[kód-P]),P$7),"")</f>
        <v/>
      </c>
      <c r="Q224" s="48" t="str">
        <f ca="1">IF(AND($B224&gt;0,Q$7&gt;0),INDEX(Výskyt[#Data],MATCH($B224,Výskyt[kód-P]),Q$7),"")</f>
        <v/>
      </c>
      <c r="R224" s="48" t="str">
        <f ca="1">IF(AND($B224&gt;0,R$7&gt;0),INDEX(Výskyt[#Data],MATCH($B224,Výskyt[kód-P]),R$7),"")</f>
        <v/>
      </c>
      <c r="S224" s="48" t="str">
        <f ca="1">IF(AND($B224&gt;0,S$7&gt;0),INDEX(Výskyt[#Data],MATCH($B224,Výskyt[kód-P]),S$7),"")</f>
        <v/>
      </c>
      <c r="T224" s="48" t="str">
        <f ca="1">IF(AND($B224&gt;0,T$7&gt;0),INDEX(Výskyt[#Data],MATCH($B224,Výskyt[kód-P]),T$7),"")</f>
        <v/>
      </c>
      <c r="U224" s="48" t="str">
        <f ca="1">IF(AND($B224&gt;0,U$7&gt;0),INDEX(Výskyt[#Data],MATCH($B224,Výskyt[kód-P]),U$7),"")</f>
        <v/>
      </c>
      <c r="V224" s="48" t="str">
        <f ca="1">IF(AND($B224&gt;0,V$7&gt;0),INDEX(Výskyt[#Data],MATCH($B224,Výskyt[kód-P]),V$7),"")</f>
        <v/>
      </c>
      <c r="W224" s="48" t="str">
        <f ca="1">IF(AND($B224&gt;0,W$7&gt;0),INDEX(Výskyt[#Data],MATCH($B224,Výskyt[kód-P]),W$7),"")</f>
        <v/>
      </c>
      <c r="X224" s="48" t="str">
        <f ca="1">IF(AND($B224&gt;0,X$7&gt;0),INDEX(Výskyt[#Data],MATCH($B224,Výskyt[kód-P]),X$7),"")</f>
        <v/>
      </c>
      <c r="Y224" s="48" t="str">
        <f ca="1">IF(AND($B224&gt;0,Y$7&gt;0),INDEX(Výskyt[#Data],MATCH($B224,Výskyt[kód-P]),Y$7),"")</f>
        <v/>
      </c>
      <c r="Z224" s="48" t="str">
        <f ca="1">IF(AND($B224&gt;0,Z$7&gt;0),INDEX(Výskyt[#Data],MATCH($B224,Výskyt[kód-P]),Z$7),"")</f>
        <v/>
      </c>
      <c r="AA224" s="48" t="str">
        <f ca="1">IF(AND($B224&gt;0,AA$7&gt;0),INDEX(Výskyt[#Data],MATCH($B224,Výskyt[kód-P]),AA$7),"")</f>
        <v/>
      </c>
      <c r="AB224" s="48" t="str">
        <f ca="1">IF(AND($B224&gt;0,AB$7&gt;0),INDEX(Výskyt[#Data],MATCH($B224,Výskyt[kód-P]),AB$7),"")</f>
        <v/>
      </c>
      <c r="AC224" s="48" t="str">
        <f ca="1">IF(AND($B224&gt;0,AC$7&gt;0),INDEX(Výskyt[#Data],MATCH($B224,Výskyt[kód-P]),AC$7),"")</f>
        <v/>
      </c>
      <c r="AD224" s="48" t="str">
        <f ca="1">IF(AND($B224&gt;0,AD$7&gt;0),INDEX(Výskyt[#Data],MATCH($B224,Výskyt[kód-P]),AD$7),"")</f>
        <v/>
      </c>
      <c r="AE224" s="48" t="str">
        <f ca="1">IF(AND($B224&gt;0,AE$7&gt;0),INDEX(Výskyt[#Data],MATCH($B224,Výskyt[kód-P]),AE$7),"")</f>
        <v/>
      </c>
      <c r="AF224" s="48" t="str">
        <f ca="1">IF(AND($B224&gt;0,AF$7&gt;0),INDEX(Výskyt[#Data],MATCH($B224,Výskyt[kód-P]),AF$7),"")</f>
        <v/>
      </c>
      <c r="AG224" s="48" t="str">
        <f ca="1">IF(AND($B224&gt;0,AG$7&gt;0),INDEX(Výskyt[#Data],MATCH($B224,Výskyt[kód-P]),AG$7),"")</f>
        <v/>
      </c>
      <c r="AH224" s="48" t="str">
        <f ca="1">IF(AND($B224&gt;0,AH$7&gt;0),INDEX(Výskyt[#Data],MATCH($B224,Výskyt[kód-P]),AH$7),"")</f>
        <v/>
      </c>
      <c r="AI224" s="48" t="str">
        <f ca="1">IF(AND($B224&gt;0,AI$7&gt;0),INDEX(Výskyt[#Data],MATCH($B224,Výskyt[kód-P]),AI$7),"")</f>
        <v/>
      </c>
      <c r="AJ224" s="48" t="str">
        <f ca="1">IF(AND($B224&gt;0,AJ$7&gt;0),INDEX(Výskyt[#Data],MATCH($B224,Výskyt[kód-P]),AJ$7),"")</f>
        <v/>
      </c>
      <c r="AK224" s="48" t="str">
        <f ca="1">IF(AND($B224&gt;0,AK$7&gt;0),INDEX(Výskyt[#Data],MATCH($B224,Výskyt[kód-P]),AK$7),"")</f>
        <v/>
      </c>
      <c r="AL224" s="48" t="str">
        <f ca="1">IF(AND($B224&gt;0,AL$7&gt;0),INDEX(Výskyt[#Data],MATCH($B224,Výskyt[kód-P]),AL$7),"")</f>
        <v/>
      </c>
      <c r="AM224" s="48" t="str">
        <f ca="1">IF(AND($B224&gt;0,AM$7&gt;0),INDEX(Výskyt[#Data],MATCH($B224,Výskyt[kód-P]),AM$7),"")</f>
        <v/>
      </c>
      <c r="AN224" s="48" t="str">
        <f ca="1">IF(AND($B224&gt;0,AN$7&gt;0),INDEX(Výskyt[#Data],MATCH($B224,Výskyt[kód-P]),AN$7),"")</f>
        <v/>
      </c>
      <c r="AO224" s="48" t="str">
        <f ca="1">IF(AND($B224&gt;0,AO$7&gt;0),INDEX(Výskyt[#Data],MATCH($B224,Výskyt[kód-P]),AO$7),"")</f>
        <v/>
      </c>
      <c r="AP224" s="48" t="str">
        <f ca="1">IF(AND($B224&gt;0,AP$7&gt;0),INDEX(Výskyt[#Data],MATCH($B224,Výskyt[kód-P]),AP$7),"")</f>
        <v/>
      </c>
      <c r="AQ224" s="48" t="str">
        <f ca="1">IF(AND($B224&gt;0,AQ$7&gt;0),INDEX(Výskyt[#Data],MATCH($B224,Výskyt[kód-P]),AQ$7),"")</f>
        <v/>
      </c>
      <c r="AR224" s="48" t="str">
        <f ca="1">IF(AND($B224&gt;0,AR$7&gt;0),INDEX(Výskyt[#Data],MATCH($B224,Výskyt[kód-P]),AR$7),"")</f>
        <v/>
      </c>
      <c r="AS224" s="48" t="str">
        <f ca="1">IF(AND($B224&gt;0,AS$7&gt;0),INDEX(Výskyt[#Data],MATCH($B224,Výskyt[kód-P]),AS$7),"")</f>
        <v/>
      </c>
      <c r="AT224" s="48" t="str">
        <f ca="1">IF(AND($B224&gt;0,AT$7&gt;0),INDEX(Výskyt[#Data],MATCH($B224,Výskyt[kód-P]),AT$7),"")</f>
        <v/>
      </c>
      <c r="AU224" s="48" t="str">
        <f ca="1">IF(AND($B224&gt;0,AU$7&gt;0),INDEX(Výskyt[#Data],MATCH($B224,Výskyt[kód-P]),AU$7),"")</f>
        <v/>
      </c>
      <c r="AV224" s="48" t="str">
        <f ca="1">IF(AND($B224&gt;0,AV$7&gt;0),INDEX(Výskyt[#Data],MATCH($B224,Výskyt[kód-P]),AV$7),"")</f>
        <v/>
      </c>
      <c r="AW224" s="48" t="str">
        <f ca="1">IF(AND($B224&gt;0,AW$7&gt;0),INDEX(Výskyt[#Data],MATCH($B224,Výskyt[kód-P]),AW$7),"")</f>
        <v/>
      </c>
      <c r="AX224" s="48" t="str">
        <f ca="1">IF(AND($B224&gt;0,AX$7&gt;0),INDEX(Výskyt[#Data],MATCH($B224,Výskyt[kód-P]),AX$7),"")</f>
        <v/>
      </c>
      <c r="AY224" s="48" t="str">
        <f ca="1">IF(AND($B224&gt;0,AY$7&gt;0),INDEX(Výskyt[#Data],MATCH($B224,Výskyt[kód-P]),AY$7),"")</f>
        <v/>
      </c>
      <c r="AZ224" s="48" t="str">
        <f ca="1">IF(AND($B224&gt;0,AZ$7&gt;0),INDEX(Výskyt[#Data],MATCH($B224,Výskyt[kód-P]),AZ$7),"")</f>
        <v/>
      </c>
      <c r="BA224" s="48" t="str">
        <f ca="1">IF(AND($B224&gt;0,BA$7&gt;0),INDEX(Výskyt[#Data],MATCH($B224,Výskyt[kód-P]),BA$7),"")</f>
        <v/>
      </c>
      <c r="BB224" s="42"/>
    </row>
    <row r="225" spans="1:54" ht="12.75" customHeight="1" x14ac:dyDescent="0.4">
      <c r="A225" s="54">
        <v>217</v>
      </c>
      <c r="B225" s="55" t="str">
        <f>IFERROR(INDEX(Výskyt[[poradie]:[kód-P]],MATCH(A225,Výskyt[poradie],0),2),"")</f>
        <v/>
      </c>
      <c r="C225" s="55" t="str">
        <f>IFERROR(INDEX(Cenník[[Kód]:[Názov]],MATCH($B225,Cenník[Kód]),2),"")</f>
        <v/>
      </c>
      <c r="D225" s="48" t="str">
        <f t="shared" ca="1" si="9"/>
        <v/>
      </c>
      <c r="E225" s="56" t="str">
        <f>IFERROR(INDEX(Cenník[[KódN]:[JC]],MATCH($B225,Cenník[KódN]),2),"")</f>
        <v/>
      </c>
      <c r="F225" s="57" t="str">
        <f t="shared" ca="1" si="10"/>
        <v/>
      </c>
      <c r="G225" s="42"/>
      <c r="H225" s="58" t="str">
        <f t="shared" si="11"/>
        <v/>
      </c>
      <c r="I225" s="48" t="str">
        <f ca="1">IF(AND($B225&gt;0,I$7&gt;0),INDEX(Výskyt[#Data],MATCH($B225,Výskyt[kód-P]),I$7),"")</f>
        <v/>
      </c>
      <c r="J225" s="48" t="str">
        <f ca="1">IF(AND($B225&gt;0,J$7&gt;0),INDEX(Výskyt[#Data],MATCH($B225,Výskyt[kód-P]),J$7),"")</f>
        <v/>
      </c>
      <c r="K225" s="48" t="str">
        <f ca="1">IF(AND($B225&gt;0,K$7&gt;0),INDEX(Výskyt[#Data],MATCH($B225,Výskyt[kód-P]),K$7),"")</f>
        <v/>
      </c>
      <c r="L225" s="48" t="str">
        <f ca="1">IF(AND($B225&gt;0,L$7&gt;0),INDEX(Výskyt[#Data],MATCH($B225,Výskyt[kód-P]),L$7),"")</f>
        <v/>
      </c>
      <c r="M225" s="48" t="str">
        <f ca="1">IF(AND($B225&gt;0,M$7&gt;0),INDEX(Výskyt[#Data],MATCH($B225,Výskyt[kód-P]),M$7),"")</f>
        <v/>
      </c>
      <c r="N225" s="48" t="str">
        <f ca="1">IF(AND($B225&gt;0,N$7&gt;0),INDEX(Výskyt[#Data],MATCH($B225,Výskyt[kód-P]),N$7),"")</f>
        <v/>
      </c>
      <c r="O225" s="48" t="str">
        <f ca="1">IF(AND($B225&gt;0,O$7&gt;0),INDEX(Výskyt[#Data],MATCH($B225,Výskyt[kód-P]),O$7),"")</f>
        <v/>
      </c>
      <c r="P225" s="48" t="str">
        <f ca="1">IF(AND($B225&gt;0,P$7&gt;0),INDEX(Výskyt[#Data],MATCH($B225,Výskyt[kód-P]),P$7),"")</f>
        <v/>
      </c>
      <c r="Q225" s="48" t="str">
        <f ca="1">IF(AND($B225&gt;0,Q$7&gt;0),INDEX(Výskyt[#Data],MATCH($B225,Výskyt[kód-P]),Q$7),"")</f>
        <v/>
      </c>
      <c r="R225" s="48" t="str">
        <f ca="1">IF(AND($B225&gt;0,R$7&gt;0),INDEX(Výskyt[#Data],MATCH($B225,Výskyt[kód-P]),R$7),"")</f>
        <v/>
      </c>
      <c r="S225" s="48" t="str">
        <f ca="1">IF(AND($B225&gt;0,S$7&gt;0),INDEX(Výskyt[#Data],MATCH($B225,Výskyt[kód-P]),S$7),"")</f>
        <v/>
      </c>
      <c r="T225" s="48" t="str">
        <f ca="1">IF(AND($B225&gt;0,T$7&gt;0),INDEX(Výskyt[#Data],MATCH($B225,Výskyt[kód-P]),T$7),"")</f>
        <v/>
      </c>
      <c r="U225" s="48" t="str">
        <f ca="1">IF(AND($B225&gt;0,U$7&gt;0),INDEX(Výskyt[#Data],MATCH($B225,Výskyt[kód-P]),U$7),"")</f>
        <v/>
      </c>
      <c r="V225" s="48" t="str">
        <f ca="1">IF(AND($B225&gt;0,V$7&gt;0),INDEX(Výskyt[#Data],MATCH($B225,Výskyt[kód-P]),V$7),"")</f>
        <v/>
      </c>
      <c r="W225" s="48" t="str">
        <f ca="1">IF(AND($B225&gt;0,W$7&gt;0),INDEX(Výskyt[#Data],MATCH($B225,Výskyt[kód-P]),W$7),"")</f>
        <v/>
      </c>
      <c r="X225" s="48" t="str">
        <f ca="1">IF(AND($B225&gt;0,X$7&gt;0),INDEX(Výskyt[#Data],MATCH($B225,Výskyt[kód-P]),X$7),"")</f>
        <v/>
      </c>
      <c r="Y225" s="48" t="str">
        <f ca="1">IF(AND($B225&gt;0,Y$7&gt;0),INDEX(Výskyt[#Data],MATCH($B225,Výskyt[kód-P]),Y$7),"")</f>
        <v/>
      </c>
      <c r="Z225" s="48" t="str">
        <f ca="1">IF(AND($B225&gt;0,Z$7&gt;0),INDEX(Výskyt[#Data],MATCH($B225,Výskyt[kód-P]),Z$7),"")</f>
        <v/>
      </c>
      <c r="AA225" s="48" t="str">
        <f ca="1">IF(AND($B225&gt;0,AA$7&gt;0),INDEX(Výskyt[#Data],MATCH($B225,Výskyt[kód-P]),AA$7),"")</f>
        <v/>
      </c>
      <c r="AB225" s="48" t="str">
        <f ca="1">IF(AND($B225&gt;0,AB$7&gt;0),INDEX(Výskyt[#Data],MATCH($B225,Výskyt[kód-P]),AB$7),"")</f>
        <v/>
      </c>
      <c r="AC225" s="48" t="str">
        <f ca="1">IF(AND($B225&gt;0,AC$7&gt;0),INDEX(Výskyt[#Data],MATCH($B225,Výskyt[kód-P]),AC$7),"")</f>
        <v/>
      </c>
      <c r="AD225" s="48" t="str">
        <f ca="1">IF(AND($B225&gt;0,AD$7&gt;0),INDEX(Výskyt[#Data],MATCH($B225,Výskyt[kód-P]),AD$7),"")</f>
        <v/>
      </c>
      <c r="AE225" s="48" t="str">
        <f ca="1">IF(AND($B225&gt;0,AE$7&gt;0),INDEX(Výskyt[#Data],MATCH($B225,Výskyt[kód-P]),AE$7),"")</f>
        <v/>
      </c>
      <c r="AF225" s="48" t="str">
        <f ca="1">IF(AND($B225&gt;0,AF$7&gt;0),INDEX(Výskyt[#Data],MATCH($B225,Výskyt[kód-P]),AF$7),"")</f>
        <v/>
      </c>
      <c r="AG225" s="48" t="str">
        <f ca="1">IF(AND($B225&gt;0,AG$7&gt;0),INDEX(Výskyt[#Data],MATCH($B225,Výskyt[kód-P]),AG$7),"")</f>
        <v/>
      </c>
      <c r="AH225" s="48" t="str">
        <f ca="1">IF(AND($B225&gt;0,AH$7&gt;0),INDEX(Výskyt[#Data],MATCH($B225,Výskyt[kód-P]),AH$7),"")</f>
        <v/>
      </c>
      <c r="AI225" s="48" t="str">
        <f ca="1">IF(AND($B225&gt;0,AI$7&gt;0),INDEX(Výskyt[#Data],MATCH($B225,Výskyt[kód-P]),AI$7),"")</f>
        <v/>
      </c>
      <c r="AJ225" s="48" t="str">
        <f ca="1">IF(AND($B225&gt;0,AJ$7&gt;0),INDEX(Výskyt[#Data],MATCH($B225,Výskyt[kód-P]),AJ$7),"")</f>
        <v/>
      </c>
      <c r="AK225" s="48" t="str">
        <f ca="1">IF(AND($B225&gt;0,AK$7&gt;0),INDEX(Výskyt[#Data],MATCH($B225,Výskyt[kód-P]),AK$7),"")</f>
        <v/>
      </c>
      <c r="AL225" s="48" t="str">
        <f ca="1">IF(AND($B225&gt;0,AL$7&gt;0),INDEX(Výskyt[#Data],MATCH($B225,Výskyt[kód-P]),AL$7),"")</f>
        <v/>
      </c>
      <c r="AM225" s="48" t="str">
        <f ca="1">IF(AND($B225&gt;0,AM$7&gt;0),INDEX(Výskyt[#Data],MATCH($B225,Výskyt[kód-P]),AM$7),"")</f>
        <v/>
      </c>
      <c r="AN225" s="48" t="str">
        <f ca="1">IF(AND($B225&gt;0,AN$7&gt;0),INDEX(Výskyt[#Data],MATCH($B225,Výskyt[kód-P]),AN$7),"")</f>
        <v/>
      </c>
      <c r="AO225" s="48" t="str">
        <f ca="1">IF(AND($B225&gt;0,AO$7&gt;0),INDEX(Výskyt[#Data],MATCH($B225,Výskyt[kód-P]),AO$7),"")</f>
        <v/>
      </c>
      <c r="AP225" s="48" t="str">
        <f ca="1">IF(AND($B225&gt;0,AP$7&gt;0),INDEX(Výskyt[#Data],MATCH($B225,Výskyt[kód-P]),AP$7),"")</f>
        <v/>
      </c>
      <c r="AQ225" s="48" t="str">
        <f ca="1">IF(AND($B225&gt;0,AQ$7&gt;0),INDEX(Výskyt[#Data],MATCH($B225,Výskyt[kód-P]),AQ$7),"")</f>
        <v/>
      </c>
      <c r="AR225" s="48" t="str">
        <f ca="1">IF(AND($B225&gt;0,AR$7&gt;0),INDEX(Výskyt[#Data],MATCH($B225,Výskyt[kód-P]),AR$7),"")</f>
        <v/>
      </c>
      <c r="AS225" s="48" t="str">
        <f ca="1">IF(AND($B225&gt;0,AS$7&gt;0),INDEX(Výskyt[#Data],MATCH($B225,Výskyt[kód-P]),AS$7),"")</f>
        <v/>
      </c>
      <c r="AT225" s="48" t="str">
        <f ca="1">IF(AND($B225&gt;0,AT$7&gt;0),INDEX(Výskyt[#Data],MATCH($B225,Výskyt[kód-P]),AT$7),"")</f>
        <v/>
      </c>
      <c r="AU225" s="48" t="str">
        <f ca="1">IF(AND($B225&gt;0,AU$7&gt;0),INDEX(Výskyt[#Data],MATCH($B225,Výskyt[kód-P]),AU$7),"")</f>
        <v/>
      </c>
      <c r="AV225" s="48" t="str">
        <f ca="1">IF(AND($B225&gt;0,AV$7&gt;0),INDEX(Výskyt[#Data],MATCH($B225,Výskyt[kód-P]),AV$7),"")</f>
        <v/>
      </c>
      <c r="AW225" s="48" t="str">
        <f ca="1">IF(AND($B225&gt;0,AW$7&gt;0),INDEX(Výskyt[#Data],MATCH($B225,Výskyt[kód-P]),AW$7),"")</f>
        <v/>
      </c>
      <c r="AX225" s="48" t="str">
        <f ca="1">IF(AND($B225&gt;0,AX$7&gt;0),INDEX(Výskyt[#Data],MATCH($B225,Výskyt[kód-P]),AX$7),"")</f>
        <v/>
      </c>
      <c r="AY225" s="48" t="str">
        <f ca="1">IF(AND($B225&gt;0,AY$7&gt;0),INDEX(Výskyt[#Data],MATCH($B225,Výskyt[kód-P]),AY$7),"")</f>
        <v/>
      </c>
      <c r="AZ225" s="48" t="str">
        <f ca="1">IF(AND($B225&gt;0,AZ$7&gt;0),INDEX(Výskyt[#Data],MATCH($B225,Výskyt[kód-P]),AZ$7),"")</f>
        <v/>
      </c>
      <c r="BA225" s="48" t="str">
        <f ca="1">IF(AND($B225&gt;0,BA$7&gt;0),INDEX(Výskyt[#Data],MATCH($B225,Výskyt[kód-P]),BA$7),"")</f>
        <v/>
      </c>
      <c r="BB225" s="42"/>
    </row>
    <row r="226" spans="1:54" ht="12.75" customHeight="1" x14ac:dyDescent="0.4">
      <c r="A226" s="54">
        <v>218</v>
      </c>
      <c r="B226" s="55" t="str">
        <f>IFERROR(INDEX(Výskyt[[poradie]:[kód-P]],MATCH(A226,Výskyt[poradie],0),2),"")</f>
        <v/>
      </c>
      <c r="C226" s="55" t="str">
        <f>IFERROR(INDEX(Cenník[[Kód]:[Názov]],MATCH($B226,Cenník[Kód]),2),"")</f>
        <v/>
      </c>
      <c r="D226" s="48" t="str">
        <f t="shared" ca="1" si="9"/>
        <v/>
      </c>
      <c r="E226" s="56" t="str">
        <f>IFERROR(INDEX(Cenník[[KódN]:[JC]],MATCH($B226,Cenník[KódN]),2),"")</f>
        <v/>
      </c>
      <c r="F226" s="57" t="str">
        <f t="shared" ca="1" si="10"/>
        <v/>
      </c>
      <c r="G226" s="42"/>
      <c r="H226" s="58" t="str">
        <f t="shared" si="11"/>
        <v/>
      </c>
      <c r="I226" s="48" t="str">
        <f ca="1">IF(AND($B226&gt;0,I$7&gt;0),INDEX(Výskyt[#Data],MATCH($B226,Výskyt[kód-P]),I$7),"")</f>
        <v/>
      </c>
      <c r="J226" s="48" t="str">
        <f ca="1">IF(AND($B226&gt;0,J$7&gt;0),INDEX(Výskyt[#Data],MATCH($B226,Výskyt[kód-P]),J$7),"")</f>
        <v/>
      </c>
      <c r="K226" s="48" t="str">
        <f ca="1">IF(AND($B226&gt;0,K$7&gt;0),INDEX(Výskyt[#Data],MATCH($B226,Výskyt[kód-P]),K$7),"")</f>
        <v/>
      </c>
      <c r="L226" s="48" t="str">
        <f ca="1">IF(AND($B226&gt;0,L$7&gt;0),INDEX(Výskyt[#Data],MATCH($B226,Výskyt[kód-P]),L$7),"")</f>
        <v/>
      </c>
      <c r="M226" s="48" t="str">
        <f ca="1">IF(AND($B226&gt;0,M$7&gt;0),INDEX(Výskyt[#Data],MATCH($B226,Výskyt[kód-P]),M$7),"")</f>
        <v/>
      </c>
      <c r="N226" s="48" t="str">
        <f ca="1">IF(AND($B226&gt;0,N$7&gt;0),INDEX(Výskyt[#Data],MATCH($B226,Výskyt[kód-P]),N$7),"")</f>
        <v/>
      </c>
      <c r="O226" s="48" t="str">
        <f ca="1">IF(AND($B226&gt;0,O$7&gt;0),INDEX(Výskyt[#Data],MATCH($B226,Výskyt[kód-P]),O$7),"")</f>
        <v/>
      </c>
      <c r="P226" s="48" t="str">
        <f ca="1">IF(AND($B226&gt;0,P$7&gt;0),INDEX(Výskyt[#Data],MATCH($B226,Výskyt[kód-P]),P$7),"")</f>
        <v/>
      </c>
      <c r="Q226" s="48" t="str">
        <f ca="1">IF(AND($B226&gt;0,Q$7&gt;0),INDEX(Výskyt[#Data],MATCH($B226,Výskyt[kód-P]),Q$7),"")</f>
        <v/>
      </c>
      <c r="R226" s="48" t="str">
        <f ca="1">IF(AND($B226&gt;0,R$7&gt;0),INDEX(Výskyt[#Data],MATCH($B226,Výskyt[kód-P]),R$7),"")</f>
        <v/>
      </c>
      <c r="S226" s="48" t="str">
        <f ca="1">IF(AND($B226&gt;0,S$7&gt;0),INDEX(Výskyt[#Data],MATCH($B226,Výskyt[kód-P]),S$7),"")</f>
        <v/>
      </c>
      <c r="T226" s="48" t="str">
        <f ca="1">IF(AND($B226&gt;0,T$7&gt;0),INDEX(Výskyt[#Data],MATCH($B226,Výskyt[kód-P]),T$7),"")</f>
        <v/>
      </c>
      <c r="U226" s="48" t="str">
        <f ca="1">IF(AND($B226&gt;0,U$7&gt;0),INDEX(Výskyt[#Data],MATCH($B226,Výskyt[kód-P]),U$7),"")</f>
        <v/>
      </c>
      <c r="V226" s="48" t="str">
        <f ca="1">IF(AND($B226&gt;0,V$7&gt;0),INDEX(Výskyt[#Data],MATCH($B226,Výskyt[kód-P]),V$7),"")</f>
        <v/>
      </c>
      <c r="W226" s="48" t="str">
        <f ca="1">IF(AND($B226&gt;0,W$7&gt;0),INDEX(Výskyt[#Data],MATCH($B226,Výskyt[kód-P]),W$7),"")</f>
        <v/>
      </c>
      <c r="X226" s="48" t="str">
        <f ca="1">IF(AND($B226&gt;0,X$7&gt;0),INDEX(Výskyt[#Data],MATCH($B226,Výskyt[kód-P]),X$7),"")</f>
        <v/>
      </c>
      <c r="Y226" s="48" t="str">
        <f ca="1">IF(AND($B226&gt;0,Y$7&gt;0),INDEX(Výskyt[#Data],MATCH($B226,Výskyt[kód-P]),Y$7),"")</f>
        <v/>
      </c>
      <c r="Z226" s="48" t="str">
        <f ca="1">IF(AND($B226&gt;0,Z$7&gt;0),INDEX(Výskyt[#Data],MATCH($B226,Výskyt[kód-P]),Z$7),"")</f>
        <v/>
      </c>
      <c r="AA226" s="48" t="str">
        <f ca="1">IF(AND($B226&gt;0,AA$7&gt;0),INDEX(Výskyt[#Data],MATCH($B226,Výskyt[kód-P]),AA$7),"")</f>
        <v/>
      </c>
      <c r="AB226" s="48" t="str">
        <f ca="1">IF(AND($B226&gt;0,AB$7&gt;0),INDEX(Výskyt[#Data],MATCH($B226,Výskyt[kód-P]),AB$7),"")</f>
        <v/>
      </c>
      <c r="AC226" s="48" t="str">
        <f ca="1">IF(AND($B226&gt;0,AC$7&gt;0),INDEX(Výskyt[#Data],MATCH($B226,Výskyt[kód-P]),AC$7),"")</f>
        <v/>
      </c>
      <c r="AD226" s="48" t="str">
        <f ca="1">IF(AND($B226&gt;0,AD$7&gt;0),INDEX(Výskyt[#Data],MATCH($B226,Výskyt[kód-P]),AD$7),"")</f>
        <v/>
      </c>
      <c r="AE226" s="48" t="str">
        <f ca="1">IF(AND($B226&gt;0,AE$7&gt;0),INDEX(Výskyt[#Data],MATCH($B226,Výskyt[kód-P]),AE$7),"")</f>
        <v/>
      </c>
      <c r="AF226" s="48" t="str">
        <f ca="1">IF(AND($B226&gt;0,AF$7&gt;0),INDEX(Výskyt[#Data],MATCH($B226,Výskyt[kód-P]),AF$7),"")</f>
        <v/>
      </c>
      <c r="AG226" s="48" t="str">
        <f ca="1">IF(AND($B226&gt;0,AG$7&gt;0),INDEX(Výskyt[#Data],MATCH($B226,Výskyt[kód-P]),AG$7),"")</f>
        <v/>
      </c>
      <c r="AH226" s="48" t="str">
        <f ca="1">IF(AND($B226&gt;0,AH$7&gt;0),INDEX(Výskyt[#Data],MATCH($B226,Výskyt[kód-P]),AH$7),"")</f>
        <v/>
      </c>
      <c r="AI226" s="48" t="str">
        <f ca="1">IF(AND($B226&gt;0,AI$7&gt;0),INDEX(Výskyt[#Data],MATCH($B226,Výskyt[kód-P]),AI$7),"")</f>
        <v/>
      </c>
      <c r="AJ226" s="48" t="str">
        <f ca="1">IF(AND($B226&gt;0,AJ$7&gt;0),INDEX(Výskyt[#Data],MATCH($B226,Výskyt[kód-P]),AJ$7),"")</f>
        <v/>
      </c>
      <c r="AK226" s="48" t="str">
        <f ca="1">IF(AND($B226&gt;0,AK$7&gt;0),INDEX(Výskyt[#Data],MATCH($B226,Výskyt[kód-P]),AK$7),"")</f>
        <v/>
      </c>
      <c r="AL226" s="48" t="str">
        <f ca="1">IF(AND($B226&gt;0,AL$7&gt;0),INDEX(Výskyt[#Data],MATCH($B226,Výskyt[kód-P]),AL$7),"")</f>
        <v/>
      </c>
      <c r="AM226" s="48" t="str">
        <f ca="1">IF(AND($B226&gt;0,AM$7&gt;0),INDEX(Výskyt[#Data],MATCH($B226,Výskyt[kód-P]),AM$7),"")</f>
        <v/>
      </c>
      <c r="AN226" s="48" t="str">
        <f ca="1">IF(AND($B226&gt;0,AN$7&gt;0),INDEX(Výskyt[#Data],MATCH($B226,Výskyt[kód-P]),AN$7),"")</f>
        <v/>
      </c>
      <c r="AO226" s="48" t="str">
        <f ca="1">IF(AND($B226&gt;0,AO$7&gt;0),INDEX(Výskyt[#Data],MATCH($B226,Výskyt[kód-P]),AO$7),"")</f>
        <v/>
      </c>
      <c r="AP226" s="48" t="str">
        <f ca="1">IF(AND($B226&gt;0,AP$7&gt;0),INDEX(Výskyt[#Data],MATCH($B226,Výskyt[kód-P]),AP$7),"")</f>
        <v/>
      </c>
      <c r="AQ226" s="48" t="str">
        <f ca="1">IF(AND($B226&gt;0,AQ$7&gt;0),INDEX(Výskyt[#Data],MATCH($B226,Výskyt[kód-P]),AQ$7),"")</f>
        <v/>
      </c>
      <c r="AR226" s="48" t="str">
        <f ca="1">IF(AND($B226&gt;0,AR$7&gt;0),INDEX(Výskyt[#Data],MATCH($B226,Výskyt[kód-P]),AR$7),"")</f>
        <v/>
      </c>
      <c r="AS226" s="48" t="str">
        <f ca="1">IF(AND($B226&gt;0,AS$7&gt;0),INDEX(Výskyt[#Data],MATCH($B226,Výskyt[kód-P]),AS$7),"")</f>
        <v/>
      </c>
      <c r="AT226" s="48" t="str">
        <f ca="1">IF(AND($B226&gt;0,AT$7&gt;0),INDEX(Výskyt[#Data],MATCH($B226,Výskyt[kód-P]),AT$7),"")</f>
        <v/>
      </c>
      <c r="AU226" s="48" t="str">
        <f ca="1">IF(AND($B226&gt;0,AU$7&gt;0),INDEX(Výskyt[#Data],MATCH($B226,Výskyt[kód-P]),AU$7),"")</f>
        <v/>
      </c>
      <c r="AV226" s="48" t="str">
        <f ca="1">IF(AND($B226&gt;0,AV$7&gt;0),INDEX(Výskyt[#Data],MATCH($B226,Výskyt[kód-P]),AV$7),"")</f>
        <v/>
      </c>
      <c r="AW226" s="48" t="str">
        <f ca="1">IF(AND($B226&gt;0,AW$7&gt;0),INDEX(Výskyt[#Data],MATCH($B226,Výskyt[kód-P]),AW$7),"")</f>
        <v/>
      </c>
      <c r="AX226" s="48" t="str">
        <f ca="1">IF(AND($B226&gt;0,AX$7&gt;0),INDEX(Výskyt[#Data],MATCH($B226,Výskyt[kód-P]),AX$7),"")</f>
        <v/>
      </c>
      <c r="AY226" s="48" t="str">
        <f ca="1">IF(AND($B226&gt;0,AY$7&gt;0),INDEX(Výskyt[#Data],MATCH($B226,Výskyt[kód-P]),AY$7),"")</f>
        <v/>
      </c>
      <c r="AZ226" s="48" t="str">
        <f ca="1">IF(AND($B226&gt;0,AZ$7&gt;0),INDEX(Výskyt[#Data],MATCH($B226,Výskyt[kód-P]),AZ$7),"")</f>
        <v/>
      </c>
      <c r="BA226" s="48" t="str">
        <f ca="1">IF(AND($B226&gt;0,BA$7&gt;0),INDEX(Výskyt[#Data],MATCH($B226,Výskyt[kód-P]),BA$7),"")</f>
        <v/>
      </c>
      <c r="BB226" s="42"/>
    </row>
    <row r="227" spans="1:54" ht="12.75" customHeight="1" x14ac:dyDescent="0.4">
      <c r="A227" s="54">
        <v>219</v>
      </c>
      <c r="B227" s="55" t="str">
        <f>IFERROR(INDEX(Výskyt[[poradie]:[kód-P]],MATCH(A227,Výskyt[poradie],0),2),"")</f>
        <v/>
      </c>
      <c r="C227" s="55" t="str">
        <f>IFERROR(INDEX(Cenník[[Kód]:[Názov]],MATCH($B227,Cenník[Kód]),2),"")</f>
        <v/>
      </c>
      <c r="D227" s="48" t="str">
        <f t="shared" ca="1" si="9"/>
        <v/>
      </c>
      <c r="E227" s="56" t="str">
        <f>IFERROR(INDEX(Cenník[[KódN]:[JC]],MATCH($B227,Cenník[KódN]),2),"")</f>
        <v/>
      </c>
      <c r="F227" s="57" t="str">
        <f t="shared" ca="1" si="10"/>
        <v/>
      </c>
      <c r="G227" s="42"/>
      <c r="H227" s="58" t="str">
        <f t="shared" si="11"/>
        <v/>
      </c>
      <c r="I227" s="48" t="str">
        <f ca="1">IF(AND($B227&gt;0,I$7&gt;0),INDEX(Výskyt[#Data],MATCH($B227,Výskyt[kód-P]),I$7),"")</f>
        <v/>
      </c>
      <c r="J227" s="48" t="str">
        <f ca="1">IF(AND($B227&gt;0,J$7&gt;0),INDEX(Výskyt[#Data],MATCH($B227,Výskyt[kód-P]),J$7),"")</f>
        <v/>
      </c>
      <c r="K227" s="48" t="str">
        <f ca="1">IF(AND($B227&gt;0,K$7&gt;0),INDEX(Výskyt[#Data],MATCH($B227,Výskyt[kód-P]),K$7),"")</f>
        <v/>
      </c>
      <c r="L227" s="48" t="str">
        <f ca="1">IF(AND($B227&gt;0,L$7&gt;0),INDEX(Výskyt[#Data],MATCH($B227,Výskyt[kód-P]),L$7),"")</f>
        <v/>
      </c>
      <c r="M227" s="48" t="str">
        <f ca="1">IF(AND($B227&gt;0,M$7&gt;0),INDEX(Výskyt[#Data],MATCH($B227,Výskyt[kód-P]),M$7),"")</f>
        <v/>
      </c>
      <c r="N227" s="48" t="str">
        <f ca="1">IF(AND($B227&gt;0,N$7&gt;0),INDEX(Výskyt[#Data],MATCH($B227,Výskyt[kód-P]),N$7),"")</f>
        <v/>
      </c>
      <c r="O227" s="48" t="str">
        <f ca="1">IF(AND($B227&gt;0,O$7&gt;0),INDEX(Výskyt[#Data],MATCH($B227,Výskyt[kód-P]),O$7),"")</f>
        <v/>
      </c>
      <c r="P227" s="48" t="str">
        <f ca="1">IF(AND($B227&gt;0,P$7&gt;0),INDEX(Výskyt[#Data],MATCH($B227,Výskyt[kód-P]),P$7),"")</f>
        <v/>
      </c>
      <c r="Q227" s="48" t="str">
        <f ca="1">IF(AND($B227&gt;0,Q$7&gt;0),INDEX(Výskyt[#Data],MATCH($B227,Výskyt[kód-P]),Q$7),"")</f>
        <v/>
      </c>
      <c r="R227" s="48" t="str">
        <f ca="1">IF(AND($B227&gt;0,R$7&gt;0),INDEX(Výskyt[#Data],MATCH($B227,Výskyt[kód-P]),R$7),"")</f>
        <v/>
      </c>
      <c r="S227" s="48" t="str">
        <f ca="1">IF(AND($B227&gt;0,S$7&gt;0),INDEX(Výskyt[#Data],MATCH($B227,Výskyt[kód-P]),S$7),"")</f>
        <v/>
      </c>
      <c r="T227" s="48" t="str">
        <f ca="1">IF(AND($B227&gt;0,T$7&gt;0),INDEX(Výskyt[#Data],MATCH($B227,Výskyt[kód-P]),T$7),"")</f>
        <v/>
      </c>
      <c r="U227" s="48" t="str">
        <f ca="1">IF(AND($B227&gt;0,U$7&gt;0),INDEX(Výskyt[#Data],MATCH($B227,Výskyt[kód-P]),U$7),"")</f>
        <v/>
      </c>
      <c r="V227" s="48" t="str">
        <f ca="1">IF(AND($B227&gt;0,V$7&gt;0),INDEX(Výskyt[#Data],MATCH($B227,Výskyt[kód-P]),V$7),"")</f>
        <v/>
      </c>
      <c r="W227" s="48" t="str">
        <f ca="1">IF(AND($B227&gt;0,W$7&gt;0),INDEX(Výskyt[#Data],MATCH($B227,Výskyt[kód-P]),W$7),"")</f>
        <v/>
      </c>
      <c r="X227" s="48" t="str">
        <f ca="1">IF(AND($B227&gt;0,X$7&gt;0),INDEX(Výskyt[#Data],MATCH($B227,Výskyt[kód-P]),X$7),"")</f>
        <v/>
      </c>
      <c r="Y227" s="48" t="str">
        <f ca="1">IF(AND($B227&gt;0,Y$7&gt;0),INDEX(Výskyt[#Data],MATCH($B227,Výskyt[kód-P]),Y$7),"")</f>
        <v/>
      </c>
      <c r="Z227" s="48" t="str">
        <f ca="1">IF(AND($B227&gt;0,Z$7&gt;0),INDEX(Výskyt[#Data],MATCH($B227,Výskyt[kód-P]),Z$7),"")</f>
        <v/>
      </c>
      <c r="AA227" s="48" t="str">
        <f ca="1">IF(AND($B227&gt;0,AA$7&gt;0),INDEX(Výskyt[#Data],MATCH($B227,Výskyt[kód-P]),AA$7),"")</f>
        <v/>
      </c>
      <c r="AB227" s="48" t="str">
        <f ca="1">IF(AND($B227&gt;0,AB$7&gt;0),INDEX(Výskyt[#Data],MATCH($B227,Výskyt[kód-P]),AB$7),"")</f>
        <v/>
      </c>
      <c r="AC227" s="48" t="str">
        <f ca="1">IF(AND($B227&gt;0,AC$7&gt;0),INDEX(Výskyt[#Data],MATCH($B227,Výskyt[kód-P]),AC$7),"")</f>
        <v/>
      </c>
      <c r="AD227" s="48" t="str">
        <f ca="1">IF(AND($B227&gt;0,AD$7&gt;0),INDEX(Výskyt[#Data],MATCH($B227,Výskyt[kód-P]),AD$7),"")</f>
        <v/>
      </c>
      <c r="AE227" s="48" t="str">
        <f ca="1">IF(AND($B227&gt;0,AE$7&gt;0),INDEX(Výskyt[#Data],MATCH($B227,Výskyt[kód-P]),AE$7),"")</f>
        <v/>
      </c>
      <c r="AF227" s="48" t="str">
        <f ca="1">IF(AND($B227&gt;0,AF$7&gt;0),INDEX(Výskyt[#Data],MATCH($B227,Výskyt[kód-P]),AF$7),"")</f>
        <v/>
      </c>
      <c r="AG227" s="48" t="str">
        <f ca="1">IF(AND($B227&gt;0,AG$7&gt;0),INDEX(Výskyt[#Data],MATCH($B227,Výskyt[kód-P]),AG$7),"")</f>
        <v/>
      </c>
      <c r="AH227" s="48" t="str">
        <f ca="1">IF(AND($B227&gt;0,AH$7&gt;0),INDEX(Výskyt[#Data],MATCH($B227,Výskyt[kód-P]),AH$7),"")</f>
        <v/>
      </c>
      <c r="AI227" s="48" t="str">
        <f ca="1">IF(AND($B227&gt;0,AI$7&gt;0),INDEX(Výskyt[#Data],MATCH($B227,Výskyt[kód-P]),AI$7),"")</f>
        <v/>
      </c>
      <c r="AJ227" s="48" t="str">
        <f ca="1">IF(AND($B227&gt;0,AJ$7&gt;0),INDEX(Výskyt[#Data],MATCH($B227,Výskyt[kód-P]),AJ$7),"")</f>
        <v/>
      </c>
      <c r="AK227" s="48" t="str">
        <f ca="1">IF(AND($B227&gt;0,AK$7&gt;0),INDEX(Výskyt[#Data],MATCH($B227,Výskyt[kód-P]),AK$7),"")</f>
        <v/>
      </c>
      <c r="AL227" s="48" t="str">
        <f ca="1">IF(AND($B227&gt;0,AL$7&gt;0),INDEX(Výskyt[#Data],MATCH($B227,Výskyt[kód-P]),AL$7),"")</f>
        <v/>
      </c>
      <c r="AM227" s="48" t="str">
        <f ca="1">IF(AND($B227&gt;0,AM$7&gt;0),INDEX(Výskyt[#Data],MATCH($B227,Výskyt[kód-P]),AM$7),"")</f>
        <v/>
      </c>
      <c r="AN227" s="48" t="str">
        <f ca="1">IF(AND($B227&gt;0,AN$7&gt;0),INDEX(Výskyt[#Data],MATCH($B227,Výskyt[kód-P]),AN$7),"")</f>
        <v/>
      </c>
      <c r="AO227" s="48" t="str">
        <f ca="1">IF(AND($B227&gt;0,AO$7&gt;0),INDEX(Výskyt[#Data],MATCH($B227,Výskyt[kód-P]),AO$7),"")</f>
        <v/>
      </c>
      <c r="AP227" s="48" t="str">
        <f ca="1">IF(AND($B227&gt;0,AP$7&gt;0),INDEX(Výskyt[#Data],MATCH($B227,Výskyt[kód-P]),AP$7),"")</f>
        <v/>
      </c>
      <c r="AQ227" s="48" t="str">
        <f ca="1">IF(AND($B227&gt;0,AQ$7&gt;0),INDEX(Výskyt[#Data],MATCH($B227,Výskyt[kód-P]),AQ$7),"")</f>
        <v/>
      </c>
      <c r="AR227" s="48" t="str">
        <f ca="1">IF(AND($B227&gt;0,AR$7&gt;0),INDEX(Výskyt[#Data],MATCH($B227,Výskyt[kód-P]),AR$7),"")</f>
        <v/>
      </c>
      <c r="AS227" s="48" t="str">
        <f ca="1">IF(AND($B227&gt;0,AS$7&gt;0),INDEX(Výskyt[#Data],MATCH($B227,Výskyt[kód-P]),AS$7),"")</f>
        <v/>
      </c>
      <c r="AT227" s="48" t="str">
        <f ca="1">IF(AND($B227&gt;0,AT$7&gt;0),INDEX(Výskyt[#Data],MATCH($B227,Výskyt[kód-P]),AT$7),"")</f>
        <v/>
      </c>
      <c r="AU227" s="48" t="str">
        <f ca="1">IF(AND($B227&gt;0,AU$7&gt;0),INDEX(Výskyt[#Data],MATCH($B227,Výskyt[kód-P]),AU$7),"")</f>
        <v/>
      </c>
      <c r="AV227" s="48" t="str">
        <f ca="1">IF(AND($B227&gt;0,AV$7&gt;0),INDEX(Výskyt[#Data],MATCH($B227,Výskyt[kód-P]),AV$7),"")</f>
        <v/>
      </c>
      <c r="AW227" s="48" t="str">
        <f ca="1">IF(AND($B227&gt;0,AW$7&gt;0),INDEX(Výskyt[#Data],MATCH($B227,Výskyt[kód-P]),AW$7),"")</f>
        <v/>
      </c>
      <c r="AX227" s="48" t="str">
        <f ca="1">IF(AND($B227&gt;0,AX$7&gt;0),INDEX(Výskyt[#Data],MATCH($B227,Výskyt[kód-P]),AX$7),"")</f>
        <v/>
      </c>
      <c r="AY227" s="48" t="str">
        <f ca="1">IF(AND($B227&gt;0,AY$7&gt;0),INDEX(Výskyt[#Data],MATCH($B227,Výskyt[kód-P]),AY$7),"")</f>
        <v/>
      </c>
      <c r="AZ227" s="48" t="str">
        <f ca="1">IF(AND($B227&gt;0,AZ$7&gt;0),INDEX(Výskyt[#Data],MATCH($B227,Výskyt[kód-P]),AZ$7),"")</f>
        <v/>
      </c>
      <c r="BA227" s="48" t="str">
        <f ca="1">IF(AND($B227&gt;0,BA$7&gt;0),INDEX(Výskyt[#Data],MATCH($B227,Výskyt[kód-P]),BA$7),"")</f>
        <v/>
      </c>
      <c r="BB227" s="42"/>
    </row>
    <row r="228" spans="1:54" ht="12.75" customHeight="1" x14ac:dyDescent="0.4">
      <c r="A228" s="54">
        <v>220</v>
      </c>
      <c r="B228" s="55" t="str">
        <f>IFERROR(INDEX(Výskyt[[poradie]:[kód-P]],MATCH(A228,Výskyt[poradie],0),2),"")</f>
        <v/>
      </c>
      <c r="C228" s="55" t="str">
        <f>IFERROR(INDEX(Cenník[[Kód]:[Názov]],MATCH($B228,Cenník[Kód]),2),"")</f>
        <v/>
      </c>
      <c r="D228" s="48" t="str">
        <f t="shared" ca="1" si="9"/>
        <v/>
      </c>
      <c r="E228" s="56" t="str">
        <f>IFERROR(INDEX(Cenník[[KódN]:[JC]],MATCH($B228,Cenník[KódN]),2),"")</f>
        <v/>
      </c>
      <c r="F228" s="57" t="str">
        <f t="shared" ca="1" si="10"/>
        <v/>
      </c>
      <c r="G228" s="42"/>
      <c r="H228" s="58" t="str">
        <f t="shared" si="11"/>
        <v/>
      </c>
      <c r="I228" s="48" t="str">
        <f ca="1">IF(AND($B228&gt;0,I$7&gt;0),INDEX(Výskyt[#Data],MATCH($B228,Výskyt[kód-P]),I$7),"")</f>
        <v/>
      </c>
      <c r="J228" s="48" t="str">
        <f ca="1">IF(AND($B228&gt;0,J$7&gt;0),INDEX(Výskyt[#Data],MATCH($B228,Výskyt[kód-P]),J$7),"")</f>
        <v/>
      </c>
      <c r="K228" s="48" t="str">
        <f ca="1">IF(AND($B228&gt;0,K$7&gt;0),INDEX(Výskyt[#Data],MATCH($B228,Výskyt[kód-P]),K$7),"")</f>
        <v/>
      </c>
      <c r="L228" s="48" t="str">
        <f ca="1">IF(AND($B228&gt;0,L$7&gt;0),INDEX(Výskyt[#Data],MATCH($B228,Výskyt[kód-P]),L$7),"")</f>
        <v/>
      </c>
      <c r="M228" s="48" t="str">
        <f ca="1">IF(AND($B228&gt;0,M$7&gt;0),INDEX(Výskyt[#Data],MATCH($B228,Výskyt[kód-P]),M$7),"")</f>
        <v/>
      </c>
      <c r="N228" s="48" t="str">
        <f ca="1">IF(AND($B228&gt;0,N$7&gt;0),INDEX(Výskyt[#Data],MATCH($B228,Výskyt[kód-P]),N$7),"")</f>
        <v/>
      </c>
      <c r="O228" s="48" t="str">
        <f ca="1">IF(AND($B228&gt;0,O$7&gt;0),INDEX(Výskyt[#Data],MATCH($B228,Výskyt[kód-P]),O$7),"")</f>
        <v/>
      </c>
      <c r="P228" s="48" t="str">
        <f ca="1">IF(AND($B228&gt;0,P$7&gt;0),INDEX(Výskyt[#Data],MATCH($B228,Výskyt[kód-P]),P$7),"")</f>
        <v/>
      </c>
      <c r="Q228" s="48" t="str">
        <f ca="1">IF(AND($B228&gt;0,Q$7&gt;0),INDEX(Výskyt[#Data],MATCH($B228,Výskyt[kód-P]),Q$7),"")</f>
        <v/>
      </c>
      <c r="R228" s="48" t="str">
        <f ca="1">IF(AND($B228&gt;0,R$7&gt;0),INDEX(Výskyt[#Data],MATCH($B228,Výskyt[kód-P]),R$7),"")</f>
        <v/>
      </c>
      <c r="S228" s="48" t="str">
        <f ca="1">IF(AND($B228&gt;0,S$7&gt;0),INDEX(Výskyt[#Data],MATCH($B228,Výskyt[kód-P]),S$7),"")</f>
        <v/>
      </c>
      <c r="T228" s="48" t="str">
        <f ca="1">IF(AND($B228&gt;0,T$7&gt;0),INDEX(Výskyt[#Data],MATCH($B228,Výskyt[kód-P]),T$7),"")</f>
        <v/>
      </c>
      <c r="U228" s="48" t="str">
        <f ca="1">IF(AND($B228&gt;0,U$7&gt;0),INDEX(Výskyt[#Data],MATCH($B228,Výskyt[kód-P]),U$7),"")</f>
        <v/>
      </c>
      <c r="V228" s="48" t="str">
        <f ca="1">IF(AND($B228&gt;0,V$7&gt;0),INDEX(Výskyt[#Data],MATCH($B228,Výskyt[kód-P]),V$7),"")</f>
        <v/>
      </c>
      <c r="W228" s="48" t="str">
        <f ca="1">IF(AND($B228&gt;0,W$7&gt;0),INDEX(Výskyt[#Data],MATCH($B228,Výskyt[kód-P]),W$7),"")</f>
        <v/>
      </c>
      <c r="X228" s="48" t="str">
        <f ca="1">IF(AND($B228&gt;0,X$7&gt;0),INDEX(Výskyt[#Data],MATCH($B228,Výskyt[kód-P]),X$7),"")</f>
        <v/>
      </c>
      <c r="Y228" s="48" t="str">
        <f ca="1">IF(AND($B228&gt;0,Y$7&gt;0),INDEX(Výskyt[#Data],MATCH($B228,Výskyt[kód-P]),Y$7),"")</f>
        <v/>
      </c>
      <c r="Z228" s="48" t="str">
        <f ca="1">IF(AND($B228&gt;0,Z$7&gt;0),INDEX(Výskyt[#Data],MATCH($B228,Výskyt[kód-P]),Z$7),"")</f>
        <v/>
      </c>
      <c r="AA228" s="48" t="str">
        <f ca="1">IF(AND($B228&gt;0,AA$7&gt;0),INDEX(Výskyt[#Data],MATCH($B228,Výskyt[kód-P]),AA$7),"")</f>
        <v/>
      </c>
      <c r="AB228" s="48" t="str">
        <f ca="1">IF(AND($B228&gt;0,AB$7&gt;0),INDEX(Výskyt[#Data],MATCH($B228,Výskyt[kód-P]),AB$7),"")</f>
        <v/>
      </c>
      <c r="AC228" s="48" t="str">
        <f ca="1">IF(AND($B228&gt;0,AC$7&gt;0),INDEX(Výskyt[#Data],MATCH($B228,Výskyt[kód-P]),AC$7),"")</f>
        <v/>
      </c>
      <c r="AD228" s="48" t="str">
        <f ca="1">IF(AND($B228&gt;0,AD$7&gt;0),INDEX(Výskyt[#Data],MATCH($B228,Výskyt[kód-P]),AD$7),"")</f>
        <v/>
      </c>
      <c r="AE228" s="48" t="str">
        <f ca="1">IF(AND($B228&gt;0,AE$7&gt;0),INDEX(Výskyt[#Data],MATCH($B228,Výskyt[kód-P]),AE$7),"")</f>
        <v/>
      </c>
      <c r="AF228" s="48" t="str">
        <f ca="1">IF(AND($B228&gt;0,AF$7&gt;0),INDEX(Výskyt[#Data],MATCH($B228,Výskyt[kód-P]),AF$7),"")</f>
        <v/>
      </c>
      <c r="AG228" s="48" t="str">
        <f ca="1">IF(AND($B228&gt;0,AG$7&gt;0),INDEX(Výskyt[#Data],MATCH($B228,Výskyt[kód-P]),AG$7),"")</f>
        <v/>
      </c>
      <c r="AH228" s="48" t="str">
        <f ca="1">IF(AND($B228&gt;0,AH$7&gt;0),INDEX(Výskyt[#Data],MATCH($B228,Výskyt[kód-P]),AH$7),"")</f>
        <v/>
      </c>
      <c r="AI228" s="48" t="str">
        <f ca="1">IF(AND($B228&gt;0,AI$7&gt;0),INDEX(Výskyt[#Data],MATCH($B228,Výskyt[kód-P]),AI$7),"")</f>
        <v/>
      </c>
      <c r="AJ228" s="48" t="str">
        <f ca="1">IF(AND($B228&gt;0,AJ$7&gt;0),INDEX(Výskyt[#Data],MATCH($B228,Výskyt[kód-P]),AJ$7),"")</f>
        <v/>
      </c>
      <c r="AK228" s="48" t="str">
        <f ca="1">IF(AND($B228&gt;0,AK$7&gt;0),INDEX(Výskyt[#Data],MATCH($B228,Výskyt[kód-P]),AK$7),"")</f>
        <v/>
      </c>
      <c r="AL228" s="48" t="str">
        <f ca="1">IF(AND($B228&gt;0,AL$7&gt;0),INDEX(Výskyt[#Data],MATCH($B228,Výskyt[kód-P]),AL$7),"")</f>
        <v/>
      </c>
      <c r="AM228" s="48" t="str">
        <f ca="1">IF(AND($B228&gt;0,AM$7&gt;0),INDEX(Výskyt[#Data],MATCH($B228,Výskyt[kód-P]),AM$7),"")</f>
        <v/>
      </c>
      <c r="AN228" s="48" t="str">
        <f ca="1">IF(AND($B228&gt;0,AN$7&gt;0),INDEX(Výskyt[#Data],MATCH($B228,Výskyt[kód-P]),AN$7),"")</f>
        <v/>
      </c>
      <c r="AO228" s="48" t="str">
        <f ca="1">IF(AND($B228&gt;0,AO$7&gt;0),INDEX(Výskyt[#Data],MATCH($B228,Výskyt[kód-P]),AO$7),"")</f>
        <v/>
      </c>
      <c r="AP228" s="48" t="str">
        <f ca="1">IF(AND($B228&gt;0,AP$7&gt;0),INDEX(Výskyt[#Data],MATCH($B228,Výskyt[kód-P]),AP$7),"")</f>
        <v/>
      </c>
      <c r="AQ228" s="48" t="str">
        <f ca="1">IF(AND($B228&gt;0,AQ$7&gt;0),INDEX(Výskyt[#Data],MATCH($B228,Výskyt[kód-P]),AQ$7),"")</f>
        <v/>
      </c>
      <c r="AR228" s="48" t="str">
        <f ca="1">IF(AND($B228&gt;0,AR$7&gt;0),INDEX(Výskyt[#Data],MATCH($B228,Výskyt[kód-P]),AR$7),"")</f>
        <v/>
      </c>
      <c r="AS228" s="48" t="str">
        <f ca="1">IF(AND($B228&gt;0,AS$7&gt;0),INDEX(Výskyt[#Data],MATCH($B228,Výskyt[kód-P]),AS$7),"")</f>
        <v/>
      </c>
      <c r="AT228" s="48" t="str">
        <f ca="1">IF(AND($B228&gt;0,AT$7&gt;0),INDEX(Výskyt[#Data],MATCH($B228,Výskyt[kód-P]),AT$7),"")</f>
        <v/>
      </c>
      <c r="AU228" s="48" t="str">
        <f ca="1">IF(AND($B228&gt;0,AU$7&gt;0),INDEX(Výskyt[#Data],MATCH($B228,Výskyt[kód-P]),AU$7),"")</f>
        <v/>
      </c>
      <c r="AV228" s="48" t="str">
        <f ca="1">IF(AND($B228&gt;0,AV$7&gt;0),INDEX(Výskyt[#Data],MATCH($B228,Výskyt[kód-P]),AV$7),"")</f>
        <v/>
      </c>
      <c r="AW228" s="48" t="str">
        <f ca="1">IF(AND($B228&gt;0,AW$7&gt;0),INDEX(Výskyt[#Data],MATCH($B228,Výskyt[kód-P]),AW$7),"")</f>
        <v/>
      </c>
      <c r="AX228" s="48" t="str">
        <f ca="1">IF(AND($B228&gt;0,AX$7&gt;0),INDEX(Výskyt[#Data],MATCH($B228,Výskyt[kód-P]),AX$7),"")</f>
        <v/>
      </c>
      <c r="AY228" s="48" t="str">
        <f ca="1">IF(AND($B228&gt;0,AY$7&gt;0),INDEX(Výskyt[#Data],MATCH($B228,Výskyt[kód-P]),AY$7),"")</f>
        <v/>
      </c>
      <c r="AZ228" s="48" t="str">
        <f ca="1">IF(AND($B228&gt;0,AZ$7&gt;0),INDEX(Výskyt[#Data],MATCH($B228,Výskyt[kód-P]),AZ$7),"")</f>
        <v/>
      </c>
      <c r="BA228" s="48" t="str">
        <f ca="1">IF(AND($B228&gt;0,BA$7&gt;0),INDEX(Výskyt[#Data],MATCH($B228,Výskyt[kód-P]),BA$7),"")</f>
        <v/>
      </c>
      <c r="BB228" s="42"/>
    </row>
    <row r="229" spans="1:54" ht="12.75" customHeight="1" x14ac:dyDescent="0.4">
      <c r="A229" s="54">
        <v>221</v>
      </c>
      <c r="B229" s="55" t="str">
        <f>IFERROR(INDEX(Výskyt[[poradie]:[kód-P]],MATCH(A229,Výskyt[poradie],0),2),"")</f>
        <v/>
      </c>
      <c r="C229" s="55" t="str">
        <f>IFERROR(INDEX(Cenník[[Kód]:[Názov]],MATCH($B229,Cenník[Kód]),2),"")</f>
        <v/>
      </c>
      <c r="D229" s="48" t="str">
        <f t="shared" ca="1" si="9"/>
        <v/>
      </c>
      <c r="E229" s="56" t="str">
        <f>IFERROR(INDEX(Cenník[[KódN]:[JC]],MATCH($B229,Cenník[KódN]),2),"")</f>
        <v/>
      </c>
      <c r="F229" s="57" t="str">
        <f t="shared" ca="1" si="10"/>
        <v/>
      </c>
      <c r="G229" s="42"/>
      <c r="H229" s="58" t="str">
        <f t="shared" si="11"/>
        <v/>
      </c>
      <c r="I229" s="48" t="str">
        <f ca="1">IF(AND($B229&gt;0,I$7&gt;0),INDEX(Výskyt[#Data],MATCH($B229,Výskyt[kód-P]),I$7),"")</f>
        <v/>
      </c>
      <c r="J229" s="48" t="str">
        <f ca="1">IF(AND($B229&gt;0,J$7&gt;0),INDEX(Výskyt[#Data],MATCH($B229,Výskyt[kód-P]),J$7),"")</f>
        <v/>
      </c>
      <c r="K229" s="48" t="str">
        <f ca="1">IF(AND($B229&gt;0,K$7&gt;0),INDEX(Výskyt[#Data],MATCH($B229,Výskyt[kód-P]),K$7),"")</f>
        <v/>
      </c>
      <c r="L229" s="48" t="str">
        <f ca="1">IF(AND($B229&gt;0,L$7&gt;0),INDEX(Výskyt[#Data],MATCH($B229,Výskyt[kód-P]),L$7),"")</f>
        <v/>
      </c>
      <c r="M229" s="48" t="str">
        <f ca="1">IF(AND($B229&gt;0,M$7&gt;0),INDEX(Výskyt[#Data],MATCH($B229,Výskyt[kód-P]),M$7),"")</f>
        <v/>
      </c>
      <c r="N229" s="48" t="str">
        <f ca="1">IF(AND($B229&gt;0,N$7&gt;0),INDEX(Výskyt[#Data],MATCH($B229,Výskyt[kód-P]),N$7),"")</f>
        <v/>
      </c>
      <c r="O229" s="48" t="str">
        <f ca="1">IF(AND($B229&gt;0,O$7&gt;0),INDEX(Výskyt[#Data],MATCH($B229,Výskyt[kód-P]),O$7),"")</f>
        <v/>
      </c>
      <c r="P229" s="48" t="str">
        <f ca="1">IF(AND($B229&gt;0,P$7&gt;0),INDEX(Výskyt[#Data],MATCH($B229,Výskyt[kód-P]),P$7),"")</f>
        <v/>
      </c>
      <c r="Q229" s="48" t="str">
        <f ca="1">IF(AND($B229&gt;0,Q$7&gt;0),INDEX(Výskyt[#Data],MATCH($B229,Výskyt[kód-P]),Q$7),"")</f>
        <v/>
      </c>
      <c r="R229" s="48" t="str">
        <f ca="1">IF(AND($B229&gt;0,R$7&gt;0),INDEX(Výskyt[#Data],MATCH($B229,Výskyt[kód-P]),R$7),"")</f>
        <v/>
      </c>
      <c r="S229" s="48" t="str">
        <f ca="1">IF(AND($B229&gt;0,S$7&gt;0),INDEX(Výskyt[#Data],MATCH($B229,Výskyt[kód-P]),S$7),"")</f>
        <v/>
      </c>
      <c r="T229" s="48" t="str">
        <f ca="1">IF(AND($B229&gt;0,T$7&gt;0),INDEX(Výskyt[#Data],MATCH($B229,Výskyt[kód-P]),T$7),"")</f>
        <v/>
      </c>
      <c r="U229" s="48" t="str">
        <f ca="1">IF(AND($B229&gt;0,U$7&gt;0),INDEX(Výskyt[#Data],MATCH($B229,Výskyt[kód-P]),U$7),"")</f>
        <v/>
      </c>
      <c r="V229" s="48" t="str">
        <f ca="1">IF(AND($B229&gt;0,V$7&gt;0),INDEX(Výskyt[#Data],MATCH($B229,Výskyt[kód-P]),V$7),"")</f>
        <v/>
      </c>
      <c r="W229" s="48" t="str">
        <f ca="1">IF(AND($B229&gt;0,W$7&gt;0),INDEX(Výskyt[#Data],MATCH($B229,Výskyt[kód-P]),W$7),"")</f>
        <v/>
      </c>
      <c r="X229" s="48" t="str">
        <f ca="1">IF(AND($B229&gt;0,X$7&gt;0),INDEX(Výskyt[#Data],MATCH($B229,Výskyt[kód-P]),X$7),"")</f>
        <v/>
      </c>
      <c r="Y229" s="48" t="str">
        <f ca="1">IF(AND($B229&gt;0,Y$7&gt;0),INDEX(Výskyt[#Data],MATCH($B229,Výskyt[kód-P]),Y$7),"")</f>
        <v/>
      </c>
      <c r="Z229" s="48" t="str">
        <f ca="1">IF(AND($B229&gt;0,Z$7&gt;0),INDEX(Výskyt[#Data],MATCH($B229,Výskyt[kód-P]),Z$7),"")</f>
        <v/>
      </c>
      <c r="AA229" s="48" t="str">
        <f ca="1">IF(AND($B229&gt;0,AA$7&gt;0),INDEX(Výskyt[#Data],MATCH($B229,Výskyt[kód-P]),AA$7),"")</f>
        <v/>
      </c>
      <c r="AB229" s="48" t="str">
        <f ca="1">IF(AND($B229&gt;0,AB$7&gt;0),INDEX(Výskyt[#Data],MATCH($B229,Výskyt[kód-P]),AB$7),"")</f>
        <v/>
      </c>
      <c r="AC229" s="48" t="str">
        <f ca="1">IF(AND($B229&gt;0,AC$7&gt;0),INDEX(Výskyt[#Data],MATCH($B229,Výskyt[kód-P]),AC$7),"")</f>
        <v/>
      </c>
      <c r="AD229" s="48" t="str">
        <f ca="1">IF(AND($B229&gt;0,AD$7&gt;0),INDEX(Výskyt[#Data],MATCH($B229,Výskyt[kód-P]),AD$7),"")</f>
        <v/>
      </c>
      <c r="AE229" s="48" t="str">
        <f ca="1">IF(AND($B229&gt;0,AE$7&gt;0),INDEX(Výskyt[#Data],MATCH($B229,Výskyt[kód-P]),AE$7),"")</f>
        <v/>
      </c>
      <c r="AF229" s="48" t="str">
        <f ca="1">IF(AND($B229&gt;0,AF$7&gt;0),INDEX(Výskyt[#Data],MATCH($B229,Výskyt[kód-P]),AF$7),"")</f>
        <v/>
      </c>
      <c r="AG229" s="48" t="str">
        <f ca="1">IF(AND($B229&gt;0,AG$7&gt;0),INDEX(Výskyt[#Data],MATCH($B229,Výskyt[kód-P]),AG$7),"")</f>
        <v/>
      </c>
      <c r="AH229" s="48" t="str">
        <f ca="1">IF(AND($B229&gt;0,AH$7&gt;0),INDEX(Výskyt[#Data],MATCH($B229,Výskyt[kód-P]),AH$7),"")</f>
        <v/>
      </c>
      <c r="AI229" s="48" t="str">
        <f ca="1">IF(AND($B229&gt;0,AI$7&gt;0),INDEX(Výskyt[#Data],MATCH($B229,Výskyt[kód-P]),AI$7),"")</f>
        <v/>
      </c>
      <c r="AJ229" s="48" t="str">
        <f ca="1">IF(AND($B229&gt;0,AJ$7&gt;0),INDEX(Výskyt[#Data],MATCH($B229,Výskyt[kód-P]),AJ$7),"")</f>
        <v/>
      </c>
      <c r="AK229" s="48" t="str">
        <f ca="1">IF(AND($B229&gt;0,AK$7&gt;0),INDEX(Výskyt[#Data],MATCH($B229,Výskyt[kód-P]),AK$7),"")</f>
        <v/>
      </c>
      <c r="AL229" s="48" t="str">
        <f ca="1">IF(AND($B229&gt;0,AL$7&gt;0),INDEX(Výskyt[#Data],MATCH($B229,Výskyt[kód-P]),AL$7),"")</f>
        <v/>
      </c>
      <c r="AM229" s="48" t="str">
        <f ca="1">IF(AND($B229&gt;0,AM$7&gt;0),INDEX(Výskyt[#Data],MATCH($B229,Výskyt[kód-P]),AM$7),"")</f>
        <v/>
      </c>
      <c r="AN229" s="48" t="str">
        <f ca="1">IF(AND($B229&gt;0,AN$7&gt;0),INDEX(Výskyt[#Data],MATCH($B229,Výskyt[kód-P]),AN$7),"")</f>
        <v/>
      </c>
      <c r="AO229" s="48" t="str">
        <f ca="1">IF(AND($B229&gt;0,AO$7&gt;0),INDEX(Výskyt[#Data],MATCH($B229,Výskyt[kód-P]),AO$7),"")</f>
        <v/>
      </c>
      <c r="AP229" s="48" t="str">
        <f ca="1">IF(AND($B229&gt;0,AP$7&gt;0),INDEX(Výskyt[#Data],MATCH($B229,Výskyt[kód-P]),AP$7),"")</f>
        <v/>
      </c>
      <c r="AQ229" s="48" t="str">
        <f ca="1">IF(AND($B229&gt;0,AQ$7&gt;0),INDEX(Výskyt[#Data],MATCH($B229,Výskyt[kód-P]),AQ$7),"")</f>
        <v/>
      </c>
      <c r="AR229" s="48" t="str">
        <f ca="1">IF(AND($B229&gt;0,AR$7&gt;0),INDEX(Výskyt[#Data],MATCH($B229,Výskyt[kód-P]),AR$7),"")</f>
        <v/>
      </c>
      <c r="AS229" s="48" t="str">
        <f ca="1">IF(AND($B229&gt;0,AS$7&gt;0),INDEX(Výskyt[#Data],MATCH($B229,Výskyt[kód-P]),AS$7),"")</f>
        <v/>
      </c>
      <c r="AT229" s="48" t="str">
        <f ca="1">IF(AND($B229&gt;0,AT$7&gt;0),INDEX(Výskyt[#Data],MATCH($B229,Výskyt[kód-P]),AT$7),"")</f>
        <v/>
      </c>
      <c r="AU229" s="48" t="str">
        <f ca="1">IF(AND($B229&gt;0,AU$7&gt;0),INDEX(Výskyt[#Data],MATCH($B229,Výskyt[kód-P]),AU$7),"")</f>
        <v/>
      </c>
      <c r="AV229" s="48" t="str">
        <f ca="1">IF(AND($B229&gt;0,AV$7&gt;0),INDEX(Výskyt[#Data],MATCH($B229,Výskyt[kód-P]),AV$7),"")</f>
        <v/>
      </c>
      <c r="AW229" s="48" t="str">
        <f ca="1">IF(AND($B229&gt;0,AW$7&gt;0),INDEX(Výskyt[#Data],MATCH($B229,Výskyt[kód-P]),AW$7),"")</f>
        <v/>
      </c>
      <c r="AX229" s="48" t="str">
        <f ca="1">IF(AND($B229&gt;0,AX$7&gt;0),INDEX(Výskyt[#Data],MATCH($B229,Výskyt[kód-P]),AX$7),"")</f>
        <v/>
      </c>
      <c r="AY229" s="48" t="str">
        <f ca="1">IF(AND($B229&gt;0,AY$7&gt;0),INDEX(Výskyt[#Data],MATCH($B229,Výskyt[kód-P]),AY$7),"")</f>
        <v/>
      </c>
      <c r="AZ229" s="48" t="str">
        <f ca="1">IF(AND($B229&gt;0,AZ$7&gt;0),INDEX(Výskyt[#Data],MATCH($B229,Výskyt[kód-P]),AZ$7),"")</f>
        <v/>
      </c>
      <c r="BA229" s="48" t="str">
        <f ca="1">IF(AND($B229&gt;0,BA$7&gt;0),INDEX(Výskyt[#Data],MATCH($B229,Výskyt[kód-P]),BA$7),"")</f>
        <v/>
      </c>
      <c r="BB229" s="42"/>
    </row>
    <row r="230" spans="1:54" ht="12.75" customHeight="1" x14ac:dyDescent="0.4">
      <c r="A230" s="54">
        <v>222</v>
      </c>
      <c r="B230" s="55" t="str">
        <f>IFERROR(INDEX(Výskyt[[poradie]:[kód-P]],MATCH(A230,Výskyt[poradie],0),2),"")</f>
        <v/>
      </c>
      <c r="C230" s="55" t="str">
        <f>IFERROR(INDEX(Cenník[[Kód]:[Názov]],MATCH($B230,Cenník[Kód]),2),"")</f>
        <v/>
      </c>
      <c r="D230" s="48" t="str">
        <f t="shared" ca="1" si="9"/>
        <v/>
      </c>
      <c r="E230" s="56" t="str">
        <f>IFERROR(INDEX(Cenník[[KódN]:[JC]],MATCH($B230,Cenník[KódN]),2),"")</f>
        <v/>
      </c>
      <c r="F230" s="57" t="str">
        <f t="shared" ca="1" si="10"/>
        <v/>
      </c>
      <c r="G230" s="42"/>
      <c r="H230" s="58" t="str">
        <f t="shared" si="11"/>
        <v/>
      </c>
      <c r="I230" s="48" t="str">
        <f ca="1">IF(AND($B230&gt;0,I$7&gt;0),INDEX(Výskyt[#Data],MATCH($B230,Výskyt[kód-P]),I$7),"")</f>
        <v/>
      </c>
      <c r="J230" s="48" t="str">
        <f ca="1">IF(AND($B230&gt;0,J$7&gt;0),INDEX(Výskyt[#Data],MATCH($B230,Výskyt[kód-P]),J$7),"")</f>
        <v/>
      </c>
      <c r="K230" s="48" t="str">
        <f ca="1">IF(AND($B230&gt;0,K$7&gt;0),INDEX(Výskyt[#Data],MATCH($B230,Výskyt[kód-P]),K$7),"")</f>
        <v/>
      </c>
      <c r="L230" s="48" t="str">
        <f ca="1">IF(AND($B230&gt;0,L$7&gt;0),INDEX(Výskyt[#Data],MATCH($B230,Výskyt[kód-P]),L$7),"")</f>
        <v/>
      </c>
      <c r="M230" s="48" t="str">
        <f ca="1">IF(AND($B230&gt;0,M$7&gt;0),INDEX(Výskyt[#Data],MATCH($B230,Výskyt[kód-P]),M$7),"")</f>
        <v/>
      </c>
      <c r="N230" s="48" t="str">
        <f ca="1">IF(AND($B230&gt;0,N$7&gt;0),INDEX(Výskyt[#Data],MATCH($B230,Výskyt[kód-P]),N$7),"")</f>
        <v/>
      </c>
      <c r="O230" s="48" t="str">
        <f ca="1">IF(AND($B230&gt;0,O$7&gt;0),INDEX(Výskyt[#Data],MATCH($B230,Výskyt[kód-P]),O$7),"")</f>
        <v/>
      </c>
      <c r="P230" s="48" t="str">
        <f ca="1">IF(AND($B230&gt;0,P$7&gt;0),INDEX(Výskyt[#Data],MATCH($B230,Výskyt[kód-P]),P$7),"")</f>
        <v/>
      </c>
      <c r="Q230" s="48" t="str">
        <f ca="1">IF(AND($B230&gt;0,Q$7&gt;0),INDEX(Výskyt[#Data],MATCH($B230,Výskyt[kód-P]),Q$7),"")</f>
        <v/>
      </c>
      <c r="R230" s="48" t="str">
        <f ca="1">IF(AND($B230&gt;0,R$7&gt;0),INDEX(Výskyt[#Data],MATCH($B230,Výskyt[kód-P]),R$7),"")</f>
        <v/>
      </c>
      <c r="S230" s="48" t="str">
        <f ca="1">IF(AND($B230&gt;0,S$7&gt;0),INDEX(Výskyt[#Data],MATCH($B230,Výskyt[kód-P]),S$7),"")</f>
        <v/>
      </c>
      <c r="T230" s="48" t="str">
        <f ca="1">IF(AND($B230&gt;0,T$7&gt;0),INDEX(Výskyt[#Data],MATCH($B230,Výskyt[kód-P]),T$7),"")</f>
        <v/>
      </c>
      <c r="U230" s="48" t="str">
        <f ca="1">IF(AND($B230&gt;0,U$7&gt;0),INDEX(Výskyt[#Data],MATCH($B230,Výskyt[kód-P]),U$7),"")</f>
        <v/>
      </c>
      <c r="V230" s="48" t="str">
        <f ca="1">IF(AND($B230&gt;0,V$7&gt;0),INDEX(Výskyt[#Data],MATCH($B230,Výskyt[kód-P]),V$7),"")</f>
        <v/>
      </c>
      <c r="W230" s="48" t="str">
        <f ca="1">IF(AND($B230&gt;0,W$7&gt;0),INDEX(Výskyt[#Data],MATCH($B230,Výskyt[kód-P]),W$7),"")</f>
        <v/>
      </c>
      <c r="X230" s="48" t="str">
        <f ca="1">IF(AND($B230&gt;0,X$7&gt;0),INDEX(Výskyt[#Data],MATCH($B230,Výskyt[kód-P]),X$7),"")</f>
        <v/>
      </c>
      <c r="Y230" s="48" t="str">
        <f ca="1">IF(AND($B230&gt;0,Y$7&gt;0),INDEX(Výskyt[#Data],MATCH($B230,Výskyt[kód-P]),Y$7),"")</f>
        <v/>
      </c>
      <c r="Z230" s="48" t="str">
        <f ca="1">IF(AND($B230&gt;0,Z$7&gt;0),INDEX(Výskyt[#Data],MATCH($B230,Výskyt[kód-P]),Z$7),"")</f>
        <v/>
      </c>
      <c r="AA230" s="48" t="str">
        <f ca="1">IF(AND($B230&gt;0,AA$7&gt;0),INDEX(Výskyt[#Data],MATCH($B230,Výskyt[kód-P]),AA$7),"")</f>
        <v/>
      </c>
      <c r="AB230" s="48" t="str">
        <f ca="1">IF(AND($B230&gt;0,AB$7&gt;0),INDEX(Výskyt[#Data],MATCH($B230,Výskyt[kód-P]),AB$7),"")</f>
        <v/>
      </c>
      <c r="AC230" s="48" t="str">
        <f ca="1">IF(AND($B230&gt;0,AC$7&gt;0),INDEX(Výskyt[#Data],MATCH($B230,Výskyt[kód-P]),AC$7),"")</f>
        <v/>
      </c>
      <c r="AD230" s="48" t="str">
        <f ca="1">IF(AND($B230&gt;0,AD$7&gt;0),INDEX(Výskyt[#Data],MATCH($B230,Výskyt[kód-P]),AD$7),"")</f>
        <v/>
      </c>
      <c r="AE230" s="48" t="str">
        <f ca="1">IF(AND($B230&gt;0,AE$7&gt;0),INDEX(Výskyt[#Data],MATCH($B230,Výskyt[kód-P]),AE$7),"")</f>
        <v/>
      </c>
      <c r="AF230" s="48" t="str">
        <f ca="1">IF(AND($B230&gt;0,AF$7&gt;0),INDEX(Výskyt[#Data],MATCH($B230,Výskyt[kód-P]),AF$7),"")</f>
        <v/>
      </c>
      <c r="AG230" s="48" t="str">
        <f ca="1">IF(AND($B230&gt;0,AG$7&gt;0),INDEX(Výskyt[#Data],MATCH($B230,Výskyt[kód-P]),AG$7),"")</f>
        <v/>
      </c>
      <c r="AH230" s="48" t="str">
        <f ca="1">IF(AND($B230&gt;0,AH$7&gt;0),INDEX(Výskyt[#Data],MATCH($B230,Výskyt[kód-P]),AH$7),"")</f>
        <v/>
      </c>
      <c r="AI230" s="48" t="str">
        <f ca="1">IF(AND($B230&gt;0,AI$7&gt;0),INDEX(Výskyt[#Data],MATCH($B230,Výskyt[kód-P]),AI$7),"")</f>
        <v/>
      </c>
      <c r="AJ230" s="48" t="str">
        <f ca="1">IF(AND($B230&gt;0,AJ$7&gt;0),INDEX(Výskyt[#Data],MATCH($B230,Výskyt[kód-P]),AJ$7),"")</f>
        <v/>
      </c>
      <c r="AK230" s="48" t="str">
        <f ca="1">IF(AND($B230&gt;0,AK$7&gt;0),INDEX(Výskyt[#Data],MATCH($B230,Výskyt[kód-P]),AK$7),"")</f>
        <v/>
      </c>
      <c r="AL230" s="48" t="str">
        <f ca="1">IF(AND($B230&gt;0,AL$7&gt;0),INDEX(Výskyt[#Data],MATCH($B230,Výskyt[kód-P]),AL$7),"")</f>
        <v/>
      </c>
      <c r="AM230" s="48" t="str">
        <f ca="1">IF(AND($B230&gt;0,AM$7&gt;0),INDEX(Výskyt[#Data],MATCH($B230,Výskyt[kód-P]),AM$7),"")</f>
        <v/>
      </c>
      <c r="AN230" s="48" t="str">
        <f ca="1">IF(AND($B230&gt;0,AN$7&gt;0),INDEX(Výskyt[#Data],MATCH($B230,Výskyt[kód-P]),AN$7),"")</f>
        <v/>
      </c>
      <c r="AO230" s="48" t="str">
        <f ca="1">IF(AND($B230&gt;0,AO$7&gt;0),INDEX(Výskyt[#Data],MATCH($B230,Výskyt[kód-P]),AO$7),"")</f>
        <v/>
      </c>
      <c r="AP230" s="48" t="str">
        <f ca="1">IF(AND($B230&gt;0,AP$7&gt;0),INDEX(Výskyt[#Data],MATCH($B230,Výskyt[kód-P]),AP$7),"")</f>
        <v/>
      </c>
      <c r="AQ230" s="48" t="str">
        <f ca="1">IF(AND($B230&gt;0,AQ$7&gt;0),INDEX(Výskyt[#Data],MATCH($B230,Výskyt[kód-P]),AQ$7),"")</f>
        <v/>
      </c>
      <c r="AR230" s="48" t="str">
        <f ca="1">IF(AND($B230&gt;0,AR$7&gt;0),INDEX(Výskyt[#Data],MATCH($B230,Výskyt[kód-P]),AR$7),"")</f>
        <v/>
      </c>
      <c r="AS230" s="48" t="str">
        <f ca="1">IF(AND($B230&gt;0,AS$7&gt;0),INDEX(Výskyt[#Data],MATCH($B230,Výskyt[kód-P]),AS$7),"")</f>
        <v/>
      </c>
      <c r="AT230" s="48" t="str">
        <f ca="1">IF(AND($B230&gt;0,AT$7&gt;0),INDEX(Výskyt[#Data],MATCH($B230,Výskyt[kód-P]),AT$7),"")</f>
        <v/>
      </c>
      <c r="AU230" s="48" t="str">
        <f ca="1">IF(AND($B230&gt;0,AU$7&gt;0),INDEX(Výskyt[#Data],MATCH($B230,Výskyt[kód-P]),AU$7),"")</f>
        <v/>
      </c>
      <c r="AV230" s="48" t="str">
        <f ca="1">IF(AND($B230&gt;0,AV$7&gt;0),INDEX(Výskyt[#Data],MATCH($B230,Výskyt[kód-P]),AV$7),"")</f>
        <v/>
      </c>
      <c r="AW230" s="48" t="str">
        <f ca="1">IF(AND($B230&gt;0,AW$7&gt;0),INDEX(Výskyt[#Data],MATCH($B230,Výskyt[kód-P]),AW$7),"")</f>
        <v/>
      </c>
      <c r="AX230" s="48" t="str">
        <f ca="1">IF(AND($B230&gt;0,AX$7&gt;0),INDEX(Výskyt[#Data],MATCH($B230,Výskyt[kód-P]),AX$7),"")</f>
        <v/>
      </c>
      <c r="AY230" s="48" t="str">
        <f ca="1">IF(AND($B230&gt;0,AY$7&gt;0),INDEX(Výskyt[#Data],MATCH($B230,Výskyt[kód-P]),AY$7),"")</f>
        <v/>
      </c>
      <c r="AZ230" s="48" t="str">
        <f ca="1">IF(AND($B230&gt;0,AZ$7&gt;0),INDEX(Výskyt[#Data],MATCH($B230,Výskyt[kód-P]),AZ$7),"")</f>
        <v/>
      </c>
      <c r="BA230" s="48" t="str">
        <f ca="1">IF(AND($B230&gt;0,BA$7&gt;0),INDEX(Výskyt[#Data],MATCH($B230,Výskyt[kód-P]),BA$7),"")</f>
        <v/>
      </c>
      <c r="BB230" s="42"/>
    </row>
    <row r="231" spans="1:54" ht="12.75" customHeight="1" x14ac:dyDescent="0.4">
      <c r="A231" s="54">
        <v>223</v>
      </c>
      <c r="B231" s="55" t="str">
        <f>IFERROR(INDEX(Výskyt[[poradie]:[kód-P]],MATCH(A231,Výskyt[poradie],0),2),"")</f>
        <v/>
      </c>
      <c r="C231" s="55" t="str">
        <f>IFERROR(INDEX(Cenník[[Kód]:[Názov]],MATCH($B231,Cenník[Kód]),2),"")</f>
        <v/>
      </c>
      <c r="D231" s="48" t="str">
        <f t="shared" ca="1" si="9"/>
        <v/>
      </c>
      <c r="E231" s="56" t="str">
        <f>IFERROR(INDEX(Cenník[[KódN]:[JC]],MATCH($B231,Cenník[KódN]),2),"")</f>
        <v/>
      </c>
      <c r="F231" s="57" t="str">
        <f t="shared" ca="1" si="10"/>
        <v/>
      </c>
      <c r="G231" s="42"/>
      <c r="H231" s="58" t="str">
        <f t="shared" si="11"/>
        <v/>
      </c>
      <c r="I231" s="48" t="str">
        <f ca="1">IF(AND($B231&gt;0,I$7&gt;0),INDEX(Výskyt[#Data],MATCH($B231,Výskyt[kód-P]),I$7),"")</f>
        <v/>
      </c>
      <c r="J231" s="48" t="str">
        <f ca="1">IF(AND($B231&gt;0,J$7&gt;0),INDEX(Výskyt[#Data],MATCH($B231,Výskyt[kód-P]),J$7),"")</f>
        <v/>
      </c>
      <c r="K231" s="48" t="str">
        <f ca="1">IF(AND($B231&gt;0,K$7&gt;0),INDEX(Výskyt[#Data],MATCH($B231,Výskyt[kód-P]),K$7),"")</f>
        <v/>
      </c>
      <c r="L231" s="48" t="str">
        <f ca="1">IF(AND($B231&gt;0,L$7&gt;0),INDEX(Výskyt[#Data],MATCH($B231,Výskyt[kód-P]),L$7),"")</f>
        <v/>
      </c>
      <c r="M231" s="48" t="str">
        <f ca="1">IF(AND($B231&gt;0,M$7&gt;0),INDEX(Výskyt[#Data],MATCH($B231,Výskyt[kód-P]),M$7),"")</f>
        <v/>
      </c>
      <c r="N231" s="48" t="str">
        <f ca="1">IF(AND($B231&gt;0,N$7&gt;0),INDEX(Výskyt[#Data],MATCH($B231,Výskyt[kód-P]),N$7),"")</f>
        <v/>
      </c>
      <c r="O231" s="48" t="str">
        <f ca="1">IF(AND($B231&gt;0,O$7&gt;0),INDEX(Výskyt[#Data],MATCH($B231,Výskyt[kód-P]),O$7),"")</f>
        <v/>
      </c>
      <c r="P231" s="48" t="str">
        <f ca="1">IF(AND($B231&gt;0,P$7&gt;0),INDEX(Výskyt[#Data],MATCH($B231,Výskyt[kód-P]),P$7),"")</f>
        <v/>
      </c>
      <c r="Q231" s="48" t="str">
        <f ca="1">IF(AND($B231&gt;0,Q$7&gt;0),INDEX(Výskyt[#Data],MATCH($B231,Výskyt[kód-P]),Q$7),"")</f>
        <v/>
      </c>
      <c r="R231" s="48" t="str">
        <f ca="1">IF(AND($B231&gt;0,R$7&gt;0),INDEX(Výskyt[#Data],MATCH($B231,Výskyt[kód-P]),R$7),"")</f>
        <v/>
      </c>
      <c r="S231" s="48" t="str">
        <f ca="1">IF(AND($B231&gt;0,S$7&gt;0),INDEX(Výskyt[#Data],MATCH($B231,Výskyt[kód-P]),S$7),"")</f>
        <v/>
      </c>
      <c r="T231" s="48" t="str">
        <f ca="1">IF(AND($B231&gt;0,T$7&gt;0),INDEX(Výskyt[#Data],MATCH($B231,Výskyt[kód-P]),T$7),"")</f>
        <v/>
      </c>
      <c r="U231" s="48" t="str">
        <f ca="1">IF(AND($B231&gt;0,U$7&gt;0),INDEX(Výskyt[#Data],MATCH($B231,Výskyt[kód-P]),U$7),"")</f>
        <v/>
      </c>
      <c r="V231" s="48" t="str">
        <f ca="1">IF(AND($B231&gt;0,V$7&gt;0),INDEX(Výskyt[#Data],MATCH($B231,Výskyt[kód-P]),V$7),"")</f>
        <v/>
      </c>
      <c r="W231" s="48" t="str">
        <f ca="1">IF(AND($B231&gt;0,W$7&gt;0),INDEX(Výskyt[#Data],MATCH($B231,Výskyt[kód-P]),W$7),"")</f>
        <v/>
      </c>
      <c r="X231" s="48" t="str">
        <f ca="1">IF(AND($B231&gt;0,X$7&gt;0),INDEX(Výskyt[#Data],MATCH($B231,Výskyt[kód-P]),X$7),"")</f>
        <v/>
      </c>
      <c r="Y231" s="48" t="str">
        <f ca="1">IF(AND($B231&gt;0,Y$7&gt;0),INDEX(Výskyt[#Data],MATCH($B231,Výskyt[kód-P]),Y$7),"")</f>
        <v/>
      </c>
      <c r="Z231" s="48" t="str">
        <f ca="1">IF(AND($B231&gt;0,Z$7&gt;0),INDEX(Výskyt[#Data],MATCH($B231,Výskyt[kód-P]),Z$7),"")</f>
        <v/>
      </c>
      <c r="AA231" s="48" t="str">
        <f ca="1">IF(AND($B231&gt;0,AA$7&gt;0),INDEX(Výskyt[#Data],MATCH($B231,Výskyt[kód-P]),AA$7),"")</f>
        <v/>
      </c>
      <c r="AB231" s="48" t="str">
        <f ca="1">IF(AND($B231&gt;0,AB$7&gt;0),INDEX(Výskyt[#Data],MATCH($B231,Výskyt[kód-P]),AB$7),"")</f>
        <v/>
      </c>
      <c r="AC231" s="48" t="str">
        <f ca="1">IF(AND($B231&gt;0,AC$7&gt;0),INDEX(Výskyt[#Data],MATCH($B231,Výskyt[kód-P]),AC$7),"")</f>
        <v/>
      </c>
      <c r="AD231" s="48" t="str">
        <f ca="1">IF(AND($B231&gt;0,AD$7&gt;0),INDEX(Výskyt[#Data],MATCH($B231,Výskyt[kód-P]),AD$7),"")</f>
        <v/>
      </c>
      <c r="AE231" s="48" t="str">
        <f ca="1">IF(AND($B231&gt;0,AE$7&gt;0),INDEX(Výskyt[#Data],MATCH($B231,Výskyt[kód-P]),AE$7),"")</f>
        <v/>
      </c>
      <c r="AF231" s="48" t="str">
        <f ca="1">IF(AND($B231&gt;0,AF$7&gt;0),INDEX(Výskyt[#Data],MATCH($B231,Výskyt[kód-P]),AF$7),"")</f>
        <v/>
      </c>
      <c r="AG231" s="48" t="str">
        <f ca="1">IF(AND($B231&gt;0,AG$7&gt;0),INDEX(Výskyt[#Data],MATCH($B231,Výskyt[kód-P]),AG$7),"")</f>
        <v/>
      </c>
      <c r="AH231" s="48" t="str">
        <f ca="1">IF(AND($B231&gt;0,AH$7&gt;0),INDEX(Výskyt[#Data],MATCH($B231,Výskyt[kód-P]),AH$7),"")</f>
        <v/>
      </c>
      <c r="AI231" s="48" t="str">
        <f ca="1">IF(AND($B231&gt;0,AI$7&gt;0),INDEX(Výskyt[#Data],MATCH($B231,Výskyt[kód-P]),AI$7),"")</f>
        <v/>
      </c>
      <c r="AJ231" s="48" t="str">
        <f ca="1">IF(AND($B231&gt;0,AJ$7&gt;0),INDEX(Výskyt[#Data],MATCH($B231,Výskyt[kód-P]),AJ$7),"")</f>
        <v/>
      </c>
      <c r="AK231" s="48" t="str">
        <f ca="1">IF(AND($B231&gt;0,AK$7&gt;0),INDEX(Výskyt[#Data],MATCH($B231,Výskyt[kód-P]),AK$7),"")</f>
        <v/>
      </c>
      <c r="AL231" s="48" t="str">
        <f ca="1">IF(AND($B231&gt;0,AL$7&gt;0),INDEX(Výskyt[#Data],MATCH($B231,Výskyt[kód-P]),AL$7),"")</f>
        <v/>
      </c>
      <c r="AM231" s="48" t="str">
        <f ca="1">IF(AND($B231&gt;0,AM$7&gt;0),INDEX(Výskyt[#Data],MATCH($B231,Výskyt[kód-P]),AM$7),"")</f>
        <v/>
      </c>
      <c r="AN231" s="48" t="str">
        <f ca="1">IF(AND($B231&gt;0,AN$7&gt;0),INDEX(Výskyt[#Data],MATCH($B231,Výskyt[kód-P]),AN$7),"")</f>
        <v/>
      </c>
      <c r="AO231" s="48" t="str">
        <f ca="1">IF(AND($B231&gt;0,AO$7&gt;0),INDEX(Výskyt[#Data],MATCH($B231,Výskyt[kód-P]),AO$7),"")</f>
        <v/>
      </c>
      <c r="AP231" s="48" t="str">
        <f ca="1">IF(AND($B231&gt;0,AP$7&gt;0),INDEX(Výskyt[#Data],MATCH($B231,Výskyt[kód-P]),AP$7),"")</f>
        <v/>
      </c>
      <c r="AQ231" s="48" t="str">
        <f ca="1">IF(AND($B231&gt;0,AQ$7&gt;0),INDEX(Výskyt[#Data],MATCH($B231,Výskyt[kód-P]),AQ$7),"")</f>
        <v/>
      </c>
      <c r="AR231" s="48" t="str">
        <f ca="1">IF(AND($B231&gt;0,AR$7&gt;0),INDEX(Výskyt[#Data],MATCH($B231,Výskyt[kód-P]),AR$7),"")</f>
        <v/>
      </c>
      <c r="AS231" s="48" t="str">
        <f ca="1">IF(AND($B231&gt;0,AS$7&gt;0),INDEX(Výskyt[#Data],MATCH($B231,Výskyt[kód-P]),AS$7),"")</f>
        <v/>
      </c>
      <c r="AT231" s="48" t="str">
        <f ca="1">IF(AND($B231&gt;0,AT$7&gt;0),INDEX(Výskyt[#Data],MATCH($B231,Výskyt[kód-P]),AT$7),"")</f>
        <v/>
      </c>
      <c r="AU231" s="48" t="str">
        <f ca="1">IF(AND($B231&gt;0,AU$7&gt;0),INDEX(Výskyt[#Data],MATCH($B231,Výskyt[kód-P]),AU$7),"")</f>
        <v/>
      </c>
      <c r="AV231" s="48" t="str">
        <f ca="1">IF(AND($B231&gt;0,AV$7&gt;0),INDEX(Výskyt[#Data],MATCH($B231,Výskyt[kód-P]),AV$7),"")</f>
        <v/>
      </c>
      <c r="AW231" s="48" t="str">
        <f ca="1">IF(AND($B231&gt;0,AW$7&gt;0),INDEX(Výskyt[#Data],MATCH($B231,Výskyt[kód-P]),AW$7),"")</f>
        <v/>
      </c>
      <c r="AX231" s="48" t="str">
        <f ca="1">IF(AND($B231&gt;0,AX$7&gt;0),INDEX(Výskyt[#Data],MATCH($B231,Výskyt[kód-P]),AX$7),"")</f>
        <v/>
      </c>
      <c r="AY231" s="48" t="str">
        <f ca="1">IF(AND($B231&gt;0,AY$7&gt;0),INDEX(Výskyt[#Data],MATCH($B231,Výskyt[kód-P]),AY$7),"")</f>
        <v/>
      </c>
      <c r="AZ231" s="48" t="str">
        <f ca="1">IF(AND($B231&gt;0,AZ$7&gt;0),INDEX(Výskyt[#Data],MATCH($B231,Výskyt[kód-P]),AZ$7),"")</f>
        <v/>
      </c>
      <c r="BA231" s="48" t="str">
        <f ca="1">IF(AND($B231&gt;0,BA$7&gt;0),INDEX(Výskyt[#Data],MATCH($B231,Výskyt[kód-P]),BA$7),"")</f>
        <v/>
      </c>
      <c r="BB231" s="42"/>
    </row>
    <row r="232" spans="1:54" ht="12.75" customHeight="1" x14ac:dyDescent="0.4">
      <c r="A232" s="54">
        <v>224</v>
      </c>
      <c r="B232" s="55" t="str">
        <f>IFERROR(INDEX(Výskyt[[poradie]:[kód-P]],MATCH(A232,Výskyt[poradie],0),2),"")</f>
        <v/>
      </c>
      <c r="C232" s="55" t="str">
        <f>IFERROR(INDEX(Cenník[[Kód]:[Názov]],MATCH($B232,Cenník[Kód]),2),"")</f>
        <v/>
      </c>
      <c r="D232" s="48" t="str">
        <f t="shared" ca="1" si="9"/>
        <v/>
      </c>
      <c r="E232" s="56" t="str">
        <f>IFERROR(INDEX(Cenník[[KódN]:[JC]],MATCH($B232,Cenník[KódN]),2),"")</f>
        <v/>
      </c>
      <c r="F232" s="57" t="str">
        <f t="shared" ca="1" si="10"/>
        <v/>
      </c>
      <c r="G232" s="42"/>
      <c r="H232" s="58" t="str">
        <f t="shared" si="11"/>
        <v/>
      </c>
      <c r="I232" s="48" t="str">
        <f ca="1">IF(AND($B232&gt;0,I$7&gt;0),INDEX(Výskyt[#Data],MATCH($B232,Výskyt[kód-P]),I$7),"")</f>
        <v/>
      </c>
      <c r="J232" s="48" t="str">
        <f ca="1">IF(AND($B232&gt;0,J$7&gt;0),INDEX(Výskyt[#Data],MATCH($B232,Výskyt[kód-P]),J$7),"")</f>
        <v/>
      </c>
      <c r="K232" s="48" t="str">
        <f ca="1">IF(AND($B232&gt;0,K$7&gt;0),INDEX(Výskyt[#Data],MATCH($B232,Výskyt[kód-P]),K$7),"")</f>
        <v/>
      </c>
      <c r="L232" s="48" t="str">
        <f ca="1">IF(AND($B232&gt;0,L$7&gt;0),INDEX(Výskyt[#Data],MATCH($B232,Výskyt[kód-P]),L$7),"")</f>
        <v/>
      </c>
      <c r="M232" s="48" t="str">
        <f ca="1">IF(AND($B232&gt;0,M$7&gt;0),INDEX(Výskyt[#Data],MATCH($B232,Výskyt[kód-P]),M$7),"")</f>
        <v/>
      </c>
      <c r="N232" s="48" t="str">
        <f ca="1">IF(AND($B232&gt;0,N$7&gt;0),INDEX(Výskyt[#Data],MATCH($B232,Výskyt[kód-P]),N$7),"")</f>
        <v/>
      </c>
      <c r="O232" s="48" t="str">
        <f ca="1">IF(AND($B232&gt;0,O$7&gt;0),INDEX(Výskyt[#Data],MATCH($B232,Výskyt[kód-P]),O$7),"")</f>
        <v/>
      </c>
      <c r="P232" s="48" t="str">
        <f ca="1">IF(AND($B232&gt;0,P$7&gt;0),INDEX(Výskyt[#Data],MATCH($B232,Výskyt[kód-P]),P$7),"")</f>
        <v/>
      </c>
      <c r="Q232" s="48" t="str">
        <f ca="1">IF(AND($B232&gt;0,Q$7&gt;0),INDEX(Výskyt[#Data],MATCH($B232,Výskyt[kód-P]),Q$7),"")</f>
        <v/>
      </c>
      <c r="R232" s="48" t="str">
        <f ca="1">IF(AND($B232&gt;0,R$7&gt;0),INDEX(Výskyt[#Data],MATCH($B232,Výskyt[kód-P]),R$7),"")</f>
        <v/>
      </c>
      <c r="S232" s="48" t="str">
        <f ca="1">IF(AND($B232&gt;0,S$7&gt;0),INDEX(Výskyt[#Data],MATCH($B232,Výskyt[kód-P]),S$7),"")</f>
        <v/>
      </c>
      <c r="T232" s="48" t="str">
        <f ca="1">IF(AND($B232&gt;0,T$7&gt;0),INDEX(Výskyt[#Data],MATCH($B232,Výskyt[kód-P]),T$7),"")</f>
        <v/>
      </c>
      <c r="U232" s="48" t="str">
        <f ca="1">IF(AND($B232&gt;0,U$7&gt;0),INDEX(Výskyt[#Data],MATCH($B232,Výskyt[kód-P]),U$7),"")</f>
        <v/>
      </c>
      <c r="V232" s="48" t="str">
        <f ca="1">IF(AND($B232&gt;0,V$7&gt;0),INDEX(Výskyt[#Data],MATCH($B232,Výskyt[kód-P]),V$7),"")</f>
        <v/>
      </c>
      <c r="W232" s="48" t="str">
        <f ca="1">IF(AND($B232&gt;0,W$7&gt;0),INDEX(Výskyt[#Data],MATCH($B232,Výskyt[kód-P]),W$7),"")</f>
        <v/>
      </c>
      <c r="X232" s="48" t="str">
        <f ca="1">IF(AND($B232&gt;0,X$7&gt;0),INDEX(Výskyt[#Data],MATCH($B232,Výskyt[kód-P]),X$7),"")</f>
        <v/>
      </c>
      <c r="Y232" s="48" t="str">
        <f ca="1">IF(AND($B232&gt;0,Y$7&gt;0),INDEX(Výskyt[#Data],MATCH($B232,Výskyt[kód-P]),Y$7),"")</f>
        <v/>
      </c>
      <c r="Z232" s="48" t="str">
        <f ca="1">IF(AND($B232&gt;0,Z$7&gt;0),INDEX(Výskyt[#Data],MATCH($B232,Výskyt[kód-P]),Z$7),"")</f>
        <v/>
      </c>
      <c r="AA232" s="48" t="str">
        <f ca="1">IF(AND($B232&gt;0,AA$7&gt;0),INDEX(Výskyt[#Data],MATCH($B232,Výskyt[kód-P]),AA$7),"")</f>
        <v/>
      </c>
      <c r="AB232" s="48" t="str">
        <f ca="1">IF(AND($B232&gt;0,AB$7&gt;0),INDEX(Výskyt[#Data],MATCH($B232,Výskyt[kód-P]),AB$7),"")</f>
        <v/>
      </c>
      <c r="AC232" s="48" t="str">
        <f ca="1">IF(AND($B232&gt;0,AC$7&gt;0),INDEX(Výskyt[#Data],MATCH($B232,Výskyt[kód-P]),AC$7),"")</f>
        <v/>
      </c>
      <c r="AD232" s="48" t="str">
        <f ca="1">IF(AND($B232&gt;0,AD$7&gt;0),INDEX(Výskyt[#Data],MATCH($B232,Výskyt[kód-P]),AD$7),"")</f>
        <v/>
      </c>
      <c r="AE232" s="48" t="str">
        <f ca="1">IF(AND($B232&gt;0,AE$7&gt;0),INDEX(Výskyt[#Data],MATCH($B232,Výskyt[kód-P]),AE$7),"")</f>
        <v/>
      </c>
      <c r="AF232" s="48" t="str">
        <f ca="1">IF(AND($B232&gt;0,AF$7&gt;0),INDEX(Výskyt[#Data],MATCH($B232,Výskyt[kód-P]),AF$7),"")</f>
        <v/>
      </c>
      <c r="AG232" s="48" t="str">
        <f ca="1">IF(AND($B232&gt;0,AG$7&gt;0),INDEX(Výskyt[#Data],MATCH($B232,Výskyt[kód-P]),AG$7),"")</f>
        <v/>
      </c>
      <c r="AH232" s="48" t="str">
        <f ca="1">IF(AND($B232&gt;0,AH$7&gt;0),INDEX(Výskyt[#Data],MATCH($B232,Výskyt[kód-P]),AH$7),"")</f>
        <v/>
      </c>
      <c r="AI232" s="48" t="str">
        <f ca="1">IF(AND($B232&gt;0,AI$7&gt;0),INDEX(Výskyt[#Data],MATCH($B232,Výskyt[kód-P]),AI$7),"")</f>
        <v/>
      </c>
      <c r="AJ232" s="48" t="str">
        <f ca="1">IF(AND($B232&gt;0,AJ$7&gt;0),INDEX(Výskyt[#Data],MATCH($B232,Výskyt[kód-P]),AJ$7),"")</f>
        <v/>
      </c>
      <c r="AK232" s="48" t="str">
        <f ca="1">IF(AND($B232&gt;0,AK$7&gt;0),INDEX(Výskyt[#Data],MATCH($B232,Výskyt[kód-P]),AK$7),"")</f>
        <v/>
      </c>
      <c r="AL232" s="48" t="str">
        <f ca="1">IF(AND($B232&gt;0,AL$7&gt;0),INDEX(Výskyt[#Data],MATCH($B232,Výskyt[kód-P]),AL$7),"")</f>
        <v/>
      </c>
      <c r="AM232" s="48" t="str">
        <f ca="1">IF(AND($B232&gt;0,AM$7&gt;0),INDEX(Výskyt[#Data],MATCH($B232,Výskyt[kód-P]),AM$7),"")</f>
        <v/>
      </c>
      <c r="AN232" s="48" t="str">
        <f ca="1">IF(AND($B232&gt;0,AN$7&gt;0),INDEX(Výskyt[#Data],MATCH($B232,Výskyt[kód-P]),AN$7),"")</f>
        <v/>
      </c>
      <c r="AO232" s="48" t="str">
        <f ca="1">IF(AND($B232&gt;0,AO$7&gt;0),INDEX(Výskyt[#Data],MATCH($B232,Výskyt[kód-P]),AO$7),"")</f>
        <v/>
      </c>
      <c r="AP232" s="48" t="str">
        <f ca="1">IF(AND($B232&gt;0,AP$7&gt;0),INDEX(Výskyt[#Data],MATCH($B232,Výskyt[kód-P]),AP$7),"")</f>
        <v/>
      </c>
      <c r="AQ232" s="48" t="str">
        <f ca="1">IF(AND($B232&gt;0,AQ$7&gt;0),INDEX(Výskyt[#Data],MATCH($B232,Výskyt[kód-P]),AQ$7),"")</f>
        <v/>
      </c>
      <c r="AR232" s="48" t="str">
        <f ca="1">IF(AND($B232&gt;0,AR$7&gt;0),INDEX(Výskyt[#Data],MATCH($B232,Výskyt[kód-P]),AR$7),"")</f>
        <v/>
      </c>
      <c r="AS232" s="48" t="str">
        <f ca="1">IF(AND($B232&gt;0,AS$7&gt;0),INDEX(Výskyt[#Data],MATCH($B232,Výskyt[kód-P]),AS$7),"")</f>
        <v/>
      </c>
      <c r="AT232" s="48" t="str">
        <f ca="1">IF(AND($B232&gt;0,AT$7&gt;0),INDEX(Výskyt[#Data],MATCH($B232,Výskyt[kód-P]),AT$7),"")</f>
        <v/>
      </c>
      <c r="AU232" s="48" t="str">
        <f ca="1">IF(AND($B232&gt;0,AU$7&gt;0),INDEX(Výskyt[#Data],MATCH($B232,Výskyt[kód-P]),AU$7),"")</f>
        <v/>
      </c>
      <c r="AV232" s="48" t="str">
        <f ca="1">IF(AND($B232&gt;0,AV$7&gt;0),INDEX(Výskyt[#Data],MATCH($B232,Výskyt[kód-P]),AV$7),"")</f>
        <v/>
      </c>
      <c r="AW232" s="48" t="str">
        <f ca="1">IF(AND($B232&gt;0,AW$7&gt;0),INDEX(Výskyt[#Data],MATCH($B232,Výskyt[kód-P]),AW$7),"")</f>
        <v/>
      </c>
      <c r="AX232" s="48" t="str">
        <f ca="1">IF(AND($B232&gt;0,AX$7&gt;0),INDEX(Výskyt[#Data],MATCH($B232,Výskyt[kód-P]),AX$7),"")</f>
        <v/>
      </c>
      <c r="AY232" s="48" t="str">
        <f ca="1">IF(AND($B232&gt;0,AY$7&gt;0),INDEX(Výskyt[#Data],MATCH($B232,Výskyt[kód-P]),AY$7),"")</f>
        <v/>
      </c>
      <c r="AZ232" s="48" t="str">
        <f ca="1">IF(AND($B232&gt;0,AZ$7&gt;0),INDEX(Výskyt[#Data],MATCH($B232,Výskyt[kód-P]),AZ$7),"")</f>
        <v/>
      </c>
      <c r="BA232" s="48" t="str">
        <f ca="1">IF(AND($B232&gt;0,BA$7&gt;0),INDEX(Výskyt[#Data],MATCH($B232,Výskyt[kód-P]),BA$7),"")</f>
        <v/>
      </c>
      <c r="BB232" s="42"/>
    </row>
    <row r="233" spans="1:54" ht="12.75" customHeight="1" x14ac:dyDescent="0.4">
      <c r="A233" s="54">
        <v>225</v>
      </c>
      <c r="B233" s="55" t="str">
        <f>IFERROR(INDEX(Výskyt[[poradie]:[kód-P]],MATCH(A233,Výskyt[poradie],0),2),"")</f>
        <v/>
      </c>
      <c r="C233" s="55" t="str">
        <f>IFERROR(INDEX(Cenník[[Kód]:[Názov]],MATCH($B233,Cenník[Kód]),2),"")</f>
        <v/>
      </c>
      <c r="D233" s="48" t="str">
        <f t="shared" ca="1" si="9"/>
        <v/>
      </c>
      <c r="E233" s="56" t="str">
        <f>IFERROR(INDEX(Cenník[[KódN]:[JC]],MATCH($B233,Cenník[KódN]),2),"")</f>
        <v/>
      </c>
      <c r="F233" s="57" t="str">
        <f t="shared" ca="1" si="10"/>
        <v/>
      </c>
      <c r="G233" s="42"/>
      <c r="H233" s="58" t="str">
        <f t="shared" si="11"/>
        <v/>
      </c>
      <c r="I233" s="48" t="str">
        <f ca="1">IF(AND($B233&gt;0,I$7&gt;0),INDEX(Výskyt[#Data],MATCH($B233,Výskyt[kód-P]),I$7),"")</f>
        <v/>
      </c>
      <c r="J233" s="48" t="str">
        <f ca="1">IF(AND($B233&gt;0,J$7&gt;0),INDEX(Výskyt[#Data],MATCH($B233,Výskyt[kód-P]),J$7),"")</f>
        <v/>
      </c>
      <c r="K233" s="48" t="str">
        <f ca="1">IF(AND($B233&gt;0,K$7&gt;0),INDEX(Výskyt[#Data],MATCH($B233,Výskyt[kód-P]),K$7),"")</f>
        <v/>
      </c>
      <c r="L233" s="48" t="str">
        <f ca="1">IF(AND($B233&gt;0,L$7&gt;0),INDEX(Výskyt[#Data],MATCH($B233,Výskyt[kód-P]),L$7),"")</f>
        <v/>
      </c>
      <c r="M233" s="48" t="str">
        <f ca="1">IF(AND($B233&gt;0,M$7&gt;0),INDEX(Výskyt[#Data],MATCH($B233,Výskyt[kód-P]),M$7),"")</f>
        <v/>
      </c>
      <c r="N233" s="48" t="str">
        <f ca="1">IF(AND($B233&gt;0,N$7&gt;0),INDEX(Výskyt[#Data],MATCH($B233,Výskyt[kód-P]),N$7),"")</f>
        <v/>
      </c>
      <c r="O233" s="48" t="str">
        <f ca="1">IF(AND($B233&gt;0,O$7&gt;0),INDEX(Výskyt[#Data],MATCH($B233,Výskyt[kód-P]),O$7),"")</f>
        <v/>
      </c>
      <c r="P233" s="48" t="str">
        <f ca="1">IF(AND($B233&gt;0,P$7&gt;0),INDEX(Výskyt[#Data],MATCH($B233,Výskyt[kód-P]),P$7),"")</f>
        <v/>
      </c>
      <c r="Q233" s="48" t="str">
        <f ca="1">IF(AND($B233&gt;0,Q$7&gt;0),INDEX(Výskyt[#Data],MATCH($B233,Výskyt[kód-P]),Q$7),"")</f>
        <v/>
      </c>
      <c r="R233" s="48" t="str">
        <f ca="1">IF(AND($B233&gt;0,R$7&gt;0),INDEX(Výskyt[#Data],MATCH($B233,Výskyt[kód-P]),R$7),"")</f>
        <v/>
      </c>
      <c r="S233" s="48" t="str">
        <f ca="1">IF(AND($B233&gt;0,S$7&gt;0),INDEX(Výskyt[#Data],MATCH($B233,Výskyt[kód-P]),S$7),"")</f>
        <v/>
      </c>
      <c r="T233" s="48" t="str">
        <f ca="1">IF(AND($B233&gt;0,T$7&gt;0),INDEX(Výskyt[#Data],MATCH($B233,Výskyt[kód-P]),T$7),"")</f>
        <v/>
      </c>
      <c r="U233" s="48" t="str">
        <f ca="1">IF(AND($B233&gt;0,U$7&gt;0),INDEX(Výskyt[#Data],MATCH($B233,Výskyt[kód-P]),U$7),"")</f>
        <v/>
      </c>
      <c r="V233" s="48" t="str">
        <f ca="1">IF(AND($B233&gt;0,V$7&gt;0),INDEX(Výskyt[#Data],MATCH($B233,Výskyt[kód-P]),V$7),"")</f>
        <v/>
      </c>
      <c r="W233" s="48" t="str">
        <f ca="1">IF(AND($B233&gt;0,W$7&gt;0),INDEX(Výskyt[#Data],MATCH($B233,Výskyt[kód-P]),W$7),"")</f>
        <v/>
      </c>
      <c r="X233" s="48" t="str">
        <f ca="1">IF(AND($B233&gt;0,X$7&gt;0),INDEX(Výskyt[#Data],MATCH($B233,Výskyt[kód-P]),X$7),"")</f>
        <v/>
      </c>
      <c r="Y233" s="48" t="str">
        <f ca="1">IF(AND($B233&gt;0,Y$7&gt;0),INDEX(Výskyt[#Data],MATCH($B233,Výskyt[kód-P]),Y$7),"")</f>
        <v/>
      </c>
      <c r="Z233" s="48" t="str">
        <f ca="1">IF(AND($B233&gt;0,Z$7&gt;0),INDEX(Výskyt[#Data],MATCH($B233,Výskyt[kód-P]),Z$7),"")</f>
        <v/>
      </c>
      <c r="AA233" s="48" t="str">
        <f ca="1">IF(AND($B233&gt;0,AA$7&gt;0),INDEX(Výskyt[#Data],MATCH($B233,Výskyt[kód-P]),AA$7),"")</f>
        <v/>
      </c>
      <c r="AB233" s="48" t="str">
        <f ca="1">IF(AND($B233&gt;0,AB$7&gt;0),INDEX(Výskyt[#Data],MATCH($B233,Výskyt[kód-P]),AB$7),"")</f>
        <v/>
      </c>
      <c r="AC233" s="48" t="str">
        <f ca="1">IF(AND($B233&gt;0,AC$7&gt;0),INDEX(Výskyt[#Data],MATCH($B233,Výskyt[kód-P]),AC$7),"")</f>
        <v/>
      </c>
      <c r="AD233" s="48" t="str">
        <f ca="1">IF(AND($B233&gt;0,AD$7&gt;0),INDEX(Výskyt[#Data],MATCH($B233,Výskyt[kód-P]),AD$7),"")</f>
        <v/>
      </c>
      <c r="AE233" s="48" t="str">
        <f ca="1">IF(AND($B233&gt;0,AE$7&gt;0),INDEX(Výskyt[#Data],MATCH($B233,Výskyt[kód-P]),AE$7),"")</f>
        <v/>
      </c>
      <c r="AF233" s="48" t="str">
        <f ca="1">IF(AND($B233&gt;0,AF$7&gt;0),INDEX(Výskyt[#Data],MATCH($B233,Výskyt[kód-P]),AF$7),"")</f>
        <v/>
      </c>
      <c r="AG233" s="48" t="str">
        <f ca="1">IF(AND($B233&gt;0,AG$7&gt;0),INDEX(Výskyt[#Data],MATCH($B233,Výskyt[kód-P]),AG$7),"")</f>
        <v/>
      </c>
      <c r="AH233" s="48" t="str">
        <f ca="1">IF(AND($B233&gt;0,AH$7&gt;0),INDEX(Výskyt[#Data],MATCH($B233,Výskyt[kód-P]),AH$7),"")</f>
        <v/>
      </c>
      <c r="AI233" s="48" t="str">
        <f ca="1">IF(AND($B233&gt;0,AI$7&gt;0),INDEX(Výskyt[#Data],MATCH($B233,Výskyt[kód-P]),AI$7),"")</f>
        <v/>
      </c>
      <c r="AJ233" s="48" t="str">
        <f ca="1">IF(AND($B233&gt;0,AJ$7&gt;0),INDEX(Výskyt[#Data],MATCH($B233,Výskyt[kód-P]),AJ$7),"")</f>
        <v/>
      </c>
      <c r="AK233" s="48" t="str">
        <f ca="1">IF(AND($B233&gt;0,AK$7&gt;0),INDEX(Výskyt[#Data],MATCH($B233,Výskyt[kód-P]),AK$7),"")</f>
        <v/>
      </c>
      <c r="AL233" s="48" t="str">
        <f ca="1">IF(AND($B233&gt;0,AL$7&gt;0),INDEX(Výskyt[#Data],MATCH($B233,Výskyt[kód-P]),AL$7),"")</f>
        <v/>
      </c>
      <c r="AM233" s="48" t="str">
        <f ca="1">IF(AND($B233&gt;0,AM$7&gt;0),INDEX(Výskyt[#Data],MATCH($B233,Výskyt[kód-P]),AM$7),"")</f>
        <v/>
      </c>
      <c r="AN233" s="48" t="str">
        <f ca="1">IF(AND($B233&gt;0,AN$7&gt;0),INDEX(Výskyt[#Data],MATCH($B233,Výskyt[kód-P]),AN$7),"")</f>
        <v/>
      </c>
      <c r="AO233" s="48" t="str">
        <f ca="1">IF(AND($B233&gt;0,AO$7&gt;0),INDEX(Výskyt[#Data],MATCH($B233,Výskyt[kód-P]),AO$7),"")</f>
        <v/>
      </c>
      <c r="AP233" s="48" t="str">
        <f ca="1">IF(AND($B233&gt;0,AP$7&gt;0),INDEX(Výskyt[#Data],MATCH($B233,Výskyt[kód-P]),AP$7),"")</f>
        <v/>
      </c>
      <c r="AQ233" s="48" t="str">
        <f ca="1">IF(AND($B233&gt;0,AQ$7&gt;0),INDEX(Výskyt[#Data],MATCH($B233,Výskyt[kód-P]),AQ$7),"")</f>
        <v/>
      </c>
      <c r="AR233" s="48" t="str">
        <f ca="1">IF(AND($B233&gt;0,AR$7&gt;0),INDEX(Výskyt[#Data],MATCH($B233,Výskyt[kód-P]),AR$7),"")</f>
        <v/>
      </c>
      <c r="AS233" s="48" t="str">
        <f ca="1">IF(AND($B233&gt;0,AS$7&gt;0),INDEX(Výskyt[#Data],MATCH($B233,Výskyt[kód-P]),AS$7),"")</f>
        <v/>
      </c>
      <c r="AT233" s="48" t="str">
        <f ca="1">IF(AND($B233&gt;0,AT$7&gt;0),INDEX(Výskyt[#Data],MATCH($B233,Výskyt[kód-P]),AT$7),"")</f>
        <v/>
      </c>
      <c r="AU233" s="48" t="str">
        <f ca="1">IF(AND($B233&gt;0,AU$7&gt;0),INDEX(Výskyt[#Data],MATCH($B233,Výskyt[kód-P]),AU$7),"")</f>
        <v/>
      </c>
      <c r="AV233" s="48" t="str">
        <f ca="1">IF(AND($B233&gt;0,AV$7&gt;0),INDEX(Výskyt[#Data],MATCH($B233,Výskyt[kód-P]),AV$7),"")</f>
        <v/>
      </c>
      <c r="AW233" s="48" t="str">
        <f ca="1">IF(AND($B233&gt;0,AW$7&gt;0),INDEX(Výskyt[#Data],MATCH($B233,Výskyt[kód-P]),AW$7),"")</f>
        <v/>
      </c>
      <c r="AX233" s="48" t="str">
        <f ca="1">IF(AND($B233&gt;0,AX$7&gt;0),INDEX(Výskyt[#Data],MATCH($B233,Výskyt[kód-P]),AX$7),"")</f>
        <v/>
      </c>
      <c r="AY233" s="48" t="str">
        <f ca="1">IF(AND($B233&gt;0,AY$7&gt;0),INDEX(Výskyt[#Data],MATCH($B233,Výskyt[kód-P]),AY$7),"")</f>
        <v/>
      </c>
      <c r="AZ233" s="48" t="str">
        <f ca="1">IF(AND($B233&gt;0,AZ$7&gt;0),INDEX(Výskyt[#Data],MATCH($B233,Výskyt[kód-P]),AZ$7),"")</f>
        <v/>
      </c>
      <c r="BA233" s="48" t="str">
        <f ca="1">IF(AND($B233&gt;0,BA$7&gt;0),INDEX(Výskyt[#Data],MATCH($B233,Výskyt[kód-P]),BA$7),"")</f>
        <v/>
      </c>
      <c r="BB233" s="42"/>
    </row>
    <row r="234" spans="1:54" ht="12.75" customHeight="1" x14ac:dyDescent="0.4">
      <c r="A234" s="54">
        <v>226</v>
      </c>
      <c r="B234" s="55" t="str">
        <f>IFERROR(INDEX(Výskyt[[poradie]:[kód-P]],MATCH(A234,Výskyt[poradie],0),2),"")</f>
        <v/>
      </c>
      <c r="C234" s="55" t="str">
        <f>IFERROR(INDEX(Cenník[[Kód]:[Názov]],MATCH($B234,Cenník[Kód]),2),"")</f>
        <v/>
      </c>
      <c r="D234" s="48" t="str">
        <f t="shared" ca="1" si="9"/>
        <v/>
      </c>
      <c r="E234" s="56" t="str">
        <f>IFERROR(INDEX(Cenník[[KódN]:[JC]],MATCH($B234,Cenník[KódN]),2),"")</f>
        <v/>
      </c>
      <c r="F234" s="57" t="str">
        <f t="shared" ca="1" si="10"/>
        <v/>
      </c>
      <c r="G234" s="42"/>
      <c r="H234" s="58" t="str">
        <f t="shared" si="11"/>
        <v/>
      </c>
      <c r="I234" s="48" t="str">
        <f ca="1">IF(AND($B234&gt;0,I$7&gt;0),INDEX(Výskyt[#Data],MATCH($B234,Výskyt[kód-P]),I$7),"")</f>
        <v/>
      </c>
      <c r="J234" s="48" t="str">
        <f ca="1">IF(AND($B234&gt;0,J$7&gt;0),INDEX(Výskyt[#Data],MATCH($B234,Výskyt[kód-P]),J$7),"")</f>
        <v/>
      </c>
      <c r="K234" s="48" t="str">
        <f ca="1">IF(AND($B234&gt;0,K$7&gt;0),INDEX(Výskyt[#Data],MATCH($B234,Výskyt[kód-P]),K$7),"")</f>
        <v/>
      </c>
      <c r="L234" s="48" t="str">
        <f ca="1">IF(AND($B234&gt;0,L$7&gt;0),INDEX(Výskyt[#Data],MATCH($B234,Výskyt[kód-P]),L$7),"")</f>
        <v/>
      </c>
      <c r="M234" s="48" t="str">
        <f ca="1">IF(AND($B234&gt;0,M$7&gt;0),INDEX(Výskyt[#Data],MATCH($B234,Výskyt[kód-P]),M$7),"")</f>
        <v/>
      </c>
      <c r="N234" s="48" t="str">
        <f ca="1">IF(AND($B234&gt;0,N$7&gt;0),INDEX(Výskyt[#Data],MATCH($B234,Výskyt[kód-P]),N$7),"")</f>
        <v/>
      </c>
      <c r="O234" s="48" t="str">
        <f ca="1">IF(AND($B234&gt;0,O$7&gt;0),INDEX(Výskyt[#Data],MATCH($B234,Výskyt[kód-P]),O$7),"")</f>
        <v/>
      </c>
      <c r="P234" s="48" t="str">
        <f ca="1">IF(AND($B234&gt;0,P$7&gt;0),INDEX(Výskyt[#Data],MATCH($B234,Výskyt[kód-P]),P$7),"")</f>
        <v/>
      </c>
      <c r="Q234" s="48" t="str">
        <f ca="1">IF(AND($B234&gt;0,Q$7&gt;0),INDEX(Výskyt[#Data],MATCH($B234,Výskyt[kód-P]),Q$7),"")</f>
        <v/>
      </c>
      <c r="R234" s="48" t="str">
        <f ca="1">IF(AND($B234&gt;0,R$7&gt;0),INDEX(Výskyt[#Data],MATCH($B234,Výskyt[kód-P]),R$7),"")</f>
        <v/>
      </c>
      <c r="S234" s="48" t="str">
        <f ca="1">IF(AND($B234&gt;0,S$7&gt;0),INDEX(Výskyt[#Data],MATCH($B234,Výskyt[kód-P]),S$7),"")</f>
        <v/>
      </c>
      <c r="T234" s="48" t="str">
        <f ca="1">IF(AND($B234&gt;0,T$7&gt;0),INDEX(Výskyt[#Data],MATCH($B234,Výskyt[kód-P]),T$7),"")</f>
        <v/>
      </c>
      <c r="U234" s="48" t="str">
        <f ca="1">IF(AND($B234&gt;0,U$7&gt;0),INDEX(Výskyt[#Data],MATCH($B234,Výskyt[kód-P]),U$7),"")</f>
        <v/>
      </c>
      <c r="V234" s="48" t="str">
        <f ca="1">IF(AND($B234&gt;0,V$7&gt;0),INDEX(Výskyt[#Data],MATCH($B234,Výskyt[kód-P]),V$7),"")</f>
        <v/>
      </c>
      <c r="W234" s="48" t="str">
        <f ca="1">IF(AND($B234&gt;0,W$7&gt;0),INDEX(Výskyt[#Data],MATCH($B234,Výskyt[kód-P]),W$7),"")</f>
        <v/>
      </c>
      <c r="X234" s="48" t="str">
        <f ca="1">IF(AND($B234&gt;0,X$7&gt;0),INDEX(Výskyt[#Data],MATCH($B234,Výskyt[kód-P]),X$7),"")</f>
        <v/>
      </c>
      <c r="Y234" s="48" t="str">
        <f ca="1">IF(AND($B234&gt;0,Y$7&gt;0),INDEX(Výskyt[#Data],MATCH($B234,Výskyt[kód-P]),Y$7),"")</f>
        <v/>
      </c>
      <c r="Z234" s="48" t="str">
        <f ca="1">IF(AND($B234&gt;0,Z$7&gt;0),INDEX(Výskyt[#Data],MATCH($B234,Výskyt[kód-P]),Z$7),"")</f>
        <v/>
      </c>
      <c r="AA234" s="48" t="str">
        <f ca="1">IF(AND($B234&gt;0,AA$7&gt;0),INDEX(Výskyt[#Data],MATCH($B234,Výskyt[kód-P]),AA$7),"")</f>
        <v/>
      </c>
      <c r="AB234" s="48" t="str">
        <f ca="1">IF(AND($B234&gt;0,AB$7&gt;0),INDEX(Výskyt[#Data],MATCH($B234,Výskyt[kód-P]),AB$7),"")</f>
        <v/>
      </c>
      <c r="AC234" s="48" t="str">
        <f ca="1">IF(AND($B234&gt;0,AC$7&gt;0),INDEX(Výskyt[#Data],MATCH($B234,Výskyt[kód-P]),AC$7),"")</f>
        <v/>
      </c>
      <c r="AD234" s="48" t="str">
        <f ca="1">IF(AND($B234&gt;0,AD$7&gt;0),INDEX(Výskyt[#Data],MATCH($B234,Výskyt[kód-P]),AD$7),"")</f>
        <v/>
      </c>
      <c r="AE234" s="48" t="str">
        <f ca="1">IF(AND($B234&gt;0,AE$7&gt;0),INDEX(Výskyt[#Data],MATCH($B234,Výskyt[kód-P]),AE$7),"")</f>
        <v/>
      </c>
      <c r="AF234" s="48" t="str">
        <f ca="1">IF(AND($B234&gt;0,AF$7&gt;0),INDEX(Výskyt[#Data],MATCH($B234,Výskyt[kód-P]),AF$7),"")</f>
        <v/>
      </c>
      <c r="AG234" s="48" t="str">
        <f ca="1">IF(AND($B234&gt;0,AG$7&gt;0),INDEX(Výskyt[#Data],MATCH($B234,Výskyt[kód-P]),AG$7),"")</f>
        <v/>
      </c>
      <c r="AH234" s="48" t="str">
        <f ca="1">IF(AND($B234&gt;0,AH$7&gt;0),INDEX(Výskyt[#Data],MATCH($B234,Výskyt[kód-P]),AH$7),"")</f>
        <v/>
      </c>
      <c r="AI234" s="48" t="str">
        <f ca="1">IF(AND($B234&gt;0,AI$7&gt;0),INDEX(Výskyt[#Data],MATCH($B234,Výskyt[kód-P]),AI$7),"")</f>
        <v/>
      </c>
      <c r="AJ234" s="48" t="str">
        <f ca="1">IF(AND($B234&gt;0,AJ$7&gt;0),INDEX(Výskyt[#Data],MATCH($B234,Výskyt[kód-P]),AJ$7),"")</f>
        <v/>
      </c>
      <c r="AK234" s="48" t="str">
        <f ca="1">IF(AND($B234&gt;0,AK$7&gt;0),INDEX(Výskyt[#Data],MATCH($B234,Výskyt[kód-P]),AK$7),"")</f>
        <v/>
      </c>
      <c r="AL234" s="48" t="str">
        <f ca="1">IF(AND($B234&gt;0,AL$7&gt;0),INDEX(Výskyt[#Data],MATCH($B234,Výskyt[kód-P]),AL$7),"")</f>
        <v/>
      </c>
      <c r="AM234" s="48" t="str">
        <f ca="1">IF(AND($B234&gt;0,AM$7&gt;0),INDEX(Výskyt[#Data],MATCH($B234,Výskyt[kód-P]),AM$7),"")</f>
        <v/>
      </c>
      <c r="AN234" s="48" t="str">
        <f ca="1">IF(AND($B234&gt;0,AN$7&gt;0),INDEX(Výskyt[#Data],MATCH($B234,Výskyt[kód-P]),AN$7),"")</f>
        <v/>
      </c>
      <c r="AO234" s="48" t="str">
        <f ca="1">IF(AND($B234&gt;0,AO$7&gt;0),INDEX(Výskyt[#Data],MATCH($B234,Výskyt[kód-P]),AO$7),"")</f>
        <v/>
      </c>
      <c r="AP234" s="48" t="str">
        <f ca="1">IF(AND($B234&gt;0,AP$7&gt;0),INDEX(Výskyt[#Data],MATCH($B234,Výskyt[kód-P]),AP$7),"")</f>
        <v/>
      </c>
      <c r="AQ234" s="48" t="str">
        <f ca="1">IF(AND($B234&gt;0,AQ$7&gt;0),INDEX(Výskyt[#Data],MATCH($B234,Výskyt[kód-P]),AQ$7),"")</f>
        <v/>
      </c>
      <c r="AR234" s="48" t="str">
        <f ca="1">IF(AND($B234&gt;0,AR$7&gt;0),INDEX(Výskyt[#Data],MATCH($B234,Výskyt[kód-P]),AR$7),"")</f>
        <v/>
      </c>
      <c r="AS234" s="48" t="str">
        <f ca="1">IF(AND($B234&gt;0,AS$7&gt;0),INDEX(Výskyt[#Data],MATCH($B234,Výskyt[kód-P]),AS$7),"")</f>
        <v/>
      </c>
      <c r="AT234" s="48" t="str">
        <f ca="1">IF(AND($B234&gt;0,AT$7&gt;0),INDEX(Výskyt[#Data],MATCH($B234,Výskyt[kód-P]),AT$7),"")</f>
        <v/>
      </c>
      <c r="AU234" s="48" t="str">
        <f ca="1">IF(AND($B234&gt;0,AU$7&gt;0),INDEX(Výskyt[#Data],MATCH($B234,Výskyt[kód-P]),AU$7),"")</f>
        <v/>
      </c>
      <c r="AV234" s="48" t="str">
        <f ca="1">IF(AND($B234&gt;0,AV$7&gt;0),INDEX(Výskyt[#Data],MATCH($B234,Výskyt[kód-P]),AV$7),"")</f>
        <v/>
      </c>
      <c r="AW234" s="48" t="str">
        <f ca="1">IF(AND($B234&gt;0,AW$7&gt;0),INDEX(Výskyt[#Data],MATCH($B234,Výskyt[kód-P]),AW$7),"")</f>
        <v/>
      </c>
      <c r="AX234" s="48" t="str">
        <f ca="1">IF(AND($B234&gt;0,AX$7&gt;0),INDEX(Výskyt[#Data],MATCH($B234,Výskyt[kód-P]),AX$7),"")</f>
        <v/>
      </c>
      <c r="AY234" s="48" t="str">
        <f ca="1">IF(AND($B234&gt;0,AY$7&gt;0),INDEX(Výskyt[#Data],MATCH($B234,Výskyt[kód-P]),AY$7),"")</f>
        <v/>
      </c>
      <c r="AZ234" s="48" t="str">
        <f ca="1">IF(AND($B234&gt;0,AZ$7&gt;0),INDEX(Výskyt[#Data],MATCH($B234,Výskyt[kód-P]),AZ$7),"")</f>
        <v/>
      </c>
      <c r="BA234" s="48" t="str">
        <f ca="1">IF(AND($B234&gt;0,BA$7&gt;0),INDEX(Výskyt[#Data],MATCH($B234,Výskyt[kód-P]),BA$7),"")</f>
        <v/>
      </c>
      <c r="BB234" s="42"/>
    </row>
    <row r="235" spans="1:54" ht="12.75" customHeight="1" x14ac:dyDescent="0.4">
      <c r="A235" s="54">
        <v>227</v>
      </c>
      <c r="B235" s="55" t="str">
        <f>IFERROR(INDEX(Výskyt[[poradie]:[kód-P]],MATCH(A235,Výskyt[poradie],0),2),"")</f>
        <v/>
      </c>
      <c r="C235" s="55" t="str">
        <f>IFERROR(INDEX(Cenník[[Kód]:[Názov]],MATCH($B235,Cenník[Kód]),2),"")</f>
        <v/>
      </c>
      <c r="D235" s="48" t="str">
        <f t="shared" ca="1" si="9"/>
        <v/>
      </c>
      <c r="E235" s="56" t="str">
        <f>IFERROR(INDEX(Cenník[[KódN]:[JC]],MATCH($B235,Cenník[KódN]),2),"")</f>
        <v/>
      </c>
      <c r="F235" s="57" t="str">
        <f t="shared" ca="1" si="10"/>
        <v/>
      </c>
      <c r="G235" s="42"/>
      <c r="H235" s="58" t="str">
        <f t="shared" si="11"/>
        <v/>
      </c>
      <c r="I235" s="48" t="str">
        <f ca="1">IF(AND($B235&gt;0,I$7&gt;0),INDEX(Výskyt[#Data],MATCH($B235,Výskyt[kód-P]),I$7),"")</f>
        <v/>
      </c>
      <c r="J235" s="48" t="str">
        <f ca="1">IF(AND($B235&gt;0,J$7&gt;0),INDEX(Výskyt[#Data],MATCH($B235,Výskyt[kód-P]),J$7),"")</f>
        <v/>
      </c>
      <c r="K235" s="48" t="str">
        <f ca="1">IF(AND($B235&gt;0,K$7&gt;0),INDEX(Výskyt[#Data],MATCH($B235,Výskyt[kód-P]),K$7),"")</f>
        <v/>
      </c>
      <c r="L235" s="48" t="str">
        <f ca="1">IF(AND($B235&gt;0,L$7&gt;0),INDEX(Výskyt[#Data],MATCH($B235,Výskyt[kód-P]),L$7),"")</f>
        <v/>
      </c>
      <c r="M235" s="48" t="str">
        <f ca="1">IF(AND($B235&gt;0,M$7&gt;0),INDEX(Výskyt[#Data],MATCH($B235,Výskyt[kód-P]),M$7),"")</f>
        <v/>
      </c>
      <c r="N235" s="48" t="str">
        <f ca="1">IF(AND($B235&gt;0,N$7&gt;0),INDEX(Výskyt[#Data],MATCH($B235,Výskyt[kód-P]),N$7),"")</f>
        <v/>
      </c>
      <c r="O235" s="48" t="str">
        <f ca="1">IF(AND($B235&gt;0,O$7&gt;0),INDEX(Výskyt[#Data],MATCH($B235,Výskyt[kód-P]),O$7),"")</f>
        <v/>
      </c>
      <c r="P235" s="48" t="str">
        <f ca="1">IF(AND($B235&gt;0,P$7&gt;0),INDEX(Výskyt[#Data],MATCH($B235,Výskyt[kód-P]),P$7),"")</f>
        <v/>
      </c>
      <c r="Q235" s="48" t="str">
        <f ca="1">IF(AND($B235&gt;0,Q$7&gt;0),INDEX(Výskyt[#Data],MATCH($B235,Výskyt[kód-P]),Q$7),"")</f>
        <v/>
      </c>
      <c r="R235" s="48" t="str">
        <f ca="1">IF(AND($B235&gt;0,R$7&gt;0),INDEX(Výskyt[#Data],MATCH($B235,Výskyt[kód-P]),R$7),"")</f>
        <v/>
      </c>
      <c r="S235" s="48" t="str">
        <f ca="1">IF(AND($B235&gt;0,S$7&gt;0),INDEX(Výskyt[#Data],MATCH($B235,Výskyt[kód-P]),S$7),"")</f>
        <v/>
      </c>
      <c r="T235" s="48" t="str">
        <f ca="1">IF(AND($B235&gt;0,T$7&gt;0),INDEX(Výskyt[#Data],MATCH($B235,Výskyt[kód-P]),T$7),"")</f>
        <v/>
      </c>
      <c r="U235" s="48" t="str">
        <f ca="1">IF(AND($B235&gt;0,U$7&gt;0),INDEX(Výskyt[#Data],MATCH($B235,Výskyt[kód-P]),U$7),"")</f>
        <v/>
      </c>
      <c r="V235" s="48" t="str">
        <f ca="1">IF(AND($B235&gt;0,V$7&gt;0),INDEX(Výskyt[#Data],MATCH($B235,Výskyt[kód-P]),V$7),"")</f>
        <v/>
      </c>
      <c r="W235" s="48" t="str">
        <f ca="1">IF(AND($B235&gt;0,W$7&gt;0),INDEX(Výskyt[#Data],MATCH($B235,Výskyt[kód-P]),W$7),"")</f>
        <v/>
      </c>
      <c r="X235" s="48" t="str">
        <f ca="1">IF(AND($B235&gt;0,X$7&gt;0),INDEX(Výskyt[#Data],MATCH($B235,Výskyt[kód-P]),X$7),"")</f>
        <v/>
      </c>
      <c r="Y235" s="48" t="str">
        <f ca="1">IF(AND($B235&gt;0,Y$7&gt;0),INDEX(Výskyt[#Data],MATCH($B235,Výskyt[kód-P]),Y$7),"")</f>
        <v/>
      </c>
      <c r="Z235" s="48" t="str">
        <f ca="1">IF(AND($B235&gt;0,Z$7&gt;0),INDEX(Výskyt[#Data],MATCH($B235,Výskyt[kód-P]),Z$7),"")</f>
        <v/>
      </c>
      <c r="AA235" s="48" t="str">
        <f ca="1">IF(AND($B235&gt;0,AA$7&gt;0),INDEX(Výskyt[#Data],MATCH($B235,Výskyt[kód-P]),AA$7),"")</f>
        <v/>
      </c>
      <c r="AB235" s="48" t="str">
        <f ca="1">IF(AND($B235&gt;0,AB$7&gt;0),INDEX(Výskyt[#Data],MATCH($B235,Výskyt[kód-P]),AB$7),"")</f>
        <v/>
      </c>
      <c r="AC235" s="48" t="str">
        <f ca="1">IF(AND($B235&gt;0,AC$7&gt;0),INDEX(Výskyt[#Data],MATCH($B235,Výskyt[kód-P]),AC$7),"")</f>
        <v/>
      </c>
      <c r="AD235" s="48" t="str">
        <f ca="1">IF(AND($B235&gt;0,AD$7&gt;0),INDEX(Výskyt[#Data],MATCH($B235,Výskyt[kód-P]),AD$7),"")</f>
        <v/>
      </c>
      <c r="AE235" s="48" t="str">
        <f ca="1">IF(AND($B235&gt;0,AE$7&gt;0),INDEX(Výskyt[#Data],MATCH($B235,Výskyt[kód-P]),AE$7),"")</f>
        <v/>
      </c>
      <c r="AF235" s="48" t="str">
        <f ca="1">IF(AND($B235&gt;0,AF$7&gt;0),INDEX(Výskyt[#Data],MATCH($B235,Výskyt[kód-P]),AF$7),"")</f>
        <v/>
      </c>
      <c r="AG235" s="48" t="str">
        <f ca="1">IF(AND($B235&gt;0,AG$7&gt;0),INDEX(Výskyt[#Data],MATCH($B235,Výskyt[kód-P]),AG$7),"")</f>
        <v/>
      </c>
      <c r="AH235" s="48" t="str">
        <f ca="1">IF(AND($B235&gt;0,AH$7&gt;0),INDEX(Výskyt[#Data],MATCH($B235,Výskyt[kód-P]),AH$7),"")</f>
        <v/>
      </c>
      <c r="AI235" s="48" t="str">
        <f ca="1">IF(AND($B235&gt;0,AI$7&gt;0),INDEX(Výskyt[#Data],MATCH($B235,Výskyt[kód-P]),AI$7),"")</f>
        <v/>
      </c>
      <c r="AJ235" s="48" t="str">
        <f ca="1">IF(AND($B235&gt;0,AJ$7&gt;0),INDEX(Výskyt[#Data],MATCH($B235,Výskyt[kód-P]),AJ$7),"")</f>
        <v/>
      </c>
      <c r="AK235" s="48" t="str">
        <f ca="1">IF(AND($B235&gt;0,AK$7&gt;0),INDEX(Výskyt[#Data],MATCH($B235,Výskyt[kód-P]),AK$7),"")</f>
        <v/>
      </c>
      <c r="AL235" s="48" t="str">
        <f ca="1">IF(AND($B235&gt;0,AL$7&gt;0),INDEX(Výskyt[#Data],MATCH($B235,Výskyt[kód-P]),AL$7),"")</f>
        <v/>
      </c>
      <c r="AM235" s="48" t="str">
        <f ca="1">IF(AND($B235&gt;0,AM$7&gt;0),INDEX(Výskyt[#Data],MATCH($B235,Výskyt[kód-P]),AM$7),"")</f>
        <v/>
      </c>
      <c r="AN235" s="48" t="str">
        <f ca="1">IF(AND($B235&gt;0,AN$7&gt;0),INDEX(Výskyt[#Data],MATCH($B235,Výskyt[kód-P]),AN$7),"")</f>
        <v/>
      </c>
      <c r="AO235" s="48" t="str">
        <f ca="1">IF(AND($B235&gt;0,AO$7&gt;0),INDEX(Výskyt[#Data],MATCH($B235,Výskyt[kód-P]),AO$7),"")</f>
        <v/>
      </c>
      <c r="AP235" s="48" t="str">
        <f ca="1">IF(AND($B235&gt;0,AP$7&gt;0),INDEX(Výskyt[#Data],MATCH($B235,Výskyt[kód-P]),AP$7),"")</f>
        <v/>
      </c>
      <c r="AQ235" s="48" t="str">
        <f ca="1">IF(AND($B235&gt;0,AQ$7&gt;0),INDEX(Výskyt[#Data],MATCH($B235,Výskyt[kód-P]),AQ$7),"")</f>
        <v/>
      </c>
      <c r="AR235" s="48" t="str">
        <f ca="1">IF(AND($B235&gt;0,AR$7&gt;0),INDEX(Výskyt[#Data],MATCH($B235,Výskyt[kód-P]),AR$7),"")</f>
        <v/>
      </c>
      <c r="AS235" s="48" t="str">
        <f ca="1">IF(AND($B235&gt;0,AS$7&gt;0),INDEX(Výskyt[#Data],MATCH($B235,Výskyt[kód-P]),AS$7),"")</f>
        <v/>
      </c>
      <c r="AT235" s="48" t="str">
        <f ca="1">IF(AND($B235&gt;0,AT$7&gt;0),INDEX(Výskyt[#Data],MATCH($B235,Výskyt[kód-P]),AT$7),"")</f>
        <v/>
      </c>
      <c r="AU235" s="48" t="str">
        <f ca="1">IF(AND($B235&gt;0,AU$7&gt;0),INDEX(Výskyt[#Data],MATCH($B235,Výskyt[kód-P]),AU$7),"")</f>
        <v/>
      </c>
      <c r="AV235" s="48" t="str">
        <f ca="1">IF(AND($B235&gt;0,AV$7&gt;0),INDEX(Výskyt[#Data],MATCH($B235,Výskyt[kód-P]),AV$7),"")</f>
        <v/>
      </c>
      <c r="AW235" s="48" t="str">
        <f ca="1">IF(AND($B235&gt;0,AW$7&gt;0),INDEX(Výskyt[#Data],MATCH($B235,Výskyt[kód-P]),AW$7),"")</f>
        <v/>
      </c>
      <c r="AX235" s="48" t="str">
        <f ca="1">IF(AND($B235&gt;0,AX$7&gt;0),INDEX(Výskyt[#Data],MATCH($B235,Výskyt[kód-P]),AX$7),"")</f>
        <v/>
      </c>
      <c r="AY235" s="48" t="str">
        <f ca="1">IF(AND($B235&gt;0,AY$7&gt;0),INDEX(Výskyt[#Data],MATCH($B235,Výskyt[kód-P]),AY$7),"")</f>
        <v/>
      </c>
      <c r="AZ235" s="48" t="str">
        <f ca="1">IF(AND($B235&gt;0,AZ$7&gt;0),INDEX(Výskyt[#Data],MATCH($B235,Výskyt[kód-P]),AZ$7),"")</f>
        <v/>
      </c>
      <c r="BA235" s="48" t="str">
        <f ca="1">IF(AND($B235&gt;0,BA$7&gt;0),INDEX(Výskyt[#Data],MATCH($B235,Výskyt[kód-P]),BA$7),"")</f>
        <v/>
      </c>
      <c r="BB235" s="42"/>
    </row>
    <row r="236" spans="1:54" ht="12.75" customHeight="1" x14ac:dyDescent="0.4">
      <c r="A236" s="54">
        <v>228</v>
      </c>
      <c r="B236" s="55" t="str">
        <f>IFERROR(INDEX(Výskyt[[poradie]:[kód-P]],MATCH(A236,Výskyt[poradie],0),2),"")</f>
        <v/>
      </c>
      <c r="C236" s="55" t="str">
        <f>IFERROR(INDEX(Cenník[[Kód]:[Názov]],MATCH($B236,Cenník[Kód]),2),"")</f>
        <v/>
      </c>
      <c r="D236" s="48" t="str">
        <f t="shared" ca="1" si="9"/>
        <v/>
      </c>
      <c r="E236" s="56" t="str">
        <f>IFERROR(INDEX(Cenník[[KódN]:[JC]],MATCH($B236,Cenník[KódN]),2),"")</f>
        <v/>
      </c>
      <c r="F236" s="57" t="str">
        <f t="shared" ca="1" si="10"/>
        <v/>
      </c>
      <c r="G236" s="42"/>
      <c r="H236" s="58" t="str">
        <f t="shared" si="11"/>
        <v/>
      </c>
      <c r="I236" s="48" t="str">
        <f ca="1">IF(AND($B236&gt;0,I$7&gt;0),INDEX(Výskyt[#Data],MATCH($B236,Výskyt[kód-P]),I$7),"")</f>
        <v/>
      </c>
      <c r="J236" s="48" t="str">
        <f ca="1">IF(AND($B236&gt;0,J$7&gt;0),INDEX(Výskyt[#Data],MATCH($B236,Výskyt[kód-P]),J$7),"")</f>
        <v/>
      </c>
      <c r="K236" s="48" t="str">
        <f ca="1">IF(AND($B236&gt;0,K$7&gt;0),INDEX(Výskyt[#Data],MATCH($B236,Výskyt[kód-P]),K$7),"")</f>
        <v/>
      </c>
      <c r="L236" s="48" t="str">
        <f ca="1">IF(AND($B236&gt;0,L$7&gt;0),INDEX(Výskyt[#Data],MATCH($B236,Výskyt[kód-P]),L$7),"")</f>
        <v/>
      </c>
      <c r="M236" s="48" t="str">
        <f ca="1">IF(AND($B236&gt;0,M$7&gt;0),INDEX(Výskyt[#Data],MATCH($B236,Výskyt[kód-P]),M$7),"")</f>
        <v/>
      </c>
      <c r="N236" s="48" t="str">
        <f ca="1">IF(AND($B236&gt;0,N$7&gt;0),INDEX(Výskyt[#Data],MATCH($B236,Výskyt[kód-P]),N$7),"")</f>
        <v/>
      </c>
      <c r="O236" s="48" t="str">
        <f ca="1">IF(AND($B236&gt;0,O$7&gt;0),INDEX(Výskyt[#Data],MATCH($B236,Výskyt[kód-P]),O$7),"")</f>
        <v/>
      </c>
      <c r="P236" s="48" t="str">
        <f ca="1">IF(AND($B236&gt;0,P$7&gt;0),INDEX(Výskyt[#Data],MATCH($B236,Výskyt[kód-P]),P$7),"")</f>
        <v/>
      </c>
      <c r="Q236" s="48" t="str">
        <f ca="1">IF(AND($B236&gt;0,Q$7&gt;0),INDEX(Výskyt[#Data],MATCH($B236,Výskyt[kód-P]),Q$7),"")</f>
        <v/>
      </c>
      <c r="R236" s="48" t="str">
        <f ca="1">IF(AND($B236&gt;0,R$7&gt;0),INDEX(Výskyt[#Data],MATCH($B236,Výskyt[kód-P]),R$7),"")</f>
        <v/>
      </c>
      <c r="S236" s="48" t="str">
        <f ca="1">IF(AND($B236&gt;0,S$7&gt;0),INDEX(Výskyt[#Data],MATCH($B236,Výskyt[kód-P]),S$7),"")</f>
        <v/>
      </c>
      <c r="T236" s="48" t="str">
        <f ca="1">IF(AND($B236&gt;0,T$7&gt;0),INDEX(Výskyt[#Data],MATCH($B236,Výskyt[kód-P]),T$7),"")</f>
        <v/>
      </c>
      <c r="U236" s="48" t="str">
        <f ca="1">IF(AND($B236&gt;0,U$7&gt;0),INDEX(Výskyt[#Data],MATCH($B236,Výskyt[kód-P]),U$7),"")</f>
        <v/>
      </c>
      <c r="V236" s="48" t="str">
        <f ca="1">IF(AND($B236&gt;0,V$7&gt;0),INDEX(Výskyt[#Data],MATCH($B236,Výskyt[kód-P]),V$7),"")</f>
        <v/>
      </c>
      <c r="W236" s="48" t="str">
        <f ca="1">IF(AND($B236&gt;0,W$7&gt;0),INDEX(Výskyt[#Data],MATCH($B236,Výskyt[kód-P]),W$7),"")</f>
        <v/>
      </c>
      <c r="X236" s="48" t="str">
        <f ca="1">IF(AND($B236&gt;0,X$7&gt;0),INDEX(Výskyt[#Data],MATCH($B236,Výskyt[kód-P]),X$7),"")</f>
        <v/>
      </c>
      <c r="Y236" s="48" t="str">
        <f ca="1">IF(AND($B236&gt;0,Y$7&gt;0),INDEX(Výskyt[#Data],MATCH($B236,Výskyt[kód-P]),Y$7),"")</f>
        <v/>
      </c>
      <c r="Z236" s="48" t="str">
        <f ca="1">IF(AND($B236&gt;0,Z$7&gt;0),INDEX(Výskyt[#Data],MATCH($B236,Výskyt[kód-P]),Z$7),"")</f>
        <v/>
      </c>
      <c r="AA236" s="48" t="str">
        <f ca="1">IF(AND($B236&gt;0,AA$7&gt;0),INDEX(Výskyt[#Data],MATCH($B236,Výskyt[kód-P]),AA$7),"")</f>
        <v/>
      </c>
      <c r="AB236" s="48" t="str">
        <f ca="1">IF(AND($B236&gt;0,AB$7&gt;0),INDEX(Výskyt[#Data],MATCH($B236,Výskyt[kód-P]),AB$7),"")</f>
        <v/>
      </c>
      <c r="AC236" s="48" t="str">
        <f ca="1">IF(AND($B236&gt;0,AC$7&gt;0),INDEX(Výskyt[#Data],MATCH($B236,Výskyt[kód-P]),AC$7),"")</f>
        <v/>
      </c>
      <c r="AD236" s="48" t="str">
        <f ca="1">IF(AND($B236&gt;0,AD$7&gt;0),INDEX(Výskyt[#Data],MATCH($B236,Výskyt[kód-P]),AD$7),"")</f>
        <v/>
      </c>
      <c r="AE236" s="48" t="str">
        <f ca="1">IF(AND($B236&gt;0,AE$7&gt;0),INDEX(Výskyt[#Data],MATCH($B236,Výskyt[kód-P]),AE$7),"")</f>
        <v/>
      </c>
      <c r="AF236" s="48" t="str">
        <f ca="1">IF(AND($B236&gt;0,AF$7&gt;0),INDEX(Výskyt[#Data],MATCH($B236,Výskyt[kód-P]),AF$7),"")</f>
        <v/>
      </c>
      <c r="AG236" s="48" t="str">
        <f ca="1">IF(AND($B236&gt;0,AG$7&gt;0),INDEX(Výskyt[#Data],MATCH($B236,Výskyt[kód-P]),AG$7),"")</f>
        <v/>
      </c>
      <c r="AH236" s="48" t="str">
        <f ca="1">IF(AND($B236&gt;0,AH$7&gt;0),INDEX(Výskyt[#Data],MATCH($B236,Výskyt[kód-P]),AH$7),"")</f>
        <v/>
      </c>
      <c r="AI236" s="48" t="str">
        <f ca="1">IF(AND($B236&gt;0,AI$7&gt;0),INDEX(Výskyt[#Data],MATCH($B236,Výskyt[kód-P]),AI$7),"")</f>
        <v/>
      </c>
      <c r="AJ236" s="48" t="str">
        <f ca="1">IF(AND($B236&gt;0,AJ$7&gt;0),INDEX(Výskyt[#Data],MATCH($B236,Výskyt[kód-P]),AJ$7),"")</f>
        <v/>
      </c>
      <c r="AK236" s="48" t="str">
        <f ca="1">IF(AND($B236&gt;0,AK$7&gt;0),INDEX(Výskyt[#Data],MATCH($B236,Výskyt[kód-P]),AK$7),"")</f>
        <v/>
      </c>
      <c r="AL236" s="48" t="str">
        <f ca="1">IF(AND($B236&gt;0,AL$7&gt;0),INDEX(Výskyt[#Data],MATCH($B236,Výskyt[kód-P]),AL$7),"")</f>
        <v/>
      </c>
      <c r="AM236" s="48" t="str">
        <f ca="1">IF(AND($B236&gt;0,AM$7&gt;0),INDEX(Výskyt[#Data],MATCH($B236,Výskyt[kód-P]),AM$7),"")</f>
        <v/>
      </c>
      <c r="AN236" s="48" t="str">
        <f ca="1">IF(AND($B236&gt;0,AN$7&gt;0),INDEX(Výskyt[#Data],MATCH($B236,Výskyt[kód-P]),AN$7),"")</f>
        <v/>
      </c>
      <c r="AO236" s="48" t="str">
        <f ca="1">IF(AND($B236&gt;0,AO$7&gt;0),INDEX(Výskyt[#Data],MATCH($B236,Výskyt[kód-P]),AO$7),"")</f>
        <v/>
      </c>
      <c r="AP236" s="48" t="str">
        <f ca="1">IF(AND($B236&gt;0,AP$7&gt;0),INDEX(Výskyt[#Data],MATCH($B236,Výskyt[kód-P]),AP$7),"")</f>
        <v/>
      </c>
      <c r="AQ236" s="48" t="str">
        <f ca="1">IF(AND($B236&gt;0,AQ$7&gt;0),INDEX(Výskyt[#Data],MATCH($B236,Výskyt[kód-P]),AQ$7),"")</f>
        <v/>
      </c>
      <c r="AR236" s="48" t="str">
        <f ca="1">IF(AND($B236&gt;0,AR$7&gt;0),INDEX(Výskyt[#Data],MATCH($B236,Výskyt[kód-P]),AR$7),"")</f>
        <v/>
      </c>
      <c r="AS236" s="48" t="str">
        <f ca="1">IF(AND($B236&gt;0,AS$7&gt;0),INDEX(Výskyt[#Data],MATCH($B236,Výskyt[kód-P]),AS$7),"")</f>
        <v/>
      </c>
      <c r="AT236" s="48" t="str">
        <f ca="1">IF(AND($B236&gt;0,AT$7&gt;0),INDEX(Výskyt[#Data],MATCH($B236,Výskyt[kód-P]),AT$7),"")</f>
        <v/>
      </c>
      <c r="AU236" s="48" t="str">
        <f ca="1">IF(AND($B236&gt;0,AU$7&gt;0),INDEX(Výskyt[#Data],MATCH($B236,Výskyt[kód-P]),AU$7),"")</f>
        <v/>
      </c>
      <c r="AV236" s="48" t="str">
        <f ca="1">IF(AND($B236&gt;0,AV$7&gt;0),INDEX(Výskyt[#Data],MATCH($B236,Výskyt[kód-P]),AV$7),"")</f>
        <v/>
      </c>
      <c r="AW236" s="48" t="str">
        <f ca="1">IF(AND($B236&gt;0,AW$7&gt;0),INDEX(Výskyt[#Data],MATCH($B236,Výskyt[kód-P]),AW$7),"")</f>
        <v/>
      </c>
      <c r="AX236" s="48" t="str">
        <f ca="1">IF(AND($B236&gt;0,AX$7&gt;0),INDEX(Výskyt[#Data],MATCH($B236,Výskyt[kód-P]),AX$7),"")</f>
        <v/>
      </c>
      <c r="AY236" s="48" t="str">
        <f ca="1">IF(AND($B236&gt;0,AY$7&gt;0),INDEX(Výskyt[#Data],MATCH($B236,Výskyt[kód-P]),AY$7),"")</f>
        <v/>
      </c>
      <c r="AZ236" s="48" t="str">
        <f ca="1">IF(AND($B236&gt;0,AZ$7&gt;0),INDEX(Výskyt[#Data],MATCH($B236,Výskyt[kód-P]),AZ$7),"")</f>
        <v/>
      </c>
      <c r="BA236" s="48" t="str">
        <f ca="1">IF(AND($B236&gt;0,BA$7&gt;0),INDEX(Výskyt[#Data],MATCH($B236,Výskyt[kód-P]),BA$7),"")</f>
        <v/>
      </c>
      <c r="BB236" s="42"/>
    </row>
    <row r="237" spans="1:54" ht="12.75" customHeight="1" x14ac:dyDescent="0.4">
      <c r="A237" s="54">
        <v>229</v>
      </c>
      <c r="B237" s="55" t="str">
        <f>IFERROR(INDEX(Výskyt[[poradie]:[kód-P]],MATCH(A237,Výskyt[poradie],0),2),"")</f>
        <v/>
      </c>
      <c r="C237" s="55" t="str">
        <f>IFERROR(INDEX(Cenník[[Kód]:[Názov]],MATCH($B237,Cenník[Kód]),2),"")</f>
        <v/>
      </c>
      <c r="D237" s="48" t="str">
        <f t="shared" ca="1" si="9"/>
        <v/>
      </c>
      <c r="E237" s="56" t="str">
        <f>IFERROR(INDEX(Cenník[[KódN]:[JC]],MATCH($B237,Cenník[KódN]),2),"")</f>
        <v/>
      </c>
      <c r="F237" s="57" t="str">
        <f t="shared" ca="1" si="10"/>
        <v/>
      </c>
      <c r="G237" s="42"/>
      <c r="H237" s="58" t="str">
        <f t="shared" si="11"/>
        <v/>
      </c>
      <c r="I237" s="48" t="str">
        <f ca="1">IF(AND($B237&gt;0,I$7&gt;0),INDEX(Výskyt[#Data],MATCH($B237,Výskyt[kód-P]),I$7),"")</f>
        <v/>
      </c>
      <c r="J237" s="48" t="str">
        <f ca="1">IF(AND($B237&gt;0,J$7&gt;0),INDEX(Výskyt[#Data],MATCH($B237,Výskyt[kód-P]),J$7),"")</f>
        <v/>
      </c>
      <c r="K237" s="48" t="str">
        <f ca="1">IF(AND($B237&gt;0,K$7&gt;0),INDEX(Výskyt[#Data],MATCH($B237,Výskyt[kód-P]),K$7),"")</f>
        <v/>
      </c>
      <c r="L237" s="48" t="str">
        <f ca="1">IF(AND($B237&gt;0,L$7&gt;0),INDEX(Výskyt[#Data],MATCH($B237,Výskyt[kód-P]),L$7),"")</f>
        <v/>
      </c>
      <c r="M237" s="48" t="str">
        <f ca="1">IF(AND($B237&gt;0,M$7&gt;0),INDEX(Výskyt[#Data],MATCH($B237,Výskyt[kód-P]),M$7),"")</f>
        <v/>
      </c>
      <c r="N237" s="48" t="str">
        <f ca="1">IF(AND($B237&gt;0,N$7&gt;0),INDEX(Výskyt[#Data],MATCH($B237,Výskyt[kód-P]),N$7),"")</f>
        <v/>
      </c>
      <c r="O237" s="48" t="str">
        <f ca="1">IF(AND($B237&gt;0,O$7&gt;0),INDEX(Výskyt[#Data],MATCH($B237,Výskyt[kód-P]),O$7),"")</f>
        <v/>
      </c>
      <c r="P237" s="48" t="str">
        <f ca="1">IF(AND($B237&gt;0,P$7&gt;0),INDEX(Výskyt[#Data],MATCH($B237,Výskyt[kód-P]),P$7),"")</f>
        <v/>
      </c>
      <c r="Q237" s="48" t="str">
        <f ca="1">IF(AND($B237&gt;0,Q$7&gt;0),INDEX(Výskyt[#Data],MATCH($B237,Výskyt[kód-P]),Q$7),"")</f>
        <v/>
      </c>
      <c r="R237" s="48" t="str">
        <f ca="1">IF(AND($B237&gt;0,R$7&gt;0),INDEX(Výskyt[#Data],MATCH($B237,Výskyt[kód-P]),R$7),"")</f>
        <v/>
      </c>
      <c r="S237" s="48" t="str">
        <f ca="1">IF(AND($B237&gt;0,S$7&gt;0),INDEX(Výskyt[#Data],MATCH($B237,Výskyt[kód-P]),S$7),"")</f>
        <v/>
      </c>
      <c r="T237" s="48" t="str">
        <f ca="1">IF(AND($B237&gt;0,T$7&gt;0),INDEX(Výskyt[#Data],MATCH($B237,Výskyt[kód-P]),T$7),"")</f>
        <v/>
      </c>
      <c r="U237" s="48" t="str">
        <f ca="1">IF(AND($B237&gt;0,U$7&gt;0),INDEX(Výskyt[#Data],MATCH($B237,Výskyt[kód-P]),U$7),"")</f>
        <v/>
      </c>
      <c r="V237" s="48" t="str">
        <f ca="1">IF(AND($B237&gt;0,V$7&gt;0),INDEX(Výskyt[#Data],MATCH($B237,Výskyt[kód-P]),V$7),"")</f>
        <v/>
      </c>
      <c r="W237" s="48" t="str">
        <f ca="1">IF(AND($B237&gt;0,W$7&gt;0),INDEX(Výskyt[#Data],MATCH($B237,Výskyt[kód-P]),W$7),"")</f>
        <v/>
      </c>
      <c r="X237" s="48" t="str">
        <f ca="1">IF(AND($B237&gt;0,X$7&gt;0),INDEX(Výskyt[#Data],MATCH($B237,Výskyt[kód-P]),X$7),"")</f>
        <v/>
      </c>
      <c r="Y237" s="48" t="str">
        <f ca="1">IF(AND($B237&gt;0,Y$7&gt;0),INDEX(Výskyt[#Data],MATCH($B237,Výskyt[kód-P]),Y$7),"")</f>
        <v/>
      </c>
      <c r="Z237" s="48" t="str">
        <f ca="1">IF(AND($B237&gt;0,Z$7&gt;0),INDEX(Výskyt[#Data],MATCH($B237,Výskyt[kód-P]),Z$7),"")</f>
        <v/>
      </c>
      <c r="AA237" s="48" t="str">
        <f ca="1">IF(AND($B237&gt;0,AA$7&gt;0),INDEX(Výskyt[#Data],MATCH($B237,Výskyt[kód-P]),AA$7),"")</f>
        <v/>
      </c>
      <c r="AB237" s="48" t="str">
        <f ca="1">IF(AND($B237&gt;0,AB$7&gt;0),INDEX(Výskyt[#Data],MATCH($B237,Výskyt[kód-P]),AB$7),"")</f>
        <v/>
      </c>
      <c r="AC237" s="48" t="str">
        <f ca="1">IF(AND($B237&gt;0,AC$7&gt;0),INDEX(Výskyt[#Data],MATCH($B237,Výskyt[kód-P]),AC$7),"")</f>
        <v/>
      </c>
      <c r="AD237" s="48" t="str">
        <f ca="1">IF(AND($B237&gt;0,AD$7&gt;0),INDEX(Výskyt[#Data],MATCH($B237,Výskyt[kód-P]),AD$7),"")</f>
        <v/>
      </c>
      <c r="AE237" s="48" t="str">
        <f ca="1">IF(AND($B237&gt;0,AE$7&gt;0),INDEX(Výskyt[#Data],MATCH($B237,Výskyt[kód-P]),AE$7),"")</f>
        <v/>
      </c>
      <c r="AF237" s="48" t="str">
        <f ca="1">IF(AND($B237&gt;0,AF$7&gt;0),INDEX(Výskyt[#Data],MATCH($B237,Výskyt[kód-P]),AF$7),"")</f>
        <v/>
      </c>
      <c r="AG237" s="48" t="str">
        <f ca="1">IF(AND($B237&gt;0,AG$7&gt;0),INDEX(Výskyt[#Data],MATCH($B237,Výskyt[kód-P]),AG$7),"")</f>
        <v/>
      </c>
      <c r="AH237" s="48" t="str">
        <f ca="1">IF(AND($B237&gt;0,AH$7&gt;0),INDEX(Výskyt[#Data],MATCH($B237,Výskyt[kód-P]),AH$7),"")</f>
        <v/>
      </c>
      <c r="AI237" s="48" t="str">
        <f ca="1">IF(AND($B237&gt;0,AI$7&gt;0),INDEX(Výskyt[#Data],MATCH($B237,Výskyt[kód-P]),AI$7),"")</f>
        <v/>
      </c>
      <c r="AJ237" s="48" t="str">
        <f ca="1">IF(AND($B237&gt;0,AJ$7&gt;0),INDEX(Výskyt[#Data],MATCH($B237,Výskyt[kód-P]),AJ$7),"")</f>
        <v/>
      </c>
      <c r="AK237" s="48" t="str">
        <f ca="1">IF(AND($B237&gt;0,AK$7&gt;0),INDEX(Výskyt[#Data],MATCH($B237,Výskyt[kód-P]),AK$7),"")</f>
        <v/>
      </c>
      <c r="AL237" s="48" t="str">
        <f ca="1">IF(AND($B237&gt;0,AL$7&gt;0),INDEX(Výskyt[#Data],MATCH($B237,Výskyt[kód-P]),AL$7),"")</f>
        <v/>
      </c>
      <c r="AM237" s="48" t="str">
        <f ca="1">IF(AND($B237&gt;0,AM$7&gt;0),INDEX(Výskyt[#Data],MATCH($B237,Výskyt[kód-P]),AM$7),"")</f>
        <v/>
      </c>
      <c r="AN237" s="48" t="str">
        <f ca="1">IF(AND($B237&gt;0,AN$7&gt;0),INDEX(Výskyt[#Data],MATCH($B237,Výskyt[kód-P]),AN$7),"")</f>
        <v/>
      </c>
      <c r="AO237" s="48" t="str">
        <f ca="1">IF(AND($B237&gt;0,AO$7&gt;0),INDEX(Výskyt[#Data],MATCH($B237,Výskyt[kód-P]),AO$7),"")</f>
        <v/>
      </c>
      <c r="AP237" s="48" t="str">
        <f ca="1">IF(AND($B237&gt;0,AP$7&gt;0),INDEX(Výskyt[#Data],MATCH($B237,Výskyt[kód-P]),AP$7),"")</f>
        <v/>
      </c>
      <c r="AQ237" s="48" t="str">
        <f ca="1">IF(AND($B237&gt;0,AQ$7&gt;0),INDEX(Výskyt[#Data],MATCH($B237,Výskyt[kód-P]),AQ$7),"")</f>
        <v/>
      </c>
      <c r="AR237" s="48" t="str">
        <f ca="1">IF(AND($B237&gt;0,AR$7&gt;0),INDEX(Výskyt[#Data],MATCH($B237,Výskyt[kód-P]),AR$7),"")</f>
        <v/>
      </c>
      <c r="AS237" s="48" t="str">
        <f ca="1">IF(AND($B237&gt;0,AS$7&gt;0),INDEX(Výskyt[#Data],MATCH($B237,Výskyt[kód-P]),AS$7),"")</f>
        <v/>
      </c>
      <c r="AT237" s="48" t="str">
        <f ca="1">IF(AND($B237&gt;0,AT$7&gt;0),INDEX(Výskyt[#Data],MATCH($B237,Výskyt[kód-P]),AT$7),"")</f>
        <v/>
      </c>
      <c r="AU237" s="48" t="str">
        <f ca="1">IF(AND($B237&gt;0,AU$7&gt;0),INDEX(Výskyt[#Data],MATCH($B237,Výskyt[kód-P]),AU$7),"")</f>
        <v/>
      </c>
      <c r="AV237" s="48" t="str">
        <f ca="1">IF(AND($B237&gt;0,AV$7&gt;0),INDEX(Výskyt[#Data],MATCH($B237,Výskyt[kód-P]),AV$7),"")</f>
        <v/>
      </c>
      <c r="AW237" s="48" t="str">
        <f ca="1">IF(AND($B237&gt;0,AW$7&gt;0),INDEX(Výskyt[#Data],MATCH($B237,Výskyt[kód-P]),AW$7),"")</f>
        <v/>
      </c>
      <c r="AX237" s="48" t="str">
        <f ca="1">IF(AND($B237&gt;0,AX$7&gt;0),INDEX(Výskyt[#Data],MATCH($B237,Výskyt[kód-P]),AX$7),"")</f>
        <v/>
      </c>
      <c r="AY237" s="48" t="str">
        <f ca="1">IF(AND($B237&gt;0,AY$7&gt;0),INDEX(Výskyt[#Data],MATCH($B237,Výskyt[kód-P]),AY$7),"")</f>
        <v/>
      </c>
      <c r="AZ237" s="48" t="str">
        <f ca="1">IF(AND($B237&gt;0,AZ$7&gt;0),INDEX(Výskyt[#Data],MATCH($B237,Výskyt[kód-P]),AZ$7),"")</f>
        <v/>
      </c>
      <c r="BA237" s="48" t="str">
        <f ca="1">IF(AND($B237&gt;0,BA$7&gt;0),INDEX(Výskyt[#Data],MATCH($B237,Výskyt[kód-P]),BA$7),"")</f>
        <v/>
      </c>
      <c r="BB237" s="42"/>
    </row>
    <row r="238" spans="1:54" ht="12.75" customHeight="1" x14ac:dyDescent="0.4">
      <c r="A238" s="54">
        <v>230</v>
      </c>
      <c r="B238" s="55" t="str">
        <f>IFERROR(INDEX(Výskyt[[poradie]:[kód-P]],MATCH(A238,Výskyt[poradie],0),2),"")</f>
        <v/>
      </c>
      <c r="C238" s="55" t="str">
        <f>IFERROR(INDEX(Cenník[[Kód]:[Názov]],MATCH($B238,Cenník[Kód]),2),"")</f>
        <v/>
      </c>
      <c r="D238" s="48" t="str">
        <f t="shared" ca="1" si="9"/>
        <v/>
      </c>
      <c r="E238" s="56" t="str">
        <f>IFERROR(INDEX(Cenník[[KódN]:[JC]],MATCH($B238,Cenník[KódN]),2),"")</f>
        <v/>
      </c>
      <c r="F238" s="57" t="str">
        <f t="shared" ca="1" si="10"/>
        <v/>
      </c>
      <c r="G238" s="42"/>
      <c r="H238" s="58" t="str">
        <f t="shared" si="11"/>
        <v/>
      </c>
      <c r="I238" s="48" t="str">
        <f ca="1">IF(AND($B238&gt;0,I$7&gt;0),INDEX(Výskyt[#Data],MATCH($B238,Výskyt[kód-P]),I$7),"")</f>
        <v/>
      </c>
      <c r="J238" s="48" t="str">
        <f ca="1">IF(AND($B238&gt;0,J$7&gt;0),INDEX(Výskyt[#Data],MATCH($B238,Výskyt[kód-P]),J$7),"")</f>
        <v/>
      </c>
      <c r="K238" s="48" t="str">
        <f ca="1">IF(AND($B238&gt;0,K$7&gt;0),INDEX(Výskyt[#Data],MATCH($B238,Výskyt[kód-P]),K$7),"")</f>
        <v/>
      </c>
      <c r="L238" s="48" t="str">
        <f ca="1">IF(AND($B238&gt;0,L$7&gt;0),INDEX(Výskyt[#Data],MATCH($B238,Výskyt[kód-P]),L$7),"")</f>
        <v/>
      </c>
      <c r="M238" s="48" t="str">
        <f ca="1">IF(AND($B238&gt;0,M$7&gt;0),INDEX(Výskyt[#Data],MATCH($B238,Výskyt[kód-P]),M$7),"")</f>
        <v/>
      </c>
      <c r="N238" s="48" t="str">
        <f ca="1">IF(AND($B238&gt;0,N$7&gt;0),INDEX(Výskyt[#Data],MATCH($B238,Výskyt[kód-P]),N$7),"")</f>
        <v/>
      </c>
      <c r="O238" s="48" t="str">
        <f ca="1">IF(AND($B238&gt;0,O$7&gt;0),INDEX(Výskyt[#Data],MATCH($B238,Výskyt[kód-P]),O$7),"")</f>
        <v/>
      </c>
      <c r="P238" s="48" t="str">
        <f ca="1">IF(AND($B238&gt;0,P$7&gt;0),INDEX(Výskyt[#Data],MATCH($B238,Výskyt[kód-P]),P$7),"")</f>
        <v/>
      </c>
      <c r="Q238" s="48" t="str">
        <f ca="1">IF(AND($B238&gt;0,Q$7&gt;0),INDEX(Výskyt[#Data],MATCH($B238,Výskyt[kód-P]),Q$7),"")</f>
        <v/>
      </c>
      <c r="R238" s="48" t="str">
        <f ca="1">IF(AND($B238&gt;0,R$7&gt;0),INDEX(Výskyt[#Data],MATCH($B238,Výskyt[kód-P]),R$7),"")</f>
        <v/>
      </c>
      <c r="S238" s="48" t="str">
        <f ca="1">IF(AND($B238&gt;0,S$7&gt;0),INDEX(Výskyt[#Data],MATCH($B238,Výskyt[kód-P]),S$7),"")</f>
        <v/>
      </c>
      <c r="T238" s="48" t="str">
        <f ca="1">IF(AND($B238&gt;0,T$7&gt;0),INDEX(Výskyt[#Data],MATCH($B238,Výskyt[kód-P]),T$7),"")</f>
        <v/>
      </c>
      <c r="U238" s="48" t="str">
        <f ca="1">IF(AND($B238&gt;0,U$7&gt;0),INDEX(Výskyt[#Data],MATCH($B238,Výskyt[kód-P]),U$7),"")</f>
        <v/>
      </c>
      <c r="V238" s="48" t="str">
        <f ca="1">IF(AND($B238&gt;0,V$7&gt;0),INDEX(Výskyt[#Data],MATCH($B238,Výskyt[kód-P]),V$7),"")</f>
        <v/>
      </c>
      <c r="W238" s="48" t="str">
        <f ca="1">IF(AND($B238&gt;0,W$7&gt;0),INDEX(Výskyt[#Data],MATCH($B238,Výskyt[kód-P]),W$7),"")</f>
        <v/>
      </c>
      <c r="X238" s="48" t="str">
        <f ca="1">IF(AND($B238&gt;0,X$7&gt;0),INDEX(Výskyt[#Data],MATCH($B238,Výskyt[kód-P]),X$7),"")</f>
        <v/>
      </c>
      <c r="Y238" s="48" t="str">
        <f ca="1">IF(AND($B238&gt;0,Y$7&gt;0),INDEX(Výskyt[#Data],MATCH($B238,Výskyt[kód-P]),Y$7),"")</f>
        <v/>
      </c>
      <c r="Z238" s="48" t="str">
        <f ca="1">IF(AND($B238&gt;0,Z$7&gt;0),INDEX(Výskyt[#Data],MATCH($B238,Výskyt[kód-P]),Z$7),"")</f>
        <v/>
      </c>
      <c r="AA238" s="48" t="str">
        <f ca="1">IF(AND($B238&gt;0,AA$7&gt;0),INDEX(Výskyt[#Data],MATCH($B238,Výskyt[kód-P]),AA$7),"")</f>
        <v/>
      </c>
      <c r="AB238" s="48" t="str">
        <f ca="1">IF(AND($B238&gt;0,AB$7&gt;0),INDEX(Výskyt[#Data],MATCH($B238,Výskyt[kód-P]),AB$7),"")</f>
        <v/>
      </c>
      <c r="AC238" s="48" t="str">
        <f ca="1">IF(AND($B238&gt;0,AC$7&gt;0),INDEX(Výskyt[#Data],MATCH($B238,Výskyt[kód-P]),AC$7),"")</f>
        <v/>
      </c>
      <c r="AD238" s="48" t="str">
        <f ca="1">IF(AND($B238&gt;0,AD$7&gt;0),INDEX(Výskyt[#Data],MATCH($B238,Výskyt[kód-P]),AD$7),"")</f>
        <v/>
      </c>
      <c r="AE238" s="48" t="str">
        <f ca="1">IF(AND($B238&gt;0,AE$7&gt;0),INDEX(Výskyt[#Data],MATCH($B238,Výskyt[kód-P]),AE$7),"")</f>
        <v/>
      </c>
      <c r="AF238" s="48" t="str">
        <f ca="1">IF(AND($B238&gt;0,AF$7&gt;0),INDEX(Výskyt[#Data],MATCH($B238,Výskyt[kód-P]),AF$7),"")</f>
        <v/>
      </c>
      <c r="AG238" s="48" t="str">
        <f ca="1">IF(AND($B238&gt;0,AG$7&gt;0),INDEX(Výskyt[#Data],MATCH($B238,Výskyt[kód-P]),AG$7),"")</f>
        <v/>
      </c>
      <c r="AH238" s="48" t="str">
        <f ca="1">IF(AND($B238&gt;0,AH$7&gt;0),INDEX(Výskyt[#Data],MATCH($B238,Výskyt[kód-P]),AH$7),"")</f>
        <v/>
      </c>
      <c r="AI238" s="48" t="str">
        <f ca="1">IF(AND($B238&gt;0,AI$7&gt;0),INDEX(Výskyt[#Data],MATCH($B238,Výskyt[kód-P]),AI$7),"")</f>
        <v/>
      </c>
      <c r="AJ238" s="48" t="str">
        <f ca="1">IF(AND($B238&gt;0,AJ$7&gt;0),INDEX(Výskyt[#Data],MATCH($B238,Výskyt[kód-P]),AJ$7),"")</f>
        <v/>
      </c>
      <c r="AK238" s="48" t="str">
        <f ca="1">IF(AND($B238&gt;0,AK$7&gt;0),INDEX(Výskyt[#Data],MATCH($B238,Výskyt[kód-P]),AK$7),"")</f>
        <v/>
      </c>
      <c r="AL238" s="48" t="str">
        <f ca="1">IF(AND($B238&gt;0,AL$7&gt;0),INDEX(Výskyt[#Data],MATCH($B238,Výskyt[kód-P]),AL$7),"")</f>
        <v/>
      </c>
      <c r="AM238" s="48" t="str">
        <f ca="1">IF(AND($B238&gt;0,AM$7&gt;0),INDEX(Výskyt[#Data],MATCH($B238,Výskyt[kód-P]),AM$7),"")</f>
        <v/>
      </c>
      <c r="AN238" s="48" t="str">
        <f ca="1">IF(AND($B238&gt;0,AN$7&gt;0),INDEX(Výskyt[#Data],MATCH($B238,Výskyt[kód-P]),AN$7),"")</f>
        <v/>
      </c>
      <c r="AO238" s="48" t="str">
        <f ca="1">IF(AND($B238&gt;0,AO$7&gt;0),INDEX(Výskyt[#Data],MATCH($B238,Výskyt[kód-P]),AO$7),"")</f>
        <v/>
      </c>
      <c r="AP238" s="48" t="str">
        <f ca="1">IF(AND($B238&gt;0,AP$7&gt;0),INDEX(Výskyt[#Data],MATCH($B238,Výskyt[kód-P]),AP$7),"")</f>
        <v/>
      </c>
      <c r="AQ238" s="48" t="str">
        <f ca="1">IF(AND($B238&gt;0,AQ$7&gt;0),INDEX(Výskyt[#Data],MATCH($B238,Výskyt[kód-P]),AQ$7),"")</f>
        <v/>
      </c>
      <c r="AR238" s="48" t="str">
        <f ca="1">IF(AND($B238&gt;0,AR$7&gt;0),INDEX(Výskyt[#Data],MATCH($B238,Výskyt[kód-P]),AR$7),"")</f>
        <v/>
      </c>
      <c r="AS238" s="48" t="str">
        <f ca="1">IF(AND($B238&gt;0,AS$7&gt;0),INDEX(Výskyt[#Data],MATCH($B238,Výskyt[kód-P]),AS$7),"")</f>
        <v/>
      </c>
      <c r="AT238" s="48" t="str">
        <f ca="1">IF(AND($B238&gt;0,AT$7&gt;0),INDEX(Výskyt[#Data],MATCH($B238,Výskyt[kód-P]),AT$7),"")</f>
        <v/>
      </c>
      <c r="AU238" s="48" t="str">
        <f ca="1">IF(AND($B238&gt;0,AU$7&gt;0),INDEX(Výskyt[#Data],MATCH($B238,Výskyt[kód-P]),AU$7),"")</f>
        <v/>
      </c>
      <c r="AV238" s="48" t="str">
        <f ca="1">IF(AND($B238&gt;0,AV$7&gt;0),INDEX(Výskyt[#Data],MATCH($B238,Výskyt[kód-P]),AV$7),"")</f>
        <v/>
      </c>
      <c r="AW238" s="48" t="str">
        <f ca="1">IF(AND($B238&gt;0,AW$7&gt;0),INDEX(Výskyt[#Data],MATCH($B238,Výskyt[kód-P]),AW$7),"")</f>
        <v/>
      </c>
      <c r="AX238" s="48" t="str">
        <f ca="1">IF(AND($B238&gt;0,AX$7&gt;0),INDEX(Výskyt[#Data],MATCH($B238,Výskyt[kód-P]),AX$7),"")</f>
        <v/>
      </c>
      <c r="AY238" s="48" t="str">
        <f ca="1">IF(AND($B238&gt;0,AY$7&gt;0),INDEX(Výskyt[#Data],MATCH($B238,Výskyt[kód-P]),AY$7),"")</f>
        <v/>
      </c>
      <c r="AZ238" s="48" t="str">
        <f ca="1">IF(AND($B238&gt;0,AZ$7&gt;0),INDEX(Výskyt[#Data],MATCH($B238,Výskyt[kód-P]),AZ$7),"")</f>
        <v/>
      </c>
      <c r="BA238" s="48" t="str">
        <f ca="1">IF(AND($B238&gt;0,BA$7&gt;0),INDEX(Výskyt[#Data],MATCH($B238,Výskyt[kód-P]),BA$7),"")</f>
        <v/>
      </c>
      <c r="BB238" s="42"/>
    </row>
    <row r="239" spans="1:54" ht="12.75" customHeight="1" x14ac:dyDescent="0.4">
      <c r="A239" s="54">
        <v>231</v>
      </c>
      <c r="B239" s="55" t="str">
        <f>IFERROR(INDEX(Výskyt[[poradie]:[kód-P]],MATCH(A239,Výskyt[poradie],0),2),"")</f>
        <v/>
      </c>
      <c r="C239" s="55" t="str">
        <f>IFERROR(INDEX(Cenník[[Kód]:[Názov]],MATCH($B239,Cenník[Kód]),2),"")</f>
        <v/>
      </c>
      <c r="D239" s="48" t="str">
        <f t="shared" ca="1" si="9"/>
        <v/>
      </c>
      <c r="E239" s="56" t="str">
        <f>IFERROR(INDEX(Cenník[[KódN]:[JC]],MATCH($B239,Cenník[KódN]),2),"")</f>
        <v/>
      </c>
      <c r="F239" s="57" t="str">
        <f t="shared" ca="1" si="10"/>
        <v/>
      </c>
      <c r="G239" s="42"/>
      <c r="H239" s="58" t="str">
        <f t="shared" si="11"/>
        <v/>
      </c>
      <c r="I239" s="48" t="str">
        <f ca="1">IF(AND($B239&gt;0,I$7&gt;0),INDEX(Výskyt[#Data],MATCH($B239,Výskyt[kód-P]),I$7),"")</f>
        <v/>
      </c>
      <c r="J239" s="48" t="str">
        <f ca="1">IF(AND($B239&gt;0,J$7&gt;0),INDEX(Výskyt[#Data],MATCH($B239,Výskyt[kód-P]),J$7),"")</f>
        <v/>
      </c>
      <c r="K239" s="48" t="str">
        <f ca="1">IF(AND($B239&gt;0,K$7&gt;0),INDEX(Výskyt[#Data],MATCH($B239,Výskyt[kód-P]),K$7),"")</f>
        <v/>
      </c>
      <c r="L239" s="48" t="str">
        <f ca="1">IF(AND($B239&gt;0,L$7&gt;0),INDEX(Výskyt[#Data],MATCH($B239,Výskyt[kód-P]),L$7),"")</f>
        <v/>
      </c>
      <c r="M239" s="48" t="str">
        <f ca="1">IF(AND($B239&gt;0,M$7&gt;0),INDEX(Výskyt[#Data],MATCH($B239,Výskyt[kód-P]),M$7),"")</f>
        <v/>
      </c>
      <c r="N239" s="48" t="str">
        <f ca="1">IF(AND($B239&gt;0,N$7&gt;0),INDEX(Výskyt[#Data],MATCH($B239,Výskyt[kód-P]),N$7),"")</f>
        <v/>
      </c>
      <c r="O239" s="48" t="str">
        <f ca="1">IF(AND($B239&gt;0,O$7&gt;0),INDEX(Výskyt[#Data],MATCH($B239,Výskyt[kód-P]),O$7),"")</f>
        <v/>
      </c>
      <c r="P239" s="48" t="str">
        <f ca="1">IF(AND($B239&gt;0,P$7&gt;0),INDEX(Výskyt[#Data],MATCH($B239,Výskyt[kód-P]),P$7),"")</f>
        <v/>
      </c>
      <c r="Q239" s="48" t="str">
        <f ca="1">IF(AND($B239&gt;0,Q$7&gt;0),INDEX(Výskyt[#Data],MATCH($B239,Výskyt[kód-P]),Q$7),"")</f>
        <v/>
      </c>
      <c r="R239" s="48" t="str">
        <f ca="1">IF(AND($B239&gt;0,R$7&gt;0),INDEX(Výskyt[#Data],MATCH($B239,Výskyt[kód-P]),R$7),"")</f>
        <v/>
      </c>
      <c r="S239" s="48" t="str">
        <f ca="1">IF(AND($B239&gt;0,S$7&gt;0),INDEX(Výskyt[#Data],MATCH($B239,Výskyt[kód-P]),S$7),"")</f>
        <v/>
      </c>
      <c r="T239" s="48" t="str">
        <f ca="1">IF(AND($B239&gt;0,T$7&gt;0),INDEX(Výskyt[#Data],MATCH($B239,Výskyt[kód-P]),T$7),"")</f>
        <v/>
      </c>
      <c r="U239" s="48" t="str">
        <f ca="1">IF(AND($B239&gt;0,U$7&gt;0),INDEX(Výskyt[#Data],MATCH($B239,Výskyt[kód-P]),U$7),"")</f>
        <v/>
      </c>
      <c r="V239" s="48" t="str">
        <f ca="1">IF(AND($B239&gt;0,V$7&gt;0),INDEX(Výskyt[#Data],MATCH($B239,Výskyt[kód-P]),V$7),"")</f>
        <v/>
      </c>
      <c r="W239" s="48" t="str">
        <f ca="1">IF(AND($B239&gt;0,W$7&gt;0),INDEX(Výskyt[#Data],MATCH($B239,Výskyt[kód-P]),W$7),"")</f>
        <v/>
      </c>
      <c r="X239" s="48" t="str">
        <f ca="1">IF(AND($B239&gt;0,X$7&gt;0),INDEX(Výskyt[#Data],MATCH($B239,Výskyt[kód-P]),X$7),"")</f>
        <v/>
      </c>
      <c r="Y239" s="48" t="str">
        <f ca="1">IF(AND($B239&gt;0,Y$7&gt;0),INDEX(Výskyt[#Data],MATCH($B239,Výskyt[kód-P]),Y$7),"")</f>
        <v/>
      </c>
      <c r="Z239" s="48" t="str">
        <f ca="1">IF(AND($B239&gt;0,Z$7&gt;0),INDEX(Výskyt[#Data],MATCH($B239,Výskyt[kód-P]),Z$7),"")</f>
        <v/>
      </c>
      <c r="AA239" s="48" t="str">
        <f ca="1">IF(AND($B239&gt;0,AA$7&gt;0),INDEX(Výskyt[#Data],MATCH($B239,Výskyt[kód-P]),AA$7),"")</f>
        <v/>
      </c>
      <c r="AB239" s="48" t="str">
        <f ca="1">IF(AND($B239&gt;0,AB$7&gt;0),INDEX(Výskyt[#Data],MATCH($B239,Výskyt[kód-P]),AB$7),"")</f>
        <v/>
      </c>
      <c r="AC239" s="48" t="str">
        <f ca="1">IF(AND($B239&gt;0,AC$7&gt;0),INDEX(Výskyt[#Data],MATCH($B239,Výskyt[kód-P]),AC$7),"")</f>
        <v/>
      </c>
      <c r="AD239" s="48" t="str">
        <f ca="1">IF(AND($B239&gt;0,AD$7&gt;0),INDEX(Výskyt[#Data],MATCH($B239,Výskyt[kód-P]),AD$7),"")</f>
        <v/>
      </c>
      <c r="AE239" s="48" t="str">
        <f ca="1">IF(AND($B239&gt;0,AE$7&gt;0),INDEX(Výskyt[#Data],MATCH($B239,Výskyt[kód-P]),AE$7),"")</f>
        <v/>
      </c>
      <c r="AF239" s="48" t="str">
        <f ca="1">IF(AND($B239&gt;0,AF$7&gt;0),INDEX(Výskyt[#Data],MATCH($B239,Výskyt[kód-P]),AF$7),"")</f>
        <v/>
      </c>
      <c r="AG239" s="48" t="str">
        <f ca="1">IF(AND($B239&gt;0,AG$7&gt;0),INDEX(Výskyt[#Data],MATCH($B239,Výskyt[kód-P]),AG$7),"")</f>
        <v/>
      </c>
      <c r="AH239" s="48" t="str">
        <f ca="1">IF(AND($B239&gt;0,AH$7&gt;0),INDEX(Výskyt[#Data],MATCH($B239,Výskyt[kód-P]),AH$7),"")</f>
        <v/>
      </c>
      <c r="AI239" s="48" t="str">
        <f ca="1">IF(AND($B239&gt;0,AI$7&gt;0),INDEX(Výskyt[#Data],MATCH($B239,Výskyt[kód-P]),AI$7),"")</f>
        <v/>
      </c>
      <c r="AJ239" s="48" t="str">
        <f ca="1">IF(AND($B239&gt;0,AJ$7&gt;0),INDEX(Výskyt[#Data],MATCH($B239,Výskyt[kód-P]),AJ$7),"")</f>
        <v/>
      </c>
      <c r="AK239" s="48" t="str">
        <f ca="1">IF(AND($B239&gt;0,AK$7&gt;0),INDEX(Výskyt[#Data],MATCH($B239,Výskyt[kód-P]),AK$7),"")</f>
        <v/>
      </c>
      <c r="AL239" s="48" t="str">
        <f ca="1">IF(AND($B239&gt;0,AL$7&gt;0),INDEX(Výskyt[#Data],MATCH($B239,Výskyt[kód-P]),AL$7),"")</f>
        <v/>
      </c>
      <c r="AM239" s="48" t="str">
        <f ca="1">IF(AND($B239&gt;0,AM$7&gt;0),INDEX(Výskyt[#Data],MATCH($B239,Výskyt[kód-P]),AM$7),"")</f>
        <v/>
      </c>
      <c r="AN239" s="48" t="str">
        <f ca="1">IF(AND($B239&gt;0,AN$7&gt;0),INDEX(Výskyt[#Data],MATCH($B239,Výskyt[kód-P]),AN$7),"")</f>
        <v/>
      </c>
      <c r="AO239" s="48" t="str">
        <f ca="1">IF(AND($B239&gt;0,AO$7&gt;0),INDEX(Výskyt[#Data],MATCH($B239,Výskyt[kód-P]),AO$7),"")</f>
        <v/>
      </c>
      <c r="AP239" s="48" t="str">
        <f ca="1">IF(AND($B239&gt;0,AP$7&gt;0),INDEX(Výskyt[#Data],MATCH($B239,Výskyt[kód-P]),AP$7),"")</f>
        <v/>
      </c>
      <c r="AQ239" s="48" t="str">
        <f ca="1">IF(AND($B239&gt;0,AQ$7&gt;0),INDEX(Výskyt[#Data],MATCH($B239,Výskyt[kód-P]),AQ$7),"")</f>
        <v/>
      </c>
      <c r="AR239" s="48" t="str">
        <f ca="1">IF(AND($B239&gt;0,AR$7&gt;0),INDEX(Výskyt[#Data],MATCH($B239,Výskyt[kód-P]),AR$7),"")</f>
        <v/>
      </c>
      <c r="AS239" s="48" t="str">
        <f ca="1">IF(AND($B239&gt;0,AS$7&gt;0),INDEX(Výskyt[#Data],MATCH($B239,Výskyt[kód-P]),AS$7),"")</f>
        <v/>
      </c>
      <c r="AT239" s="48" t="str">
        <f ca="1">IF(AND($B239&gt;0,AT$7&gt;0),INDEX(Výskyt[#Data],MATCH($B239,Výskyt[kód-P]),AT$7),"")</f>
        <v/>
      </c>
      <c r="AU239" s="48" t="str">
        <f ca="1">IF(AND($B239&gt;0,AU$7&gt;0),INDEX(Výskyt[#Data],MATCH($B239,Výskyt[kód-P]),AU$7),"")</f>
        <v/>
      </c>
      <c r="AV239" s="48" t="str">
        <f ca="1">IF(AND($B239&gt;0,AV$7&gt;0),INDEX(Výskyt[#Data],MATCH($B239,Výskyt[kód-P]),AV$7),"")</f>
        <v/>
      </c>
      <c r="AW239" s="48" t="str">
        <f ca="1">IF(AND($B239&gt;0,AW$7&gt;0),INDEX(Výskyt[#Data],MATCH($B239,Výskyt[kód-P]),AW$7),"")</f>
        <v/>
      </c>
      <c r="AX239" s="48" t="str">
        <f ca="1">IF(AND($B239&gt;0,AX$7&gt;0),INDEX(Výskyt[#Data],MATCH($B239,Výskyt[kód-P]),AX$7),"")</f>
        <v/>
      </c>
      <c r="AY239" s="48" t="str">
        <f ca="1">IF(AND($B239&gt;0,AY$7&gt;0),INDEX(Výskyt[#Data],MATCH($B239,Výskyt[kód-P]),AY$7),"")</f>
        <v/>
      </c>
      <c r="AZ239" s="48" t="str">
        <f ca="1">IF(AND($B239&gt;0,AZ$7&gt;0),INDEX(Výskyt[#Data],MATCH($B239,Výskyt[kód-P]),AZ$7),"")</f>
        <v/>
      </c>
      <c r="BA239" s="48" t="str">
        <f ca="1">IF(AND($B239&gt;0,BA$7&gt;0),INDEX(Výskyt[#Data],MATCH($B239,Výskyt[kód-P]),BA$7),"")</f>
        <v/>
      </c>
      <c r="BB239" s="42"/>
    </row>
    <row r="240" spans="1:54" ht="12.75" customHeight="1" x14ac:dyDescent="0.4">
      <c r="A240" s="54">
        <v>232</v>
      </c>
      <c r="B240" s="55" t="str">
        <f>IFERROR(INDEX(Výskyt[[poradie]:[kód-P]],MATCH(A240,Výskyt[poradie],0),2),"")</f>
        <v/>
      </c>
      <c r="C240" s="55" t="str">
        <f>IFERROR(INDEX(Cenník[[Kód]:[Názov]],MATCH($B240,Cenník[Kód]),2),"")</f>
        <v/>
      </c>
      <c r="D240" s="48" t="str">
        <f t="shared" ca="1" si="9"/>
        <v/>
      </c>
      <c r="E240" s="56" t="str">
        <f>IFERROR(INDEX(Cenník[[KódN]:[JC]],MATCH($B240,Cenník[KódN]),2),"")</f>
        <v/>
      </c>
      <c r="F240" s="57" t="str">
        <f t="shared" ca="1" si="10"/>
        <v/>
      </c>
      <c r="G240" s="42"/>
      <c r="H240" s="58" t="str">
        <f t="shared" si="11"/>
        <v/>
      </c>
      <c r="I240" s="48" t="str">
        <f ca="1">IF(AND($B240&gt;0,I$7&gt;0),INDEX(Výskyt[#Data],MATCH($B240,Výskyt[kód-P]),I$7),"")</f>
        <v/>
      </c>
      <c r="J240" s="48" t="str">
        <f ca="1">IF(AND($B240&gt;0,J$7&gt;0),INDEX(Výskyt[#Data],MATCH($B240,Výskyt[kód-P]),J$7),"")</f>
        <v/>
      </c>
      <c r="K240" s="48" t="str">
        <f ca="1">IF(AND($B240&gt;0,K$7&gt;0),INDEX(Výskyt[#Data],MATCH($B240,Výskyt[kód-P]),K$7),"")</f>
        <v/>
      </c>
      <c r="L240" s="48" t="str">
        <f ca="1">IF(AND($B240&gt;0,L$7&gt;0),INDEX(Výskyt[#Data],MATCH($B240,Výskyt[kód-P]),L$7),"")</f>
        <v/>
      </c>
      <c r="M240" s="48" t="str">
        <f ca="1">IF(AND($B240&gt;0,M$7&gt;0),INDEX(Výskyt[#Data],MATCH($B240,Výskyt[kód-P]),M$7),"")</f>
        <v/>
      </c>
      <c r="N240" s="48" t="str">
        <f ca="1">IF(AND($B240&gt;0,N$7&gt;0),INDEX(Výskyt[#Data],MATCH($B240,Výskyt[kód-P]),N$7),"")</f>
        <v/>
      </c>
      <c r="O240" s="48" t="str">
        <f ca="1">IF(AND($B240&gt;0,O$7&gt;0),INDEX(Výskyt[#Data],MATCH($B240,Výskyt[kód-P]),O$7),"")</f>
        <v/>
      </c>
      <c r="P240" s="48" t="str">
        <f ca="1">IF(AND($B240&gt;0,P$7&gt;0),INDEX(Výskyt[#Data],MATCH($B240,Výskyt[kód-P]),P$7),"")</f>
        <v/>
      </c>
      <c r="Q240" s="48" t="str">
        <f ca="1">IF(AND($B240&gt;0,Q$7&gt;0),INDEX(Výskyt[#Data],MATCH($B240,Výskyt[kód-P]),Q$7),"")</f>
        <v/>
      </c>
      <c r="R240" s="48" t="str">
        <f ca="1">IF(AND($B240&gt;0,R$7&gt;0),INDEX(Výskyt[#Data],MATCH($B240,Výskyt[kód-P]),R$7),"")</f>
        <v/>
      </c>
      <c r="S240" s="48" t="str">
        <f ca="1">IF(AND($B240&gt;0,S$7&gt;0),INDEX(Výskyt[#Data],MATCH($B240,Výskyt[kód-P]),S$7),"")</f>
        <v/>
      </c>
      <c r="T240" s="48" t="str">
        <f ca="1">IF(AND($B240&gt;0,T$7&gt;0),INDEX(Výskyt[#Data],MATCH($B240,Výskyt[kód-P]),T$7),"")</f>
        <v/>
      </c>
      <c r="U240" s="48" t="str">
        <f ca="1">IF(AND($B240&gt;0,U$7&gt;0),INDEX(Výskyt[#Data],MATCH($B240,Výskyt[kód-P]),U$7),"")</f>
        <v/>
      </c>
      <c r="V240" s="48" t="str">
        <f ca="1">IF(AND($B240&gt;0,V$7&gt;0),INDEX(Výskyt[#Data],MATCH($B240,Výskyt[kód-P]),V$7),"")</f>
        <v/>
      </c>
      <c r="W240" s="48" t="str">
        <f ca="1">IF(AND($B240&gt;0,W$7&gt;0),INDEX(Výskyt[#Data],MATCH($B240,Výskyt[kód-P]),W$7),"")</f>
        <v/>
      </c>
      <c r="X240" s="48" t="str">
        <f ca="1">IF(AND($B240&gt;0,X$7&gt;0),INDEX(Výskyt[#Data],MATCH($B240,Výskyt[kód-P]),X$7),"")</f>
        <v/>
      </c>
      <c r="Y240" s="48" t="str">
        <f ca="1">IF(AND($B240&gt;0,Y$7&gt;0),INDEX(Výskyt[#Data],MATCH($B240,Výskyt[kód-P]),Y$7),"")</f>
        <v/>
      </c>
      <c r="Z240" s="48" t="str">
        <f ca="1">IF(AND($B240&gt;0,Z$7&gt;0),INDEX(Výskyt[#Data],MATCH($B240,Výskyt[kód-P]),Z$7),"")</f>
        <v/>
      </c>
      <c r="AA240" s="48" t="str">
        <f ca="1">IF(AND($B240&gt;0,AA$7&gt;0),INDEX(Výskyt[#Data],MATCH($B240,Výskyt[kód-P]),AA$7),"")</f>
        <v/>
      </c>
      <c r="AB240" s="48" t="str">
        <f ca="1">IF(AND($B240&gt;0,AB$7&gt;0),INDEX(Výskyt[#Data],MATCH($B240,Výskyt[kód-P]),AB$7),"")</f>
        <v/>
      </c>
      <c r="AC240" s="48" t="str">
        <f ca="1">IF(AND($B240&gt;0,AC$7&gt;0),INDEX(Výskyt[#Data],MATCH($B240,Výskyt[kód-P]),AC$7),"")</f>
        <v/>
      </c>
      <c r="AD240" s="48" t="str">
        <f ca="1">IF(AND($B240&gt;0,AD$7&gt;0),INDEX(Výskyt[#Data],MATCH($B240,Výskyt[kód-P]),AD$7),"")</f>
        <v/>
      </c>
      <c r="AE240" s="48" t="str">
        <f ca="1">IF(AND($B240&gt;0,AE$7&gt;0),INDEX(Výskyt[#Data],MATCH($B240,Výskyt[kód-P]),AE$7),"")</f>
        <v/>
      </c>
      <c r="AF240" s="48" t="str">
        <f ca="1">IF(AND($B240&gt;0,AF$7&gt;0),INDEX(Výskyt[#Data],MATCH($B240,Výskyt[kód-P]),AF$7),"")</f>
        <v/>
      </c>
      <c r="AG240" s="48" t="str">
        <f ca="1">IF(AND($B240&gt;0,AG$7&gt;0),INDEX(Výskyt[#Data],MATCH($B240,Výskyt[kód-P]),AG$7),"")</f>
        <v/>
      </c>
      <c r="AH240" s="48" t="str">
        <f ca="1">IF(AND($B240&gt;0,AH$7&gt;0),INDEX(Výskyt[#Data],MATCH($B240,Výskyt[kód-P]),AH$7),"")</f>
        <v/>
      </c>
      <c r="AI240" s="48" t="str">
        <f ca="1">IF(AND($B240&gt;0,AI$7&gt;0),INDEX(Výskyt[#Data],MATCH($B240,Výskyt[kód-P]),AI$7),"")</f>
        <v/>
      </c>
      <c r="AJ240" s="48" t="str">
        <f ca="1">IF(AND($B240&gt;0,AJ$7&gt;0),INDEX(Výskyt[#Data],MATCH($B240,Výskyt[kód-P]),AJ$7),"")</f>
        <v/>
      </c>
      <c r="AK240" s="48" t="str">
        <f ca="1">IF(AND($B240&gt;0,AK$7&gt;0),INDEX(Výskyt[#Data],MATCH($B240,Výskyt[kód-P]),AK$7),"")</f>
        <v/>
      </c>
      <c r="AL240" s="48" t="str">
        <f ca="1">IF(AND($B240&gt;0,AL$7&gt;0),INDEX(Výskyt[#Data],MATCH($B240,Výskyt[kód-P]),AL$7),"")</f>
        <v/>
      </c>
      <c r="AM240" s="48" t="str">
        <f ca="1">IF(AND($B240&gt;0,AM$7&gt;0),INDEX(Výskyt[#Data],MATCH($B240,Výskyt[kód-P]),AM$7),"")</f>
        <v/>
      </c>
      <c r="AN240" s="48" t="str">
        <f ca="1">IF(AND($B240&gt;0,AN$7&gt;0),INDEX(Výskyt[#Data],MATCH($B240,Výskyt[kód-P]),AN$7),"")</f>
        <v/>
      </c>
      <c r="AO240" s="48" t="str">
        <f ca="1">IF(AND($B240&gt;0,AO$7&gt;0),INDEX(Výskyt[#Data],MATCH($B240,Výskyt[kód-P]),AO$7),"")</f>
        <v/>
      </c>
      <c r="AP240" s="48" t="str">
        <f ca="1">IF(AND($B240&gt;0,AP$7&gt;0),INDEX(Výskyt[#Data],MATCH($B240,Výskyt[kód-P]),AP$7),"")</f>
        <v/>
      </c>
      <c r="AQ240" s="48" t="str">
        <f ca="1">IF(AND($B240&gt;0,AQ$7&gt;0),INDEX(Výskyt[#Data],MATCH($B240,Výskyt[kód-P]),AQ$7),"")</f>
        <v/>
      </c>
      <c r="AR240" s="48" t="str">
        <f ca="1">IF(AND($B240&gt;0,AR$7&gt;0),INDEX(Výskyt[#Data],MATCH($B240,Výskyt[kód-P]),AR$7),"")</f>
        <v/>
      </c>
      <c r="AS240" s="48" t="str">
        <f ca="1">IF(AND($B240&gt;0,AS$7&gt;0),INDEX(Výskyt[#Data],MATCH($B240,Výskyt[kód-P]),AS$7),"")</f>
        <v/>
      </c>
      <c r="AT240" s="48" t="str">
        <f ca="1">IF(AND($B240&gt;0,AT$7&gt;0),INDEX(Výskyt[#Data],MATCH($B240,Výskyt[kód-P]),AT$7),"")</f>
        <v/>
      </c>
      <c r="AU240" s="48" t="str">
        <f ca="1">IF(AND($B240&gt;0,AU$7&gt;0),INDEX(Výskyt[#Data],MATCH($B240,Výskyt[kód-P]),AU$7),"")</f>
        <v/>
      </c>
      <c r="AV240" s="48" t="str">
        <f ca="1">IF(AND($B240&gt;0,AV$7&gt;0),INDEX(Výskyt[#Data],MATCH($B240,Výskyt[kód-P]),AV$7),"")</f>
        <v/>
      </c>
      <c r="AW240" s="48" t="str">
        <f ca="1">IF(AND($B240&gt;0,AW$7&gt;0),INDEX(Výskyt[#Data],MATCH($B240,Výskyt[kód-P]),AW$7),"")</f>
        <v/>
      </c>
      <c r="AX240" s="48" t="str">
        <f ca="1">IF(AND($B240&gt;0,AX$7&gt;0),INDEX(Výskyt[#Data],MATCH($B240,Výskyt[kód-P]),AX$7),"")</f>
        <v/>
      </c>
      <c r="AY240" s="48" t="str">
        <f ca="1">IF(AND($B240&gt;0,AY$7&gt;0),INDEX(Výskyt[#Data],MATCH($B240,Výskyt[kód-P]),AY$7),"")</f>
        <v/>
      </c>
      <c r="AZ240" s="48" t="str">
        <f ca="1">IF(AND($B240&gt;0,AZ$7&gt;0),INDEX(Výskyt[#Data],MATCH($B240,Výskyt[kód-P]),AZ$7),"")</f>
        <v/>
      </c>
      <c r="BA240" s="48" t="str">
        <f ca="1">IF(AND($B240&gt;0,BA$7&gt;0),INDEX(Výskyt[#Data],MATCH($B240,Výskyt[kód-P]),BA$7),"")</f>
        <v/>
      </c>
      <c r="BB240" s="42"/>
    </row>
    <row r="241" spans="1:54" ht="12.75" customHeight="1" x14ac:dyDescent="0.4">
      <c r="A241" s="54">
        <v>233</v>
      </c>
      <c r="B241" s="55" t="str">
        <f>IFERROR(INDEX(Výskyt[[poradie]:[kód-P]],MATCH(A241,Výskyt[poradie],0),2),"")</f>
        <v/>
      </c>
      <c r="C241" s="55" t="str">
        <f>IFERROR(INDEX(Cenník[[Kód]:[Názov]],MATCH($B241,Cenník[Kód]),2),"")</f>
        <v/>
      </c>
      <c r="D241" s="48" t="str">
        <f t="shared" ca="1" si="9"/>
        <v/>
      </c>
      <c r="E241" s="56" t="str">
        <f>IFERROR(INDEX(Cenník[[KódN]:[JC]],MATCH($B241,Cenník[KódN]),2),"")</f>
        <v/>
      </c>
      <c r="F241" s="57" t="str">
        <f t="shared" ca="1" si="10"/>
        <v/>
      </c>
      <c r="G241" s="42"/>
      <c r="H241" s="58" t="str">
        <f t="shared" si="11"/>
        <v/>
      </c>
      <c r="I241" s="48" t="str">
        <f ca="1">IF(AND($B241&gt;0,I$7&gt;0),INDEX(Výskyt[#Data],MATCH($B241,Výskyt[kód-P]),I$7),"")</f>
        <v/>
      </c>
      <c r="J241" s="48" t="str">
        <f ca="1">IF(AND($B241&gt;0,J$7&gt;0),INDEX(Výskyt[#Data],MATCH($B241,Výskyt[kód-P]),J$7),"")</f>
        <v/>
      </c>
      <c r="K241" s="48" t="str">
        <f ca="1">IF(AND($B241&gt;0,K$7&gt;0),INDEX(Výskyt[#Data],MATCH($B241,Výskyt[kód-P]),K$7),"")</f>
        <v/>
      </c>
      <c r="L241" s="48" t="str">
        <f ca="1">IF(AND($B241&gt;0,L$7&gt;0),INDEX(Výskyt[#Data],MATCH($B241,Výskyt[kód-P]),L$7),"")</f>
        <v/>
      </c>
      <c r="M241" s="48" t="str">
        <f ca="1">IF(AND($B241&gt;0,M$7&gt;0),INDEX(Výskyt[#Data],MATCH($B241,Výskyt[kód-P]),M$7),"")</f>
        <v/>
      </c>
      <c r="N241" s="48" t="str">
        <f ca="1">IF(AND($B241&gt;0,N$7&gt;0),INDEX(Výskyt[#Data],MATCH($B241,Výskyt[kód-P]),N$7),"")</f>
        <v/>
      </c>
      <c r="O241" s="48" t="str">
        <f ca="1">IF(AND($B241&gt;0,O$7&gt;0),INDEX(Výskyt[#Data],MATCH($B241,Výskyt[kód-P]),O$7),"")</f>
        <v/>
      </c>
      <c r="P241" s="48" t="str">
        <f ca="1">IF(AND($B241&gt;0,P$7&gt;0),INDEX(Výskyt[#Data],MATCH($B241,Výskyt[kód-P]),P$7),"")</f>
        <v/>
      </c>
      <c r="Q241" s="48" t="str">
        <f ca="1">IF(AND($B241&gt;0,Q$7&gt;0),INDEX(Výskyt[#Data],MATCH($B241,Výskyt[kód-P]),Q$7),"")</f>
        <v/>
      </c>
      <c r="R241" s="48" t="str">
        <f ca="1">IF(AND($B241&gt;0,R$7&gt;0),INDEX(Výskyt[#Data],MATCH($B241,Výskyt[kód-P]),R$7),"")</f>
        <v/>
      </c>
      <c r="S241" s="48" t="str">
        <f ca="1">IF(AND($B241&gt;0,S$7&gt;0),INDEX(Výskyt[#Data],MATCH($B241,Výskyt[kód-P]),S$7),"")</f>
        <v/>
      </c>
      <c r="T241" s="48" t="str">
        <f ca="1">IF(AND($B241&gt;0,T$7&gt;0),INDEX(Výskyt[#Data],MATCH($B241,Výskyt[kód-P]),T$7),"")</f>
        <v/>
      </c>
      <c r="U241" s="48" t="str">
        <f ca="1">IF(AND($B241&gt;0,U$7&gt;0),INDEX(Výskyt[#Data],MATCH($B241,Výskyt[kód-P]),U$7),"")</f>
        <v/>
      </c>
      <c r="V241" s="48" t="str">
        <f ca="1">IF(AND($B241&gt;0,V$7&gt;0),INDEX(Výskyt[#Data],MATCH($B241,Výskyt[kód-P]),V$7),"")</f>
        <v/>
      </c>
      <c r="W241" s="48" t="str">
        <f ca="1">IF(AND($B241&gt;0,W$7&gt;0),INDEX(Výskyt[#Data],MATCH($B241,Výskyt[kód-P]),W$7),"")</f>
        <v/>
      </c>
      <c r="X241" s="48" t="str">
        <f ca="1">IF(AND($B241&gt;0,X$7&gt;0),INDEX(Výskyt[#Data],MATCH($B241,Výskyt[kód-P]),X$7),"")</f>
        <v/>
      </c>
      <c r="Y241" s="48" t="str">
        <f ca="1">IF(AND($B241&gt;0,Y$7&gt;0),INDEX(Výskyt[#Data],MATCH($B241,Výskyt[kód-P]),Y$7),"")</f>
        <v/>
      </c>
      <c r="Z241" s="48" t="str">
        <f ca="1">IF(AND($B241&gt;0,Z$7&gt;0),INDEX(Výskyt[#Data],MATCH($B241,Výskyt[kód-P]),Z$7),"")</f>
        <v/>
      </c>
      <c r="AA241" s="48" t="str">
        <f ca="1">IF(AND($B241&gt;0,AA$7&gt;0),INDEX(Výskyt[#Data],MATCH($B241,Výskyt[kód-P]),AA$7),"")</f>
        <v/>
      </c>
      <c r="AB241" s="48" t="str">
        <f ca="1">IF(AND($B241&gt;0,AB$7&gt;0),INDEX(Výskyt[#Data],MATCH($B241,Výskyt[kód-P]),AB$7),"")</f>
        <v/>
      </c>
      <c r="AC241" s="48" t="str">
        <f ca="1">IF(AND($B241&gt;0,AC$7&gt;0),INDEX(Výskyt[#Data],MATCH($B241,Výskyt[kód-P]),AC$7),"")</f>
        <v/>
      </c>
      <c r="AD241" s="48" t="str">
        <f ca="1">IF(AND($B241&gt;0,AD$7&gt;0),INDEX(Výskyt[#Data],MATCH($B241,Výskyt[kód-P]),AD$7),"")</f>
        <v/>
      </c>
      <c r="AE241" s="48" t="str">
        <f ca="1">IF(AND($B241&gt;0,AE$7&gt;0),INDEX(Výskyt[#Data],MATCH($B241,Výskyt[kód-P]),AE$7),"")</f>
        <v/>
      </c>
      <c r="AF241" s="48" t="str">
        <f ca="1">IF(AND($B241&gt;0,AF$7&gt;0),INDEX(Výskyt[#Data],MATCH($B241,Výskyt[kód-P]),AF$7),"")</f>
        <v/>
      </c>
      <c r="AG241" s="48" t="str">
        <f ca="1">IF(AND($B241&gt;0,AG$7&gt;0),INDEX(Výskyt[#Data],MATCH($B241,Výskyt[kód-P]),AG$7),"")</f>
        <v/>
      </c>
      <c r="AH241" s="48" t="str">
        <f ca="1">IF(AND($B241&gt;0,AH$7&gt;0),INDEX(Výskyt[#Data],MATCH($B241,Výskyt[kód-P]),AH$7),"")</f>
        <v/>
      </c>
      <c r="AI241" s="48" t="str">
        <f ca="1">IF(AND($B241&gt;0,AI$7&gt;0),INDEX(Výskyt[#Data],MATCH($B241,Výskyt[kód-P]),AI$7),"")</f>
        <v/>
      </c>
      <c r="AJ241" s="48" t="str">
        <f ca="1">IF(AND($B241&gt;0,AJ$7&gt;0),INDEX(Výskyt[#Data],MATCH($B241,Výskyt[kód-P]),AJ$7),"")</f>
        <v/>
      </c>
      <c r="AK241" s="48" t="str">
        <f ca="1">IF(AND($B241&gt;0,AK$7&gt;0),INDEX(Výskyt[#Data],MATCH($B241,Výskyt[kód-P]),AK$7),"")</f>
        <v/>
      </c>
      <c r="AL241" s="48" t="str">
        <f ca="1">IF(AND($B241&gt;0,AL$7&gt;0),INDEX(Výskyt[#Data],MATCH($B241,Výskyt[kód-P]),AL$7),"")</f>
        <v/>
      </c>
      <c r="AM241" s="48" t="str">
        <f ca="1">IF(AND($B241&gt;0,AM$7&gt;0),INDEX(Výskyt[#Data],MATCH($B241,Výskyt[kód-P]),AM$7),"")</f>
        <v/>
      </c>
      <c r="AN241" s="48" t="str">
        <f ca="1">IF(AND($B241&gt;0,AN$7&gt;0),INDEX(Výskyt[#Data],MATCH($B241,Výskyt[kód-P]),AN$7),"")</f>
        <v/>
      </c>
      <c r="AO241" s="48" t="str">
        <f ca="1">IF(AND($B241&gt;0,AO$7&gt;0),INDEX(Výskyt[#Data],MATCH($B241,Výskyt[kód-P]),AO$7),"")</f>
        <v/>
      </c>
      <c r="AP241" s="48" t="str">
        <f ca="1">IF(AND($B241&gt;0,AP$7&gt;0),INDEX(Výskyt[#Data],MATCH($B241,Výskyt[kód-P]),AP$7),"")</f>
        <v/>
      </c>
      <c r="AQ241" s="48" t="str">
        <f ca="1">IF(AND($B241&gt;0,AQ$7&gt;0),INDEX(Výskyt[#Data],MATCH($B241,Výskyt[kód-P]),AQ$7),"")</f>
        <v/>
      </c>
      <c r="AR241" s="48" t="str">
        <f ca="1">IF(AND($B241&gt;0,AR$7&gt;0),INDEX(Výskyt[#Data],MATCH($B241,Výskyt[kód-P]),AR$7),"")</f>
        <v/>
      </c>
      <c r="AS241" s="48" t="str">
        <f ca="1">IF(AND($B241&gt;0,AS$7&gt;0),INDEX(Výskyt[#Data],MATCH($B241,Výskyt[kód-P]),AS$7),"")</f>
        <v/>
      </c>
      <c r="AT241" s="48" t="str">
        <f ca="1">IF(AND($B241&gt;0,AT$7&gt;0),INDEX(Výskyt[#Data],MATCH($B241,Výskyt[kód-P]),AT$7),"")</f>
        <v/>
      </c>
      <c r="AU241" s="48" t="str">
        <f ca="1">IF(AND($B241&gt;0,AU$7&gt;0),INDEX(Výskyt[#Data],MATCH($B241,Výskyt[kód-P]),AU$7),"")</f>
        <v/>
      </c>
      <c r="AV241" s="48" t="str">
        <f ca="1">IF(AND($B241&gt;0,AV$7&gt;0),INDEX(Výskyt[#Data],MATCH($B241,Výskyt[kód-P]),AV$7),"")</f>
        <v/>
      </c>
      <c r="AW241" s="48" t="str">
        <f ca="1">IF(AND($B241&gt;0,AW$7&gt;0),INDEX(Výskyt[#Data],MATCH($B241,Výskyt[kód-P]),AW$7),"")</f>
        <v/>
      </c>
      <c r="AX241" s="48" t="str">
        <f ca="1">IF(AND($B241&gt;0,AX$7&gt;0),INDEX(Výskyt[#Data],MATCH($B241,Výskyt[kód-P]),AX$7),"")</f>
        <v/>
      </c>
      <c r="AY241" s="48" t="str">
        <f ca="1">IF(AND($B241&gt;0,AY$7&gt;0),INDEX(Výskyt[#Data],MATCH($B241,Výskyt[kód-P]),AY$7),"")</f>
        <v/>
      </c>
      <c r="AZ241" s="48" t="str">
        <f ca="1">IF(AND($B241&gt;0,AZ$7&gt;0),INDEX(Výskyt[#Data],MATCH($B241,Výskyt[kód-P]),AZ$7),"")</f>
        <v/>
      </c>
      <c r="BA241" s="48" t="str">
        <f ca="1">IF(AND($B241&gt;0,BA$7&gt;0),INDEX(Výskyt[#Data],MATCH($B241,Výskyt[kód-P]),BA$7),"")</f>
        <v/>
      </c>
      <c r="BB241" s="42"/>
    </row>
    <row r="242" spans="1:54" ht="12.75" customHeight="1" x14ac:dyDescent="0.4">
      <c r="A242" s="54">
        <v>234</v>
      </c>
      <c r="B242" s="55" t="str">
        <f>IFERROR(INDEX(Výskyt[[poradie]:[kód-P]],MATCH(A242,Výskyt[poradie],0),2),"")</f>
        <v/>
      </c>
      <c r="C242" s="55" t="str">
        <f>IFERROR(INDEX(Cenník[[Kód]:[Názov]],MATCH($B242,Cenník[Kód]),2),"")</f>
        <v/>
      </c>
      <c r="D242" s="48" t="str">
        <f t="shared" ca="1" si="9"/>
        <v/>
      </c>
      <c r="E242" s="56" t="str">
        <f>IFERROR(INDEX(Cenník[[KódN]:[JC]],MATCH($B242,Cenník[KódN]),2),"")</f>
        <v/>
      </c>
      <c r="F242" s="57" t="str">
        <f t="shared" ca="1" si="10"/>
        <v/>
      </c>
      <c r="G242" s="42"/>
      <c r="H242" s="58" t="str">
        <f t="shared" si="11"/>
        <v/>
      </c>
      <c r="I242" s="48" t="str">
        <f ca="1">IF(AND($B242&gt;0,I$7&gt;0),INDEX(Výskyt[#Data],MATCH($B242,Výskyt[kód-P]),I$7),"")</f>
        <v/>
      </c>
      <c r="J242" s="48" t="str">
        <f ca="1">IF(AND($B242&gt;0,J$7&gt;0),INDEX(Výskyt[#Data],MATCH($B242,Výskyt[kód-P]),J$7),"")</f>
        <v/>
      </c>
      <c r="K242" s="48" t="str">
        <f ca="1">IF(AND($B242&gt;0,K$7&gt;0),INDEX(Výskyt[#Data],MATCH($B242,Výskyt[kód-P]),K$7),"")</f>
        <v/>
      </c>
      <c r="L242" s="48" t="str">
        <f ca="1">IF(AND($B242&gt;0,L$7&gt;0),INDEX(Výskyt[#Data],MATCH($B242,Výskyt[kód-P]),L$7),"")</f>
        <v/>
      </c>
      <c r="M242" s="48" t="str">
        <f ca="1">IF(AND($B242&gt;0,M$7&gt;0),INDEX(Výskyt[#Data],MATCH($B242,Výskyt[kód-P]),M$7),"")</f>
        <v/>
      </c>
      <c r="N242" s="48" t="str">
        <f ca="1">IF(AND($B242&gt;0,N$7&gt;0),INDEX(Výskyt[#Data],MATCH($B242,Výskyt[kód-P]),N$7),"")</f>
        <v/>
      </c>
      <c r="O242" s="48" t="str">
        <f ca="1">IF(AND($B242&gt;0,O$7&gt;0),INDEX(Výskyt[#Data],MATCH($B242,Výskyt[kód-P]),O$7),"")</f>
        <v/>
      </c>
      <c r="P242" s="48" t="str">
        <f ca="1">IF(AND($B242&gt;0,P$7&gt;0),INDEX(Výskyt[#Data],MATCH($B242,Výskyt[kód-P]),P$7),"")</f>
        <v/>
      </c>
      <c r="Q242" s="48" t="str">
        <f ca="1">IF(AND($B242&gt;0,Q$7&gt;0),INDEX(Výskyt[#Data],MATCH($B242,Výskyt[kód-P]),Q$7),"")</f>
        <v/>
      </c>
      <c r="R242" s="48" t="str">
        <f ca="1">IF(AND($B242&gt;0,R$7&gt;0),INDEX(Výskyt[#Data],MATCH($B242,Výskyt[kód-P]),R$7),"")</f>
        <v/>
      </c>
      <c r="S242" s="48" t="str">
        <f ca="1">IF(AND($B242&gt;0,S$7&gt;0),INDEX(Výskyt[#Data],MATCH($B242,Výskyt[kód-P]),S$7),"")</f>
        <v/>
      </c>
      <c r="T242" s="48" t="str">
        <f ca="1">IF(AND($B242&gt;0,T$7&gt;0),INDEX(Výskyt[#Data],MATCH($B242,Výskyt[kód-P]),T$7),"")</f>
        <v/>
      </c>
      <c r="U242" s="48" t="str">
        <f ca="1">IF(AND($B242&gt;0,U$7&gt;0),INDEX(Výskyt[#Data],MATCH($B242,Výskyt[kód-P]),U$7),"")</f>
        <v/>
      </c>
      <c r="V242" s="48" t="str">
        <f ca="1">IF(AND($B242&gt;0,V$7&gt;0),INDEX(Výskyt[#Data],MATCH($B242,Výskyt[kód-P]),V$7),"")</f>
        <v/>
      </c>
      <c r="W242" s="48" t="str">
        <f ca="1">IF(AND($B242&gt;0,W$7&gt;0),INDEX(Výskyt[#Data],MATCH($B242,Výskyt[kód-P]),W$7),"")</f>
        <v/>
      </c>
      <c r="X242" s="48" t="str">
        <f ca="1">IF(AND($B242&gt;0,X$7&gt;0),INDEX(Výskyt[#Data],MATCH($B242,Výskyt[kód-P]),X$7),"")</f>
        <v/>
      </c>
      <c r="Y242" s="48" t="str">
        <f ca="1">IF(AND($B242&gt;0,Y$7&gt;0),INDEX(Výskyt[#Data],MATCH($B242,Výskyt[kód-P]),Y$7),"")</f>
        <v/>
      </c>
      <c r="Z242" s="48" t="str">
        <f ca="1">IF(AND($B242&gt;0,Z$7&gt;0),INDEX(Výskyt[#Data],MATCH($B242,Výskyt[kód-P]),Z$7),"")</f>
        <v/>
      </c>
      <c r="AA242" s="48" t="str">
        <f ca="1">IF(AND($B242&gt;0,AA$7&gt;0),INDEX(Výskyt[#Data],MATCH($B242,Výskyt[kód-P]),AA$7),"")</f>
        <v/>
      </c>
      <c r="AB242" s="48" t="str">
        <f ca="1">IF(AND($B242&gt;0,AB$7&gt;0),INDEX(Výskyt[#Data],MATCH($B242,Výskyt[kód-P]),AB$7),"")</f>
        <v/>
      </c>
      <c r="AC242" s="48" t="str">
        <f ca="1">IF(AND($B242&gt;0,AC$7&gt;0),INDEX(Výskyt[#Data],MATCH($B242,Výskyt[kód-P]),AC$7),"")</f>
        <v/>
      </c>
      <c r="AD242" s="48" t="str">
        <f ca="1">IF(AND($B242&gt;0,AD$7&gt;0),INDEX(Výskyt[#Data],MATCH($B242,Výskyt[kód-P]),AD$7),"")</f>
        <v/>
      </c>
      <c r="AE242" s="48" t="str">
        <f ca="1">IF(AND($B242&gt;0,AE$7&gt;0),INDEX(Výskyt[#Data],MATCH($B242,Výskyt[kód-P]),AE$7),"")</f>
        <v/>
      </c>
      <c r="AF242" s="48" t="str">
        <f ca="1">IF(AND($B242&gt;0,AF$7&gt;0),INDEX(Výskyt[#Data],MATCH($B242,Výskyt[kód-P]),AF$7),"")</f>
        <v/>
      </c>
      <c r="AG242" s="48" t="str">
        <f ca="1">IF(AND($B242&gt;0,AG$7&gt;0),INDEX(Výskyt[#Data],MATCH($B242,Výskyt[kód-P]),AG$7),"")</f>
        <v/>
      </c>
      <c r="AH242" s="48" t="str">
        <f ca="1">IF(AND($B242&gt;0,AH$7&gt;0),INDEX(Výskyt[#Data],MATCH($B242,Výskyt[kód-P]),AH$7),"")</f>
        <v/>
      </c>
      <c r="AI242" s="48" t="str">
        <f ca="1">IF(AND($B242&gt;0,AI$7&gt;0),INDEX(Výskyt[#Data],MATCH($B242,Výskyt[kód-P]),AI$7),"")</f>
        <v/>
      </c>
      <c r="AJ242" s="48" t="str">
        <f ca="1">IF(AND($B242&gt;0,AJ$7&gt;0),INDEX(Výskyt[#Data],MATCH($B242,Výskyt[kód-P]),AJ$7),"")</f>
        <v/>
      </c>
      <c r="AK242" s="48" t="str">
        <f ca="1">IF(AND($B242&gt;0,AK$7&gt;0),INDEX(Výskyt[#Data],MATCH($B242,Výskyt[kód-P]),AK$7),"")</f>
        <v/>
      </c>
      <c r="AL242" s="48" t="str">
        <f ca="1">IF(AND($B242&gt;0,AL$7&gt;0),INDEX(Výskyt[#Data],MATCH($B242,Výskyt[kód-P]),AL$7),"")</f>
        <v/>
      </c>
      <c r="AM242" s="48" t="str">
        <f ca="1">IF(AND($B242&gt;0,AM$7&gt;0),INDEX(Výskyt[#Data],MATCH($B242,Výskyt[kód-P]),AM$7),"")</f>
        <v/>
      </c>
      <c r="AN242" s="48" t="str">
        <f ca="1">IF(AND($B242&gt;0,AN$7&gt;0),INDEX(Výskyt[#Data],MATCH($B242,Výskyt[kód-P]),AN$7),"")</f>
        <v/>
      </c>
      <c r="AO242" s="48" t="str">
        <f ca="1">IF(AND($B242&gt;0,AO$7&gt;0),INDEX(Výskyt[#Data],MATCH($B242,Výskyt[kód-P]),AO$7),"")</f>
        <v/>
      </c>
      <c r="AP242" s="48" t="str">
        <f ca="1">IF(AND($B242&gt;0,AP$7&gt;0),INDEX(Výskyt[#Data],MATCH($B242,Výskyt[kód-P]),AP$7),"")</f>
        <v/>
      </c>
      <c r="AQ242" s="48" t="str">
        <f ca="1">IF(AND($B242&gt;0,AQ$7&gt;0),INDEX(Výskyt[#Data],MATCH($B242,Výskyt[kód-P]),AQ$7),"")</f>
        <v/>
      </c>
      <c r="AR242" s="48" t="str">
        <f ca="1">IF(AND($B242&gt;0,AR$7&gt;0),INDEX(Výskyt[#Data],MATCH($B242,Výskyt[kód-P]),AR$7),"")</f>
        <v/>
      </c>
      <c r="AS242" s="48" t="str">
        <f ca="1">IF(AND($B242&gt;0,AS$7&gt;0),INDEX(Výskyt[#Data],MATCH($B242,Výskyt[kód-P]),AS$7),"")</f>
        <v/>
      </c>
      <c r="AT242" s="48" t="str">
        <f ca="1">IF(AND($B242&gt;0,AT$7&gt;0),INDEX(Výskyt[#Data],MATCH($B242,Výskyt[kód-P]),AT$7),"")</f>
        <v/>
      </c>
      <c r="AU242" s="48" t="str">
        <f ca="1">IF(AND($B242&gt;0,AU$7&gt;0),INDEX(Výskyt[#Data],MATCH($B242,Výskyt[kód-P]),AU$7),"")</f>
        <v/>
      </c>
      <c r="AV242" s="48" t="str">
        <f ca="1">IF(AND($B242&gt;0,AV$7&gt;0),INDEX(Výskyt[#Data],MATCH($B242,Výskyt[kód-P]),AV$7),"")</f>
        <v/>
      </c>
      <c r="AW242" s="48" t="str">
        <f ca="1">IF(AND($B242&gt;0,AW$7&gt;0),INDEX(Výskyt[#Data],MATCH($B242,Výskyt[kód-P]),AW$7),"")</f>
        <v/>
      </c>
      <c r="AX242" s="48" t="str">
        <f ca="1">IF(AND($B242&gt;0,AX$7&gt;0),INDEX(Výskyt[#Data],MATCH($B242,Výskyt[kód-P]),AX$7),"")</f>
        <v/>
      </c>
      <c r="AY242" s="48" t="str">
        <f ca="1">IF(AND($B242&gt;0,AY$7&gt;0),INDEX(Výskyt[#Data],MATCH($B242,Výskyt[kód-P]),AY$7),"")</f>
        <v/>
      </c>
      <c r="AZ242" s="48" t="str">
        <f ca="1">IF(AND($B242&gt;0,AZ$7&gt;0),INDEX(Výskyt[#Data],MATCH($B242,Výskyt[kód-P]),AZ$7),"")</f>
        <v/>
      </c>
      <c r="BA242" s="48" t="str">
        <f ca="1">IF(AND($B242&gt;0,BA$7&gt;0),INDEX(Výskyt[#Data],MATCH($B242,Výskyt[kód-P]),BA$7),"")</f>
        <v/>
      </c>
      <c r="BB242" s="42"/>
    </row>
    <row r="243" spans="1:54" ht="12.75" customHeight="1" x14ac:dyDescent="0.4">
      <c r="A243" s="54">
        <v>235</v>
      </c>
      <c r="B243" s="55" t="str">
        <f>IFERROR(INDEX(Výskyt[[poradie]:[kód-P]],MATCH(A243,Výskyt[poradie],0),2),"")</f>
        <v/>
      </c>
      <c r="C243" s="55" t="str">
        <f>IFERROR(INDEX(Cenník[[Kód]:[Názov]],MATCH($B243,Cenník[Kód]),2),"")</f>
        <v/>
      </c>
      <c r="D243" s="48" t="str">
        <f t="shared" ca="1" si="9"/>
        <v/>
      </c>
      <c r="E243" s="56" t="str">
        <f>IFERROR(INDEX(Cenník[[KódN]:[JC]],MATCH($B243,Cenník[KódN]),2),"")</f>
        <v/>
      </c>
      <c r="F243" s="57" t="str">
        <f t="shared" ca="1" si="10"/>
        <v/>
      </c>
      <c r="G243" s="42"/>
      <c r="H243" s="58" t="str">
        <f t="shared" si="11"/>
        <v/>
      </c>
      <c r="I243" s="48" t="str">
        <f ca="1">IF(AND($B243&gt;0,I$7&gt;0),INDEX(Výskyt[#Data],MATCH($B243,Výskyt[kód-P]),I$7),"")</f>
        <v/>
      </c>
      <c r="J243" s="48" t="str">
        <f ca="1">IF(AND($B243&gt;0,J$7&gt;0),INDEX(Výskyt[#Data],MATCH($B243,Výskyt[kód-P]),J$7),"")</f>
        <v/>
      </c>
      <c r="K243" s="48" t="str">
        <f ca="1">IF(AND($B243&gt;0,K$7&gt;0),INDEX(Výskyt[#Data],MATCH($B243,Výskyt[kód-P]),K$7),"")</f>
        <v/>
      </c>
      <c r="L243" s="48" t="str">
        <f ca="1">IF(AND($B243&gt;0,L$7&gt;0),INDEX(Výskyt[#Data],MATCH($B243,Výskyt[kód-P]),L$7),"")</f>
        <v/>
      </c>
      <c r="M243" s="48" t="str">
        <f ca="1">IF(AND($B243&gt;0,M$7&gt;0),INDEX(Výskyt[#Data],MATCH($B243,Výskyt[kód-P]),M$7),"")</f>
        <v/>
      </c>
      <c r="N243" s="48" t="str">
        <f ca="1">IF(AND($B243&gt;0,N$7&gt;0),INDEX(Výskyt[#Data],MATCH($B243,Výskyt[kód-P]),N$7),"")</f>
        <v/>
      </c>
      <c r="O243" s="48" t="str">
        <f ca="1">IF(AND($B243&gt;0,O$7&gt;0),INDEX(Výskyt[#Data],MATCH($B243,Výskyt[kód-P]),O$7),"")</f>
        <v/>
      </c>
      <c r="P243" s="48" t="str">
        <f ca="1">IF(AND($B243&gt;0,P$7&gt;0),INDEX(Výskyt[#Data],MATCH($B243,Výskyt[kód-P]),P$7),"")</f>
        <v/>
      </c>
      <c r="Q243" s="48" t="str">
        <f ca="1">IF(AND($B243&gt;0,Q$7&gt;0),INDEX(Výskyt[#Data],MATCH($B243,Výskyt[kód-P]),Q$7),"")</f>
        <v/>
      </c>
      <c r="R243" s="48" t="str">
        <f ca="1">IF(AND($B243&gt;0,R$7&gt;0),INDEX(Výskyt[#Data],MATCH($B243,Výskyt[kód-P]),R$7),"")</f>
        <v/>
      </c>
      <c r="S243" s="48" t="str">
        <f ca="1">IF(AND($B243&gt;0,S$7&gt;0),INDEX(Výskyt[#Data],MATCH($B243,Výskyt[kód-P]),S$7),"")</f>
        <v/>
      </c>
      <c r="T243" s="48" t="str">
        <f ca="1">IF(AND($B243&gt;0,T$7&gt;0),INDEX(Výskyt[#Data],MATCH($B243,Výskyt[kód-P]),T$7),"")</f>
        <v/>
      </c>
      <c r="U243" s="48" t="str">
        <f ca="1">IF(AND($B243&gt;0,U$7&gt;0),INDEX(Výskyt[#Data],MATCH($B243,Výskyt[kód-P]),U$7),"")</f>
        <v/>
      </c>
      <c r="V243" s="48" t="str">
        <f ca="1">IF(AND($B243&gt;0,V$7&gt;0),INDEX(Výskyt[#Data],MATCH($B243,Výskyt[kód-P]),V$7),"")</f>
        <v/>
      </c>
      <c r="W243" s="48" t="str">
        <f ca="1">IF(AND($B243&gt;0,W$7&gt;0),INDEX(Výskyt[#Data],MATCH($B243,Výskyt[kód-P]),W$7),"")</f>
        <v/>
      </c>
      <c r="X243" s="48" t="str">
        <f ca="1">IF(AND($B243&gt;0,X$7&gt;0),INDEX(Výskyt[#Data],MATCH($B243,Výskyt[kód-P]),X$7),"")</f>
        <v/>
      </c>
      <c r="Y243" s="48" t="str">
        <f ca="1">IF(AND($B243&gt;0,Y$7&gt;0),INDEX(Výskyt[#Data],MATCH($B243,Výskyt[kód-P]),Y$7),"")</f>
        <v/>
      </c>
      <c r="Z243" s="48" t="str">
        <f ca="1">IF(AND($B243&gt;0,Z$7&gt;0),INDEX(Výskyt[#Data],MATCH($B243,Výskyt[kód-P]),Z$7),"")</f>
        <v/>
      </c>
      <c r="AA243" s="48" t="str">
        <f ca="1">IF(AND($B243&gt;0,AA$7&gt;0),INDEX(Výskyt[#Data],MATCH($B243,Výskyt[kód-P]),AA$7),"")</f>
        <v/>
      </c>
      <c r="AB243" s="48" t="str">
        <f ca="1">IF(AND($B243&gt;0,AB$7&gt;0),INDEX(Výskyt[#Data],MATCH($B243,Výskyt[kód-P]),AB$7),"")</f>
        <v/>
      </c>
      <c r="AC243" s="48" t="str">
        <f ca="1">IF(AND($B243&gt;0,AC$7&gt;0),INDEX(Výskyt[#Data],MATCH($B243,Výskyt[kód-P]),AC$7),"")</f>
        <v/>
      </c>
      <c r="AD243" s="48" t="str">
        <f ca="1">IF(AND($B243&gt;0,AD$7&gt;0),INDEX(Výskyt[#Data],MATCH($B243,Výskyt[kód-P]),AD$7),"")</f>
        <v/>
      </c>
      <c r="AE243" s="48" t="str">
        <f ca="1">IF(AND($B243&gt;0,AE$7&gt;0),INDEX(Výskyt[#Data],MATCH($B243,Výskyt[kód-P]),AE$7),"")</f>
        <v/>
      </c>
      <c r="AF243" s="48" t="str">
        <f ca="1">IF(AND($B243&gt;0,AF$7&gt;0),INDEX(Výskyt[#Data],MATCH($B243,Výskyt[kód-P]),AF$7),"")</f>
        <v/>
      </c>
      <c r="AG243" s="48" t="str">
        <f ca="1">IF(AND($B243&gt;0,AG$7&gt;0),INDEX(Výskyt[#Data],MATCH($B243,Výskyt[kód-P]),AG$7),"")</f>
        <v/>
      </c>
      <c r="AH243" s="48" t="str">
        <f ca="1">IF(AND($B243&gt;0,AH$7&gt;0),INDEX(Výskyt[#Data],MATCH($B243,Výskyt[kód-P]),AH$7),"")</f>
        <v/>
      </c>
      <c r="AI243" s="48" t="str">
        <f ca="1">IF(AND($B243&gt;0,AI$7&gt;0),INDEX(Výskyt[#Data],MATCH($B243,Výskyt[kód-P]),AI$7),"")</f>
        <v/>
      </c>
      <c r="AJ243" s="48" t="str">
        <f ca="1">IF(AND($B243&gt;0,AJ$7&gt;0),INDEX(Výskyt[#Data],MATCH($B243,Výskyt[kód-P]),AJ$7),"")</f>
        <v/>
      </c>
      <c r="AK243" s="48" t="str">
        <f ca="1">IF(AND($B243&gt;0,AK$7&gt;0),INDEX(Výskyt[#Data],MATCH($B243,Výskyt[kód-P]),AK$7),"")</f>
        <v/>
      </c>
      <c r="AL243" s="48" t="str">
        <f ca="1">IF(AND($B243&gt;0,AL$7&gt;0),INDEX(Výskyt[#Data],MATCH($B243,Výskyt[kód-P]),AL$7),"")</f>
        <v/>
      </c>
      <c r="AM243" s="48" t="str">
        <f ca="1">IF(AND($B243&gt;0,AM$7&gt;0),INDEX(Výskyt[#Data],MATCH($B243,Výskyt[kód-P]),AM$7),"")</f>
        <v/>
      </c>
      <c r="AN243" s="48" t="str">
        <f ca="1">IF(AND($B243&gt;0,AN$7&gt;0),INDEX(Výskyt[#Data],MATCH($B243,Výskyt[kód-P]),AN$7),"")</f>
        <v/>
      </c>
      <c r="AO243" s="48" t="str">
        <f ca="1">IF(AND($B243&gt;0,AO$7&gt;0),INDEX(Výskyt[#Data],MATCH($B243,Výskyt[kód-P]),AO$7),"")</f>
        <v/>
      </c>
      <c r="AP243" s="48" t="str">
        <f ca="1">IF(AND($B243&gt;0,AP$7&gt;0),INDEX(Výskyt[#Data],MATCH($B243,Výskyt[kód-P]),AP$7),"")</f>
        <v/>
      </c>
      <c r="AQ243" s="48" t="str">
        <f ca="1">IF(AND($B243&gt;0,AQ$7&gt;0),INDEX(Výskyt[#Data],MATCH($B243,Výskyt[kód-P]),AQ$7),"")</f>
        <v/>
      </c>
      <c r="AR243" s="48" t="str">
        <f ca="1">IF(AND($B243&gt;0,AR$7&gt;0),INDEX(Výskyt[#Data],MATCH($B243,Výskyt[kód-P]),AR$7),"")</f>
        <v/>
      </c>
      <c r="AS243" s="48" t="str">
        <f ca="1">IF(AND($B243&gt;0,AS$7&gt;0),INDEX(Výskyt[#Data],MATCH($B243,Výskyt[kód-P]),AS$7),"")</f>
        <v/>
      </c>
      <c r="AT243" s="48" t="str">
        <f ca="1">IF(AND($B243&gt;0,AT$7&gt;0),INDEX(Výskyt[#Data],MATCH($B243,Výskyt[kód-P]),AT$7),"")</f>
        <v/>
      </c>
      <c r="AU243" s="48" t="str">
        <f ca="1">IF(AND($B243&gt;0,AU$7&gt;0),INDEX(Výskyt[#Data],MATCH($B243,Výskyt[kód-P]),AU$7),"")</f>
        <v/>
      </c>
      <c r="AV243" s="48" t="str">
        <f ca="1">IF(AND($B243&gt;0,AV$7&gt;0),INDEX(Výskyt[#Data],MATCH($B243,Výskyt[kód-P]),AV$7),"")</f>
        <v/>
      </c>
      <c r="AW243" s="48" t="str">
        <f ca="1">IF(AND($B243&gt;0,AW$7&gt;0),INDEX(Výskyt[#Data],MATCH($B243,Výskyt[kód-P]),AW$7),"")</f>
        <v/>
      </c>
      <c r="AX243" s="48" t="str">
        <f ca="1">IF(AND($B243&gt;0,AX$7&gt;0),INDEX(Výskyt[#Data],MATCH($B243,Výskyt[kód-P]),AX$7),"")</f>
        <v/>
      </c>
      <c r="AY243" s="48" t="str">
        <f ca="1">IF(AND($B243&gt;0,AY$7&gt;0),INDEX(Výskyt[#Data],MATCH($B243,Výskyt[kód-P]),AY$7),"")</f>
        <v/>
      </c>
      <c r="AZ243" s="48" t="str">
        <f ca="1">IF(AND($B243&gt;0,AZ$7&gt;0),INDEX(Výskyt[#Data],MATCH($B243,Výskyt[kód-P]),AZ$7),"")</f>
        <v/>
      </c>
      <c r="BA243" s="48" t="str">
        <f ca="1">IF(AND($B243&gt;0,BA$7&gt;0),INDEX(Výskyt[#Data],MATCH($B243,Výskyt[kód-P]),BA$7),"")</f>
        <v/>
      </c>
      <c r="BB243" s="42"/>
    </row>
    <row r="244" spans="1:54" ht="12.75" customHeight="1" x14ac:dyDescent="0.4">
      <c r="A244" s="54">
        <v>236</v>
      </c>
      <c r="B244" s="55" t="str">
        <f>IFERROR(INDEX(Výskyt[[poradie]:[kód-P]],MATCH(A244,Výskyt[poradie],0),2),"")</f>
        <v/>
      </c>
      <c r="C244" s="55" t="str">
        <f>IFERROR(INDEX(Cenník[[Kód]:[Názov]],MATCH($B244,Cenník[Kód]),2),"")</f>
        <v/>
      </c>
      <c r="D244" s="48" t="str">
        <f t="shared" ca="1" si="9"/>
        <v/>
      </c>
      <c r="E244" s="56" t="str">
        <f>IFERROR(INDEX(Cenník[[KódN]:[JC]],MATCH($B244,Cenník[KódN]),2),"")</f>
        <v/>
      </c>
      <c r="F244" s="57" t="str">
        <f t="shared" ca="1" si="10"/>
        <v/>
      </c>
      <c r="G244" s="42"/>
      <c r="H244" s="58" t="str">
        <f t="shared" si="11"/>
        <v/>
      </c>
      <c r="I244" s="48" t="str">
        <f ca="1">IF(AND($B244&gt;0,I$7&gt;0),INDEX(Výskyt[#Data],MATCH($B244,Výskyt[kód-P]),I$7),"")</f>
        <v/>
      </c>
      <c r="J244" s="48" t="str">
        <f ca="1">IF(AND($B244&gt;0,J$7&gt;0),INDEX(Výskyt[#Data],MATCH($B244,Výskyt[kód-P]),J$7),"")</f>
        <v/>
      </c>
      <c r="K244" s="48" t="str">
        <f ca="1">IF(AND($B244&gt;0,K$7&gt;0),INDEX(Výskyt[#Data],MATCH($B244,Výskyt[kód-P]),K$7),"")</f>
        <v/>
      </c>
      <c r="L244" s="48" t="str">
        <f ca="1">IF(AND($B244&gt;0,L$7&gt;0),INDEX(Výskyt[#Data],MATCH($B244,Výskyt[kód-P]),L$7),"")</f>
        <v/>
      </c>
      <c r="M244" s="48" t="str">
        <f ca="1">IF(AND($B244&gt;0,M$7&gt;0),INDEX(Výskyt[#Data],MATCH($B244,Výskyt[kód-P]),M$7),"")</f>
        <v/>
      </c>
      <c r="N244" s="48" t="str">
        <f ca="1">IF(AND($B244&gt;0,N$7&gt;0),INDEX(Výskyt[#Data],MATCH($B244,Výskyt[kód-P]),N$7),"")</f>
        <v/>
      </c>
      <c r="O244" s="48" t="str">
        <f ca="1">IF(AND($B244&gt;0,O$7&gt;0),INDEX(Výskyt[#Data],MATCH($B244,Výskyt[kód-P]),O$7),"")</f>
        <v/>
      </c>
      <c r="P244" s="48" t="str">
        <f ca="1">IF(AND($B244&gt;0,P$7&gt;0),INDEX(Výskyt[#Data],MATCH($B244,Výskyt[kód-P]),P$7),"")</f>
        <v/>
      </c>
      <c r="Q244" s="48" t="str">
        <f ca="1">IF(AND($B244&gt;0,Q$7&gt;0),INDEX(Výskyt[#Data],MATCH($B244,Výskyt[kód-P]),Q$7),"")</f>
        <v/>
      </c>
      <c r="R244" s="48" t="str">
        <f ca="1">IF(AND($B244&gt;0,R$7&gt;0),INDEX(Výskyt[#Data],MATCH($B244,Výskyt[kód-P]),R$7),"")</f>
        <v/>
      </c>
      <c r="S244" s="48" t="str">
        <f ca="1">IF(AND($B244&gt;0,S$7&gt;0),INDEX(Výskyt[#Data],MATCH($B244,Výskyt[kód-P]),S$7),"")</f>
        <v/>
      </c>
      <c r="T244" s="48" t="str">
        <f ca="1">IF(AND($B244&gt;0,T$7&gt;0),INDEX(Výskyt[#Data],MATCH($B244,Výskyt[kód-P]),T$7),"")</f>
        <v/>
      </c>
      <c r="U244" s="48" t="str">
        <f ca="1">IF(AND($B244&gt;0,U$7&gt;0),INDEX(Výskyt[#Data],MATCH($B244,Výskyt[kód-P]),U$7),"")</f>
        <v/>
      </c>
      <c r="V244" s="48" t="str">
        <f ca="1">IF(AND($B244&gt;0,V$7&gt;0),INDEX(Výskyt[#Data],MATCH($B244,Výskyt[kód-P]),V$7),"")</f>
        <v/>
      </c>
      <c r="W244" s="48" t="str">
        <f ca="1">IF(AND($B244&gt;0,W$7&gt;0),INDEX(Výskyt[#Data],MATCH($B244,Výskyt[kód-P]),W$7),"")</f>
        <v/>
      </c>
      <c r="X244" s="48" t="str">
        <f ca="1">IF(AND($B244&gt;0,X$7&gt;0),INDEX(Výskyt[#Data],MATCH($B244,Výskyt[kód-P]),X$7),"")</f>
        <v/>
      </c>
      <c r="Y244" s="48" t="str">
        <f ca="1">IF(AND($B244&gt;0,Y$7&gt;0),INDEX(Výskyt[#Data],MATCH($B244,Výskyt[kód-P]),Y$7),"")</f>
        <v/>
      </c>
      <c r="Z244" s="48" t="str">
        <f ca="1">IF(AND($B244&gt;0,Z$7&gt;0),INDEX(Výskyt[#Data],MATCH($B244,Výskyt[kód-P]),Z$7),"")</f>
        <v/>
      </c>
      <c r="AA244" s="48" t="str">
        <f ca="1">IF(AND($B244&gt;0,AA$7&gt;0),INDEX(Výskyt[#Data],MATCH($B244,Výskyt[kód-P]),AA$7),"")</f>
        <v/>
      </c>
      <c r="AB244" s="48" t="str">
        <f ca="1">IF(AND($B244&gt;0,AB$7&gt;0),INDEX(Výskyt[#Data],MATCH($B244,Výskyt[kód-P]),AB$7),"")</f>
        <v/>
      </c>
      <c r="AC244" s="48" t="str">
        <f ca="1">IF(AND($B244&gt;0,AC$7&gt;0),INDEX(Výskyt[#Data],MATCH($B244,Výskyt[kód-P]),AC$7),"")</f>
        <v/>
      </c>
      <c r="AD244" s="48" t="str">
        <f ca="1">IF(AND($B244&gt;0,AD$7&gt;0),INDEX(Výskyt[#Data],MATCH($B244,Výskyt[kód-P]),AD$7),"")</f>
        <v/>
      </c>
      <c r="AE244" s="48" t="str">
        <f ca="1">IF(AND($B244&gt;0,AE$7&gt;0),INDEX(Výskyt[#Data],MATCH($B244,Výskyt[kód-P]),AE$7),"")</f>
        <v/>
      </c>
      <c r="AF244" s="48" t="str">
        <f ca="1">IF(AND($B244&gt;0,AF$7&gt;0),INDEX(Výskyt[#Data],MATCH($B244,Výskyt[kód-P]),AF$7),"")</f>
        <v/>
      </c>
      <c r="AG244" s="48" t="str">
        <f ca="1">IF(AND($B244&gt;0,AG$7&gt;0),INDEX(Výskyt[#Data],MATCH($B244,Výskyt[kód-P]),AG$7),"")</f>
        <v/>
      </c>
      <c r="AH244" s="48" t="str">
        <f ca="1">IF(AND($B244&gt;0,AH$7&gt;0),INDEX(Výskyt[#Data],MATCH($B244,Výskyt[kód-P]),AH$7),"")</f>
        <v/>
      </c>
      <c r="AI244" s="48" t="str">
        <f ca="1">IF(AND($B244&gt;0,AI$7&gt;0),INDEX(Výskyt[#Data],MATCH($B244,Výskyt[kód-P]),AI$7),"")</f>
        <v/>
      </c>
      <c r="AJ244" s="48" t="str">
        <f ca="1">IF(AND($B244&gt;0,AJ$7&gt;0),INDEX(Výskyt[#Data],MATCH($B244,Výskyt[kód-P]),AJ$7),"")</f>
        <v/>
      </c>
      <c r="AK244" s="48" t="str">
        <f ca="1">IF(AND($B244&gt;0,AK$7&gt;0),INDEX(Výskyt[#Data],MATCH($B244,Výskyt[kód-P]),AK$7),"")</f>
        <v/>
      </c>
      <c r="AL244" s="48" t="str">
        <f ca="1">IF(AND($B244&gt;0,AL$7&gt;0),INDEX(Výskyt[#Data],MATCH($B244,Výskyt[kód-P]),AL$7),"")</f>
        <v/>
      </c>
      <c r="AM244" s="48" t="str">
        <f ca="1">IF(AND($B244&gt;0,AM$7&gt;0),INDEX(Výskyt[#Data],MATCH($B244,Výskyt[kód-P]),AM$7),"")</f>
        <v/>
      </c>
      <c r="AN244" s="48" t="str">
        <f ca="1">IF(AND($B244&gt;0,AN$7&gt;0),INDEX(Výskyt[#Data],MATCH($B244,Výskyt[kód-P]),AN$7),"")</f>
        <v/>
      </c>
      <c r="AO244" s="48" t="str">
        <f ca="1">IF(AND($B244&gt;0,AO$7&gt;0),INDEX(Výskyt[#Data],MATCH($B244,Výskyt[kód-P]),AO$7),"")</f>
        <v/>
      </c>
      <c r="AP244" s="48" t="str">
        <f ca="1">IF(AND($B244&gt;0,AP$7&gt;0),INDEX(Výskyt[#Data],MATCH($B244,Výskyt[kód-P]),AP$7),"")</f>
        <v/>
      </c>
      <c r="AQ244" s="48" t="str">
        <f ca="1">IF(AND($B244&gt;0,AQ$7&gt;0),INDEX(Výskyt[#Data],MATCH($B244,Výskyt[kód-P]),AQ$7),"")</f>
        <v/>
      </c>
      <c r="AR244" s="48" t="str">
        <f ca="1">IF(AND($B244&gt;0,AR$7&gt;0),INDEX(Výskyt[#Data],MATCH($B244,Výskyt[kód-P]),AR$7),"")</f>
        <v/>
      </c>
      <c r="AS244" s="48" t="str">
        <f ca="1">IF(AND($B244&gt;0,AS$7&gt;0),INDEX(Výskyt[#Data],MATCH($B244,Výskyt[kód-P]),AS$7),"")</f>
        <v/>
      </c>
      <c r="AT244" s="48" t="str">
        <f ca="1">IF(AND($B244&gt;0,AT$7&gt;0),INDEX(Výskyt[#Data],MATCH($B244,Výskyt[kód-P]),AT$7),"")</f>
        <v/>
      </c>
      <c r="AU244" s="48" t="str">
        <f ca="1">IF(AND($B244&gt;0,AU$7&gt;0),INDEX(Výskyt[#Data],MATCH($B244,Výskyt[kód-P]),AU$7),"")</f>
        <v/>
      </c>
      <c r="AV244" s="48" t="str">
        <f ca="1">IF(AND($B244&gt;0,AV$7&gt;0),INDEX(Výskyt[#Data],MATCH($B244,Výskyt[kód-P]),AV$7),"")</f>
        <v/>
      </c>
      <c r="AW244" s="48" t="str">
        <f ca="1">IF(AND($B244&gt;0,AW$7&gt;0),INDEX(Výskyt[#Data],MATCH($B244,Výskyt[kód-P]),AW$7),"")</f>
        <v/>
      </c>
      <c r="AX244" s="48" t="str">
        <f ca="1">IF(AND($B244&gt;0,AX$7&gt;0),INDEX(Výskyt[#Data],MATCH($B244,Výskyt[kód-P]),AX$7),"")</f>
        <v/>
      </c>
      <c r="AY244" s="48" t="str">
        <f ca="1">IF(AND($B244&gt;0,AY$7&gt;0),INDEX(Výskyt[#Data],MATCH($B244,Výskyt[kód-P]),AY$7),"")</f>
        <v/>
      </c>
      <c r="AZ244" s="48" t="str">
        <f ca="1">IF(AND($B244&gt;0,AZ$7&gt;0),INDEX(Výskyt[#Data],MATCH($B244,Výskyt[kód-P]),AZ$7),"")</f>
        <v/>
      </c>
      <c r="BA244" s="48" t="str">
        <f ca="1">IF(AND($B244&gt;0,BA$7&gt;0),INDEX(Výskyt[#Data],MATCH($B244,Výskyt[kód-P]),BA$7),"")</f>
        <v/>
      </c>
      <c r="BB244" s="42"/>
    </row>
    <row r="245" spans="1:54" ht="12.75" customHeight="1" x14ac:dyDescent="0.4">
      <c r="A245" s="54">
        <v>237</v>
      </c>
      <c r="B245" s="55" t="str">
        <f>IFERROR(INDEX(Výskyt[[poradie]:[kód-P]],MATCH(A245,Výskyt[poradie],0),2),"")</f>
        <v/>
      </c>
      <c r="C245" s="55" t="str">
        <f>IFERROR(INDEX(Cenník[[Kód]:[Názov]],MATCH($B245,Cenník[Kód]),2),"")</f>
        <v/>
      </c>
      <c r="D245" s="48" t="str">
        <f t="shared" ca="1" si="9"/>
        <v/>
      </c>
      <c r="E245" s="56" t="str">
        <f>IFERROR(INDEX(Cenník[[KódN]:[JC]],MATCH($B245,Cenník[KódN]),2),"")</f>
        <v/>
      </c>
      <c r="F245" s="57" t="str">
        <f t="shared" ca="1" si="10"/>
        <v/>
      </c>
      <c r="G245" s="42"/>
      <c r="H245" s="58" t="str">
        <f t="shared" si="11"/>
        <v/>
      </c>
      <c r="I245" s="48" t="str">
        <f ca="1">IF(AND($B245&gt;0,I$7&gt;0),INDEX(Výskyt[#Data],MATCH($B245,Výskyt[kód-P]),I$7),"")</f>
        <v/>
      </c>
      <c r="J245" s="48" t="str">
        <f ca="1">IF(AND($B245&gt;0,J$7&gt;0),INDEX(Výskyt[#Data],MATCH($B245,Výskyt[kód-P]),J$7),"")</f>
        <v/>
      </c>
      <c r="K245" s="48" t="str">
        <f ca="1">IF(AND($B245&gt;0,K$7&gt;0),INDEX(Výskyt[#Data],MATCH($B245,Výskyt[kód-P]),K$7),"")</f>
        <v/>
      </c>
      <c r="L245" s="48" t="str">
        <f ca="1">IF(AND($B245&gt;0,L$7&gt;0),INDEX(Výskyt[#Data],MATCH($B245,Výskyt[kód-P]),L$7),"")</f>
        <v/>
      </c>
      <c r="M245" s="48" t="str">
        <f ca="1">IF(AND($B245&gt;0,M$7&gt;0),INDEX(Výskyt[#Data],MATCH($B245,Výskyt[kód-P]),M$7),"")</f>
        <v/>
      </c>
      <c r="N245" s="48" t="str">
        <f ca="1">IF(AND($B245&gt;0,N$7&gt;0),INDEX(Výskyt[#Data],MATCH($B245,Výskyt[kód-P]),N$7),"")</f>
        <v/>
      </c>
      <c r="O245" s="48" t="str">
        <f ca="1">IF(AND($B245&gt;0,O$7&gt;0),INDEX(Výskyt[#Data],MATCH($B245,Výskyt[kód-P]),O$7),"")</f>
        <v/>
      </c>
      <c r="P245" s="48" t="str">
        <f ca="1">IF(AND($B245&gt;0,P$7&gt;0),INDEX(Výskyt[#Data],MATCH($B245,Výskyt[kód-P]),P$7),"")</f>
        <v/>
      </c>
      <c r="Q245" s="48" t="str">
        <f ca="1">IF(AND($B245&gt;0,Q$7&gt;0),INDEX(Výskyt[#Data],MATCH($B245,Výskyt[kód-P]),Q$7),"")</f>
        <v/>
      </c>
      <c r="R245" s="48" t="str">
        <f ca="1">IF(AND($B245&gt;0,R$7&gt;0),INDEX(Výskyt[#Data],MATCH($B245,Výskyt[kód-P]),R$7),"")</f>
        <v/>
      </c>
      <c r="S245" s="48" t="str">
        <f ca="1">IF(AND($B245&gt;0,S$7&gt;0),INDEX(Výskyt[#Data],MATCH($B245,Výskyt[kód-P]),S$7),"")</f>
        <v/>
      </c>
      <c r="T245" s="48" t="str">
        <f ca="1">IF(AND($B245&gt;0,T$7&gt;0),INDEX(Výskyt[#Data],MATCH($B245,Výskyt[kód-P]),T$7),"")</f>
        <v/>
      </c>
      <c r="U245" s="48" t="str">
        <f ca="1">IF(AND($B245&gt;0,U$7&gt;0),INDEX(Výskyt[#Data],MATCH($B245,Výskyt[kód-P]),U$7),"")</f>
        <v/>
      </c>
      <c r="V245" s="48" t="str">
        <f ca="1">IF(AND($B245&gt;0,V$7&gt;0),INDEX(Výskyt[#Data],MATCH($B245,Výskyt[kód-P]),V$7),"")</f>
        <v/>
      </c>
      <c r="W245" s="48" t="str">
        <f ca="1">IF(AND($B245&gt;0,W$7&gt;0),INDEX(Výskyt[#Data],MATCH($B245,Výskyt[kód-P]),W$7),"")</f>
        <v/>
      </c>
      <c r="X245" s="48" t="str">
        <f ca="1">IF(AND($B245&gt;0,X$7&gt;0),INDEX(Výskyt[#Data],MATCH($B245,Výskyt[kód-P]),X$7),"")</f>
        <v/>
      </c>
      <c r="Y245" s="48" t="str">
        <f ca="1">IF(AND($B245&gt;0,Y$7&gt;0),INDEX(Výskyt[#Data],MATCH($B245,Výskyt[kód-P]),Y$7),"")</f>
        <v/>
      </c>
      <c r="Z245" s="48" t="str">
        <f ca="1">IF(AND($B245&gt;0,Z$7&gt;0),INDEX(Výskyt[#Data],MATCH($B245,Výskyt[kód-P]),Z$7),"")</f>
        <v/>
      </c>
      <c r="AA245" s="48" t="str">
        <f ca="1">IF(AND($B245&gt;0,AA$7&gt;0),INDEX(Výskyt[#Data],MATCH($B245,Výskyt[kód-P]),AA$7),"")</f>
        <v/>
      </c>
      <c r="AB245" s="48" t="str">
        <f ca="1">IF(AND($B245&gt;0,AB$7&gt;0),INDEX(Výskyt[#Data],MATCH($B245,Výskyt[kód-P]),AB$7),"")</f>
        <v/>
      </c>
      <c r="AC245" s="48" t="str">
        <f ca="1">IF(AND($B245&gt;0,AC$7&gt;0),INDEX(Výskyt[#Data],MATCH($B245,Výskyt[kód-P]),AC$7),"")</f>
        <v/>
      </c>
      <c r="AD245" s="48" t="str">
        <f ca="1">IF(AND($B245&gt;0,AD$7&gt;0),INDEX(Výskyt[#Data],MATCH($B245,Výskyt[kód-P]),AD$7),"")</f>
        <v/>
      </c>
      <c r="AE245" s="48" t="str">
        <f ca="1">IF(AND($B245&gt;0,AE$7&gt;0),INDEX(Výskyt[#Data],MATCH($B245,Výskyt[kód-P]),AE$7),"")</f>
        <v/>
      </c>
      <c r="AF245" s="48" t="str">
        <f ca="1">IF(AND($B245&gt;0,AF$7&gt;0),INDEX(Výskyt[#Data],MATCH($B245,Výskyt[kód-P]),AF$7),"")</f>
        <v/>
      </c>
      <c r="AG245" s="48" t="str">
        <f ca="1">IF(AND($B245&gt;0,AG$7&gt;0),INDEX(Výskyt[#Data],MATCH($B245,Výskyt[kód-P]),AG$7),"")</f>
        <v/>
      </c>
      <c r="AH245" s="48" t="str">
        <f ca="1">IF(AND($B245&gt;0,AH$7&gt;0),INDEX(Výskyt[#Data],MATCH($B245,Výskyt[kód-P]),AH$7),"")</f>
        <v/>
      </c>
      <c r="AI245" s="48" t="str">
        <f ca="1">IF(AND($B245&gt;0,AI$7&gt;0),INDEX(Výskyt[#Data],MATCH($B245,Výskyt[kód-P]),AI$7),"")</f>
        <v/>
      </c>
      <c r="AJ245" s="48" t="str">
        <f ca="1">IF(AND($B245&gt;0,AJ$7&gt;0),INDEX(Výskyt[#Data],MATCH($B245,Výskyt[kód-P]),AJ$7),"")</f>
        <v/>
      </c>
      <c r="AK245" s="48" t="str">
        <f ca="1">IF(AND($B245&gt;0,AK$7&gt;0),INDEX(Výskyt[#Data],MATCH($B245,Výskyt[kód-P]),AK$7),"")</f>
        <v/>
      </c>
      <c r="AL245" s="48" t="str">
        <f ca="1">IF(AND($B245&gt;0,AL$7&gt;0),INDEX(Výskyt[#Data],MATCH($B245,Výskyt[kód-P]),AL$7),"")</f>
        <v/>
      </c>
      <c r="AM245" s="48" t="str">
        <f ca="1">IF(AND($B245&gt;0,AM$7&gt;0),INDEX(Výskyt[#Data],MATCH($B245,Výskyt[kód-P]),AM$7),"")</f>
        <v/>
      </c>
      <c r="AN245" s="48" t="str">
        <f ca="1">IF(AND($B245&gt;0,AN$7&gt;0),INDEX(Výskyt[#Data],MATCH($B245,Výskyt[kód-P]),AN$7),"")</f>
        <v/>
      </c>
      <c r="AO245" s="48" t="str">
        <f ca="1">IF(AND($B245&gt;0,AO$7&gt;0),INDEX(Výskyt[#Data],MATCH($B245,Výskyt[kód-P]),AO$7),"")</f>
        <v/>
      </c>
      <c r="AP245" s="48" t="str">
        <f ca="1">IF(AND($B245&gt;0,AP$7&gt;0),INDEX(Výskyt[#Data],MATCH($B245,Výskyt[kód-P]),AP$7),"")</f>
        <v/>
      </c>
      <c r="AQ245" s="48" t="str">
        <f ca="1">IF(AND($B245&gt;0,AQ$7&gt;0),INDEX(Výskyt[#Data],MATCH($B245,Výskyt[kód-P]),AQ$7),"")</f>
        <v/>
      </c>
      <c r="AR245" s="48" t="str">
        <f ca="1">IF(AND($B245&gt;0,AR$7&gt;0),INDEX(Výskyt[#Data],MATCH($B245,Výskyt[kód-P]),AR$7),"")</f>
        <v/>
      </c>
      <c r="AS245" s="48" t="str">
        <f ca="1">IF(AND($B245&gt;0,AS$7&gt;0),INDEX(Výskyt[#Data],MATCH($B245,Výskyt[kód-P]),AS$7),"")</f>
        <v/>
      </c>
      <c r="AT245" s="48" t="str">
        <f ca="1">IF(AND($B245&gt;0,AT$7&gt;0),INDEX(Výskyt[#Data],MATCH($B245,Výskyt[kód-P]),AT$7),"")</f>
        <v/>
      </c>
      <c r="AU245" s="48" t="str">
        <f ca="1">IF(AND($B245&gt;0,AU$7&gt;0),INDEX(Výskyt[#Data],MATCH($B245,Výskyt[kód-P]),AU$7),"")</f>
        <v/>
      </c>
      <c r="AV245" s="48" t="str">
        <f ca="1">IF(AND($B245&gt;0,AV$7&gt;0),INDEX(Výskyt[#Data],MATCH($B245,Výskyt[kód-P]),AV$7),"")</f>
        <v/>
      </c>
      <c r="AW245" s="48" t="str">
        <f ca="1">IF(AND($B245&gt;0,AW$7&gt;0),INDEX(Výskyt[#Data],MATCH($B245,Výskyt[kód-P]),AW$7),"")</f>
        <v/>
      </c>
      <c r="AX245" s="48" t="str">
        <f ca="1">IF(AND($B245&gt;0,AX$7&gt;0),INDEX(Výskyt[#Data],MATCH($B245,Výskyt[kód-P]),AX$7),"")</f>
        <v/>
      </c>
      <c r="AY245" s="48" t="str">
        <f ca="1">IF(AND($B245&gt;0,AY$7&gt;0),INDEX(Výskyt[#Data],MATCH($B245,Výskyt[kód-P]),AY$7),"")</f>
        <v/>
      </c>
      <c r="AZ245" s="48" t="str">
        <f ca="1">IF(AND($B245&gt;0,AZ$7&gt;0),INDEX(Výskyt[#Data],MATCH($B245,Výskyt[kód-P]),AZ$7),"")</f>
        <v/>
      </c>
      <c r="BA245" s="48" t="str">
        <f ca="1">IF(AND($B245&gt;0,BA$7&gt;0),INDEX(Výskyt[#Data],MATCH($B245,Výskyt[kód-P]),BA$7),"")</f>
        <v/>
      </c>
      <c r="BB245" s="42"/>
    </row>
    <row r="246" spans="1:54" ht="12.75" customHeight="1" x14ac:dyDescent="0.4">
      <c r="A246" s="54">
        <v>238</v>
      </c>
      <c r="B246" s="55" t="str">
        <f>IFERROR(INDEX(Výskyt[[poradie]:[kód-P]],MATCH(A246,Výskyt[poradie],0),2),"")</f>
        <v/>
      </c>
      <c r="C246" s="55" t="str">
        <f>IFERROR(INDEX(Cenník[[Kód]:[Názov]],MATCH($B246,Cenník[Kód]),2),"")</f>
        <v/>
      </c>
      <c r="D246" s="48" t="str">
        <f t="shared" ca="1" si="9"/>
        <v/>
      </c>
      <c r="E246" s="56" t="str">
        <f>IFERROR(INDEX(Cenník[[KódN]:[JC]],MATCH($B246,Cenník[KódN]),2),"")</f>
        <v/>
      </c>
      <c r="F246" s="57" t="str">
        <f t="shared" ca="1" si="10"/>
        <v/>
      </c>
      <c r="G246" s="42"/>
      <c r="H246" s="58" t="str">
        <f t="shared" si="11"/>
        <v/>
      </c>
      <c r="I246" s="48" t="str">
        <f ca="1">IF(AND($B246&gt;0,I$7&gt;0),INDEX(Výskyt[#Data],MATCH($B246,Výskyt[kód-P]),I$7),"")</f>
        <v/>
      </c>
      <c r="J246" s="48" t="str">
        <f ca="1">IF(AND($B246&gt;0,J$7&gt;0),INDEX(Výskyt[#Data],MATCH($B246,Výskyt[kód-P]),J$7),"")</f>
        <v/>
      </c>
      <c r="K246" s="48" t="str">
        <f ca="1">IF(AND($B246&gt;0,K$7&gt;0),INDEX(Výskyt[#Data],MATCH($B246,Výskyt[kód-P]),K$7),"")</f>
        <v/>
      </c>
      <c r="L246" s="48" t="str">
        <f ca="1">IF(AND($B246&gt;0,L$7&gt;0),INDEX(Výskyt[#Data],MATCH($B246,Výskyt[kód-P]),L$7),"")</f>
        <v/>
      </c>
      <c r="M246" s="48" t="str">
        <f ca="1">IF(AND($B246&gt;0,M$7&gt;0),INDEX(Výskyt[#Data],MATCH($B246,Výskyt[kód-P]),M$7),"")</f>
        <v/>
      </c>
      <c r="N246" s="48" t="str">
        <f ca="1">IF(AND($B246&gt;0,N$7&gt;0),INDEX(Výskyt[#Data],MATCH($B246,Výskyt[kód-P]),N$7),"")</f>
        <v/>
      </c>
      <c r="O246" s="48" t="str">
        <f ca="1">IF(AND($B246&gt;0,O$7&gt;0),INDEX(Výskyt[#Data],MATCH($B246,Výskyt[kód-P]),O$7),"")</f>
        <v/>
      </c>
      <c r="P246" s="48" t="str">
        <f ca="1">IF(AND($B246&gt;0,P$7&gt;0),INDEX(Výskyt[#Data],MATCH($B246,Výskyt[kód-P]),P$7),"")</f>
        <v/>
      </c>
      <c r="Q246" s="48" t="str">
        <f ca="1">IF(AND($B246&gt;0,Q$7&gt;0),INDEX(Výskyt[#Data],MATCH($B246,Výskyt[kód-P]),Q$7),"")</f>
        <v/>
      </c>
      <c r="R246" s="48" t="str">
        <f ca="1">IF(AND($B246&gt;0,R$7&gt;0),INDEX(Výskyt[#Data],MATCH($B246,Výskyt[kód-P]),R$7),"")</f>
        <v/>
      </c>
      <c r="S246" s="48" t="str">
        <f ca="1">IF(AND($B246&gt;0,S$7&gt;0),INDEX(Výskyt[#Data],MATCH($B246,Výskyt[kód-P]),S$7),"")</f>
        <v/>
      </c>
      <c r="T246" s="48" t="str">
        <f ca="1">IF(AND($B246&gt;0,T$7&gt;0),INDEX(Výskyt[#Data],MATCH($B246,Výskyt[kód-P]),T$7),"")</f>
        <v/>
      </c>
      <c r="U246" s="48" t="str">
        <f ca="1">IF(AND($B246&gt;0,U$7&gt;0),INDEX(Výskyt[#Data],MATCH($B246,Výskyt[kód-P]),U$7),"")</f>
        <v/>
      </c>
      <c r="V246" s="48" t="str">
        <f ca="1">IF(AND($B246&gt;0,V$7&gt;0),INDEX(Výskyt[#Data],MATCH($B246,Výskyt[kód-P]),V$7),"")</f>
        <v/>
      </c>
      <c r="W246" s="48" t="str">
        <f ca="1">IF(AND($B246&gt;0,W$7&gt;0),INDEX(Výskyt[#Data],MATCH($B246,Výskyt[kód-P]),W$7),"")</f>
        <v/>
      </c>
      <c r="X246" s="48" t="str">
        <f ca="1">IF(AND($B246&gt;0,X$7&gt;0),INDEX(Výskyt[#Data],MATCH($B246,Výskyt[kód-P]),X$7),"")</f>
        <v/>
      </c>
      <c r="Y246" s="48" t="str">
        <f ca="1">IF(AND($B246&gt;0,Y$7&gt;0),INDEX(Výskyt[#Data],MATCH($B246,Výskyt[kód-P]),Y$7),"")</f>
        <v/>
      </c>
      <c r="Z246" s="48" t="str">
        <f ca="1">IF(AND($B246&gt;0,Z$7&gt;0),INDEX(Výskyt[#Data],MATCH($B246,Výskyt[kód-P]),Z$7),"")</f>
        <v/>
      </c>
      <c r="AA246" s="48" t="str">
        <f ca="1">IF(AND($B246&gt;0,AA$7&gt;0),INDEX(Výskyt[#Data],MATCH($B246,Výskyt[kód-P]),AA$7),"")</f>
        <v/>
      </c>
      <c r="AB246" s="48" t="str">
        <f ca="1">IF(AND($B246&gt;0,AB$7&gt;0),INDEX(Výskyt[#Data],MATCH($B246,Výskyt[kód-P]),AB$7),"")</f>
        <v/>
      </c>
      <c r="AC246" s="48" t="str">
        <f ca="1">IF(AND($B246&gt;0,AC$7&gt;0),INDEX(Výskyt[#Data],MATCH($B246,Výskyt[kód-P]),AC$7),"")</f>
        <v/>
      </c>
      <c r="AD246" s="48" t="str">
        <f ca="1">IF(AND($B246&gt;0,AD$7&gt;0),INDEX(Výskyt[#Data],MATCH($B246,Výskyt[kód-P]),AD$7),"")</f>
        <v/>
      </c>
      <c r="AE246" s="48" t="str">
        <f ca="1">IF(AND($B246&gt;0,AE$7&gt;0),INDEX(Výskyt[#Data],MATCH($B246,Výskyt[kód-P]),AE$7),"")</f>
        <v/>
      </c>
      <c r="AF246" s="48" t="str">
        <f ca="1">IF(AND($B246&gt;0,AF$7&gt;0),INDEX(Výskyt[#Data],MATCH($B246,Výskyt[kód-P]),AF$7),"")</f>
        <v/>
      </c>
      <c r="AG246" s="48" t="str">
        <f ca="1">IF(AND($B246&gt;0,AG$7&gt;0),INDEX(Výskyt[#Data],MATCH($B246,Výskyt[kód-P]),AG$7),"")</f>
        <v/>
      </c>
      <c r="AH246" s="48" t="str">
        <f ca="1">IF(AND($B246&gt;0,AH$7&gt;0),INDEX(Výskyt[#Data],MATCH($B246,Výskyt[kód-P]),AH$7),"")</f>
        <v/>
      </c>
      <c r="AI246" s="48" t="str">
        <f ca="1">IF(AND($B246&gt;0,AI$7&gt;0),INDEX(Výskyt[#Data],MATCH($B246,Výskyt[kód-P]),AI$7),"")</f>
        <v/>
      </c>
      <c r="AJ246" s="48" t="str">
        <f ca="1">IF(AND($B246&gt;0,AJ$7&gt;0),INDEX(Výskyt[#Data],MATCH($B246,Výskyt[kód-P]),AJ$7),"")</f>
        <v/>
      </c>
      <c r="AK246" s="48" t="str">
        <f ca="1">IF(AND($B246&gt;0,AK$7&gt;0),INDEX(Výskyt[#Data],MATCH($B246,Výskyt[kód-P]),AK$7),"")</f>
        <v/>
      </c>
      <c r="AL246" s="48" t="str">
        <f ca="1">IF(AND($B246&gt;0,AL$7&gt;0),INDEX(Výskyt[#Data],MATCH($B246,Výskyt[kód-P]),AL$7),"")</f>
        <v/>
      </c>
      <c r="AM246" s="48" t="str">
        <f ca="1">IF(AND($B246&gt;0,AM$7&gt;0),INDEX(Výskyt[#Data],MATCH($B246,Výskyt[kód-P]),AM$7),"")</f>
        <v/>
      </c>
      <c r="AN246" s="48" t="str">
        <f ca="1">IF(AND($B246&gt;0,AN$7&gt;0),INDEX(Výskyt[#Data],MATCH($B246,Výskyt[kód-P]),AN$7),"")</f>
        <v/>
      </c>
      <c r="AO246" s="48" t="str">
        <f ca="1">IF(AND($B246&gt;0,AO$7&gt;0),INDEX(Výskyt[#Data],MATCH($B246,Výskyt[kód-P]),AO$7),"")</f>
        <v/>
      </c>
      <c r="AP246" s="48" t="str">
        <f ca="1">IF(AND($B246&gt;0,AP$7&gt;0),INDEX(Výskyt[#Data],MATCH($B246,Výskyt[kód-P]),AP$7),"")</f>
        <v/>
      </c>
      <c r="AQ246" s="48" t="str">
        <f ca="1">IF(AND($B246&gt;0,AQ$7&gt;0),INDEX(Výskyt[#Data],MATCH($B246,Výskyt[kód-P]),AQ$7),"")</f>
        <v/>
      </c>
      <c r="AR246" s="48" t="str">
        <f ca="1">IF(AND($B246&gt;0,AR$7&gt;0),INDEX(Výskyt[#Data],MATCH($B246,Výskyt[kód-P]),AR$7),"")</f>
        <v/>
      </c>
      <c r="AS246" s="48" t="str">
        <f ca="1">IF(AND($B246&gt;0,AS$7&gt;0),INDEX(Výskyt[#Data],MATCH($B246,Výskyt[kód-P]),AS$7),"")</f>
        <v/>
      </c>
      <c r="AT246" s="48" t="str">
        <f ca="1">IF(AND($B246&gt;0,AT$7&gt;0),INDEX(Výskyt[#Data],MATCH($B246,Výskyt[kód-P]),AT$7),"")</f>
        <v/>
      </c>
      <c r="AU246" s="48" t="str">
        <f ca="1">IF(AND($B246&gt;0,AU$7&gt;0),INDEX(Výskyt[#Data],MATCH($B246,Výskyt[kód-P]),AU$7),"")</f>
        <v/>
      </c>
      <c r="AV246" s="48" t="str">
        <f ca="1">IF(AND($B246&gt;0,AV$7&gt;0),INDEX(Výskyt[#Data],MATCH($B246,Výskyt[kód-P]),AV$7),"")</f>
        <v/>
      </c>
      <c r="AW246" s="48" t="str">
        <f ca="1">IF(AND($B246&gt;0,AW$7&gt;0),INDEX(Výskyt[#Data],MATCH($B246,Výskyt[kód-P]),AW$7),"")</f>
        <v/>
      </c>
      <c r="AX246" s="48" t="str">
        <f ca="1">IF(AND($B246&gt;0,AX$7&gt;0),INDEX(Výskyt[#Data],MATCH($B246,Výskyt[kód-P]),AX$7),"")</f>
        <v/>
      </c>
      <c r="AY246" s="48" t="str">
        <f ca="1">IF(AND($B246&gt;0,AY$7&gt;0),INDEX(Výskyt[#Data],MATCH($B246,Výskyt[kód-P]),AY$7),"")</f>
        <v/>
      </c>
      <c r="AZ246" s="48" t="str">
        <f ca="1">IF(AND($B246&gt;0,AZ$7&gt;0),INDEX(Výskyt[#Data],MATCH($B246,Výskyt[kód-P]),AZ$7),"")</f>
        <v/>
      </c>
      <c r="BA246" s="48" t="str">
        <f ca="1">IF(AND($B246&gt;0,BA$7&gt;0),INDEX(Výskyt[#Data],MATCH($B246,Výskyt[kód-P]),BA$7),"")</f>
        <v/>
      </c>
      <c r="BB246" s="42"/>
    </row>
    <row r="247" spans="1:54" ht="12.75" customHeight="1" x14ac:dyDescent="0.4">
      <c r="A247" s="54">
        <v>239</v>
      </c>
      <c r="B247" s="55" t="str">
        <f>IFERROR(INDEX(Výskyt[[poradie]:[kód-P]],MATCH(A247,Výskyt[poradie],0),2),"")</f>
        <v/>
      </c>
      <c r="C247" s="55" t="str">
        <f>IFERROR(INDEX(Cenník[[Kód]:[Názov]],MATCH($B247,Cenník[Kód]),2),"")</f>
        <v/>
      </c>
      <c r="D247" s="48" t="str">
        <f t="shared" ca="1" si="9"/>
        <v/>
      </c>
      <c r="E247" s="56" t="str">
        <f>IFERROR(INDEX(Cenník[[KódN]:[JC]],MATCH($B247,Cenník[KódN]),2),"")</f>
        <v/>
      </c>
      <c r="F247" s="57" t="str">
        <f t="shared" ca="1" si="10"/>
        <v/>
      </c>
      <c r="G247" s="42"/>
      <c r="H247" s="58" t="str">
        <f t="shared" si="11"/>
        <v/>
      </c>
      <c r="I247" s="48" t="str">
        <f ca="1">IF(AND($B247&gt;0,I$7&gt;0),INDEX(Výskyt[#Data],MATCH($B247,Výskyt[kód-P]),I$7),"")</f>
        <v/>
      </c>
      <c r="J247" s="48" t="str">
        <f ca="1">IF(AND($B247&gt;0,J$7&gt;0),INDEX(Výskyt[#Data],MATCH($B247,Výskyt[kód-P]),J$7),"")</f>
        <v/>
      </c>
      <c r="K247" s="48" t="str">
        <f ca="1">IF(AND($B247&gt;0,K$7&gt;0),INDEX(Výskyt[#Data],MATCH($B247,Výskyt[kód-P]),K$7),"")</f>
        <v/>
      </c>
      <c r="L247" s="48" t="str">
        <f ca="1">IF(AND($B247&gt;0,L$7&gt;0),INDEX(Výskyt[#Data],MATCH($B247,Výskyt[kód-P]),L$7),"")</f>
        <v/>
      </c>
      <c r="M247" s="48" t="str">
        <f ca="1">IF(AND($B247&gt;0,M$7&gt;0),INDEX(Výskyt[#Data],MATCH($B247,Výskyt[kód-P]),M$7),"")</f>
        <v/>
      </c>
      <c r="N247" s="48" t="str">
        <f ca="1">IF(AND($B247&gt;0,N$7&gt;0),INDEX(Výskyt[#Data],MATCH($B247,Výskyt[kód-P]),N$7),"")</f>
        <v/>
      </c>
      <c r="O247" s="48" t="str">
        <f ca="1">IF(AND($B247&gt;0,O$7&gt;0),INDEX(Výskyt[#Data],MATCH($B247,Výskyt[kód-P]),O$7),"")</f>
        <v/>
      </c>
      <c r="P247" s="48" t="str">
        <f ca="1">IF(AND($B247&gt;0,P$7&gt;0),INDEX(Výskyt[#Data],MATCH($B247,Výskyt[kód-P]),P$7),"")</f>
        <v/>
      </c>
      <c r="Q247" s="48" t="str">
        <f ca="1">IF(AND($B247&gt;0,Q$7&gt;0),INDEX(Výskyt[#Data],MATCH($B247,Výskyt[kód-P]),Q$7),"")</f>
        <v/>
      </c>
      <c r="R247" s="48" t="str">
        <f ca="1">IF(AND($B247&gt;0,R$7&gt;0),INDEX(Výskyt[#Data],MATCH($B247,Výskyt[kód-P]),R$7),"")</f>
        <v/>
      </c>
      <c r="S247" s="48" t="str">
        <f ca="1">IF(AND($B247&gt;0,S$7&gt;0),INDEX(Výskyt[#Data],MATCH($B247,Výskyt[kód-P]),S$7),"")</f>
        <v/>
      </c>
      <c r="T247" s="48" t="str">
        <f ca="1">IF(AND($B247&gt;0,T$7&gt;0),INDEX(Výskyt[#Data],MATCH($B247,Výskyt[kód-P]),T$7),"")</f>
        <v/>
      </c>
      <c r="U247" s="48" t="str">
        <f ca="1">IF(AND($B247&gt;0,U$7&gt;0),INDEX(Výskyt[#Data],MATCH($B247,Výskyt[kód-P]),U$7),"")</f>
        <v/>
      </c>
      <c r="V247" s="48" t="str">
        <f ca="1">IF(AND($B247&gt;0,V$7&gt;0),INDEX(Výskyt[#Data],MATCH($B247,Výskyt[kód-P]),V$7),"")</f>
        <v/>
      </c>
      <c r="W247" s="48" t="str">
        <f ca="1">IF(AND($B247&gt;0,W$7&gt;0),INDEX(Výskyt[#Data],MATCH($B247,Výskyt[kód-P]),W$7),"")</f>
        <v/>
      </c>
      <c r="X247" s="48" t="str">
        <f ca="1">IF(AND($B247&gt;0,X$7&gt;0),INDEX(Výskyt[#Data],MATCH($B247,Výskyt[kód-P]),X$7),"")</f>
        <v/>
      </c>
      <c r="Y247" s="48" t="str">
        <f ca="1">IF(AND($B247&gt;0,Y$7&gt;0),INDEX(Výskyt[#Data],MATCH($B247,Výskyt[kód-P]),Y$7),"")</f>
        <v/>
      </c>
      <c r="Z247" s="48" t="str">
        <f ca="1">IF(AND($B247&gt;0,Z$7&gt;0),INDEX(Výskyt[#Data],MATCH($B247,Výskyt[kód-P]),Z$7),"")</f>
        <v/>
      </c>
      <c r="AA247" s="48" t="str">
        <f ca="1">IF(AND($B247&gt;0,AA$7&gt;0),INDEX(Výskyt[#Data],MATCH($B247,Výskyt[kód-P]),AA$7),"")</f>
        <v/>
      </c>
      <c r="AB247" s="48" t="str">
        <f ca="1">IF(AND($B247&gt;0,AB$7&gt;0),INDEX(Výskyt[#Data],MATCH($B247,Výskyt[kód-P]),AB$7),"")</f>
        <v/>
      </c>
      <c r="AC247" s="48" t="str">
        <f ca="1">IF(AND($B247&gt;0,AC$7&gt;0),INDEX(Výskyt[#Data],MATCH($B247,Výskyt[kód-P]),AC$7),"")</f>
        <v/>
      </c>
      <c r="AD247" s="48" t="str">
        <f ca="1">IF(AND($B247&gt;0,AD$7&gt;0),INDEX(Výskyt[#Data],MATCH($B247,Výskyt[kód-P]),AD$7),"")</f>
        <v/>
      </c>
      <c r="AE247" s="48" t="str">
        <f ca="1">IF(AND($B247&gt;0,AE$7&gt;0),INDEX(Výskyt[#Data],MATCH($B247,Výskyt[kód-P]),AE$7),"")</f>
        <v/>
      </c>
      <c r="AF247" s="48" t="str">
        <f ca="1">IF(AND($B247&gt;0,AF$7&gt;0),INDEX(Výskyt[#Data],MATCH($B247,Výskyt[kód-P]),AF$7),"")</f>
        <v/>
      </c>
      <c r="AG247" s="48" t="str">
        <f ca="1">IF(AND($B247&gt;0,AG$7&gt;0),INDEX(Výskyt[#Data],MATCH($B247,Výskyt[kód-P]),AG$7),"")</f>
        <v/>
      </c>
      <c r="AH247" s="48" t="str">
        <f ca="1">IF(AND($B247&gt;0,AH$7&gt;0),INDEX(Výskyt[#Data],MATCH($B247,Výskyt[kód-P]),AH$7),"")</f>
        <v/>
      </c>
      <c r="AI247" s="48" t="str">
        <f ca="1">IF(AND($B247&gt;0,AI$7&gt;0),INDEX(Výskyt[#Data],MATCH($B247,Výskyt[kód-P]),AI$7),"")</f>
        <v/>
      </c>
      <c r="AJ247" s="48" t="str">
        <f ca="1">IF(AND($B247&gt;0,AJ$7&gt;0),INDEX(Výskyt[#Data],MATCH($B247,Výskyt[kód-P]),AJ$7),"")</f>
        <v/>
      </c>
      <c r="AK247" s="48" t="str">
        <f ca="1">IF(AND($B247&gt;0,AK$7&gt;0),INDEX(Výskyt[#Data],MATCH($B247,Výskyt[kód-P]),AK$7),"")</f>
        <v/>
      </c>
      <c r="AL247" s="48" t="str">
        <f ca="1">IF(AND($B247&gt;0,AL$7&gt;0),INDEX(Výskyt[#Data],MATCH($B247,Výskyt[kód-P]),AL$7),"")</f>
        <v/>
      </c>
      <c r="AM247" s="48" t="str">
        <f ca="1">IF(AND($B247&gt;0,AM$7&gt;0),INDEX(Výskyt[#Data],MATCH($B247,Výskyt[kód-P]),AM$7),"")</f>
        <v/>
      </c>
      <c r="AN247" s="48" t="str">
        <f ca="1">IF(AND($B247&gt;0,AN$7&gt;0),INDEX(Výskyt[#Data],MATCH($B247,Výskyt[kód-P]),AN$7),"")</f>
        <v/>
      </c>
      <c r="AO247" s="48" t="str">
        <f ca="1">IF(AND($B247&gt;0,AO$7&gt;0),INDEX(Výskyt[#Data],MATCH($B247,Výskyt[kód-P]),AO$7),"")</f>
        <v/>
      </c>
      <c r="AP247" s="48" t="str">
        <f ca="1">IF(AND($B247&gt;0,AP$7&gt;0),INDEX(Výskyt[#Data],MATCH($B247,Výskyt[kód-P]),AP$7),"")</f>
        <v/>
      </c>
      <c r="AQ247" s="48" t="str">
        <f ca="1">IF(AND($B247&gt;0,AQ$7&gt;0),INDEX(Výskyt[#Data],MATCH($B247,Výskyt[kód-P]),AQ$7),"")</f>
        <v/>
      </c>
      <c r="AR247" s="48" t="str">
        <f ca="1">IF(AND($B247&gt;0,AR$7&gt;0),INDEX(Výskyt[#Data],MATCH($B247,Výskyt[kód-P]),AR$7),"")</f>
        <v/>
      </c>
      <c r="AS247" s="48" t="str">
        <f ca="1">IF(AND($B247&gt;0,AS$7&gt;0),INDEX(Výskyt[#Data],MATCH($B247,Výskyt[kód-P]),AS$7),"")</f>
        <v/>
      </c>
      <c r="AT247" s="48" t="str">
        <f ca="1">IF(AND($B247&gt;0,AT$7&gt;0),INDEX(Výskyt[#Data],MATCH($B247,Výskyt[kód-P]),AT$7),"")</f>
        <v/>
      </c>
      <c r="AU247" s="48" t="str">
        <f ca="1">IF(AND($B247&gt;0,AU$7&gt;0),INDEX(Výskyt[#Data],MATCH($B247,Výskyt[kód-P]),AU$7),"")</f>
        <v/>
      </c>
      <c r="AV247" s="48" t="str">
        <f ca="1">IF(AND($B247&gt;0,AV$7&gt;0),INDEX(Výskyt[#Data],MATCH($B247,Výskyt[kód-P]),AV$7),"")</f>
        <v/>
      </c>
      <c r="AW247" s="48" t="str">
        <f ca="1">IF(AND($B247&gt;0,AW$7&gt;0),INDEX(Výskyt[#Data],MATCH($B247,Výskyt[kód-P]),AW$7),"")</f>
        <v/>
      </c>
      <c r="AX247" s="48" t="str">
        <f ca="1">IF(AND($B247&gt;0,AX$7&gt;0),INDEX(Výskyt[#Data],MATCH($B247,Výskyt[kód-P]),AX$7),"")</f>
        <v/>
      </c>
      <c r="AY247" s="48" t="str">
        <f ca="1">IF(AND($B247&gt;0,AY$7&gt;0),INDEX(Výskyt[#Data],MATCH($B247,Výskyt[kód-P]),AY$7),"")</f>
        <v/>
      </c>
      <c r="AZ247" s="48" t="str">
        <f ca="1">IF(AND($B247&gt;0,AZ$7&gt;0),INDEX(Výskyt[#Data],MATCH($B247,Výskyt[kód-P]),AZ$7),"")</f>
        <v/>
      </c>
      <c r="BA247" s="48" t="str">
        <f ca="1">IF(AND($B247&gt;0,BA$7&gt;0),INDEX(Výskyt[#Data],MATCH($B247,Výskyt[kód-P]),BA$7),"")</f>
        <v/>
      </c>
      <c r="BB247" s="42"/>
    </row>
    <row r="248" spans="1:54" ht="12.75" customHeight="1" x14ac:dyDescent="0.4">
      <c r="A248" s="54">
        <v>240</v>
      </c>
      <c r="B248" s="55" t="str">
        <f>IFERROR(INDEX(Výskyt[[poradie]:[kód-P]],MATCH(A248,Výskyt[poradie],0),2),"")</f>
        <v/>
      </c>
      <c r="C248" s="55" t="str">
        <f>IFERROR(INDEX(Cenník[[Kód]:[Názov]],MATCH($B248,Cenník[Kód]),2),"")</f>
        <v/>
      </c>
      <c r="D248" s="48" t="str">
        <f t="shared" ca="1" si="9"/>
        <v/>
      </c>
      <c r="E248" s="56" t="str">
        <f>IFERROR(INDEX(Cenník[[KódN]:[JC]],MATCH($B248,Cenník[KódN]),2),"")</f>
        <v/>
      </c>
      <c r="F248" s="57" t="str">
        <f t="shared" ca="1" si="10"/>
        <v/>
      </c>
      <c r="G248" s="42"/>
      <c r="H248" s="58" t="str">
        <f t="shared" si="11"/>
        <v/>
      </c>
      <c r="I248" s="48" t="str">
        <f ca="1">IF(AND($B248&gt;0,I$7&gt;0),INDEX(Výskyt[#Data],MATCH($B248,Výskyt[kód-P]),I$7),"")</f>
        <v/>
      </c>
      <c r="J248" s="48" t="str">
        <f ca="1">IF(AND($B248&gt;0,J$7&gt;0),INDEX(Výskyt[#Data],MATCH($B248,Výskyt[kód-P]),J$7),"")</f>
        <v/>
      </c>
      <c r="K248" s="48" t="str">
        <f ca="1">IF(AND($B248&gt;0,K$7&gt;0),INDEX(Výskyt[#Data],MATCH($B248,Výskyt[kód-P]),K$7),"")</f>
        <v/>
      </c>
      <c r="L248" s="48" t="str">
        <f ca="1">IF(AND($B248&gt;0,L$7&gt;0),INDEX(Výskyt[#Data],MATCH($B248,Výskyt[kód-P]),L$7),"")</f>
        <v/>
      </c>
      <c r="M248" s="48" t="str">
        <f ca="1">IF(AND($B248&gt;0,M$7&gt;0),INDEX(Výskyt[#Data],MATCH($B248,Výskyt[kód-P]),M$7),"")</f>
        <v/>
      </c>
      <c r="N248" s="48" t="str">
        <f ca="1">IF(AND($B248&gt;0,N$7&gt;0),INDEX(Výskyt[#Data],MATCH($B248,Výskyt[kód-P]),N$7),"")</f>
        <v/>
      </c>
      <c r="O248" s="48" t="str">
        <f ca="1">IF(AND($B248&gt;0,O$7&gt;0),INDEX(Výskyt[#Data],MATCH($B248,Výskyt[kód-P]),O$7),"")</f>
        <v/>
      </c>
      <c r="P248" s="48" t="str">
        <f ca="1">IF(AND($B248&gt;0,P$7&gt;0),INDEX(Výskyt[#Data],MATCH($B248,Výskyt[kód-P]),P$7),"")</f>
        <v/>
      </c>
      <c r="Q248" s="48" t="str">
        <f ca="1">IF(AND($B248&gt;0,Q$7&gt;0),INDEX(Výskyt[#Data],MATCH($B248,Výskyt[kód-P]),Q$7),"")</f>
        <v/>
      </c>
      <c r="R248" s="48" t="str">
        <f ca="1">IF(AND($B248&gt;0,R$7&gt;0),INDEX(Výskyt[#Data],MATCH($B248,Výskyt[kód-P]),R$7),"")</f>
        <v/>
      </c>
      <c r="S248" s="48" t="str">
        <f ca="1">IF(AND($B248&gt;0,S$7&gt;0),INDEX(Výskyt[#Data],MATCH($B248,Výskyt[kód-P]),S$7),"")</f>
        <v/>
      </c>
      <c r="T248" s="48" t="str">
        <f ca="1">IF(AND($B248&gt;0,T$7&gt;0),INDEX(Výskyt[#Data],MATCH($B248,Výskyt[kód-P]),T$7),"")</f>
        <v/>
      </c>
      <c r="U248" s="48" t="str">
        <f ca="1">IF(AND($B248&gt;0,U$7&gt;0),INDEX(Výskyt[#Data],MATCH($B248,Výskyt[kód-P]),U$7),"")</f>
        <v/>
      </c>
      <c r="V248" s="48" t="str">
        <f ca="1">IF(AND($B248&gt;0,V$7&gt;0),INDEX(Výskyt[#Data],MATCH($B248,Výskyt[kód-P]),V$7),"")</f>
        <v/>
      </c>
      <c r="W248" s="48" t="str">
        <f ca="1">IF(AND($B248&gt;0,W$7&gt;0),INDEX(Výskyt[#Data],MATCH($B248,Výskyt[kód-P]),W$7),"")</f>
        <v/>
      </c>
      <c r="X248" s="48" t="str">
        <f ca="1">IF(AND($B248&gt;0,X$7&gt;0),INDEX(Výskyt[#Data],MATCH($B248,Výskyt[kód-P]),X$7),"")</f>
        <v/>
      </c>
      <c r="Y248" s="48" t="str">
        <f ca="1">IF(AND($B248&gt;0,Y$7&gt;0),INDEX(Výskyt[#Data],MATCH($B248,Výskyt[kód-P]),Y$7),"")</f>
        <v/>
      </c>
      <c r="Z248" s="48" t="str">
        <f ca="1">IF(AND($B248&gt;0,Z$7&gt;0),INDEX(Výskyt[#Data],MATCH($B248,Výskyt[kód-P]),Z$7),"")</f>
        <v/>
      </c>
      <c r="AA248" s="48" t="str">
        <f ca="1">IF(AND($B248&gt;0,AA$7&gt;0),INDEX(Výskyt[#Data],MATCH($B248,Výskyt[kód-P]),AA$7),"")</f>
        <v/>
      </c>
      <c r="AB248" s="48" t="str">
        <f ca="1">IF(AND($B248&gt;0,AB$7&gt;0),INDEX(Výskyt[#Data],MATCH($B248,Výskyt[kód-P]),AB$7),"")</f>
        <v/>
      </c>
      <c r="AC248" s="48" t="str">
        <f ca="1">IF(AND($B248&gt;0,AC$7&gt;0),INDEX(Výskyt[#Data],MATCH($B248,Výskyt[kód-P]),AC$7),"")</f>
        <v/>
      </c>
      <c r="AD248" s="48" t="str">
        <f ca="1">IF(AND($B248&gt;0,AD$7&gt;0),INDEX(Výskyt[#Data],MATCH($B248,Výskyt[kód-P]),AD$7),"")</f>
        <v/>
      </c>
      <c r="AE248" s="48" t="str">
        <f ca="1">IF(AND($B248&gt;0,AE$7&gt;0),INDEX(Výskyt[#Data],MATCH($B248,Výskyt[kód-P]),AE$7),"")</f>
        <v/>
      </c>
      <c r="AF248" s="48" t="str">
        <f ca="1">IF(AND($B248&gt;0,AF$7&gt;0),INDEX(Výskyt[#Data],MATCH($B248,Výskyt[kód-P]),AF$7),"")</f>
        <v/>
      </c>
      <c r="AG248" s="48" t="str">
        <f ca="1">IF(AND($B248&gt;0,AG$7&gt;0),INDEX(Výskyt[#Data],MATCH($B248,Výskyt[kód-P]),AG$7),"")</f>
        <v/>
      </c>
      <c r="AH248" s="48" t="str">
        <f ca="1">IF(AND($B248&gt;0,AH$7&gt;0),INDEX(Výskyt[#Data],MATCH($B248,Výskyt[kód-P]),AH$7),"")</f>
        <v/>
      </c>
      <c r="AI248" s="48" t="str">
        <f ca="1">IF(AND($B248&gt;0,AI$7&gt;0),INDEX(Výskyt[#Data],MATCH($B248,Výskyt[kód-P]),AI$7),"")</f>
        <v/>
      </c>
      <c r="AJ248" s="48" t="str">
        <f ca="1">IF(AND($B248&gt;0,AJ$7&gt;0),INDEX(Výskyt[#Data],MATCH($B248,Výskyt[kód-P]),AJ$7),"")</f>
        <v/>
      </c>
      <c r="AK248" s="48" t="str">
        <f ca="1">IF(AND($B248&gt;0,AK$7&gt;0),INDEX(Výskyt[#Data],MATCH($B248,Výskyt[kód-P]),AK$7),"")</f>
        <v/>
      </c>
      <c r="AL248" s="48" t="str">
        <f ca="1">IF(AND($B248&gt;0,AL$7&gt;0),INDEX(Výskyt[#Data],MATCH($B248,Výskyt[kód-P]),AL$7),"")</f>
        <v/>
      </c>
      <c r="AM248" s="48" t="str">
        <f ca="1">IF(AND($B248&gt;0,AM$7&gt;0),INDEX(Výskyt[#Data],MATCH($B248,Výskyt[kód-P]),AM$7),"")</f>
        <v/>
      </c>
      <c r="AN248" s="48" t="str">
        <f ca="1">IF(AND($B248&gt;0,AN$7&gt;0),INDEX(Výskyt[#Data],MATCH($B248,Výskyt[kód-P]),AN$7),"")</f>
        <v/>
      </c>
      <c r="AO248" s="48" t="str">
        <f ca="1">IF(AND($B248&gt;0,AO$7&gt;0),INDEX(Výskyt[#Data],MATCH($B248,Výskyt[kód-P]),AO$7),"")</f>
        <v/>
      </c>
      <c r="AP248" s="48" t="str">
        <f ca="1">IF(AND($B248&gt;0,AP$7&gt;0),INDEX(Výskyt[#Data],MATCH($B248,Výskyt[kód-P]),AP$7),"")</f>
        <v/>
      </c>
      <c r="AQ248" s="48" t="str">
        <f ca="1">IF(AND($B248&gt;0,AQ$7&gt;0),INDEX(Výskyt[#Data],MATCH($B248,Výskyt[kód-P]),AQ$7),"")</f>
        <v/>
      </c>
      <c r="AR248" s="48" t="str">
        <f ca="1">IF(AND($B248&gt;0,AR$7&gt;0),INDEX(Výskyt[#Data],MATCH($B248,Výskyt[kód-P]),AR$7),"")</f>
        <v/>
      </c>
      <c r="AS248" s="48" t="str">
        <f ca="1">IF(AND($B248&gt;0,AS$7&gt;0),INDEX(Výskyt[#Data],MATCH($B248,Výskyt[kód-P]),AS$7),"")</f>
        <v/>
      </c>
      <c r="AT248" s="48" t="str">
        <f ca="1">IF(AND($B248&gt;0,AT$7&gt;0),INDEX(Výskyt[#Data],MATCH($B248,Výskyt[kód-P]),AT$7),"")</f>
        <v/>
      </c>
      <c r="AU248" s="48" t="str">
        <f ca="1">IF(AND($B248&gt;0,AU$7&gt;0),INDEX(Výskyt[#Data],MATCH($B248,Výskyt[kód-P]),AU$7),"")</f>
        <v/>
      </c>
      <c r="AV248" s="48" t="str">
        <f ca="1">IF(AND($B248&gt;0,AV$7&gt;0),INDEX(Výskyt[#Data],MATCH($B248,Výskyt[kód-P]),AV$7),"")</f>
        <v/>
      </c>
      <c r="AW248" s="48" t="str">
        <f ca="1">IF(AND($B248&gt;0,AW$7&gt;0),INDEX(Výskyt[#Data],MATCH($B248,Výskyt[kód-P]),AW$7),"")</f>
        <v/>
      </c>
      <c r="AX248" s="48" t="str">
        <f ca="1">IF(AND($B248&gt;0,AX$7&gt;0),INDEX(Výskyt[#Data],MATCH($B248,Výskyt[kód-P]),AX$7),"")</f>
        <v/>
      </c>
      <c r="AY248" s="48" t="str">
        <f ca="1">IF(AND($B248&gt;0,AY$7&gt;0),INDEX(Výskyt[#Data],MATCH($B248,Výskyt[kód-P]),AY$7),"")</f>
        <v/>
      </c>
      <c r="AZ248" s="48" t="str">
        <f ca="1">IF(AND($B248&gt;0,AZ$7&gt;0),INDEX(Výskyt[#Data],MATCH($B248,Výskyt[kód-P]),AZ$7),"")</f>
        <v/>
      </c>
      <c r="BA248" s="48" t="str">
        <f ca="1">IF(AND($B248&gt;0,BA$7&gt;0),INDEX(Výskyt[#Data],MATCH($B248,Výskyt[kód-P]),BA$7),"")</f>
        <v/>
      </c>
      <c r="BB248" s="42"/>
    </row>
    <row r="249" spans="1:54" ht="12.75" customHeight="1" x14ac:dyDescent="0.4">
      <c r="A249" s="54">
        <v>241</v>
      </c>
      <c r="B249" s="55" t="str">
        <f>IFERROR(INDEX(Výskyt[[poradie]:[kód-P]],MATCH(A249,Výskyt[poradie],0),2),"")</f>
        <v/>
      </c>
      <c r="C249" s="55" t="str">
        <f>IFERROR(INDEX(Cenník[[Kód]:[Názov]],MATCH($B249,Cenník[Kód]),2),"")</f>
        <v/>
      </c>
      <c r="D249" s="48" t="str">
        <f t="shared" ca="1" si="9"/>
        <v/>
      </c>
      <c r="E249" s="56" t="str">
        <f>IFERROR(INDEX(Cenník[[KódN]:[JC]],MATCH($B249,Cenník[KódN]),2),"")</f>
        <v/>
      </c>
      <c r="F249" s="57" t="str">
        <f t="shared" ca="1" si="10"/>
        <v/>
      </c>
      <c r="G249" s="42"/>
      <c r="H249" s="58" t="str">
        <f t="shared" si="11"/>
        <v/>
      </c>
      <c r="I249" s="48" t="str">
        <f ca="1">IF(AND($B249&gt;0,I$7&gt;0),INDEX(Výskyt[#Data],MATCH($B249,Výskyt[kód-P]),I$7),"")</f>
        <v/>
      </c>
      <c r="J249" s="48" t="str">
        <f ca="1">IF(AND($B249&gt;0,J$7&gt;0),INDEX(Výskyt[#Data],MATCH($B249,Výskyt[kód-P]),J$7),"")</f>
        <v/>
      </c>
      <c r="K249" s="48" t="str">
        <f ca="1">IF(AND($B249&gt;0,K$7&gt;0),INDEX(Výskyt[#Data],MATCH($B249,Výskyt[kód-P]),K$7),"")</f>
        <v/>
      </c>
      <c r="L249" s="48" t="str">
        <f ca="1">IF(AND($B249&gt;0,L$7&gt;0),INDEX(Výskyt[#Data],MATCH($B249,Výskyt[kód-P]),L$7),"")</f>
        <v/>
      </c>
      <c r="M249" s="48" t="str">
        <f ca="1">IF(AND($B249&gt;0,M$7&gt;0),INDEX(Výskyt[#Data],MATCH($B249,Výskyt[kód-P]),M$7),"")</f>
        <v/>
      </c>
      <c r="N249" s="48" t="str">
        <f ca="1">IF(AND($B249&gt;0,N$7&gt;0),INDEX(Výskyt[#Data],MATCH($B249,Výskyt[kód-P]),N$7),"")</f>
        <v/>
      </c>
      <c r="O249" s="48" t="str">
        <f ca="1">IF(AND($B249&gt;0,O$7&gt;0),INDEX(Výskyt[#Data],MATCH($B249,Výskyt[kód-P]),O$7),"")</f>
        <v/>
      </c>
      <c r="P249" s="48" t="str">
        <f ca="1">IF(AND($B249&gt;0,P$7&gt;0),INDEX(Výskyt[#Data],MATCH($B249,Výskyt[kód-P]),P$7),"")</f>
        <v/>
      </c>
      <c r="Q249" s="48" t="str">
        <f ca="1">IF(AND($B249&gt;0,Q$7&gt;0),INDEX(Výskyt[#Data],MATCH($B249,Výskyt[kód-P]),Q$7),"")</f>
        <v/>
      </c>
      <c r="R249" s="48" t="str">
        <f ca="1">IF(AND($B249&gt;0,R$7&gt;0),INDEX(Výskyt[#Data],MATCH($B249,Výskyt[kód-P]),R$7),"")</f>
        <v/>
      </c>
      <c r="S249" s="48" t="str">
        <f ca="1">IF(AND($B249&gt;0,S$7&gt;0),INDEX(Výskyt[#Data],MATCH($B249,Výskyt[kód-P]),S$7),"")</f>
        <v/>
      </c>
      <c r="T249" s="48" t="str">
        <f ca="1">IF(AND($B249&gt;0,T$7&gt;0),INDEX(Výskyt[#Data],MATCH($B249,Výskyt[kód-P]),T$7),"")</f>
        <v/>
      </c>
      <c r="U249" s="48" t="str">
        <f ca="1">IF(AND($B249&gt;0,U$7&gt;0),INDEX(Výskyt[#Data],MATCH($B249,Výskyt[kód-P]),U$7),"")</f>
        <v/>
      </c>
      <c r="V249" s="48" t="str">
        <f ca="1">IF(AND($B249&gt;0,V$7&gt;0),INDEX(Výskyt[#Data],MATCH($B249,Výskyt[kód-P]),V$7),"")</f>
        <v/>
      </c>
      <c r="W249" s="48" t="str">
        <f ca="1">IF(AND($B249&gt;0,W$7&gt;0),INDEX(Výskyt[#Data],MATCH($B249,Výskyt[kód-P]),W$7),"")</f>
        <v/>
      </c>
      <c r="X249" s="48" t="str">
        <f ca="1">IF(AND($B249&gt;0,X$7&gt;0),INDEX(Výskyt[#Data],MATCH($B249,Výskyt[kód-P]),X$7),"")</f>
        <v/>
      </c>
      <c r="Y249" s="48" t="str">
        <f ca="1">IF(AND($B249&gt;0,Y$7&gt;0),INDEX(Výskyt[#Data],MATCH($B249,Výskyt[kód-P]),Y$7),"")</f>
        <v/>
      </c>
      <c r="Z249" s="48" t="str">
        <f ca="1">IF(AND($B249&gt;0,Z$7&gt;0),INDEX(Výskyt[#Data],MATCH($B249,Výskyt[kód-P]),Z$7),"")</f>
        <v/>
      </c>
      <c r="AA249" s="48" t="str">
        <f ca="1">IF(AND($B249&gt;0,AA$7&gt;0),INDEX(Výskyt[#Data],MATCH($B249,Výskyt[kód-P]),AA$7),"")</f>
        <v/>
      </c>
      <c r="AB249" s="48" t="str">
        <f ca="1">IF(AND($B249&gt;0,AB$7&gt;0),INDEX(Výskyt[#Data],MATCH($B249,Výskyt[kód-P]),AB$7),"")</f>
        <v/>
      </c>
      <c r="AC249" s="48" t="str">
        <f ca="1">IF(AND($B249&gt;0,AC$7&gt;0),INDEX(Výskyt[#Data],MATCH($B249,Výskyt[kód-P]),AC$7),"")</f>
        <v/>
      </c>
      <c r="AD249" s="48" t="str">
        <f ca="1">IF(AND($B249&gt;0,AD$7&gt;0),INDEX(Výskyt[#Data],MATCH($B249,Výskyt[kód-P]),AD$7),"")</f>
        <v/>
      </c>
      <c r="AE249" s="48" t="str">
        <f ca="1">IF(AND($B249&gt;0,AE$7&gt;0),INDEX(Výskyt[#Data],MATCH($B249,Výskyt[kód-P]),AE$7),"")</f>
        <v/>
      </c>
      <c r="AF249" s="48" t="str">
        <f ca="1">IF(AND($B249&gt;0,AF$7&gt;0),INDEX(Výskyt[#Data],MATCH($B249,Výskyt[kód-P]),AF$7),"")</f>
        <v/>
      </c>
      <c r="AG249" s="48" t="str">
        <f ca="1">IF(AND($B249&gt;0,AG$7&gt;0),INDEX(Výskyt[#Data],MATCH($B249,Výskyt[kód-P]),AG$7),"")</f>
        <v/>
      </c>
      <c r="AH249" s="48" t="str">
        <f ca="1">IF(AND($B249&gt;0,AH$7&gt;0),INDEX(Výskyt[#Data],MATCH($B249,Výskyt[kód-P]),AH$7),"")</f>
        <v/>
      </c>
      <c r="AI249" s="48" t="str">
        <f ca="1">IF(AND($B249&gt;0,AI$7&gt;0),INDEX(Výskyt[#Data],MATCH($B249,Výskyt[kód-P]),AI$7),"")</f>
        <v/>
      </c>
      <c r="AJ249" s="48" t="str">
        <f ca="1">IF(AND($B249&gt;0,AJ$7&gt;0),INDEX(Výskyt[#Data],MATCH($B249,Výskyt[kód-P]),AJ$7),"")</f>
        <v/>
      </c>
      <c r="AK249" s="48" t="str">
        <f ca="1">IF(AND($B249&gt;0,AK$7&gt;0),INDEX(Výskyt[#Data],MATCH($B249,Výskyt[kód-P]),AK$7),"")</f>
        <v/>
      </c>
      <c r="AL249" s="48" t="str">
        <f ca="1">IF(AND($B249&gt;0,AL$7&gt;0),INDEX(Výskyt[#Data],MATCH($B249,Výskyt[kód-P]),AL$7),"")</f>
        <v/>
      </c>
      <c r="AM249" s="48" t="str">
        <f ca="1">IF(AND($B249&gt;0,AM$7&gt;0),INDEX(Výskyt[#Data],MATCH($B249,Výskyt[kód-P]),AM$7),"")</f>
        <v/>
      </c>
      <c r="AN249" s="48" t="str">
        <f ca="1">IF(AND($B249&gt;0,AN$7&gt;0),INDEX(Výskyt[#Data],MATCH($B249,Výskyt[kód-P]),AN$7),"")</f>
        <v/>
      </c>
      <c r="AO249" s="48" t="str">
        <f ca="1">IF(AND($B249&gt;0,AO$7&gt;0),INDEX(Výskyt[#Data],MATCH($B249,Výskyt[kód-P]),AO$7),"")</f>
        <v/>
      </c>
      <c r="AP249" s="48" t="str">
        <f ca="1">IF(AND($B249&gt;0,AP$7&gt;0),INDEX(Výskyt[#Data],MATCH($B249,Výskyt[kód-P]),AP$7),"")</f>
        <v/>
      </c>
      <c r="AQ249" s="48" t="str">
        <f ca="1">IF(AND($B249&gt;0,AQ$7&gt;0),INDEX(Výskyt[#Data],MATCH($B249,Výskyt[kód-P]),AQ$7),"")</f>
        <v/>
      </c>
      <c r="AR249" s="48" t="str">
        <f ca="1">IF(AND($B249&gt;0,AR$7&gt;0),INDEX(Výskyt[#Data],MATCH($B249,Výskyt[kód-P]),AR$7),"")</f>
        <v/>
      </c>
      <c r="AS249" s="48" t="str">
        <f ca="1">IF(AND($B249&gt;0,AS$7&gt;0),INDEX(Výskyt[#Data],MATCH($B249,Výskyt[kód-P]),AS$7),"")</f>
        <v/>
      </c>
      <c r="AT249" s="48" t="str">
        <f ca="1">IF(AND($B249&gt;0,AT$7&gt;0),INDEX(Výskyt[#Data],MATCH($B249,Výskyt[kód-P]),AT$7),"")</f>
        <v/>
      </c>
      <c r="AU249" s="48" t="str">
        <f ca="1">IF(AND($B249&gt;0,AU$7&gt;0),INDEX(Výskyt[#Data],MATCH($B249,Výskyt[kód-P]),AU$7),"")</f>
        <v/>
      </c>
      <c r="AV249" s="48" t="str">
        <f ca="1">IF(AND($B249&gt;0,AV$7&gt;0),INDEX(Výskyt[#Data],MATCH($B249,Výskyt[kód-P]),AV$7),"")</f>
        <v/>
      </c>
      <c r="AW249" s="48" t="str">
        <f ca="1">IF(AND($B249&gt;0,AW$7&gt;0),INDEX(Výskyt[#Data],MATCH($B249,Výskyt[kód-P]),AW$7),"")</f>
        <v/>
      </c>
      <c r="AX249" s="48" t="str">
        <f ca="1">IF(AND($B249&gt;0,AX$7&gt;0),INDEX(Výskyt[#Data],MATCH($B249,Výskyt[kód-P]),AX$7),"")</f>
        <v/>
      </c>
      <c r="AY249" s="48" t="str">
        <f ca="1">IF(AND($B249&gt;0,AY$7&gt;0),INDEX(Výskyt[#Data],MATCH($B249,Výskyt[kód-P]),AY$7),"")</f>
        <v/>
      </c>
      <c r="AZ249" s="48" t="str">
        <f ca="1">IF(AND($B249&gt;0,AZ$7&gt;0),INDEX(Výskyt[#Data],MATCH($B249,Výskyt[kód-P]),AZ$7),"")</f>
        <v/>
      </c>
      <c r="BA249" s="48" t="str">
        <f ca="1">IF(AND($B249&gt;0,BA$7&gt;0),INDEX(Výskyt[#Data],MATCH($B249,Výskyt[kód-P]),BA$7),"")</f>
        <v/>
      </c>
      <c r="BB249" s="42"/>
    </row>
    <row r="250" spans="1:54" ht="12.75" customHeight="1" x14ac:dyDescent="0.4">
      <c r="A250" s="54">
        <v>242</v>
      </c>
      <c r="B250" s="55" t="str">
        <f>IFERROR(INDEX(Výskyt[[poradie]:[kód-P]],MATCH(A250,Výskyt[poradie],0),2),"")</f>
        <v/>
      </c>
      <c r="C250" s="55" t="str">
        <f>IFERROR(INDEX(Cenník[[Kód]:[Názov]],MATCH($B250,Cenník[Kód]),2),"")</f>
        <v/>
      </c>
      <c r="D250" s="48" t="str">
        <f t="shared" ca="1" si="9"/>
        <v/>
      </c>
      <c r="E250" s="56" t="str">
        <f>IFERROR(INDEX(Cenník[[KódN]:[JC]],MATCH($B250,Cenník[KódN]),2),"")</f>
        <v/>
      </c>
      <c r="F250" s="57" t="str">
        <f t="shared" ca="1" si="10"/>
        <v/>
      </c>
      <c r="G250" s="42"/>
      <c r="H250" s="58" t="str">
        <f t="shared" si="11"/>
        <v/>
      </c>
      <c r="I250" s="48" t="str">
        <f ca="1">IF(AND($B250&gt;0,I$7&gt;0),INDEX(Výskyt[#Data],MATCH($B250,Výskyt[kód-P]),I$7),"")</f>
        <v/>
      </c>
      <c r="J250" s="48" t="str">
        <f ca="1">IF(AND($B250&gt;0,J$7&gt;0),INDEX(Výskyt[#Data],MATCH($B250,Výskyt[kód-P]),J$7),"")</f>
        <v/>
      </c>
      <c r="K250" s="48" t="str">
        <f ca="1">IF(AND($B250&gt;0,K$7&gt;0),INDEX(Výskyt[#Data],MATCH($B250,Výskyt[kód-P]),K$7),"")</f>
        <v/>
      </c>
      <c r="L250" s="48" t="str">
        <f ca="1">IF(AND($B250&gt;0,L$7&gt;0),INDEX(Výskyt[#Data],MATCH($B250,Výskyt[kód-P]),L$7),"")</f>
        <v/>
      </c>
      <c r="M250" s="48" t="str">
        <f ca="1">IF(AND($B250&gt;0,M$7&gt;0),INDEX(Výskyt[#Data],MATCH($B250,Výskyt[kód-P]),M$7),"")</f>
        <v/>
      </c>
      <c r="N250" s="48" t="str">
        <f ca="1">IF(AND($B250&gt;0,N$7&gt;0),INDEX(Výskyt[#Data],MATCH($B250,Výskyt[kód-P]),N$7),"")</f>
        <v/>
      </c>
      <c r="O250" s="48" t="str">
        <f ca="1">IF(AND($B250&gt;0,O$7&gt;0),INDEX(Výskyt[#Data],MATCH($B250,Výskyt[kód-P]),O$7),"")</f>
        <v/>
      </c>
      <c r="P250" s="48" t="str">
        <f ca="1">IF(AND($B250&gt;0,P$7&gt;0),INDEX(Výskyt[#Data],MATCH($B250,Výskyt[kód-P]),P$7),"")</f>
        <v/>
      </c>
      <c r="Q250" s="48" t="str">
        <f ca="1">IF(AND($B250&gt;0,Q$7&gt;0),INDEX(Výskyt[#Data],MATCH($B250,Výskyt[kód-P]),Q$7),"")</f>
        <v/>
      </c>
      <c r="R250" s="48" t="str">
        <f ca="1">IF(AND($B250&gt;0,R$7&gt;0),INDEX(Výskyt[#Data],MATCH($B250,Výskyt[kód-P]),R$7),"")</f>
        <v/>
      </c>
      <c r="S250" s="48" t="str">
        <f ca="1">IF(AND($B250&gt;0,S$7&gt;0),INDEX(Výskyt[#Data],MATCH($B250,Výskyt[kód-P]),S$7),"")</f>
        <v/>
      </c>
      <c r="T250" s="48" t="str">
        <f ca="1">IF(AND($B250&gt;0,T$7&gt;0),INDEX(Výskyt[#Data],MATCH($B250,Výskyt[kód-P]),T$7),"")</f>
        <v/>
      </c>
      <c r="U250" s="48" t="str">
        <f ca="1">IF(AND($B250&gt;0,U$7&gt;0),INDEX(Výskyt[#Data],MATCH($B250,Výskyt[kód-P]),U$7),"")</f>
        <v/>
      </c>
      <c r="V250" s="48" t="str">
        <f ca="1">IF(AND($B250&gt;0,V$7&gt;0),INDEX(Výskyt[#Data],MATCH($B250,Výskyt[kód-P]),V$7),"")</f>
        <v/>
      </c>
      <c r="W250" s="48" t="str">
        <f ca="1">IF(AND($B250&gt;0,W$7&gt;0),INDEX(Výskyt[#Data],MATCH($B250,Výskyt[kód-P]),W$7),"")</f>
        <v/>
      </c>
      <c r="X250" s="48" t="str">
        <f ca="1">IF(AND($B250&gt;0,X$7&gt;0),INDEX(Výskyt[#Data],MATCH($B250,Výskyt[kód-P]),X$7),"")</f>
        <v/>
      </c>
      <c r="Y250" s="48" t="str">
        <f ca="1">IF(AND($B250&gt;0,Y$7&gt;0),INDEX(Výskyt[#Data],MATCH($B250,Výskyt[kód-P]),Y$7),"")</f>
        <v/>
      </c>
      <c r="Z250" s="48" t="str">
        <f ca="1">IF(AND($B250&gt;0,Z$7&gt;0),INDEX(Výskyt[#Data],MATCH($B250,Výskyt[kód-P]),Z$7),"")</f>
        <v/>
      </c>
      <c r="AA250" s="48" t="str">
        <f ca="1">IF(AND($B250&gt;0,AA$7&gt;0),INDEX(Výskyt[#Data],MATCH($B250,Výskyt[kód-P]),AA$7),"")</f>
        <v/>
      </c>
      <c r="AB250" s="48" t="str">
        <f ca="1">IF(AND($B250&gt;0,AB$7&gt;0),INDEX(Výskyt[#Data],MATCH($B250,Výskyt[kód-P]),AB$7),"")</f>
        <v/>
      </c>
      <c r="AC250" s="48" t="str">
        <f ca="1">IF(AND($B250&gt;0,AC$7&gt;0),INDEX(Výskyt[#Data],MATCH($B250,Výskyt[kód-P]),AC$7),"")</f>
        <v/>
      </c>
      <c r="AD250" s="48" t="str">
        <f ca="1">IF(AND($B250&gt;0,AD$7&gt;0),INDEX(Výskyt[#Data],MATCH($B250,Výskyt[kód-P]),AD$7),"")</f>
        <v/>
      </c>
      <c r="AE250" s="48" t="str">
        <f ca="1">IF(AND($B250&gt;0,AE$7&gt;0),INDEX(Výskyt[#Data],MATCH($B250,Výskyt[kód-P]),AE$7),"")</f>
        <v/>
      </c>
      <c r="AF250" s="48" t="str">
        <f ca="1">IF(AND($B250&gt;0,AF$7&gt;0),INDEX(Výskyt[#Data],MATCH($B250,Výskyt[kód-P]),AF$7),"")</f>
        <v/>
      </c>
      <c r="AG250" s="48" t="str">
        <f ca="1">IF(AND($B250&gt;0,AG$7&gt;0),INDEX(Výskyt[#Data],MATCH($B250,Výskyt[kód-P]),AG$7),"")</f>
        <v/>
      </c>
      <c r="AH250" s="48" t="str">
        <f ca="1">IF(AND($B250&gt;0,AH$7&gt;0),INDEX(Výskyt[#Data],MATCH($B250,Výskyt[kód-P]),AH$7),"")</f>
        <v/>
      </c>
      <c r="AI250" s="48" t="str">
        <f ca="1">IF(AND($B250&gt;0,AI$7&gt;0),INDEX(Výskyt[#Data],MATCH($B250,Výskyt[kód-P]),AI$7),"")</f>
        <v/>
      </c>
      <c r="AJ250" s="48" t="str">
        <f ca="1">IF(AND($B250&gt;0,AJ$7&gt;0),INDEX(Výskyt[#Data],MATCH($B250,Výskyt[kód-P]),AJ$7),"")</f>
        <v/>
      </c>
      <c r="AK250" s="48" t="str">
        <f ca="1">IF(AND($B250&gt;0,AK$7&gt;0),INDEX(Výskyt[#Data],MATCH($B250,Výskyt[kód-P]),AK$7),"")</f>
        <v/>
      </c>
      <c r="AL250" s="48" t="str">
        <f ca="1">IF(AND($B250&gt;0,AL$7&gt;0),INDEX(Výskyt[#Data],MATCH($B250,Výskyt[kód-P]),AL$7),"")</f>
        <v/>
      </c>
      <c r="AM250" s="48" t="str">
        <f ca="1">IF(AND($B250&gt;0,AM$7&gt;0),INDEX(Výskyt[#Data],MATCH($B250,Výskyt[kód-P]),AM$7),"")</f>
        <v/>
      </c>
      <c r="AN250" s="48" t="str">
        <f ca="1">IF(AND($B250&gt;0,AN$7&gt;0),INDEX(Výskyt[#Data],MATCH($B250,Výskyt[kód-P]),AN$7),"")</f>
        <v/>
      </c>
      <c r="AO250" s="48" t="str">
        <f ca="1">IF(AND($B250&gt;0,AO$7&gt;0),INDEX(Výskyt[#Data],MATCH($B250,Výskyt[kód-P]),AO$7),"")</f>
        <v/>
      </c>
      <c r="AP250" s="48" t="str">
        <f ca="1">IF(AND($B250&gt;0,AP$7&gt;0),INDEX(Výskyt[#Data],MATCH($B250,Výskyt[kód-P]),AP$7),"")</f>
        <v/>
      </c>
      <c r="AQ250" s="48" t="str">
        <f ca="1">IF(AND($B250&gt;0,AQ$7&gt;0),INDEX(Výskyt[#Data],MATCH($B250,Výskyt[kód-P]),AQ$7),"")</f>
        <v/>
      </c>
      <c r="AR250" s="48" t="str">
        <f ca="1">IF(AND($B250&gt;0,AR$7&gt;0),INDEX(Výskyt[#Data],MATCH($B250,Výskyt[kód-P]),AR$7),"")</f>
        <v/>
      </c>
      <c r="AS250" s="48" t="str">
        <f ca="1">IF(AND($B250&gt;0,AS$7&gt;0),INDEX(Výskyt[#Data],MATCH($B250,Výskyt[kód-P]),AS$7),"")</f>
        <v/>
      </c>
      <c r="AT250" s="48" t="str">
        <f ca="1">IF(AND($B250&gt;0,AT$7&gt;0),INDEX(Výskyt[#Data],MATCH($B250,Výskyt[kód-P]),AT$7),"")</f>
        <v/>
      </c>
      <c r="AU250" s="48" t="str">
        <f ca="1">IF(AND($B250&gt;0,AU$7&gt;0),INDEX(Výskyt[#Data],MATCH($B250,Výskyt[kód-P]),AU$7),"")</f>
        <v/>
      </c>
      <c r="AV250" s="48" t="str">
        <f ca="1">IF(AND($B250&gt;0,AV$7&gt;0),INDEX(Výskyt[#Data],MATCH($B250,Výskyt[kód-P]),AV$7),"")</f>
        <v/>
      </c>
      <c r="AW250" s="48" t="str">
        <f ca="1">IF(AND($B250&gt;0,AW$7&gt;0),INDEX(Výskyt[#Data],MATCH($B250,Výskyt[kód-P]),AW$7),"")</f>
        <v/>
      </c>
      <c r="AX250" s="48" t="str">
        <f ca="1">IF(AND($B250&gt;0,AX$7&gt;0),INDEX(Výskyt[#Data],MATCH($B250,Výskyt[kód-P]),AX$7),"")</f>
        <v/>
      </c>
      <c r="AY250" s="48" t="str">
        <f ca="1">IF(AND($B250&gt;0,AY$7&gt;0),INDEX(Výskyt[#Data],MATCH($B250,Výskyt[kód-P]),AY$7),"")</f>
        <v/>
      </c>
      <c r="AZ250" s="48" t="str">
        <f ca="1">IF(AND($B250&gt;0,AZ$7&gt;0),INDEX(Výskyt[#Data],MATCH($B250,Výskyt[kód-P]),AZ$7),"")</f>
        <v/>
      </c>
      <c r="BA250" s="48" t="str">
        <f ca="1">IF(AND($B250&gt;0,BA$7&gt;0),INDEX(Výskyt[#Data],MATCH($B250,Výskyt[kód-P]),BA$7),"")</f>
        <v/>
      </c>
      <c r="BB250" s="42"/>
    </row>
    <row r="251" spans="1:54" ht="12.75" customHeight="1" x14ac:dyDescent="0.4">
      <c r="A251" s="54">
        <v>243</v>
      </c>
      <c r="B251" s="55" t="str">
        <f>IFERROR(INDEX(Výskyt[[poradie]:[kód-P]],MATCH(A251,Výskyt[poradie],0),2),"")</f>
        <v/>
      </c>
      <c r="C251" s="55" t="str">
        <f>IFERROR(INDEX(Cenník[[Kód]:[Názov]],MATCH($B251,Cenník[Kód]),2),"")</f>
        <v/>
      </c>
      <c r="D251" s="48" t="str">
        <f t="shared" ca="1" si="9"/>
        <v/>
      </c>
      <c r="E251" s="56" t="str">
        <f>IFERROR(INDEX(Cenník[[KódN]:[JC]],MATCH($B251,Cenník[KódN]),2),"")</f>
        <v/>
      </c>
      <c r="F251" s="57" t="str">
        <f t="shared" ca="1" si="10"/>
        <v/>
      </c>
      <c r="G251" s="42"/>
      <c r="H251" s="58" t="str">
        <f t="shared" si="11"/>
        <v/>
      </c>
      <c r="I251" s="48" t="str">
        <f ca="1">IF(AND($B251&gt;0,I$7&gt;0),INDEX(Výskyt[#Data],MATCH($B251,Výskyt[kód-P]),I$7),"")</f>
        <v/>
      </c>
      <c r="J251" s="48" t="str">
        <f ca="1">IF(AND($B251&gt;0,J$7&gt;0),INDEX(Výskyt[#Data],MATCH($B251,Výskyt[kód-P]),J$7),"")</f>
        <v/>
      </c>
      <c r="K251" s="48" t="str">
        <f ca="1">IF(AND($B251&gt;0,K$7&gt;0),INDEX(Výskyt[#Data],MATCH($B251,Výskyt[kód-P]),K$7),"")</f>
        <v/>
      </c>
      <c r="L251" s="48" t="str">
        <f ca="1">IF(AND($B251&gt;0,L$7&gt;0),INDEX(Výskyt[#Data],MATCH($B251,Výskyt[kód-P]),L$7),"")</f>
        <v/>
      </c>
      <c r="M251" s="48" t="str">
        <f ca="1">IF(AND($B251&gt;0,M$7&gt;0),INDEX(Výskyt[#Data],MATCH($B251,Výskyt[kód-P]),M$7),"")</f>
        <v/>
      </c>
      <c r="N251" s="48" t="str">
        <f ca="1">IF(AND($B251&gt;0,N$7&gt;0),INDEX(Výskyt[#Data],MATCH($B251,Výskyt[kód-P]),N$7),"")</f>
        <v/>
      </c>
      <c r="O251" s="48" t="str">
        <f ca="1">IF(AND($B251&gt;0,O$7&gt;0),INDEX(Výskyt[#Data],MATCH($B251,Výskyt[kód-P]),O$7),"")</f>
        <v/>
      </c>
      <c r="P251" s="48" t="str">
        <f ca="1">IF(AND($B251&gt;0,P$7&gt;0),INDEX(Výskyt[#Data],MATCH($B251,Výskyt[kód-P]),P$7),"")</f>
        <v/>
      </c>
      <c r="Q251" s="48" t="str">
        <f ca="1">IF(AND($B251&gt;0,Q$7&gt;0),INDEX(Výskyt[#Data],MATCH($B251,Výskyt[kód-P]),Q$7),"")</f>
        <v/>
      </c>
      <c r="R251" s="48" t="str">
        <f ca="1">IF(AND($B251&gt;0,R$7&gt;0),INDEX(Výskyt[#Data],MATCH($B251,Výskyt[kód-P]),R$7),"")</f>
        <v/>
      </c>
      <c r="S251" s="48" t="str">
        <f ca="1">IF(AND($B251&gt;0,S$7&gt;0),INDEX(Výskyt[#Data],MATCH($B251,Výskyt[kód-P]),S$7),"")</f>
        <v/>
      </c>
      <c r="T251" s="48" t="str">
        <f ca="1">IF(AND($B251&gt;0,T$7&gt;0),INDEX(Výskyt[#Data],MATCH($B251,Výskyt[kód-P]),T$7),"")</f>
        <v/>
      </c>
      <c r="U251" s="48" t="str">
        <f ca="1">IF(AND($B251&gt;0,U$7&gt;0),INDEX(Výskyt[#Data],MATCH($B251,Výskyt[kód-P]),U$7),"")</f>
        <v/>
      </c>
      <c r="V251" s="48" t="str">
        <f ca="1">IF(AND($B251&gt;0,V$7&gt;0),INDEX(Výskyt[#Data],MATCH($B251,Výskyt[kód-P]),V$7),"")</f>
        <v/>
      </c>
      <c r="W251" s="48" t="str">
        <f ca="1">IF(AND($B251&gt;0,W$7&gt;0),INDEX(Výskyt[#Data],MATCH($B251,Výskyt[kód-P]),W$7),"")</f>
        <v/>
      </c>
      <c r="X251" s="48" t="str">
        <f ca="1">IF(AND($B251&gt;0,X$7&gt;0),INDEX(Výskyt[#Data],MATCH($B251,Výskyt[kód-P]),X$7),"")</f>
        <v/>
      </c>
      <c r="Y251" s="48" t="str">
        <f ca="1">IF(AND($B251&gt;0,Y$7&gt;0),INDEX(Výskyt[#Data],MATCH($B251,Výskyt[kód-P]),Y$7),"")</f>
        <v/>
      </c>
      <c r="Z251" s="48" t="str">
        <f ca="1">IF(AND($B251&gt;0,Z$7&gt;0),INDEX(Výskyt[#Data],MATCH($B251,Výskyt[kód-P]),Z$7),"")</f>
        <v/>
      </c>
      <c r="AA251" s="48" t="str">
        <f ca="1">IF(AND($B251&gt;0,AA$7&gt;0),INDEX(Výskyt[#Data],MATCH($B251,Výskyt[kód-P]),AA$7),"")</f>
        <v/>
      </c>
      <c r="AB251" s="48" t="str">
        <f ca="1">IF(AND($B251&gt;0,AB$7&gt;0),INDEX(Výskyt[#Data],MATCH($B251,Výskyt[kód-P]),AB$7),"")</f>
        <v/>
      </c>
      <c r="AC251" s="48" t="str">
        <f ca="1">IF(AND($B251&gt;0,AC$7&gt;0),INDEX(Výskyt[#Data],MATCH($B251,Výskyt[kód-P]),AC$7),"")</f>
        <v/>
      </c>
      <c r="AD251" s="48" t="str">
        <f ca="1">IF(AND($B251&gt;0,AD$7&gt;0),INDEX(Výskyt[#Data],MATCH($B251,Výskyt[kód-P]),AD$7),"")</f>
        <v/>
      </c>
      <c r="AE251" s="48" t="str">
        <f ca="1">IF(AND($B251&gt;0,AE$7&gt;0),INDEX(Výskyt[#Data],MATCH($B251,Výskyt[kód-P]),AE$7),"")</f>
        <v/>
      </c>
      <c r="AF251" s="48" t="str">
        <f ca="1">IF(AND($B251&gt;0,AF$7&gt;0),INDEX(Výskyt[#Data],MATCH($B251,Výskyt[kód-P]),AF$7),"")</f>
        <v/>
      </c>
      <c r="AG251" s="48" t="str">
        <f ca="1">IF(AND($B251&gt;0,AG$7&gt;0),INDEX(Výskyt[#Data],MATCH($B251,Výskyt[kód-P]),AG$7),"")</f>
        <v/>
      </c>
      <c r="AH251" s="48" t="str">
        <f ca="1">IF(AND($B251&gt;0,AH$7&gt;0),INDEX(Výskyt[#Data],MATCH($B251,Výskyt[kód-P]),AH$7),"")</f>
        <v/>
      </c>
      <c r="AI251" s="48" t="str">
        <f ca="1">IF(AND($B251&gt;0,AI$7&gt;0),INDEX(Výskyt[#Data],MATCH($B251,Výskyt[kód-P]),AI$7),"")</f>
        <v/>
      </c>
      <c r="AJ251" s="48" t="str">
        <f ca="1">IF(AND($B251&gt;0,AJ$7&gt;0),INDEX(Výskyt[#Data],MATCH($B251,Výskyt[kód-P]),AJ$7),"")</f>
        <v/>
      </c>
      <c r="AK251" s="48" t="str">
        <f ca="1">IF(AND($B251&gt;0,AK$7&gt;0),INDEX(Výskyt[#Data],MATCH($B251,Výskyt[kód-P]),AK$7),"")</f>
        <v/>
      </c>
      <c r="AL251" s="48" t="str">
        <f ca="1">IF(AND($B251&gt;0,AL$7&gt;0),INDEX(Výskyt[#Data],MATCH($B251,Výskyt[kód-P]),AL$7),"")</f>
        <v/>
      </c>
      <c r="AM251" s="48" t="str">
        <f ca="1">IF(AND($B251&gt;0,AM$7&gt;0),INDEX(Výskyt[#Data],MATCH($B251,Výskyt[kód-P]),AM$7),"")</f>
        <v/>
      </c>
      <c r="AN251" s="48" t="str">
        <f ca="1">IF(AND($B251&gt;0,AN$7&gt;0),INDEX(Výskyt[#Data],MATCH($B251,Výskyt[kód-P]),AN$7),"")</f>
        <v/>
      </c>
      <c r="AO251" s="48" t="str">
        <f ca="1">IF(AND($B251&gt;0,AO$7&gt;0),INDEX(Výskyt[#Data],MATCH($B251,Výskyt[kód-P]),AO$7),"")</f>
        <v/>
      </c>
      <c r="AP251" s="48" t="str">
        <f ca="1">IF(AND($B251&gt;0,AP$7&gt;0),INDEX(Výskyt[#Data],MATCH($B251,Výskyt[kód-P]),AP$7),"")</f>
        <v/>
      </c>
      <c r="AQ251" s="48" t="str">
        <f ca="1">IF(AND($B251&gt;0,AQ$7&gt;0),INDEX(Výskyt[#Data],MATCH($B251,Výskyt[kód-P]),AQ$7),"")</f>
        <v/>
      </c>
      <c r="AR251" s="48" t="str">
        <f ca="1">IF(AND($B251&gt;0,AR$7&gt;0),INDEX(Výskyt[#Data],MATCH($B251,Výskyt[kód-P]),AR$7),"")</f>
        <v/>
      </c>
      <c r="AS251" s="48" t="str">
        <f ca="1">IF(AND($B251&gt;0,AS$7&gt;0),INDEX(Výskyt[#Data],MATCH($B251,Výskyt[kód-P]),AS$7),"")</f>
        <v/>
      </c>
      <c r="AT251" s="48" t="str">
        <f ca="1">IF(AND($B251&gt;0,AT$7&gt;0),INDEX(Výskyt[#Data],MATCH($B251,Výskyt[kód-P]),AT$7),"")</f>
        <v/>
      </c>
      <c r="AU251" s="48" t="str">
        <f ca="1">IF(AND($B251&gt;0,AU$7&gt;0),INDEX(Výskyt[#Data],MATCH($B251,Výskyt[kód-P]),AU$7),"")</f>
        <v/>
      </c>
      <c r="AV251" s="48" t="str">
        <f ca="1">IF(AND($B251&gt;0,AV$7&gt;0),INDEX(Výskyt[#Data],MATCH($B251,Výskyt[kód-P]),AV$7),"")</f>
        <v/>
      </c>
      <c r="AW251" s="48" t="str">
        <f ca="1">IF(AND($B251&gt;0,AW$7&gt;0),INDEX(Výskyt[#Data],MATCH($B251,Výskyt[kód-P]),AW$7),"")</f>
        <v/>
      </c>
      <c r="AX251" s="48" t="str">
        <f ca="1">IF(AND($B251&gt;0,AX$7&gt;0),INDEX(Výskyt[#Data],MATCH($B251,Výskyt[kód-P]),AX$7),"")</f>
        <v/>
      </c>
      <c r="AY251" s="48" t="str">
        <f ca="1">IF(AND($B251&gt;0,AY$7&gt;0),INDEX(Výskyt[#Data],MATCH($B251,Výskyt[kód-P]),AY$7),"")</f>
        <v/>
      </c>
      <c r="AZ251" s="48" t="str">
        <f ca="1">IF(AND($B251&gt;0,AZ$7&gt;0),INDEX(Výskyt[#Data],MATCH($B251,Výskyt[kód-P]),AZ$7),"")</f>
        <v/>
      </c>
      <c r="BA251" s="48" t="str">
        <f ca="1">IF(AND($B251&gt;0,BA$7&gt;0),INDEX(Výskyt[#Data],MATCH($B251,Výskyt[kód-P]),BA$7),"")</f>
        <v/>
      </c>
      <c r="BB251" s="42"/>
    </row>
    <row r="252" spans="1:54" ht="12.75" customHeight="1" x14ac:dyDescent="0.4">
      <c r="A252" s="54">
        <v>244</v>
      </c>
      <c r="B252" s="55" t="str">
        <f>IFERROR(INDEX(Výskyt[[poradie]:[kód-P]],MATCH(A252,Výskyt[poradie],0),2),"")</f>
        <v/>
      </c>
      <c r="C252" s="55" t="str">
        <f>IFERROR(INDEX(Cenník[[Kód]:[Názov]],MATCH($B252,Cenník[Kód]),2),"")</f>
        <v/>
      </c>
      <c r="D252" s="48" t="str">
        <f t="shared" ca="1" si="9"/>
        <v/>
      </c>
      <c r="E252" s="56" t="str">
        <f>IFERROR(INDEX(Cenník[[KódN]:[JC]],MATCH($B252,Cenník[KódN]),2),"")</f>
        <v/>
      </c>
      <c r="F252" s="57" t="str">
        <f t="shared" ca="1" si="10"/>
        <v/>
      </c>
      <c r="G252" s="42"/>
      <c r="H252" s="58" t="str">
        <f t="shared" si="11"/>
        <v/>
      </c>
      <c r="I252" s="48" t="str">
        <f ca="1">IF(AND($B252&gt;0,I$7&gt;0),INDEX(Výskyt[#Data],MATCH($B252,Výskyt[kód-P]),I$7),"")</f>
        <v/>
      </c>
      <c r="J252" s="48" t="str">
        <f ca="1">IF(AND($B252&gt;0,J$7&gt;0),INDEX(Výskyt[#Data],MATCH($B252,Výskyt[kód-P]),J$7),"")</f>
        <v/>
      </c>
      <c r="K252" s="48" t="str">
        <f ca="1">IF(AND($B252&gt;0,K$7&gt;0),INDEX(Výskyt[#Data],MATCH($B252,Výskyt[kód-P]),K$7),"")</f>
        <v/>
      </c>
      <c r="L252" s="48" t="str">
        <f ca="1">IF(AND($B252&gt;0,L$7&gt;0),INDEX(Výskyt[#Data],MATCH($B252,Výskyt[kód-P]),L$7),"")</f>
        <v/>
      </c>
      <c r="M252" s="48" t="str">
        <f ca="1">IF(AND($B252&gt;0,M$7&gt;0),INDEX(Výskyt[#Data],MATCH($B252,Výskyt[kód-P]),M$7),"")</f>
        <v/>
      </c>
      <c r="N252" s="48" t="str">
        <f ca="1">IF(AND($B252&gt;0,N$7&gt;0),INDEX(Výskyt[#Data],MATCH($B252,Výskyt[kód-P]),N$7),"")</f>
        <v/>
      </c>
      <c r="O252" s="48" t="str">
        <f ca="1">IF(AND($B252&gt;0,O$7&gt;0),INDEX(Výskyt[#Data],MATCH($B252,Výskyt[kód-P]),O$7),"")</f>
        <v/>
      </c>
      <c r="P252" s="48" t="str">
        <f ca="1">IF(AND($B252&gt;0,P$7&gt;0),INDEX(Výskyt[#Data],MATCH($B252,Výskyt[kód-P]),P$7),"")</f>
        <v/>
      </c>
      <c r="Q252" s="48" t="str">
        <f ca="1">IF(AND($B252&gt;0,Q$7&gt;0),INDEX(Výskyt[#Data],MATCH($B252,Výskyt[kód-P]),Q$7),"")</f>
        <v/>
      </c>
      <c r="R252" s="48" t="str">
        <f ca="1">IF(AND($B252&gt;0,R$7&gt;0),INDEX(Výskyt[#Data],MATCH($B252,Výskyt[kód-P]),R$7),"")</f>
        <v/>
      </c>
      <c r="S252" s="48" t="str">
        <f ca="1">IF(AND($B252&gt;0,S$7&gt;0),INDEX(Výskyt[#Data],MATCH($B252,Výskyt[kód-P]),S$7),"")</f>
        <v/>
      </c>
      <c r="T252" s="48" t="str">
        <f ca="1">IF(AND($B252&gt;0,T$7&gt;0),INDEX(Výskyt[#Data],MATCH($B252,Výskyt[kód-P]),T$7),"")</f>
        <v/>
      </c>
      <c r="U252" s="48" t="str">
        <f ca="1">IF(AND($B252&gt;0,U$7&gt;0),INDEX(Výskyt[#Data],MATCH($B252,Výskyt[kód-P]),U$7),"")</f>
        <v/>
      </c>
      <c r="V252" s="48" t="str">
        <f ca="1">IF(AND($B252&gt;0,V$7&gt;0),INDEX(Výskyt[#Data],MATCH($B252,Výskyt[kód-P]),V$7),"")</f>
        <v/>
      </c>
      <c r="W252" s="48" t="str">
        <f ca="1">IF(AND($B252&gt;0,W$7&gt;0),INDEX(Výskyt[#Data],MATCH($B252,Výskyt[kód-P]),W$7),"")</f>
        <v/>
      </c>
      <c r="X252" s="48" t="str">
        <f ca="1">IF(AND($B252&gt;0,X$7&gt;0),INDEX(Výskyt[#Data],MATCH($B252,Výskyt[kód-P]),X$7),"")</f>
        <v/>
      </c>
      <c r="Y252" s="48" t="str">
        <f ca="1">IF(AND($B252&gt;0,Y$7&gt;0),INDEX(Výskyt[#Data],MATCH($B252,Výskyt[kód-P]),Y$7),"")</f>
        <v/>
      </c>
      <c r="Z252" s="48" t="str">
        <f ca="1">IF(AND($B252&gt;0,Z$7&gt;0),INDEX(Výskyt[#Data],MATCH($B252,Výskyt[kód-P]),Z$7),"")</f>
        <v/>
      </c>
      <c r="AA252" s="48" t="str">
        <f ca="1">IF(AND($B252&gt;0,AA$7&gt;0),INDEX(Výskyt[#Data],MATCH($B252,Výskyt[kód-P]),AA$7),"")</f>
        <v/>
      </c>
      <c r="AB252" s="48" t="str">
        <f ca="1">IF(AND($B252&gt;0,AB$7&gt;0),INDEX(Výskyt[#Data],MATCH($B252,Výskyt[kód-P]),AB$7),"")</f>
        <v/>
      </c>
      <c r="AC252" s="48" t="str">
        <f ca="1">IF(AND($B252&gt;0,AC$7&gt;0),INDEX(Výskyt[#Data],MATCH($B252,Výskyt[kód-P]),AC$7),"")</f>
        <v/>
      </c>
      <c r="AD252" s="48" t="str">
        <f ca="1">IF(AND($B252&gt;0,AD$7&gt;0),INDEX(Výskyt[#Data],MATCH($B252,Výskyt[kód-P]),AD$7),"")</f>
        <v/>
      </c>
      <c r="AE252" s="48" t="str">
        <f ca="1">IF(AND($B252&gt;0,AE$7&gt;0),INDEX(Výskyt[#Data],MATCH($B252,Výskyt[kód-P]),AE$7),"")</f>
        <v/>
      </c>
      <c r="AF252" s="48" t="str">
        <f ca="1">IF(AND($B252&gt;0,AF$7&gt;0),INDEX(Výskyt[#Data],MATCH($B252,Výskyt[kód-P]),AF$7),"")</f>
        <v/>
      </c>
      <c r="AG252" s="48" t="str">
        <f ca="1">IF(AND($B252&gt;0,AG$7&gt;0),INDEX(Výskyt[#Data],MATCH($B252,Výskyt[kód-P]),AG$7),"")</f>
        <v/>
      </c>
      <c r="AH252" s="48" t="str">
        <f ca="1">IF(AND($B252&gt;0,AH$7&gt;0),INDEX(Výskyt[#Data],MATCH($B252,Výskyt[kód-P]),AH$7),"")</f>
        <v/>
      </c>
      <c r="AI252" s="48" t="str">
        <f ca="1">IF(AND($B252&gt;0,AI$7&gt;0),INDEX(Výskyt[#Data],MATCH($B252,Výskyt[kód-P]),AI$7),"")</f>
        <v/>
      </c>
      <c r="AJ252" s="48" t="str">
        <f ca="1">IF(AND($B252&gt;0,AJ$7&gt;0),INDEX(Výskyt[#Data],MATCH($B252,Výskyt[kód-P]),AJ$7),"")</f>
        <v/>
      </c>
      <c r="AK252" s="48" t="str">
        <f ca="1">IF(AND($B252&gt;0,AK$7&gt;0),INDEX(Výskyt[#Data],MATCH($B252,Výskyt[kód-P]),AK$7),"")</f>
        <v/>
      </c>
      <c r="AL252" s="48" t="str">
        <f ca="1">IF(AND($B252&gt;0,AL$7&gt;0),INDEX(Výskyt[#Data],MATCH($B252,Výskyt[kód-P]),AL$7),"")</f>
        <v/>
      </c>
      <c r="AM252" s="48" t="str">
        <f ca="1">IF(AND($B252&gt;0,AM$7&gt;0),INDEX(Výskyt[#Data],MATCH($B252,Výskyt[kód-P]),AM$7),"")</f>
        <v/>
      </c>
      <c r="AN252" s="48" t="str">
        <f ca="1">IF(AND($B252&gt;0,AN$7&gt;0),INDEX(Výskyt[#Data],MATCH($B252,Výskyt[kód-P]),AN$7),"")</f>
        <v/>
      </c>
      <c r="AO252" s="48" t="str">
        <f ca="1">IF(AND($B252&gt;0,AO$7&gt;0),INDEX(Výskyt[#Data],MATCH($B252,Výskyt[kód-P]),AO$7),"")</f>
        <v/>
      </c>
      <c r="AP252" s="48" t="str">
        <f ca="1">IF(AND($B252&gt;0,AP$7&gt;0),INDEX(Výskyt[#Data],MATCH($B252,Výskyt[kód-P]),AP$7),"")</f>
        <v/>
      </c>
      <c r="AQ252" s="48" t="str">
        <f ca="1">IF(AND($B252&gt;0,AQ$7&gt;0),INDEX(Výskyt[#Data],MATCH($B252,Výskyt[kód-P]),AQ$7),"")</f>
        <v/>
      </c>
      <c r="AR252" s="48" t="str">
        <f ca="1">IF(AND($B252&gt;0,AR$7&gt;0),INDEX(Výskyt[#Data],MATCH($B252,Výskyt[kód-P]),AR$7),"")</f>
        <v/>
      </c>
      <c r="AS252" s="48" t="str">
        <f ca="1">IF(AND($B252&gt;0,AS$7&gt;0),INDEX(Výskyt[#Data],MATCH($B252,Výskyt[kód-P]),AS$7),"")</f>
        <v/>
      </c>
      <c r="AT252" s="48" t="str">
        <f ca="1">IF(AND($B252&gt;0,AT$7&gt;0),INDEX(Výskyt[#Data],MATCH($B252,Výskyt[kód-P]),AT$7),"")</f>
        <v/>
      </c>
      <c r="AU252" s="48" t="str">
        <f ca="1">IF(AND($B252&gt;0,AU$7&gt;0),INDEX(Výskyt[#Data],MATCH($B252,Výskyt[kód-P]),AU$7),"")</f>
        <v/>
      </c>
      <c r="AV252" s="48" t="str">
        <f ca="1">IF(AND($B252&gt;0,AV$7&gt;0),INDEX(Výskyt[#Data],MATCH($B252,Výskyt[kód-P]),AV$7),"")</f>
        <v/>
      </c>
      <c r="AW252" s="48" t="str">
        <f ca="1">IF(AND($B252&gt;0,AW$7&gt;0),INDEX(Výskyt[#Data],MATCH($B252,Výskyt[kód-P]),AW$7),"")</f>
        <v/>
      </c>
      <c r="AX252" s="48" t="str">
        <f ca="1">IF(AND($B252&gt;0,AX$7&gt;0),INDEX(Výskyt[#Data],MATCH($B252,Výskyt[kód-P]),AX$7),"")</f>
        <v/>
      </c>
      <c r="AY252" s="48" t="str">
        <f ca="1">IF(AND($B252&gt;0,AY$7&gt;0),INDEX(Výskyt[#Data],MATCH($B252,Výskyt[kód-P]),AY$7),"")</f>
        <v/>
      </c>
      <c r="AZ252" s="48" t="str">
        <f ca="1">IF(AND($B252&gt;0,AZ$7&gt;0),INDEX(Výskyt[#Data],MATCH($B252,Výskyt[kód-P]),AZ$7),"")</f>
        <v/>
      </c>
      <c r="BA252" s="48" t="str">
        <f ca="1">IF(AND($B252&gt;0,BA$7&gt;0),INDEX(Výskyt[#Data],MATCH($B252,Výskyt[kód-P]),BA$7),"")</f>
        <v/>
      </c>
      <c r="BB252" s="42"/>
    </row>
    <row r="253" spans="1:54" ht="12.75" customHeight="1" x14ac:dyDescent="0.4">
      <c r="A253" s="54">
        <v>245</v>
      </c>
      <c r="B253" s="55" t="str">
        <f>IFERROR(INDEX(Výskyt[[poradie]:[kód-P]],MATCH(A253,Výskyt[poradie],0),2),"")</f>
        <v/>
      </c>
      <c r="C253" s="55" t="str">
        <f>IFERROR(INDEX(Cenník[[Kód]:[Názov]],MATCH($B253,Cenník[Kód]),2),"")</f>
        <v/>
      </c>
      <c r="D253" s="48" t="str">
        <f t="shared" ca="1" si="9"/>
        <v/>
      </c>
      <c r="E253" s="56" t="str">
        <f>IFERROR(INDEX(Cenník[[KódN]:[JC]],MATCH($B253,Cenník[KódN]),2),"")</f>
        <v/>
      </c>
      <c r="F253" s="57" t="str">
        <f t="shared" ca="1" si="10"/>
        <v/>
      </c>
      <c r="G253" s="42"/>
      <c r="H253" s="58" t="str">
        <f t="shared" si="11"/>
        <v/>
      </c>
      <c r="I253" s="48" t="str">
        <f ca="1">IF(AND($B253&gt;0,I$7&gt;0),INDEX(Výskyt[#Data],MATCH($B253,Výskyt[kód-P]),I$7),"")</f>
        <v/>
      </c>
      <c r="J253" s="48" t="str">
        <f ca="1">IF(AND($B253&gt;0,J$7&gt;0),INDEX(Výskyt[#Data],MATCH($B253,Výskyt[kód-P]),J$7),"")</f>
        <v/>
      </c>
      <c r="K253" s="48" t="str">
        <f ca="1">IF(AND($B253&gt;0,K$7&gt;0),INDEX(Výskyt[#Data],MATCH($B253,Výskyt[kód-P]),K$7),"")</f>
        <v/>
      </c>
      <c r="L253" s="48" t="str">
        <f ca="1">IF(AND($B253&gt;0,L$7&gt;0),INDEX(Výskyt[#Data],MATCH($B253,Výskyt[kód-P]),L$7),"")</f>
        <v/>
      </c>
      <c r="M253" s="48" t="str">
        <f ca="1">IF(AND($B253&gt;0,M$7&gt;0),INDEX(Výskyt[#Data],MATCH($B253,Výskyt[kód-P]),M$7),"")</f>
        <v/>
      </c>
      <c r="N253" s="48" t="str">
        <f ca="1">IF(AND($B253&gt;0,N$7&gt;0),INDEX(Výskyt[#Data],MATCH($B253,Výskyt[kód-P]),N$7),"")</f>
        <v/>
      </c>
      <c r="O253" s="48" t="str">
        <f ca="1">IF(AND($B253&gt;0,O$7&gt;0),INDEX(Výskyt[#Data],MATCH($B253,Výskyt[kód-P]),O$7),"")</f>
        <v/>
      </c>
      <c r="P253" s="48" t="str">
        <f ca="1">IF(AND($B253&gt;0,P$7&gt;0),INDEX(Výskyt[#Data],MATCH($B253,Výskyt[kód-P]),P$7),"")</f>
        <v/>
      </c>
      <c r="Q253" s="48" t="str">
        <f ca="1">IF(AND($B253&gt;0,Q$7&gt;0),INDEX(Výskyt[#Data],MATCH($B253,Výskyt[kód-P]),Q$7),"")</f>
        <v/>
      </c>
      <c r="R253" s="48" t="str">
        <f ca="1">IF(AND($B253&gt;0,R$7&gt;0),INDEX(Výskyt[#Data],MATCH($B253,Výskyt[kód-P]),R$7),"")</f>
        <v/>
      </c>
      <c r="S253" s="48" t="str">
        <f ca="1">IF(AND($B253&gt;0,S$7&gt;0),INDEX(Výskyt[#Data],MATCH($B253,Výskyt[kód-P]),S$7),"")</f>
        <v/>
      </c>
      <c r="T253" s="48" t="str">
        <f ca="1">IF(AND($B253&gt;0,T$7&gt;0),INDEX(Výskyt[#Data],MATCH($B253,Výskyt[kód-P]),T$7),"")</f>
        <v/>
      </c>
      <c r="U253" s="48" t="str">
        <f ca="1">IF(AND($B253&gt;0,U$7&gt;0),INDEX(Výskyt[#Data],MATCH($B253,Výskyt[kód-P]),U$7),"")</f>
        <v/>
      </c>
      <c r="V253" s="48" t="str">
        <f ca="1">IF(AND($B253&gt;0,V$7&gt;0),INDEX(Výskyt[#Data],MATCH($B253,Výskyt[kód-P]),V$7),"")</f>
        <v/>
      </c>
      <c r="W253" s="48" t="str">
        <f ca="1">IF(AND($B253&gt;0,W$7&gt;0),INDEX(Výskyt[#Data],MATCH($B253,Výskyt[kód-P]),W$7),"")</f>
        <v/>
      </c>
      <c r="X253" s="48" t="str">
        <f ca="1">IF(AND($B253&gt;0,X$7&gt;0),INDEX(Výskyt[#Data],MATCH($B253,Výskyt[kód-P]),X$7),"")</f>
        <v/>
      </c>
      <c r="Y253" s="48" t="str">
        <f ca="1">IF(AND($B253&gt;0,Y$7&gt;0),INDEX(Výskyt[#Data],MATCH($B253,Výskyt[kód-P]),Y$7),"")</f>
        <v/>
      </c>
      <c r="Z253" s="48" t="str">
        <f ca="1">IF(AND($B253&gt;0,Z$7&gt;0),INDEX(Výskyt[#Data],MATCH($B253,Výskyt[kód-P]),Z$7),"")</f>
        <v/>
      </c>
      <c r="AA253" s="48" t="str">
        <f ca="1">IF(AND($B253&gt;0,AA$7&gt;0),INDEX(Výskyt[#Data],MATCH($B253,Výskyt[kód-P]),AA$7),"")</f>
        <v/>
      </c>
      <c r="AB253" s="48" t="str">
        <f ca="1">IF(AND($B253&gt;0,AB$7&gt;0),INDEX(Výskyt[#Data],MATCH($B253,Výskyt[kód-P]),AB$7),"")</f>
        <v/>
      </c>
      <c r="AC253" s="48" t="str">
        <f ca="1">IF(AND($B253&gt;0,AC$7&gt;0),INDEX(Výskyt[#Data],MATCH($B253,Výskyt[kód-P]),AC$7),"")</f>
        <v/>
      </c>
      <c r="AD253" s="48" t="str">
        <f ca="1">IF(AND($B253&gt;0,AD$7&gt;0),INDEX(Výskyt[#Data],MATCH($B253,Výskyt[kód-P]),AD$7),"")</f>
        <v/>
      </c>
      <c r="AE253" s="48" t="str">
        <f ca="1">IF(AND($B253&gt;0,AE$7&gt;0),INDEX(Výskyt[#Data],MATCH($B253,Výskyt[kód-P]),AE$7),"")</f>
        <v/>
      </c>
      <c r="AF253" s="48" t="str">
        <f ca="1">IF(AND($B253&gt;0,AF$7&gt;0),INDEX(Výskyt[#Data],MATCH($B253,Výskyt[kód-P]),AF$7),"")</f>
        <v/>
      </c>
      <c r="AG253" s="48" t="str">
        <f ca="1">IF(AND($B253&gt;0,AG$7&gt;0),INDEX(Výskyt[#Data],MATCH($B253,Výskyt[kód-P]),AG$7),"")</f>
        <v/>
      </c>
      <c r="AH253" s="48" t="str">
        <f ca="1">IF(AND($B253&gt;0,AH$7&gt;0),INDEX(Výskyt[#Data],MATCH($B253,Výskyt[kód-P]),AH$7),"")</f>
        <v/>
      </c>
      <c r="AI253" s="48" t="str">
        <f ca="1">IF(AND($B253&gt;0,AI$7&gt;0),INDEX(Výskyt[#Data],MATCH($B253,Výskyt[kód-P]),AI$7),"")</f>
        <v/>
      </c>
      <c r="AJ253" s="48" t="str">
        <f ca="1">IF(AND($B253&gt;0,AJ$7&gt;0),INDEX(Výskyt[#Data],MATCH($B253,Výskyt[kód-P]),AJ$7),"")</f>
        <v/>
      </c>
      <c r="AK253" s="48" t="str">
        <f ca="1">IF(AND($B253&gt;0,AK$7&gt;0),INDEX(Výskyt[#Data],MATCH($B253,Výskyt[kód-P]),AK$7),"")</f>
        <v/>
      </c>
      <c r="AL253" s="48" t="str">
        <f ca="1">IF(AND($B253&gt;0,AL$7&gt;0),INDEX(Výskyt[#Data],MATCH($B253,Výskyt[kód-P]),AL$7),"")</f>
        <v/>
      </c>
      <c r="AM253" s="48" t="str">
        <f ca="1">IF(AND($B253&gt;0,AM$7&gt;0),INDEX(Výskyt[#Data],MATCH($B253,Výskyt[kód-P]),AM$7),"")</f>
        <v/>
      </c>
      <c r="AN253" s="48" t="str">
        <f ca="1">IF(AND($B253&gt;0,AN$7&gt;0),INDEX(Výskyt[#Data],MATCH($B253,Výskyt[kód-P]),AN$7),"")</f>
        <v/>
      </c>
      <c r="AO253" s="48" t="str">
        <f ca="1">IF(AND($B253&gt;0,AO$7&gt;0),INDEX(Výskyt[#Data],MATCH($B253,Výskyt[kód-P]),AO$7),"")</f>
        <v/>
      </c>
      <c r="AP253" s="48" t="str">
        <f ca="1">IF(AND($B253&gt;0,AP$7&gt;0),INDEX(Výskyt[#Data],MATCH($B253,Výskyt[kód-P]),AP$7),"")</f>
        <v/>
      </c>
      <c r="AQ253" s="48" t="str">
        <f ca="1">IF(AND($B253&gt;0,AQ$7&gt;0),INDEX(Výskyt[#Data],MATCH($B253,Výskyt[kód-P]),AQ$7),"")</f>
        <v/>
      </c>
      <c r="AR253" s="48" t="str">
        <f ca="1">IF(AND($B253&gt;0,AR$7&gt;0),INDEX(Výskyt[#Data],MATCH($B253,Výskyt[kód-P]),AR$7),"")</f>
        <v/>
      </c>
      <c r="AS253" s="48" t="str">
        <f ca="1">IF(AND($B253&gt;0,AS$7&gt;0),INDEX(Výskyt[#Data],MATCH($B253,Výskyt[kód-P]),AS$7),"")</f>
        <v/>
      </c>
      <c r="AT253" s="48" t="str">
        <f ca="1">IF(AND($B253&gt;0,AT$7&gt;0),INDEX(Výskyt[#Data],MATCH($B253,Výskyt[kód-P]),AT$7),"")</f>
        <v/>
      </c>
      <c r="AU253" s="48" t="str">
        <f ca="1">IF(AND($B253&gt;0,AU$7&gt;0),INDEX(Výskyt[#Data],MATCH($B253,Výskyt[kód-P]),AU$7),"")</f>
        <v/>
      </c>
      <c r="AV253" s="48" t="str">
        <f ca="1">IF(AND($B253&gt;0,AV$7&gt;0),INDEX(Výskyt[#Data],MATCH($B253,Výskyt[kód-P]),AV$7),"")</f>
        <v/>
      </c>
      <c r="AW253" s="48" t="str">
        <f ca="1">IF(AND($B253&gt;0,AW$7&gt;0),INDEX(Výskyt[#Data],MATCH($B253,Výskyt[kód-P]),AW$7),"")</f>
        <v/>
      </c>
      <c r="AX253" s="48" t="str">
        <f ca="1">IF(AND($B253&gt;0,AX$7&gt;0),INDEX(Výskyt[#Data],MATCH($B253,Výskyt[kód-P]),AX$7),"")</f>
        <v/>
      </c>
      <c r="AY253" s="48" t="str">
        <f ca="1">IF(AND($B253&gt;0,AY$7&gt;0),INDEX(Výskyt[#Data],MATCH($B253,Výskyt[kód-P]),AY$7),"")</f>
        <v/>
      </c>
      <c r="AZ253" s="48" t="str">
        <f ca="1">IF(AND($B253&gt;0,AZ$7&gt;0),INDEX(Výskyt[#Data],MATCH($B253,Výskyt[kód-P]),AZ$7),"")</f>
        <v/>
      </c>
      <c r="BA253" s="48" t="str">
        <f ca="1">IF(AND($B253&gt;0,BA$7&gt;0),INDEX(Výskyt[#Data],MATCH($B253,Výskyt[kód-P]),BA$7),"")</f>
        <v/>
      </c>
      <c r="BB253" s="42"/>
    </row>
    <row r="254" spans="1:54" ht="12.75" customHeight="1" x14ac:dyDescent="0.4">
      <c r="A254" s="54">
        <v>246</v>
      </c>
      <c r="B254" s="55" t="str">
        <f>IFERROR(INDEX(Výskyt[[poradie]:[kód-P]],MATCH(A254,Výskyt[poradie],0),2),"")</f>
        <v/>
      </c>
      <c r="C254" s="55" t="str">
        <f>IFERROR(INDEX(Cenník[[Kód]:[Názov]],MATCH($B254,Cenník[Kód]),2),"")</f>
        <v/>
      </c>
      <c r="D254" s="48" t="str">
        <f t="shared" ca="1" si="9"/>
        <v/>
      </c>
      <c r="E254" s="56" t="str">
        <f>IFERROR(INDEX(Cenník[[KódN]:[JC]],MATCH($B254,Cenník[KódN]),2),"")</f>
        <v/>
      </c>
      <c r="F254" s="57" t="str">
        <f t="shared" ca="1" si="10"/>
        <v/>
      </c>
      <c r="G254" s="42"/>
      <c r="H254" s="58" t="str">
        <f t="shared" si="11"/>
        <v/>
      </c>
      <c r="I254" s="48" t="str">
        <f ca="1">IF(AND($B254&gt;0,I$7&gt;0),INDEX(Výskyt[#Data],MATCH($B254,Výskyt[kód-P]),I$7),"")</f>
        <v/>
      </c>
      <c r="J254" s="48" t="str">
        <f ca="1">IF(AND($B254&gt;0,J$7&gt;0),INDEX(Výskyt[#Data],MATCH($B254,Výskyt[kód-P]),J$7),"")</f>
        <v/>
      </c>
      <c r="K254" s="48" t="str">
        <f ca="1">IF(AND($B254&gt;0,K$7&gt;0),INDEX(Výskyt[#Data],MATCH($B254,Výskyt[kód-P]),K$7),"")</f>
        <v/>
      </c>
      <c r="L254" s="48" t="str">
        <f ca="1">IF(AND($B254&gt;0,L$7&gt;0),INDEX(Výskyt[#Data],MATCH($B254,Výskyt[kód-P]),L$7),"")</f>
        <v/>
      </c>
      <c r="M254" s="48" t="str">
        <f ca="1">IF(AND($B254&gt;0,M$7&gt;0),INDEX(Výskyt[#Data],MATCH($B254,Výskyt[kód-P]),M$7),"")</f>
        <v/>
      </c>
      <c r="N254" s="48" t="str">
        <f ca="1">IF(AND($B254&gt;0,N$7&gt;0),INDEX(Výskyt[#Data],MATCH($B254,Výskyt[kód-P]),N$7),"")</f>
        <v/>
      </c>
      <c r="O254" s="48" t="str">
        <f ca="1">IF(AND($B254&gt;0,O$7&gt;0),INDEX(Výskyt[#Data],MATCH($B254,Výskyt[kód-P]),O$7),"")</f>
        <v/>
      </c>
      <c r="P254" s="48" t="str">
        <f ca="1">IF(AND($B254&gt;0,P$7&gt;0),INDEX(Výskyt[#Data],MATCH($B254,Výskyt[kód-P]),P$7),"")</f>
        <v/>
      </c>
      <c r="Q254" s="48" t="str">
        <f ca="1">IF(AND($B254&gt;0,Q$7&gt;0),INDEX(Výskyt[#Data],MATCH($B254,Výskyt[kód-P]),Q$7),"")</f>
        <v/>
      </c>
      <c r="R254" s="48" t="str">
        <f ca="1">IF(AND($B254&gt;0,R$7&gt;0),INDEX(Výskyt[#Data],MATCH($B254,Výskyt[kód-P]),R$7),"")</f>
        <v/>
      </c>
      <c r="S254" s="48" t="str">
        <f ca="1">IF(AND($B254&gt;0,S$7&gt;0),INDEX(Výskyt[#Data],MATCH($B254,Výskyt[kód-P]),S$7),"")</f>
        <v/>
      </c>
      <c r="T254" s="48" t="str">
        <f ca="1">IF(AND($B254&gt;0,T$7&gt;0),INDEX(Výskyt[#Data],MATCH($B254,Výskyt[kód-P]),T$7),"")</f>
        <v/>
      </c>
      <c r="U254" s="48" t="str">
        <f ca="1">IF(AND($B254&gt;0,U$7&gt;0),INDEX(Výskyt[#Data],MATCH($B254,Výskyt[kód-P]),U$7),"")</f>
        <v/>
      </c>
      <c r="V254" s="48" t="str">
        <f ca="1">IF(AND($B254&gt;0,V$7&gt;0),INDEX(Výskyt[#Data],MATCH($B254,Výskyt[kód-P]),V$7),"")</f>
        <v/>
      </c>
      <c r="W254" s="48" t="str">
        <f ca="1">IF(AND($B254&gt;0,W$7&gt;0),INDEX(Výskyt[#Data],MATCH($B254,Výskyt[kód-P]),W$7),"")</f>
        <v/>
      </c>
      <c r="X254" s="48" t="str">
        <f ca="1">IF(AND($B254&gt;0,X$7&gt;0),INDEX(Výskyt[#Data],MATCH($B254,Výskyt[kód-P]),X$7),"")</f>
        <v/>
      </c>
      <c r="Y254" s="48" t="str">
        <f ca="1">IF(AND($B254&gt;0,Y$7&gt;0),INDEX(Výskyt[#Data],MATCH($B254,Výskyt[kód-P]),Y$7),"")</f>
        <v/>
      </c>
      <c r="Z254" s="48" t="str">
        <f ca="1">IF(AND($B254&gt;0,Z$7&gt;0),INDEX(Výskyt[#Data],MATCH($B254,Výskyt[kód-P]),Z$7),"")</f>
        <v/>
      </c>
      <c r="AA254" s="48" t="str">
        <f ca="1">IF(AND($B254&gt;0,AA$7&gt;0),INDEX(Výskyt[#Data],MATCH($B254,Výskyt[kód-P]),AA$7),"")</f>
        <v/>
      </c>
      <c r="AB254" s="48" t="str">
        <f ca="1">IF(AND($B254&gt;0,AB$7&gt;0),INDEX(Výskyt[#Data],MATCH($B254,Výskyt[kód-P]),AB$7),"")</f>
        <v/>
      </c>
      <c r="AC254" s="48" t="str">
        <f ca="1">IF(AND($B254&gt;0,AC$7&gt;0),INDEX(Výskyt[#Data],MATCH($B254,Výskyt[kód-P]),AC$7),"")</f>
        <v/>
      </c>
      <c r="AD254" s="48" t="str">
        <f ca="1">IF(AND($B254&gt;0,AD$7&gt;0),INDEX(Výskyt[#Data],MATCH($B254,Výskyt[kód-P]),AD$7),"")</f>
        <v/>
      </c>
      <c r="AE254" s="48" t="str">
        <f ca="1">IF(AND($B254&gt;0,AE$7&gt;0),INDEX(Výskyt[#Data],MATCH($B254,Výskyt[kód-P]),AE$7),"")</f>
        <v/>
      </c>
      <c r="AF254" s="48" t="str">
        <f ca="1">IF(AND($B254&gt;0,AF$7&gt;0),INDEX(Výskyt[#Data],MATCH($B254,Výskyt[kód-P]),AF$7),"")</f>
        <v/>
      </c>
      <c r="AG254" s="48" t="str">
        <f ca="1">IF(AND($B254&gt;0,AG$7&gt;0),INDEX(Výskyt[#Data],MATCH($B254,Výskyt[kód-P]),AG$7),"")</f>
        <v/>
      </c>
      <c r="AH254" s="48" t="str">
        <f ca="1">IF(AND($B254&gt;0,AH$7&gt;0),INDEX(Výskyt[#Data],MATCH($B254,Výskyt[kód-P]),AH$7),"")</f>
        <v/>
      </c>
      <c r="AI254" s="48" t="str">
        <f ca="1">IF(AND($B254&gt;0,AI$7&gt;0),INDEX(Výskyt[#Data],MATCH($B254,Výskyt[kód-P]),AI$7),"")</f>
        <v/>
      </c>
      <c r="AJ254" s="48" t="str">
        <f ca="1">IF(AND($B254&gt;0,AJ$7&gt;0),INDEX(Výskyt[#Data],MATCH($B254,Výskyt[kód-P]),AJ$7),"")</f>
        <v/>
      </c>
      <c r="AK254" s="48" t="str">
        <f ca="1">IF(AND($B254&gt;0,AK$7&gt;0),INDEX(Výskyt[#Data],MATCH($B254,Výskyt[kód-P]),AK$7),"")</f>
        <v/>
      </c>
      <c r="AL254" s="48" t="str">
        <f ca="1">IF(AND($B254&gt;0,AL$7&gt;0),INDEX(Výskyt[#Data],MATCH($B254,Výskyt[kód-P]),AL$7),"")</f>
        <v/>
      </c>
      <c r="AM254" s="48" t="str">
        <f ca="1">IF(AND($B254&gt;0,AM$7&gt;0),INDEX(Výskyt[#Data],MATCH($B254,Výskyt[kód-P]),AM$7),"")</f>
        <v/>
      </c>
      <c r="AN254" s="48" t="str">
        <f ca="1">IF(AND($B254&gt;0,AN$7&gt;0),INDEX(Výskyt[#Data],MATCH($B254,Výskyt[kód-P]),AN$7),"")</f>
        <v/>
      </c>
      <c r="AO254" s="48" t="str">
        <f ca="1">IF(AND($B254&gt;0,AO$7&gt;0),INDEX(Výskyt[#Data],MATCH($B254,Výskyt[kód-P]),AO$7),"")</f>
        <v/>
      </c>
      <c r="AP254" s="48" t="str">
        <f ca="1">IF(AND($B254&gt;0,AP$7&gt;0),INDEX(Výskyt[#Data],MATCH($B254,Výskyt[kód-P]),AP$7),"")</f>
        <v/>
      </c>
      <c r="AQ254" s="48" t="str">
        <f ca="1">IF(AND($B254&gt;0,AQ$7&gt;0),INDEX(Výskyt[#Data],MATCH($B254,Výskyt[kód-P]),AQ$7),"")</f>
        <v/>
      </c>
      <c r="AR254" s="48" t="str">
        <f ca="1">IF(AND($B254&gt;0,AR$7&gt;0),INDEX(Výskyt[#Data],MATCH($B254,Výskyt[kód-P]),AR$7),"")</f>
        <v/>
      </c>
      <c r="AS254" s="48" t="str">
        <f ca="1">IF(AND($B254&gt;0,AS$7&gt;0),INDEX(Výskyt[#Data],MATCH($B254,Výskyt[kód-P]),AS$7),"")</f>
        <v/>
      </c>
      <c r="AT254" s="48" t="str">
        <f ca="1">IF(AND($B254&gt;0,AT$7&gt;0),INDEX(Výskyt[#Data],MATCH($B254,Výskyt[kód-P]),AT$7),"")</f>
        <v/>
      </c>
      <c r="AU254" s="48" t="str">
        <f ca="1">IF(AND($B254&gt;0,AU$7&gt;0),INDEX(Výskyt[#Data],MATCH($B254,Výskyt[kód-P]),AU$7),"")</f>
        <v/>
      </c>
      <c r="AV254" s="48" t="str">
        <f ca="1">IF(AND($B254&gt;0,AV$7&gt;0),INDEX(Výskyt[#Data],MATCH($B254,Výskyt[kód-P]),AV$7),"")</f>
        <v/>
      </c>
      <c r="AW254" s="48" t="str">
        <f ca="1">IF(AND($B254&gt;0,AW$7&gt;0),INDEX(Výskyt[#Data],MATCH($B254,Výskyt[kód-P]),AW$7),"")</f>
        <v/>
      </c>
      <c r="AX254" s="48" t="str">
        <f ca="1">IF(AND($B254&gt;0,AX$7&gt;0),INDEX(Výskyt[#Data],MATCH($B254,Výskyt[kód-P]),AX$7),"")</f>
        <v/>
      </c>
      <c r="AY254" s="48" t="str">
        <f ca="1">IF(AND($B254&gt;0,AY$7&gt;0),INDEX(Výskyt[#Data],MATCH($B254,Výskyt[kód-P]),AY$7),"")</f>
        <v/>
      </c>
      <c r="AZ254" s="48" t="str">
        <f ca="1">IF(AND($B254&gt;0,AZ$7&gt;0),INDEX(Výskyt[#Data],MATCH($B254,Výskyt[kód-P]),AZ$7),"")</f>
        <v/>
      </c>
      <c r="BA254" s="48" t="str">
        <f ca="1">IF(AND($B254&gt;0,BA$7&gt;0),INDEX(Výskyt[#Data],MATCH($B254,Výskyt[kód-P]),BA$7),"")</f>
        <v/>
      </c>
      <c r="BB254" s="42"/>
    </row>
    <row r="255" spans="1:54" ht="12.75" customHeight="1" x14ac:dyDescent="0.4">
      <c r="A255" s="54">
        <v>247</v>
      </c>
      <c r="B255" s="55" t="str">
        <f>IFERROR(INDEX(Výskyt[[poradie]:[kód-P]],MATCH(A255,Výskyt[poradie],0),2),"")</f>
        <v/>
      </c>
      <c r="C255" s="55" t="str">
        <f>IFERROR(INDEX(Cenník[[Kód]:[Názov]],MATCH($B255,Cenník[Kód]),2),"")</f>
        <v/>
      </c>
      <c r="D255" s="48" t="str">
        <f t="shared" ca="1" si="9"/>
        <v/>
      </c>
      <c r="E255" s="56" t="str">
        <f>IFERROR(INDEX(Cenník[[KódN]:[JC]],MATCH($B255,Cenník[KódN]),2),"")</f>
        <v/>
      </c>
      <c r="F255" s="57" t="str">
        <f t="shared" ca="1" si="10"/>
        <v/>
      </c>
      <c r="G255" s="42"/>
      <c r="H255" s="58" t="str">
        <f t="shared" si="11"/>
        <v/>
      </c>
      <c r="I255" s="48" t="str">
        <f ca="1">IF(AND($B255&gt;0,I$7&gt;0),INDEX(Výskyt[#Data],MATCH($B255,Výskyt[kód-P]),I$7),"")</f>
        <v/>
      </c>
      <c r="J255" s="48" t="str">
        <f ca="1">IF(AND($B255&gt;0,J$7&gt;0),INDEX(Výskyt[#Data],MATCH($B255,Výskyt[kód-P]),J$7),"")</f>
        <v/>
      </c>
      <c r="K255" s="48" t="str">
        <f ca="1">IF(AND($B255&gt;0,K$7&gt;0),INDEX(Výskyt[#Data],MATCH($B255,Výskyt[kód-P]),K$7),"")</f>
        <v/>
      </c>
      <c r="L255" s="48" t="str">
        <f ca="1">IF(AND($B255&gt;0,L$7&gt;0),INDEX(Výskyt[#Data],MATCH($B255,Výskyt[kód-P]),L$7),"")</f>
        <v/>
      </c>
      <c r="M255" s="48" t="str">
        <f ca="1">IF(AND($B255&gt;0,M$7&gt;0),INDEX(Výskyt[#Data],MATCH($B255,Výskyt[kód-P]),M$7),"")</f>
        <v/>
      </c>
      <c r="N255" s="48" t="str">
        <f ca="1">IF(AND($B255&gt;0,N$7&gt;0),INDEX(Výskyt[#Data],MATCH($B255,Výskyt[kód-P]),N$7),"")</f>
        <v/>
      </c>
      <c r="O255" s="48" t="str">
        <f ca="1">IF(AND($B255&gt;0,O$7&gt;0),INDEX(Výskyt[#Data],MATCH($B255,Výskyt[kód-P]),O$7),"")</f>
        <v/>
      </c>
      <c r="P255" s="48" t="str">
        <f ca="1">IF(AND($B255&gt;0,P$7&gt;0),INDEX(Výskyt[#Data],MATCH($B255,Výskyt[kód-P]),P$7),"")</f>
        <v/>
      </c>
      <c r="Q255" s="48" t="str">
        <f ca="1">IF(AND($B255&gt;0,Q$7&gt;0),INDEX(Výskyt[#Data],MATCH($B255,Výskyt[kód-P]),Q$7),"")</f>
        <v/>
      </c>
      <c r="R255" s="48" t="str">
        <f ca="1">IF(AND($B255&gt;0,R$7&gt;0),INDEX(Výskyt[#Data],MATCH($B255,Výskyt[kód-P]),R$7),"")</f>
        <v/>
      </c>
      <c r="S255" s="48" t="str">
        <f ca="1">IF(AND($B255&gt;0,S$7&gt;0),INDEX(Výskyt[#Data],MATCH($B255,Výskyt[kód-P]),S$7),"")</f>
        <v/>
      </c>
      <c r="T255" s="48" t="str">
        <f ca="1">IF(AND($B255&gt;0,T$7&gt;0),INDEX(Výskyt[#Data],MATCH($B255,Výskyt[kód-P]),T$7),"")</f>
        <v/>
      </c>
      <c r="U255" s="48" t="str">
        <f ca="1">IF(AND($B255&gt;0,U$7&gt;0),INDEX(Výskyt[#Data],MATCH($B255,Výskyt[kód-P]),U$7),"")</f>
        <v/>
      </c>
      <c r="V255" s="48" t="str">
        <f ca="1">IF(AND($B255&gt;0,V$7&gt;0),INDEX(Výskyt[#Data],MATCH($B255,Výskyt[kód-P]),V$7),"")</f>
        <v/>
      </c>
      <c r="W255" s="48" t="str">
        <f ca="1">IF(AND($B255&gt;0,W$7&gt;0),INDEX(Výskyt[#Data],MATCH($B255,Výskyt[kód-P]),W$7),"")</f>
        <v/>
      </c>
      <c r="X255" s="48" t="str">
        <f ca="1">IF(AND($B255&gt;0,X$7&gt;0),INDEX(Výskyt[#Data],MATCH($B255,Výskyt[kód-P]),X$7),"")</f>
        <v/>
      </c>
      <c r="Y255" s="48" t="str">
        <f ca="1">IF(AND($B255&gt;0,Y$7&gt;0),INDEX(Výskyt[#Data],MATCH($B255,Výskyt[kód-P]),Y$7),"")</f>
        <v/>
      </c>
      <c r="Z255" s="48" t="str">
        <f ca="1">IF(AND($B255&gt;0,Z$7&gt;0),INDEX(Výskyt[#Data],MATCH($B255,Výskyt[kód-P]),Z$7),"")</f>
        <v/>
      </c>
      <c r="AA255" s="48" t="str">
        <f ca="1">IF(AND($B255&gt;0,AA$7&gt;0),INDEX(Výskyt[#Data],MATCH($B255,Výskyt[kód-P]),AA$7),"")</f>
        <v/>
      </c>
      <c r="AB255" s="48" t="str">
        <f ca="1">IF(AND($B255&gt;0,AB$7&gt;0),INDEX(Výskyt[#Data],MATCH($B255,Výskyt[kód-P]),AB$7),"")</f>
        <v/>
      </c>
      <c r="AC255" s="48" t="str">
        <f ca="1">IF(AND($B255&gt;0,AC$7&gt;0),INDEX(Výskyt[#Data],MATCH($B255,Výskyt[kód-P]),AC$7),"")</f>
        <v/>
      </c>
      <c r="AD255" s="48" t="str">
        <f ca="1">IF(AND($B255&gt;0,AD$7&gt;0),INDEX(Výskyt[#Data],MATCH($B255,Výskyt[kód-P]),AD$7),"")</f>
        <v/>
      </c>
      <c r="AE255" s="48" t="str">
        <f ca="1">IF(AND($B255&gt;0,AE$7&gt;0),INDEX(Výskyt[#Data],MATCH($B255,Výskyt[kód-P]),AE$7),"")</f>
        <v/>
      </c>
      <c r="AF255" s="48" t="str">
        <f ca="1">IF(AND($B255&gt;0,AF$7&gt;0),INDEX(Výskyt[#Data],MATCH($B255,Výskyt[kód-P]),AF$7),"")</f>
        <v/>
      </c>
      <c r="AG255" s="48" t="str">
        <f ca="1">IF(AND($B255&gt;0,AG$7&gt;0),INDEX(Výskyt[#Data],MATCH($B255,Výskyt[kód-P]),AG$7),"")</f>
        <v/>
      </c>
      <c r="AH255" s="48" t="str">
        <f ca="1">IF(AND($B255&gt;0,AH$7&gt;0),INDEX(Výskyt[#Data],MATCH($B255,Výskyt[kód-P]),AH$7),"")</f>
        <v/>
      </c>
      <c r="AI255" s="48" t="str">
        <f ca="1">IF(AND($B255&gt;0,AI$7&gt;0),INDEX(Výskyt[#Data],MATCH($B255,Výskyt[kód-P]),AI$7),"")</f>
        <v/>
      </c>
      <c r="AJ255" s="48" t="str">
        <f ca="1">IF(AND($B255&gt;0,AJ$7&gt;0),INDEX(Výskyt[#Data],MATCH($B255,Výskyt[kód-P]),AJ$7),"")</f>
        <v/>
      </c>
      <c r="AK255" s="48" t="str">
        <f ca="1">IF(AND($B255&gt;0,AK$7&gt;0),INDEX(Výskyt[#Data],MATCH($B255,Výskyt[kód-P]),AK$7),"")</f>
        <v/>
      </c>
      <c r="AL255" s="48" t="str">
        <f ca="1">IF(AND($B255&gt;0,AL$7&gt;0),INDEX(Výskyt[#Data],MATCH($B255,Výskyt[kód-P]),AL$7),"")</f>
        <v/>
      </c>
      <c r="AM255" s="48" t="str">
        <f ca="1">IF(AND($B255&gt;0,AM$7&gt;0),INDEX(Výskyt[#Data],MATCH($B255,Výskyt[kód-P]),AM$7),"")</f>
        <v/>
      </c>
      <c r="AN255" s="48" t="str">
        <f ca="1">IF(AND($B255&gt;0,AN$7&gt;0),INDEX(Výskyt[#Data],MATCH($B255,Výskyt[kód-P]),AN$7),"")</f>
        <v/>
      </c>
      <c r="AO255" s="48" t="str">
        <f ca="1">IF(AND($B255&gt;0,AO$7&gt;0),INDEX(Výskyt[#Data],MATCH($B255,Výskyt[kód-P]),AO$7),"")</f>
        <v/>
      </c>
      <c r="AP255" s="48" t="str">
        <f ca="1">IF(AND($B255&gt;0,AP$7&gt;0),INDEX(Výskyt[#Data],MATCH($B255,Výskyt[kód-P]),AP$7),"")</f>
        <v/>
      </c>
      <c r="AQ255" s="48" t="str">
        <f ca="1">IF(AND($B255&gt;0,AQ$7&gt;0),INDEX(Výskyt[#Data],MATCH($B255,Výskyt[kód-P]),AQ$7),"")</f>
        <v/>
      </c>
      <c r="AR255" s="48" t="str">
        <f ca="1">IF(AND($B255&gt;0,AR$7&gt;0),INDEX(Výskyt[#Data],MATCH($B255,Výskyt[kód-P]),AR$7),"")</f>
        <v/>
      </c>
      <c r="AS255" s="48" t="str">
        <f ca="1">IF(AND($B255&gt;0,AS$7&gt;0),INDEX(Výskyt[#Data],MATCH($B255,Výskyt[kód-P]),AS$7),"")</f>
        <v/>
      </c>
      <c r="AT255" s="48" t="str">
        <f ca="1">IF(AND($B255&gt;0,AT$7&gt;0),INDEX(Výskyt[#Data],MATCH($B255,Výskyt[kód-P]),AT$7),"")</f>
        <v/>
      </c>
      <c r="AU255" s="48" t="str">
        <f ca="1">IF(AND($B255&gt;0,AU$7&gt;0),INDEX(Výskyt[#Data],MATCH($B255,Výskyt[kód-P]),AU$7),"")</f>
        <v/>
      </c>
      <c r="AV255" s="48" t="str">
        <f ca="1">IF(AND($B255&gt;0,AV$7&gt;0),INDEX(Výskyt[#Data],MATCH($B255,Výskyt[kód-P]),AV$7),"")</f>
        <v/>
      </c>
      <c r="AW255" s="48" t="str">
        <f ca="1">IF(AND($B255&gt;0,AW$7&gt;0),INDEX(Výskyt[#Data],MATCH($B255,Výskyt[kód-P]),AW$7),"")</f>
        <v/>
      </c>
      <c r="AX255" s="48" t="str">
        <f ca="1">IF(AND($B255&gt;0,AX$7&gt;0),INDEX(Výskyt[#Data],MATCH($B255,Výskyt[kód-P]),AX$7),"")</f>
        <v/>
      </c>
      <c r="AY255" s="48" t="str">
        <f ca="1">IF(AND($B255&gt;0,AY$7&gt;0),INDEX(Výskyt[#Data],MATCH($B255,Výskyt[kód-P]),AY$7),"")</f>
        <v/>
      </c>
      <c r="AZ255" s="48" t="str">
        <f ca="1">IF(AND($B255&gt;0,AZ$7&gt;0),INDEX(Výskyt[#Data],MATCH($B255,Výskyt[kód-P]),AZ$7),"")</f>
        <v/>
      </c>
      <c r="BA255" s="48" t="str">
        <f ca="1">IF(AND($B255&gt;0,BA$7&gt;0),INDEX(Výskyt[#Data],MATCH($B255,Výskyt[kód-P]),BA$7),"")</f>
        <v/>
      </c>
      <c r="BB255" s="42"/>
    </row>
    <row r="256" spans="1:54" ht="12.75" customHeight="1" x14ac:dyDescent="0.4">
      <c r="A256" s="54">
        <v>248</v>
      </c>
      <c r="B256" s="55" t="str">
        <f>IFERROR(INDEX(Výskyt[[poradie]:[kód-P]],MATCH(A256,Výskyt[poradie],0),2),"")</f>
        <v/>
      </c>
      <c r="C256" s="55" t="str">
        <f>IFERROR(INDEX(Cenník[[Kód]:[Názov]],MATCH($B256,Cenník[Kód]),2),"")</f>
        <v/>
      </c>
      <c r="D256" s="48" t="str">
        <f t="shared" ca="1" si="9"/>
        <v/>
      </c>
      <c r="E256" s="56" t="str">
        <f>IFERROR(INDEX(Cenník[[KódN]:[JC]],MATCH($B256,Cenník[KódN]),2),"")</f>
        <v/>
      </c>
      <c r="F256" s="57" t="str">
        <f t="shared" ca="1" si="10"/>
        <v/>
      </c>
      <c r="G256" s="42"/>
      <c r="H256" s="58" t="str">
        <f t="shared" si="11"/>
        <v/>
      </c>
      <c r="I256" s="48" t="str">
        <f ca="1">IF(AND($B256&gt;0,I$7&gt;0),INDEX(Výskyt[#Data],MATCH($B256,Výskyt[kód-P]),I$7),"")</f>
        <v/>
      </c>
      <c r="J256" s="48" t="str">
        <f ca="1">IF(AND($B256&gt;0,J$7&gt;0),INDEX(Výskyt[#Data],MATCH($B256,Výskyt[kód-P]),J$7),"")</f>
        <v/>
      </c>
      <c r="K256" s="48" t="str">
        <f ca="1">IF(AND($B256&gt;0,K$7&gt;0),INDEX(Výskyt[#Data],MATCH($B256,Výskyt[kód-P]),K$7),"")</f>
        <v/>
      </c>
      <c r="L256" s="48" t="str">
        <f ca="1">IF(AND($B256&gt;0,L$7&gt;0),INDEX(Výskyt[#Data],MATCH($B256,Výskyt[kód-P]),L$7),"")</f>
        <v/>
      </c>
      <c r="M256" s="48" t="str">
        <f ca="1">IF(AND($B256&gt;0,M$7&gt;0),INDEX(Výskyt[#Data],MATCH($B256,Výskyt[kód-P]),M$7),"")</f>
        <v/>
      </c>
      <c r="N256" s="48" t="str">
        <f ca="1">IF(AND($B256&gt;0,N$7&gt;0),INDEX(Výskyt[#Data],MATCH($B256,Výskyt[kód-P]),N$7),"")</f>
        <v/>
      </c>
      <c r="O256" s="48" t="str">
        <f ca="1">IF(AND($B256&gt;0,O$7&gt;0),INDEX(Výskyt[#Data],MATCH($B256,Výskyt[kód-P]),O$7),"")</f>
        <v/>
      </c>
      <c r="P256" s="48" t="str">
        <f ca="1">IF(AND($B256&gt;0,P$7&gt;0),INDEX(Výskyt[#Data],MATCH($B256,Výskyt[kód-P]),P$7),"")</f>
        <v/>
      </c>
      <c r="Q256" s="48" t="str">
        <f ca="1">IF(AND($B256&gt;0,Q$7&gt;0),INDEX(Výskyt[#Data],MATCH($B256,Výskyt[kód-P]),Q$7),"")</f>
        <v/>
      </c>
      <c r="R256" s="48" t="str">
        <f ca="1">IF(AND($B256&gt;0,R$7&gt;0),INDEX(Výskyt[#Data],MATCH($B256,Výskyt[kód-P]),R$7),"")</f>
        <v/>
      </c>
      <c r="S256" s="48" t="str">
        <f ca="1">IF(AND($B256&gt;0,S$7&gt;0),INDEX(Výskyt[#Data],MATCH($B256,Výskyt[kód-P]),S$7),"")</f>
        <v/>
      </c>
      <c r="T256" s="48" t="str">
        <f ca="1">IF(AND($B256&gt;0,T$7&gt;0),INDEX(Výskyt[#Data],MATCH($B256,Výskyt[kód-P]),T$7),"")</f>
        <v/>
      </c>
      <c r="U256" s="48" t="str">
        <f ca="1">IF(AND($B256&gt;0,U$7&gt;0),INDEX(Výskyt[#Data],MATCH($B256,Výskyt[kód-P]),U$7),"")</f>
        <v/>
      </c>
      <c r="V256" s="48" t="str">
        <f ca="1">IF(AND($B256&gt;0,V$7&gt;0),INDEX(Výskyt[#Data],MATCH($B256,Výskyt[kód-P]),V$7),"")</f>
        <v/>
      </c>
      <c r="W256" s="48" t="str">
        <f ca="1">IF(AND($B256&gt;0,W$7&gt;0),INDEX(Výskyt[#Data],MATCH($B256,Výskyt[kód-P]),W$7),"")</f>
        <v/>
      </c>
      <c r="X256" s="48" t="str">
        <f ca="1">IF(AND($B256&gt;0,X$7&gt;0),INDEX(Výskyt[#Data],MATCH($B256,Výskyt[kód-P]),X$7),"")</f>
        <v/>
      </c>
      <c r="Y256" s="48" t="str">
        <f ca="1">IF(AND($B256&gt;0,Y$7&gt;0),INDEX(Výskyt[#Data],MATCH($B256,Výskyt[kód-P]),Y$7),"")</f>
        <v/>
      </c>
      <c r="Z256" s="48" t="str">
        <f ca="1">IF(AND($B256&gt;0,Z$7&gt;0),INDEX(Výskyt[#Data],MATCH($B256,Výskyt[kód-P]),Z$7),"")</f>
        <v/>
      </c>
      <c r="AA256" s="48" t="str">
        <f ca="1">IF(AND($B256&gt;0,AA$7&gt;0),INDEX(Výskyt[#Data],MATCH($B256,Výskyt[kód-P]),AA$7),"")</f>
        <v/>
      </c>
      <c r="AB256" s="48" t="str">
        <f ca="1">IF(AND($B256&gt;0,AB$7&gt;0),INDEX(Výskyt[#Data],MATCH($B256,Výskyt[kód-P]),AB$7),"")</f>
        <v/>
      </c>
      <c r="AC256" s="48" t="str">
        <f ca="1">IF(AND($B256&gt;0,AC$7&gt;0),INDEX(Výskyt[#Data],MATCH($B256,Výskyt[kód-P]),AC$7),"")</f>
        <v/>
      </c>
      <c r="AD256" s="48" t="str">
        <f ca="1">IF(AND($B256&gt;0,AD$7&gt;0),INDEX(Výskyt[#Data],MATCH($B256,Výskyt[kód-P]),AD$7),"")</f>
        <v/>
      </c>
      <c r="AE256" s="48" t="str">
        <f ca="1">IF(AND($B256&gt;0,AE$7&gt;0),INDEX(Výskyt[#Data],MATCH($B256,Výskyt[kód-P]),AE$7),"")</f>
        <v/>
      </c>
      <c r="AF256" s="48" t="str">
        <f ca="1">IF(AND($B256&gt;0,AF$7&gt;0),INDEX(Výskyt[#Data],MATCH($B256,Výskyt[kód-P]),AF$7),"")</f>
        <v/>
      </c>
      <c r="AG256" s="48" t="str">
        <f ca="1">IF(AND($B256&gt;0,AG$7&gt;0),INDEX(Výskyt[#Data],MATCH($B256,Výskyt[kód-P]),AG$7),"")</f>
        <v/>
      </c>
      <c r="AH256" s="48" t="str">
        <f ca="1">IF(AND($B256&gt;0,AH$7&gt;0),INDEX(Výskyt[#Data],MATCH($B256,Výskyt[kód-P]),AH$7),"")</f>
        <v/>
      </c>
      <c r="AI256" s="48" t="str">
        <f ca="1">IF(AND($B256&gt;0,AI$7&gt;0),INDEX(Výskyt[#Data],MATCH($B256,Výskyt[kód-P]),AI$7),"")</f>
        <v/>
      </c>
      <c r="AJ256" s="48" t="str">
        <f ca="1">IF(AND($B256&gt;0,AJ$7&gt;0),INDEX(Výskyt[#Data],MATCH($B256,Výskyt[kód-P]),AJ$7),"")</f>
        <v/>
      </c>
      <c r="AK256" s="48" t="str">
        <f ca="1">IF(AND($B256&gt;0,AK$7&gt;0),INDEX(Výskyt[#Data],MATCH($B256,Výskyt[kód-P]),AK$7),"")</f>
        <v/>
      </c>
      <c r="AL256" s="48" t="str">
        <f ca="1">IF(AND($B256&gt;0,AL$7&gt;0),INDEX(Výskyt[#Data],MATCH($B256,Výskyt[kód-P]),AL$7),"")</f>
        <v/>
      </c>
      <c r="AM256" s="48" t="str">
        <f ca="1">IF(AND($B256&gt;0,AM$7&gt;0),INDEX(Výskyt[#Data],MATCH($B256,Výskyt[kód-P]),AM$7),"")</f>
        <v/>
      </c>
      <c r="AN256" s="48" t="str">
        <f ca="1">IF(AND($B256&gt;0,AN$7&gt;0),INDEX(Výskyt[#Data],MATCH($B256,Výskyt[kód-P]),AN$7),"")</f>
        <v/>
      </c>
      <c r="AO256" s="48" t="str">
        <f ca="1">IF(AND($B256&gt;0,AO$7&gt;0),INDEX(Výskyt[#Data],MATCH($B256,Výskyt[kód-P]),AO$7),"")</f>
        <v/>
      </c>
      <c r="AP256" s="48" t="str">
        <f ca="1">IF(AND($B256&gt;0,AP$7&gt;0),INDEX(Výskyt[#Data],MATCH($B256,Výskyt[kód-P]),AP$7),"")</f>
        <v/>
      </c>
      <c r="AQ256" s="48" t="str">
        <f ca="1">IF(AND($B256&gt;0,AQ$7&gt;0),INDEX(Výskyt[#Data],MATCH($B256,Výskyt[kód-P]),AQ$7),"")</f>
        <v/>
      </c>
      <c r="AR256" s="48" t="str">
        <f ca="1">IF(AND($B256&gt;0,AR$7&gt;0),INDEX(Výskyt[#Data],MATCH($B256,Výskyt[kód-P]),AR$7),"")</f>
        <v/>
      </c>
      <c r="AS256" s="48" t="str">
        <f ca="1">IF(AND($B256&gt;0,AS$7&gt;0),INDEX(Výskyt[#Data],MATCH($B256,Výskyt[kód-P]),AS$7),"")</f>
        <v/>
      </c>
      <c r="AT256" s="48" t="str">
        <f ca="1">IF(AND($B256&gt;0,AT$7&gt;0),INDEX(Výskyt[#Data],MATCH($B256,Výskyt[kód-P]),AT$7),"")</f>
        <v/>
      </c>
      <c r="AU256" s="48" t="str">
        <f ca="1">IF(AND($B256&gt;0,AU$7&gt;0),INDEX(Výskyt[#Data],MATCH($B256,Výskyt[kód-P]),AU$7),"")</f>
        <v/>
      </c>
      <c r="AV256" s="48" t="str">
        <f ca="1">IF(AND($B256&gt;0,AV$7&gt;0),INDEX(Výskyt[#Data],MATCH($B256,Výskyt[kód-P]),AV$7),"")</f>
        <v/>
      </c>
      <c r="AW256" s="48" t="str">
        <f ca="1">IF(AND($B256&gt;0,AW$7&gt;0),INDEX(Výskyt[#Data],MATCH($B256,Výskyt[kód-P]),AW$7),"")</f>
        <v/>
      </c>
      <c r="AX256" s="48" t="str">
        <f ca="1">IF(AND($B256&gt;0,AX$7&gt;0),INDEX(Výskyt[#Data],MATCH($B256,Výskyt[kód-P]),AX$7),"")</f>
        <v/>
      </c>
      <c r="AY256" s="48" t="str">
        <f ca="1">IF(AND($B256&gt;0,AY$7&gt;0),INDEX(Výskyt[#Data],MATCH($B256,Výskyt[kód-P]),AY$7),"")</f>
        <v/>
      </c>
      <c r="AZ256" s="48" t="str">
        <f ca="1">IF(AND($B256&gt;0,AZ$7&gt;0),INDEX(Výskyt[#Data],MATCH($B256,Výskyt[kód-P]),AZ$7),"")</f>
        <v/>
      </c>
      <c r="BA256" s="48" t="str">
        <f ca="1">IF(AND($B256&gt;0,BA$7&gt;0),INDEX(Výskyt[#Data],MATCH($B256,Výskyt[kód-P]),BA$7),"")</f>
        <v/>
      </c>
      <c r="BB256" s="42"/>
    </row>
    <row r="257" spans="1:54" ht="12.75" customHeight="1" x14ac:dyDescent="0.4">
      <c r="A257" s="54">
        <v>249</v>
      </c>
      <c r="B257" s="55" t="str">
        <f>IFERROR(INDEX(Výskyt[[poradie]:[kód-P]],MATCH(A257,Výskyt[poradie],0),2),"")</f>
        <v/>
      </c>
      <c r="C257" s="55" t="str">
        <f>IFERROR(INDEX(Cenník[[Kód]:[Názov]],MATCH($B257,Cenník[Kód]),2),"")</f>
        <v/>
      </c>
      <c r="D257" s="48" t="str">
        <f t="shared" ca="1" si="9"/>
        <v/>
      </c>
      <c r="E257" s="56" t="str">
        <f>IFERROR(INDEX(Cenník[[KódN]:[JC]],MATCH($B257,Cenník[KódN]),2),"")</f>
        <v/>
      </c>
      <c r="F257" s="57" t="str">
        <f t="shared" ca="1" si="10"/>
        <v/>
      </c>
      <c r="G257" s="42"/>
      <c r="H257" s="58" t="str">
        <f t="shared" si="11"/>
        <v/>
      </c>
      <c r="I257" s="48" t="str">
        <f ca="1">IF(AND($B257&gt;0,I$7&gt;0),INDEX(Výskyt[#Data],MATCH($B257,Výskyt[kód-P]),I$7),"")</f>
        <v/>
      </c>
      <c r="J257" s="48" t="str">
        <f ca="1">IF(AND($B257&gt;0,J$7&gt;0),INDEX(Výskyt[#Data],MATCH($B257,Výskyt[kód-P]),J$7),"")</f>
        <v/>
      </c>
      <c r="K257" s="48" t="str">
        <f ca="1">IF(AND($B257&gt;0,K$7&gt;0),INDEX(Výskyt[#Data],MATCH($B257,Výskyt[kód-P]),K$7),"")</f>
        <v/>
      </c>
      <c r="L257" s="48" t="str">
        <f ca="1">IF(AND($B257&gt;0,L$7&gt;0),INDEX(Výskyt[#Data],MATCH($B257,Výskyt[kód-P]),L$7),"")</f>
        <v/>
      </c>
      <c r="M257" s="48" t="str">
        <f ca="1">IF(AND($B257&gt;0,M$7&gt;0),INDEX(Výskyt[#Data],MATCH($B257,Výskyt[kód-P]),M$7),"")</f>
        <v/>
      </c>
      <c r="N257" s="48" t="str">
        <f ca="1">IF(AND($B257&gt;0,N$7&gt;0),INDEX(Výskyt[#Data],MATCH($B257,Výskyt[kód-P]),N$7),"")</f>
        <v/>
      </c>
      <c r="O257" s="48" t="str">
        <f ca="1">IF(AND($B257&gt;0,O$7&gt;0),INDEX(Výskyt[#Data],MATCH($B257,Výskyt[kód-P]),O$7),"")</f>
        <v/>
      </c>
      <c r="P257" s="48" t="str">
        <f ca="1">IF(AND($B257&gt;0,P$7&gt;0),INDEX(Výskyt[#Data],MATCH($B257,Výskyt[kód-P]),P$7),"")</f>
        <v/>
      </c>
      <c r="Q257" s="48" t="str">
        <f ca="1">IF(AND($B257&gt;0,Q$7&gt;0),INDEX(Výskyt[#Data],MATCH($B257,Výskyt[kód-P]),Q$7),"")</f>
        <v/>
      </c>
      <c r="R257" s="48" t="str">
        <f ca="1">IF(AND($B257&gt;0,R$7&gt;0),INDEX(Výskyt[#Data],MATCH($B257,Výskyt[kód-P]),R$7),"")</f>
        <v/>
      </c>
      <c r="S257" s="48" t="str">
        <f ca="1">IF(AND($B257&gt;0,S$7&gt;0),INDEX(Výskyt[#Data],MATCH($B257,Výskyt[kód-P]),S$7),"")</f>
        <v/>
      </c>
      <c r="T257" s="48" t="str">
        <f ca="1">IF(AND($B257&gt;0,T$7&gt;0),INDEX(Výskyt[#Data],MATCH($B257,Výskyt[kód-P]),T$7),"")</f>
        <v/>
      </c>
      <c r="U257" s="48" t="str">
        <f ca="1">IF(AND($B257&gt;0,U$7&gt;0),INDEX(Výskyt[#Data],MATCH($B257,Výskyt[kód-P]),U$7),"")</f>
        <v/>
      </c>
      <c r="V257" s="48" t="str">
        <f ca="1">IF(AND($B257&gt;0,V$7&gt;0),INDEX(Výskyt[#Data],MATCH($B257,Výskyt[kód-P]),V$7),"")</f>
        <v/>
      </c>
      <c r="W257" s="48" t="str">
        <f ca="1">IF(AND($B257&gt;0,W$7&gt;0),INDEX(Výskyt[#Data],MATCH($B257,Výskyt[kód-P]),W$7),"")</f>
        <v/>
      </c>
      <c r="X257" s="48" t="str">
        <f ca="1">IF(AND($B257&gt;0,X$7&gt;0),INDEX(Výskyt[#Data],MATCH($B257,Výskyt[kód-P]),X$7),"")</f>
        <v/>
      </c>
      <c r="Y257" s="48" t="str">
        <f ca="1">IF(AND($B257&gt;0,Y$7&gt;0),INDEX(Výskyt[#Data],MATCH($B257,Výskyt[kód-P]),Y$7),"")</f>
        <v/>
      </c>
      <c r="Z257" s="48" t="str">
        <f ca="1">IF(AND($B257&gt;0,Z$7&gt;0),INDEX(Výskyt[#Data],MATCH($B257,Výskyt[kód-P]),Z$7),"")</f>
        <v/>
      </c>
      <c r="AA257" s="48" t="str">
        <f ca="1">IF(AND($B257&gt;0,AA$7&gt;0),INDEX(Výskyt[#Data],MATCH($B257,Výskyt[kód-P]),AA$7),"")</f>
        <v/>
      </c>
      <c r="AB257" s="48" t="str">
        <f ca="1">IF(AND($B257&gt;0,AB$7&gt;0),INDEX(Výskyt[#Data],MATCH($B257,Výskyt[kód-P]),AB$7),"")</f>
        <v/>
      </c>
      <c r="AC257" s="48" t="str">
        <f ca="1">IF(AND($B257&gt;0,AC$7&gt;0),INDEX(Výskyt[#Data],MATCH($B257,Výskyt[kód-P]),AC$7),"")</f>
        <v/>
      </c>
      <c r="AD257" s="48" t="str">
        <f ca="1">IF(AND($B257&gt;0,AD$7&gt;0),INDEX(Výskyt[#Data],MATCH($B257,Výskyt[kód-P]),AD$7),"")</f>
        <v/>
      </c>
      <c r="AE257" s="48" t="str">
        <f ca="1">IF(AND($B257&gt;0,AE$7&gt;0),INDEX(Výskyt[#Data],MATCH($B257,Výskyt[kód-P]),AE$7),"")</f>
        <v/>
      </c>
      <c r="AF257" s="48" t="str">
        <f ca="1">IF(AND($B257&gt;0,AF$7&gt;0),INDEX(Výskyt[#Data],MATCH($B257,Výskyt[kód-P]),AF$7),"")</f>
        <v/>
      </c>
      <c r="AG257" s="48" t="str">
        <f ca="1">IF(AND($B257&gt;0,AG$7&gt;0),INDEX(Výskyt[#Data],MATCH($B257,Výskyt[kód-P]),AG$7),"")</f>
        <v/>
      </c>
      <c r="AH257" s="48" t="str">
        <f ca="1">IF(AND($B257&gt;0,AH$7&gt;0),INDEX(Výskyt[#Data],MATCH($B257,Výskyt[kód-P]),AH$7),"")</f>
        <v/>
      </c>
      <c r="AI257" s="48" t="str">
        <f ca="1">IF(AND($B257&gt;0,AI$7&gt;0),INDEX(Výskyt[#Data],MATCH($B257,Výskyt[kód-P]),AI$7),"")</f>
        <v/>
      </c>
      <c r="AJ257" s="48" t="str">
        <f ca="1">IF(AND($B257&gt;0,AJ$7&gt;0),INDEX(Výskyt[#Data],MATCH($B257,Výskyt[kód-P]),AJ$7),"")</f>
        <v/>
      </c>
      <c r="AK257" s="48" t="str">
        <f ca="1">IF(AND($B257&gt;0,AK$7&gt;0),INDEX(Výskyt[#Data],MATCH($B257,Výskyt[kód-P]),AK$7),"")</f>
        <v/>
      </c>
      <c r="AL257" s="48" t="str">
        <f ca="1">IF(AND($B257&gt;0,AL$7&gt;0),INDEX(Výskyt[#Data],MATCH($B257,Výskyt[kód-P]),AL$7),"")</f>
        <v/>
      </c>
      <c r="AM257" s="48" t="str">
        <f ca="1">IF(AND($B257&gt;0,AM$7&gt;0),INDEX(Výskyt[#Data],MATCH($B257,Výskyt[kód-P]),AM$7),"")</f>
        <v/>
      </c>
      <c r="AN257" s="48" t="str">
        <f ca="1">IF(AND($B257&gt;0,AN$7&gt;0),INDEX(Výskyt[#Data],MATCH($B257,Výskyt[kód-P]),AN$7),"")</f>
        <v/>
      </c>
      <c r="AO257" s="48" t="str">
        <f ca="1">IF(AND($B257&gt;0,AO$7&gt;0),INDEX(Výskyt[#Data],MATCH($B257,Výskyt[kód-P]),AO$7),"")</f>
        <v/>
      </c>
      <c r="AP257" s="48" t="str">
        <f ca="1">IF(AND($B257&gt;0,AP$7&gt;0),INDEX(Výskyt[#Data],MATCH($B257,Výskyt[kód-P]),AP$7),"")</f>
        <v/>
      </c>
      <c r="AQ257" s="48" t="str">
        <f ca="1">IF(AND($B257&gt;0,AQ$7&gt;0),INDEX(Výskyt[#Data],MATCH($B257,Výskyt[kód-P]),AQ$7),"")</f>
        <v/>
      </c>
      <c r="AR257" s="48" t="str">
        <f ca="1">IF(AND($B257&gt;0,AR$7&gt;0),INDEX(Výskyt[#Data],MATCH($B257,Výskyt[kód-P]),AR$7),"")</f>
        <v/>
      </c>
      <c r="AS257" s="48" t="str">
        <f ca="1">IF(AND($B257&gt;0,AS$7&gt;0),INDEX(Výskyt[#Data],MATCH($B257,Výskyt[kód-P]),AS$7),"")</f>
        <v/>
      </c>
      <c r="AT257" s="48" t="str">
        <f ca="1">IF(AND($B257&gt;0,AT$7&gt;0),INDEX(Výskyt[#Data],MATCH($B257,Výskyt[kód-P]),AT$7),"")</f>
        <v/>
      </c>
      <c r="AU257" s="48" t="str">
        <f ca="1">IF(AND($B257&gt;0,AU$7&gt;0),INDEX(Výskyt[#Data],MATCH($B257,Výskyt[kód-P]),AU$7),"")</f>
        <v/>
      </c>
      <c r="AV257" s="48" t="str">
        <f ca="1">IF(AND($B257&gt;0,AV$7&gt;0),INDEX(Výskyt[#Data],MATCH($B257,Výskyt[kód-P]),AV$7),"")</f>
        <v/>
      </c>
      <c r="AW257" s="48" t="str">
        <f ca="1">IF(AND($B257&gt;0,AW$7&gt;0),INDEX(Výskyt[#Data],MATCH($B257,Výskyt[kód-P]),AW$7),"")</f>
        <v/>
      </c>
      <c r="AX257" s="48" t="str">
        <f ca="1">IF(AND($B257&gt;0,AX$7&gt;0),INDEX(Výskyt[#Data],MATCH($B257,Výskyt[kód-P]),AX$7),"")</f>
        <v/>
      </c>
      <c r="AY257" s="48" t="str">
        <f ca="1">IF(AND($B257&gt;0,AY$7&gt;0),INDEX(Výskyt[#Data],MATCH($B257,Výskyt[kód-P]),AY$7),"")</f>
        <v/>
      </c>
      <c r="AZ257" s="48" t="str">
        <f ca="1">IF(AND($B257&gt;0,AZ$7&gt;0),INDEX(Výskyt[#Data],MATCH($B257,Výskyt[kód-P]),AZ$7),"")</f>
        <v/>
      </c>
      <c r="BA257" s="48" t="str">
        <f ca="1">IF(AND($B257&gt;0,BA$7&gt;0),INDEX(Výskyt[#Data],MATCH($B257,Výskyt[kód-P]),BA$7),"")</f>
        <v/>
      </c>
      <c r="BB257" s="42"/>
    </row>
    <row r="258" spans="1:54" ht="12.75" customHeight="1" x14ac:dyDescent="0.4">
      <c r="A258" s="54">
        <v>250</v>
      </c>
      <c r="B258" s="55" t="str">
        <f>IFERROR(INDEX(Výskyt[[poradie]:[kód-P]],MATCH(A258,Výskyt[poradie],0),2),"")</f>
        <v/>
      </c>
      <c r="C258" s="55" t="str">
        <f>IFERROR(INDEX(Cenník[[Kód]:[Názov]],MATCH($B258,Cenník[Kód]),2),"")</f>
        <v/>
      </c>
      <c r="D258" s="48" t="str">
        <f t="shared" ca="1" si="9"/>
        <v/>
      </c>
      <c r="E258" s="56" t="str">
        <f>IFERROR(INDEX(Cenník[[KódN]:[JC]],MATCH($B258,Cenník[KódN]),2),"")</f>
        <v/>
      </c>
      <c r="F258" s="57" t="str">
        <f t="shared" ca="1" si="10"/>
        <v/>
      </c>
      <c r="G258" s="42"/>
      <c r="H258" s="58" t="str">
        <f t="shared" si="11"/>
        <v/>
      </c>
      <c r="I258" s="48" t="str">
        <f ca="1">IF(AND($B258&gt;0,I$7&gt;0),INDEX(Výskyt[#Data],MATCH($B258,Výskyt[kód-P]),I$7),"")</f>
        <v/>
      </c>
      <c r="J258" s="48" t="str">
        <f ca="1">IF(AND($B258&gt;0,J$7&gt;0),INDEX(Výskyt[#Data],MATCH($B258,Výskyt[kód-P]),J$7),"")</f>
        <v/>
      </c>
      <c r="K258" s="48" t="str">
        <f ca="1">IF(AND($B258&gt;0,K$7&gt;0),INDEX(Výskyt[#Data],MATCH($B258,Výskyt[kód-P]),K$7),"")</f>
        <v/>
      </c>
      <c r="L258" s="48" t="str">
        <f ca="1">IF(AND($B258&gt;0,L$7&gt;0),INDEX(Výskyt[#Data],MATCH($B258,Výskyt[kód-P]),L$7),"")</f>
        <v/>
      </c>
      <c r="M258" s="48" t="str">
        <f ca="1">IF(AND($B258&gt;0,M$7&gt;0),INDEX(Výskyt[#Data],MATCH($B258,Výskyt[kód-P]),M$7),"")</f>
        <v/>
      </c>
      <c r="N258" s="48" t="str">
        <f ca="1">IF(AND($B258&gt;0,N$7&gt;0),INDEX(Výskyt[#Data],MATCH($B258,Výskyt[kód-P]),N$7),"")</f>
        <v/>
      </c>
      <c r="O258" s="48" t="str">
        <f ca="1">IF(AND($B258&gt;0,O$7&gt;0),INDEX(Výskyt[#Data],MATCH($B258,Výskyt[kód-P]),O$7),"")</f>
        <v/>
      </c>
      <c r="P258" s="48" t="str">
        <f ca="1">IF(AND($B258&gt;0,P$7&gt;0),INDEX(Výskyt[#Data],MATCH($B258,Výskyt[kód-P]),P$7),"")</f>
        <v/>
      </c>
      <c r="Q258" s="48" t="str">
        <f ca="1">IF(AND($B258&gt;0,Q$7&gt;0),INDEX(Výskyt[#Data],MATCH($B258,Výskyt[kód-P]),Q$7),"")</f>
        <v/>
      </c>
      <c r="R258" s="48" t="str">
        <f ca="1">IF(AND($B258&gt;0,R$7&gt;0),INDEX(Výskyt[#Data],MATCH($B258,Výskyt[kód-P]),R$7),"")</f>
        <v/>
      </c>
      <c r="S258" s="48" t="str">
        <f ca="1">IF(AND($B258&gt;0,S$7&gt;0),INDEX(Výskyt[#Data],MATCH($B258,Výskyt[kód-P]),S$7),"")</f>
        <v/>
      </c>
      <c r="T258" s="48" t="str">
        <f ca="1">IF(AND($B258&gt;0,T$7&gt;0),INDEX(Výskyt[#Data],MATCH($B258,Výskyt[kód-P]),T$7),"")</f>
        <v/>
      </c>
      <c r="U258" s="48" t="str">
        <f ca="1">IF(AND($B258&gt;0,U$7&gt;0),INDEX(Výskyt[#Data],MATCH($B258,Výskyt[kód-P]),U$7),"")</f>
        <v/>
      </c>
      <c r="V258" s="48" t="str">
        <f ca="1">IF(AND($B258&gt;0,V$7&gt;0),INDEX(Výskyt[#Data],MATCH($B258,Výskyt[kód-P]),V$7),"")</f>
        <v/>
      </c>
      <c r="W258" s="48" t="str">
        <f ca="1">IF(AND($B258&gt;0,W$7&gt;0),INDEX(Výskyt[#Data],MATCH($B258,Výskyt[kód-P]),W$7),"")</f>
        <v/>
      </c>
      <c r="X258" s="48" t="str">
        <f ca="1">IF(AND($B258&gt;0,X$7&gt;0),INDEX(Výskyt[#Data],MATCH($B258,Výskyt[kód-P]),X$7),"")</f>
        <v/>
      </c>
      <c r="Y258" s="48" t="str">
        <f ca="1">IF(AND($B258&gt;0,Y$7&gt;0),INDEX(Výskyt[#Data],MATCH($B258,Výskyt[kód-P]),Y$7),"")</f>
        <v/>
      </c>
      <c r="Z258" s="48" t="str">
        <f ca="1">IF(AND($B258&gt;0,Z$7&gt;0),INDEX(Výskyt[#Data],MATCH($B258,Výskyt[kód-P]),Z$7),"")</f>
        <v/>
      </c>
      <c r="AA258" s="48" t="str">
        <f ca="1">IF(AND($B258&gt;0,AA$7&gt;0),INDEX(Výskyt[#Data],MATCH($B258,Výskyt[kód-P]),AA$7),"")</f>
        <v/>
      </c>
      <c r="AB258" s="48" t="str">
        <f ca="1">IF(AND($B258&gt;0,AB$7&gt;0),INDEX(Výskyt[#Data],MATCH($B258,Výskyt[kód-P]),AB$7),"")</f>
        <v/>
      </c>
      <c r="AC258" s="48" t="str">
        <f ca="1">IF(AND($B258&gt;0,AC$7&gt;0),INDEX(Výskyt[#Data],MATCH($B258,Výskyt[kód-P]),AC$7),"")</f>
        <v/>
      </c>
      <c r="AD258" s="48" t="str">
        <f ca="1">IF(AND($B258&gt;0,AD$7&gt;0),INDEX(Výskyt[#Data],MATCH($B258,Výskyt[kód-P]),AD$7),"")</f>
        <v/>
      </c>
      <c r="AE258" s="48" t="str">
        <f ca="1">IF(AND($B258&gt;0,AE$7&gt;0),INDEX(Výskyt[#Data],MATCH($B258,Výskyt[kód-P]),AE$7),"")</f>
        <v/>
      </c>
      <c r="AF258" s="48" t="str">
        <f ca="1">IF(AND($B258&gt;0,AF$7&gt;0),INDEX(Výskyt[#Data],MATCH($B258,Výskyt[kód-P]),AF$7),"")</f>
        <v/>
      </c>
      <c r="AG258" s="48" t="str">
        <f ca="1">IF(AND($B258&gt;0,AG$7&gt;0),INDEX(Výskyt[#Data],MATCH($B258,Výskyt[kód-P]),AG$7),"")</f>
        <v/>
      </c>
      <c r="AH258" s="48" t="str">
        <f ca="1">IF(AND($B258&gt;0,AH$7&gt;0),INDEX(Výskyt[#Data],MATCH($B258,Výskyt[kód-P]),AH$7),"")</f>
        <v/>
      </c>
      <c r="AI258" s="48" t="str">
        <f ca="1">IF(AND($B258&gt;0,AI$7&gt;0),INDEX(Výskyt[#Data],MATCH($B258,Výskyt[kód-P]),AI$7),"")</f>
        <v/>
      </c>
      <c r="AJ258" s="48" t="str">
        <f ca="1">IF(AND($B258&gt;0,AJ$7&gt;0),INDEX(Výskyt[#Data],MATCH($B258,Výskyt[kód-P]),AJ$7),"")</f>
        <v/>
      </c>
      <c r="AK258" s="48" t="str">
        <f ca="1">IF(AND($B258&gt;0,AK$7&gt;0),INDEX(Výskyt[#Data],MATCH($B258,Výskyt[kód-P]),AK$7),"")</f>
        <v/>
      </c>
      <c r="AL258" s="48" t="str">
        <f ca="1">IF(AND($B258&gt;0,AL$7&gt;0),INDEX(Výskyt[#Data],MATCH($B258,Výskyt[kód-P]),AL$7),"")</f>
        <v/>
      </c>
      <c r="AM258" s="48" t="str">
        <f ca="1">IF(AND($B258&gt;0,AM$7&gt;0),INDEX(Výskyt[#Data],MATCH($B258,Výskyt[kód-P]),AM$7),"")</f>
        <v/>
      </c>
      <c r="AN258" s="48" t="str">
        <f ca="1">IF(AND($B258&gt;0,AN$7&gt;0),INDEX(Výskyt[#Data],MATCH($B258,Výskyt[kód-P]),AN$7),"")</f>
        <v/>
      </c>
      <c r="AO258" s="48" t="str">
        <f ca="1">IF(AND($B258&gt;0,AO$7&gt;0),INDEX(Výskyt[#Data],MATCH($B258,Výskyt[kód-P]),AO$7),"")</f>
        <v/>
      </c>
      <c r="AP258" s="48" t="str">
        <f ca="1">IF(AND($B258&gt;0,AP$7&gt;0),INDEX(Výskyt[#Data],MATCH($B258,Výskyt[kód-P]),AP$7),"")</f>
        <v/>
      </c>
      <c r="AQ258" s="48" t="str">
        <f ca="1">IF(AND($B258&gt;0,AQ$7&gt;0),INDEX(Výskyt[#Data],MATCH($B258,Výskyt[kód-P]),AQ$7),"")</f>
        <v/>
      </c>
      <c r="AR258" s="48" t="str">
        <f ca="1">IF(AND($B258&gt;0,AR$7&gt;0),INDEX(Výskyt[#Data],MATCH($B258,Výskyt[kód-P]),AR$7),"")</f>
        <v/>
      </c>
      <c r="AS258" s="48" t="str">
        <f ca="1">IF(AND($B258&gt;0,AS$7&gt;0),INDEX(Výskyt[#Data],MATCH($B258,Výskyt[kód-P]),AS$7),"")</f>
        <v/>
      </c>
      <c r="AT258" s="48" t="str">
        <f ca="1">IF(AND($B258&gt;0,AT$7&gt;0),INDEX(Výskyt[#Data],MATCH($B258,Výskyt[kód-P]),AT$7),"")</f>
        <v/>
      </c>
      <c r="AU258" s="48" t="str">
        <f ca="1">IF(AND($B258&gt;0,AU$7&gt;0),INDEX(Výskyt[#Data],MATCH($B258,Výskyt[kód-P]),AU$7),"")</f>
        <v/>
      </c>
      <c r="AV258" s="48" t="str">
        <f ca="1">IF(AND($B258&gt;0,AV$7&gt;0),INDEX(Výskyt[#Data],MATCH($B258,Výskyt[kód-P]),AV$7),"")</f>
        <v/>
      </c>
      <c r="AW258" s="48" t="str">
        <f ca="1">IF(AND($B258&gt;0,AW$7&gt;0),INDEX(Výskyt[#Data],MATCH($B258,Výskyt[kód-P]),AW$7),"")</f>
        <v/>
      </c>
      <c r="AX258" s="48" t="str">
        <f ca="1">IF(AND($B258&gt;0,AX$7&gt;0),INDEX(Výskyt[#Data],MATCH($B258,Výskyt[kód-P]),AX$7),"")</f>
        <v/>
      </c>
      <c r="AY258" s="48" t="str">
        <f ca="1">IF(AND($B258&gt;0,AY$7&gt;0),INDEX(Výskyt[#Data],MATCH($B258,Výskyt[kód-P]),AY$7),"")</f>
        <v/>
      </c>
      <c r="AZ258" s="48" t="str">
        <f ca="1">IF(AND($B258&gt;0,AZ$7&gt;0),INDEX(Výskyt[#Data],MATCH($B258,Výskyt[kód-P]),AZ$7),"")</f>
        <v/>
      </c>
      <c r="BA258" s="48" t="str">
        <f ca="1">IF(AND($B258&gt;0,BA$7&gt;0),INDEX(Výskyt[#Data],MATCH($B258,Výskyt[kód-P]),BA$7),"")</f>
        <v/>
      </c>
      <c r="BB258" s="42"/>
    </row>
    <row r="259" spans="1:54" ht="12.75" customHeight="1" x14ac:dyDescent="0.4">
      <c r="A259" s="54">
        <v>251</v>
      </c>
      <c r="B259" s="55" t="str">
        <f>IFERROR(INDEX(Výskyt[[poradie]:[kód-P]],MATCH(A259,Výskyt[poradie],0),2),"")</f>
        <v/>
      </c>
      <c r="C259" s="55" t="str">
        <f>IFERROR(INDEX(Cenník[[Kód]:[Názov]],MATCH($B259,Cenník[Kód]),2),"")</f>
        <v/>
      </c>
      <c r="D259" s="48" t="str">
        <f t="shared" ca="1" si="9"/>
        <v/>
      </c>
      <c r="E259" s="56" t="str">
        <f>IFERROR(INDEX(Cenník[[KódN]:[JC]],MATCH($B259,Cenník[KódN]),2),"")</f>
        <v/>
      </c>
      <c r="F259" s="57" t="str">
        <f t="shared" ca="1" si="10"/>
        <v/>
      </c>
      <c r="G259" s="42"/>
      <c r="H259" s="58" t="str">
        <f t="shared" si="11"/>
        <v/>
      </c>
      <c r="I259" s="48" t="str">
        <f ca="1">IF(AND($B259&gt;0,I$7&gt;0),INDEX(Výskyt[#Data],MATCH($B259,Výskyt[kód-P]),I$7),"")</f>
        <v/>
      </c>
      <c r="J259" s="48" t="str">
        <f ca="1">IF(AND($B259&gt;0,J$7&gt;0),INDEX(Výskyt[#Data],MATCH($B259,Výskyt[kód-P]),J$7),"")</f>
        <v/>
      </c>
      <c r="K259" s="48" t="str">
        <f ca="1">IF(AND($B259&gt;0,K$7&gt;0),INDEX(Výskyt[#Data],MATCH($B259,Výskyt[kód-P]),K$7),"")</f>
        <v/>
      </c>
      <c r="L259" s="48" t="str">
        <f ca="1">IF(AND($B259&gt;0,L$7&gt;0),INDEX(Výskyt[#Data],MATCH($B259,Výskyt[kód-P]),L$7),"")</f>
        <v/>
      </c>
      <c r="M259" s="48" t="str">
        <f ca="1">IF(AND($B259&gt;0,M$7&gt;0),INDEX(Výskyt[#Data],MATCH($B259,Výskyt[kód-P]),M$7),"")</f>
        <v/>
      </c>
      <c r="N259" s="48" t="str">
        <f ca="1">IF(AND($B259&gt;0,N$7&gt;0),INDEX(Výskyt[#Data],MATCH($B259,Výskyt[kód-P]),N$7),"")</f>
        <v/>
      </c>
      <c r="O259" s="48" t="str">
        <f ca="1">IF(AND($B259&gt;0,O$7&gt;0),INDEX(Výskyt[#Data],MATCH($B259,Výskyt[kód-P]),O$7),"")</f>
        <v/>
      </c>
      <c r="P259" s="48" t="str">
        <f ca="1">IF(AND($B259&gt;0,P$7&gt;0),INDEX(Výskyt[#Data],MATCH($B259,Výskyt[kód-P]),P$7),"")</f>
        <v/>
      </c>
      <c r="Q259" s="48" t="str">
        <f ca="1">IF(AND($B259&gt;0,Q$7&gt;0),INDEX(Výskyt[#Data],MATCH($B259,Výskyt[kód-P]),Q$7),"")</f>
        <v/>
      </c>
      <c r="R259" s="48" t="str">
        <f ca="1">IF(AND($B259&gt;0,R$7&gt;0),INDEX(Výskyt[#Data],MATCH($B259,Výskyt[kód-P]),R$7),"")</f>
        <v/>
      </c>
      <c r="S259" s="48" t="str">
        <f ca="1">IF(AND($B259&gt;0,S$7&gt;0),INDEX(Výskyt[#Data],MATCH($B259,Výskyt[kód-P]),S$7),"")</f>
        <v/>
      </c>
      <c r="T259" s="48" t="str">
        <f ca="1">IF(AND($B259&gt;0,T$7&gt;0),INDEX(Výskyt[#Data],MATCH($B259,Výskyt[kód-P]),T$7),"")</f>
        <v/>
      </c>
      <c r="U259" s="48" t="str">
        <f ca="1">IF(AND($B259&gt;0,U$7&gt;0),INDEX(Výskyt[#Data],MATCH($B259,Výskyt[kód-P]),U$7),"")</f>
        <v/>
      </c>
      <c r="V259" s="48" t="str">
        <f ca="1">IF(AND($B259&gt;0,V$7&gt;0),INDEX(Výskyt[#Data],MATCH($B259,Výskyt[kód-P]),V$7),"")</f>
        <v/>
      </c>
      <c r="W259" s="48" t="str">
        <f ca="1">IF(AND($B259&gt;0,W$7&gt;0),INDEX(Výskyt[#Data],MATCH($B259,Výskyt[kód-P]),W$7),"")</f>
        <v/>
      </c>
      <c r="X259" s="48" t="str">
        <f ca="1">IF(AND($B259&gt;0,X$7&gt;0),INDEX(Výskyt[#Data],MATCH($B259,Výskyt[kód-P]),X$7),"")</f>
        <v/>
      </c>
      <c r="Y259" s="48" t="str">
        <f ca="1">IF(AND($B259&gt;0,Y$7&gt;0),INDEX(Výskyt[#Data],MATCH($B259,Výskyt[kód-P]),Y$7),"")</f>
        <v/>
      </c>
      <c r="Z259" s="48" t="str">
        <f ca="1">IF(AND($B259&gt;0,Z$7&gt;0),INDEX(Výskyt[#Data],MATCH($B259,Výskyt[kód-P]),Z$7),"")</f>
        <v/>
      </c>
      <c r="AA259" s="48" t="str">
        <f ca="1">IF(AND($B259&gt;0,AA$7&gt;0),INDEX(Výskyt[#Data],MATCH($B259,Výskyt[kód-P]),AA$7),"")</f>
        <v/>
      </c>
      <c r="AB259" s="48" t="str">
        <f ca="1">IF(AND($B259&gt;0,AB$7&gt;0),INDEX(Výskyt[#Data],MATCH($B259,Výskyt[kód-P]),AB$7),"")</f>
        <v/>
      </c>
      <c r="AC259" s="48" t="str">
        <f ca="1">IF(AND($B259&gt;0,AC$7&gt;0),INDEX(Výskyt[#Data],MATCH($B259,Výskyt[kód-P]),AC$7),"")</f>
        <v/>
      </c>
      <c r="AD259" s="48" t="str">
        <f ca="1">IF(AND($B259&gt;0,AD$7&gt;0),INDEX(Výskyt[#Data],MATCH($B259,Výskyt[kód-P]),AD$7),"")</f>
        <v/>
      </c>
      <c r="AE259" s="48" t="str">
        <f ca="1">IF(AND($B259&gt;0,AE$7&gt;0),INDEX(Výskyt[#Data],MATCH($B259,Výskyt[kód-P]),AE$7),"")</f>
        <v/>
      </c>
      <c r="AF259" s="48" t="str">
        <f ca="1">IF(AND($B259&gt;0,AF$7&gt;0),INDEX(Výskyt[#Data],MATCH($B259,Výskyt[kód-P]),AF$7),"")</f>
        <v/>
      </c>
      <c r="AG259" s="48" t="str">
        <f ca="1">IF(AND($B259&gt;0,AG$7&gt;0),INDEX(Výskyt[#Data],MATCH($B259,Výskyt[kód-P]),AG$7),"")</f>
        <v/>
      </c>
      <c r="AH259" s="48" t="str">
        <f ca="1">IF(AND($B259&gt;0,AH$7&gt;0),INDEX(Výskyt[#Data],MATCH($B259,Výskyt[kód-P]),AH$7),"")</f>
        <v/>
      </c>
      <c r="AI259" s="48" t="str">
        <f ca="1">IF(AND($B259&gt;0,AI$7&gt;0),INDEX(Výskyt[#Data],MATCH($B259,Výskyt[kód-P]),AI$7),"")</f>
        <v/>
      </c>
      <c r="AJ259" s="48" t="str">
        <f ca="1">IF(AND($B259&gt;0,AJ$7&gt;0),INDEX(Výskyt[#Data],MATCH($B259,Výskyt[kód-P]),AJ$7),"")</f>
        <v/>
      </c>
      <c r="AK259" s="48" t="str">
        <f ca="1">IF(AND($B259&gt;0,AK$7&gt;0),INDEX(Výskyt[#Data],MATCH($B259,Výskyt[kód-P]),AK$7),"")</f>
        <v/>
      </c>
      <c r="AL259" s="48" t="str">
        <f ca="1">IF(AND($B259&gt;0,AL$7&gt;0),INDEX(Výskyt[#Data],MATCH($B259,Výskyt[kód-P]),AL$7),"")</f>
        <v/>
      </c>
      <c r="AM259" s="48" t="str">
        <f ca="1">IF(AND($B259&gt;0,AM$7&gt;0),INDEX(Výskyt[#Data],MATCH($B259,Výskyt[kód-P]),AM$7),"")</f>
        <v/>
      </c>
      <c r="AN259" s="48" t="str">
        <f ca="1">IF(AND($B259&gt;0,AN$7&gt;0),INDEX(Výskyt[#Data],MATCH($B259,Výskyt[kód-P]),AN$7),"")</f>
        <v/>
      </c>
      <c r="AO259" s="48" t="str">
        <f ca="1">IF(AND($B259&gt;0,AO$7&gt;0),INDEX(Výskyt[#Data],MATCH($B259,Výskyt[kód-P]),AO$7),"")</f>
        <v/>
      </c>
      <c r="AP259" s="48" t="str">
        <f ca="1">IF(AND($B259&gt;0,AP$7&gt;0),INDEX(Výskyt[#Data],MATCH($B259,Výskyt[kód-P]),AP$7),"")</f>
        <v/>
      </c>
      <c r="AQ259" s="48" t="str">
        <f ca="1">IF(AND($B259&gt;0,AQ$7&gt;0),INDEX(Výskyt[#Data],MATCH($B259,Výskyt[kód-P]),AQ$7),"")</f>
        <v/>
      </c>
      <c r="AR259" s="48" t="str">
        <f ca="1">IF(AND($B259&gt;0,AR$7&gt;0),INDEX(Výskyt[#Data],MATCH($B259,Výskyt[kód-P]),AR$7),"")</f>
        <v/>
      </c>
      <c r="AS259" s="48" t="str">
        <f ca="1">IF(AND($B259&gt;0,AS$7&gt;0),INDEX(Výskyt[#Data],MATCH($B259,Výskyt[kód-P]),AS$7),"")</f>
        <v/>
      </c>
      <c r="AT259" s="48" t="str">
        <f ca="1">IF(AND($B259&gt;0,AT$7&gt;0),INDEX(Výskyt[#Data],MATCH($B259,Výskyt[kód-P]),AT$7),"")</f>
        <v/>
      </c>
      <c r="AU259" s="48" t="str">
        <f ca="1">IF(AND($B259&gt;0,AU$7&gt;0),INDEX(Výskyt[#Data],MATCH($B259,Výskyt[kód-P]),AU$7),"")</f>
        <v/>
      </c>
      <c r="AV259" s="48" t="str">
        <f ca="1">IF(AND($B259&gt;0,AV$7&gt;0),INDEX(Výskyt[#Data],MATCH($B259,Výskyt[kód-P]),AV$7),"")</f>
        <v/>
      </c>
      <c r="AW259" s="48" t="str">
        <f ca="1">IF(AND($B259&gt;0,AW$7&gt;0),INDEX(Výskyt[#Data],MATCH($B259,Výskyt[kód-P]),AW$7),"")</f>
        <v/>
      </c>
      <c r="AX259" s="48" t="str">
        <f ca="1">IF(AND($B259&gt;0,AX$7&gt;0),INDEX(Výskyt[#Data],MATCH($B259,Výskyt[kód-P]),AX$7),"")</f>
        <v/>
      </c>
      <c r="AY259" s="48" t="str">
        <f ca="1">IF(AND($B259&gt;0,AY$7&gt;0),INDEX(Výskyt[#Data],MATCH($B259,Výskyt[kód-P]),AY$7),"")</f>
        <v/>
      </c>
      <c r="AZ259" s="48" t="str">
        <f ca="1">IF(AND($B259&gt;0,AZ$7&gt;0),INDEX(Výskyt[#Data],MATCH($B259,Výskyt[kód-P]),AZ$7),"")</f>
        <v/>
      </c>
      <c r="BA259" s="48" t="str">
        <f ca="1">IF(AND($B259&gt;0,BA$7&gt;0),INDEX(Výskyt[#Data],MATCH($B259,Výskyt[kód-P]),BA$7),"")</f>
        <v/>
      </c>
      <c r="BB259" s="42"/>
    </row>
    <row r="260" spans="1:54" ht="12.75" customHeight="1" x14ac:dyDescent="0.4">
      <c r="A260" s="54">
        <v>252</v>
      </c>
      <c r="B260" s="55" t="str">
        <f>IFERROR(INDEX(Výskyt[[poradie]:[kód-P]],MATCH(A260,Výskyt[poradie],0),2),"")</f>
        <v/>
      </c>
      <c r="C260" s="55" t="str">
        <f>IFERROR(INDEX(Cenník[[Kód]:[Názov]],MATCH($B260,Cenník[Kód]),2),"")</f>
        <v/>
      </c>
      <c r="D260" s="48" t="str">
        <f t="shared" ca="1" si="9"/>
        <v/>
      </c>
      <c r="E260" s="56" t="str">
        <f>IFERROR(INDEX(Cenník[[KódN]:[JC]],MATCH($B260,Cenník[KódN]),2),"")</f>
        <v/>
      </c>
      <c r="F260" s="57" t="str">
        <f t="shared" ca="1" si="10"/>
        <v/>
      </c>
      <c r="G260" s="42"/>
      <c r="H260" s="58" t="str">
        <f t="shared" si="11"/>
        <v/>
      </c>
      <c r="I260" s="48" t="str">
        <f ca="1">IF(AND($B260&gt;0,I$7&gt;0),INDEX(Výskyt[#Data],MATCH($B260,Výskyt[kód-P]),I$7),"")</f>
        <v/>
      </c>
      <c r="J260" s="48" t="str">
        <f ca="1">IF(AND($B260&gt;0,J$7&gt;0),INDEX(Výskyt[#Data],MATCH($B260,Výskyt[kód-P]),J$7),"")</f>
        <v/>
      </c>
      <c r="K260" s="48" t="str">
        <f ca="1">IF(AND($B260&gt;0,K$7&gt;0),INDEX(Výskyt[#Data],MATCH($B260,Výskyt[kód-P]),K$7),"")</f>
        <v/>
      </c>
      <c r="L260" s="48" t="str">
        <f ca="1">IF(AND($B260&gt;0,L$7&gt;0),INDEX(Výskyt[#Data],MATCH($B260,Výskyt[kód-P]),L$7),"")</f>
        <v/>
      </c>
      <c r="M260" s="48" t="str">
        <f ca="1">IF(AND($B260&gt;0,M$7&gt;0),INDEX(Výskyt[#Data],MATCH($B260,Výskyt[kód-P]),M$7),"")</f>
        <v/>
      </c>
      <c r="N260" s="48" t="str">
        <f ca="1">IF(AND($B260&gt;0,N$7&gt;0),INDEX(Výskyt[#Data],MATCH($B260,Výskyt[kód-P]),N$7),"")</f>
        <v/>
      </c>
      <c r="O260" s="48" t="str">
        <f ca="1">IF(AND($B260&gt;0,O$7&gt;0),INDEX(Výskyt[#Data],MATCH($B260,Výskyt[kód-P]),O$7),"")</f>
        <v/>
      </c>
      <c r="P260" s="48" t="str">
        <f ca="1">IF(AND($B260&gt;0,P$7&gt;0),INDEX(Výskyt[#Data],MATCH($B260,Výskyt[kód-P]),P$7),"")</f>
        <v/>
      </c>
      <c r="Q260" s="48" t="str">
        <f ca="1">IF(AND($B260&gt;0,Q$7&gt;0),INDEX(Výskyt[#Data],MATCH($B260,Výskyt[kód-P]),Q$7),"")</f>
        <v/>
      </c>
      <c r="R260" s="48" t="str">
        <f ca="1">IF(AND($B260&gt;0,R$7&gt;0),INDEX(Výskyt[#Data],MATCH($B260,Výskyt[kód-P]),R$7),"")</f>
        <v/>
      </c>
      <c r="S260" s="48" t="str">
        <f ca="1">IF(AND($B260&gt;0,S$7&gt;0),INDEX(Výskyt[#Data],MATCH($B260,Výskyt[kód-P]),S$7),"")</f>
        <v/>
      </c>
      <c r="T260" s="48" t="str">
        <f ca="1">IF(AND($B260&gt;0,T$7&gt;0),INDEX(Výskyt[#Data],MATCH($B260,Výskyt[kód-P]),T$7),"")</f>
        <v/>
      </c>
      <c r="U260" s="48" t="str">
        <f ca="1">IF(AND($B260&gt;0,U$7&gt;0),INDEX(Výskyt[#Data],MATCH($B260,Výskyt[kód-P]),U$7),"")</f>
        <v/>
      </c>
      <c r="V260" s="48" t="str">
        <f ca="1">IF(AND($B260&gt;0,V$7&gt;0),INDEX(Výskyt[#Data],MATCH($B260,Výskyt[kód-P]),V$7),"")</f>
        <v/>
      </c>
      <c r="W260" s="48" t="str">
        <f ca="1">IF(AND($B260&gt;0,W$7&gt;0),INDEX(Výskyt[#Data],MATCH($B260,Výskyt[kód-P]),W$7),"")</f>
        <v/>
      </c>
      <c r="X260" s="48" t="str">
        <f ca="1">IF(AND($B260&gt;0,X$7&gt;0),INDEX(Výskyt[#Data],MATCH($B260,Výskyt[kód-P]),X$7),"")</f>
        <v/>
      </c>
      <c r="Y260" s="48" t="str">
        <f ca="1">IF(AND($B260&gt;0,Y$7&gt;0),INDEX(Výskyt[#Data],MATCH($B260,Výskyt[kód-P]),Y$7),"")</f>
        <v/>
      </c>
      <c r="Z260" s="48" t="str">
        <f ca="1">IF(AND($B260&gt;0,Z$7&gt;0),INDEX(Výskyt[#Data],MATCH($B260,Výskyt[kód-P]),Z$7),"")</f>
        <v/>
      </c>
      <c r="AA260" s="48" t="str">
        <f ca="1">IF(AND($B260&gt;0,AA$7&gt;0),INDEX(Výskyt[#Data],MATCH($B260,Výskyt[kód-P]),AA$7),"")</f>
        <v/>
      </c>
      <c r="AB260" s="48" t="str">
        <f ca="1">IF(AND($B260&gt;0,AB$7&gt;0),INDEX(Výskyt[#Data],MATCH($B260,Výskyt[kód-P]),AB$7),"")</f>
        <v/>
      </c>
      <c r="AC260" s="48" t="str">
        <f ca="1">IF(AND($B260&gt;0,AC$7&gt;0),INDEX(Výskyt[#Data],MATCH($B260,Výskyt[kód-P]),AC$7),"")</f>
        <v/>
      </c>
      <c r="AD260" s="48" t="str">
        <f ca="1">IF(AND($B260&gt;0,AD$7&gt;0),INDEX(Výskyt[#Data],MATCH($B260,Výskyt[kód-P]),AD$7),"")</f>
        <v/>
      </c>
      <c r="AE260" s="48" t="str">
        <f ca="1">IF(AND($B260&gt;0,AE$7&gt;0),INDEX(Výskyt[#Data],MATCH($B260,Výskyt[kód-P]),AE$7),"")</f>
        <v/>
      </c>
      <c r="AF260" s="48" t="str">
        <f ca="1">IF(AND($B260&gt;0,AF$7&gt;0),INDEX(Výskyt[#Data],MATCH($B260,Výskyt[kód-P]),AF$7),"")</f>
        <v/>
      </c>
      <c r="AG260" s="48" t="str">
        <f ca="1">IF(AND($B260&gt;0,AG$7&gt;0),INDEX(Výskyt[#Data],MATCH($B260,Výskyt[kód-P]),AG$7),"")</f>
        <v/>
      </c>
      <c r="AH260" s="48" t="str">
        <f ca="1">IF(AND($B260&gt;0,AH$7&gt;0),INDEX(Výskyt[#Data],MATCH($B260,Výskyt[kód-P]),AH$7),"")</f>
        <v/>
      </c>
      <c r="AI260" s="48" t="str">
        <f ca="1">IF(AND($B260&gt;0,AI$7&gt;0),INDEX(Výskyt[#Data],MATCH($B260,Výskyt[kód-P]),AI$7),"")</f>
        <v/>
      </c>
      <c r="AJ260" s="48" t="str">
        <f ca="1">IF(AND($B260&gt;0,AJ$7&gt;0),INDEX(Výskyt[#Data],MATCH($B260,Výskyt[kód-P]),AJ$7),"")</f>
        <v/>
      </c>
      <c r="AK260" s="48" t="str">
        <f ca="1">IF(AND($B260&gt;0,AK$7&gt;0),INDEX(Výskyt[#Data],MATCH($B260,Výskyt[kód-P]),AK$7),"")</f>
        <v/>
      </c>
      <c r="AL260" s="48" t="str">
        <f ca="1">IF(AND($B260&gt;0,AL$7&gt;0),INDEX(Výskyt[#Data],MATCH($B260,Výskyt[kód-P]),AL$7),"")</f>
        <v/>
      </c>
      <c r="AM260" s="48" t="str">
        <f ca="1">IF(AND($B260&gt;0,AM$7&gt;0),INDEX(Výskyt[#Data],MATCH($B260,Výskyt[kód-P]),AM$7),"")</f>
        <v/>
      </c>
      <c r="AN260" s="48" t="str">
        <f ca="1">IF(AND($B260&gt;0,AN$7&gt;0),INDEX(Výskyt[#Data],MATCH($B260,Výskyt[kód-P]),AN$7),"")</f>
        <v/>
      </c>
      <c r="AO260" s="48" t="str">
        <f ca="1">IF(AND($B260&gt;0,AO$7&gt;0),INDEX(Výskyt[#Data],MATCH($B260,Výskyt[kód-P]),AO$7),"")</f>
        <v/>
      </c>
      <c r="AP260" s="48" t="str">
        <f ca="1">IF(AND($B260&gt;0,AP$7&gt;0),INDEX(Výskyt[#Data],MATCH($B260,Výskyt[kód-P]),AP$7),"")</f>
        <v/>
      </c>
      <c r="AQ260" s="48" t="str">
        <f ca="1">IF(AND($B260&gt;0,AQ$7&gt;0),INDEX(Výskyt[#Data],MATCH($B260,Výskyt[kód-P]),AQ$7),"")</f>
        <v/>
      </c>
      <c r="AR260" s="48" t="str">
        <f ca="1">IF(AND($B260&gt;0,AR$7&gt;0),INDEX(Výskyt[#Data],MATCH($B260,Výskyt[kód-P]),AR$7),"")</f>
        <v/>
      </c>
      <c r="AS260" s="48" t="str">
        <f ca="1">IF(AND($B260&gt;0,AS$7&gt;0),INDEX(Výskyt[#Data],MATCH($B260,Výskyt[kód-P]),AS$7),"")</f>
        <v/>
      </c>
      <c r="AT260" s="48" t="str">
        <f ca="1">IF(AND($B260&gt;0,AT$7&gt;0),INDEX(Výskyt[#Data],MATCH($B260,Výskyt[kód-P]),AT$7),"")</f>
        <v/>
      </c>
      <c r="AU260" s="48" t="str">
        <f ca="1">IF(AND($B260&gt;0,AU$7&gt;0),INDEX(Výskyt[#Data],MATCH($B260,Výskyt[kód-P]),AU$7),"")</f>
        <v/>
      </c>
      <c r="AV260" s="48" t="str">
        <f ca="1">IF(AND($B260&gt;0,AV$7&gt;0),INDEX(Výskyt[#Data],MATCH($B260,Výskyt[kód-P]),AV$7),"")</f>
        <v/>
      </c>
      <c r="AW260" s="48" t="str">
        <f ca="1">IF(AND($B260&gt;0,AW$7&gt;0),INDEX(Výskyt[#Data],MATCH($B260,Výskyt[kód-P]),AW$7),"")</f>
        <v/>
      </c>
      <c r="AX260" s="48" t="str">
        <f ca="1">IF(AND($B260&gt;0,AX$7&gt;0),INDEX(Výskyt[#Data],MATCH($B260,Výskyt[kód-P]),AX$7),"")</f>
        <v/>
      </c>
      <c r="AY260" s="48" t="str">
        <f ca="1">IF(AND($B260&gt;0,AY$7&gt;0),INDEX(Výskyt[#Data],MATCH($B260,Výskyt[kód-P]),AY$7),"")</f>
        <v/>
      </c>
      <c r="AZ260" s="48" t="str">
        <f ca="1">IF(AND($B260&gt;0,AZ$7&gt;0),INDEX(Výskyt[#Data],MATCH($B260,Výskyt[kód-P]),AZ$7),"")</f>
        <v/>
      </c>
      <c r="BA260" s="48" t="str">
        <f ca="1">IF(AND($B260&gt;0,BA$7&gt;0),INDEX(Výskyt[#Data],MATCH($B260,Výskyt[kód-P]),BA$7),"")</f>
        <v/>
      </c>
      <c r="BB260" s="42"/>
    </row>
    <row r="261" spans="1:54" ht="12.75" customHeight="1" x14ac:dyDescent="0.4">
      <c r="A261" s="54">
        <v>253</v>
      </c>
      <c r="B261" s="55" t="str">
        <f>IFERROR(INDEX(Výskyt[[poradie]:[kód-P]],MATCH(A261,Výskyt[poradie],0),2),"")</f>
        <v/>
      </c>
      <c r="C261" s="55" t="str">
        <f>IFERROR(INDEX(Cenník[[Kód]:[Názov]],MATCH($B261,Cenník[Kód]),2),"")</f>
        <v/>
      </c>
      <c r="D261" s="48" t="str">
        <f t="shared" ca="1" si="9"/>
        <v/>
      </c>
      <c r="E261" s="56" t="str">
        <f>IFERROR(INDEX(Cenník[[KódN]:[JC]],MATCH($B261,Cenník[KódN]),2),"")</f>
        <v/>
      </c>
      <c r="F261" s="57" t="str">
        <f t="shared" ca="1" si="10"/>
        <v/>
      </c>
      <c r="G261" s="42"/>
      <c r="H261" s="58" t="str">
        <f t="shared" si="11"/>
        <v/>
      </c>
      <c r="I261" s="48" t="str">
        <f ca="1">IF(AND($B261&gt;0,I$7&gt;0),INDEX(Výskyt[#Data],MATCH($B261,Výskyt[kód-P]),I$7),"")</f>
        <v/>
      </c>
      <c r="J261" s="48" t="str">
        <f ca="1">IF(AND($B261&gt;0,J$7&gt;0),INDEX(Výskyt[#Data],MATCH($B261,Výskyt[kód-P]),J$7),"")</f>
        <v/>
      </c>
      <c r="K261" s="48" t="str">
        <f ca="1">IF(AND($B261&gt;0,K$7&gt;0),INDEX(Výskyt[#Data],MATCH($B261,Výskyt[kód-P]),K$7),"")</f>
        <v/>
      </c>
      <c r="L261" s="48" t="str">
        <f ca="1">IF(AND($B261&gt;0,L$7&gt;0),INDEX(Výskyt[#Data],MATCH($B261,Výskyt[kód-P]),L$7),"")</f>
        <v/>
      </c>
      <c r="M261" s="48" t="str">
        <f ca="1">IF(AND($B261&gt;0,M$7&gt;0),INDEX(Výskyt[#Data],MATCH($B261,Výskyt[kód-P]),M$7),"")</f>
        <v/>
      </c>
      <c r="N261" s="48" t="str">
        <f ca="1">IF(AND($B261&gt;0,N$7&gt;0),INDEX(Výskyt[#Data],MATCH($B261,Výskyt[kód-P]),N$7),"")</f>
        <v/>
      </c>
      <c r="O261" s="48" t="str">
        <f ca="1">IF(AND($B261&gt;0,O$7&gt;0),INDEX(Výskyt[#Data],MATCH($B261,Výskyt[kód-P]),O$7),"")</f>
        <v/>
      </c>
      <c r="P261" s="48" t="str">
        <f ca="1">IF(AND($B261&gt;0,P$7&gt;0),INDEX(Výskyt[#Data],MATCH($B261,Výskyt[kód-P]),P$7),"")</f>
        <v/>
      </c>
      <c r="Q261" s="48" t="str">
        <f ca="1">IF(AND($B261&gt;0,Q$7&gt;0),INDEX(Výskyt[#Data],MATCH($B261,Výskyt[kód-P]),Q$7),"")</f>
        <v/>
      </c>
      <c r="R261" s="48" t="str">
        <f ca="1">IF(AND($B261&gt;0,R$7&gt;0),INDEX(Výskyt[#Data],MATCH($B261,Výskyt[kód-P]),R$7),"")</f>
        <v/>
      </c>
      <c r="S261" s="48" t="str">
        <f ca="1">IF(AND($B261&gt;0,S$7&gt;0),INDEX(Výskyt[#Data],MATCH($B261,Výskyt[kód-P]),S$7),"")</f>
        <v/>
      </c>
      <c r="T261" s="48" t="str">
        <f ca="1">IF(AND($B261&gt;0,T$7&gt;0),INDEX(Výskyt[#Data],MATCH($B261,Výskyt[kód-P]),T$7),"")</f>
        <v/>
      </c>
      <c r="U261" s="48" t="str">
        <f ca="1">IF(AND($B261&gt;0,U$7&gt;0),INDEX(Výskyt[#Data],MATCH($B261,Výskyt[kód-P]),U$7),"")</f>
        <v/>
      </c>
      <c r="V261" s="48" t="str">
        <f ca="1">IF(AND($B261&gt;0,V$7&gt;0),INDEX(Výskyt[#Data],MATCH($B261,Výskyt[kód-P]),V$7),"")</f>
        <v/>
      </c>
      <c r="W261" s="48" t="str">
        <f ca="1">IF(AND($B261&gt;0,W$7&gt;0),INDEX(Výskyt[#Data],MATCH($B261,Výskyt[kód-P]),W$7),"")</f>
        <v/>
      </c>
      <c r="X261" s="48" t="str">
        <f ca="1">IF(AND($B261&gt;0,X$7&gt;0),INDEX(Výskyt[#Data],MATCH($B261,Výskyt[kód-P]),X$7),"")</f>
        <v/>
      </c>
      <c r="Y261" s="48" t="str">
        <f ca="1">IF(AND($B261&gt;0,Y$7&gt;0),INDEX(Výskyt[#Data],MATCH($B261,Výskyt[kód-P]),Y$7),"")</f>
        <v/>
      </c>
      <c r="Z261" s="48" t="str">
        <f ca="1">IF(AND($B261&gt;0,Z$7&gt;0),INDEX(Výskyt[#Data],MATCH($B261,Výskyt[kód-P]),Z$7),"")</f>
        <v/>
      </c>
      <c r="AA261" s="48" t="str">
        <f ca="1">IF(AND($B261&gt;0,AA$7&gt;0),INDEX(Výskyt[#Data],MATCH($B261,Výskyt[kód-P]),AA$7),"")</f>
        <v/>
      </c>
      <c r="AB261" s="48" t="str">
        <f ca="1">IF(AND($B261&gt;0,AB$7&gt;0),INDEX(Výskyt[#Data],MATCH($B261,Výskyt[kód-P]),AB$7),"")</f>
        <v/>
      </c>
      <c r="AC261" s="48" t="str">
        <f ca="1">IF(AND($B261&gt;0,AC$7&gt;0),INDEX(Výskyt[#Data],MATCH($B261,Výskyt[kód-P]),AC$7),"")</f>
        <v/>
      </c>
      <c r="AD261" s="48" t="str">
        <f ca="1">IF(AND($B261&gt;0,AD$7&gt;0),INDEX(Výskyt[#Data],MATCH($B261,Výskyt[kód-P]),AD$7),"")</f>
        <v/>
      </c>
      <c r="AE261" s="48" t="str">
        <f ca="1">IF(AND($B261&gt;0,AE$7&gt;0),INDEX(Výskyt[#Data],MATCH($B261,Výskyt[kód-P]),AE$7),"")</f>
        <v/>
      </c>
      <c r="AF261" s="48" t="str">
        <f ca="1">IF(AND($B261&gt;0,AF$7&gt;0),INDEX(Výskyt[#Data],MATCH($B261,Výskyt[kód-P]),AF$7),"")</f>
        <v/>
      </c>
      <c r="AG261" s="48" t="str">
        <f ca="1">IF(AND($B261&gt;0,AG$7&gt;0),INDEX(Výskyt[#Data],MATCH($B261,Výskyt[kód-P]),AG$7),"")</f>
        <v/>
      </c>
      <c r="AH261" s="48" t="str">
        <f ca="1">IF(AND($B261&gt;0,AH$7&gt;0),INDEX(Výskyt[#Data],MATCH($B261,Výskyt[kód-P]),AH$7),"")</f>
        <v/>
      </c>
      <c r="AI261" s="48" t="str">
        <f ca="1">IF(AND($B261&gt;0,AI$7&gt;0),INDEX(Výskyt[#Data],MATCH($B261,Výskyt[kód-P]),AI$7),"")</f>
        <v/>
      </c>
      <c r="AJ261" s="48" t="str">
        <f ca="1">IF(AND($B261&gt;0,AJ$7&gt;0),INDEX(Výskyt[#Data],MATCH($B261,Výskyt[kód-P]),AJ$7),"")</f>
        <v/>
      </c>
      <c r="AK261" s="48" t="str">
        <f ca="1">IF(AND($B261&gt;0,AK$7&gt;0),INDEX(Výskyt[#Data],MATCH($B261,Výskyt[kód-P]),AK$7),"")</f>
        <v/>
      </c>
      <c r="AL261" s="48" t="str">
        <f ca="1">IF(AND($B261&gt;0,AL$7&gt;0),INDEX(Výskyt[#Data],MATCH($B261,Výskyt[kód-P]),AL$7),"")</f>
        <v/>
      </c>
      <c r="AM261" s="48" t="str">
        <f ca="1">IF(AND($B261&gt;0,AM$7&gt;0),INDEX(Výskyt[#Data],MATCH($B261,Výskyt[kód-P]),AM$7),"")</f>
        <v/>
      </c>
      <c r="AN261" s="48" t="str">
        <f ca="1">IF(AND($B261&gt;0,AN$7&gt;0),INDEX(Výskyt[#Data],MATCH($B261,Výskyt[kód-P]),AN$7),"")</f>
        <v/>
      </c>
      <c r="AO261" s="48" t="str">
        <f ca="1">IF(AND($B261&gt;0,AO$7&gt;0),INDEX(Výskyt[#Data],MATCH($B261,Výskyt[kód-P]),AO$7),"")</f>
        <v/>
      </c>
      <c r="AP261" s="48" t="str">
        <f ca="1">IF(AND($B261&gt;0,AP$7&gt;0),INDEX(Výskyt[#Data],MATCH($B261,Výskyt[kód-P]),AP$7),"")</f>
        <v/>
      </c>
      <c r="AQ261" s="48" t="str">
        <f ca="1">IF(AND($B261&gt;0,AQ$7&gt;0),INDEX(Výskyt[#Data],MATCH($B261,Výskyt[kód-P]),AQ$7),"")</f>
        <v/>
      </c>
      <c r="AR261" s="48" t="str">
        <f ca="1">IF(AND($B261&gt;0,AR$7&gt;0),INDEX(Výskyt[#Data],MATCH($B261,Výskyt[kód-P]),AR$7),"")</f>
        <v/>
      </c>
      <c r="AS261" s="48" t="str">
        <f ca="1">IF(AND($B261&gt;0,AS$7&gt;0),INDEX(Výskyt[#Data],MATCH($B261,Výskyt[kód-P]),AS$7),"")</f>
        <v/>
      </c>
      <c r="AT261" s="48" t="str">
        <f ca="1">IF(AND($B261&gt;0,AT$7&gt;0),INDEX(Výskyt[#Data],MATCH($B261,Výskyt[kód-P]),AT$7),"")</f>
        <v/>
      </c>
      <c r="AU261" s="48" t="str">
        <f ca="1">IF(AND($B261&gt;0,AU$7&gt;0),INDEX(Výskyt[#Data],MATCH($B261,Výskyt[kód-P]),AU$7),"")</f>
        <v/>
      </c>
      <c r="AV261" s="48" t="str">
        <f ca="1">IF(AND($B261&gt;0,AV$7&gt;0),INDEX(Výskyt[#Data],MATCH($B261,Výskyt[kód-P]),AV$7),"")</f>
        <v/>
      </c>
      <c r="AW261" s="48" t="str">
        <f ca="1">IF(AND($B261&gt;0,AW$7&gt;0),INDEX(Výskyt[#Data],MATCH($B261,Výskyt[kód-P]),AW$7),"")</f>
        <v/>
      </c>
      <c r="AX261" s="48" t="str">
        <f ca="1">IF(AND($B261&gt;0,AX$7&gt;0),INDEX(Výskyt[#Data],MATCH($B261,Výskyt[kód-P]),AX$7),"")</f>
        <v/>
      </c>
      <c r="AY261" s="48" t="str">
        <f ca="1">IF(AND($B261&gt;0,AY$7&gt;0),INDEX(Výskyt[#Data],MATCH($B261,Výskyt[kód-P]),AY$7),"")</f>
        <v/>
      </c>
      <c r="AZ261" s="48" t="str">
        <f ca="1">IF(AND($B261&gt;0,AZ$7&gt;0),INDEX(Výskyt[#Data],MATCH($B261,Výskyt[kód-P]),AZ$7),"")</f>
        <v/>
      </c>
      <c r="BA261" s="48" t="str">
        <f ca="1">IF(AND($B261&gt;0,BA$7&gt;0),INDEX(Výskyt[#Data],MATCH($B261,Výskyt[kód-P]),BA$7),"")</f>
        <v/>
      </c>
      <c r="BB261" s="42"/>
    </row>
    <row r="262" spans="1:54" ht="12.75" customHeight="1" x14ac:dyDescent="0.4">
      <c r="A262" s="54">
        <v>254</v>
      </c>
      <c r="B262" s="55" t="str">
        <f>IFERROR(INDEX(Výskyt[[poradie]:[kód-P]],MATCH(A262,Výskyt[poradie],0),2),"")</f>
        <v/>
      </c>
      <c r="C262" s="55" t="str">
        <f>IFERROR(INDEX(Cenník[[Kód]:[Názov]],MATCH($B262,Cenník[Kód]),2),"")</f>
        <v/>
      </c>
      <c r="D262" s="48" t="str">
        <f t="shared" ca="1" si="9"/>
        <v/>
      </c>
      <c r="E262" s="56" t="str">
        <f>IFERROR(INDEX(Cenník[[KódN]:[JC]],MATCH($B262,Cenník[KódN]),2),"")</f>
        <v/>
      </c>
      <c r="F262" s="57" t="str">
        <f t="shared" ca="1" si="10"/>
        <v/>
      </c>
      <c r="G262" s="42"/>
      <c r="H262" s="58" t="str">
        <f t="shared" si="11"/>
        <v/>
      </c>
      <c r="I262" s="48" t="str">
        <f ca="1">IF(AND($B262&gt;0,I$7&gt;0),INDEX(Výskyt[#Data],MATCH($B262,Výskyt[kód-P]),I$7),"")</f>
        <v/>
      </c>
      <c r="J262" s="48" t="str">
        <f ca="1">IF(AND($B262&gt;0,J$7&gt;0),INDEX(Výskyt[#Data],MATCH($B262,Výskyt[kód-P]),J$7),"")</f>
        <v/>
      </c>
      <c r="K262" s="48" t="str">
        <f ca="1">IF(AND($B262&gt;0,K$7&gt;0),INDEX(Výskyt[#Data],MATCH($B262,Výskyt[kód-P]),K$7),"")</f>
        <v/>
      </c>
      <c r="L262" s="48" t="str">
        <f ca="1">IF(AND($B262&gt;0,L$7&gt;0),INDEX(Výskyt[#Data],MATCH($B262,Výskyt[kód-P]),L$7),"")</f>
        <v/>
      </c>
      <c r="M262" s="48" t="str">
        <f ca="1">IF(AND($B262&gt;0,M$7&gt;0),INDEX(Výskyt[#Data],MATCH($B262,Výskyt[kód-P]),M$7),"")</f>
        <v/>
      </c>
      <c r="N262" s="48" t="str">
        <f ca="1">IF(AND($B262&gt;0,N$7&gt;0),INDEX(Výskyt[#Data],MATCH($B262,Výskyt[kód-P]),N$7),"")</f>
        <v/>
      </c>
      <c r="O262" s="48" t="str">
        <f ca="1">IF(AND($B262&gt;0,O$7&gt;0),INDEX(Výskyt[#Data],MATCH($B262,Výskyt[kód-P]),O$7),"")</f>
        <v/>
      </c>
      <c r="P262" s="48" t="str">
        <f ca="1">IF(AND($B262&gt;0,P$7&gt;0),INDEX(Výskyt[#Data],MATCH($B262,Výskyt[kód-P]),P$7),"")</f>
        <v/>
      </c>
      <c r="Q262" s="48" t="str">
        <f ca="1">IF(AND($B262&gt;0,Q$7&gt;0),INDEX(Výskyt[#Data],MATCH($B262,Výskyt[kód-P]),Q$7),"")</f>
        <v/>
      </c>
      <c r="R262" s="48" t="str">
        <f ca="1">IF(AND($B262&gt;0,R$7&gt;0),INDEX(Výskyt[#Data],MATCH($B262,Výskyt[kód-P]),R$7),"")</f>
        <v/>
      </c>
      <c r="S262" s="48" t="str">
        <f ca="1">IF(AND($B262&gt;0,S$7&gt;0),INDEX(Výskyt[#Data],MATCH($B262,Výskyt[kód-P]),S$7),"")</f>
        <v/>
      </c>
      <c r="T262" s="48" t="str">
        <f ca="1">IF(AND($B262&gt;0,T$7&gt;0),INDEX(Výskyt[#Data],MATCH($B262,Výskyt[kód-P]),T$7),"")</f>
        <v/>
      </c>
      <c r="U262" s="48" t="str">
        <f ca="1">IF(AND($B262&gt;0,U$7&gt;0),INDEX(Výskyt[#Data],MATCH($B262,Výskyt[kód-P]),U$7),"")</f>
        <v/>
      </c>
      <c r="V262" s="48" t="str">
        <f ca="1">IF(AND($B262&gt;0,V$7&gt;0),INDEX(Výskyt[#Data],MATCH($B262,Výskyt[kód-P]),V$7),"")</f>
        <v/>
      </c>
      <c r="W262" s="48" t="str">
        <f ca="1">IF(AND($B262&gt;0,W$7&gt;0),INDEX(Výskyt[#Data],MATCH($B262,Výskyt[kód-P]),W$7),"")</f>
        <v/>
      </c>
      <c r="X262" s="48" t="str">
        <f ca="1">IF(AND($B262&gt;0,X$7&gt;0),INDEX(Výskyt[#Data],MATCH($B262,Výskyt[kód-P]),X$7),"")</f>
        <v/>
      </c>
      <c r="Y262" s="48" t="str">
        <f ca="1">IF(AND($B262&gt;0,Y$7&gt;0),INDEX(Výskyt[#Data],MATCH($B262,Výskyt[kód-P]),Y$7),"")</f>
        <v/>
      </c>
      <c r="Z262" s="48" t="str">
        <f ca="1">IF(AND($B262&gt;0,Z$7&gt;0),INDEX(Výskyt[#Data],MATCH($B262,Výskyt[kód-P]),Z$7),"")</f>
        <v/>
      </c>
      <c r="AA262" s="48" t="str">
        <f ca="1">IF(AND($B262&gt;0,AA$7&gt;0),INDEX(Výskyt[#Data],MATCH($B262,Výskyt[kód-P]),AA$7),"")</f>
        <v/>
      </c>
      <c r="AB262" s="48" t="str">
        <f ca="1">IF(AND($B262&gt;0,AB$7&gt;0),INDEX(Výskyt[#Data],MATCH($B262,Výskyt[kód-P]),AB$7),"")</f>
        <v/>
      </c>
      <c r="AC262" s="48" t="str">
        <f ca="1">IF(AND($B262&gt;0,AC$7&gt;0),INDEX(Výskyt[#Data],MATCH($B262,Výskyt[kód-P]),AC$7),"")</f>
        <v/>
      </c>
      <c r="AD262" s="48" t="str">
        <f ca="1">IF(AND($B262&gt;0,AD$7&gt;0),INDEX(Výskyt[#Data],MATCH($B262,Výskyt[kód-P]),AD$7),"")</f>
        <v/>
      </c>
      <c r="AE262" s="48" t="str">
        <f ca="1">IF(AND($B262&gt;0,AE$7&gt;0),INDEX(Výskyt[#Data],MATCH($B262,Výskyt[kód-P]),AE$7),"")</f>
        <v/>
      </c>
      <c r="AF262" s="48" t="str">
        <f ca="1">IF(AND($B262&gt;0,AF$7&gt;0),INDEX(Výskyt[#Data],MATCH($B262,Výskyt[kód-P]),AF$7),"")</f>
        <v/>
      </c>
      <c r="AG262" s="48" t="str">
        <f ca="1">IF(AND($B262&gt;0,AG$7&gt;0),INDEX(Výskyt[#Data],MATCH($B262,Výskyt[kód-P]),AG$7),"")</f>
        <v/>
      </c>
      <c r="AH262" s="48" t="str">
        <f ca="1">IF(AND($B262&gt;0,AH$7&gt;0),INDEX(Výskyt[#Data],MATCH($B262,Výskyt[kód-P]),AH$7),"")</f>
        <v/>
      </c>
      <c r="AI262" s="48" t="str">
        <f ca="1">IF(AND($B262&gt;0,AI$7&gt;0),INDEX(Výskyt[#Data],MATCH($B262,Výskyt[kód-P]),AI$7),"")</f>
        <v/>
      </c>
      <c r="AJ262" s="48" t="str">
        <f ca="1">IF(AND($B262&gt;0,AJ$7&gt;0),INDEX(Výskyt[#Data],MATCH($B262,Výskyt[kód-P]),AJ$7),"")</f>
        <v/>
      </c>
      <c r="AK262" s="48" t="str">
        <f ca="1">IF(AND($B262&gt;0,AK$7&gt;0),INDEX(Výskyt[#Data],MATCH($B262,Výskyt[kód-P]),AK$7),"")</f>
        <v/>
      </c>
      <c r="AL262" s="48" t="str">
        <f ca="1">IF(AND($B262&gt;0,AL$7&gt;0),INDEX(Výskyt[#Data],MATCH($B262,Výskyt[kód-P]),AL$7),"")</f>
        <v/>
      </c>
      <c r="AM262" s="48" t="str">
        <f ca="1">IF(AND($B262&gt;0,AM$7&gt;0),INDEX(Výskyt[#Data],MATCH($B262,Výskyt[kód-P]),AM$7),"")</f>
        <v/>
      </c>
      <c r="AN262" s="48" t="str">
        <f ca="1">IF(AND($B262&gt;0,AN$7&gt;0),INDEX(Výskyt[#Data],MATCH($B262,Výskyt[kód-P]),AN$7),"")</f>
        <v/>
      </c>
      <c r="AO262" s="48" t="str">
        <f ca="1">IF(AND($B262&gt;0,AO$7&gt;0),INDEX(Výskyt[#Data],MATCH($B262,Výskyt[kód-P]),AO$7),"")</f>
        <v/>
      </c>
      <c r="AP262" s="48" t="str">
        <f ca="1">IF(AND($B262&gt;0,AP$7&gt;0),INDEX(Výskyt[#Data],MATCH($B262,Výskyt[kód-P]),AP$7),"")</f>
        <v/>
      </c>
      <c r="AQ262" s="48" t="str">
        <f ca="1">IF(AND($B262&gt;0,AQ$7&gt;0),INDEX(Výskyt[#Data],MATCH($B262,Výskyt[kód-P]),AQ$7),"")</f>
        <v/>
      </c>
      <c r="AR262" s="48" t="str">
        <f ca="1">IF(AND($B262&gt;0,AR$7&gt;0),INDEX(Výskyt[#Data],MATCH($B262,Výskyt[kód-P]),AR$7),"")</f>
        <v/>
      </c>
      <c r="AS262" s="48" t="str">
        <f ca="1">IF(AND($B262&gt;0,AS$7&gt;0),INDEX(Výskyt[#Data],MATCH($B262,Výskyt[kód-P]),AS$7),"")</f>
        <v/>
      </c>
      <c r="AT262" s="48" t="str">
        <f ca="1">IF(AND($B262&gt;0,AT$7&gt;0),INDEX(Výskyt[#Data],MATCH($B262,Výskyt[kód-P]),AT$7),"")</f>
        <v/>
      </c>
      <c r="AU262" s="48" t="str">
        <f ca="1">IF(AND($B262&gt;0,AU$7&gt;0),INDEX(Výskyt[#Data],MATCH($B262,Výskyt[kód-P]),AU$7),"")</f>
        <v/>
      </c>
      <c r="AV262" s="48" t="str">
        <f ca="1">IF(AND($B262&gt;0,AV$7&gt;0),INDEX(Výskyt[#Data],MATCH($B262,Výskyt[kód-P]),AV$7),"")</f>
        <v/>
      </c>
      <c r="AW262" s="48" t="str">
        <f ca="1">IF(AND($B262&gt;0,AW$7&gt;0),INDEX(Výskyt[#Data],MATCH($B262,Výskyt[kód-P]),AW$7),"")</f>
        <v/>
      </c>
      <c r="AX262" s="48" t="str">
        <f ca="1">IF(AND($B262&gt;0,AX$7&gt;0),INDEX(Výskyt[#Data],MATCH($B262,Výskyt[kód-P]),AX$7),"")</f>
        <v/>
      </c>
      <c r="AY262" s="48" t="str">
        <f ca="1">IF(AND($B262&gt;0,AY$7&gt;0),INDEX(Výskyt[#Data],MATCH($B262,Výskyt[kód-P]),AY$7),"")</f>
        <v/>
      </c>
      <c r="AZ262" s="48" t="str">
        <f ca="1">IF(AND($B262&gt;0,AZ$7&gt;0),INDEX(Výskyt[#Data],MATCH($B262,Výskyt[kód-P]),AZ$7),"")</f>
        <v/>
      </c>
      <c r="BA262" s="48" t="str">
        <f ca="1">IF(AND($B262&gt;0,BA$7&gt;0),INDEX(Výskyt[#Data],MATCH($B262,Výskyt[kód-P]),BA$7),"")</f>
        <v/>
      </c>
      <c r="BB262" s="42"/>
    </row>
    <row r="263" spans="1:54" ht="12.75" customHeight="1" x14ac:dyDescent="0.4">
      <c r="A263" s="54">
        <v>255</v>
      </c>
      <c r="B263" s="55" t="str">
        <f>IFERROR(INDEX(Výskyt[[poradie]:[kód-P]],MATCH(A263,Výskyt[poradie],0),2),"")</f>
        <v/>
      </c>
      <c r="C263" s="55" t="str">
        <f>IFERROR(INDEX(Cenník[[Kód]:[Názov]],MATCH($B263,Cenník[Kód]),2),"")</f>
        <v/>
      </c>
      <c r="D263" s="48" t="str">
        <f t="shared" ca="1" si="9"/>
        <v/>
      </c>
      <c r="E263" s="56" t="str">
        <f>IFERROR(INDEX(Cenník[[KódN]:[JC]],MATCH($B263,Cenník[KódN]),2),"")</f>
        <v/>
      </c>
      <c r="F263" s="57" t="str">
        <f t="shared" ca="1" si="10"/>
        <v/>
      </c>
      <c r="G263" s="42"/>
      <c r="H263" s="58" t="str">
        <f t="shared" si="11"/>
        <v/>
      </c>
      <c r="I263" s="48" t="str">
        <f ca="1">IF(AND($B263&gt;0,I$7&gt;0),INDEX(Výskyt[#Data],MATCH($B263,Výskyt[kód-P]),I$7),"")</f>
        <v/>
      </c>
      <c r="J263" s="48" t="str">
        <f ca="1">IF(AND($B263&gt;0,J$7&gt;0),INDEX(Výskyt[#Data],MATCH($B263,Výskyt[kód-P]),J$7),"")</f>
        <v/>
      </c>
      <c r="K263" s="48" t="str">
        <f ca="1">IF(AND($B263&gt;0,K$7&gt;0),INDEX(Výskyt[#Data],MATCH($B263,Výskyt[kód-P]),K$7),"")</f>
        <v/>
      </c>
      <c r="L263" s="48" t="str">
        <f ca="1">IF(AND($B263&gt;0,L$7&gt;0),INDEX(Výskyt[#Data],MATCH($B263,Výskyt[kód-P]),L$7),"")</f>
        <v/>
      </c>
      <c r="M263" s="48" t="str">
        <f ca="1">IF(AND($B263&gt;0,M$7&gt;0),INDEX(Výskyt[#Data],MATCH($B263,Výskyt[kód-P]),M$7),"")</f>
        <v/>
      </c>
      <c r="N263" s="48" t="str">
        <f ca="1">IF(AND($B263&gt;0,N$7&gt;0),INDEX(Výskyt[#Data],MATCH($B263,Výskyt[kód-P]),N$7),"")</f>
        <v/>
      </c>
      <c r="O263" s="48" t="str">
        <f ca="1">IF(AND($B263&gt;0,O$7&gt;0),INDEX(Výskyt[#Data],MATCH($B263,Výskyt[kód-P]),O$7),"")</f>
        <v/>
      </c>
      <c r="P263" s="48" t="str">
        <f ca="1">IF(AND($B263&gt;0,P$7&gt;0),INDEX(Výskyt[#Data],MATCH($B263,Výskyt[kód-P]),P$7),"")</f>
        <v/>
      </c>
      <c r="Q263" s="48" t="str">
        <f ca="1">IF(AND($B263&gt;0,Q$7&gt;0),INDEX(Výskyt[#Data],MATCH($B263,Výskyt[kód-P]),Q$7),"")</f>
        <v/>
      </c>
      <c r="R263" s="48" t="str">
        <f ca="1">IF(AND($B263&gt;0,R$7&gt;0),INDEX(Výskyt[#Data],MATCH($B263,Výskyt[kód-P]),R$7),"")</f>
        <v/>
      </c>
      <c r="S263" s="48" t="str">
        <f ca="1">IF(AND($B263&gt;0,S$7&gt;0),INDEX(Výskyt[#Data],MATCH($B263,Výskyt[kód-P]),S$7),"")</f>
        <v/>
      </c>
      <c r="T263" s="48" t="str">
        <f ca="1">IF(AND($B263&gt;0,T$7&gt;0),INDEX(Výskyt[#Data],MATCH($B263,Výskyt[kód-P]),T$7),"")</f>
        <v/>
      </c>
      <c r="U263" s="48" t="str">
        <f ca="1">IF(AND($B263&gt;0,U$7&gt;0),INDEX(Výskyt[#Data],MATCH($B263,Výskyt[kód-P]),U$7),"")</f>
        <v/>
      </c>
      <c r="V263" s="48" t="str">
        <f ca="1">IF(AND($B263&gt;0,V$7&gt;0),INDEX(Výskyt[#Data],MATCH($B263,Výskyt[kód-P]),V$7),"")</f>
        <v/>
      </c>
      <c r="W263" s="48" t="str">
        <f ca="1">IF(AND($B263&gt;0,W$7&gt;0),INDEX(Výskyt[#Data],MATCH($B263,Výskyt[kód-P]),W$7),"")</f>
        <v/>
      </c>
      <c r="X263" s="48" t="str">
        <f ca="1">IF(AND($B263&gt;0,X$7&gt;0),INDEX(Výskyt[#Data],MATCH($B263,Výskyt[kód-P]),X$7),"")</f>
        <v/>
      </c>
      <c r="Y263" s="48" t="str">
        <f ca="1">IF(AND($B263&gt;0,Y$7&gt;0),INDEX(Výskyt[#Data],MATCH($B263,Výskyt[kód-P]),Y$7),"")</f>
        <v/>
      </c>
      <c r="Z263" s="48" t="str">
        <f ca="1">IF(AND($B263&gt;0,Z$7&gt;0),INDEX(Výskyt[#Data],MATCH($B263,Výskyt[kód-P]),Z$7),"")</f>
        <v/>
      </c>
      <c r="AA263" s="48" t="str">
        <f ca="1">IF(AND($B263&gt;0,AA$7&gt;0),INDEX(Výskyt[#Data],MATCH($B263,Výskyt[kód-P]),AA$7),"")</f>
        <v/>
      </c>
      <c r="AB263" s="48" t="str">
        <f ca="1">IF(AND($B263&gt;0,AB$7&gt;0),INDEX(Výskyt[#Data],MATCH($B263,Výskyt[kód-P]),AB$7),"")</f>
        <v/>
      </c>
      <c r="AC263" s="48" t="str">
        <f ca="1">IF(AND($B263&gt;0,AC$7&gt;0),INDEX(Výskyt[#Data],MATCH($B263,Výskyt[kód-P]),AC$7),"")</f>
        <v/>
      </c>
      <c r="AD263" s="48" t="str">
        <f ca="1">IF(AND($B263&gt;0,AD$7&gt;0),INDEX(Výskyt[#Data],MATCH($B263,Výskyt[kód-P]),AD$7),"")</f>
        <v/>
      </c>
      <c r="AE263" s="48" t="str">
        <f ca="1">IF(AND($B263&gt;0,AE$7&gt;0),INDEX(Výskyt[#Data],MATCH($B263,Výskyt[kód-P]),AE$7),"")</f>
        <v/>
      </c>
      <c r="AF263" s="48" t="str">
        <f ca="1">IF(AND($B263&gt;0,AF$7&gt;0),INDEX(Výskyt[#Data],MATCH($B263,Výskyt[kód-P]),AF$7),"")</f>
        <v/>
      </c>
      <c r="AG263" s="48" t="str">
        <f ca="1">IF(AND($B263&gt;0,AG$7&gt;0),INDEX(Výskyt[#Data],MATCH($B263,Výskyt[kód-P]),AG$7),"")</f>
        <v/>
      </c>
      <c r="AH263" s="48" t="str">
        <f ca="1">IF(AND($B263&gt;0,AH$7&gt;0),INDEX(Výskyt[#Data],MATCH($B263,Výskyt[kód-P]),AH$7),"")</f>
        <v/>
      </c>
      <c r="AI263" s="48" t="str">
        <f ca="1">IF(AND($B263&gt;0,AI$7&gt;0),INDEX(Výskyt[#Data],MATCH($B263,Výskyt[kód-P]),AI$7),"")</f>
        <v/>
      </c>
      <c r="AJ263" s="48" t="str">
        <f ca="1">IF(AND($B263&gt;0,AJ$7&gt;0),INDEX(Výskyt[#Data],MATCH($B263,Výskyt[kód-P]),AJ$7),"")</f>
        <v/>
      </c>
      <c r="AK263" s="48" t="str">
        <f ca="1">IF(AND($B263&gt;0,AK$7&gt;0),INDEX(Výskyt[#Data],MATCH($B263,Výskyt[kód-P]),AK$7),"")</f>
        <v/>
      </c>
      <c r="AL263" s="48" t="str">
        <f ca="1">IF(AND($B263&gt;0,AL$7&gt;0),INDEX(Výskyt[#Data],MATCH($B263,Výskyt[kód-P]),AL$7),"")</f>
        <v/>
      </c>
      <c r="AM263" s="48" t="str">
        <f ca="1">IF(AND($B263&gt;0,AM$7&gt;0),INDEX(Výskyt[#Data],MATCH($B263,Výskyt[kód-P]),AM$7),"")</f>
        <v/>
      </c>
      <c r="AN263" s="48" t="str">
        <f ca="1">IF(AND($B263&gt;0,AN$7&gt;0),INDEX(Výskyt[#Data],MATCH($B263,Výskyt[kód-P]),AN$7),"")</f>
        <v/>
      </c>
      <c r="AO263" s="48" t="str">
        <f ca="1">IF(AND($B263&gt;0,AO$7&gt;0),INDEX(Výskyt[#Data],MATCH($B263,Výskyt[kód-P]),AO$7),"")</f>
        <v/>
      </c>
      <c r="AP263" s="48" t="str">
        <f ca="1">IF(AND($B263&gt;0,AP$7&gt;0),INDEX(Výskyt[#Data],MATCH($B263,Výskyt[kód-P]),AP$7),"")</f>
        <v/>
      </c>
      <c r="AQ263" s="48" t="str">
        <f ca="1">IF(AND($B263&gt;0,AQ$7&gt;0),INDEX(Výskyt[#Data],MATCH($B263,Výskyt[kód-P]),AQ$7),"")</f>
        <v/>
      </c>
      <c r="AR263" s="48" t="str">
        <f ca="1">IF(AND($B263&gt;0,AR$7&gt;0),INDEX(Výskyt[#Data],MATCH($B263,Výskyt[kód-P]),AR$7),"")</f>
        <v/>
      </c>
      <c r="AS263" s="48" t="str">
        <f ca="1">IF(AND($B263&gt;0,AS$7&gt;0),INDEX(Výskyt[#Data],MATCH($B263,Výskyt[kód-P]),AS$7),"")</f>
        <v/>
      </c>
      <c r="AT263" s="48" t="str">
        <f ca="1">IF(AND($B263&gt;0,AT$7&gt;0),INDEX(Výskyt[#Data],MATCH($B263,Výskyt[kód-P]),AT$7),"")</f>
        <v/>
      </c>
      <c r="AU263" s="48" t="str">
        <f ca="1">IF(AND($B263&gt;0,AU$7&gt;0),INDEX(Výskyt[#Data],MATCH($B263,Výskyt[kód-P]),AU$7),"")</f>
        <v/>
      </c>
      <c r="AV263" s="48" t="str">
        <f ca="1">IF(AND($B263&gt;0,AV$7&gt;0),INDEX(Výskyt[#Data],MATCH($B263,Výskyt[kód-P]),AV$7),"")</f>
        <v/>
      </c>
      <c r="AW263" s="48" t="str">
        <f ca="1">IF(AND($B263&gt;0,AW$7&gt;0),INDEX(Výskyt[#Data],MATCH($B263,Výskyt[kód-P]),AW$7),"")</f>
        <v/>
      </c>
      <c r="AX263" s="48" t="str">
        <f ca="1">IF(AND($B263&gt;0,AX$7&gt;0),INDEX(Výskyt[#Data],MATCH($B263,Výskyt[kód-P]),AX$7),"")</f>
        <v/>
      </c>
      <c r="AY263" s="48" t="str">
        <f ca="1">IF(AND($B263&gt;0,AY$7&gt;0),INDEX(Výskyt[#Data],MATCH($B263,Výskyt[kód-P]),AY$7),"")</f>
        <v/>
      </c>
      <c r="AZ263" s="48" t="str">
        <f ca="1">IF(AND($B263&gt;0,AZ$7&gt;0),INDEX(Výskyt[#Data],MATCH($B263,Výskyt[kód-P]),AZ$7),"")</f>
        <v/>
      </c>
      <c r="BA263" s="48" t="str">
        <f ca="1">IF(AND($B263&gt;0,BA$7&gt;0),INDEX(Výskyt[#Data],MATCH($B263,Výskyt[kód-P]),BA$7),"")</f>
        <v/>
      </c>
      <c r="BB263" s="42"/>
    </row>
    <row r="264" spans="1:54" ht="12.75" customHeight="1" x14ac:dyDescent="0.4">
      <c r="A264" s="54">
        <v>256</v>
      </c>
      <c r="B264" s="55" t="str">
        <f>IFERROR(INDEX(Výskyt[[poradie]:[kód-P]],MATCH(A264,Výskyt[poradie],0),2),"")</f>
        <v/>
      </c>
      <c r="C264" s="55" t="str">
        <f>IFERROR(INDEX(Cenník[[Kód]:[Názov]],MATCH($B264,Cenník[Kód]),2),"")</f>
        <v/>
      </c>
      <c r="D264" s="48" t="str">
        <f t="shared" ca="1" si="9"/>
        <v/>
      </c>
      <c r="E264" s="56" t="str">
        <f>IFERROR(INDEX(Cenník[[KódN]:[JC]],MATCH($B264,Cenník[KódN]),2),"")</f>
        <v/>
      </c>
      <c r="F264" s="57" t="str">
        <f t="shared" ca="1" si="10"/>
        <v/>
      </c>
      <c r="G264" s="42"/>
      <c r="H264" s="58" t="str">
        <f t="shared" si="11"/>
        <v/>
      </c>
      <c r="I264" s="48" t="str">
        <f ca="1">IF(AND($B264&gt;0,I$7&gt;0),INDEX(Výskyt[#Data],MATCH($B264,Výskyt[kód-P]),I$7),"")</f>
        <v/>
      </c>
      <c r="J264" s="48" t="str">
        <f ca="1">IF(AND($B264&gt;0,J$7&gt;0),INDEX(Výskyt[#Data],MATCH($B264,Výskyt[kód-P]),J$7),"")</f>
        <v/>
      </c>
      <c r="K264" s="48" t="str">
        <f ca="1">IF(AND($B264&gt;0,K$7&gt;0),INDEX(Výskyt[#Data],MATCH($B264,Výskyt[kód-P]),K$7),"")</f>
        <v/>
      </c>
      <c r="L264" s="48" t="str">
        <f ca="1">IF(AND($B264&gt;0,L$7&gt;0),INDEX(Výskyt[#Data],MATCH($B264,Výskyt[kód-P]),L$7),"")</f>
        <v/>
      </c>
      <c r="M264" s="48" t="str">
        <f ca="1">IF(AND($B264&gt;0,M$7&gt;0),INDEX(Výskyt[#Data],MATCH($B264,Výskyt[kód-P]),M$7),"")</f>
        <v/>
      </c>
      <c r="N264" s="48" t="str">
        <f ca="1">IF(AND($B264&gt;0,N$7&gt;0),INDEX(Výskyt[#Data],MATCH($B264,Výskyt[kód-P]),N$7),"")</f>
        <v/>
      </c>
      <c r="O264" s="48" t="str">
        <f ca="1">IF(AND($B264&gt;0,O$7&gt;0),INDEX(Výskyt[#Data],MATCH($B264,Výskyt[kód-P]),O$7),"")</f>
        <v/>
      </c>
      <c r="P264" s="48" t="str">
        <f ca="1">IF(AND($B264&gt;0,P$7&gt;0),INDEX(Výskyt[#Data],MATCH($B264,Výskyt[kód-P]),P$7),"")</f>
        <v/>
      </c>
      <c r="Q264" s="48" t="str">
        <f ca="1">IF(AND($B264&gt;0,Q$7&gt;0),INDEX(Výskyt[#Data],MATCH($B264,Výskyt[kód-P]),Q$7),"")</f>
        <v/>
      </c>
      <c r="R264" s="48" t="str">
        <f ca="1">IF(AND($B264&gt;0,R$7&gt;0),INDEX(Výskyt[#Data],MATCH($B264,Výskyt[kód-P]),R$7),"")</f>
        <v/>
      </c>
      <c r="S264" s="48" t="str">
        <f ca="1">IF(AND($B264&gt;0,S$7&gt;0),INDEX(Výskyt[#Data],MATCH($B264,Výskyt[kód-P]),S$7),"")</f>
        <v/>
      </c>
      <c r="T264" s="48" t="str">
        <f ca="1">IF(AND($B264&gt;0,T$7&gt;0),INDEX(Výskyt[#Data],MATCH($B264,Výskyt[kód-P]),T$7),"")</f>
        <v/>
      </c>
      <c r="U264" s="48" t="str">
        <f ca="1">IF(AND($B264&gt;0,U$7&gt;0),INDEX(Výskyt[#Data],MATCH($B264,Výskyt[kód-P]),U$7),"")</f>
        <v/>
      </c>
      <c r="V264" s="48" t="str">
        <f ca="1">IF(AND($B264&gt;0,V$7&gt;0),INDEX(Výskyt[#Data],MATCH($B264,Výskyt[kód-P]),V$7),"")</f>
        <v/>
      </c>
      <c r="W264" s="48" t="str">
        <f ca="1">IF(AND($B264&gt;0,W$7&gt;0),INDEX(Výskyt[#Data],MATCH($B264,Výskyt[kód-P]),W$7),"")</f>
        <v/>
      </c>
      <c r="X264" s="48" t="str">
        <f ca="1">IF(AND($B264&gt;0,X$7&gt;0),INDEX(Výskyt[#Data],MATCH($B264,Výskyt[kód-P]),X$7),"")</f>
        <v/>
      </c>
      <c r="Y264" s="48" t="str">
        <f ca="1">IF(AND($B264&gt;0,Y$7&gt;0),INDEX(Výskyt[#Data],MATCH($B264,Výskyt[kód-P]),Y$7),"")</f>
        <v/>
      </c>
      <c r="Z264" s="48" t="str">
        <f ca="1">IF(AND($B264&gt;0,Z$7&gt;0),INDEX(Výskyt[#Data],MATCH($B264,Výskyt[kód-P]),Z$7),"")</f>
        <v/>
      </c>
      <c r="AA264" s="48" t="str">
        <f ca="1">IF(AND($B264&gt;0,AA$7&gt;0),INDEX(Výskyt[#Data],MATCH($B264,Výskyt[kód-P]),AA$7),"")</f>
        <v/>
      </c>
      <c r="AB264" s="48" t="str">
        <f ca="1">IF(AND($B264&gt;0,AB$7&gt;0),INDEX(Výskyt[#Data],MATCH($B264,Výskyt[kód-P]),AB$7),"")</f>
        <v/>
      </c>
      <c r="AC264" s="48" t="str">
        <f ca="1">IF(AND($B264&gt;0,AC$7&gt;0),INDEX(Výskyt[#Data],MATCH($B264,Výskyt[kód-P]),AC$7),"")</f>
        <v/>
      </c>
      <c r="AD264" s="48" t="str">
        <f ca="1">IF(AND($B264&gt;0,AD$7&gt;0),INDEX(Výskyt[#Data],MATCH($B264,Výskyt[kód-P]),AD$7),"")</f>
        <v/>
      </c>
      <c r="AE264" s="48" t="str">
        <f ca="1">IF(AND($B264&gt;0,AE$7&gt;0),INDEX(Výskyt[#Data],MATCH($B264,Výskyt[kód-P]),AE$7),"")</f>
        <v/>
      </c>
      <c r="AF264" s="48" t="str">
        <f ca="1">IF(AND($B264&gt;0,AF$7&gt;0),INDEX(Výskyt[#Data],MATCH($B264,Výskyt[kód-P]),AF$7),"")</f>
        <v/>
      </c>
      <c r="AG264" s="48" t="str">
        <f ca="1">IF(AND($B264&gt;0,AG$7&gt;0),INDEX(Výskyt[#Data],MATCH($B264,Výskyt[kód-P]),AG$7),"")</f>
        <v/>
      </c>
      <c r="AH264" s="48" t="str">
        <f ca="1">IF(AND($B264&gt;0,AH$7&gt;0),INDEX(Výskyt[#Data],MATCH($B264,Výskyt[kód-P]),AH$7),"")</f>
        <v/>
      </c>
      <c r="AI264" s="48" t="str">
        <f ca="1">IF(AND($B264&gt;0,AI$7&gt;0),INDEX(Výskyt[#Data],MATCH($B264,Výskyt[kód-P]),AI$7),"")</f>
        <v/>
      </c>
      <c r="AJ264" s="48" t="str">
        <f ca="1">IF(AND($B264&gt;0,AJ$7&gt;0),INDEX(Výskyt[#Data],MATCH($B264,Výskyt[kód-P]),AJ$7),"")</f>
        <v/>
      </c>
      <c r="AK264" s="48" t="str">
        <f ca="1">IF(AND($B264&gt;0,AK$7&gt;0),INDEX(Výskyt[#Data],MATCH($B264,Výskyt[kód-P]),AK$7),"")</f>
        <v/>
      </c>
      <c r="AL264" s="48" t="str">
        <f ca="1">IF(AND($B264&gt;0,AL$7&gt;0),INDEX(Výskyt[#Data],MATCH($B264,Výskyt[kód-P]),AL$7),"")</f>
        <v/>
      </c>
      <c r="AM264" s="48" t="str">
        <f ca="1">IF(AND($B264&gt;0,AM$7&gt;0),INDEX(Výskyt[#Data],MATCH($B264,Výskyt[kód-P]),AM$7),"")</f>
        <v/>
      </c>
      <c r="AN264" s="48" t="str">
        <f ca="1">IF(AND($B264&gt;0,AN$7&gt;0),INDEX(Výskyt[#Data],MATCH($B264,Výskyt[kód-P]),AN$7),"")</f>
        <v/>
      </c>
      <c r="AO264" s="48" t="str">
        <f ca="1">IF(AND($B264&gt;0,AO$7&gt;0),INDEX(Výskyt[#Data],MATCH($B264,Výskyt[kód-P]),AO$7),"")</f>
        <v/>
      </c>
      <c r="AP264" s="48" t="str">
        <f ca="1">IF(AND($B264&gt;0,AP$7&gt;0),INDEX(Výskyt[#Data],MATCH($B264,Výskyt[kód-P]),AP$7),"")</f>
        <v/>
      </c>
      <c r="AQ264" s="48" t="str">
        <f ca="1">IF(AND($B264&gt;0,AQ$7&gt;0),INDEX(Výskyt[#Data],MATCH($B264,Výskyt[kód-P]),AQ$7),"")</f>
        <v/>
      </c>
      <c r="AR264" s="48" t="str">
        <f ca="1">IF(AND($B264&gt;0,AR$7&gt;0),INDEX(Výskyt[#Data],MATCH($B264,Výskyt[kód-P]),AR$7),"")</f>
        <v/>
      </c>
      <c r="AS264" s="48" t="str">
        <f ca="1">IF(AND($B264&gt;0,AS$7&gt;0),INDEX(Výskyt[#Data],MATCH($B264,Výskyt[kód-P]),AS$7),"")</f>
        <v/>
      </c>
      <c r="AT264" s="48" t="str">
        <f ca="1">IF(AND($B264&gt;0,AT$7&gt;0),INDEX(Výskyt[#Data],MATCH($B264,Výskyt[kód-P]),AT$7),"")</f>
        <v/>
      </c>
      <c r="AU264" s="48" t="str">
        <f ca="1">IF(AND($B264&gt;0,AU$7&gt;0),INDEX(Výskyt[#Data],MATCH($B264,Výskyt[kód-P]),AU$7),"")</f>
        <v/>
      </c>
      <c r="AV264" s="48" t="str">
        <f ca="1">IF(AND($B264&gt;0,AV$7&gt;0),INDEX(Výskyt[#Data],MATCH($B264,Výskyt[kód-P]),AV$7),"")</f>
        <v/>
      </c>
      <c r="AW264" s="48" t="str">
        <f ca="1">IF(AND($B264&gt;0,AW$7&gt;0),INDEX(Výskyt[#Data],MATCH($B264,Výskyt[kód-P]),AW$7),"")</f>
        <v/>
      </c>
      <c r="AX264" s="48" t="str">
        <f ca="1">IF(AND($B264&gt;0,AX$7&gt;0),INDEX(Výskyt[#Data],MATCH($B264,Výskyt[kód-P]),AX$7),"")</f>
        <v/>
      </c>
      <c r="AY264" s="48" t="str">
        <f ca="1">IF(AND($B264&gt;0,AY$7&gt;0),INDEX(Výskyt[#Data],MATCH($B264,Výskyt[kód-P]),AY$7),"")</f>
        <v/>
      </c>
      <c r="AZ264" s="48" t="str">
        <f ca="1">IF(AND($B264&gt;0,AZ$7&gt;0),INDEX(Výskyt[#Data],MATCH($B264,Výskyt[kód-P]),AZ$7),"")</f>
        <v/>
      </c>
      <c r="BA264" s="48" t="str">
        <f ca="1">IF(AND($B264&gt;0,BA$7&gt;0),INDEX(Výskyt[#Data],MATCH($B264,Výskyt[kód-P]),BA$7),"")</f>
        <v/>
      </c>
      <c r="BB264" s="42"/>
    </row>
    <row r="265" spans="1:54" ht="12.75" customHeight="1" x14ac:dyDescent="0.4">
      <c r="A265" s="54">
        <v>257</v>
      </c>
      <c r="B265" s="55" t="str">
        <f>IFERROR(INDEX(Výskyt[[poradie]:[kód-P]],MATCH(A265,Výskyt[poradie],0),2),"")</f>
        <v/>
      </c>
      <c r="C265" s="55" t="str">
        <f>IFERROR(INDEX(Cenník[[Kód]:[Názov]],MATCH($B265,Cenník[Kód]),2),"")</f>
        <v/>
      </c>
      <c r="D265" s="48" t="str">
        <f t="shared" ca="1" si="9"/>
        <v/>
      </c>
      <c r="E265" s="56" t="str">
        <f>IFERROR(INDEX(Cenník[[KódN]:[JC]],MATCH($B265,Cenník[KódN]),2),"")</f>
        <v/>
      </c>
      <c r="F265" s="57" t="str">
        <f t="shared" ca="1" si="10"/>
        <v/>
      </c>
      <c r="G265" s="42"/>
      <c r="H265" s="58" t="str">
        <f t="shared" si="11"/>
        <v/>
      </c>
      <c r="I265" s="48" t="str">
        <f ca="1">IF(AND($B265&gt;0,I$7&gt;0),INDEX(Výskyt[#Data],MATCH($B265,Výskyt[kód-P]),I$7),"")</f>
        <v/>
      </c>
      <c r="J265" s="48" t="str">
        <f ca="1">IF(AND($B265&gt;0,J$7&gt;0),INDEX(Výskyt[#Data],MATCH($B265,Výskyt[kód-P]),J$7),"")</f>
        <v/>
      </c>
      <c r="K265" s="48" t="str">
        <f ca="1">IF(AND($B265&gt;0,K$7&gt;0),INDEX(Výskyt[#Data],MATCH($B265,Výskyt[kód-P]),K$7),"")</f>
        <v/>
      </c>
      <c r="L265" s="48" t="str">
        <f ca="1">IF(AND($B265&gt;0,L$7&gt;0),INDEX(Výskyt[#Data],MATCH($B265,Výskyt[kód-P]),L$7),"")</f>
        <v/>
      </c>
      <c r="M265" s="48" t="str">
        <f ca="1">IF(AND($B265&gt;0,M$7&gt;0),INDEX(Výskyt[#Data],MATCH($B265,Výskyt[kód-P]),M$7),"")</f>
        <v/>
      </c>
      <c r="N265" s="48" t="str">
        <f ca="1">IF(AND($B265&gt;0,N$7&gt;0),INDEX(Výskyt[#Data],MATCH($B265,Výskyt[kód-P]),N$7),"")</f>
        <v/>
      </c>
      <c r="O265" s="48" t="str">
        <f ca="1">IF(AND($B265&gt;0,O$7&gt;0),INDEX(Výskyt[#Data],MATCH($B265,Výskyt[kód-P]),O$7),"")</f>
        <v/>
      </c>
      <c r="P265" s="48" t="str">
        <f ca="1">IF(AND($B265&gt;0,P$7&gt;0),INDEX(Výskyt[#Data],MATCH($B265,Výskyt[kód-P]),P$7),"")</f>
        <v/>
      </c>
      <c r="Q265" s="48" t="str">
        <f ca="1">IF(AND($B265&gt;0,Q$7&gt;0),INDEX(Výskyt[#Data],MATCH($B265,Výskyt[kód-P]),Q$7),"")</f>
        <v/>
      </c>
      <c r="R265" s="48" t="str">
        <f ca="1">IF(AND($B265&gt;0,R$7&gt;0),INDEX(Výskyt[#Data],MATCH($B265,Výskyt[kód-P]),R$7),"")</f>
        <v/>
      </c>
      <c r="S265" s="48" t="str">
        <f ca="1">IF(AND($B265&gt;0,S$7&gt;0),INDEX(Výskyt[#Data],MATCH($B265,Výskyt[kód-P]),S$7),"")</f>
        <v/>
      </c>
      <c r="T265" s="48" t="str">
        <f ca="1">IF(AND($B265&gt;0,T$7&gt;0),INDEX(Výskyt[#Data],MATCH($B265,Výskyt[kód-P]),T$7),"")</f>
        <v/>
      </c>
      <c r="U265" s="48" t="str">
        <f ca="1">IF(AND($B265&gt;0,U$7&gt;0),INDEX(Výskyt[#Data],MATCH($B265,Výskyt[kód-P]),U$7),"")</f>
        <v/>
      </c>
      <c r="V265" s="48" t="str">
        <f ca="1">IF(AND($B265&gt;0,V$7&gt;0),INDEX(Výskyt[#Data],MATCH($B265,Výskyt[kód-P]),V$7),"")</f>
        <v/>
      </c>
      <c r="W265" s="48" t="str">
        <f ca="1">IF(AND($B265&gt;0,W$7&gt;0),INDEX(Výskyt[#Data],MATCH($B265,Výskyt[kód-P]),W$7),"")</f>
        <v/>
      </c>
      <c r="X265" s="48" t="str">
        <f ca="1">IF(AND($B265&gt;0,X$7&gt;0),INDEX(Výskyt[#Data],MATCH($B265,Výskyt[kód-P]),X$7),"")</f>
        <v/>
      </c>
      <c r="Y265" s="48" t="str">
        <f ca="1">IF(AND($B265&gt;0,Y$7&gt;0),INDEX(Výskyt[#Data],MATCH($B265,Výskyt[kód-P]),Y$7),"")</f>
        <v/>
      </c>
      <c r="Z265" s="48" t="str">
        <f ca="1">IF(AND($B265&gt;0,Z$7&gt;0),INDEX(Výskyt[#Data],MATCH($B265,Výskyt[kód-P]),Z$7),"")</f>
        <v/>
      </c>
      <c r="AA265" s="48" t="str">
        <f ca="1">IF(AND($B265&gt;0,AA$7&gt;0),INDEX(Výskyt[#Data],MATCH($B265,Výskyt[kód-P]),AA$7),"")</f>
        <v/>
      </c>
      <c r="AB265" s="48" t="str">
        <f ca="1">IF(AND($B265&gt;0,AB$7&gt;0),INDEX(Výskyt[#Data],MATCH($B265,Výskyt[kód-P]),AB$7),"")</f>
        <v/>
      </c>
      <c r="AC265" s="48" t="str">
        <f ca="1">IF(AND($B265&gt;0,AC$7&gt;0),INDEX(Výskyt[#Data],MATCH($B265,Výskyt[kód-P]),AC$7),"")</f>
        <v/>
      </c>
      <c r="AD265" s="48" t="str">
        <f ca="1">IF(AND($B265&gt;0,AD$7&gt;0),INDEX(Výskyt[#Data],MATCH($B265,Výskyt[kód-P]),AD$7),"")</f>
        <v/>
      </c>
      <c r="AE265" s="48" t="str">
        <f ca="1">IF(AND($B265&gt;0,AE$7&gt;0),INDEX(Výskyt[#Data],MATCH($B265,Výskyt[kód-P]),AE$7),"")</f>
        <v/>
      </c>
      <c r="AF265" s="48" t="str">
        <f ca="1">IF(AND($B265&gt;0,AF$7&gt;0),INDEX(Výskyt[#Data],MATCH($B265,Výskyt[kód-P]),AF$7),"")</f>
        <v/>
      </c>
      <c r="AG265" s="48" t="str">
        <f ca="1">IF(AND($B265&gt;0,AG$7&gt;0),INDEX(Výskyt[#Data],MATCH($B265,Výskyt[kód-P]),AG$7),"")</f>
        <v/>
      </c>
      <c r="AH265" s="48" t="str">
        <f ca="1">IF(AND($B265&gt;0,AH$7&gt;0),INDEX(Výskyt[#Data],MATCH($B265,Výskyt[kód-P]),AH$7),"")</f>
        <v/>
      </c>
      <c r="AI265" s="48" t="str">
        <f ca="1">IF(AND($B265&gt;0,AI$7&gt;0),INDEX(Výskyt[#Data],MATCH($B265,Výskyt[kód-P]),AI$7),"")</f>
        <v/>
      </c>
      <c r="AJ265" s="48" t="str">
        <f ca="1">IF(AND($B265&gt;0,AJ$7&gt;0),INDEX(Výskyt[#Data],MATCH($B265,Výskyt[kód-P]),AJ$7),"")</f>
        <v/>
      </c>
      <c r="AK265" s="48" t="str">
        <f ca="1">IF(AND($B265&gt;0,AK$7&gt;0),INDEX(Výskyt[#Data],MATCH($B265,Výskyt[kód-P]),AK$7),"")</f>
        <v/>
      </c>
      <c r="AL265" s="48" t="str">
        <f ca="1">IF(AND($B265&gt;0,AL$7&gt;0),INDEX(Výskyt[#Data],MATCH($B265,Výskyt[kód-P]),AL$7),"")</f>
        <v/>
      </c>
      <c r="AM265" s="48" t="str">
        <f ca="1">IF(AND($B265&gt;0,AM$7&gt;0),INDEX(Výskyt[#Data],MATCH($B265,Výskyt[kód-P]),AM$7),"")</f>
        <v/>
      </c>
      <c r="AN265" s="48" t="str">
        <f ca="1">IF(AND($B265&gt;0,AN$7&gt;0),INDEX(Výskyt[#Data],MATCH($B265,Výskyt[kód-P]),AN$7),"")</f>
        <v/>
      </c>
      <c r="AO265" s="48" t="str">
        <f ca="1">IF(AND($B265&gt;0,AO$7&gt;0),INDEX(Výskyt[#Data],MATCH($B265,Výskyt[kód-P]),AO$7),"")</f>
        <v/>
      </c>
      <c r="AP265" s="48" t="str">
        <f ca="1">IF(AND($B265&gt;0,AP$7&gt;0),INDEX(Výskyt[#Data],MATCH($B265,Výskyt[kód-P]),AP$7),"")</f>
        <v/>
      </c>
      <c r="AQ265" s="48" t="str">
        <f ca="1">IF(AND($B265&gt;0,AQ$7&gt;0),INDEX(Výskyt[#Data],MATCH($B265,Výskyt[kód-P]),AQ$7),"")</f>
        <v/>
      </c>
      <c r="AR265" s="48" t="str">
        <f ca="1">IF(AND($B265&gt;0,AR$7&gt;0),INDEX(Výskyt[#Data],MATCH($B265,Výskyt[kód-P]),AR$7),"")</f>
        <v/>
      </c>
      <c r="AS265" s="48" t="str">
        <f ca="1">IF(AND($B265&gt;0,AS$7&gt;0),INDEX(Výskyt[#Data],MATCH($B265,Výskyt[kód-P]),AS$7),"")</f>
        <v/>
      </c>
      <c r="AT265" s="48" t="str">
        <f ca="1">IF(AND($B265&gt;0,AT$7&gt;0),INDEX(Výskyt[#Data],MATCH($B265,Výskyt[kód-P]),AT$7),"")</f>
        <v/>
      </c>
      <c r="AU265" s="48" t="str">
        <f ca="1">IF(AND($B265&gt;0,AU$7&gt;0),INDEX(Výskyt[#Data],MATCH($B265,Výskyt[kód-P]),AU$7),"")</f>
        <v/>
      </c>
      <c r="AV265" s="48" t="str">
        <f ca="1">IF(AND($B265&gt;0,AV$7&gt;0),INDEX(Výskyt[#Data],MATCH($B265,Výskyt[kód-P]),AV$7),"")</f>
        <v/>
      </c>
      <c r="AW265" s="48" t="str">
        <f ca="1">IF(AND($B265&gt;0,AW$7&gt;0),INDEX(Výskyt[#Data],MATCH($B265,Výskyt[kód-P]),AW$7),"")</f>
        <v/>
      </c>
      <c r="AX265" s="48" t="str">
        <f ca="1">IF(AND($B265&gt;0,AX$7&gt;0),INDEX(Výskyt[#Data],MATCH($B265,Výskyt[kód-P]),AX$7),"")</f>
        <v/>
      </c>
      <c r="AY265" s="48" t="str">
        <f ca="1">IF(AND($B265&gt;0,AY$7&gt;0),INDEX(Výskyt[#Data],MATCH($B265,Výskyt[kód-P]),AY$7),"")</f>
        <v/>
      </c>
      <c r="AZ265" s="48" t="str">
        <f ca="1">IF(AND($B265&gt;0,AZ$7&gt;0),INDEX(Výskyt[#Data],MATCH($B265,Výskyt[kód-P]),AZ$7),"")</f>
        <v/>
      </c>
      <c r="BA265" s="48" t="str">
        <f ca="1">IF(AND($B265&gt;0,BA$7&gt;0),INDEX(Výskyt[#Data],MATCH($B265,Výskyt[kód-P]),BA$7),"")</f>
        <v/>
      </c>
      <c r="BB265" s="42"/>
    </row>
    <row r="266" spans="1:54" ht="12.75" customHeight="1" x14ac:dyDescent="0.4">
      <c r="A266" s="54">
        <v>258</v>
      </c>
      <c r="B266" s="55" t="str">
        <f>IFERROR(INDEX(Výskyt[[poradie]:[kód-P]],MATCH(A266,Výskyt[poradie],0),2),"")</f>
        <v/>
      </c>
      <c r="C266" s="55" t="str">
        <f>IFERROR(INDEX(Cenník[[Kód]:[Názov]],MATCH($B266,Cenník[Kód]),2),"")</f>
        <v/>
      </c>
      <c r="D266" s="48" t="str">
        <f t="shared" ref="D266:D329" ca="1" si="12">IF(SUM(I266:BA266)&lt;&gt;0,SUM(I266:BA266),"")</f>
        <v/>
      </c>
      <c r="E266" s="56" t="str">
        <f>IFERROR(INDEX(Cenník[[KódN]:[JC]],MATCH($B266,Cenník[KódN]),2),"")</f>
        <v/>
      </c>
      <c r="F266" s="57" t="str">
        <f t="shared" ref="F266:F329" ca="1" si="13">IFERROR(D266*E266,"")</f>
        <v/>
      </c>
      <c r="G266" s="42"/>
      <c r="H266" s="58" t="str">
        <f t="shared" ref="H266:H329" si="14">IF(B266&gt;0,C266,"")</f>
        <v/>
      </c>
      <c r="I266" s="48" t="str">
        <f ca="1">IF(AND($B266&gt;0,I$7&gt;0),INDEX(Výskyt[#Data],MATCH($B266,Výskyt[kód-P]),I$7),"")</f>
        <v/>
      </c>
      <c r="J266" s="48" t="str">
        <f ca="1">IF(AND($B266&gt;0,J$7&gt;0),INDEX(Výskyt[#Data],MATCH($B266,Výskyt[kód-P]),J$7),"")</f>
        <v/>
      </c>
      <c r="K266" s="48" t="str">
        <f ca="1">IF(AND($B266&gt;0,K$7&gt;0),INDEX(Výskyt[#Data],MATCH($B266,Výskyt[kód-P]),K$7),"")</f>
        <v/>
      </c>
      <c r="L266" s="48" t="str">
        <f ca="1">IF(AND($B266&gt;0,L$7&gt;0),INDEX(Výskyt[#Data],MATCH($B266,Výskyt[kód-P]),L$7),"")</f>
        <v/>
      </c>
      <c r="M266" s="48" t="str">
        <f ca="1">IF(AND($B266&gt;0,M$7&gt;0),INDEX(Výskyt[#Data],MATCH($B266,Výskyt[kód-P]),M$7),"")</f>
        <v/>
      </c>
      <c r="N266" s="48" t="str">
        <f ca="1">IF(AND($B266&gt;0,N$7&gt;0),INDEX(Výskyt[#Data],MATCH($B266,Výskyt[kód-P]),N$7),"")</f>
        <v/>
      </c>
      <c r="O266" s="48" t="str">
        <f ca="1">IF(AND($B266&gt;0,O$7&gt;0),INDEX(Výskyt[#Data],MATCH($B266,Výskyt[kód-P]),O$7),"")</f>
        <v/>
      </c>
      <c r="P266" s="48" t="str">
        <f ca="1">IF(AND($B266&gt;0,P$7&gt;0),INDEX(Výskyt[#Data],MATCH($B266,Výskyt[kód-P]),P$7),"")</f>
        <v/>
      </c>
      <c r="Q266" s="48" t="str">
        <f ca="1">IF(AND($B266&gt;0,Q$7&gt;0),INDEX(Výskyt[#Data],MATCH($B266,Výskyt[kód-P]),Q$7),"")</f>
        <v/>
      </c>
      <c r="R266" s="48" t="str">
        <f ca="1">IF(AND($B266&gt;0,R$7&gt;0),INDEX(Výskyt[#Data],MATCH($B266,Výskyt[kód-P]),R$7),"")</f>
        <v/>
      </c>
      <c r="S266" s="48" t="str">
        <f ca="1">IF(AND($B266&gt;0,S$7&gt;0),INDEX(Výskyt[#Data],MATCH($B266,Výskyt[kód-P]),S$7),"")</f>
        <v/>
      </c>
      <c r="T266" s="48" t="str">
        <f ca="1">IF(AND($B266&gt;0,T$7&gt;0),INDEX(Výskyt[#Data],MATCH($B266,Výskyt[kód-P]),T$7),"")</f>
        <v/>
      </c>
      <c r="U266" s="48" t="str">
        <f ca="1">IF(AND($B266&gt;0,U$7&gt;0),INDEX(Výskyt[#Data],MATCH($B266,Výskyt[kód-P]),U$7),"")</f>
        <v/>
      </c>
      <c r="V266" s="48" t="str">
        <f ca="1">IF(AND($B266&gt;0,V$7&gt;0),INDEX(Výskyt[#Data],MATCH($B266,Výskyt[kód-P]),V$7),"")</f>
        <v/>
      </c>
      <c r="W266" s="48" t="str">
        <f ca="1">IF(AND($B266&gt;0,W$7&gt;0),INDEX(Výskyt[#Data],MATCH($B266,Výskyt[kód-P]),W$7),"")</f>
        <v/>
      </c>
      <c r="X266" s="48" t="str">
        <f ca="1">IF(AND($B266&gt;0,X$7&gt;0),INDEX(Výskyt[#Data],MATCH($B266,Výskyt[kód-P]),X$7),"")</f>
        <v/>
      </c>
      <c r="Y266" s="48" t="str">
        <f ca="1">IF(AND($B266&gt;0,Y$7&gt;0),INDEX(Výskyt[#Data],MATCH($B266,Výskyt[kód-P]),Y$7),"")</f>
        <v/>
      </c>
      <c r="Z266" s="48" t="str">
        <f ca="1">IF(AND($B266&gt;0,Z$7&gt;0),INDEX(Výskyt[#Data],MATCH($B266,Výskyt[kód-P]),Z$7),"")</f>
        <v/>
      </c>
      <c r="AA266" s="48" t="str">
        <f ca="1">IF(AND($B266&gt;0,AA$7&gt;0),INDEX(Výskyt[#Data],MATCH($B266,Výskyt[kód-P]),AA$7),"")</f>
        <v/>
      </c>
      <c r="AB266" s="48" t="str">
        <f ca="1">IF(AND($B266&gt;0,AB$7&gt;0),INDEX(Výskyt[#Data],MATCH($B266,Výskyt[kód-P]),AB$7),"")</f>
        <v/>
      </c>
      <c r="AC266" s="48" t="str">
        <f ca="1">IF(AND($B266&gt;0,AC$7&gt;0),INDEX(Výskyt[#Data],MATCH($B266,Výskyt[kód-P]),AC$7),"")</f>
        <v/>
      </c>
      <c r="AD266" s="48" t="str">
        <f ca="1">IF(AND($B266&gt;0,AD$7&gt;0),INDEX(Výskyt[#Data],MATCH($B266,Výskyt[kód-P]),AD$7),"")</f>
        <v/>
      </c>
      <c r="AE266" s="48" t="str">
        <f ca="1">IF(AND($B266&gt;0,AE$7&gt;0),INDEX(Výskyt[#Data],MATCH($B266,Výskyt[kód-P]),AE$7),"")</f>
        <v/>
      </c>
      <c r="AF266" s="48" t="str">
        <f ca="1">IF(AND($B266&gt;0,AF$7&gt;0),INDEX(Výskyt[#Data],MATCH($B266,Výskyt[kód-P]),AF$7),"")</f>
        <v/>
      </c>
      <c r="AG266" s="48" t="str">
        <f ca="1">IF(AND($B266&gt;0,AG$7&gt;0),INDEX(Výskyt[#Data],MATCH($B266,Výskyt[kód-P]),AG$7),"")</f>
        <v/>
      </c>
      <c r="AH266" s="48" t="str">
        <f ca="1">IF(AND($B266&gt;0,AH$7&gt;0),INDEX(Výskyt[#Data],MATCH($B266,Výskyt[kód-P]),AH$7),"")</f>
        <v/>
      </c>
      <c r="AI266" s="48" t="str">
        <f ca="1">IF(AND($B266&gt;0,AI$7&gt;0),INDEX(Výskyt[#Data],MATCH($B266,Výskyt[kód-P]),AI$7),"")</f>
        <v/>
      </c>
      <c r="AJ266" s="48" t="str">
        <f ca="1">IF(AND($B266&gt;0,AJ$7&gt;0),INDEX(Výskyt[#Data],MATCH($B266,Výskyt[kód-P]),AJ$7),"")</f>
        <v/>
      </c>
      <c r="AK266" s="48" t="str">
        <f ca="1">IF(AND($B266&gt;0,AK$7&gt;0),INDEX(Výskyt[#Data],MATCH($B266,Výskyt[kód-P]),AK$7),"")</f>
        <v/>
      </c>
      <c r="AL266" s="48" t="str">
        <f ca="1">IF(AND($B266&gt;0,AL$7&gt;0),INDEX(Výskyt[#Data],MATCH($B266,Výskyt[kód-P]),AL$7),"")</f>
        <v/>
      </c>
      <c r="AM266" s="48" t="str">
        <f ca="1">IF(AND($B266&gt;0,AM$7&gt;0),INDEX(Výskyt[#Data],MATCH($B266,Výskyt[kód-P]),AM$7),"")</f>
        <v/>
      </c>
      <c r="AN266" s="48" t="str">
        <f ca="1">IF(AND($B266&gt;0,AN$7&gt;0),INDEX(Výskyt[#Data],MATCH($B266,Výskyt[kód-P]),AN$7),"")</f>
        <v/>
      </c>
      <c r="AO266" s="48" t="str">
        <f ca="1">IF(AND($B266&gt;0,AO$7&gt;0),INDEX(Výskyt[#Data],MATCH($B266,Výskyt[kód-P]),AO$7),"")</f>
        <v/>
      </c>
      <c r="AP266" s="48" t="str">
        <f ca="1">IF(AND($B266&gt;0,AP$7&gt;0),INDEX(Výskyt[#Data],MATCH($B266,Výskyt[kód-P]),AP$7),"")</f>
        <v/>
      </c>
      <c r="AQ266" s="48" t="str">
        <f ca="1">IF(AND($B266&gt;0,AQ$7&gt;0),INDEX(Výskyt[#Data],MATCH($B266,Výskyt[kód-P]),AQ$7),"")</f>
        <v/>
      </c>
      <c r="AR266" s="48" t="str">
        <f ca="1">IF(AND($B266&gt;0,AR$7&gt;0),INDEX(Výskyt[#Data],MATCH($B266,Výskyt[kód-P]),AR$7),"")</f>
        <v/>
      </c>
      <c r="AS266" s="48" t="str">
        <f ca="1">IF(AND($B266&gt;0,AS$7&gt;0),INDEX(Výskyt[#Data],MATCH($B266,Výskyt[kód-P]),AS$7),"")</f>
        <v/>
      </c>
      <c r="AT266" s="48" t="str">
        <f ca="1">IF(AND($B266&gt;0,AT$7&gt;0),INDEX(Výskyt[#Data],MATCH($B266,Výskyt[kód-P]),AT$7),"")</f>
        <v/>
      </c>
      <c r="AU266" s="48" t="str">
        <f ca="1">IF(AND($B266&gt;0,AU$7&gt;0),INDEX(Výskyt[#Data],MATCH($B266,Výskyt[kód-P]),AU$7),"")</f>
        <v/>
      </c>
      <c r="AV266" s="48" t="str">
        <f ca="1">IF(AND($B266&gt;0,AV$7&gt;0),INDEX(Výskyt[#Data],MATCH($B266,Výskyt[kód-P]),AV$7),"")</f>
        <v/>
      </c>
      <c r="AW266" s="48" t="str">
        <f ca="1">IF(AND($B266&gt;0,AW$7&gt;0),INDEX(Výskyt[#Data],MATCH($B266,Výskyt[kód-P]),AW$7),"")</f>
        <v/>
      </c>
      <c r="AX266" s="48" t="str">
        <f ca="1">IF(AND($B266&gt;0,AX$7&gt;0),INDEX(Výskyt[#Data],MATCH($B266,Výskyt[kód-P]),AX$7),"")</f>
        <v/>
      </c>
      <c r="AY266" s="48" t="str">
        <f ca="1">IF(AND($B266&gt;0,AY$7&gt;0),INDEX(Výskyt[#Data],MATCH($B266,Výskyt[kód-P]),AY$7),"")</f>
        <v/>
      </c>
      <c r="AZ266" s="48" t="str">
        <f ca="1">IF(AND($B266&gt;0,AZ$7&gt;0),INDEX(Výskyt[#Data],MATCH($B266,Výskyt[kód-P]),AZ$7),"")</f>
        <v/>
      </c>
      <c r="BA266" s="48" t="str">
        <f ca="1">IF(AND($B266&gt;0,BA$7&gt;0),INDEX(Výskyt[#Data],MATCH($B266,Výskyt[kód-P]),BA$7),"")</f>
        <v/>
      </c>
      <c r="BB266" s="42"/>
    </row>
    <row r="267" spans="1:54" ht="12.75" customHeight="1" x14ac:dyDescent="0.4">
      <c r="A267" s="54">
        <v>259</v>
      </c>
      <c r="B267" s="55" t="str">
        <f>IFERROR(INDEX(Výskyt[[poradie]:[kód-P]],MATCH(A267,Výskyt[poradie],0),2),"")</f>
        <v/>
      </c>
      <c r="C267" s="55" t="str">
        <f>IFERROR(INDEX(Cenník[[Kód]:[Názov]],MATCH($B267,Cenník[Kód]),2),"")</f>
        <v/>
      </c>
      <c r="D267" s="48" t="str">
        <f t="shared" ca="1" si="12"/>
        <v/>
      </c>
      <c r="E267" s="56" t="str">
        <f>IFERROR(INDEX(Cenník[[KódN]:[JC]],MATCH($B267,Cenník[KódN]),2),"")</f>
        <v/>
      </c>
      <c r="F267" s="57" t="str">
        <f t="shared" ca="1" si="13"/>
        <v/>
      </c>
      <c r="G267" s="42"/>
      <c r="H267" s="58" t="str">
        <f t="shared" si="14"/>
        <v/>
      </c>
      <c r="I267" s="48" t="str">
        <f ca="1">IF(AND($B267&gt;0,I$7&gt;0),INDEX(Výskyt[#Data],MATCH($B267,Výskyt[kód-P]),I$7),"")</f>
        <v/>
      </c>
      <c r="J267" s="48" t="str">
        <f ca="1">IF(AND($B267&gt;0,J$7&gt;0),INDEX(Výskyt[#Data],MATCH($B267,Výskyt[kód-P]),J$7),"")</f>
        <v/>
      </c>
      <c r="K267" s="48" t="str">
        <f ca="1">IF(AND($B267&gt;0,K$7&gt;0),INDEX(Výskyt[#Data],MATCH($B267,Výskyt[kód-P]),K$7),"")</f>
        <v/>
      </c>
      <c r="L267" s="48" t="str">
        <f ca="1">IF(AND($B267&gt;0,L$7&gt;0),INDEX(Výskyt[#Data],MATCH($B267,Výskyt[kód-P]),L$7),"")</f>
        <v/>
      </c>
      <c r="M267" s="48" t="str">
        <f ca="1">IF(AND($B267&gt;0,M$7&gt;0),INDEX(Výskyt[#Data],MATCH($B267,Výskyt[kód-P]),M$7),"")</f>
        <v/>
      </c>
      <c r="N267" s="48" t="str">
        <f ca="1">IF(AND($B267&gt;0,N$7&gt;0),INDEX(Výskyt[#Data],MATCH($B267,Výskyt[kód-P]),N$7),"")</f>
        <v/>
      </c>
      <c r="O267" s="48" t="str">
        <f ca="1">IF(AND($B267&gt;0,O$7&gt;0),INDEX(Výskyt[#Data],MATCH($B267,Výskyt[kód-P]),O$7),"")</f>
        <v/>
      </c>
      <c r="P267" s="48" t="str">
        <f ca="1">IF(AND($B267&gt;0,P$7&gt;0),INDEX(Výskyt[#Data],MATCH($B267,Výskyt[kód-P]),P$7),"")</f>
        <v/>
      </c>
      <c r="Q267" s="48" t="str">
        <f ca="1">IF(AND($B267&gt;0,Q$7&gt;0),INDEX(Výskyt[#Data],MATCH($B267,Výskyt[kód-P]),Q$7),"")</f>
        <v/>
      </c>
      <c r="R267" s="48" t="str">
        <f ca="1">IF(AND($B267&gt;0,R$7&gt;0),INDEX(Výskyt[#Data],MATCH($B267,Výskyt[kód-P]),R$7),"")</f>
        <v/>
      </c>
      <c r="S267" s="48" t="str">
        <f ca="1">IF(AND($B267&gt;0,S$7&gt;0),INDEX(Výskyt[#Data],MATCH($B267,Výskyt[kód-P]),S$7),"")</f>
        <v/>
      </c>
      <c r="T267" s="48" t="str">
        <f ca="1">IF(AND($B267&gt;0,T$7&gt;0),INDEX(Výskyt[#Data],MATCH($B267,Výskyt[kód-P]),T$7),"")</f>
        <v/>
      </c>
      <c r="U267" s="48" t="str">
        <f ca="1">IF(AND($B267&gt;0,U$7&gt;0),INDEX(Výskyt[#Data],MATCH($B267,Výskyt[kód-P]),U$7),"")</f>
        <v/>
      </c>
      <c r="V267" s="48" t="str">
        <f ca="1">IF(AND($B267&gt;0,V$7&gt;0),INDEX(Výskyt[#Data],MATCH($B267,Výskyt[kód-P]),V$7),"")</f>
        <v/>
      </c>
      <c r="W267" s="48" t="str">
        <f ca="1">IF(AND($B267&gt;0,W$7&gt;0),INDEX(Výskyt[#Data],MATCH($B267,Výskyt[kód-P]),W$7),"")</f>
        <v/>
      </c>
      <c r="X267" s="48" t="str">
        <f ca="1">IF(AND($B267&gt;0,X$7&gt;0),INDEX(Výskyt[#Data],MATCH($B267,Výskyt[kód-P]),X$7),"")</f>
        <v/>
      </c>
      <c r="Y267" s="48" t="str">
        <f ca="1">IF(AND($B267&gt;0,Y$7&gt;0),INDEX(Výskyt[#Data],MATCH($B267,Výskyt[kód-P]),Y$7),"")</f>
        <v/>
      </c>
      <c r="Z267" s="48" t="str">
        <f ca="1">IF(AND($B267&gt;0,Z$7&gt;0),INDEX(Výskyt[#Data],MATCH($B267,Výskyt[kód-P]),Z$7),"")</f>
        <v/>
      </c>
      <c r="AA267" s="48" t="str">
        <f ca="1">IF(AND($B267&gt;0,AA$7&gt;0),INDEX(Výskyt[#Data],MATCH($B267,Výskyt[kód-P]),AA$7),"")</f>
        <v/>
      </c>
      <c r="AB267" s="48" t="str">
        <f ca="1">IF(AND($B267&gt;0,AB$7&gt;0),INDEX(Výskyt[#Data],MATCH($B267,Výskyt[kód-P]),AB$7),"")</f>
        <v/>
      </c>
      <c r="AC267" s="48" t="str">
        <f ca="1">IF(AND($B267&gt;0,AC$7&gt;0),INDEX(Výskyt[#Data],MATCH($B267,Výskyt[kód-P]),AC$7),"")</f>
        <v/>
      </c>
      <c r="AD267" s="48" t="str">
        <f ca="1">IF(AND($B267&gt;0,AD$7&gt;0),INDEX(Výskyt[#Data],MATCH($B267,Výskyt[kód-P]),AD$7),"")</f>
        <v/>
      </c>
      <c r="AE267" s="48" t="str">
        <f ca="1">IF(AND($B267&gt;0,AE$7&gt;0),INDEX(Výskyt[#Data],MATCH($B267,Výskyt[kód-P]),AE$7),"")</f>
        <v/>
      </c>
      <c r="AF267" s="48" t="str">
        <f ca="1">IF(AND($B267&gt;0,AF$7&gt;0),INDEX(Výskyt[#Data],MATCH($B267,Výskyt[kód-P]),AF$7),"")</f>
        <v/>
      </c>
      <c r="AG267" s="48" t="str">
        <f ca="1">IF(AND($B267&gt;0,AG$7&gt;0),INDEX(Výskyt[#Data],MATCH($B267,Výskyt[kód-P]),AG$7),"")</f>
        <v/>
      </c>
      <c r="AH267" s="48" t="str">
        <f ca="1">IF(AND($B267&gt;0,AH$7&gt;0),INDEX(Výskyt[#Data],MATCH($B267,Výskyt[kód-P]),AH$7),"")</f>
        <v/>
      </c>
      <c r="AI267" s="48" t="str">
        <f ca="1">IF(AND($B267&gt;0,AI$7&gt;0),INDEX(Výskyt[#Data],MATCH($B267,Výskyt[kód-P]),AI$7),"")</f>
        <v/>
      </c>
      <c r="AJ267" s="48" t="str">
        <f ca="1">IF(AND($B267&gt;0,AJ$7&gt;0),INDEX(Výskyt[#Data],MATCH($B267,Výskyt[kód-P]),AJ$7),"")</f>
        <v/>
      </c>
      <c r="AK267" s="48" t="str">
        <f ca="1">IF(AND($B267&gt;0,AK$7&gt;0),INDEX(Výskyt[#Data],MATCH($B267,Výskyt[kód-P]),AK$7),"")</f>
        <v/>
      </c>
      <c r="AL267" s="48" t="str">
        <f ca="1">IF(AND($B267&gt;0,AL$7&gt;0),INDEX(Výskyt[#Data],MATCH($B267,Výskyt[kód-P]),AL$7),"")</f>
        <v/>
      </c>
      <c r="AM267" s="48" t="str">
        <f ca="1">IF(AND($B267&gt;0,AM$7&gt;0),INDEX(Výskyt[#Data],MATCH($B267,Výskyt[kód-P]),AM$7),"")</f>
        <v/>
      </c>
      <c r="AN267" s="48" t="str">
        <f ca="1">IF(AND($B267&gt;0,AN$7&gt;0),INDEX(Výskyt[#Data],MATCH($B267,Výskyt[kód-P]),AN$7),"")</f>
        <v/>
      </c>
      <c r="AO267" s="48" t="str">
        <f ca="1">IF(AND($B267&gt;0,AO$7&gt;0),INDEX(Výskyt[#Data],MATCH($B267,Výskyt[kód-P]),AO$7),"")</f>
        <v/>
      </c>
      <c r="AP267" s="48" t="str">
        <f ca="1">IF(AND($B267&gt;0,AP$7&gt;0),INDEX(Výskyt[#Data],MATCH($B267,Výskyt[kód-P]),AP$7),"")</f>
        <v/>
      </c>
      <c r="AQ267" s="48" t="str">
        <f ca="1">IF(AND($B267&gt;0,AQ$7&gt;0),INDEX(Výskyt[#Data],MATCH($B267,Výskyt[kód-P]),AQ$7),"")</f>
        <v/>
      </c>
      <c r="AR267" s="48" t="str">
        <f ca="1">IF(AND($B267&gt;0,AR$7&gt;0),INDEX(Výskyt[#Data],MATCH($B267,Výskyt[kód-P]),AR$7),"")</f>
        <v/>
      </c>
      <c r="AS267" s="48" t="str">
        <f ca="1">IF(AND($B267&gt;0,AS$7&gt;0),INDEX(Výskyt[#Data],MATCH($B267,Výskyt[kód-P]),AS$7),"")</f>
        <v/>
      </c>
      <c r="AT267" s="48" t="str">
        <f ca="1">IF(AND($B267&gt;0,AT$7&gt;0),INDEX(Výskyt[#Data],MATCH($B267,Výskyt[kód-P]),AT$7),"")</f>
        <v/>
      </c>
      <c r="AU267" s="48" t="str">
        <f ca="1">IF(AND($B267&gt;0,AU$7&gt;0),INDEX(Výskyt[#Data],MATCH($B267,Výskyt[kód-P]),AU$7),"")</f>
        <v/>
      </c>
      <c r="AV267" s="48" t="str">
        <f ca="1">IF(AND($B267&gt;0,AV$7&gt;0),INDEX(Výskyt[#Data],MATCH($B267,Výskyt[kód-P]),AV$7),"")</f>
        <v/>
      </c>
      <c r="AW267" s="48" t="str">
        <f ca="1">IF(AND($B267&gt;0,AW$7&gt;0),INDEX(Výskyt[#Data],MATCH($B267,Výskyt[kód-P]),AW$7),"")</f>
        <v/>
      </c>
      <c r="AX267" s="48" t="str">
        <f ca="1">IF(AND($B267&gt;0,AX$7&gt;0),INDEX(Výskyt[#Data],MATCH($B267,Výskyt[kód-P]),AX$7),"")</f>
        <v/>
      </c>
      <c r="AY267" s="48" t="str">
        <f ca="1">IF(AND($B267&gt;0,AY$7&gt;0),INDEX(Výskyt[#Data],MATCH($B267,Výskyt[kód-P]),AY$7),"")</f>
        <v/>
      </c>
      <c r="AZ267" s="48" t="str">
        <f ca="1">IF(AND($B267&gt;0,AZ$7&gt;0),INDEX(Výskyt[#Data],MATCH($B267,Výskyt[kód-P]),AZ$7),"")</f>
        <v/>
      </c>
      <c r="BA267" s="48" t="str">
        <f ca="1">IF(AND($B267&gt;0,BA$7&gt;0),INDEX(Výskyt[#Data],MATCH($B267,Výskyt[kód-P]),BA$7),"")</f>
        <v/>
      </c>
      <c r="BB267" s="42"/>
    </row>
    <row r="268" spans="1:54" ht="12.75" customHeight="1" x14ac:dyDescent="0.4">
      <c r="A268" s="54">
        <v>260</v>
      </c>
      <c r="B268" s="55" t="str">
        <f>IFERROR(INDEX(Výskyt[[poradie]:[kód-P]],MATCH(A268,Výskyt[poradie],0),2),"")</f>
        <v/>
      </c>
      <c r="C268" s="55" t="str">
        <f>IFERROR(INDEX(Cenník[[Kód]:[Názov]],MATCH($B268,Cenník[Kód]),2),"")</f>
        <v/>
      </c>
      <c r="D268" s="48" t="str">
        <f t="shared" ca="1" si="12"/>
        <v/>
      </c>
      <c r="E268" s="56" t="str">
        <f>IFERROR(INDEX(Cenník[[KódN]:[JC]],MATCH($B268,Cenník[KódN]),2),"")</f>
        <v/>
      </c>
      <c r="F268" s="57" t="str">
        <f t="shared" ca="1" si="13"/>
        <v/>
      </c>
      <c r="G268" s="42"/>
      <c r="H268" s="58" t="str">
        <f t="shared" si="14"/>
        <v/>
      </c>
      <c r="I268" s="48" t="str">
        <f ca="1">IF(AND($B268&gt;0,I$7&gt;0),INDEX(Výskyt[#Data],MATCH($B268,Výskyt[kód-P]),I$7),"")</f>
        <v/>
      </c>
      <c r="J268" s="48" t="str">
        <f ca="1">IF(AND($B268&gt;0,J$7&gt;0),INDEX(Výskyt[#Data],MATCH($B268,Výskyt[kód-P]),J$7),"")</f>
        <v/>
      </c>
      <c r="K268" s="48" t="str">
        <f ca="1">IF(AND($B268&gt;0,K$7&gt;0),INDEX(Výskyt[#Data],MATCH($B268,Výskyt[kód-P]),K$7),"")</f>
        <v/>
      </c>
      <c r="L268" s="48" t="str">
        <f ca="1">IF(AND($B268&gt;0,L$7&gt;0),INDEX(Výskyt[#Data],MATCH($B268,Výskyt[kód-P]),L$7),"")</f>
        <v/>
      </c>
      <c r="M268" s="48" t="str">
        <f ca="1">IF(AND($B268&gt;0,M$7&gt;0),INDEX(Výskyt[#Data],MATCH($B268,Výskyt[kód-P]),M$7),"")</f>
        <v/>
      </c>
      <c r="N268" s="48" t="str">
        <f ca="1">IF(AND($B268&gt;0,N$7&gt;0),INDEX(Výskyt[#Data],MATCH($B268,Výskyt[kód-P]),N$7),"")</f>
        <v/>
      </c>
      <c r="O268" s="48" t="str">
        <f ca="1">IF(AND($B268&gt;0,O$7&gt;0),INDEX(Výskyt[#Data],MATCH($B268,Výskyt[kód-P]),O$7),"")</f>
        <v/>
      </c>
      <c r="P268" s="48" t="str">
        <f ca="1">IF(AND($B268&gt;0,P$7&gt;0),INDEX(Výskyt[#Data],MATCH($B268,Výskyt[kód-P]),P$7),"")</f>
        <v/>
      </c>
      <c r="Q268" s="48" t="str">
        <f ca="1">IF(AND($B268&gt;0,Q$7&gt;0),INDEX(Výskyt[#Data],MATCH($B268,Výskyt[kód-P]),Q$7),"")</f>
        <v/>
      </c>
      <c r="R268" s="48" t="str">
        <f ca="1">IF(AND($B268&gt;0,R$7&gt;0),INDEX(Výskyt[#Data],MATCH($B268,Výskyt[kód-P]),R$7),"")</f>
        <v/>
      </c>
      <c r="S268" s="48" t="str">
        <f ca="1">IF(AND($B268&gt;0,S$7&gt;0),INDEX(Výskyt[#Data],MATCH($B268,Výskyt[kód-P]),S$7),"")</f>
        <v/>
      </c>
      <c r="T268" s="48" t="str">
        <f ca="1">IF(AND($B268&gt;0,T$7&gt;0),INDEX(Výskyt[#Data],MATCH($B268,Výskyt[kód-P]),T$7),"")</f>
        <v/>
      </c>
      <c r="U268" s="48" t="str">
        <f ca="1">IF(AND($B268&gt;0,U$7&gt;0),INDEX(Výskyt[#Data],MATCH($B268,Výskyt[kód-P]),U$7),"")</f>
        <v/>
      </c>
      <c r="V268" s="48" t="str">
        <f ca="1">IF(AND($B268&gt;0,V$7&gt;0),INDEX(Výskyt[#Data],MATCH($B268,Výskyt[kód-P]),V$7),"")</f>
        <v/>
      </c>
      <c r="W268" s="48" t="str">
        <f ca="1">IF(AND($B268&gt;0,W$7&gt;0),INDEX(Výskyt[#Data],MATCH($B268,Výskyt[kód-P]),W$7),"")</f>
        <v/>
      </c>
      <c r="X268" s="48" t="str">
        <f ca="1">IF(AND($B268&gt;0,X$7&gt;0),INDEX(Výskyt[#Data],MATCH($B268,Výskyt[kód-P]),X$7),"")</f>
        <v/>
      </c>
      <c r="Y268" s="48" t="str">
        <f ca="1">IF(AND($B268&gt;0,Y$7&gt;0),INDEX(Výskyt[#Data],MATCH($B268,Výskyt[kód-P]),Y$7),"")</f>
        <v/>
      </c>
      <c r="Z268" s="48" t="str">
        <f ca="1">IF(AND($B268&gt;0,Z$7&gt;0),INDEX(Výskyt[#Data],MATCH($B268,Výskyt[kód-P]),Z$7),"")</f>
        <v/>
      </c>
      <c r="AA268" s="48" t="str">
        <f ca="1">IF(AND($B268&gt;0,AA$7&gt;0),INDEX(Výskyt[#Data],MATCH($B268,Výskyt[kód-P]),AA$7),"")</f>
        <v/>
      </c>
      <c r="AB268" s="48" t="str">
        <f ca="1">IF(AND($B268&gt;0,AB$7&gt;0),INDEX(Výskyt[#Data],MATCH($B268,Výskyt[kód-P]),AB$7),"")</f>
        <v/>
      </c>
      <c r="AC268" s="48" t="str">
        <f ca="1">IF(AND($B268&gt;0,AC$7&gt;0),INDEX(Výskyt[#Data],MATCH($B268,Výskyt[kód-P]),AC$7),"")</f>
        <v/>
      </c>
      <c r="AD268" s="48" t="str">
        <f ca="1">IF(AND($B268&gt;0,AD$7&gt;0),INDEX(Výskyt[#Data],MATCH($B268,Výskyt[kód-P]),AD$7),"")</f>
        <v/>
      </c>
      <c r="AE268" s="48" t="str">
        <f ca="1">IF(AND($B268&gt;0,AE$7&gt;0),INDEX(Výskyt[#Data],MATCH($B268,Výskyt[kód-P]),AE$7),"")</f>
        <v/>
      </c>
      <c r="AF268" s="48" t="str">
        <f ca="1">IF(AND($B268&gt;0,AF$7&gt;0),INDEX(Výskyt[#Data],MATCH($B268,Výskyt[kód-P]),AF$7),"")</f>
        <v/>
      </c>
      <c r="AG268" s="48" t="str">
        <f ca="1">IF(AND($B268&gt;0,AG$7&gt;0),INDEX(Výskyt[#Data],MATCH($B268,Výskyt[kód-P]),AG$7),"")</f>
        <v/>
      </c>
      <c r="AH268" s="48" t="str">
        <f ca="1">IF(AND($B268&gt;0,AH$7&gt;0),INDEX(Výskyt[#Data],MATCH($B268,Výskyt[kód-P]),AH$7),"")</f>
        <v/>
      </c>
      <c r="AI268" s="48" t="str">
        <f ca="1">IF(AND($B268&gt;0,AI$7&gt;0),INDEX(Výskyt[#Data],MATCH($B268,Výskyt[kód-P]),AI$7),"")</f>
        <v/>
      </c>
      <c r="AJ268" s="48" t="str">
        <f ca="1">IF(AND($B268&gt;0,AJ$7&gt;0),INDEX(Výskyt[#Data],MATCH($B268,Výskyt[kód-P]),AJ$7),"")</f>
        <v/>
      </c>
      <c r="AK268" s="48" t="str">
        <f ca="1">IF(AND($B268&gt;0,AK$7&gt;0),INDEX(Výskyt[#Data],MATCH($B268,Výskyt[kód-P]),AK$7),"")</f>
        <v/>
      </c>
      <c r="AL268" s="48" t="str">
        <f ca="1">IF(AND($B268&gt;0,AL$7&gt;0),INDEX(Výskyt[#Data],MATCH($B268,Výskyt[kód-P]),AL$7),"")</f>
        <v/>
      </c>
      <c r="AM268" s="48" t="str">
        <f ca="1">IF(AND($B268&gt;0,AM$7&gt;0),INDEX(Výskyt[#Data],MATCH($B268,Výskyt[kód-P]),AM$7),"")</f>
        <v/>
      </c>
      <c r="AN268" s="48" t="str">
        <f ca="1">IF(AND($B268&gt;0,AN$7&gt;0),INDEX(Výskyt[#Data],MATCH($B268,Výskyt[kód-P]),AN$7),"")</f>
        <v/>
      </c>
      <c r="AO268" s="48" t="str">
        <f ca="1">IF(AND($B268&gt;0,AO$7&gt;0),INDEX(Výskyt[#Data],MATCH($B268,Výskyt[kód-P]),AO$7),"")</f>
        <v/>
      </c>
      <c r="AP268" s="48" t="str">
        <f ca="1">IF(AND($B268&gt;0,AP$7&gt;0),INDEX(Výskyt[#Data],MATCH($B268,Výskyt[kód-P]),AP$7),"")</f>
        <v/>
      </c>
      <c r="AQ268" s="48" t="str">
        <f ca="1">IF(AND($B268&gt;0,AQ$7&gt;0),INDEX(Výskyt[#Data],MATCH($B268,Výskyt[kód-P]),AQ$7),"")</f>
        <v/>
      </c>
      <c r="AR268" s="48" t="str">
        <f ca="1">IF(AND($B268&gt;0,AR$7&gt;0),INDEX(Výskyt[#Data],MATCH($B268,Výskyt[kód-P]),AR$7),"")</f>
        <v/>
      </c>
      <c r="AS268" s="48" t="str">
        <f ca="1">IF(AND($B268&gt;0,AS$7&gt;0),INDEX(Výskyt[#Data],MATCH($B268,Výskyt[kód-P]),AS$7),"")</f>
        <v/>
      </c>
      <c r="AT268" s="48" t="str">
        <f ca="1">IF(AND($B268&gt;0,AT$7&gt;0),INDEX(Výskyt[#Data],MATCH($B268,Výskyt[kód-P]),AT$7),"")</f>
        <v/>
      </c>
      <c r="AU268" s="48" t="str">
        <f ca="1">IF(AND($B268&gt;0,AU$7&gt;0),INDEX(Výskyt[#Data],MATCH($B268,Výskyt[kód-P]),AU$7),"")</f>
        <v/>
      </c>
      <c r="AV268" s="48" t="str">
        <f ca="1">IF(AND($B268&gt;0,AV$7&gt;0),INDEX(Výskyt[#Data],MATCH($B268,Výskyt[kód-P]),AV$7),"")</f>
        <v/>
      </c>
      <c r="AW268" s="48" t="str">
        <f ca="1">IF(AND($B268&gt;0,AW$7&gt;0),INDEX(Výskyt[#Data],MATCH($B268,Výskyt[kód-P]),AW$7),"")</f>
        <v/>
      </c>
      <c r="AX268" s="48" t="str">
        <f ca="1">IF(AND($B268&gt;0,AX$7&gt;0),INDEX(Výskyt[#Data],MATCH($B268,Výskyt[kód-P]),AX$7),"")</f>
        <v/>
      </c>
      <c r="AY268" s="48" t="str">
        <f ca="1">IF(AND($B268&gt;0,AY$7&gt;0),INDEX(Výskyt[#Data],MATCH($B268,Výskyt[kód-P]),AY$7),"")</f>
        <v/>
      </c>
      <c r="AZ268" s="48" t="str">
        <f ca="1">IF(AND($B268&gt;0,AZ$7&gt;0),INDEX(Výskyt[#Data],MATCH($B268,Výskyt[kód-P]),AZ$7),"")</f>
        <v/>
      </c>
      <c r="BA268" s="48" t="str">
        <f ca="1">IF(AND($B268&gt;0,BA$7&gt;0),INDEX(Výskyt[#Data],MATCH($B268,Výskyt[kód-P]),BA$7),"")</f>
        <v/>
      </c>
      <c r="BB268" s="42"/>
    </row>
    <row r="269" spans="1:54" ht="12.75" customHeight="1" x14ac:dyDescent="0.4">
      <c r="A269" s="54">
        <v>261</v>
      </c>
      <c r="B269" s="55" t="str">
        <f>IFERROR(INDEX(Výskyt[[poradie]:[kód-P]],MATCH(A269,Výskyt[poradie],0),2),"")</f>
        <v/>
      </c>
      <c r="C269" s="55" t="str">
        <f>IFERROR(INDEX(Cenník[[Kód]:[Názov]],MATCH($B269,Cenník[Kód]),2),"")</f>
        <v/>
      </c>
      <c r="D269" s="48" t="str">
        <f t="shared" ca="1" si="12"/>
        <v/>
      </c>
      <c r="E269" s="56" t="str">
        <f>IFERROR(INDEX(Cenník[[KódN]:[JC]],MATCH($B269,Cenník[KódN]),2),"")</f>
        <v/>
      </c>
      <c r="F269" s="57" t="str">
        <f t="shared" ca="1" si="13"/>
        <v/>
      </c>
      <c r="G269" s="42"/>
      <c r="H269" s="58" t="str">
        <f t="shared" si="14"/>
        <v/>
      </c>
      <c r="I269" s="48" t="str">
        <f ca="1">IF(AND($B269&gt;0,I$7&gt;0),INDEX(Výskyt[#Data],MATCH($B269,Výskyt[kód-P]),I$7),"")</f>
        <v/>
      </c>
      <c r="J269" s="48" t="str">
        <f ca="1">IF(AND($B269&gt;0,J$7&gt;0),INDEX(Výskyt[#Data],MATCH($B269,Výskyt[kód-P]),J$7),"")</f>
        <v/>
      </c>
      <c r="K269" s="48" t="str">
        <f ca="1">IF(AND($B269&gt;0,K$7&gt;0),INDEX(Výskyt[#Data],MATCH($B269,Výskyt[kód-P]),K$7),"")</f>
        <v/>
      </c>
      <c r="L269" s="48" t="str">
        <f ca="1">IF(AND($B269&gt;0,L$7&gt;0),INDEX(Výskyt[#Data],MATCH($B269,Výskyt[kód-P]),L$7),"")</f>
        <v/>
      </c>
      <c r="M269" s="48" t="str">
        <f ca="1">IF(AND($B269&gt;0,M$7&gt;0),INDEX(Výskyt[#Data],MATCH($B269,Výskyt[kód-P]),M$7),"")</f>
        <v/>
      </c>
      <c r="N269" s="48" t="str">
        <f ca="1">IF(AND($B269&gt;0,N$7&gt;0),INDEX(Výskyt[#Data],MATCH($B269,Výskyt[kód-P]),N$7),"")</f>
        <v/>
      </c>
      <c r="O269" s="48" t="str">
        <f ca="1">IF(AND($B269&gt;0,O$7&gt;0),INDEX(Výskyt[#Data],MATCH($B269,Výskyt[kód-P]),O$7),"")</f>
        <v/>
      </c>
      <c r="P269" s="48" t="str">
        <f ca="1">IF(AND($B269&gt;0,P$7&gt;0),INDEX(Výskyt[#Data],MATCH($B269,Výskyt[kód-P]),P$7),"")</f>
        <v/>
      </c>
      <c r="Q269" s="48" t="str">
        <f ca="1">IF(AND($B269&gt;0,Q$7&gt;0),INDEX(Výskyt[#Data],MATCH($B269,Výskyt[kód-P]),Q$7),"")</f>
        <v/>
      </c>
      <c r="R269" s="48" t="str">
        <f ca="1">IF(AND($B269&gt;0,R$7&gt;0),INDEX(Výskyt[#Data],MATCH($B269,Výskyt[kód-P]),R$7),"")</f>
        <v/>
      </c>
      <c r="S269" s="48" t="str">
        <f ca="1">IF(AND($B269&gt;0,S$7&gt;0),INDEX(Výskyt[#Data],MATCH($B269,Výskyt[kód-P]),S$7),"")</f>
        <v/>
      </c>
      <c r="T269" s="48" t="str">
        <f ca="1">IF(AND($B269&gt;0,T$7&gt;0),INDEX(Výskyt[#Data],MATCH($B269,Výskyt[kód-P]),T$7),"")</f>
        <v/>
      </c>
      <c r="U269" s="48" t="str">
        <f ca="1">IF(AND($B269&gt;0,U$7&gt;0),INDEX(Výskyt[#Data],MATCH($B269,Výskyt[kód-P]),U$7),"")</f>
        <v/>
      </c>
      <c r="V269" s="48" t="str">
        <f ca="1">IF(AND($B269&gt;0,V$7&gt;0),INDEX(Výskyt[#Data],MATCH($B269,Výskyt[kód-P]),V$7),"")</f>
        <v/>
      </c>
      <c r="W269" s="48" t="str">
        <f ca="1">IF(AND($B269&gt;0,W$7&gt;0),INDEX(Výskyt[#Data],MATCH($B269,Výskyt[kód-P]),W$7),"")</f>
        <v/>
      </c>
      <c r="X269" s="48" t="str">
        <f ca="1">IF(AND($B269&gt;0,X$7&gt;0),INDEX(Výskyt[#Data],MATCH($B269,Výskyt[kód-P]),X$7),"")</f>
        <v/>
      </c>
      <c r="Y269" s="48" t="str">
        <f ca="1">IF(AND($B269&gt;0,Y$7&gt;0),INDEX(Výskyt[#Data],MATCH($B269,Výskyt[kód-P]),Y$7),"")</f>
        <v/>
      </c>
      <c r="Z269" s="48" t="str">
        <f ca="1">IF(AND($B269&gt;0,Z$7&gt;0),INDEX(Výskyt[#Data],MATCH($B269,Výskyt[kód-P]),Z$7),"")</f>
        <v/>
      </c>
      <c r="AA269" s="48" t="str">
        <f ca="1">IF(AND($B269&gt;0,AA$7&gt;0),INDEX(Výskyt[#Data],MATCH($B269,Výskyt[kód-P]),AA$7),"")</f>
        <v/>
      </c>
      <c r="AB269" s="48" t="str">
        <f ca="1">IF(AND($B269&gt;0,AB$7&gt;0),INDEX(Výskyt[#Data],MATCH($B269,Výskyt[kód-P]),AB$7),"")</f>
        <v/>
      </c>
      <c r="AC269" s="48" t="str">
        <f ca="1">IF(AND($B269&gt;0,AC$7&gt;0),INDEX(Výskyt[#Data],MATCH($B269,Výskyt[kód-P]),AC$7),"")</f>
        <v/>
      </c>
      <c r="AD269" s="48" t="str">
        <f ca="1">IF(AND($B269&gt;0,AD$7&gt;0),INDEX(Výskyt[#Data],MATCH($B269,Výskyt[kód-P]),AD$7),"")</f>
        <v/>
      </c>
      <c r="AE269" s="48" t="str">
        <f ca="1">IF(AND($B269&gt;0,AE$7&gt;0),INDEX(Výskyt[#Data],MATCH($B269,Výskyt[kód-P]),AE$7),"")</f>
        <v/>
      </c>
      <c r="AF269" s="48" t="str">
        <f ca="1">IF(AND($B269&gt;0,AF$7&gt;0),INDEX(Výskyt[#Data],MATCH($B269,Výskyt[kód-P]),AF$7),"")</f>
        <v/>
      </c>
      <c r="AG269" s="48" t="str">
        <f ca="1">IF(AND($B269&gt;0,AG$7&gt;0),INDEX(Výskyt[#Data],MATCH($B269,Výskyt[kód-P]),AG$7),"")</f>
        <v/>
      </c>
      <c r="AH269" s="48" t="str">
        <f ca="1">IF(AND($B269&gt;0,AH$7&gt;0),INDEX(Výskyt[#Data],MATCH($B269,Výskyt[kód-P]),AH$7),"")</f>
        <v/>
      </c>
      <c r="AI269" s="48" t="str">
        <f ca="1">IF(AND($B269&gt;0,AI$7&gt;0),INDEX(Výskyt[#Data],MATCH($B269,Výskyt[kód-P]),AI$7),"")</f>
        <v/>
      </c>
      <c r="AJ269" s="48" t="str">
        <f ca="1">IF(AND($B269&gt;0,AJ$7&gt;0),INDEX(Výskyt[#Data],MATCH($B269,Výskyt[kód-P]),AJ$7),"")</f>
        <v/>
      </c>
      <c r="AK269" s="48" t="str">
        <f ca="1">IF(AND($B269&gt;0,AK$7&gt;0),INDEX(Výskyt[#Data],MATCH($B269,Výskyt[kód-P]),AK$7),"")</f>
        <v/>
      </c>
      <c r="AL269" s="48" t="str">
        <f ca="1">IF(AND($B269&gt;0,AL$7&gt;0),INDEX(Výskyt[#Data],MATCH($B269,Výskyt[kód-P]),AL$7),"")</f>
        <v/>
      </c>
      <c r="AM269" s="48" t="str">
        <f ca="1">IF(AND($B269&gt;0,AM$7&gt;0),INDEX(Výskyt[#Data],MATCH($B269,Výskyt[kód-P]),AM$7),"")</f>
        <v/>
      </c>
      <c r="AN269" s="48" t="str">
        <f ca="1">IF(AND($B269&gt;0,AN$7&gt;0),INDEX(Výskyt[#Data],MATCH($B269,Výskyt[kód-P]),AN$7),"")</f>
        <v/>
      </c>
      <c r="AO269" s="48" t="str">
        <f ca="1">IF(AND($B269&gt;0,AO$7&gt;0),INDEX(Výskyt[#Data],MATCH($B269,Výskyt[kód-P]),AO$7),"")</f>
        <v/>
      </c>
      <c r="AP269" s="48" t="str">
        <f ca="1">IF(AND($B269&gt;0,AP$7&gt;0),INDEX(Výskyt[#Data],MATCH($B269,Výskyt[kód-P]),AP$7),"")</f>
        <v/>
      </c>
      <c r="AQ269" s="48" t="str">
        <f ca="1">IF(AND($B269&gt;0,AQ$7&gt;0),INDEX(Výskyt[#Data],MATCH($B269,Výskyt[kód-P]),AQ$7),"")</f>
        <v/>
      </c>
      <c r="AR269" s="48" t="str">
        <f ca="1">IF(AND($B269&gt;0,AR$7&gt;0),INDEX(Výskyt[#Data],MATCH($B269,Výskyt[kód-P]),AR$7),"")</f>
        <v/>
      </c>
      <c r="AS269" s="48" t="str">
        <f ca="1">IF(AND($B269&gt;0,AS$7&gt;0),INDEX(Výskyt[#Data],MATCH($B269,Výskyt[kód-P]),AS$7),"")</f>
        <v/>
      </c>
      <c r="AT269" s="48" t="str">
        <f ca="1">IF(AND($B269&gt;0,AT$7&gt;0),INDEX(Výskyt[#Data],MATCH($B269,Výskyt[kód-P]),AT$7),"")</f>
        <v/>
      </c>
      <c r="AU269" s="48" t="str">
        <f ca="1">IF(AND($B269&gt;0,AU$7&gt;0),INDEX(Výskyt[#Data],MATCH($B269,Výskyt[kód-P]),AU$7),"")</f>
        <v/>
      </c>
      <c r="AV269" s="48" t="str">
        <f ca="1">IF(AND($B269&gt;0,AV$7&gt;0),INDEX(Výskyt[#Data],MATCH($B269,Výskyt[kód-P]),AV$7),"")</f>
        <v/>
      </c>
      <c r="AW269" s="48" t="str">
        <f ca="1">IF(AND($B269&gt;0,AW$7&gt;0),INDEX(Výskyt[#Data],MATCH($B269,Výskyt[kód-P]),AW$7),"")</f>
        <v/>
      </c>
      <c r="AX269" s="48" t="str">
        <f ca="1">IF(AND($B269&gt;0,AX$7&gt;0),INDEX(Výskyt[#Data],MATCH($B269,Výskyt[kód-P]),AX$7),"")</f>
        <v/>
      </c>
      <c r="AY269" s="48" t="str">
        <f ca="1">IF(AND($B269&gt;0,AY$7&gt;0),INDEX(Výskyt[#Data],MATCH($B269,Výskyt[kód-P]),AY$7),"")</f>
        <v/>
      </c>
      <c r="AZ269" s="48" t="str">
        <f ca="1">IF(AND($B269&gt;0,AZ$7&gt;0),INDEX(Výskyt[#Data],MATCH($B269,Výskyt[kód-P]),AZ$7),"")</f>
        <v/>
      </c>
      <c r="BA269" s="48" t="str">
        <f ca="1">IF(AND($B269&gt;0,BA$7&gt;0),INDEX(Výskyt[#Data],MATCH($B269,Výskyt[kód-P]),BA$7),"")</f>
        <v/>
      </c>
      <c r="BB269" s="42"/>
    </row>
    <row r="270" spans="1:54" ht="12.75" customHeight="1" x14ac:dyDescent="0.4">
      <c r="A270" s="54">
        <v>262</v>
      </c>
      <c r="B270" s="55" t="str">
        <f>IFERROR(INDEX(Výskyt[[poradie]:[kód-P]],MATCH(A270,Výskyt[poradie],0),2),"")</f>
        <v/>
      </c>
      <c r="C270" s="55" t="str">
        <f>IFERROR(INDEX(Cenník[[Kód]:[Názov]],MATCH($B270,Cenník[Kód]),2),"")</f>
        <v/>
      </c>
      <c r="D270" s="48" t="str">
        <f t="shared" ca="1" si="12"/>
        <v/>
      </c>
      <c r="E270" s="56" t="str">
        <f>IFERROR(INDEX(Cenník[[KódN]:[JC]],MATCH($B270,Cenník[KódN]),2),"")</f>
        <v/>
      </c>
      <c r="F270" s="57" t="str">
        <f t="shared" ca="1" si="13"/>
        <v/>
      </c>
      <c r="G270" s="42"/>
      <c r="H270" s="58" t="str">
        <f t="shared" si="14"/>
        <v/>
      </c>
      <c r="I270" s="48" t="str">
        <f ca="1">IF(AND($B270&gt;0,I$7&gt;0),INDEX(Výskyt[#Data],MATCH($B270,Výskyt[kód-P]),I$7),"")</f>
        <v/>
      </c>
      <c r="J270" s="48" t="str">
        <f ca="1">IF(AND($B270&gt;0,J$7&gt;0),INDEX(Výskyt[#Data],MATCH($B270,Výskyt[kód-P]),J$7),"")</f>
        <v/>
      </c>
      <c r="K270" s="48" t="str">
        <f ca="1">IF(AND($B270&gt;0,K$7&gt;0),INDEX(Výskyt[#Data],MATCH($B270,Výskyt[kód-P]),K$7),"")</f>
        <v/>
      </c>
      <c r="L270" s="48" t="str">
        <f ca="1">IF(AND($B270&gt;0,L$7&gt;0),INDEX(Výskyt[#Data],MATCH($B270,Výskyt[kód-P]),L$7),"")</f>
        <v/>
      </c>
      <c r="M270" s="48" t="str">
        <f ca="1">IF(AND($B270&gt;0,M$7&gt;0),INDEX(Výskyt[#Data],MATCH($B270,Výskyt[kód-P]),M$7),"")</f>
        <v/>
      </c>
      <c r="N270" s="48" t="str">
        <f ca="1">IF(AND($B270&gt;0,N$7&gt;0),INDEX(Výskyt[#Data],MATCH($B270,Výskyt[kód-P]),N$7),"")</f>
        <v/>
      </c>
      <c r="O270" s="48" t="str">
        <f ca="1">IF(AND($B270&gt;0,O$7&gt;0),INDEX(Výskyt[#Data],MATCH($B270,Výskyt[kód-P]),O$7),"")</f>
        <v/>
      </c>
      <c r="P270" s="48" t="str">
        <f ca="1">IF(AND($B270&gt;0,P$7&gt;0),INDEX(Výskyt[#Data],MATCH($B270,Výskyt[kód-P]),P$7),"")</f>
        <v/>
      </c>
      <c r="Q270" s="48" t="str">
        <f ca="1">IF(AND($B270&gt;0,Q$7&gt;0),INDEX(Výskyt[#Data],MATCH($B270,Výskyt[kód-P]),Q$7),"")</f>
        <v/>
      </c>
      <c r="R270" s="48" t="str">
        <f ca="1">IF(AND($B270&gt;0,R$7&gt;0),INDEX(Výskyt[#Data],MATCH($B270,Výskyt[kód-P]),R$7),"")</f>
        <v/>
      </c>
      <c r="S270" s="48" t="str">
        <f ca="1">IF(AND($B270&gt;0,S$7&gt;0),INDEX(Výskyt[#Data],MATCH($B270,Výskyt[kód-P]),S$7),"")</f>
        <v/>
      </c>
      <c r="T270" s="48" t="str">
        <f ca="1">IF(AND($B270&gt;0,T$7&gt;0),INDEX(Výskyt[#Data],MATCH($B270,Výskyt[kód-P]),T$7),"")</f>
        <v/>
      </c>
      <c r="U270" s="48" t="str">
        <f ca="1">IF(AND($B270&gt;0,U$7&gt;0),INDEX(Výskyt[#Data],MATCH($B270,Výskyt[kód-P]),U$7),"")</f>
        <v/>
      </c>
      <c r="V270" s="48" t="str">
        <f ca="1">IF(AND($B270&gt;0,V$7&gt;0),INDEX(Výskyt[#Data],MATCH($B270,Výskyt[kód-P]),V$7),"")</f>
        <v/>
      </c>
      <c r="W270" s="48" t="str">
        <f ca="1">IF(AND($B270&gt;0,W$7&gt;0),INDEX(Výskyt[#Data],MATCH($B270,Výskyt[kód-P]),W$7),"")</f>
        <v/>
      </c>
      <c r="X270" s="48" t="str">
        <f ca="1">IF(AND($B270&gt;0,X$7&gt;0),INDEX(Výskyt[#Data],MATCH($B270,Výskyt[kód-P]),X$7),"")</f>
        <v/>
      </c>
      <c r="Y270" s="48" t="str">
        <f ca="1">IF(AND($B270&gt;0,Y$7&gt;0),INDEX(Výskyt[#Data],MATCH($B270,Výskyt[kód-P]),Y$7),"")</f>
        <v/>
      </c>
      <c r="Z270" s="48" t="str">
        <f ca="1">IF(AND($B270&gt;0,Z$7&gt;0),INDEX(Výskyt[#Data],MATCH($B270,Výskyt[kód-P]),Z$7),"")</f>
        <v/>
      </c>
      <c r="AA270" s="48" t="str">
        <f ca="1">IF(AND($B270&gt;0,AA$7&gt;0),INDEX(Výskyt[#Data],MATCH($B270,Výskyt[kód-P]),AA$7),"")</f>
        <v/>
      </c>
      <c r="AB270" s="48" t="str">
        <f ca="1">IF(AND($B270&gt;0,AB$7&gt;0),INDEX(Výskyt[#Data],MATCH($B270,Výskyt[kód-P]),AB$7),"")</f>
        <v/>
      </c>
      <c r="AC270" s="48" t="str">
        <f ca="1">IF(AND($B270&gt;0,AC$7&gt;0),INDEX(Výskyt[#Data],MATCH($B270,Výskyt[kód-P]),AC$7),"")</f>
        <v/>
      </c>
      <c r="AD270" s="48" t="str">
        <f ca="1">IF(AND($B270&gt;0,AD$7&gt;0),INDEX(Výskyt[#Data],MATCH($B270,Výskyt[kód-P]),AD$7),"")</f>
        <v/>
      </c>
      <c r="AE270" s="48" t="str">
        <f ca="1">IF(AND($B270&gt;0,AE$7&gt;0),INDEX(Výskyt[#Data],MATCH($B270,Výskyt[kód-P]),AE$7),"")</f>
        <v/>
      </c>
      <c r="AF270" s="48" t="str">
        <f ca="1">IF(AND($B270&gt;0,AF$7&gt;0),INDEX(Výskyt[#Data],MATCH($B270,Výskyt[kód-P]),AF$7),"")</f>
        <v/>
      </c>
      <c r="AG270" s="48" t="str">
        <f ca="1">IF(AND($B270&gt;0,AG$7&gt;0),INDEX(Výskyt[#Data],MATCH($B270,Výskyt[kód-P]),AG$7),"")</f>
        <v/>
      </c>
      <c r="AH270" s="48" t="str">
        <f ca="1">IF(AND($B270&gt;0,AH$7&gt;0),INDEX(Výskyt[#Data],MATCH($B270,Výskyt[kód-P]),AH$7),"")</f>
        <v/>
      </c>
      <c r="AI270" s="48" t="str">
        <f ca="1">IF(AND($B270&gt;0,AI$7&gt;0),INDEX(Výskyt[#Data],MATCH($B270,Výskyt[kód-P]),AI$7),"")</f>
        <v/>
      </c>
      <c r="AJ270" s="48" t="str">
        <f ca="1">IF(AND($B270&gt;0,AJ$7&gt;0),INDEX(Výskyt[#Data],MATCH($B270,Výskyt[kód-P]),AJ$7),"")</f>
        <v/>
      </c>
      <c r="AK270" s="48" t="str">
        <f ca="1">IF(AND($B270&gt;0,AK$7&gt;0),INDEX(Výskyt[#Data],MATCH($B270,Výskyt[kód-P]),AK$7),"")</f>
        <v/>
      </c>
      <c r="AL270" s="48" t="str">
        <f ca="1">IF(AND($B270&gt;0,AL$7&gt;0),INDEX(Výskyt[#Data],MATCH($B270,Výskyt[kód-P]),AL$7),"")</f>
        <v/>
      </c>
      <c r="AM270" s="48" t="str">
        <f ca="1">IF(AND($B270&gt;0,AM$7&gt;0),INDEX(Výskyt[#Data],MATCH($B270,Výskyt[kód-P]),AM$7),"")</f>
        <v/>
      </c>
      <c r="AN270" s="48" t="str">
        <f ca="1">IF(AND($B270&gt;0,AN$7&gt;0),INDEX(Výskyt[#Data],MATCH($B270,Výskyt[kód-P]),AN$7),"")</f>
        <v/>
      </c>
      <c r="AO270" s="48" t="str">
        <f ca="1">IF(AND($B270&gt;0,AO$7&gt;0),INDEX(Výskyt[#Data],MATCH($B270,Výskyt[kód-P]),AO$7),"")</f>
        <v/>
      </c>
      <c r="AP270" s="48" t="str">
        <f ca="1">IF(AND($B270&gt;0,AP$7&gt;0),INDEX(Výskyt[#Data],MATCH($B270,Výskyt[kód-P]),AP$7),"")</f>
        <v/>
      </c>
      <c r="AQ270" s="48" t="str">
        <f ca="1">IF(AND($B270&gt;0,AQ$7&gt;0),INDEX(Výskyt[#Data],MATCH($B270,Výskyt[kód-P]),AQ$7),"")</f>
        <v/>
      </c>
      <c r="AR270" s="48" t="str">
        <f ca="1">IF(AND($B270&gt;0,AR$7&gt;0),INDEX(Výskyt[#Data],MATCH($B270,Výskyt[kód-P]),AR$7),"")</f>
        <v/>
      </c>
      <c r="AS270" s="48" t="str">
        <f ca="1">IF(AND($B270&gt;0,AS$7&gt;0),INDEX(Výskyt[#Data],MATCH($B270,Výskyt[kód-P]),AS$7),"")</f>
        <v/>
      </c>
      <c r="AT270" s="48" t="str">
        <f ca="1">IF(AND($B270&gt;0,AT$7&gt;0),INDEX(Výskyt[#Data],MATCH($B270,Výskyt[kód-P]),AT$7),"")</f>
        <v/>
      </c>
      <c r="AU270" s="48" t="str">
        <f ca="1">IF(AND($B270&gt;0,AU$7&gt;0),INDEX(Výskyt[#Data],MATCH($B270,Výskyt[kód-P]),AU$7),"")</f>
        <v/>
      </c>
      <c r="AV270" s="48" t="str">
        <f ca="1">IF(AND($B270&gt;0,AV$7&gt;0),INDEX(Výskyt[#Data],MATCH($B270,Výskyt[kód-P]),AV$7),"")</f>
        <v/>
      </c>
      <c r="AW270" s="48" t="str">
        <f ca="1">IF(AND($B270&gt;0,AW$7&gt;0),INDEX(Výskyt[#Data],MATCH($B270,Výskyt[kód-P]),AW$7),"")</f>
        <v/>
      </c>
      <c r="AX270" s="48" t="str">
        <f ca="1">IF(AND($B270&gt;0,AX$7&gt;0),INDEX(Výskyt[#Data],MATCH($B270,Výskyt[kód-P]),AX$7),"")</f>
        <v/>
      </c>
      <c r="AY270" s="48" t="str">
        <f ca="1">IF(AND($B270&gt;0,AY$7&gt;0),INDEX(Výskyt[#Data],MATCH($B270,Výskyt[kód-P]),AY$7),"")</f>
        <v/>
      </c>
      <c r="AZ270" s="48" t="str">
        <f ca="1">IF(AND($B270&gt;0,AZ$7&gt;0),INDEX(Výskyt[#Data],MATCH($B270,Výskyt[kód-P]),AZ$7),"")</f>
        <v/>
      </c>
      <c r="BA270" s="48" t="str">
        <f ca="1">IF(AND($B270&gt;0,BA$7&gt;0),INDEX(Výskyt[#Data],MATCH($B270,Výskyt[kód-P]),BA$7),"")</f>
        <v/>
      </c>
      <c r="BB270" s="42"/>
    </row>
    <row r="271" spans="1:54" ht="12.75" customHeight="1" x14ac:dyDescent="0.4">
      <c r="A271" s="54">
        <v>263</v>
      </c>
      <c r="B271" s="55" t="str">
        <f>IFERROR(INDEX(Výskyt[[poradie]:[kód-P]],MATCH(A271,Výskyt[poradie],0),2),"")</f>
        <v/>
      </c>
      <c r="C271" s="55" t="str">
        <f>IFERROR(INDEX(Cenník[[Kód]:[Názov]],MATCH($B271,Cenník[Kód]),2),"")</f>
        <v/>
      </c>
      <c r="D271" s="48" t="str">
        <f t="shared" ca="1" si="12"/>
        <v/>
      </c>
      <c r="E271" s="56" t="str">
        <f>IFERROR(INDEX(Cenník[[KódN]:[JC]],MATCH($B271,Cenník[KódN]),2),"")</f>
        <v/>
      </c>
      <c r="F271" s="57" t="str">
        <f t="shared" ca="1" si="13"/>
        <v/>
      </c>
      <c r="G271" s="42"/>
      <c r="H271" s="58" t="str">
        <f t="shared" si="14"/>
        <v/>
      </c>
      <c r="I271" s="48" t="str">
        <f ca="1">IF(AND($B271&gt;0,I$7&gt;0),INDEX(Výskyt[#Data],MATCH($B271,Výskyt[kód-P]),I$7),"")</f>
        <v/>
      </c>
      <c r="J271" s="48" t="str">
        <f ca="1">IF(AND($B271&gt;0,J$7&gt;0),INDEX(Výskyt[#Data],MATCH($B271,Výskyt[kód-P]),J$7),"")</f>
        <v/>
      </c>
      <c r="K271" s="48" t="str">
        <f ca="1">IF(AND($B271&gt;0,K$7&gt;0),INDEX(Výskyt[#Data],MATCH($B271,Výskyt[kód-P]),K$7),"")</f>
        <v/>
      </c>
      <c r="L271" s="48" t="str">
        <f ca="1">IF(AND($B271&gt;0,L$7&gt;0),INDEX(Výskyt[#Data],MATCH($B271,Výskyt[kód-P]),L$7),"")</f>
        <v/>
      </c>
      <c r="M271" s="48" t="str">
        <f ca="1">IF(AND($B271&gt;0,M$7&gt;0),INDEX(Výskyt[#Data],MATCH($B271,Výskyt[kód-P]),M$7),"")</f>
        <v/>
      </c>
      <c r="N271" s="48" t="str">
        <f ca="1">IF(AND($B271&gt;0,N$7&gt;0),INDEX(Výskyt[#Data],MATCH($B271,Výskyt[kód-P]),N$7),"")</f>
        <v/>
      </c>
      <c r="O271" s="48" t="str">
        <f ca="1">IF(AND($B271&gt;0,O$7&gt;0),INDEX(Výskyt[#Data],MATCH($B271,Výskyt[kód-P]),O$7),"")</f>
        <v/>
      </c>
      <c r="P271" s="48" t="str">
        <f ca="1">IF(AND($B271&gt;0,P$7&gt;0),INDEX(Výskyt[#Data],MATCH($B271,Výskyt[kód-P]),P$7),"")</f>
        <v/>
      </c>
      <c r="Q271" s="48" t="str">
        <f ca="1">IF(AND($B271&gt;0,Q$7&gt;0),INDEX(Výskyt[#Data],MATCH($B271,Výskyt[kód-P]),Q$7),"")</f>
        <v/>
      </c>
      <c r="R271" s="48" t="str">
        <f ca="1">IF(AND($B271&gt;0,R$7&gt;0),INDEX(Výskyt[#Data],MATCH($B271,Výskyt[kód-P]),R$7),"")</f>
        <v/>
      </c>
      <c r="S271" s="48" t="str">
        <f ca="1">IF(AND($B271&gt;0,S$7&gt;0),INDEX(Výskyt[#Data],MATCH($B271,Výskyt[kód-P]),S$7),"")</f>
        <v/>
      </c>
      <c r="T271" s="48" t="str">
        <f ca="1">IF(AND($B271&gt;0,T$7&gt;0),INDEX(Výskyt[#Data],MATCH($B271,Výskyt[kód-P]),T$7),"")</f>
        <v/>
      </c>
      <c r="U271" s="48" t="str">
        <f ca="1">IF(AND($B271&gt;0,U$7&gt;0),INDEX(Výskyt[#Data],MATCH($B271,Výskyt[kód-P]),U$7),"")</f>
        <v/>
      </c>
      <c r="V271" s="48" t="str">
        <f ca="1">IF(AND($B271&gt;0,V$7&gt;0),INDEX(Výskyt[#Data],MATCH($B271,Výskyt[kód-P]),V$7),"")</f>
        <v/>
      </c>
      <c r="W271" s="48" t="str">
        <f ca="1">IF(AND($B271&gt;0,W$7&gt;0),INDEX(Výskyt[#Data],MATCH($B271,Výskyt[kód-P]),W$7),"")</f>
        <v/>
      </c>
      <c r="X271" s="48" t="str">
        <f ca="1">IF(AND($B271&gt;0,X$7&gt;0),INDEX(Výskyt[#Data],MATCH($B271,Výskyt[kód-P]),X$7),"")</f>
        <v/>
      </c>
      <c r="Y271" s="48" t="str">
        <f ca="1">IF(AND($B271&gt;0,Y$7&gt;0),INDEX(Výskyt[#Data],MATCH($B271,Výskyt[kód-P]),Y$7),"")</f>
        <v/>
      </c>
      <c r="Z271" s="48" t="str">
        <f ca="1">IF(AND($B271&gt;0,Z$7&gt;0),INDEX(Výskyt[#Data],MATCH($B271,Výskyt[kód-P]),Z$7),"")</f>
        <v/>
      </c>
      <c r="AA271" s="48" t="str">
        <f ca="1">IF(AND($B271&gt;0,AA$7&gt;0),INDEX(Výskyt[#Data],MATCH($B271,Výskyt[kód-P]),AA$7),"")</f>
        <v/>
      </c>
      <c r="AB271" s="48" t="str">
        <f ca="1">IF(AND($B271&gt;0,AB$7&gt;0),INDEX(Výskyt[#Data],MATCH($B271,Výskyt[kód-P]),AB$7),"")</f>
        <v/>
      </c>
      <c r="AC271" s="48" t="str">
        <f ca="1">IF(AND($B271&gt;0,AC$7&gt;0),INDEX(Výskyt[#Data],MATCH($B271,Výskyt[kód-P]),AC$7),"")</f>
        <v/>
      </c>
      <c r="AD271" s="48" t="str">
        <f ca="1">IF(AND($B271&gt;0,AD$7&gt;0),INDEX(Výskyt[#Data],MATCH($B271,Výskyt[kód-P]),AD$7),"")</f>
        <v/>
      </c>
      <c r="AE271" s="48" t="str">
        <f ca="1">IF(AND($B271&gt;0,AE$7&gt;0),INDEX(Výskyt[#Data],MATCH($B271,Výskyt[kód-P]),AE$7),"")</f>
        <v/>
      </c>
      <c r="AF271" s="48" t="str">
        <f ca="1">IF(AND($B271&gt;0,AF$7&gt;0),INDEX(Výskyt[#Data],MATCH($B271,Výskyt[kód-P]),AF$7),"")</f>
        <v/>
      </c>
      <c r="AG271" s="48" t="str">
        <f ca="1">IF(AND($B271&gt;0,AG$7&gt;0),INDEX(Výskyt[#Data],MATCH($B271,Výskyt[kód-P]),AG$7),"")</f>
        <v/>
      </c>
      <c r="AH271" s="48" t="str">
        <f ca="1">IF(AND($B271&gt;0,AH$7&gt;0),INDEX(Výskyt[#Data],MATCH($B271,Výskyt[kód-P]),AH$7),"")</f>
        <v/>
      </c>
      <c r="AI271" s="48" t="str">
        <f ca="1">IF(AND($B271&gt;0,AI$7&gt;0),INDEX(Výskyt[#Data],MATCH($B271,Výskyt[kód-P]),AI$7),"")</f>
        <v/>
      </c>
      <c r="AJ271" s="48" t="str">
        <f ca="1">IF(AND($B271&gt;0,AJ$7&gt;0),INDEX(Výskyt[#Data],MATCH($B271,Výskyt[kód-P]),AJ$7),"")</f>
        <v/>
      </c>
      <c r="AK271" s="48" t="str">
        <f ca="1">IF(AND($B271&gt;0,AK$7&gt;0),INDEX(Výskyt[#Data],MATCH($B271,Výskyt[kód-P]),AK$7),"")</f>
        <v/>
      </c>
      <c r="AL271" s="48" t="str">
        <f ca="1">IF(AND($B271&gt;0,AL$7&gt;0),INDEX(Výskyt[#Data],MATCH($B271,Výskyt[kód-P]),AL$7),"")</f>
        <v/>
      </c>
      <c r="AM271" s="48" t="str">
        <f ca="1">IF(AND($B271&gt;0,AM$7&gt;0),INDEX(Výskyt[#Data],MATCH($B271,Výskyt[kód-P]),AM$7),"")</f>
        <v/>
      </c>
      <c r="AN271" s="48" t="str">
        <f ca="1">IF(AND($B271&gt;0,AN$7&gt;0),INDEX(Výskyt[#Data],MATCH($B271,Výskyt[kód-P]),AN$7),"")</f>
        <v/>
      </c>
      <c r="AO271" s="48" t="str">
        <f ca="1">IF(AND($B271&gt;0,AO$7&gt;0),INDEX(Výskyt[#Data],MATCH($B271,Výskyt[kód-P]),AO$7),"")</f>
        <v/>
      </c>
      <c r="AP271" s="48" t="str">
        <f ca="1">IF(AND($B271&gt;0,AP$7&gt;0),INDEX(Výskyt[#Data],MATCH($B271,Výskyt[kód-P]),AP$7),"")</f>
        <v/>
      </c>
      <c r="AQ271" s="48" t="str">
        <f ca="1">IF(AND($B271&gt;0,AQ$7&gt;0),INDEX(Výskyt[#Data],MATCH($B271,Výskyt[kód-P]),AQ$7),"")</f>
        <v/>
      </c>
      <c r="AR271" s="48" t="str">
        <f ca="1">IF(AND($B271&gt;0,AR$7&gt;0),INDEX(Výskyt[#Data],MATCH($B271,Výskyt[kód-P]),AR$7),"")</f>
        <v/>
      </c>
      <c r="AS271" s="48" t="str">
        <f ca="1">IF(AND($B271&gt;0,AS$7&gt;0),INDEX(Výskyt[#Data],MATCH($B271,Výskyt[kód-P]),AS$7),"")</f>
        <v/>
      </c>
      <c r="AT271" s="48" t="str">
        <f ca="1">IF(AND($B271&gt;0,AT$7&gt;0),INDEX(Výskyt[#Data],MATCH($B271,Výskyt[kód-P]),AT$7),"")</f>
        <v/>
      </c>
      <c r="AU271" s="48" t="str">
        <f ca="1">IF(AND($B271&gt;0,AU$7&gt;0),INDEX(Výskyt[#Data],MATCH($B271,Výskyt[kód-P]),AU$7),"")</f>
        <v/>
      </c>
      <c r="AV271" s="48" t="str">
        <f ca="1">IF(AND($B271&gt;0,AV$7&gt;0),INDEX(Výskyt[#Data],MATCH($B271,Výskyt[kód-P]),AV$7),"")</f>
        <v/>
      </c>
      <c r="AW271" s="48" t="str">
        <f ca="1">IF(AND($B271&gt;0,AW$7&gt;0),INDEX(Výskyt[#Data],MATCH($B271,Výskyt[kód-P]),AW$7),"")</f>
        <v/>
      </c>
      <c r="AX271" s="48" t="str">
        <f ca="1">IF(AND($B271&gt;0,AX$7&gt;0),INDEX(Výskyt[#Data],MATCH($B271,Výskyt[kód-P]),AX$7),"")</f>
        <v/>
      </c>
      <c r="AY271" s="48" t="str">
        <f ca="1">IF(AND($B271&gt;0,AY$7&gt;0),INDEX(Výskyt[#Data],MATCH($B271,Výskyt[kód-P]),AY$7),"")</f>
        <v/>
      </c>
      <c r="AZ271" s="48" t="str">
        <f ca="1">IF(AND($B271&gt;0,AZ$7&gt;0),INDEX(Výskyt[#Data],MATCH($B271,Výskyt[kód-P]),AZ$7),"")</f>
        <v/>
      </c>
      <c r="BA271" s="48" t="str">
        <f ca="1">IF(AND($B271&gt;0,BA$7&gt;0),INDEX(Výskyt[#Data],MATCH($B271,Výskyt[kód-P]),BA$7),"")</f>
        <v/>
      </c>
      <c r="BB271" s="42"/>
    </row>
    <row r="272" spans="1:54" ht="12.75" customHeight="1" x14ac:dyDescent="0.4">
      <c r="A272" s="54">
        <v>264</v>
      </c>
      <c r="B272" s="55" t="str">
        <f>IFERROR(INDEX(Výskyt[[poradie]:[kód-P]],MATCH(A272,Výskyt[poradie],0),2),"")</f>
        <v/>
      </c>
      <c r="C272" s="55" t="str">
        <f>IFERROR(INDEX(Cenník[[Kód]:[Názov]],MATCH($B272,Cenník[Kód]),2),"")</f>
        <v/>
      </c>
      <c r="D272" s="48" t="str">
        <f t="shared" ca="1" si="12"/>
        <v/>
      </c>
      <c r="E272" s="56" t="str">
        <f>IFERROR(INDEX(Cenník[[KódN]:[JC]],MATCH($B272,Cenník[KódN]),2),"")</f>
        <v/>
      </c>
      <c r="F272" s="57" t="str">
        <f t="shared" ca="1" si="13"/>
        <v/>
      </c>
      <c r="G272" s="42"/>
      <c r="H272" s="58" t="str">
        <f t="shared" si="14"/>
        <v/>
      </c>
      <c r="I272" s="48" t="str">
        <f ca="1">IF(AND($B272&gt;0,I$7&gt;0),INDEX(Výskyt[#Data],MATCH($B272,Výskyt[kód-P]),I$7),"")</f>
        <v/>
      </c>
      <c r="J272" s="48" t="str">
        <f ca="1">IF(AND($B272&gt;0,J$7&gt;0),INDEX(Výskyt[#Data],MATCH($B272,Výskyt[kód-P]),J$7),"")</f>
        <v/>
      </c>
      <c r="K272" s="48" t="str">
        <f ca="1">IF(AND($B272&gt;0,K$7&gt;0),INDEX(Výskyt[#Data],MATCH($B272,Výskyt[kód-P]),K$7),"")</f>
        <v/>
      </c>
      <c r="L272" s="48" t="str">
        <f ca="1">IF(AND($B272&gt;0,L$7&gt;0),INDEX(Výskyt[#Data],MATCH($B272,Výskyt[kód-P]),L$7),"")</f>
        <v/>
      </c>
      <c r="M272" s="48" t="str">
        <f ca="1">IF(AND($B272&gt;0,M$7&gt;0),INDEX(Výskyt[#Data],MATCH($B272,Výskyt[kód-P]),M$7),"")</f>
        <v/>
      </c>
      <c r="N272" s="48" t="str">
        <f ca="1">IF(AND($B272&gt;0,N$7&gt;0),INDEX(Výskyt[#Data],MATCH($B272,Výskyt[kód-P]),N$7),"")</f>
        <v/>
      </c>
      <c r="O272" s="48" t="str">
        <f ca="1">IF(AND($B272&gt;0,O$7&gt;0),INDEX(Výskyt[#Data],MATCH($B272,Výskyt[kód-P]),O$7),"")</f>
        <v/>
      </c>
      <c r="P272" s="48" t="str">
        <f ca="1">IF(AND($B272&gt;0,P$7&gt;0),INDEX(Výskyt[#Data],MATCH($B272,Výskyt[kód-P]),P$7),"")</f>
        <v/>
      </c>
      <c r="Q272" s="48" t="str">
        <f ca="1">IF(AND($B272&gt;0,Q$7&gt;0),INDEX(Výskyt[#Data],MATCH($B272,Výskyt[kód-P]),Q$7),"")</f>
        <v/>
      </c>
      <c r="R272" s="48" t="str">
        <f ca="1">IF(AND($B272&gt;0,R$7&gt;0),INDEX(Výskyt[#Data],MATCH($B272,Výskyt[kód-P]),R$7),"")</f>
        <v/>
      </c>
      <c r="S272" s="48" t="str">
        <f ca="1">IF(AND($B272&gt;0,S$7&gt;0),INDEX(Výskyt[#Data],MATCH($B272,Výskyt[kód-P]),S$7),"")</f>
        <v/>
      </c>
      <c r="T272" s="48" t="str">
        <f ca="1">IF(AND($B272&gt;0,T$7&gt;0),INDEX(Výskyt[#Data],MATCH($B272,Výskyt[kód-P]),T$7),"")</f>
        <v/>
      </c>
      <c r="U272" s="48" t="str">
        <f ca="1">IF(AND($B272&gt;0,U$7&gt;0),INDEX(Výskyt[#Data],MATCH($B272,Výskyt[kód-P]),U$7),"")</f>
        <v/>
      </c>
      <c r="V272" s="48" t="str">
        <f ca="1">IF(AND($B272&gt;0,V$7&gt;0),INDEX(Výskyt[#Data],MATCH($B272,Výskyt[kód-P]),V$7),"")</f>
        <v/>
      </c>
      <c r="W272" s="48" t="str">
        <f ca="1">IF(AND($B272&gt;0,W$7&gt;0),INDEX(Výskyt[#Data],MATCH($B272,Výskyt[kód-P]),W$7),"")</f>
        <v/>
      </c>
      <c r="X272" s="48" t="str">
        <f ca="1">IF(AND($B272&gt;0,X$7&gt;0),INDEX(Výskyt[#Data],MATCH($B272,Výskyt[kód-P]),X$7),"")</f>
        <v/>
      </c>
      <c r="Y272" s="48" t="str">
        <f ca="1">IF(AND($B272&gt;0,Y$7&gt;0),INDEX(Výskyt[#Data],MATCH($B272,Výskyt[kód-P]),Y$7),"")</f>
        <v/>
      </c>
      <c r="Z272" s="48" t="str">
        <f ca="1">IF(AND($B272&gt;0,Z$7&gt;0),INDEX(Výskyt[#Data],MATCH($B272,Výskyt[kód-P]),Z$7),"")</f>
        <v/>
      </c>
      <c r="AA272" s="48" t="str">
        <f ca="1">IF(AND($B272&gt;0,AA$7&gt;0),INDEX(Výskyt[#Data],MATCH($B272,Výskyt[kód-P]),AA$7),"")</f>
        <v/>
      </c>
      <c r="AB272" s="48" t="str">
        <f ca="1">IF(AND($B272&gt;0,AB$7&gt;0),INDEX(Výskyt[#Data],MATCH($B272,Výskyt[kód-P]),AB$7),"")</f>
        <v/>
      </c>
      <c r="AC272" s="48" t="str">
        <f ca="1">IF(AND($B272&gt;0,AC$7&gt;0),INDEX(Výskyt[#Data],MATCH($B272,Výskyt[kód-P]),AC$7),"")</f>
        <v/>
      </c>
      <c r="AD272" s="48" t="str">
        <f ca="1">IF(AND($B272&gt;0,AD$7&gt;0),INDEX(Výskyt[#Data],MATCH($B272,Výskyt[kód-P]),AD$7),"")</f>
        <v/>
      </c>
      <c r="AE272" s="48" t="str">
        <f ca="1">IF(AND($B272&gt;0,AE$7&gt;0),INDEX(Výskyt[#Data],MATCH($B272,Výskyt[kód-P]),AE$7),"")</f>
        <v/>
      </c>
      <c r="AF272" s="48" t="str">
        <f ca="1">IF(AND($B272&gt;0,AF$7&gt;0),INDEX(Výskyt[#Data],MATCH($B272,Výskyt[kód-P]),AF$7),"")</f>
        <v/>
      </c>
      <c r="AG272" s="48" t="str">
        <f ca="1">IF(AND($B272&gt;0,AG$7&gt;0),INDEX(Výskyt[#Data],MATCH($B272,Výskyt[kód-P]),AG$7),"")</f>
        <v/>
      </c>
      <c r="AH272" s="48" t="str">
        <f ca="1">IF(AND($B272&gt;0,AH$7&gt;0),INDEX(Výskyt[#Data],MATCH($B272,Výskyt[kód-P]),AH$7),"")</f>
        <v/>
      </c>
      <c r="AI272" s="48" t="str">
        <f ca="1">IF(AND($B272&gt;0,AI$7&gt;0),INDEX(Výskyt[#Data],MATCH($B272,Výskyt[kód-P]),AI$7),"")</f>
        <v/>
      </c>
      <c r="AJ272" s="48" t="str">
        <f ca="1">IF(AND($B272&gt;0,AJ$7&gt;0),INDEX(Výskyt[#Data],MATCH($B272,Výskyt[kód-P]),AJ$7),"")</f>
        <v/>
      </c>
      <c r="AK272" s="48" t="str">
        <f ca="1">IF(AND($B272&gt;0,AK$7&gt;0),INDEX(Výskyt[#Data],MATCH($B272,Výskyt[kód-P]),AK$7),"")</f>
        <v/>
      </c>
      <c r="AL272" s="48" t="str">
        <f ca="1">IF(AND($B272&gt;0,AL$7&gt;0),INDEX(Výskyt[#Data],MATCH($B272,Výskyt[kód-P]),AL$7),"")</f>
        <v/>
      </c>
      <c r="AM272" s="48" t="str">
        <f ca="1">IF(AND($B272&gt;0,AM$7&gt;0),INDEX(Výskyt[#Data],MATCH($B272,Výskyt[kód-P]),AM$7),"")</f>
        <v/>
      </c>
      <c r="AN272" s="48" t="str">
        <f ca="1">IF(AND($B272&gt;0,AN$7&gt;0),INDEX(Výskyt[#Data],MATCH($B272,Výskyt[kód-P]),AN$7),"")</f>
        <v/>
      </c>
      <c r="AO272" s="48" t="str">
        <f ca="1">IF(AND($B272&gt;0,AO$7&gt;0),INDEX(Výskyt[#Data],MATCH($B272,Výskyt[kód-P]),AO$7),"")</f>
        <v/>
      </c>
      <c r="AP272" s="48" t="str">
        <f ca="1">IF(AND($B272&gt;0,AP$7&gt;0),INDEX(Výskyt[#Data],MATCH($B272,Výskyt[kód-P]),AP$7),"")</f>
        <v/>
      </c>
      <c r="AQ272" s="48" t="str">
        <f ca="1">IF(AND($B272&gt;0,AQ$7&gt;0),INDEX(Výskyt[#Data],MATCH($B272,Výskyt[kód-P]),AQ$7),"")</f>
        <v/>
      </c>
      <c r="AR272" s="48" t="str">
        <f ca="1">IF(AND($B272&gt;0,AR$7&gt;0),INDEX(Výskyt[#Data],MATCH($B272,Výskyt[kód-P]),AR$7),"")</f>
        <v/>
      </c>
      <c r="AS272" s="48" t="str">
        <f ca="1">IF(AND($B272&gt;0,AS$7&gt;0),INDEX(Výskyt[#Data],MATCH($B272,Výskyt[kód-P]),AS$7),"")</f>
        <v/>
      </c>
      <c r="AT272" s="48" t="str">
        <f ca="1">IF(AND($B272&gt;0,AT$7&gt;0),INDEX(Výskyt[#Data],MATCH($B272,Výskyt[kód-P]),AT$7),"")</f>
        <v/>
      </c>
      <c r="AU272" s="48" t="str">
        <f ca="1">IF(AND($B272&gt;0,AU$7&gt;0),INDEX(Výskyt[#Data],MATCH($B272,Výskyt[kód-P]),AU$7),"")</f>
        <v/>
      </c>
      <c r="AV272" s="48" t="str">
        <f ca="1">IF(AND($B272&gt;0,AV$7&gt;0),INDEX(Výskyt[#Data],MATCH($B272,Výskyt[kód-P]),AV$7),"")</f>
        <v/>
      </c>
      <c r="AW272" s="48" t="str">
        <f ca="1">IF(AND($B272&gt;0,AW$7&gt;0),INDEX(Výskyt[#Data],MATCH($B272,Výskyt[kód-P]),AW$7),"")</f>
        <v/>
      </c>
      <c r="AX272" s="48" t="str">
        <f ca="1">IF(AND($B272&gt;0,AX$7&gt;0),INDEX(Výskyt[#Data],MATCH($B272,Výskyt[kód-P]),AX$7),"")</f>
        <v/>
      </c>
      <c r="AY272" s="48" t="str">
        <f ca="1">IF(AND($B272&gt;0,AY$7&gt;0),INDEX(Výskyt[#Data],MATCH($B272,Výskyt[kód-P]),AY$7),"")</f>
        <v/>
      </c>
      <c r="AZ272" s="48" t="str">
        <f ca="1">IF(AND($B272&gt;0,AZ$7&gt;0),INDEX(Výskyt[#Data],MATCH($B272,Výskyt[kód-P]),AZ$7),"")</f>
        <v/>
      </c>
      <c r="BA272" s="48" t="str">
        <f ca="1">IF(AND($B272&gt;0,BA$7&gt;0),INDEX(Výskyt[#Data],MATCH($B272,Výskyt[kód-P]),BA$7),"")</f>
        <v/>
      </c>
      <c r="BB272" s="42"/>
    </row>
    <row r="273" spans="1:54" ht="12.75" customHeight="1" x14ac:dyDescent="0.4">
      <c r="A273" s="54">
        <v>265</v>
      </c>
      <c r="B273" s="55" t="str">
        <f>IFERROR(INDEX(Výskyt[[poradie]:[kód-P]],MATCH(A273,Výskyt[poradie],0),2),"")</f>
        <v/>
      </c>
      <c r="C273" s="55" t="str">
        <f>IFERROR(INDEX(Cenník[[Kód]:[Názov]],MATCH($B273,Cenník[Kód]),2),"")</f>
        <v/>
      </c>
      <c r="D273" s="48" t="str">
        <f t="shared" ca="1" si="12"/>
        <v/>
      </c>
      <c r="E273" s="56" t="str">
        <f>IFERROR(INDEX(Cenník[[KódN]:[JC]],MATCH($B273,Cenník[KódN]),2),"")</f>
        <v/>
      </c>
      <c r="F273" s="57" t="str">
        <f t="shared" ca="1" si="13"/>
        <v/>
      </c>
      <c r="G273" s="42"/>
      <c r="H273" s="58" t="str">
        <f t="shared" si="14"/>
        <v/>
      </c>
      <c r="I273" s="48" t="str">
        <f ca="1">IF(AND($B273&gt;0,I$7&gt;0),INDEX(Výskyt[#Data],MATCH($B273,Výskyt[kód-P]),I$7),"")</f>
        <v/>
      </c>
      <c r="J273" s="48" t="str">
        <f ca="1">IF(AND($B273&gt;0,J$7&gt;0),INDEX(Výskyt[#Data],MATCH($B273,Výskyt[kód-P]),J$7),"")</f>
        <v/>
      </c>
      <c r="K273" s="48" t="str">
        <f ca="1">IF(AND($B273&gt;0,K$7&gt;0),INDEX(Výskyt[#Data],MATCH($B273,Výskyt[kód-P]),K$7),"")</f>
        <v/>
      </c>
      <c r="L273" s="48" t="str">
        <f ca="1">IF(AND($B273&gt;0,L$7&gt;0),INDEX(Výskyt[#Data],MATCH($B273,Výskyt[kód-P]),L$7),"")</f>
        <v/>
      </c>
      <c r="M273" s="48" t="str">
        <f ca="1">IF(AND($B273&gt;0,M$7&gt;0),INDEX(Výskyt[#Data],MATCH($B273,Výskyt[kód-P]),M$7),"")</f>
        <v/>
      </c>
      <c r="N273" s="48" t="str">
        <f ca="1">IF(AND($B273&gt;0,N$7&gt;0),INDEX(Výskyt[#Data],MATCH($B273,Výskyt[kód-P]),N$7),"")</f>
        <v/>
      </c>
      <c r="O273" s="48" t="str">
        <f ca="1">IF(AND($B273&gt;0,O$7&gt;0),INDEX(Výskyt[#Data],MATCH($B273,Výskyt[kód-P]),O$7),"")</f>
        <v/>
      </c>
      <c r="P273" s="48" t="str">
        <f ca="1">IF(AND($B273&gt;0,P$7&gt;0),INDEX(Výskyt[#Data],MATCH($B273,Výskyt[kód-P]),P$7),"")</f>
        <v/>
      </c>
      <c r="Q273" s="48" t="str">
        <f ca="1">IF(AND($B273&gt;0,Q$7&gt;0),INDEX(Výskyt[#Data],MATCH($B273,Výskyt[kód-P]),Q$7),"")</f>
        <v/>
      </c>
      <c r="R273" s="48" t="str">
        <f ca="1">IF(AND($B273&gt;0,R$7&gt;0),INDEX(Výskyt[#Data],MATCH($B273,Výskyt[kód-P]),R$7),"")</f>
        <v/>
      </c>
      <c r="S273" s="48" t="str">
        <f ca="1">IF(AND($B273&gt;0,S$7&gt;0),INDEX(Výskyt[#Data],MATCH($B273,Výskyt[kód-P]),S$7),"")</f>
        <v/>
      </c>
      <c r="T273" s="48" t="str">
        <f ca="1">IF(AND($B273&gt;0,T$7&gt;0),INDEX(Výskyt[#Data],MATCH($B273,Výskyt[kód-P]),T$7),"")</f>
        <v/>
      </c>
      <c r="U273" s="48" t="str">
        <f ca="1">IF(AND($B273&gt;0,U$7&gt;0),INDEX(Výskyt[#Data],MATCH($B273,Výskyt[kód-P]),U$7),"")</f>
        <v/>
      </c>
      <c r="V273" s="48" t="str">
        <f ca="1">IF(AND($B273&gt;0,V$7&gt;0),INDEX(Výskyt[#Data],MATCH($B273,Výskyt[kód-P]),V$7),"")</f>
        <v/>
      </c>
      <c r="W273" s="48" t="str">
        <f ca="1">IF(AND($B273&gt;0,W$7&gt;0),INDEX(Výskyt[#Data],MATCH($B273,Výskyt[kód-P]),W$7),"")</f>
        <v/>
      </c>
      <c r="X273" s="48" t="str">
        <f ca="1">IF(AND($B273&gt;0,X$7&gt;0),INDEX(Výskyt[#Data],MATCH($B273,Výskyt[kód-P]),X$7),"")</f>
        <v/>
      </c>
      <c r="Y273" s="48" t="str">
        <f ca="1">IF(AND($B273&gt;0,Y$7&gt;0),INDEX(Výskyt[#Data],MATCH($B273,Výskyt[kód-P]),Y$7),"")</f>
        <v/>
      </c>
      <c r="Z273" s="48" t="str">
        <f ca="1">IF(AND($B273&gt;0,Z$7&gt;0),INDEX(Výskyt[#Data],MATCH($B273,Výskyt[kód-P]),Z$7),"")</f>
        <v/>
      </c>
      <c r="AA273" s="48" t="str">
        <f ca="1">IF(AND($B273&gt;0,AA$7&gt;0),INDEX(Výskyt[#Data],MATCH($B273,Výskyt[kód-P]),AA$7),"")</f>
        <v/>
      </c>
      <c r="AB273" s="48" t="str">
        <f ca="1">IF(AND($B273&gt;0,AB$7&gt;0),INDEX(Výskyt[#Data],MATCH($B273,Výskyt[kód-P]),AB$7),"")</f>
        <v/>
      </c>
      <c r="AC273" s="48" t="str">
        <f ca="1">IF(AND($B273&gt;0,AC$7&gt;0),INDEX(Výskyt[#Data],MATCH($B273,Výskyt[kód-P]),AC$7),"")</f>
        <v/>
      </c>
      <c r="AD273" s="48" t="str">
        <f ca="1">IF(AND($B273&gt;0,AD$7&gt;0),INDEX(Výskyt[#Data],MATCH($B273,Výskyt[kód-P]),AD$7),"")</f>
        <v/>
      </c>
      <c r="AE273" s="48" t="str">
        <f ca="1">IF(AND($B273&gt;0,AE$7&gt;0),INDEX(Výskyt[#Data],MATCH($B273,Výskyt[kód-P]),AE$7),"")</f>
        <v/>
      </c>
      <c r="AF273" s="48" t="str">
        <f ca="1">IF(AND($B273&gt;0,AF$7&gt;0),INDEX(Výskyt[#Data],MATCH($B273,Výskyt[kód-P]),AF$7),"")</f>
        <v/>
      </c>
      <c r="AG273" s="48" t="str">
        <f ca="1">IF(AND($B273&gt;0,AG$7&gt;0),INDEX(Výskyt[#Data],MATCH($B273,Výskyt[kód-P]),AG$7),"")</f>
        <v/>
      </c>
      <c r="AH273" s="48" t="str">
        <f ca="1">IF(AND($B273&gt;0,AH$7&gt;0),INDEX(Výskyt[#Data],MATCH($B273,Výskyt[kód-P]),AH$7),"")</f>
        <v/>
      </c>
      <c r="AI273" s="48" t="str">
        <f ca="1">IF(AND($B273&gt;0,AI$7&gt;0),INDEX(Výskyt[#Data],MATCH($B273,Výskyt[kód-P]),AI$7),"")</f>
        <v/>
      </c>
      <c r="AJ273" s="48" t="str">
        <f ca="1">IF(AND($B273&gt;0,AJ$7&gt;0),INDEX(Výskyt[#Data],MATCH($B273,Výskyt[kód-P]),AJ$7),"")</f>
        <v/>
      </c>
      <c r="AK273" s="48" t="str">
        <f ca="1">IF(AND($B273&gt;0,AK$7&gt;0),INDEX(Výskyt[#Data],MATCH($B273,Výskyt[kód-P]),AK$7),"")</f>
        <v/>
      </c>
      <c r="AL273" s="48" t="str">
        <f ca="1">IF(AND($B273&gt;0,AL$7&gt;0),INDEX(Výskyt[#Data],MATCH($B273,Výskyt[kód-P]),AL$7),"")</f>
        <v/>
      </c>
      <c r="AM273" s="48" t="str">
        <f ca="1">IF(AND($B273&gt;0,AM$7&gt;0),INDEX(Výskyt[#Data],MATCH($B273,Výskyt[kód-P]),AM$7),"")</f>
        <v/>
      </c>
      <c r="AN273" s="48" t="str">
        <f ca="1">IF(AND($B273&gt;0,AN$7&gt;0),INDEX(Výskyt[#Data],MATCH($B273,Výskyt[kód-P]),AN$7),"")</f>
        <v/>
      </c>
      <c r="AO273" s="48" t="str">
        <f ca="1">IF(AND($B273&gt;0,AO$7&gt;0),INDEX(Výskyt[#Data],MATCH($B273,Výskyt[kód-P]),AO$7),"")</f>
        <v/>
      </c>
      <c r="AP273" s="48" t="str">
        <f ca="1">IF(AND($B273&gt;0,AP$7&gt;0),INDEX(Výskyt[#Data],MATCH($B273,Výskyt[kód-P]),AP$7),"")</f>
        <v/>
      </c>
      <c r="AQ273" s="48" t="str">
        <f ca="1">IF(AND($B273&gt;0,AQ$7&gt;0),INDEX(Výskyt[#Data],MATCH($B273,Výskyt[kód-P]),AQ$7),"")</f>
        <v/>
      </c>
      <c r="AR273" s="48" t="str">
        <f ca="1">IF(AND($B273&gt;0,AR$7&gt;0),INDEX(Výskyt[#Data],MATCH($B273,Výskyt[kód-P]),AR$7),"")</f>
        <v/>
      </c>
      <c r="AS273" s="48" t="str">
        <f ca="1">IF(AND($B273&gt;0,AS$7&gt;0),INDEX(Výskyt[#Data],MATCH($B273,Výskyt[kód-P]),AS$7),"")</f>
        <v/>
      </c>
      <c r="AT273" s="48" t="str">
        <f ca="1">IF(AND($B273&gt;0,AT$7&gt;0),INDEX(Výskyt[#Data],MATCH($B273,Výskyt[kód-P]),AT$7),"")</f>
        <v/>
      </c>
      <c r="AU273" s="48" t="str">
        <f ca="1">IF(AND($B273&gt;0,AU$7&gt;0),INDEX(Výskyt[#Data],MATCH($B273,Výskyt[kód-P]),AU$7),"")</f>
        <v/>
      </c>
      <c r="AV273" s="48" t="str">
        <f ca="1">IF(AND($B273&gt;0,AV$7&gt;0),INDEX(Výskyt[#Data],MATCH($B273,Výskyt[kód-P]),AV$7),"")</f>
        <v/>
      </c>
      <c r="AW273" s="48" t="str">
        <f ca="1">IF(AND($B273&gt;0,AW$7&gt;0),INDEX(Výskyt[#Data],MATCH($B273,Výskyt[kód-P]),AW$7),"")</f>
        <v/>
      </c>
      <c r="AX273" s="48" t="str">
        <f ca="1">IF(AND($B273&gt;0,AX$7&gt;0),INDEX(Výskyt[#Data],MATCH($B273,Výskyt[kód-P]),AX$7),"")</f>
        <v/>
      </c>
      <c r="AY273" s="48" t="str">
        <f ca="1">IF(AND($B273&gt;0,AY$7&gt;0),INDEX(Výskyt[#Data],MATCH($B273,Výskyt[kód-P]),AY$7),"")</f>
        <v/>
      </c>
      <c r="AZ273" s="48" t="str">
        <f ca="1">IF(AND($B273&gt;0,AZ$7&gt;0),INDEX(Výskyt[#Data],MATCH($B273,Výskyt[kód-P]),AZ$7),"")</f>
        <v/>
      </c>
      <c r="BA273" s="48" t="str">
        <f ca="1">IF(AND($B273&gt;0,BA$7&gt;0),INDEX(Výskyt[#Data],MATCH($B273,Výskyt[kód-P]),BA$7),"")</f>
        <v/>
      </c>
      <c r="BB273" s="42"/>
    </row>
    <row r="274" spans="1:54" ht="12.75" customHeight="1" x14ac:dyDescent="0.4">
      <c r="A274" s="54">
        <v>266</v>
      </c>
      <c r="B274" s="55" t="str">
        <f>IFERROR(INDEX(Výskyt[[poradie]:[kód-P]],MATCH(A274,Výskyt[poradie],0),2),"")</f>
        <v/>
      </c>
      <c r="C274" s="55" t="str">
        <f>IFERROR(INDEX(Cenník[[Kód]:[Názov]],MATCH($B274,Cenník[Kód]),2),"")</f>
        <v/>
      </c>
      <c r="D274" s="48" t="str">
        <f t="shared" ca="1" si="12"/>
        <v/>
      </c>
      <c r="E274" s="56" t="str">
        <f>IFERROR(INDEX(Cenník[[KódN]:[JC]],MATCH($B274,Cenník[KódN]),2),"")</f>
        <v/>
      </c>
      <c r="F274" s="57" t="str">
        <f t="shared" ca="1" si="13"/>
        <v/>
      </c>
      <c r="G274" s="42"/>
      <c r="H274" s="58" t="str">
        <f t="shared" si="14"/>
        <v/>
      </c>
      <c r="I274" s="48" t="str">
        <f ca="1">IF(AND($B274&gt;0,I$7&gt;0),INDEX(Výskyt[#Data],MATCH($B274,Výskyt[kód-P]),I$7),"")</f>
        <v/>
      </c>
      <c r="J274" s="48" t="str">
        <f ca="1">IF(AND($B274&gt;0,J$7&gt;0),INDEX(Výskyt[#Data],MATCH($B274,Výskyt[kód-P]),J$7),"")</f>
        <v/>
      </c>
      <c r="K274" s="48" t="str">
        <f ca="1">IF(AND($B274&gt;0,K$7&gt;0),INDEX(Výskyt[#Data],MATCH($B274,Výskyt[kód-P]),K$7),"")</f>
        <v/>
      </c>
      <c r="L274" s="48" t="str">
        <f ca="1">IF(AND($B274&gt;0,L$7&gt;0),INDEX(Výskyt[#Data],MATCH($B274,Výskyt[kód-P]),L$7),"")</f>
        <v/>
      </c>
      <c r="M274" s="48" t="str">
        <f ca="1">IF(AND($B274&gt;0,M$7&gt;0),INDEX(Výskyt[#Data],MATCH($B274,Výskyt[kód-P]),M$7),"")</f>
        <v/>
      </c>
      <c r="N274" s="48" t="str">
        <f ca="1">IF(AND($B274&gt;0,N$7&gt;0),INDEX(Výskyt[#Data],MATCH($B274,Výskyt[kód-P]),N$7),"")</f>
        <v/>
      </c>
      <c r="O274" s="48" t="str">
        <f ca="1">IF(AND($B274&gt;0,O$7&gt;0),INDEX(Výskyt[#Data],MATCH($B274,Výskyt[kód-P]),O$7),"")</f>
        <v/>
      </c>
      <c r="P274" s="48" t="str">
        <f ca="1">IF(AND($B274&gt;0,P$7&gt;0),INDEX(Výskyt[#Data],MATCH($B274,Výskyt[kód-P]),P$7),"")</f>
        <v/>
      </c>
      <c r="Q274" s="48" t="str">
        <f ca="1">IF(AND($B274&gt;0,Q$7&gt;0),INDEX(Výskyt[#Data],MATCH($B274,Výskyt[kód-P]),Q$7),"")</f>
        <v/>
      </c>
      <c r="R274" s="48" t="str">
        <f ca="1">IF(AND($B274&gt;0,R$7&gt;0),INDEX(Výskyt[#Data],MATCH($B274,Výskyt[kód-P]),R$7),"")</f>
        <v/>
      </c>
      <c r="S274" s="48" t="str">
        <f ca="1">IF(AND($B274&gt;0,S$7&gt;0),INDEX(Výskyt[#Data],MATCH($B274,Výskyt[kód-P]),S$7),"")</f>
        <v/>
      </c>
      <c r="T274" s="48" t="str">
        <f ca="1">IF(AND($B274&gt;0,T$7&gt;0),INDEX(Výskyt[#Data],MATCH($B274,Výskyt[kód-P]),T$7),"")</f>
        <v/>
      </c>
      <c r="U274" s="48" t="str">
        <f ca="1">IF(AND($B274&gt;0,U$7&gt;0),INDEX(Výskyt[#Data],MATCH($B274,Výskyt[kód-P]),U$7),"")</f>
        <v/>
      </c>
      <c r="V274" s="48" t="str">
        <f ca="1">IF(AND($B274&gt;0,V$7&gt;0),INDEX(Výskyt[#Data],MATCH($B274,Výskyt[kód-P]),V$7),"")</f>
        <v/>
      </c>
      <c r="W274" s="48" t="str">
        <f ca="1">IF(AND($B274&gt;0,W$7&gt;0),INDEX(Výskyt[#Data],MATCH($B274,Výskyt[kód-P]),W$7),"")</f>
        <v/>
      </c>
      <c r="X274" s="48" t="str">
        <f ca="1">IF(AND($B274&gt;0,X$7&gt;0),INDEX(Výskyt[#Data],MATCH($B274,Výskyt[kód-P]),X$7),"")</f>
        <v/>
      </c>
      <c r="Y274" s="48" t="str">
        <f ca="1">IF(AND($B274&gt;0,Y$7&gt;0),INDEX(Výskyt[#Data],MATCH($B274,Výskyt[kód-P]),Y$7),"")</f>
        <v/>
      </c>
      <c r="Z274" s="48" t="str">
        <f ca="1">IF(AND($B274&gt;0,Z$7&gt;0),INDEX(Výskyt[#Data],MATCH($B274,Výskyt[kód-P]),Z$7),"")</f>
        <v/>
      </c>
      <c r="AA274" s="48" t="str">
        <f ca="1">IF(AND($B274&gt;0,AA$7&gt;0),INDEX(Výskyt[#Data],MATCH($B274,Výskyt[kód-P]),AA$7),"")</f>
        <v/>
      </c>
      <c r="AB274" s="48" t="str">
        <f ca="1">IF(AND($B274&gt;0,AB$7&gt;0),INDEX(Výskyt[#Data],MATCH($B274,Výskyt[kód-P]),AB$7),"")</f>
        <v/>
      </c>
      <c r="AC274" s="48" t="str">
        <f ca="1">IF(AND($B274&gt;0,AC$7&gt;0),INDEX(Výskyt[#Data],MATCH($B274,Výskyt[kód-P]),AC$7),"")</f>
        <v/>
      </c>
      <c r="AD274" s="48" t="str">
        <f ca="1">IF(AND($B274&gt;0,AD$7&gt;0),INDEX(Výskyt[#Data],MATCH($B274,Výskyt[kód-P]),AD$7),"")</f>
        <v/>
      </c>
      <c r="AE274" s="48" t="str">
        <f ca="1">IF(AND($B274&gt;0,AE$7&gt;0),INDEX(Výskyt[#Data],MATCH($B274,Výskyt[kód-P]),AE$7),"")</f>
        <v/>
      </c>
      <c r="AF274" s="48" t="str">
        <f ca="1">IF(AND($B274&gt;0,AF$7&gt;0),INDEX(Výskyt[#Data],MATCH($B274,Výskyt[kód-P]),AF$7),"")</f>
        <v/>
      </c>
      <c r="AG274" s="48" t="str">
        <f ca="1">IF(AND($B274&gt;0,AG$7&gt;0),INDEX(Výskyt[#Data],MATCH($B274,Výskyt[kód-P]),AG$7),"")</f>
        <v/>
      </c>
      <c r="AH274" s="48" t="str">
        <f ca="1">IF(AND($B274&gt;0,AH$7&gt;0),INDEX(Výskyt[#Data],MATCH($B274,Výskyt[kód-P]),AH$7),"")</f>
        <v/>
      </c>
      <c r="AI274" s="48" t="str">
        <f ca="1">IF(AND($B274&gt;0,AI$7&gt;0),INDEX(Výskyt[#Data],MATCH($B274,Výskyt[kód-P]),AI$7),"")</f>
        <v/>
      </c>
      <c r="AJ274" s="48" t="str">
        <f ca="1">IF(AND($B274&gt;0,AJ$7&gt;0),INDEX(Výskyt[#Data],MATCH($B274,Výskyt[kód-P]),AJ$7),"")</f>
        <v/>
      </c>
      <c r="AK274" s="48" t="str">
        <f ca="1">IF(AND($B274&gt;0,AK$7&gt;0),INDEX(Výskyt[#Data],MATCH($B274,Výskyt[kód-P]),AK$7),"")</f>
        <v/>
      </c>
      <c r="AL274" s="48" t="str">
        <f ca="1">IF(AND($B274&gt;0,AL$7&gt;0),INDEX(Výskyt[#Data],MATCH($B274,Výskyt[kód-P]),AL$7),"")</f>
        <v/>
      </c>
      <c r="AM274" s="48" t="str">
        <f ca="1">IF(AND($B274&gt;0,AM$7&gt;0),INDEX(Výskyt[#Data],MATCH($B274,Výskyt[kód-P]),AM$7),"")</f>
        <v/>
      </c>
      <c r="AN274" s="48" t="str">
        <f ca="1">IF(AND($B274&gt;0,AN$7&gt;0),INDEX(Výskyt[#Data],MATCH($B274,Výskyt[kód-P]),AN$7),"")</f>
        <v/>
      </c>
      <c r="AO274" s="48" t="str">
        <f ca="1">IF(AND($B274&gt;0,AO$7&gt;0),INDEX(Výskyt[#Data],MATCH($B274,Výskyt[kód-P]),AO$7),"")</f>
        <v/>
      </c>
      <c r="AP274" s="48" t="str">
        <f ca="1">IF(AND($B274&gt;0,AP$7&gt;0),INDEX(Výskyt[#Data],MATCH($B274,Výskyt[kód-P]),AP$7),"")</f>
        <v/>
      </c>
      <c r="AQ274" s="48" t="str">
        <f ca="1">IF(AND($B274&gt;0,AQ$7&gt;0),INDEX(Výskyt[#Data],MATCH($B274,Výskyt[kód-P]),AQ$7),"")</f>
        <v/>
      </c>
      <c r="AR274" s="48" t="str">
        <f ca="1">IF(AND($B274&gt;0,AR$7&gt;0),INDEX(Výskyt[#Data],MATCH($B274,Výskyt[kód-P]),AR$7),"")</f>
        <v/>
      </c>
      <c r="AS274" s="48" t="str">
        <f ca="1">IF(AND($B274&gt;0,AS$7&gt;0),INDEX(Výskyt[#Data],MATCH($B274,Výskyt[kód-P]),AS$7),"")</f>
        <v/>
      </c>
      <c r="AT274" s="48" t="str">
        <f ca="1">IF(AND($B274&gt;0,AT$7&gt;0),INDEX(Výskyt[#Data],MATCH($B274,Výskyt[kód-P]),AT$7),"")</f>
        <v/>
      </c>
      <c r="AU274" s="48" t="str">
        <f ca="1">IF(AND($B274&gt;0,AU$7&gt;0),INDEX(Výskyt[#Data],MATCH($B274,Výskyt[kód-P]),AU$7),"")</f>
        <v/>
      </c>
      <c r="AV274" s="48" t="str">
        <f ca="1">IF(AND($B274&gt;0,AV$7&gt;0),INDEX(Výskyt[#Data],MATCH($B274,Výskyt[kód-P]),AV$7),"")</f>
        <v/>
      </c>
      <c r="AW274" s="48" t="str">
        <f ca="1">IF(AND($B274&gt;0,AW$7&gt;0),INDEX(Výskyt[#Data],MATCH($B274,Výskyt[kód-P]),AW$7),"")</f>
        <v/>
      </c>
      <c r="AX274" s="48" t="str">
        <f ca="1">IF(AND($B274&gt;0,AX$7&gt;0),INDEX(Výskyt[#Data],MATCH($B274,Výskyt[kód-P]),AX$7),"")</f>
        <v/>
      </c>
      <c r="AY274" s="48" t="str">
        <f ca="1">IF(AND($B274&gt;0,AY$7&gt;0),INDEX(Výskyt[#Data],MATCH($B274,Výskyt[kód-P]),AY$7),"")</f>
        <v/>
      </c>
      <c r="AZ274" s="48" t="str">
        <f ca="1">IF(AND($B274&gt;0,AZ$7&gt;0),INDEX(Výskyt[#Data],MATCH($B274,Výskyt[kód-P]),AZ$7),"")</f>
        <v/>
      </c>
      <c r="BA274" s="48" t="str">
        <f ca="1">IF(AND($B274&gt;0,BA$7&gt;0),INDEX(Výskyt[#Data],MATCH($B274,Výskyt[kód-P]),BA$7),"")</f>
        <v/>
      </c>
      <c r="BB274" s="42"/>
    </row>
    <row r="275" spans="1:54" ht="12.75" customHeight="1" x14ac:dyDescent="0.4">
      <c r="A275" s="54">
        <v>267</v>
      </c>
      <c r="B275" s="55" t="str">
        <f>IFERROR(INDEX(Výskyt[[poradie]:[kód-P]],MATCH(A275,Výskyt[poradie],0),2),"")</f>
        <v/>
      </c>
      <c r="C275" s="55" t="str">
        <f>IFERROR(INDEX(Cenník[[Kód]:[Názov]],MATCH($B275,Cenník[Kód]),2),"")</f>
        <v/>
      </c>
      <c r="D275" s="48" t="str">
        <f t="shared" ca="1" si="12"/>
        <v/>
      </c>
      <c r="E275" s="56" t="str">
        <f>IFERROR(INDEX(Cenník[[KódN]:[JC]],MATCH($B275,Cenník[KódN]),2),"")</f>
        <v/>
      </c>
      <c r="F275" s="57" t="str">
        <f t="shared" ca="1" si="13"/>
        <v/>
      </c>
      <c r="G275" s="42"/>
      <c r="H275" s="58" t="str">
        <f t="shared" si="14"/>
        <v/>
      </c>
      <c r="I275" s="48" t="str">
        <f ca="1">IF(AND($B275&gt;0,I$7&gt;0),INDEX(Výskyt[#Data],MATCH($B275,Výskyt[kód-P]),I$7),"")</f>
        <v/>
      </c>
      <c r="J275" s="48" t="str">
        <f ca="1">IF(AND($B275&gt;0,J$7&gt;0),INDEX(Výskyt[#Data],MATCH($B275,Výskyt[kód-P]),J$7),"")</f>
        <v/>
      </c>
      <c r="K275" s="48" t="str">
        <f ca="1">IF(AND($B275&gt;0,K$7&gt;0),INDEX(Výskyt[#Data],MATCH($B275,Výskyt[kód-P]),K$7),"")</f>
        <v/>
      </c>
      <c r="L275" s="48" t="str">
        <f ca="1">IF(AND($B275&gt;0,L$7&gt;0),INDEX(Výskyt[#Data],MATCH($B275,Výskyt[kód-P]),L$7),"")</f>
        <v/>
      </c>
      <c r="M275" s="48" t="str">
        <f ca="1">IF(AND($B275&gt;0,M$7&gt;0),INDEX(Výskyt[#Data],MATCH($B275,Výskyt[kód-P]),M$7),"")</f>
        <v/>
      </c>
      <c r="N275" s="48" t="str">
        <f ca="1">IF(AND($B275&gt;0,N$7&gt;0),INDEX(Výskyt[#Data],MATCH($B275,Výskyt[kód-P]),N$7),"")</f>
        <v/>
      </c>
      <c r="O275" s="48" t="str">
        <f ca="1">IF(AND($B275&gt;0,O$7&gt;0),INDEX(Výskyt[#Data],MATCH($B275,Výskyt[kód-P]),O$7),"")</f>
        <v/>
      </c>
      <c r="P275" s="48" t="str">
        <f ca="1">IF(AND($B275&gt;0,P$7&gt;0),INDEX(Výskyt[#Data],MATCH($B275,Výskyt[kód-P]),P$7),"")</f>
        <v/>
      </c>
      <c r="Q275" s="48" t="str">
        <f ca="1">IF(AND($B275&gt;0,Q$7&gt;0),INDEX(Výskyt[#Data],MATCH($B275,Výskyt[kód-P]),Q$7),"")</f>
        <v/>
      </c>
      <c r="R275" s="48" t="str">
        <f ca="1">IF(AND($B275&gt;0,R$7&gt;0),INDEX(Výskyt[#Data],MATCH($B275,Výskyt[kód-P]),R$7),"")</f>
        <v/>
      </c>
      <c r="S275" s="48" t="str">
        <f ca="1">IF(AND($B275&gt;0,S$7&gt;0),INDEX(Výskyt[#Data],MATCH($B275,Výskyt[kód-P]),S$7),"")</f>
        <v/>
      </c>
      <c r="T275" s="48" t="str">
        <f ca="1">IF(AND($B275&gt;0,T$7&gt;0),INDEX(Výskyt[#Data],MATCH($B275,Výskyt[kód-P]),T$7),"")</f>
        <v/>
      </c>
      <c r="U275" s="48" t="str">
        <f ca="1">IF(AND($B275&gt;0,U$7&gt;0),INDEX(Výskyt[#Data],MATCH($B275,Výskyt[kód-P]),U$7),"")</f>
        <v/>
      </c>
      <c r="V275" s="48" t="str">
        <f ca="1">IF(AND($B275&gt;0,V$7&gt;0),INDEX(Výskyt[#Data],MATCH($B275,Výskyt[kód-P]),V$7),"")</f>
        <v/>
      </c>
      <c r="W275" s="48" t="str">
        <f ca="1">IF(AND($B275&gt;0,W$7&gt;0),INDEX(Výskyt[#Data],MATCH($B275,Výskyt[kód-P]),W$7),"")</f>
        <v/>
      </c>
      <c r="X275" s="48" t="str">
        <f ca="1">IF(AND($B275&gt;0,X$7&gt;0),INDEX(Výskyt[#Data],MATCH($B275,Výskyt[kód-P]),X$7),"")</f>
        <v/>
      </c>
      <c r="Y275" s="48" t="str">
        <f ca="1">IF(AND($B275&gt;0,Y$7&gt;0),INDEX(Výskyt[#Data],MATCH($B275,Výskyt[kód-P]),Y$7),"")</f>
        <v/>
      </c>
      <c r="Z275" s="48" t="str">
        <f ca="1">IF(AND($B275&gt;0,Z$7&gt;0),INDEX(Výskyt[#Data],MATCH($B275,Výskyt[kód-P]),Z$7),"")</f>
        <v/>
      </c>
      <c r="AA275" s="48" t="str">
        <f ca="1">IF(AND($B275&gt;0,AA$7&gt;0),INDEX(Výskyt[#Data],MATCH($B275,Výskyt[kód-P]),AA$7),"")</f>
        <v/>
      </c>
      <c r="AB275" s="48" t="str">
        <f ca="1">IF(AND($B275&gt;0,AB$7&gt;0),INDEX(Výskyt[#Data],MATCH($B275,Výskyt[kód-P]),AB$7),"")</f>
        <v/>
      </c>
      <c r="AC275" s="48" t="str">
        <f ca="1">IF(AND($B275&gt;0,AC$7&gt;0),INDEX(Výskyt[#Data],MATCH($B275,Výskyt[kód-P]),AC$7),"")</f>
        <v/>
      </c>
      <c r="AD275" s="48" t="str">
        <f ca="1">IF(AND($B275&gt;0,AD$7&gt;0),INDEX(Výskyt[#Data],MATCH($B275,Výskyt[kód-P]),AD$7),"")</f>
        <v/>
      </c>
      <c r="AE275" s="48" t="str">
        <f ca="1">IF(AND($B275&gt;0,AE$7&gt;0),INDEX(Výskyt[#Data],MATCH($B275,Výskyt[kód-P]),AE$7),"")</f>
        <v/>
      </c>
      <c r="AF275" s="48" t="str">
        <f ca="1">IF(AND($B275&gt;0,AF$7&gt;0),INDEX(Výskyt[#Data],MATCH($B275,Výskyt[kód-P]),AF$7),"")</f>
        <v/>
      </c>
      <c r="AG275" s="48" t="str">
        <f ca="1">IF(AND($B275&gt;0,AG$7&gt;0),INDEX(Výskyt[#Data],MATCH($B275,Výskyt[kód-P]),AG$7),"")</f>
        <v/>
      </c>
      <c r="AH275" s="48" t="str">
        <f ca="1">IF(AND($B275&gt;0,AH$7&gt;0),INDEX(Výskyt[#Data],MATCH($B275,Výskyt[kód-P]),AH$7),"")</f>
        <v/>
      </c>
      <c r="AI275" s="48" t="str">
        <f ca="1">IF(AND($B275&gt;0,AI$7&gt;0),INDEX(Výskyt[#Data],MATCH($B275,Výskyt[kód-P]),AI$7),"")</f>
        <v/>
      </c>
      <c r="AJ275" s="48" t="str">
        <f ca="1">IF(AND($B275&gt;0,AJ$7&gt;0),INDEX(Výskyt[#Data],MATCH($B275,Výskyt[kód-P]),AJ$7),"")</f>
        <v/>
      </c>
      <c r="AK275" s="48" t="str">
        <f ca="1">IF(AND($B275&gt;0,AK$7&gt;0),INDEX(Výskyt[#Data],MATCH($B275,Výskyt[kód-P]),AK$7),"")</f>
        <v/>
      </c>
      <c r="AL275" s="48" t="str">
        <f ca="1">IF(AND($B275&gt;0,AL$7&gt;0),INDEX(Výskyt[#Data],MATCH($B275,Výskyt[kód-P]),AL$7),"")</f>
        <v/>
      </c>
      <c r="AM275" s="48" t="str">
        <f ca="1">IF(AND($B275&gt;0,AM$7&gt;0),INDEX(Výskyt[#Data],MATCH($B275,Výskyt[kód-P]),AM$7),"")</f>
        <v/>
      </c>
      <c r="AN275" s="48" t="str">
        <f ca="1">IF(AND($B275&gt;0,AN$7&gt;0),INDEX(Výskyt[#Data],MATCH($B275,Výskyt[kód-P]),AN$7),"")</f>
        <v/>
      </c>
      <c r="AO275" s="48" t="str">
        <f ca="1">IF(AND($B275&gt;0,AO$7&gt;0),INDEX(Výskyt[#Data],MATCH($B275,Výskyt[kód-P]),AO$7),"")</f>
        <v/>
      </c>
      <c r="AP275" s="48" t="str">
        <f ca="1">IF(AND($B275&gt;0,AP$7&gt;0),INDEX(Výskyt[#Data],MATCH($B275,Výskyt[kód-P]),AP$7),"")</f>
        <v/>
      </c>
      <c r="AQ275" s="48" t="str">
        <f ca="1">IF(AND($B275&gt;0,AQ$7&gt;0),INDEX(Výskyt[#Data],MATCH($B275,Výskyt[kód-P]),AQ$7),"")</f>
        <v/>
      </c>
      <c r="AR275" s="48" t="str">
        <f ca="1">IF(AND($B275&gt;0,AR$7&gt;0),INDEX(Výskyt[#Data],MATCH($B275,Výskyt[kód-P]),AR$7),"")</f>
        <v/>
      </c>
      <c r="AS275" s="48" t="str">
        <f ca="1">IF(AND($B275&gt;0,AS$7&gt;0),INDEX(Výskyt[#Data],MATCH($B275,Výskyt[kód-P]),AS$7),"")</f>
        <v/>
      </c>
      <c r="AT275" s="48" t="str">
        <f ca="1">IF(AND($B275&gt;0,AT$7&gt;0),INDEX(Výskyt[#Data],MATCH($B275,Výskyt[kód-P]),AT$7),"")</f>
        <v/>
      </c>
      <c r="AU275" s="48" t="str">
        <f ca="1">IF(AND($B275&gt;0,AU$7&gt;0),INDEX(Výskyt[#Data],MATCH($B275,Výskyt[kód-P]),AU$7),"")</f>
        <v/>
      </c>
      <c r="AV275" s="48" t="str">
        <f ca="1">IF(AND($B275&gt;0,AV$7&gt;0),INDEX(Výskyt[#Data],MATCH($B275,Výskyt[kód-P]),AV$7),"")</f>
        <v/>
      </c>
      <c r="AW275" s="48" t="str">
        <f ca="1">IF(AND($B275&gt;0,AW$7&gt;0),INDEX(Výskyt[#Data],MATCH($B275,Výskyt[kód-P]),AW$7),"")</f>
        <v/>
      </c>
      <c r="AX275" s="48" t="str">
        <f ca="1">IF(AND($B275&gt;0,AX$7&gt;0),INDEX(Výskyt[#Data],MATCH($B275,Výskyt[kód-P]),AX$7),"")</f>
        <v/>
      </c>
      <c r="AY275" s="48" t="str">
        <f ca="1">IF(AND($B275&gt;0,AY$7&gt;0),INDEX(Výskyt[#Data],MATCH($B275,Výskyt[kód-P]),AY$7),"")</f>
        <v/>
      </c>
      <c r="AZ275" s="48" t="str">
        <f ca="1">IF(AND($B275&gt;0,AZ$7&gt;0),INDEX(Výskyt[#Data],MATCH($B275,Výskyt[kód-P]),AZ$7),"")</f>
        <v/>
      </c>
      <c r="BA275" s="48" t="str">
        <f ca="1">IF(AND($B275&gt;0,BA$7&gt;0),INDEX(Výskyt[#Data],MATCH($B275,Výskyt[kód-P]),BA$7),"")</f>
        <v/>
      </c>
      <c r="BB275" s="42"/>
    </row>
    <row r="276" spans="1:54" ht="12.75" customHeight="1" x14ac:dyDescent="0.4">
      <c r="A276" s="54">
        <v>268</v>
      </c>
      <c r="B276" s="55" t="str">
        <f>IFERROR(INDEX(Výskyt[[poradie]:[kód-P]],MATCH(A276,Výskyt[poradie],0),2),"")</f>
        <v/>
      </c>
      <c r="C276" s="55" t="str">
        <f>IFERROR(INDEX(Cenník[[Kód]:[Názov]],MATCH($B276,Cenník[Kód]),2),"")</f>
        <v/>
      </c>
      <c r="D276" s="48" t="str">
        <f t="shared" ca="1" si="12"/>
        <v/>
      </c>
      <c r="E276" s="56" t="str">
        <f>IFERROR(INDEX(Cenník[[KódN]:[JC]],MATCH($B276,Cenník[KódN]),2),"")</f>
        <v/>
      </c>
      <c r="F276" s="57" t="str">
        <f t="shared" ca="1" si="13"/>
        <v/>
      </c>
      <c r="G276" s="42"/>
      <c r="H276" s="58" t="str">
        <f t="shared" si="14"/>
        <v/>
      </c>
      <c r="I276" s="48" t="str">
        <f ca="1">IF(AND($B276&gt;0,I$7&gt;0),INDEX(Výskyt[#Data],MATCH($B276,Výskyt[kód-P]),I$7),"")</f>
        <v/>
      </c>
      <c r="J276" s="48" t="str">
        <f ca="1">IF(AND($B276&gt;0,J$7&gt;0),INDEX(Výskyt[#Data],MATCH($B276,Výskyt[kód-P]),J$7),"")</f>
        <v/>
      </c>
      <c r="K276" s="48" t="str">
        <f ca="1">IF(AND($B276&gt;0,K$7&gt;0),INDEX(Výskyt[#Data],MATCH($B276,Výskyt[kód-P]),K$7),"")</f>
        <v/>
      </c>
      <c r="L276" s="48" t="str">
        <f ca="1">IF(AND($B276&gt;0,L$7&gt;0),INDEX(Výskyt[#Data],MATCH($B276,Výskyt[kód-P]),L$7),"")</f>
        <v/>
      </c>
      <c r="M276" s="48" t="str">
        <f ca="1">IF(AND($B276&gt;0,M$7&gt;0),INDEX(Výskyt[#Data],MATCH($B276,Výskyt[kód-P]),M$7),"")</f>
        <v/>
      </c>
      <c r="N276" s="48" t="str">
        <f ca="1">IF(AND($B276&gt;0,N$7&gt;0),INDEX(Výskyt[#Data],MATCH($B276,Výskyt[kód-P]),N$7),"")</f>
        <v/>
      </c>
      <c r="O276" s="48" t="str">
        <f ca="1">IF(AND($B276&gt;0,O$7&gt;0),INDEX(Výskyt[#Data],MATCH($B276,Výskyt[kód-P]),O$7),"")</f>
        <v/>
      </c>
      <c r="P276" s="48" t="str">
        <f ca="1">IF(AND($B276&gt;0,P$7&gt;0),INDEX(Výskyt[#Data],MATCH($B276,Výskyt[kód-P]),P$7),"")</f>
        <v/>
      </c>
      <c r="Q276" s="48" t="str">
        <f ca="1">IF(AND($B276&gt;0,Q$7&gt;0),INDEX(Výskyt[#Data],MATCH($B276,Výskyt[kód-P]),Q$7),"")</f>
        <v/>
      </c>
      <c r="R276" s="48" t="str">
        <f ca="1">IF(AND($B276&gt;0,R$7&gt;0),INDEX(Výskyt[#Data],MATCH($B276,Výskyt[kód-P]),R$7),"")</f>
        <v/>
      </c>
      <c r="S276" s="48" t="str">
        <f ca="1">IF(AND($B276&gt;0,S$7&gt;0),INDEX(Výskyt[#Data],MATCH($B276,Výskyt[kód-P]),S$7),"")</f>
        <v/>
      </c>
      <c r="T276" s="48" t="str">
        <f ca="1">IF(AND($B276&gt;0,T$7&gt;0),INDEX(Výskyt[#Data],MATCH($B276,Výskyt[kód-P]),T$7),"")</f>
        <v/>
      </c>
      <c r="U276" s="48" t="str">
        <f ca="1">IF(AND($B276&gt;0,U$7&gt;0),INDEX(Výskyt[#Data],MATCH($B276,Výskyt[kód-P]),U$7),"")</f>
        <v/>
      </c>
      <c r="V276" s="48" t="str">
        <f ca="1">IF(AND($B276&gt;0,V$7&gt;0),INDEX(Výskyt[#Data],MATCH($B276,Výskyt[kód-P]),V$7),"")</f>
        <v/>
      </c>
      <c r="W276" s="48" t="str">
        <f ca="1">IF(AND($B276&gt;0,W$7&gt;0),INDEX(Výskyt[#Data],MATCH($B276,Výskyt[kód-P]),W$7),"")</f>
        <v/>
      </c>
      <c r="X276" s="48" t="str">
        <f ca="1">IF(AND($B276&gt;0,X$7&gt;0),INDEX(Výskyt[#Data],MATCH($B276,Výskyt[kód-P]),X$7),"")</f>
        <v/>
      </c>
      <c r="Y276" s="48" t="str">
        <f ca="1">IF(AND($B276&gt;0,Y$7&gt;0),INDEX(Výskyt[#Data],MATCH($B276,Výskyt[kód-P]),Y$7),"")</f>
        <v/>
      </c>
      <c r="Z276" s="48" t="str">
        <f ca="1">IF(AND($B276&gt;0,Z$7&gt;0),INDEX(Výskyt[#Data],MATCH($B276,Výskyt[kód-P]),Z$7),"")</f>
        <v/>
      </c>
      <c r="AA276" s="48" t="str">
        <f ca="1">IF(AND($B276&gt;0,AA$7&gt;0),INDEX(Výskyt[#Data],MATCH($B276,Výskyt[kód-P]),AA$7),"")</f>
        <v/>
      </c>
      <c r="AB276" s="48" t="str">
        <f ca="1">IF(AND($B276&gt;0,AB$7&gt;0),INDEX(Výskyt[#Data],MATCH($B276,Výskyt[kód-P]),AB$7),"")</f>
        <v/>
      </c>
      <c r="AC276" s="48" t="str">
        <f ca="1">IF(AND($B276&gt;0,AC$7&gt;0),INDEX(Výskyt[#Data],MATCH($B276,Výskyt[kód-P]),AC$7),"")</f>
        <v/>
      </c>
      <c r="AD276" s="48" t="str">
        <f ca="1">IF(AND($B276&gt;0,AD$7&gt;0),INDEX(Výskyt[#Data],MATCH($B276,Výskyt[kód-P]),AD$7),"")</f>
        <v/>
      </c>
      <c r="AE276" s="48" t="str">
        <f ca="1">IF(AND($B276&gt;0,AE$7&gt;0),INDEX(Výskyt[#Data],MATCH($B276,Výskyt[kód-P]),AE$7),"")</f>
        <v/>
      </c>
      <c r="AF276" s="48" t="str">
        <f ca="1">IF(AND($B276&gt;0,AF$7&gt;0),INDEX(Výskyt[#Data],MATCH($B276,Výskyt[kód-P]),AF$7),"")</f>
        <v/>
      </c>
      <c r="AG276" s="48" t="str">
        <f ca="1">IF(AND($B276&gt;0,AG$7&gt;0),INDEX(Výskyt[#Data],MATCH($B276,Výskyt[kód-P]),AG$7),"")</f>
        <v/>
      </c>
      <c r="AH276" s="48" t="str">
        <f ca="1">IF(AND($B276&gt;0,AH$7&gt;0),INDEX(Výskyt[#Data],MATCH($B276,Výskyt[kód-P]),AH$7),"")</f>
        <v/>
      </c>
      <c r="AI276" s="48" t="str">
        <f ca="1">IF(AND($B276&gt;0,AI$7&gt;0),INDEX(Výskyt[#Data],MATCH($B276,Výskyt[kód-P]),AI$7),"")</f>
        <v/>
      </c>
      <c r="AJ276" s="48" t="str">
        <f ca="1">IF(AND($B276&gt;0,AJ$7&gt;0),INDEX(Výskyt[#Data],MATCH($B276,Výskyt[kód-P]),AJ$7),"")</f>
        <v/>
      </c>
      <c r="AK276" s="48" t="str">
        <f ca="1">IF(AND($B276&gt;0,AK$7&gt;0),INDEX(Výskyt[#Data],MATCH($B276,Výskyt[kód-P]),AK$7),"")</f>
        <v/>
      </c>
      <c r="AL276" s="48" t="str">
        <f ca="1">IF(AND($B276&gt;0,AL$7&gt;0),INDEX(Výskyt[#Data],MATCH($B276,Výskyt[kód-P]),AL$7),"")</f>
        <v/>
      </c>
      <c r="AM276" s="48" t="str">
        <f ca="1">IF(AND($B276&gt;0,AM$7&gt;0),INDEX(Výskyt[#Data],MATCH($B276,Výskyt[kód-P]),AM$7),"")</f>
        <v/>
      </c>
      <c r="AN276" s="48" t="str">
        <f ca="1">IF(AND($B276&gt;0,AN$7&gt;0),INDEX(Výskyt[#Data],MATCH($B276,Výskyt[kód-P]),AN$7),"")</f>
        <v/>
      </c>
      <c r="AO276" s="48" t="str">
        <f ca="1">IF(AND($B276&gt;0,AO$7&gt;0),INDEX(Výskyt[#Data],MATCH($B276,Výskyt[kód-P]),AO$7),"")</f>
        <v/>
      </c>
      <c r="AP276" s="48" t="str">
        <f ca="1">IF(AND($B276&gt;0,AP$7&gt;0),INDEX(Výskyt[#Data],MATCH($B276,Výskyt[kód-P]),AP$7),"")</f>
        <v/>
      </c>
      <c r="AQ276" s="48" t="str">
        <f ca="1">IF(AND($B276&gt;0,AQ$7&gt;0),INDEX(Výskyt[#Data],MATCH($B276,Výskyt[kód-P]),AQ$7),"")</f>
        <v/>
      </c>
      <c r="AR276" s="48" t="str">
        <f ca="1">IF(AND($B276&gt;0,AR$7&gt;0),INDEX(Výskyt[#Data],MATCH($B276,Výskyt[kód-P]),AR$7),"")</f>
        <v/>
      </c>
      <c r="AS276" s="48" t="str">
        <f ca="1">IF(AND($B276&gt;0,AS$7&gt;0),INDEX(Výskyt[#Data],MATCH($B276,Výskyt[kód-P]),AS$7),"")</f>
        <v/>
      </c>
      <c r="AT276" s="48" t="str">
        <f ca="1">IF(AND($B276&gt;0,AT$7&gt;0),INDEX(Výskyt[#Data],MATCH($B276,Výskyt[kód-P]),AT$7),"")</f>
        <v/>
      </c>
      <c r="AU276" s="48" t="str">
        <f ca="1">IF(AND($B276&gt;0,AU$7&gt;0),INDEX(Výskyt[#Data],MATCH($B276,Výskyt[kód-P]),AU$7),"")</f>
        <v/>
      </c>
      <c r="AV276" s="48" t="str">
        <f ca="1">IF(AND($B276&gt;0,AV$7&gt;0),INDEX(Výskyt[#Data],MATCH($B276,Výskyt[kód-P]),AV$7),"")</f>
        <v/>
      </c>
      <c r="AW276" s="48" t="str">
        <f ca="1">IF(AND($B276&gt;0,AW$7&gt;0),INDEX(Výskyt[#Data],MATCH($B276,Výskyt[kód-P]),AW$7),"")</f>
        <v/>
      </c>
      <c r="AX276" s="48" t="str">
        <f ca="1">IF(AND($B276&gt;0,AX$7&gt;0),INDEX(Výskyt[#Data],MATCH($B276,Výskyt[kód-P]),AX$7),"")</f>
        <v/>
      </c>
      <c r="AY276" s="48" t="str">
        <f ca="1">IF(AND($B276&gt;0,AY$7&gt;0),INDEX(Výskyt[#Data],MATCH($B276,Výskyt[kód-P]),AY$7),"")</f>
        <v/>
      </c>
      <c r="AZ276" s="48" t="str">
        <f ca="1">IF(AND($B276&gt;0,AZ$7&gt;0),INDEX(Výskyt[#Data],MATCH($B276,Výskyt[kód-P]),AZ$7),"")</f>
        <v/>
      </c>
      <c r="BA276" s="48" t="str">
        <f ca="1">IF(AND($B276&gt;0,BA$7&gt;0),INDEX(Výskyt[#Data],MATCH($B276,Výskyt[kód-P]),BA$7),"")</f>
        <v/>
      </c>
      <c r="BB276" s="42"/>
    </row>
    <row r="277" spans="1:54" ht="12.75" customHeight="1" x14ac:dyDescent="0.4">
      <c r="A277" s="54">
        <v>269</v>
      </c>
      <c r="B277" s="55" t="str">
        <f>IFERROR(INDEX(Výskyt[[poradie]:[kód-P]],MATCH(A277,Výskyt[poradie],0),2),"")</f>
        <v/>
      </c>
      <c r="C277" s="55" t="str">
        <f>IFERROR(INDEX(Cenník[[Kód]:[Názov]],MATCH($B277,Cenník[Kód]),2),"")</f>
        <v/>
      </c>
      <c r="D277" s="48" t="str">
        <f t="shared" ca="1" si="12"/>
        <v/>
      </c>
      <c r="E277" s="56" t="str">
        <f>IFERROR(INDEX(Cenník[[KódN]:[JC]],MATCH($B277,Cenník[KódN]),2),"")</f>
        <v/>
      </c>
      <c r="F277" s="57" t="str">
        <f t="shared" ca="1" si="13"/>
        <v/>
      </c>
      <c r="G277" s="42"/>
      <c r="H277" s="58" t="str">
        <f t="shared" si="14"/>
        <v/>
      </c>
      <c r="I277" s="48" t="str">
        <f ca="1">IF(AND($B277&gt;0,I$7&gt;0),INDEX(Výskyt[#Data],MATCH($B277,Výskyt[kód-P]),I$7),"")</f>
        <v/>
      </c>
      <c r="J277" s="48" t="str">
        <f ca="1">IF(AND($B277&gt;0,J$7&gt;0),INDEX(Výskyt[#Data],MATCH($B277,Výskyt[kód-P]),J$7),"")</f>
        <v/>
      </c>
      <c r="K277" s="48" t="str">
        <f ca="1">IF(AND($B277&gt;0,K$7&gt;0),INDEX(Výskyt[#Data],MATCH($B277,Výskyt[kód-P]),K$7),"")</f>
        <v/>
      </c>
      <c r="L277" s="48" t="str">
        <f ca="1">IF(AND($B277&gt;0,L$7&gt;0),INDEX(Výskyt[#Data],MATCH($B277,Výskyt[kód-P]),L$7),"")</f>
        <v/>
      </c>
      <c r="M277" s="48" t="str">
        <f ca="1">IF(AND($B277&gt;0,M$7&gt;0),INDEX(Výskyt[#Data],MATCH($B277,Výskyt[kód-P]),M$7),"")</f>
        <v/>
      </c>
      <c r="N277" s="48" t="str">
        <f ca="1">IF(AND($B277&gt;0,N$7&gt;0),INDEX(Výskyt[#Data],MATCH($B277,Výskyt[kód-P]),N$7),"")</f>
        <v/>
      </c>
      <c r="O277" s="48" t="str">
        <f ca="1">IF(AND($B277&gt;0,O$7&gt;0),INDEX(Výskyt[#Data],MATCH($B277,Výskyt[kód-P]),O$7),"")</f>
        <v/>
      </c>
      <c r="P277" s="48" t="str">
        <f ca="1">IF(AND($B277&gt;0,P$7&gt;0),INDEX(Výskyt[#Data],MATCH($B277,Výskyt[kód-P]),P$7),"")</f>
        <v/>
      </c>
      <c r="Q277" s="48" t="str">
        <f ca="1">IF(AND($B277&gt;0,Q$7&gt;0),INDEX(Výskyt[#Data],MATCH($B277,Výskyt[kód-P]),Q$7),"")</f>
        <v/>
      </c>
      <c r="R277" s="48" t="str">
        <f ca="1">IF(AND($B277&gt;0,R$7&gt;0),INDEX(Výskyt[#Data],MATCH($B277,Výskyt[kód-P]),R$7),"")</f>
        <v/>
      </c>
      <c r="S277" s="48" t="str">
        <f ca="1">IF(AND($B277&gt;0,S$7&gt;0),INDEX(Výskyt[#Data],MATCH($B277,Výskyt[kód-P]),S$7),"")</f>
        <v/>
      </c>
      <c r="T277" s="48" t="str">
        <f ca="1">IF(AND($B277&gt;0,T$7&gt;0),INDEX(Výskyt[#Data],MATCH($B277,Výskyt[kód-P]),T$7),"")</f>
        <v/>
      </c>
      <c r="U277" s="48" t="str">
        <f ca="1">IF(AND($B277&gt;0,U$7&gt;0),INDEX(Výskyt[#Data],MATCH($B277,Výskyt[kód-P]),U$7),"")</f>
        <v/>
      </c>
      <c r="V277" s="48" t="str">
        <f ca="1">IF(AND($B277&gt;0,V$7&gt;0),INDEX(Výskyt[#Data],MATCH($B277,Výskyt[kód-P]),V$7),"")</f>
        <v/>
      </c>
      <c r="W277" s="48" t="str">
        <f ca="1">IF(AND($B277&gt;0,W$7&gt;0),INDEX(Výskyt[#Data],MATCH($B277,Výskyt[kód-P]),W$7),"")</f>
        <v/>
      </c>
      <c r="X277" s="48" t="str">
        <f ca="1">IF(AND($B277&gt;0,X$7&gt;0),INDEX(Výskyt[#Data],MATCH($B277,Výskyt[kód-P]),X$7),"")</f>
        <v/>
      </c>
      <c r="Y277" s="48" t="str">
        <f ca="1">IF(AND($B277&gt;0,Y$7&gt;0),INDEX(Výskyt[#Data],MATCH($B277,Výskyt[kód-P]),Y$7),"")</f>
        <v/>
      </c>
      <c r="Z277" s="48" t="str">
        <f ca="1">IF(AND($B277&gt;0,Z$7&gt;0),INDEX(Výskyt[#Data],MATCH($B277,Výskyt[kód-P]),Z$7),"")</f>
        <v/>
      </c>
      <c r="AA277" s="48" t="str">
        <f ca="1">IF(AND($B277&gt;0,AA$7&gt;0),INDEX(Výskyt[#Data],MATCH($B277,Výskyt[kód-P]),AA$7),"")</f>
        <v/>
      </c>
      <c r="AB277" s="48" t="str">
        <f ca="1">IF(AND($B277&gt;0,AB$7&gt;0),INDEX(Výskyt[#Data],MATCH($B277,Výskyt[kód-P]),AB$7),"")</f>
        <v/>
      </c>
      <c r="AC277" s="48" t="str">
        <f ca="1">IF(AND($B277&gt;0,AC$7&gt;0),INDEX(Výskyt[#Data],MATCH($B277,Výskyt[kód-P]),AC$7),"")</f>
        <v/>
      </c>
      <c r="AD277" s="48" t="str">
        <f ca="1">IF(AND($B277&gt;0,AD$7&gt;0),INDEX(Výskyt[#Data],MATCH($B277,Výskyt[kód-P]),AD$7),"")</f>
        <v/>
      </c>
      <c r="AE277" s="48" t="str">
        <f ca="1">IF(AND($B277&gt;0,AE$7&gt;0),INDEX(Výskyt[#Data],MATCH($B277,Výskyt[kód-P]),AE$7),"")</f>
        <v/>
      </c>
      <c r="AF277" s="48" t="str">
        <f ca="1">IF(AND($B277&gt;0,AF$7&gt;0),INDEX(Výskyt[#Data],MATCH($B277,Výskyt[kód-P]),AF$7),"")</f>
        <v/>
      </c>
      <c r="AG277" s="48" t="str">
        <f ca="1">IF(AND($B277&gt;0,AG$7&gt;0),INDEX(Výskyt[#Data],MATCH($B277,Výskyt[kód-P]),AG$7),"")</f>
        <v/>
      </c>
      <c r="AH277" s="48" t="str">
        <f ca="1">IF(AND($B277&gt;0,AH$7&gt;0),INDEX(Výskyt[#Data],MATCH($B277,Výskyt[kód-P]),AH$7),"")</f>
        <v/>
      </c>
      <c r="AI277" s="48" t="str">
        <f ca="1">IF(AND($B277&gt;0,AI$7&gt;0),INDEX(Výskyt[#Data],MATCH($B277,Výskyt[kód-P]),AI$7),"")</f>
        <v/>
      </c>
      <c r="AJ277" s="48" t="str">
        <f ca="1">IF(AND($B277&gt;0,AJ$7&gt;0),INDEX(Výskyt[#Data],MATCH($B277,Výskyt[kód-P]),AJ$7),"")</f>
        <v/>
      </c>
      <c r="AK277" s="48" t="str">
        <f ca="1">IF(AND($B277&gt;0,AK$7&gt;0),INDEX(Výskyt[#Data],MATCH($B277,Výskyt[kód-P]),AK$7),"")</f>
        <v/>
      </c>
      <c r="AL277" s="48" t="str">
        <f ca="1">IF(AND($B277&gt;0,AL$7&gt;0),INDEX(Výskyt[#Data],MATCH($B277,Výskyt[kód-P]),AL$7),"")</f>
        <v/>
      </c>
      <c r="AM277" s="48" t="str">
        <f ca="1">IF(AND($B277&gt;0,AM$7&gt;0),INDEX(Výskyt[#Data],MATCH($B277,Výskyt[kód-P]),AM$7),"")</f>
        <v/>
      </c>
      <c r="AN277" s="48" t="str">
        <f ca="1">IF(AND($B277&gt;0,AN$7&gt;0),INDEX(Výskyt[#Data],MATCH($B277,Výskyt[kód-P]),AN$7),"")</f>
        <v/>
      </c>
      <c r="AO277" s="48" t="str">
        <f ca="1">IF(AND($B277&gt;0,AO$7&gt;0),INDEX(Výskyt[#Data],MATCH($B277,Výskyt[kód-P]),AO$7),"")</f>
        <v/>
      </c>
      <c r="AP277" s="48" t="str">
        <f ca="1">IF(AND($B277&gt;0,AP$7&gt;0),INDEX(Výskyt[#Data],MATCH($B277,Výskyt[kód-P]),AP$7),"")</f>
        <v/>
      </c>
      <c r="AQ277" s="48" t="str">
        <f ca="1">IF(AND($B277&gt;0,AQ$7&gt;0),INDEX(Výskyt[#Data],MATCH($B277,Výskyt[kód-P]),AQ$7),"")</f>
        <v/>
      </c>
      <c r="AR277" s="48" t="str">
        <f ca="1">IF(AND($B277&gt;0,AR$7&gt;0),INDEX(Výskyt[#Data],MATCH($B277,Výskyt[kód-P]),AR$7),"")</f>
        <v/>
      </c>
      <c r="AS277" s="48" t="str">
        <f ca="1">IF(AND($B277&gt;0,AS$7&gt;0),INDEX(Výskyt[#Data],MATCH($B277,Výskyt[kód-P]),AS$7),"")</f>
        <v/>
      </c>
      <c r="AT277" s="48" t="str">
        <f ca="1">IF(AND($B277&gt;0,AT$7&gt;0),INDEX(Výskyt[#Data],MATCH($B277,Výskyt[kód-P]),AT$7),"")</f>
        <v/>
      </c>
      <c r="AU277" s="48" t="str">
        <f ca="1">IF(AND($B277&gt;0,AU$7&gt;0),INDEX(Výskyt[#Data],MATCH($B277,Výskyt[kód-P]),AU$7),"")</f>
        <v/>
      </c>
      <c r="AV277" s="48" t="str">
        <f ca="1">IF(AND($B277&gt;0,AV$7&gt;0),INDEX(Výskyt[#Data],MATCH($B277,Výskyt[kód-P]),AV$7),"")</f>
        <v/>
      </c>
      <c r="AW277" s="48" t="str">
        <f ca="1">IF(AND($B277&gt;0,AW$7&gt;0),INDEX(Výskyt[#Data],MATCH($B277,Výskyt[kód-P]),AW$7),"")</f>
        <v/>
      </c>
      <c r="AX277" s="48" t="str">
        <f ca="1">IF(AND($B277&gt;0,AX$7&gt;0),INDEX(Výskyt[#Data],MATCH($B277,Výskyt[kód-P]),AX$7),"")</f>
        <v/>
      </c>
      <c r="AY277" s="48" t="str">
        <f ca="1">IF(AND($B277&gt;0,AY$7&gt;0),INDEX(Výskyt[#Data],MATCH($B277,Výskyt[kód-P]),AY$7),"")</f>
        <v/>
      </c>
      <c r="AZ277" s="48" t="str">
        <f ca="1">IF(AND($B277&gt;0,AZ$7&gt;0),INDEX(Výskyt[#Data],MATCH($B277,Výskyt[kód-P]),AZ$7),"")</f>
        <v/>
      </c>
      <c r="BA277" s="48" t="str">
        <f ca="1">IF(AND($B277&gt;0,BA$7&gt;0),INDEX(Výskyt[#Data],MATCH($B277,Výskyt[kód-P]),BA$7),"")</f>
        <v/>
      </c>
      <c r="BB277" s="42"/>
    </row>
    <row r="278" spans="1:54" ht="12.75" customHeight="1" x14ac:dyDescent="0.4">
      <c r="A278" s="54">
        <v>270</v>
      </c>
      <c r="B278" s="55" t="str">
        <f>IFERROR(INDEX(Výskyt[[poradie]:[kód-P]],MATCH(A278,Výskyt[poradie],0),2),"")</f>
        <v/>
      </c>
      <c r="C278" s="55" t="str">
        <f>IFERROR(INDEX(Cenník[[Kód]:[Názov]],MATCH($B278,Cenník[Kód]),2),"")</f>
        <v/>
      </c>
      <c r="D278" s="48" t="str">
        <f t="shared" ca="1" si="12"/>
        <v/>
      </c>
      <c r="E278" s="56" t="str">
        <f>IFERROR(INDEX(Cenník[[KódN]:[JC]],MATCH($B278,Cenník[KódN]),2),"")</f>
        <v/>
      </c>
      <c r="F278" s="57" t="str">
        <f t="shared" ca="1" si="13"/>
        <v/>
      </c>
      <c r="G278" s="42"/>
      <c r="H278" s="58" t="str">
        <f t="shared" si="14"/>
        <v/>
      </c>
      <c r="I278" s="48" t="str">
        <f ca="1">IF(AND($B278&gt;0,I$7&gt;0),INDEX(Výskyt[#Data],MATCH($B278,Výskyt[kód-P]),I$7),"")</f>
        <v/>
      </c>
      <c r="J278" s="48" t="str">
        <f ca="1">IF(AND($B278&gt;0,J$7&gt;0),INDEX(Výskyt[#Data],MATCH($B278,Výskyt[kód-P]),J$7),"")</f>
        <v/>
      </c>
      <c r="K278" s="48" t="str">
        <f ca="1">IF(AND($B278&gt;0,K$7&gt;0),INDEX(Výskyt[#Data],MATCH($B278,Výskyt[kód-P]),K$7),"")</f>
        <v/>
      </c>
      <c r="L278" s="48" t="str">
        <f ca="1">IF(AND($B278&gt;0,L$7&gt;0),INDEX(Výskyt[#Data],MATCH($B278,Výskyt[kód-P]),L$7),"")</f>
        <v/>
      </c>
      <c r="M278" s="48" t="str">
        <f ca="1">IF(AND($B278&gt;0,M$7&gt;0),INDEX(Výskyt[#Data],MATCH($B278,Výskyt[kód-P]),M$7),"")</f>
        <v/>
      </c>
      <c r="N278" s="48" t="str">
        <f ca="1">IF(AND($B278&gt;0,N$7&gt;0),INDEX(Výskyt[#Data],MATCH($B278,Výskyt[kód-P]),N$7),"")</f>
        <v/>
      </c>
      <c r="O278" s="48" t="str">
        <f ca="1">IF(AND($B278&gt;0,O$7&gt;0),INDEX(Výskyt[#Data],MATCH($B278,Výskyt[kód-P]),O$7),"")</f>
        <v/>
      </c>
      <c r="P278" s="48" t="str">
        <f ca="1">IF(AND($B278&gt;0,P$7&gt;0),INDEX(Výskyt[#Data],MATCH($B278,Výskyt[kód-P]),P$7),"")</f>
        <v/>
      </c>
      <c r="Q278" s="48" t="str">
        <f ca="1">IF(AND($B278&gt;0,Q$7&gt;0),INDEX(Výskyt[#Data],MATCH($B278,Výskyt[kód-P]),Q$7),"")</f>
        <v/>
      </c>
      <c r="R278" s="48" t="str">
        <f ca="1">IF(AND($B278&gt;0,R$7&gt;0),INDEX(Výskyt[#Data],MATCH($B278,Výskyt[kód-P]),R$7),"")</f>
        <v/>
      </c>
      <c r="S278" s="48" t="str">
        <f ca="1">IF(AND($B278&gt;0,S$7&gt;0),INDEX(Výskyt[#Data],MATCH($B278,Výskyt[kód-P]),S$7),"")</f>
        <v/>
      </c>
      <c r="T278" s="48" t="str">
        <f ca="1">IF(AND($B278&gt;0,T$7&gt;0),INDEX(Výskyt[#Data],MATCH($B278,Výskyt[kód-P]),T$7),"")</f>
        <v/>
      </c>
      <c r="U278" s="48" t="str">
        <f ca="1">IF(AND($B278&gt;0,U$7&gt;0),INDEX(Výskyt[#Data],MATCH($B278,Výskyt[kód-P]),U$7),"")</f>
        <v/>
      </c>
      <c r="V278" s="48" t="str">
        <f ca="1">IF(AND($B278&gt;0,V$7&gt;0),INDEX(Výskyt[#Data],MATCH($B278,Výskyt[kód-P]),V$7),"")</f>
        <v/>
      </c>
      <c r="W278" s="48" t="str">
        <f ca="1">IF(AND($B278&gt;0,W$7&gt;0),INDEX(Výskyt[#Data],MATCH($B278,Výskyt[kód-P]),W$7),"")</f>
        <v/>
      </c>
      <c r="X278" s="48" t="str">
        <f ca="1">IF(AND($B278&gt;0,X$7&gt;0),INDEX(Výskyt[#Data],MATCH($B278,Výskyt[kód-P]),X$7),"")</f>
        <v/>
      </c>
      <c r="Y278" s="48" t="str">
        <f ca="1">IF(AND($B278&gt;0,Y$7&gt;0),INDEX(Výskyt[#Data],MATCH($B278,Výskyt[kód-P]),Y$7),"")</f>
        <v/>
      </c>
      <c r="Z278" s="48" t="str">
        <f ca="1">IF(AND($B278&gt;0,Z$7&gt;0),INDEX(Výskyt[#Data],MATCH($B278,Výskyt[kód-P]),Z$7),"")</f>
        <v/>
      </c>
      <c r="AA278" s="48" t="str">
        <f ca="1">IF(AND($B278&gt;0,AA$7&gt;0),INDEX(Výskyt[#Data],MATCH($B278,Výskyt[kód-P]),AA$7),"")</f>
        <v/>
      </c>
      <c r="AB278" s="48" t="str">
        <f ca="1">IF(AND($B278&gt;0,AB$7&gt;0),INDEX(Výskyt[#Data],MATCH($B278,Výskyt[kód-P]),AB$7),"")</f>
        <v/>
      </c>
      <c r="AC278" s="48" t="str">
        <f ca="1">IF(AND($B278&gt;0,AC$7&gt;0),INDEX(Výskyt[#Data],MATCH($B278,Výskyt[kód-P]),AC$7),"")</f>
        <v/>
      </c>
      <c r="AD278" s="48" t="str">
        <f ca="1">IF(AND($B278&gt;0,AD$7&gt;0),INDEX(Výskyt[#Data],MATCH($B278,Výskyt[kód-P]),AD$7),"")</f>
        <v/>
      </c>
      <c r="AE278" s="48" t="str">
        <f ca="1">IF(AND($B278&gt;0,AE$7&gt;0),INDEX(Výskyt[#Data],MATCH($B278,Výskyt[kód-P]),AE$7),"")</f>
        <v/>
      </c>
      <c r="AF278" s="48" t="str">
        <f ca="1">IF(AND($B278&gt;0,AF$7&gt;0),INDEX(Výskyt[#Data],MATCH($B278,Výskyt[kód-P]),AF$7),"")</f>
        <v/>
      </c>
      <c r="AG278" s="48" t="str">
        <f ca="1">IF(AND($B278&gt;0,AG$7&gt;0),INDEX(Výskyt[#Data],MATCH($B278,Výskyt[kód-P]),AG$7),"")</f>
        <v/>
      </c>
      <c r="AH278" s="48" t="str">
        <f ca="1">IF(AND($B278&gt;0,AH$7&gt;0),INDEX(Výskyt[#Data],MATCH($B278,Výskyt[kód-P]),AH$7),"")</f>
        <v/>
      </c>
      <c r="AI278" s="48" t="str">
        <f ca="1">IF(AND($B278&gt;0,AI$7&gt;0),INDEX(Výskyt[#Data],MATCH($B278,Výskyt[kód-P]),AI$7),"")</f>
        <v/>
      </c>
      <c r="AJ278" s="48" t="str">
        <f ca="1">IF(AND($B278&gt;0,AJ$7&gt;0),INDEX(Výskyt[#Data],MATCH($B278,Výskyt[kód-P]),AJ$7),"")</f>
        <v/>
      </c>
      <c r="AK278" s="48" t="str">
        <f ca="1">IF(AND($B278&gt;0,AK$7&gt;0),INDEX(Výskyt[#Data],MATCH($B278,Výskyt[kód-P]),AK$7),"")</f>
        <v/>
      </c>
      <c r="AL278" s="48" t="str">
        <f ca="1">IF(AND($B278&gt;0,AL$7&gt;0),INDEX(Výskyt[#Data],MATCH($B278,Výskyt[kód-P]),AL$7),"")</f>
        <v/>
      </c>
      <c r="AM278" s="48" t="str">
        <f ca="1">IF(AND($B278&gt;0,AM$7&gt;0),INDEX(Výskyt[#Data],MATCH($B278,Výskyt[kód-P]),AM$7),"")</f>
        <v/>
      </c>
      <c r="AN278" s="48" t="str">
        <f ca="1">IF(AND($B278&gt;0,AN$7&gt;0),INDEX(Výskyt[#Data],MATCH($B278,Výskyt[kód-P]),AN$7),"")</f>
        <v/>
      </c>
      <c r="AO278" s="48" t="str">
        <f ca="1">IF(AND($B278&gt;0,AO$7&gt;0),INDEX(Výskyt[#Data],MATCH($B278,Výskyt[kód-P]),AO$7),"")</f>
        <v/>
      </c>
      <c r="AP278" s="48" t="str">
        <f ca="1">IF(AND($B278&gt;0,AP$7&gt;0),INDEX(Výskyt[#Data],MATCH($B278,Výskyt[kód-P]),AP$7),"")</f>
        <v/>
      </c>
      <c r="AQ278" s="48" t="str">
        <f ca="1">IF(AND($B278&gt;0,AQ$7&gt;0),INDEX(Výskyt[#Data],MATCH($B278,Výskyt[kód-P]),AQ$7),"")</f>
        <v/>
      </c>
      <c r="AR278" s="48" t="str">
        <f ca="1">IF(AND($B278&gt;0,AR$7&gt;0),INDEX(Výskyt[#Data],MATCH($B278,Výskyt[kód-P]),AR$7),"")</f>
        <v/>
      </c>
      <c r="AS278" s="48" t="str">
        <f ca="1">IF(AND($B278&gt;0,AS$7&gt;0),INDEX(Výskyt[#Data],MATCH($B278,Výskyt[kód-P]),AS$7),"")</f>
        <v/>
      </c>
      <c r="AT278" s="48" t="str">
        <f ca="1">IF(AND($B278&gt;0,AT$7&gt;0),INDEX(Výskyt[#Data],MATCH($B278,Výskyt[kód-P]),AT$7),"")</f>
        <v/>
      </c>
      <c r="AU278" s="48" t="str">
        <f ca="1">IF(AND($B278&gt;0,AU$7&gt;0),INDEX(Výskyt[#Data],MATCH($B278,Výskyt[kód-P]),AU$7),"")</f>
        <v/>
      </c>
      <c r="AV278" s="48" t="str">
        <f ca="1">IF(AND($B278&gt;0,AV$7&gt;0),INDEX(Výskyt[#Data],MATCH($B278,Výskyt[kód-P]),AV$7),"")</f>
        <v/>
      </c>
      <c r="AW278" s="48" t="str">
        <f ca="1">IF(AND($B278&gt;0,AW$7&gt;0),INDEX(Výskyt[#Data],MATCH($B278,Výskyt[kód-P]),AW$7),"")</f>
        <v/>
      </c>
      <c r="AX278" s="48" t="str">
        <f ca="1">IF(AND($B278&gt;0,AX$7&gt;0),INDEX(Výskyt[#Data],MATCH($B278,Výskyt[kód-P]),AX$7),"")</f>
        <v/>
      </c>
      <c r="AY278" s="48" t="str">
        <f ca="1">IF(AND($B278&gt;0,AY$7&gt;0),INDEX(Výskyt[#Data],MATCH($B278,Výskyt[kód-P]),AY$7),"")</f>
        <v/>
      </c>
      <c r="AZ278" s="48" t="str">
        <f ca="1">IF(AND($B278&gt;0,AZ$7&gt;0),INDEX(Výskyt[#Data],MATCH($B278,Výskyt[kód-P]),AZ$7),"")</f>
        <v/>
      </c>
      <c r="BA278" s="48" t="str">
        <f ca="1">IF(AND($B278&gt;0,BA$7&gt;0),INDEX(Výskyt[#Data],MATCH($B278,Výskyt[kód-P]),BA$7),"")</f>
        <v/>
      </c>
      <c r="BB278" s="42"/>
    </row>
    <row r="279" spans="1:54" ht="12.75" customHeight="1" x14ac:dyDescent="0.4">
      <c r="A279" s="54">
        <v>271</v>
      </c>
      <c r="B279" s="55" t="str">
        <f>IFERROR(INDEX(Výskyt[[poradie]:[kód-P]],MATCH(A279,Výskyt[poradie],0),2),"")</f>
        <v/>
      </c>
      <c r="C279" s="55" t="str">
        <f>IFERROR(INDEX(Cenník[[Kód]:[Názov]],MATCH($B279,Cenník[Kód]),2),"")</f>
        <v/>
      </c>
      <c r="D279" s="48" t="str">
        <f t="shared" ca="1" si="12"/>
        <v/>
      </c>
      <c r="E279" s="56" t="str">
        <f>IFERROR(INDEX(Cenník[[KódN]:[JC]],MATCH($B279,Cenník[KódN]),2),"")</f>
        <v/>
      </c>
      <c r="F279" s="57" t="str">
        <f t="shared" ca="1" si="13"/>
        <v/>
      </c>
      <c r="G279" s="42"/>
      <c r="H279" s="58" t="str">
        <f t="shared" si="14"/>
        <v/>
      </c>
      <c r="I279" s="48" t="str">
        <f ca="1">IF(AND($B279&gt;0,I$7&gt;0),INDEX(Výskyt[#Data],MATCH($B279,Výskyt[kód-P]),I$7),"")</f>
        <v/>
      </c>
      <c r="J279" s="48" t="str">
        <f ca="1">IF(AND($B279&gt;0,J$7&gt;0),INDEX(Výskyt[#Data],MATCH($B279,Výskyt[kód-P]),J$7),"")</f>
        <v/>
      </c>
      <c r="K279" s="48" t="str">
        <f ca="1">IF(AND($B279&gt;0,K$7&gt;0),INDEX(Výskyt[#Data],MATCH($B279,Výskyt[kód-P]),K$7),"")</f>
        <v/>
      </c>
      <c r="L279" s="48" t="str">
        <f ca="1">IF(AND($B279&gt;0,L$7&gt;0),INDEX(Výskyt[#Data],MATCH($B279,Výskyt[kód-P]),L$7),"")</f>
        <v/>
      </c>
      <c r="M279" s="48" t="str">
        <f ca="1">IF(AND($B279&gt;0,M$7&gt;0),INDEX(Výskyt[#Data],MATCH($B279,Výskyt[kód-P]),M$7),"")</f>
        <v/>
      </c>
      <c r="N279" s="48" t="str">
        <f ca="1">IF(AND($B279&gt;0,N$7&gt;0),INDEX(Výskyt[#Data],MATCH($B279,Výskyt[kód-P]),N$7),"")</f>
        <v/>
      </c>
      <c r="O279" s="48" t="str">
        <f ca="1">IF(AND($B279&gt;0,O$7&gt;0),INDEX(Výskyt[#Data],MATCH($B279,Výskyt[kód-P]),O$7),"")</f>
        <v/>
      </c>
      <c r="P279" s="48" t="str">
        <f ca="1">IF(AND($B279&gt;0,P$7&gt;0),INDEX(Výskyt[#Data],MATCH($B279,Výskyt[kód-P]),P$7),"")</f>
        <v/>
      </c>
      <c r="Q279" s="48" t="str">
        <f ca="1">IF(AND($B279&gt;0,Q$7&gt;0),INDEX(Výskyt[#Data],MATCH($B279,Výskyt[kód-P]),Q$7),"")</f>
        <v/>
      </c>
      <c r="R279" s="48" t="str">
        <f ca="1">IF(AND($B279&gt;0,R$7&gt;0),INDEX(Výskyt[#Data],MATCH($B279,Výskyt[kód-P]),R$7),"")</f>
        <v/>
      </c>
      <c r="S279" s="48" t="str">
        <f ca="1">IF(AND($B279&gt;0,S$7&gt;0),INDEX(Výskyt[#Data],MATCH($B279,Výskyt[kód-P]),S$7),"")</f>
        <v/>
      </c>
      <c r="T279" s="48" t="str">
        <f ca="1">IF(AND($B279&gt;0,T$7&gt;0),INDEX(Výskyt[#Data],MATCH($B279,Výskyt[kód-P]),T$7),"")</f>
        <v/>
      </c>
      <c r="U279" s="48" t="str">
        <f ca="1">IF(AND($B279&gt;0,U$7&gt;0),INDEX(Výskyt[#Data],MATCH($B279,Výskyt[kód-P]),U$7),"")</f>
        <v/>
      </c>
      <c r="V279" s="48" t="str">
        <f ca="1">IF(AND($B279&gt;0,V$7&gt;0),INDEX(Výskyt[#Data],MATCH($B279,Výskyt[kód-P]),V$7),"")</f>
        <v/>
      </c>
      <c r="W279" s="48" t="str">
        <f ca="1">IF(AND($B279&gt;0,W$7&gt;0),INDEX(Výskyt[#Data],MATCH($B279,Výskyt[kód-P]),W$7),"")</f>
        <v/>
      </c>
      <c r="X279" s="48" t="str">
        <f ca="1">IF(AND($B279&gt;0,X$7&gt;0),INDEX(Výskyt[#Data],MATCH($B279,Výskyt[kód-P]),X$7),"")</f>
        <v/>
      </c>
      <c r="Y279" s="48" t="str">
        <f ca="1">IF(AND($B279&gt;0,Y$7&gt;0),INDEX(Výskyt[#Data],MATCH($B279,Výskyt[kód-P]),Y$7),"")</f>
        <v/>
      </c>
      <c r="Z279" s="48" t="str">
        <f ca="1">IF(AND($B279&gt;0,Z$7&gt;0),INDEX(Výskyt[#Data],MATCH($B279,Výskyt[kód-P]),Z$7),"")</f>
        <v/>
      </c>
      <c r="AA279" s="48" t="str">
        <f ca="1">IF(AND($B279&gt;0,AA$7&gt;0),INDEX(Výskyt[#Data],MATCH($B279,Výskyt[kód-P]),AA$7),"")</f>
        <v/>
      </c>
      <c r="AB279" s="48" t="str">
        <f ca="1">IF(AND($B279&gt;0,AB$7&gt;0),INDEX(Výskyt[#Data],MATCH($B279,Výskyt[kód-P]),AB$7),"")</f>
        <v/>
      </c>
      <c r="AC279" s="48" t="str">
        <f ca="1">IF(AND($B279&gt;0,AC$7&gt;0),INDEX(Výskyt[#Data],MATCH($B279,Výskyt[kód-P]),AC$7),"")</f>
        <v/>
      </c>
      <c r="AD279" s="48" t="str">
        <f ca="1">IF(AND($B279&gt;0,AD$7&gt;0),INDEX(Výskyt[#Data],MATCH($B279,Výskyt[kód-P]),AD$7),"")</f>
        <v/>
      </c>
      <c r="AE279" s="48" t="str">
        <f ca="1">IF(AND($B279&gt;0,AE$7&gt;0),INDEX(Výskyt[#Data],MATCH($B279,Výskyt[kód-P]),AE$7),"")</f>
        <v/>
      </c>
      <c r="AF279" s="48" t="str">
        <f ca="1">IF(AND($B279&gt;0,AF$7&gt;0),INDEX(Výskyt[#Data],MATCH($B279,Výskyt[kód-P]),AF$7),"")</f>
        <v/>
      </c>
      <c r="AG279" s="48" t="str">
        <f ca="1">IF(AND($B279&gt;0,AG$7&gt;0),INDEX(Výskyt[#Data],MATCH($B279,Výskyt[kód-P]),AG$7),"")</f>
        <v/>
      </c>
      <c r="AH279" s="48" t="str">
        <f ca="1">IF(AND($B279&gt;0,AH$7&gt;0),INDEX(Výskyt[#Data],MATCH($B279,Výskyt[kód-P]),AH$7),"")</f>
        <v/>
      </c>
      <c r="AI279" s="48" t="str">
        <f ca="1">IF(AND($B279&gt;0,AI$7&gt;0),INDEX(Výskyt[#Data],MATCH($B279,Výskyt[kód-P]),AI$7),"")</f>
        <v/>
      </c>
      <c r="AJ279" s="48" t="str">
        <f ca="1">IF(AND($B279&gt;0,AJ$7&gt;0),INDEX(Výskyt[#Data],MATCH($B279,Výskyt[kód-P]),AJ$7),"")</f>
        <v/>
      </c>
      <c r="AK279" s="48" t="str">
        <f ca="1">IF(AND($B279&gt;0,AK$7&gt;0),INDEX(Výskyt[#Data],MATCH($B279,Výskyt[kód-P]),AK$7),"")</f>
        <v/>
      </c>
      <c r="AL279" s="48" t="str">
        <f ca="1">IF(AND($B279&gt;0,AL$7&gt;0),INDEX(Výskyt[#Data],MATCH($B279,Výskyt[kód-P]),AL$7),"")</f>
        <v/>
      </c>
      <c r="AM279" s="48" t="str">
        <f ca="1">IF(AND($B279&gt;0,AM$7&gt;0),INDEX(Výskyt[#Data],MATCH($B279,Výskyt[kód-P]),AM$7),"")</f>
        <v/>
      </c>
      <c r="AN279" s="48" t="str">
        <f ca="1">IF(AND($B279&gt;0,AN$7&gt;0),INDEX(Výskyt[#Data],MATCH($B279,Výskyt[kód-P]),AN$7),"")</f>
        <v/>
      </c>
      <c r="AO279" s="48" t="str">
        <f ca="1">IF(AND($B279&gt;0,AO$7&gt;0),INDEX(Výskyt[#Data],MATCH($B279,Výskyt[kód-P]),AO$7),"")</f>
        <v/>
      </c>
      <c r="AP279" s="48" t="str">
        <f ca="1">IF(AND($B279&gt;0,AP$7&gt;0),INDEX(Výskyt[#Data],MATCH($B279,Výskyt[kód-P]),AP$7),"")</f>
        <v/>
      </c>
      <c r="AQ279" s="48" t="str">
        <f ca="1">IF(AND($B279&gt;0,AQ$7&gt;0),INDEX(Výskyt[#Data],MATCH($B279,Výskyt[kód-P]),AQ$7),"")</f>
        <v/>
      </c>
      <c r="AR279" s="48" t="str">
        <f ca="1">IF(AND($B279&gt;0,AR$7&gt;0),INDEX(Výskyt[#Data],MATCH($B279,Výskyt[kód-P]),AR$7),"")</f>
        <v/>
      </c>
      <c r="AS279" s="48" t="str">
        <f ca="1">IF(AND($B279&gt;0,AS$7&gt;0),INDEX(Výskyt[#Data],MATCH($B279,Výskyt[kód-P]),AS$7),"")</f>
        <v/>
      </c>
      <c r="AT279" s="48" t="str">
        <f ca="1">IF(AND($B279&gt;0,AT$7&gt;0),INDEX(Výskyt[#Data],MATCH($B279,Výskyt[kód-P]),AT$7),"")</f>
        <v/>
      </c>
      <c r="AU279" s="48" t="str">
        <f ca="1">IF(AND($B279&gt;0,AU$7&gt;0),INDEX(Výskyt[#Data],MATCH($B279,Výskyt[kód-P]),AU$7),"")</f>
        <v/>
      </c>
      <c r="AV279" s="48" t="str">
        <f ca="1">IF(AND($B279&gt;0,AV$7&gt;0),INDEX(Výskyt[#Data],MATCH($B279,Výskyt[kód-P]),AV$7),"")</f>
        <v/>
      </c>
      <c r="AW279" s="48" t="str">
        <f ca="1">IF(AND($B279&gt;0,AW$7&gt;0),INDEX(Výskyt[#Data],MATCH($B279,Výskyt[kód-P]),AW$7),"")</f>
        <v/>
      </c>
      <c r="AX279" s="48" t="str">
        <f ca="1">IF(AND($B279&gt;0,AX$7&gt;0),INDEX(Výskyt[#Data],MATCH($B279,Výskyt[kód-P]),AX$7),"")</f>
        <v/>
      </c>
      <c r="AY279" s="48" t="str">
        <f ca="1">IF(AND($B279&gt;0,AY$7&gt;0),INDEX(Výskyt[#Data],MATCH($B279,Výskyt[kód-P]),AY$7),"")</f>
        <v/>
      </c>
      <c r="AZ279" s="48" t="str">
        <f ca="1">IF(AND($B279&gt;0,AZ$7&gt;0),INDEX(Výskyt[#Data],MATCH($B279,Výskyt[kód-P]),AZ$7),"")</f>
        <v/>
      </c>
      <c r="BA279" s="48" t="str">
        <f ca="1">IF(AND($B279&gt;0,BA$7&gt;0),INDEX(Výskyt[#Data],MATCH($B279,Výskyt[kód-P]),BA$7),"")</f>
        <v/>
      </c>
      <c r="BB279" s="42"/>
    </row>
    <row r="280" spans="1:54" ht="12.75" customHeight="1" x14ac:dyDescent="0.4">
      <c r="A280" s="54">
        <v>272</v>
      </c>
      <c r="B280" s="55" t="str">
        <f>IFERROR(INDEX(Výskyt[[poradie]:[kód-P]],MATCH(A280,Výskyt[poradie],0),2),"")</f>
        <v/>
      </c>
      <c r="C280" s="55" t="str">
        <f>IFERROR(INDEX(Cenník[[Kód]:[Názov]],MATCH($B280,Cenník[Kód]),2),"")</f>
        <v/>
      </c>
      <c r="D280" s="48" t="str">
        <f t="shared" ca="1" si="12"/>
        <v/>
      </c>
      <c r="E280" s="56" t="str">
        <f>IFERROR(INDEX(Cenník[[KódN]:[JC]],MATCH($B280,Cenník[KódN]),2),"")</f>
        <v/>
      </c>
      <c r="F280" s="57" t="str">
        <f t="shared" ca="1" si="13"/>
        <v/>
      </c>
      <c r="G280" s="42"/>
      <c r="H280" s="58" t="str">
        <f t="shared" si="14"/>
        <v/>
      </c>
      <c r="I280" s="48" t="str">
        <f ca="1">IF(AND($B280&gt;0,I$7&gt;0),INDEX(Výskyt[#Data],MATCH($B280,Výskyt[kód-P]),I$7),"")</f>
        <v/>
      </c>
      <c r="J280" s="48" t="str">
        <f ca="1">IF(AND($B280&gt;0,J$7&gt;0),INDEX(Výskyt[#Data],MATCH($B280,Výskyt[kód-P]),J$7),"")</f>
        <v/>
      </c>
      <c r="K280" s="48" t="str">
        <f ca="1">IF(AND($B280&gt;0,K$7&gt;0),INDEX(Výskyt[#Data],MATCH($B280,Výskyt[kód-P]),K$7),"")</f>
        <v/>
      </c>
      <c r="L280" s="48" t="str">
        <f ca="1">IF(AND($B280&gt;0,L$7&gt;0),INDEX(Výskyt[#Data],MATCH($B280,Výskyt[kód-P]),L$7),"")</f>
        <v/>
      </c>
      <c r="M280" s="48" t="str">
        <f ca="1">IF(AND($B280&gt;0,M$7&gt;0),INDEX(Výskyt[#Data],MATCH($B280,Výskyt[kód-P]),M$7),"")</f>
        <v/>
      </c>
      <c r="N280" s="48" t="str">
        <f ca="1">IF(AND($B280&gt;0,N$7&gt;0),INDEX(Výskyt[#Data],MATCH($B280,Výskyt[kód-P]),N$7),"")</f>
        <v/>
      </c>
      <c r="O280" s="48" t="str">
        <f ca="1">IF(AND($B280&gt;0,O$7&gt;0),INDEX(Výskyt[#Data],MATCH($B280,Výskyt[kód-P]),O$7),"")</f>
        <v/>
      </c>
      <c r="P280" s="48" t="str">
        <f ca="1">IF(AND($B280&gt;0,P$7&gt;0),INDEX(Výskyt[#Data],MATCH($B280,Výskyt[kód-P]),P$7),"")</f>
        <v/>
      </c>
      <c r="Q280" s="48" t="str">
        <f ca="1">IF(AND($B280&gt;0,Q$7&gt;0),INDEX(Výskyt[#Data],MATCH($B280,Výskyt[kód-P]),Q$7),"")</f>
        <v/>
      </c>
      <c r="R280" s="48" t="str">
        <f ca="1">IF(AND($B280&gt;0,R$7&gt;0),INDEX(Výskyt[#Data],MATCH($B280,Výskyt[kód-P]),R$7),"")</f>
        <v/>
      </c>
      <c r="S280" s="48" t="str">
        <f ca="1">IF(AND($B280&gt;0,S$7&gt;0),INDEX(Výskyt[#Data],MATCH($B280,Výskyt[kód-P]),S$7),"")</f>
        <v/>
      </c>
      <c r="T280" s="48" t="str">
        <f ca="1">IF(AND($B280&gt;0,T$7&gt;0),INDEX(Výskyt[#Data],MATCH($B280,Výskyt[kód-P]),T$7),"")</f>
        <v/>
      </c>
      <c r="U280" s="48" t="str">
        <f ca="1">IF(AND($B280&gt;0,U$7&gt;0),INDEX(Výskyt[#Data],MATCH($B280,Výskyt[kód-P]),U$7),"")</f>
        <v/>
      </c>
      <c r="V280" s="48" t="str">
        <f ca="1">IF(AND($B280&gt;0,V$7&gt;0),INDEX(Výskyt[#Data],MATCH($B280,Výskyt[kód-P]),V$7),"")</f>
        <v/>
      </c>
      <c r="W280" s="48" t="str">
        <f ca="1">IF(AND($B280&gt;0,W$7&gt;0),INDEX(Výskyt[#Data],MATCH($B280,Výskyt[kód-P]),W$7),"")</f>
        <v/>
      </c>
      <c r="X280" s="48" t="str">
        <f ca="1">IF(AND($B280&gt;0,X$7&gt;0),INDEX(Výskyt[#Data],MATCH($B280,Výskyt[kód-P]),X$7),"")</f>
        <v/>
      </c>
      <c r="Y280" s="48" t="str">
        <f ca="1">IF(AND($B280&gt;0,Y$7&gt;0),INDEX(Výskyt[#Data],MATCH($B280,Výskyt[kód-P]),Y$7),"")</f>
        <v/>
      </c>
      <c r="Z280" s="48" t="str">
        <f ca="1">IF(AND($B280&gt;0,Z$7&gt;0),INDEX(Výskyt[#Data],MATCH($B280,Výskyt[kód-P]),Z$7),"")</f>
        <v/>
      </c>
      <c r="AA280" s="48" t="str">
        <f ca="1">IF(AND($B280&gt;0,AA$7&gt;0),INDEX(Výskyt[#Data],MATCH($B280,Výskyt[kód-P]),AA$7),"")</f>
        <v/>
      </c>
      <c r="AB280" s="48" t="str">
        <f ca="1">IF(AND($B280&gt;0,AB$7&gt;0),INDEX(Výskyt[#Data],MATCH($B280,Výskyt[kód-P]),AB$7),"")</f>
        <v/>
      </c>
      <c r="AC280" s="48" t="str">
        <f ca="1">IF(AND($B280&gt;0,AC$7&gt;0),INDEX(Výskyt[#Data],MATCH($B280,Výskyt[kód-P]),AC$7),"")</f>
        <v/>
      </c>
      <c r="AD280" s="48" t="str">
        <f ca="1">IF(AND($B280&gt;0,AD$7&gt;0),INDEX(Výskyt[#Data],MATCH($B280,Výskyt[kód-P]),AD$7),"")</f>
        <v/>
      </c>
      <c r="AE280" s="48" t="str">
        <f ca="1">IF(AND($B280&gt;0,AE$7&gt;0),INDEX(Výskyt[#Data],MATCH($B280,Výskyt[kód-P]),AE$7),"")</f>
        <v/>
      </c>
      <c r="AF280" s="48" t="str">
        <f ca="1">IF(AND($B280&gt;0,AF$7&gt;0),INDEX(Výskyt[#Data],MATCH($B280,Výskyt[kód-P]),AF$7),"")</f>
        <v/>
      </c>
      <c r="AG280" s="48" t="str">
        <f ca="1">IF(AND($B280&gt;0,AG$7&gt;0),INDEX(Výskyt[#Data],MATCH($B280,Výskyt[kód-P]),AG$7),"")</f>
        <v/>
      </c>
      <c r="AH280" s="48" t="str">
        <f ca="1">IF(AND($B280&gt;0,AH$7&gt;0),INDEX(Výskyt[#Data],MATCH($B280,Výskyt[kód-P]),AH$7),"")</f>
        <v/>
      </c>
      <c r="AI280" s="48" t="str">
        <f ca="1">IF(AND($B280&gt;0,AI$7&gt;0),INDEX(Výskyt[#Data],MATCH($B280,Výskyt[kód-P]),AI$7),"")</f>
        <v/>
      </c>
      <c r="AJ280" s="48" t="str">
        <f ca="1">IF(AND($B280&gt;0,AJ$7&gt;0),INDEX(Výskyt[#Data],MATCH($B280,Výskyt[kód-P]),AJ$7),"")</f>
        <v/>
      </c>
      <c r="AK280" s="48" t="str">
        <f ca="1">IF(AND($B280&gt;0,AK$7&gt;0),INDEX(Výskyt[#Data],MATCH($B280,Výskyt[kód-P]),AK$7),"")</f>
        <v/>
      </c>
      <c r="AL280" s="48" t="str">
        <f ca="1">IF(AND($B280&gt;0,AL$7&gt;0),INDEX(Výskyt[#Data],MATCH($B280,Výskyt[kód-P]),AL$7),"")</f>
        <v/>
      </c>
      <c r="AM280" s="48" t="str">
        <f ca="1">IF(AND($B280&gt;0,AM$7&gt;0),INDEX(Výskyt[#Data],MATCH($B280,Výskyt[kód-P]),AM$7),"")</f>
        <v/>
      </c>
      <c r="AN280" s="48" t="str">
        <f ca="1">IF(AND($B280&gt;0,AN$7&gt;0),INDEX(Výskyt[#Data],MATCH($B280,Výskyt[kód-P]),AN$7),"")</f>
        <v/>
      </c>
      <c r="AO280" s="48" t="str">
        <f ca="1">IF(AND($B280&gt;0,AO$7&gt;0),INDEX(Výskyt[#Data],MATCH($B280,Výskyt[kód-P]),AO$7),"")</f>
        <v/>
      </c>
      <c r="AP280" s="48" t="str">
        <f ca="1">IF(AND($B280&gt;0,AP$7&gt;0),INDEX(Výskyt[#Data],MATCH($B280,Výskyt[kód-P]),AP$7),"")</f>
        <v/>
      </c>
      <c r="AQ280" s="48" t="str">
        <f ca="1">IF(AND($B280&gt;0,AQ$7&gt;0),INDEX(Výskyt[#Data],MATCH($B280,Výskyt[kód-P]),AQ$7),"")</f>
        <v/>
      </c>
      <c r="AR280" s="48" t="str">
        <f ca="1">IF(AND($B280&gt;0,AR$7&gt;0),INDEX(Výskyt[#Data],MATCH($B280,Výskyt[kód-P]),AR$7),"")</f>
        <v/>
      </c>
      <c r="AS280" s="48" t="str">
        <f ca="1">IF(AND($B280&gt;0,AS$7&gt;0),INDEX(Výskyt[#Data],MATCH($B280,Výskyt[kód-P]),AS$7),"")</f>
        <v/>
      </c>
      <c r="AT280" s="48" t="str">
        <f ca="1">IF(AND($B280&gt;0,AT$7&gt;0),INDEX(Výskyt[#Data],MATCH($B280,Výskyt[kód-P]),AT$7),"")</f>
        <v/>
      </c>
      <c r="AU280" s="48" t="str">
        <f ca="1">IF(AND($B280&gt;0,AU$7&gt;0),INDEX(Výskyt[#Data],MATCH($B280,Výskyt[kód-P]),AU$7),"")</f>
        <v/>
      </c>
      <c r="AV280" s="48" t="str">
        <f ca="1">IF(AND($B280&gt;0,AV$7&gt;0),INDEX(Výskyt[#Data],MATCH($B280,Výskyt[kód-P]),AV$7),"")</f>
        <v/>
      </c>
      <c r="AW280" s="48" t="str">
        <f ca="1">IF(AND($B280&gt;0,AW$7&gt;0),INDEX(Výskyt[#Data],MATCH($B280,Výskyt[kód-P]),AW$7),"")</f>
        <v/>
      </c>
      <c r="AX280" s="48" t="str">
        <f ca="1">IF(AND($B280&gt;0,AX$7&gt;0),INDEX(Výskyt[#Data],MATCH($B280,Výskyt[kód-P]),AX$7),"")</f>
        <v/>
      </c>
      <c r="AY280" s="48" t="str">
        <f ca="1">IF(AND($B280&gt;0,AY$7&gt;0),INDEX(Výskyt[#Data],MATCH($B280,Výskyt[kód-P]),AY$7),"")</f>
        <v/>
      </c>
      <c r="AZ280" s="48" t="str">
        <f ca="1">IF(AND($B280&gt;0,AZ$7&gt;0),INDEX(Výskyt[#Data],MATCH($B280,Výskyt[kód-P]),AZ$7),"")</f>
        <v/>
      </c>
      <c r="BA280" s="48" t="str">
        <f ca="1">IF(AND($B280&gt;0,BA$7&gt;0),INDEX(Výskyt[#Data],MATCH($B280,Výskyt[kód-P]),BA$7),"")</f>
        <v/>
      </c>
      <c r="BB280" s="42"/>
    </row>
    <row r="281" spans="1:54" ht="12.75" customHeight="1" x14ac:dyDescent="0.4">
      <c r="A281" s="54">
        <v>273</v>
      </c>
      <c r="B281" s="55" t="str">
        <f>IFERROR(INDEX(Výskyt[[poradie]:[kód-P]],MATCH(A281,Výskyt[poradie],0),2),"")</f>
        <v/>
      </c>
      <c r="C281" s="55" t="str">
        <f>IFERROR(INDEX(Cenník[[Kód]:[Názov]],MATCH($B281,Cenník[Kód]),2),"")</f>
        <v/>
      </c>
      <c r="D281" s="48" t="str">
        <f t="shared" ca="1" si="12"/>
        <v/>
      </c>
      <c r="E281" s="56" t="str">
        <f>IFERROR(INDEX(Cenník[[KódN]:[JC]],MATCH($B281,Cenník[KódN]),2),"")</f>
        <v/>
      </c>
      <c r="F281" s="57" t="str">
        <f t="shared" ca="1" si="13"/>
        <v/>
      </c>
      <c r="G281" s="42"/>
      <c r="H281" s="58" t="str">
        <f t="shared" si="14"/>
        <v/>
      </c>
      <c r="I281" s="48" t="str">
        <f ca="1">IF(AND($B281&gt;0,I$7&gt;0),INDEX(Výskyt[#Data],MATCH($B281,Výskyt[kód-P]),I$7),"")</f>
        <v/>
      </c>
      <c r="J281" s="48" t="str">
        <f ca="1">IF(AND($B281&gt;0,J$7&gt;0),INDEX(Výskyt[#Data],MATCH($B281,Výskyt[kód-P]),J$7),"")</f>
        <v/>
      </c>
      <c r="K281" s="48" t="str">
        <f ca="1">IF(AND($B281&gt;0,K$7&gt;0),INDEX(Výskyt[#Data],MATCH($B281,Výskyt[kód-P]),K$7),"")</f>
        <v/>
      </c>
      <c r="L281" s="48" t="str">
        <f ca="1">IF(AND($B281&gt;0,L$7&gt;0),INDEX(Výskyt[#Data],MATCH($B281,Výskyt[kód-P]),L$7),"")</f>
        <v/>
      </c>
      <c r="M281" s="48" t="str">
        <f ca="1">IF(AND($B281&gt;0,M$7&gt;0),INDEX(Výskyt[#Data],MATCH($B281,Výskyt[kód-P]),M$7),"")</f>
        <v/>
      </c>
      <c r="N281" s="48" t="str">
        <f ca="1">IF(AND($B281&gt;0,N$7&gt;0),INDEX(Výskyt[#Data],MATCH($B281,Výskyt[kód-P]),N$7),"")</f>
        <v/>
      </c>
      <c r="O281" s="48" t="str">
        <f ca="1">IF(AND($B281&gt;0,O$7&gt;0),INDEX(Výskyt[#Data],MATCH($B281,Výskyt[kód-P]),O$7),"")</f>
        <v/>
      </c>
      <c r="P281" s="48" t="str">
        <f ca="1">IF(AND($B281&gt;0,P$7&gt;0),INDEX(Výskyt[#Data],MATCH($B281,Výskyt[kód-P]),P$7),"")</f>
        <v/>
      </c>
      <c r="Q281" s="48" t="str">
        <f ca="1">IF(AND($B281&gt;0,Q$7&gt;0),INDEX(Výskyt[#Data],MATCH($B281,Výskyt[kód-P]),Q$7),"")</f>
        <v/>
      </c>
      <c r="R281" s="48" t="str">
        <f ca="1">IF(AND($B281&gt;0,R$7&gt;0),INDEX(Výskyt[#Data],MATCH($B281,Výskyt[kód-P]),R$7),"")</f>
        <v/>
      </c>
      <c r="S281" s="48" t="str">
        <f ca="1">IF(AND($B281&gt;0,S$7&gt;0),INDEX(Výskyt[#Data],MATCH($B281,Výskyt[kód-P]),S$7),"")</f>
        <v/>
      </c>
      <c r="T281" s="48" t="str">
        <f ca="1">IF(AND($B281&gt;0,T$7&gt;0),INDEX(Výskyt[#Data],MATCH($B281,Výskyt[kód-P]),T$7),"")</f>
        <v/>
      </c>
      <c r="U281" s="48" t="str">
        <f ca="1">IF(AND($B281&gt;0,U$7&gt;0),INDEX(Výskyt[#Data],MATCH($B281,Výskyt[kód-P]),U$7),"")</f>
        <v/>
      </c>
      <c r="V281" s="48" t="str">
        <f ca="1">IF(AND($B281&gt;0,V$7&gt;0),INDEX(Výskyt[#Data],MATCH($B281,Výskyt[kód-P]),V$7),"")</f>
        <v/>
      </c>
      <c r="W281" s="48" t="str">
        <f ca="1">IF(AND($B281&gt;0,W$7&gt;0),INDEX(Výskyt[#Data],MATCH($B281,Výskyt[kód-P]),W$7),"")</f>
        <v/>
      </c>
      <c r="X281" s="48" t="str">
        <f ca="1">IF(AND($B281&gt;0,X$7&gt;0),INDEX(Výskyt[#Data],MATCH($B281,Výskyt[kód-P]),X$7),"")</f>
        <v/>
      </c>
      <c r="Y281" s="48" t="str">
        <f ca="1">IF(AND($B281&gt;0,Y$7&gt;0),INDEX(Výskyt[#Data],MATCH($B281,Výskyt[kód-P]),Y$7),"")</f>
        <v/>
      </c>
      <c r="Z281" s="48" t="str">
        <f ca="1">IF(AND($B281&gt;0,Z$7&gt;0),INDEX(Výskyt[#Data],MATCH($B281,Výskyt[kód-P]),Z$7),"")</f>
        <v/>
      </c>
      <c r="AA281" s="48" t="str">
        <f ca="1">IF(AND($B281&gt;0,AA$7&gt;0),INDEX(Výskyt[#Data],MATCH($B281,Výskyt[kód-P]),AA$7),"")</f>
        <v/>
      </c>
      <c r="AB281" s="48" t="str">
        <f ca="1">IF(AND($B281&gt;0,AB$7&gt;0),INDEX(Výskyt[#Data],MATCH($B281,Výskyt[kód-P]),AB$7),"")</f>
        <v/>
      </c>
      <c r="AC281" s="48" t="str">
        <f ca="1">IF(AND($B281&gt;0,AC$7&gt;0),INDEX(Výskyt[#Data],MATCH($B281,Výskyt[kód-P]),AC$7),"")</f>
        <v/>
      </c>
      <c r="AD281" s="48" t="str">
        <f ca="1">IF(AND($B281&gt;0,AD$7&gt;0),INDEX(Výskyt[#Data],MATCH($B281,Výskyt[kód-P]),AD$7),"")</f>
        <v/>
      </c>
      <c r="AE281" s="48" t="str">
        <f ca="1">IF(AND($B281&gt;0,AE$7&gt;0),INDEX(Výskyt[#Data],MATCH($B281,Výskyt[kód-P]),AE$7),"")</f>
        <v/>
      </c>
      <c r="AF281" s="48" t="str">
        <f ca="1">IF(AND($B281&gt;0,AF$7&gt;0),INDEX(Výskyt[#Data],MATCH($B281,Výskyt[kód-P]),AF$7),"")</f>
        <v/>
      </c>
      <c r="AG281" s="48" t="str">
        <f ca="1">IF(AND($B281&gt;0,AG$7&gt;0),INDEX(Výskyt[#Data],MATCH($B281,Výskyt[kód-P]),AG$7),"")</f>
        <v/>
      </c>
      <c r="AH281" s="48" t="str">
        <f ca="1">IF(AND($B281&gt;0,AH$7&gt;0),INDEX(Výskyt[#Data],MATCH($B281,Výskyt[kód-P]),AH$7),"")</f>
        <v/>
      </c>
      <c r="AI281" s="48" t="str">
        <f ca="1">IF(AND($B281&gt;0,AI$7&gt;0),INDEX(Výskyt[#Data],MATCH($B281,Výskyt[kód-P]),AI$7),"")</f>
        <v/>
      </c>
      <c r="AJ281" s="48" t="str">
        <f ca="1">IF(AND($B281&gt;0,AJ$7&gt;0),INDEX(Výskyt[#Data],MATCH($B281,Výskyt[kód-P]),AJ$7),"")</f>
        <v/>
      </c>
      <c r="AK281" s="48" t="str">
        <f ca="1">IF(AND($B281&gt;0,AK$7&gt;0),INDEX(Výskyt[#Data],MATCH($B281,Výskyt[kód-P]),AK$7),"")</f>
        <v/>
      </c>
      <c r="AL281" s="48" t="str">
        <f ca="1">IF(AND($B281&gt;0,AL$7&gt;0),INDEX(Výskyt[#Data],MATCH($B281,Výskyt[kód-P]),AL$7),"")</f>
        <v/>
      </c>
      <c r="AM281" s="48" t="str">
        <f ca="1">IF(AND($B281&gt;0,AM$7&gt;0),INDEX(Výskyt[#Data],MATCH($B281,Výskyt[kód-P]),AM$7),"")</f>
        <v/>
      </c>
      <c r="AN281" s="48" t="str">
        <f ca="1">IF(AND($B281&gt;0,AN$7&gt;0),INDEX(Výskyt[#Data],MATCH($B281,Výskyt[kód-P]),AN$7),"")</f>
        <v/>
      </c>
      <c r="AO281" s="48" t="str">
        <f ca="1">IF(AND($B281&gt;0,AO$7&gt;0),INDEX(Výskyt[#Data],MATCH($B281,Výskyt[kód-P]),AO$7),"")</f>
        <v/>
      </c>
      <c r="AP281" s="48" t="str">
        <f ca="1">IF(AND($B281&gt;0,AP$7&gt;0),INDEX(Výskyt[#Data],MATCH($B281,Výskyt[kód-P]),AP$7),"")</f>
        <v/>
      </c>
      <c r="AQ281" s="48" t="str">
        <f ca="1">IF(AND($B281&gt;0,AQ$7&gt;0),INDEX(Výskyt[#Data],MATCH($B281,Výskyt[kód-P]),AQ$7),"")</f>
        <v/>
      </c>
      <c r="AR281" s="48" t="str">
        <f ca="1">IF(AND($B281&gt;0,AR$7&gt;0),INDEX(Výskyt[#Data],MATCH($B281,Výskyt[kód-P]),AR$7),"")</f>
        <v/>
      </c>
      <c r="AS281" s="48" t="str">
        <f ca="1">IF(AND($B281&gt;0,AS$7&gt;0),INDEX(Výskyt[#Data],MATCH($B281,Výskyt[kód-P]),AS$7),"")</f>
        <v/>
      </c>
      <c r="AT281" s="48" t="str">
        <f ca="1">IF(AND($B281&gt;0,AT$7&gt;0),INDEX(Výskyt[#Data],MATCH($B281,Výskyt[kód-P]),AT$7),"")</f>
        <v/>
      </c>
      <c r="AU281" s="48" t="str">
        <f ca="1">IF(AND($B281&gt;0,AU$7&gt;0),INDEX(Výskyt[#Data],MATCH($B281,Výskyt[kód-P]),AU$7),"")</f>
        <v/>
      </c>
      <c r="AV281" s="48" t="str">
        <f ca="1">IF(AND($B281&gt;0,AV$7&gt;0),INDEX(Výskyt[#Data],MATCH($B281,Výskyt[kód-P]),AV$7),"")</f>
        <v/>
      </c>
      <c r="AW281" s="48" t="str">
        <f ca="1">IF(AND($B281&gt;0,AW$7&gt;0),INDEX(Výskyt[#Data],MATCH($B281,Výskyt[kód-P]),AW$7),"")</f>
        <v/>
      </c>
      <c r="AX281" s="48" t="str">
        <f ca="1">IF(AND($B281&gt;0,AX$7&gt;0),INDEX(Výskyt[#Data],MATCH($B281,Výskyt[kód-P]),AX$7),"")</f>
        <v/>
      </c>
      <c r="AY281" s="48" t="str">
        <f ca="1">IF(AND($B281&gt;0,AY$7&gt;0),INDEX(Výskyt[#Data],MATCH($B281,Výskyt[kód-P]),AY$7),"")</f>
        <v/>
      </c>
      <c r="AZ281" s="48" t="str">
        <f ca="1">IF(AND($B281&gt;0,AZ$7&gt;0),INDEX(Výskyt[#Data],MATCH($B281,Výskyt[kód-P]),AZ$7),"")</f>
        <v/>
      </c>
      <c r="BA281" s="48" t="str">
        <f ca="1">IF(AND($B281&gt;0,BA$7&gt;0),INDEX(Výskyt[#Data],MATCH($B281,Výskyt[kód-P]),BA$7),"")</f>
        <v/>
      </c>
      <c r="BB281" s="42"/>
    </row>
    <row r="282" spans="1:54" ht="12.75" customHeight="1" x14ac:dyDescent="0.4">
      <c r="A282" s="54">
        <v>274</v>
      </c>
      <c r="B282" s="55" t="str">
        <f>IFERROR(INDEX(Výskyt[[poradie]:[kód-P]],MATCH(A282,Výskyt[poradie],0),2),"")</f>
        <v/>
      </c>
      <c r="C282" s="55" t="str">
        <f>IFERROR(INDEX(Cenník[[Kód]:[Názov]],MATCH($B282,Cenník[Kód]),2),"")</f>
        <v/>
      </c>
      <c r="D282" s="48" t="str">
        <f t="shared" ca="1" si="12"/>
        <v/>
      </c>
      <c r="E282" s="56" t="str">
        <f>IFERROR(INDEX(Cenník[[KódN]:[JC]],MATCH($B282,Cenník[KódN]),2),"")</f>
        <v/>
      </c>
      <c r="F282" s="57" t="str">
        <f t="shared" ca="1" si="13"/>
        <v/>
      </c>
      <c r="G282" s="42"/>
      <c r="H282" s="58" t="str">
        <f t="shared" si="14"/>
        <v/>
      </c>
      <c r="I282" s="48" t="str">
        <f ca="1">IF(AND($B282&gt;0,I$7&gt;0),INDEX(Výskyt[#Data],MATCH($B282,Výskyt[kód-P]),I$7),"")</f>
        <v/>
      </c>
      <c r="J282" s="48" t="str">
        <f ca="1">IF(AND($B282&gt;0,J$7&gt;0),INDEX(Výskyt[#Data],MATCH($B282,Výskyt[kód-P]),J$7),"")</f>
        <v/>
      </c>
      <c r="K282" s="48" t="str">
        <f ca="1">IF(AND($B282&gt;0,K$7&gt;0),INDEX(Výskyt[#Data],MATCH($B282,Výskyt[kód-P]),K$7),"")</f>
        <v/>
      </c>
      <c r="L282" s="48" t="str">
        <f ca="1">IF(AND($B282&gt;0,L$7&gt;0),INDEX(Výskyt[#Data],MATCH($B282,Výskyt[kód-P]),L$7),"")</f>
        <v/>
      </c>
      <c r="M282" s="48" t="str">
        <f ca="1">IF(AND($B282&gt;0,M$7&gt;0),INDEX(Výskyt[#Data],MATCH($B282,Výskyt[kód-P]),M$7),"")</f>
        <v/>
      </c>
      <c r="N282" s="48" t="str">
        <f ca="1">IF(AND($B282&gt;0,N$7&gt;0),INDEX(Výskyt[#Data],MATCH($B282,Výskyt[kód-P]),N$7),"")</f>
        <v/>
      </c>
      <c r="O282" s="48" t="str">
        <f ca="1">IF(AND($B282&gt;0,O$7&gt;0),INDEX(Výskyt[#Data],MATCH($B282,Výskyt[kód-P]),O$7),"")</f>
        <v/>
      </c>
      <c r="P282" s="48" t="str">
        <f ca="1">IF(AND($B282&gt;0,P$7&gt;0),INDEX(Výskyt[#Data],MATCH($B282,Výskyt[kód-P]),P$7),"")</f>
        <v/>
      </c>
      <c r="Q282" s="48" t="str">
        <f ca="1">IF(AND($B282&gt;0,Q$7&gt;0),INDEX(Výskyt[#Data],MATCH($B282,Výskyt[kód-P]),Q$7),"")</f>
        <v/>
      </c>
      <c r="R282" s="48" t="str">
        <f ca="1">IF(AND($B282&gt;0,R$7&gt;0),INDEX(Výskyt[#Data],MATCH($B282,Výskyt[kód-P]),R$7),"")</f>
        <v/>
      </c>
      <c r="S282" s="48" t="str">
        <f ca="1">IF(AND($B282&gt;0,S$7&gt;0),INDEX(Výskyt[#Data],MATCH($B282,Výskyt[kód-P]),S$7),"")</f>
        <v/>
      </c>
      <c r="T282" s="48" t="str">
        <f ca="1">IF(AND($B282&gt;0,T$7&gt;0),INDEX(Výskyt[#Data],MATCH($B282,Výskyt[kód-P]),T$7),"")</f>
        <v/>
      </c>
      <c r="U282" s="48" t="str">
        <f ca="1">IF(AND($B282&gt;0,U$7&gt;0),INDEX(Výskyt[#Data],MATCH($B282,Výskyt[kód-P]),U$7),"")</f>
        <v/>
      </c>
      <c r="V282" s="48" t="str">
        <f ca="1">IF(AND($B282&gt;0,V$7&gt;0),INDEX(Výskyt[#Data],MATCH($B282,Výskyt[kód-P]),V$7),"")</f>
        <v/>
      </c>
      <c r="W282" s="48" t="str">
        <f ca="1">IF(AND($B282&gt;0,W$7&gt;0),INDEX(Výskyt[#Data],MATCH($B282,Výskyt[kód-P]),W$7),"")</f>
        <v/>
      </c>
      <c r="X282" s="48" t="str">
        <f ca="1">IF(AND($B282&gt;0,X$7&gt;0),INDEX(Výskyt[#Data],MATCH($B282,Výskyt[kód-P]),X$7),"")</f>
        <v/>
      </c>
      <c r="Y282" s="48" t="str">
        <f ca="1">IF(AND($B282&gt;0,Y$7&gt;0),INDEX(Výskyt[#Data],MATCH($B282,Výskyt[kód-P]),Y$7),"")</f>
        <v/>
      </c>
      <c r="Z282" s="48" t="str">
        <f ca="1">IF(AND($B282&gt;0,Z$7&gt;0),INDEX(Výskyt[#Data],MATCH($B282,Výskyt[kód-P]),Z$7),"")</f>
        <v/>
      </c>
      <c r="AA282" s="48" t="str">
        <f ca="1">IF(AND($B282&gt;0,AA$7&gt;0),INDEX(Výskyt[#Data],MATCH($B282,Výskyt[kód-P]),AA$7),"")</f>
        <v/>
      </c>
      <c r="AB282" s="48" t="str">
        <f ca="1">IF(AND($B282&gt;0,AB$7&gt;0),INDEX(Výskyt[#Data],MATCH($B282,Výskyt[kód-P]),AB$7),"")</f>
        <v/>
      </c>
      <c r="AC282" s="48" t="str">
        <f ca="1">IF(AND($B282&gt;0,AC$7&gt;0),INDEX(Výskyt[#Data],MATCH($B282,Výskyt[kód-P]),AC$7),"")</f>
        <v/>
      </c>
      <c r="AD282" s="48" t="str">
        <f ca="1">IF(AND($B282&gt;0,AD$7&gt;0),INDEX(Výskyt[#Data],MATCH($B282,Výskyt[kód-P]),AD$7),"")</f>
        <v/>
      </c>
      <c r="AE282" s="48" t="str">
        <f ca="1">IF(AND($B282&gt;0,AE$7&gt;0),INDEX(Výskyt[#Data],MATCH($B282,Výskyt[kód-P]),AE$7),"")</f>
        <v/>
      </c>
      <c r="AF282" s="48" t="str">
        <f ca="1">IF(AND($B282&gt;0,AF$7&gt;0),INDEX(Výskyt[#Data],MATCH($B282,Výskyt[kód-P]),AF$7),"")</f>
        <v/>
      </c>
      <c r="AG282" s="48" t="str">
        <f ca="1">IF(AND($B282&gt;0,AG$7&gt;0),INDEX(Výskyt[#Data],MATCH($B282,Výskyt[kód-P]),AG$7),"")</f>
        <v/>
      </c>
      <c r="AH282" s="48" t="str">
        <f ca="1">IF(AND($B282&gt;0,AH$7&gt;0),INDEX(Výskyt[#Data],MATCH($B282,Výskyt[kód-P]),AH$7),"")</f>
        <v/>
      </c>
      <c r="AI282" s="48" t="str">
        <f ca="1">IF(AND($B282&gt;0,AI$7&gt;0),INDEX(Výskyt[#Data],MATCH($B282,Výskyt[kód-P]),AI$7),"")</f>
        <v/>
      </c>
      <c r="AJ282" s="48" t="str">
        <f ca="1">IF(AND($B282&gt;0,AJ$7&gt;0),INDEX(Výskyt[#Data],MATCH($B282,Výskyt[kód-P]),AJ$7),"")</f>
        <v/>
      </c>
      <c r="AK282" s="48" t="str">
        <f ca="1">IF(AND($B282&gt;0,AK$7&gt;0),INDEX(Výskyt[#Data],MATCH($B282,Výskyt[kód-P]),AK$7),"")</f>
        <v/>
      </c>
      <c r="AL282" s="48" t="str">
        <f ca="1">IF(AND($B282&gt;0,AL$7&gt;0),INDEX(Výskyt[#Data],MATCH($B282,Výskyt[kód-P]),AL$7),"")</f>
        <v/>
      </c>
      <c r="AM282" s="48" t="str">
        <f ca="1">IF(AND($B282&gt;0,AM$7&gt;0),INDEX(Výskyt[#Data],MATCH($B282,Výskyt[kód-P]),AM$7),"")</f>
        <v/>
      </c>
      <c r="AN282" s="48" t="str">
        <f ca="1">IF(AND($B282&gt;0,AN$7&gt;0),INDEX(Výskyt[#Data],MATCH($B282,Výskyt[kód-P]),AN$7),"")</f>
        <v/>
      </c>
      <c r="AO282" s="48" t="str">
        <f ca="1">IF(AND($B282&gt;0,AO$7&gt;0),INDEX(Výskyt[#Data],MATCH($B282,Výskyt[kód-P]),AO$7),"")</f>
        <v/>
      </c>
      <c r="AP282" s="48" t="str">
        <f ca="1">IF(AND($B282&gt;0,AP$7&gt;0),INDEX(Výskyt[#Data],MATCH($B282,Výskyt[kód-P]),AP$7),"")</f>
        <v/>
      </c>
      <c r="AQ282" s="48" t="str">
        <f ca="1">IF(AND($B282&gt;0,AQ$7&gt;0),INDEX(Výskyt[#Data],MATCH($B282,Výskyt[kód-P]),AQ$7),"")</f>
        <v/>
      </c>
      <c r="AR282" s="48" t="str">
        <f ca="1">IF(AND($B282&gt;0,AR$7&gt;0),INDEX(Výskyt[#Data],MATCH($B282,Výskyt[kód-P]),AR$7),"")</f>
        <v/>
      </c>
      <c r="AS282" s="48" t="str">
        <f ca="1">IF(AND($B282&gt;0,AS$7&gt;0),INDEX(Výskyt[#Data],MATCH($B282,Výskyt[kód-P]),AS$7),"")</f>
        <v/>
      </c>
      <c r="AT282" s="48" t="str">
        <f ca="1">IF(AND($B282&gt;0,AT$7&gt;0),INDEX(Výskyt[#Data],MATCH($B282,Výskyt[kód-P]),AT$7),"")</f>
        <v/>
      </c>
      <c r="AU282" s="48" t="str">
        <f ca="1">IF(AND($B282&gt;0,AU$7&gt;0),INDEX(Výskyt[#Data],MATCH($B282,Výskyt[kód-P]),AU$7),"")</f>
        <v/>
      </c>
      <c r="AV282" s="48" t="str">
        <f ca="1">IF(AND($B282&gt;0,AV$7&gt;0),INDEX(Výskyt[#Data],MATCH($B282,Výskyt[kód-P]),AV$7),"")</f>
        <v/>
      </c>
      <c r="AW282" s="48" t="str">
        <f ca="1">IF(AND($B282&gt;0,AW$7&gt;0),INDEX(Výskyt[#Data],MATCH($B282,Výskyt[kód-P]),AW$7),"")</f>
        <v/>
      </c>
      <c r="AX282" s="48" t="str">
        <f ca="1">IF(AND($B282&gt;0,AX$7&gt;0),INDEX(Výskyt[#Data],MATCH($B282,Výskyt[kód-P]),AX$7),"")</f>
        <v/>
      </c>
      <c r="AY282" s="48" t="str">
        <f ca="1">IF(AND($B282&gt;0,AY$7&gt;0),INDEX(Výskyt[#Data],MATCH($B282,Výskyt[kód-P]),AY$7),"")</f>
        <v/>
      </c>
      <c r="AZ282" s="48" t="str">
        <f ca="1">IF(AND($B282&gt;0,AZ$7&gt;0),INDEX(Výskyt[#Data],MATCH($B282,Výskyt[kód-P]),AZ$7),"")</f>
        <v/>
      </c>
      <c r="BA282" s="48" t="str">
        <f ca="1">IF(AND($B282&gt;0,BA$7&gt;0),INDEX(Výskyt[#Data],MATCH($B282,Výskyt[kód-P]),BA$7),"")</f>
        <v/>
      </c>
      <c r="BB282" s="42"/>
    </row>
    <row r="283" spans="1:54" ht="12.75" customHeight="1" x14ac:dyDescent="0.4">
      <c r="A283" s="54">
        <v>275</v>
      </c>
      <c r="B283" s="55" t="str">
        <f>IFERROR(INDEX(Výskyt[[poradie]:[kód-P]],MATCH(A283,Výskyt[poradie],0),2),"")</f>
        <v/>
      </c>
      <c r="C283" s="55" t="str">
        <f>IFERROR(INDEX(Cenník[[Kód]:[Názov]],MATCH($B283,Cenník[Kód]),2),"")</f>
        <v/>
      </c>
      <c r="D283" s="48" t="str">
        <f t="shared" ca="1" si="12"/>
        <v/>
      </c>
      <c r="E283" s="56" t="str">
        <f>IFERROR(INDEX(Cenník[[KódN]:[JC]],MATCH($B283,Cenník[KódN]),2),"")</f>
        <v/>
      </c>
      <c r="F283" s="57" t="str">
        <f t="shared" ca="1" si="13"/>
        <v/>
      </c>
      <c r="G283" s="42"/>
      <c r="H283" s="58" t="str">
        <f t="shared" si="14"/>
        <v/>
      </c>
      <c r="I283" s="48" t="str">
        <f ca="1">IF(AND($B283&gt;0,I$7&gt;0),INDEX(Výskyt[#Data],MATCH($B283,Výskyt[kód-P]),I$7),"")</f>
        <v/>
      </c>
      <c r="J283" s="48" t="str">
        <f ca="1">IF(AND($B283&gt;0,J$7&gt;0),INDEX(Výskyt[#Data],MATCH($B283,Výskyt[kód-P]),J$7),"")</f>
        <v/>
      </c>
      <c r="K283" s="48" t="str">
        <f ca="1">IF(AND($B283&gt;0,K$7&gt;0),INDEX(Výskyt[#Data],MATCH($B283,Výskyt[kód-P]),K$7),"")</f>
        <v/>
      </c>
      <c r="L283" s="48" t="str">
        <f ca="1">IF(AND($B283&gt;0,L$7&gt;0),INDEX(Výskyt[#Data],MATCH($B283,Výskyt[kód-P]),L$7),"")</f>
        <v/>
      </c>
      <c r="M283" s="48" t="str">
        <f ca="1">IF(AND($B283&gt;0,M$7&gt;0),INDEX(Výskyt[#Data],MATCH($B283,Výskyt[kód-P]),M$7),"")</f>
        <v/>
      </c>
      <c r="N283" s="48" t="str">
        <f ca="1">IF(AND($B283&gt;0,N$7&gt;0),INDEX(Výskyt[#Data],MATCH($B283,Výskyt[kód-P]),N$7),"")</f>
        <v/>
      </c>
      <c r="O283" s="48" t="str">
        <f ca="1">IF(AND($B283&gt;0,O$7&gt;0),INDEX(Výskyt[#Data],MATCH($B283,Výskyt[kód-P]),O$7),"")</f>
        <v/>
      </c>
      <c r="P283" s="48" t="str">
        <f ca="1">IF(AND($B283&gt;0,P$7&gt;0),INDEX(Výskyt[#Data],MATCH($B283,Výskyt[kód-P]),P$7),"")</f>
        <v/>
      </c>
      <c r="Q283" s="48" t="str">
        <f ca="1">IF(AND($B283&gt;0,Q$7&gt;0),INDEX(Výskyt[#Data],MATCH($B283,Výskyt[kód-P]),Q$7),"")</f>
        <v/>
      </c>
      <c r="R283" s="48" t="str">
        <f ca="1">IF(AND($B283&gt;0,R$7&gt;0),INDEX(Výskyt[#Data],MATCH($B283,Výskyt[kód-P]),R$7),"")</f>
        <v/>
      </c>
      <c r="S283" s="48" t="str">
        <f ca="1">IF(AND($B283&gt;0,S$7&gt;0),INDEX(Výskyt[#Data],MATCH($B283,Výskyt[kód-P]),S$7),"")</f>
        <v/>
      </c>
      <c r="T283" s="48" t="str">
        <f ca="1">IF(AND($B283&gt;0,T$7&gt;0),INDEX(Výskyt[#Data],MATCH($B283,Výskyt[kód-P]),T$7),"")</f>
        <v/>
      </c>
      <c r="U283" s="48" t="str">
        <f ca="1">IF(AND($B283&gt;0,U$7&gt;0),INDEX(Výskyt[#Data],MATCH($B283,Výskyt[kód-P]),U$7),"")</f>
        <v/>
      </c>
      <c r="V283" s="48" t="str">
        <f ca="1">IF(AND($B283&gt;0,V$7&gt;0),INDEX(Výskyt[#Data],MATCH($B283,Výskyt[kód-P]),V$7),"")</f>
        <v/>
      </c>
      <c r="W283" s="48" t="str">
        <f ca="1">IF(AND($B283&gt;0,W$7&gt;0),INDEX(Výskyt[#Data],MATCH($B283,Výskyt[kód-P]),W$7),"")</f>
        <v/>
      </c>
      <c r="X283" s="48" t="str">
        <f ca="1">IF(AND($B283&gt;0,X$7&gt;0),INDEX(Výskyt[#Data],MATCH($B283,Výskyt[kód-P]),X$7),"")</f>
        <v/>
      </c>
      <c r="Y283" s="48" t="str">
        <f ca="1">IF(AND($B283&gt;0,Y$7&gt;0),INDEX(Výskyt[#Data],MATCH($B283,Výskyt[kód-P]),Y$7),"")</f>
        <v/>
      </c>
      <c r="Z283" s="48" t="str">
        <f ca="1">IF(AND($B283&gt;0,Z$7&gt;0),INDEX(Výskyt[#Data],MATCH($B283,Výskyt[kód-P]),Z$7),"")</f>
        <v/>
      </c>
      <c r="AA283" s="48" t="str">
        <f ca="1">IF(AND($B283&gt;0,AA$7&gt;0),INDEX(Výskyt[#Data],MATCH($B283,Výskyt[kód-P]),AA$7),"")</f>
        <v/>
      </c>
      <c r="AB283" s="48" t="str">
        <f ca="1">IF(AND($B283&gt;0,AB$7&gt;0),INDEX(Výskyt[#Data],MATCH($B283,Výskyt[kód-P]),AB$7),"")</f>
        <v/>
      </c>
      <c r="AC283" s="48" t="str">
        <f ca="1">IF(AND($B283&gt;0,AC$7&gt;0),INDEX(Výskyt[#Data],MATCH($B283,Výskyt[kód-P]),AC$7),"")</f>
        <v/>
      </c>
      <c r="AD283" s="48" t="str">
        <f ca="1">IF(AND($B283&gt;0,AD$7&gt;0),INDEX(Výskyt[#Data],MATCH($B283,Výskyt[kód-P]),AD$7),"")</f>
        <v/>
      </c>
      <c r="AE283" s="48" t="str">
        <f ca="1">IF(AND($B283&gt;0,AE$7&gt;0),INDEX(Výskyt[#Data],MATCH($B283,Výskyt[kód-P]),AE$7),"")</f>
        <v/>
      </c>
      <c r="AF283" s="48" t="str">
        <f ca="1">IF(AND($B283&gt;0,AF$7&gt;0),INDEX(Výskyt[#Data],MATCH($B283,Výskyt[kód-P]),AF$7),"")</f>
        <v/>
      </c>
      <c r="AG283" s="48" t="str">
        <f ca="1">IF(AND($B283&gt;0,AG$7&gt;0),INDEX(Výskyt[#Data],MATCH($B283,Výskyt[kód-P]),AG$7),"")</f>
        <v/>
      </c>
      <c r="AH283" s="48" t="str">
        <f ca="1">IF(AND($B283&gt;0,AH$7&gt;0),INDEX(Výskyt[#Data],MATCH($B283,Výskyt[kód-P]),AH$7),"")</f>
        <v/>
      </c>
      <c r="AI283" s="48" t="str">
        <f ca="1">IF(AND($B283&gt;0,AI$7&gt;0),INDEX(Výskyt[#Data],MATCH($B283,Výskyt[kód-P]),AI$7),"")</f>
        <v/>
      </c>
      <c r="AJ283" s="48" t="str">
        <f ca="1">IF(AND($B283&gt;0,AJ$7&gt;0),INDEX(Výskyt[#Data],MATCH($B283,Výskyt[kód-P]),AJ$7),"")</f>
        <v/>
      </c>
      <c r="AK283" s="48" t="str">
        <f ca="1">IF(AND($B283&gt;0,AK$7&gt;0),INDEX(Výskyt[#Data],MATCH($B283,Výskyt[kód-P]),AK$7),"")</f>
        <v/>
      </c>
      <c r="AL283" s="48" t="str">
        <f ca="1">IF(AND($B283&gt;0,AL$7&gt;0),INDEX(Výskyt[#Data],MATCH($B283,Výskyt[kód-P]),AL$7),"")</f>
        <v/>
      </c>
      <c r="AM283" s="48" t="str">
        <f ca="1">IF(AND($B283&gt;0,AM$7&gt;0),INDEX(Výskyt[#Data],MATCH($B283,Výskyt[kód-P]),AM$7),"")</f>
        <v/>
      </c>
      <c r="AN283" s="48" t="str">
        <f ca="1">IF(AND($B283&gt;0,AN$7&gt;0),INDEX(Výskyt[#Data],MATCH($B283,Výskyt[kód-P]),AN$7),"")</f>
        <v/>
      </c>
      <c r="AO283" s="48" t="str">
        <f ca="1">IF(AND($B283&gt;0,AO$7&gt;0),INDEX(Výskyt[#Data],MATCH($B283,Výskyt[kód-P]),AO$7),"")</f>
        <v/>
      </c>
      <c r="AP283" s="48" t="str">
        <f ca="1">IF(AND($B283&gt;0,AP$7&gt;0),INDEX(Výskyt[#Data],MATCH($B283,Výskyt[kód-P]),AP$7),"")</f>
        <v/>
      </c>
      <c r="AQ283" s="48" t="str">
        <f ca="1">IF(AND($B283&gt;0,AQ$7&gt;0),INDEX(Výskyt[#Data],MATCH($B283,Výskyt[kód-P]),AQ$7),"")</f>
        <v/>
      </c>
      <c r="AR283" s="48" t="str">
        <f ca="1">IF(AND($B283&gt;0,AR$7&gt;0),INDEX(Výskyt[#Data],MATCH($B283,Výskyt[kód-P]),AR$7),"")</f>
        <v/>
      </c>
      <c r="AS283" s="48" t="str">
        <f ca="1">IF(AND($B283&gt;0,AS$7&gt;0),INDEX(Výskyt[#Data],MATCH($B283,Výskyt[kód-P]),AS$7),"")</f>
        <v/>
      </c>
      <c r="AT283" s="48" t="str">
        <f ca="1">IF(AND($B283&gt;0,AT$7&gt;0),INDEX(Výskyt[#Data],MATCH($B283,Výskyt[kód-P]),AT$7),"")</f>
        <v/>
      </c>
      <c r="AU283" s="48" t="str">
        <f ca="1">IF(AND($B283&gt;0,AU$7&gt;0),INDEX(Výskyt[#Data],MATCH($B283,Výskyt[kód-P]),AU$7),"")</f>
        <v/>
      </c>
      <c r="AV283" s="48" t="str">
        <f ca="1">IF(AND($B283&gt;0,AV$7&gt;0),INDEX(Výskyt[#Data],MATCH($B283,Výskyt[kód-P]),AV$7),"")</f>
        <v/>
      </c>
      <c r="AW283" s="48" t="str">
        <f ca="1">IF(AND($B283&gt;0,AW$7&gt;0),INDEX(Výskyt[#Data],MATCH($B283,Výskyt[kód-P]),AW$7),"")</f>
        <v/>
      </c>
      <c r="AX283" s="48" t="str">
        <f ca="1">IF(AND($B283&gt;0,AX$7&gt;0),INDEX(Výskyt[#Data],MATCH($B283,Výskyt[kód-P]),AX$7),"")</f>
        <v/>
      </c>
      <c r="AY283" s="48" t="str">
        <f ca="1">IF(AND($B283&gt;0,AY$7&gt;0),INDEX(Výskyt[#Data],MATCH($B283,Výskyt[kód-P]),AY$7),"")</f>
        <v/>
      </c>
      <c r="AZ283" s="48" t="str">
        <f ca="1">IF(AND($B283&gt;0,AZ$7&gt;0),INDEX(Výskyt[#Data],MATCH($B283,Výskyt[kód-P]),AZ$7),"")</f>
        <v/>
      </c>
      <c r="BA283" s="48" t="str">
        <f ca="1">IF(AND($B283&gt;0,BA$7&gt;0),INDEX(Výskyt[#Data],MATCH($B283,Výskyt[kód-P]),BA$7),"")</f>
        <v/>
      </c>
      <c r="BB283" s="42"/>
    </row>
    <row r="284" spans="1:54" ht="12.75" customHeight="1" x14ac:dyDescent="0.4">
      <c r="A284" s="54">
        <v>276</v>
      </c>
      <c r="B284" s="55" t="str">
        <f>IFERROR(INDEX(Výskyt[[poradie]:[kód-P]],MATCH(A284,Výskyt[poradie],0),2),"")</f>
        <v/>
      </c>
      <c r="C284" s="55" t="str">
        <f>IFERROR(INDEX(Cenník[[Kód]:[Názov]],MATCH($B284,Cenník[Kód]),2),"")</f>
        <v/>
      </c>
      <c r="D284" s="48" t="str">
        <f t="shared" ca="1" si="12"/>
        <v/>
      </c>
      <c r="E284" s="56" t="str">
        <f>IFERROR(INDEX(Cenník[[KódN]:[JC]],MATCH($B284,Cenník[KódN]),2),"")</f>
        <v/>
      </c>
      <c r="F284" s="57" t="str">
        <f t="shared" ca="1" si="13"/>
        <v/>
      </c>
      <c r="G284" s="42"/>
      <c r="H284" s="58" t="str">
        <f t="shared" si="14"/>
        <v/>
      </c>
      <c r="I284" s="48" t="str">
        <f ca="1">IF(AND($B284&gt;0,I$7&gt;0),INDEX(Výskyt[#Data],MATCH($B284,Výskyt[kód-P]),I$7),"")</f>
        <v/>
      </c>
      <c r="J284" s="48" t="str">
        <f ca="1">IF(AND($B284&gt;0,J$7&gt;0),INDEX(Výskyt[#Data],MATCH($B284,Výskyt[kód-P]),J$7),"")</f>
        <v/>
      </c>
      <c r="K284" s="48" t="str">
        <f ca="1">IF(AND($B284&gt;0,K$7&gt;0),INDEX(Výskyt[#Data],MATCH($B284,Výskyt[kód-P]),K$7),"")</f>
        <v/>
      </c>
      <c r="L284" s="48" t="str">
        <f ca="1">IF(AND($B284&gt;0,L$7&gt;0),INDEX(Výskyt[#Data],MATCH($B284,Výskyt[kód-P]),L$7),"")</f>
        <v/>
      </c>
      <c r="M284" s="48" t="str">
        <f ca="1">IF(AND($B284&gt;0,M$7&gt;0),INDEX(Výskyt[#Data],MATCH($B284,Výskyt[kód-P]),M$7),"")</f>
        <v/>
      </c>
      <c r="N284" s="48" t="str">
        <f ca="1">IF(AND($B284&gt;0,N$7&gt;0),INDEX(Výskyt[#Data],MATCH($B284,Výskyt[kód-P]),N$7),"")</f>
        <v/>
      </c>
      <c r="O284" s="48" t="str">
        <f ca="1">IF(AND($B284&gt;0,O$7&gt;0),INDEX(Výskyt[#Data],MATCH($B284,Výskyt[kód-P]),O$7),"")</f>
        <v/>
      </c>
      <c r="P284" s="48" t="str">
        <f ca="1">IF(AND($B284&gt;0,P$7&gt;0),INDEX(Výskyt[#Data],MATCH($B284,Výskyt[kód-P]),P$7),"")</f>
        <v/>
      </c>
      <c r="Q284" s="48" t="str">
        <f ca="1">IF(AND($B284&gt;0,Q$7&gt;0),INDEX(Výskyt[#Data],MATCH($B284,Výskyt[kód-P]),Q$7),"")</f>
        <v/>
      </c>
      <c r="R284" s="48" t="str">
        <f ca="1">IF(AND($B284&gt;0,R$7&gt;0),INDEX(Výskyt[#Data],MATCH($B284,Výskyt[kód-P]),R$7),"")</f>
        <v/>
      </c>
      <c r="S284" s="48" t="str">
        <f ca="1">IF(AND($B284&gt;0,S$7&gt;0),INDEX(Výskyt[#Data],MATCH($B284,Výskyt[kód-P]),S$7),"")</f>
        <v/>
      </c>
      <c r="T284" s="48" t="str">
        <f ca="1">IF(AND($B284&gt;0,T$7&gt;0),INDEX(Výskyt[#Data],MATCH($B284,Výskyt[kód-P]),T$7),"")</f>
        <v/>
      </c>
      <c r="U284" s="48" t="str">
        <f ca="1">IF(AND($B284&gt;0,U$7&gt;0),INDEX(Výskyt[#Data],MATCH($B284,Výskyt[kód-P]),U$7),"")</f>
        <v/>
      </c>
      <c r="V284" s="48" t="str">
        <f ca="1">IF(AND($B284&gt;0,V$7&gt;0),INDEX(Výskyt[#Data],MATCH($B284,Výskyt[kód-P]),V$7),"")</f>
        <v/>
      </c>
      <c r="W284" s="48" t="str">
        <f ca="1">IF(AND($B284&gt;0,W$7&gt;0),INDEX(Výskyt[#Data],MATCH($B284,Výskyt[kód-P]),W$7),"")</f>
        <v/>
      </c>
      <c r="X284" s="48" t="str">
        <f ca="1">IF(AND($B284&gt;0,X$7&gt;0),INDEX(Výskyt[#Data],MATCH($B284,Výskyt[kód-P]),X$7),"")</f>
        <v/>
      </c>
      <c r="Y284" s="48" t="str">
        <f ca="1">IF(AND($B284&gt;0,Y$7&gt;0),INDEX(Výskyt[#Data],MATCH($B284,Výskyt[kód-P]),Y$7),"")</f>
        <v/>
      </c>
      <c r="Z284" s="48" t="str">
        <f ca="1">IF(AND($B284&gt;0,Z$7&gt;0),INDEX(Výskyt[#Data],MATCH($B284,Výskyt[kód-P]),Z$7),"")</f>
        <v/>
      </c>
      <c r="AA284" s="48" t="str">
        <f ca="1">IF(AND($B284&gt;0,AA$7&gt;0),INDEX(Výskyt[#Data],MATCH($B284,Výskyt[kód-P]),AA$7),"")</f>
        <v/>
      </c>
      <c r="AB284" s="48" t="str">
        <f ca="1">IF(AND($B284&gt;0,AB$7&gt;0),INDEX(Výskyt[#Data],MATCH($B284,Výskyt[kód-P]),AB$7),"")</f>
        <v/>
      </c>
      <c r="AC284" s="48" t="str">
        <f ca="1">IF(AND($B284&gt;0,AC$7&gt;0),INDEX(Výskyt[#Data],MATCH($B284,Výskyt[kód-P]),AC$7),"")</f>
        <v/>
      </c>
      <c r="AD284" s="48" t="str">
        <f ca="1">IF(AND($B284&gt;0,AD$7&gt;0),INDEX(Výskyt[#Data],MATCH($B284,Výskyt[kód-P]),AD$7),"")</f>
        <v/>
      </c>
      <c r="AE284" s="48" t="str">
        <f ca="1">IF(AND($B284&gt;0,AE$7&gt;0),INDEX(Výskyt[#Data],MATCH($B284,Výskyt[kód-P]),AE$7),"")</f>
        <v/>
      </c>
      <c r="AF284" s="48" t="str">
        <f ca="1">IF(AND($B284&gt;0,AF$7&gt;0),INDEX(Výskyt[#Data],MATCH($B284,Výskyt[kód-P]),AF$7),"")</f>
        <v/>
      </c>
      <c r="AG284" s="48" t="str">
        <f ca="1">IF(AND($B284&gt;0,AG$7&gt;0),INDEX(Výskyt[#Data],MATCH($B284,Výskyt[kód-P]),AG$7),"")</f>
        <v/>
      </c>
      <c r="AH284" s="48" t="str">
        <f ca="1">IF(AND($B284&gt;0,AH$7&gt;0),INDEX(Výskyt[#Data],MATCH($B284,Výskyt[kód-P]),AH$7),"")</f>
        <v/>
      </c>
      <c r="AI284" s="48" t="str">
        <f ca="1">IF(AND($B284&gt;0,AI$7&gt;0),INDEX(Výskyt[#Data],MATCH($B284,Výskyt[kód-P]),AI$7),"")</f>
        <v/>
      </c>
      <c r="AJ284" s="48" t="str">
        <f ca="1">IF(AND($B284&gt;0,AJ$7&gt;0),INDEX(Výskyt[#Data],MATCH($B284,Výskyt[kód-P]),AJ$7),"")</f>
        <v/>
      </c>
      <c r="AK284" s="48" t="str">
        <f ca="1">IF(AND($B284&gt;0,AK$7&gt;0),INDEX(Výskyt[#Data],MATCH($B284,Výskyt[kód-P]),AK$7),"")</f>
        <v/>
      </c>
      <c r="AL284" s="48" t="str">
        <f ca="1">IF(AND($B284&gt;0,AL$7&gt;0),INDEX(Výskyt[#Data],MATCH($B284,Výskyt[kód-P]),AL$7),"")</f>
        <v/>
      </c>
      <c r="AM284" s="48" t="str">
        <f ca="1">IF(AND($B284&gt;0,AM$7&gt;0),INDEX(Výskyt[#Data],MATCH($B284,Výskyt[kód-P]),AM$7),"")</f>
        <v/>
      </c>
      <c r="AN284" s="48" t="str">
        <f ca="1">IF(AND($B284&gt;0,AN$7&gt;0),INDEX(Výskyt[#Data],MATCH($B284,Výskyt[kód-P]),AN$7),"")</f>
        <v/>
      </c>
      <c r="AO284" s="48" t="str">
        <f ca="1">IF(AND($B284&gt;0,AO$7&gt;0),INDEX(Výskyt[#Data],MATCH($B284,Výskyt[kód-P]),AO$7),"")</f>
        <v/>
      </c>
      <c r="AP284" s="48" t="str">
        <f ca="1">IF(AND($B284&gt;0,AP$7&gt;0),INDEX(Výskyt[#Data],MATCH($B284,Výskyt[kód-P]),AP$7),"")</f>
        <v/>
      </c>
      <c r="AQ284" s="48" t="str">
        <f ca="1">IF(AND($B284&gt;0,AQ$7&gt;0),INDEX(Výskyt[#Data],MATCH($B284,Výskyt[kód-P]),AQ$7),"")</f>
        <v/>
      </c>
      <c r="AR284" s="48" t="str">
        <f ca="1">IF(AND($B284&gt;0,AR$7&gt;0),INDEX(Výskyt[#Data],MATCH($B284,Výskyt[kód-P]),AR$7),"")</f>
        <v/>
      </c>
      <c r="AS284" s="48" t="str">
        <f ca="1">IF(AND($B284&gt;0,AS$7&gt;0),INDEX(Výskyt[#Data],MATCH($B284,Výskyt[kód-P]),AS$7),"")</f>
        <v/>
      </c>
      <c r="AT284" s="48" t="str">
        <f ca="1">IF(AND($B284&gt;0,AT$7&gt;0),INDEX(Výskyt[#Data],MATCH($B284,Výskyt[kód-P]),AT$7),"")</f>
        <v/>
      </c>
      <c r="AU284" s="48" t="str">
        <f ca="1">IF(AND($B284&gt;0,AU$7&gt;0),INDEX(Výskyt[#Data],MATCH($B284,Výskyt[kód-P]),AU$7),"")</f>
        <v/>
      </c>
      <c r="AV284" s="48" t="str">
        <f ca="1">IF(AND($B284&gt;0,AV$7&gt;0),INDEX(Výskyt[#Data],MATCH($B284,Výskyt[kód-P]),AV$7),"")</f>
        <v/>
      </c>
      <c r="AW284" s="48" t="str">
        <f ca="1">IF(AND($B284&gt;0,AW$7&gt;0),INDEX(Výskyt[#Data],MATCH($B284,Výskyt[kód-P]),AW$7),"")</f>
        <v/>
      </c>
      <c r="AX284" s="48" t="str">
        <f ca="1">IF(AND($B284&gt;0,AX$7&gt;0),INDEX(Výskyt[#Data],MATCH($B284,Výskyt[kód-P]),AX$7),"")</f>
        <v/>
      </c>
      <c r="AY284" s="48" t="str">
        <f ca="1">IF(AND($B284&gt;0,AY$7&gt;0),INDEX(Výskyt[#Data],MATCH($B284,Výskyt[kód-P]),AY$7),"")</f>
        <v/>
      </c>
      <c r="AZ284" s="48" t="str">
        <f ca="1">IF(AND($B284&gt;0,AZ$7&gt;0),INDEX(Výskyt[#Data],MATCH($B284,Výskyt[kód-P]),AZ$7),"")</f>
        <v/>
      </c>
      <c r="BA284" s="48" t="str">
        <f ca="1">IF(AND($B284&gt;0,BA$7&gt;0),INDEX(Výskyt[#Data],MATCH($B284,Výskyt[kód-P]),BA$7),"")</f>
        <v/>
      </c>
      <c r="BB284" s="42"/>
    </row>
    <row r="285" spans="1:54" ht="12.75" customHeight="1" x14ac:dyDescent="0.4">
      <c r="A285" s="54">
        <v>277</v>
      </c>
      <c r="B285" s="55" t="str">
        <f>IFERROR(INDEX(Výskyt[[poradie]:[kód-P]],MATCH(A285,Výskyt[poradie],0),2),"")</f>
        <v/>
      </c>
      <c r="C285" s="55" t="str">
        <f>IFERROR(INDEX(Cenník[[Kód]:[Názov]],MATCH($B285,Cenník[Kód]),2),"")</f>
        <v/>
      </c>
      <c r="D285" s="48" t="str">
        <f t="shared" ca="1" si="12"/>
        <v/>
      </c>
      <c r="E285" s="56" t="str">
        <f>IFERROR(INDEX(Cenník[[KódN]:[JC]],MATCH($B285,Cenník[KódN]),2),"")</f>
        <v/>
      </c>
      <c r="F285" s="57" t="str">
        <f t="shared" ca="1" si="13"/>
        <v/>
      </c>
      <c r="G285" s="42"/>
      <c r="H285" s="58" t="str">
        <f t="shared" si="14"/>
        <v/>
      </c>
      <c r="I285" s="48" t="str">
        <f ca="1">IF(AND($B285&gt;0,I$7&gt;0),INDEX(Výskyt[#Data],MATCH($B285,Výskyt[kód-P]),I$7),"")</f>
        <v/>
      </c>
      <c r="J285" s="48" t="str">
        <f ca="1">IF(AND($B285&gt;0,J$7&gt;0),INDEX(Výskyt[#Data],MATCH($B285,Výskyt[kód-P]),J$7),"")</f>
        <v/>
      </c>
      <c r="K285" s="48" t="str">
        <f ca="1">IF(AND($B285&gt;0,K$7&gt;0),INDEX(Výskyt[#Data],MATCH($B285,Výskyt[kód-P]),K$7),"")</f>
        <v/>
      </c>
      <c r="L285" s="48" t="str">
        <f ca="1">IF(AND($B285&gt;0,L$7&gt;0),INDEX(Výskyt[#Data],MATCH($B285,Výskyt[kód-P]),L$7),"")</f>
        <v/>
      </c>
      <c r="M285" s="48" t="str">
        <f ca="1">IF(AND($B285&gt;0,M$7&gt;0),INDEX(Výskyt[#Data],MATCH($B285,Výskyt[kód-P]),M$7),"")</f>
        <v/>
      </c>
      <c r="N285" s="48" t="str">
        <f ca="1">IF(AND($B285&gt;0,N$7&gt;0),INDEX(Výskyt[#Data],MATCH($B285,Výskyt[kód-P]),N$7),"")</f>
        <v/>
      </c>
      <c r="O285" s="48" t="str">
        <f ca="1">IF(AND($B285&gt;0,O$7&gt;0),INDEX(Výskyt[#Data],MATCH($B285,Výskyt[kód-P]),O$7),"")</f>
        <v/>
      </c>
      <c r="P285" s="48" t="str">
        <f ca="1">IF(AND($B285&gt;0,P$7&gt;0),INDEX(Výskyt[#Data],MATCH($B285,Výskyt[kód-P]),P$7),"")</f>
        <v/>
      </c>
      <c r="Q285" s="48" t="str">
        <f ca="1">IF(AND($B285&gt;0,Q$7&gt;0),INDEX(Výskyt[#Data],MATCH($B285,Výskyt[kód-P]),Q$7),"")</f>
        <v/>
      </c>
      <c r="R285" s="48" t="str">
        <f ca="1">IF(AND($B285&gt;0,R$7&gt;0),INDEX(Výskyt[#Data],MATCH($B285,Výskyt[kód-P]),R$7),"")</f>
        <v/>
      </c>
      <c r="S285" s="48" t="str">
        <f ca="1">IF(AND($B285&gt;0,S$7&gt;0),INDEX(Výskyt[#Data],MATCH($B285,Výskyt[kód-P]),S$7),"")</f>
        <v/>
      </c>
      <c r="T285" s="48" t="str">
        <f ca="1">IF(AND($B285&gt;0,T$7&gt;0),INDEX(Výskyt[#Data],MATCH($B285,Výskyt[kód-P]),T$7),"")</f>
        <v/>
      </c>
      <c r="U285" s="48" t="str">
        <f ca="1">IF(AND($B285&gt;0,U$7&gt;0),INDEX(Výskyt[#Data],MATCH($B285,Výskyt[kód-P]),U$7),"")</f>
        <v/>
      </c>
      <c r="V285" s="48" t="str">
        <f ca="1">IF(AND($B285&gt;0,V$7&gt;0),INDEX(Výskyt[#Data],MATCH($B285,Výskyt[kód-P]),V$7),"")</f>
        <v/>
      </c>
      <c r="W285" s="48" t="str">
        <f ca="1">IF(AND($B285&gt;0,W$7&gt;0),INDEX(Výskyt[#Data],MATCH($B285,Výskyt[kód-P]),W$7),"")</f>
        <v/>
      </c>
      <c r="X285" s="48" t="str">
        <f ca="1">IF(AND($B285&gt;0,X$7&gt;0),INDEX(Výskyt[#Data],MATCH($B285,Výskyt[kód-P]),X$7),"")</f>
        <v/>
      </c>
      <c r="Y285" s="48" t="str">
        <f ca="1">IF(AND($B285&gt;0,Y$7&gt;0),INDEX(Výskyt[#Data],MATCH($B285,Výskyt[kód-P]),Y$7),"")</f>
        <v/>
      </c>
      <c r="Z285" s="48" t="str">
        <f ca="1">IF(AND($B285&gt;0,Z$7&gt;0),INDEX(Výskyt[#Data],MATCH($B285,Výskyt[kód-P]),Z$7),"")</f>
        <v/>
      </c>
      <c r="AA285" s="48" t="str">
        <f ca="1">IF(AND($B285&gt;0,AA$7&gt;0),INDEX(Výskyt[#Data],MATCH($B285,Výskyt[kód-P]),AA$7),"")</f>
        <v/>
      </c>
      <c r="AB285" s="48" t="str">
        <f ca="1">IF(AND($B285&gt;0,AB$7&gt;0),INDEX(Výskyt[#Data],MATCH($B285,Výskyt[kód-P]),AB$7),"")</f>
        <v/>
      </c>
      <c r="AC285" s="48" t="str">
        <f ca="1">IF(AND($B285&gt;0,AC$7&gt;0),INDEX(Výskyt[#Data],MATCH($B285,Výskyt[kód-P]),AC$7),"")</f>
        <v/>
      </c>
      <c r="AD285" s="48" t="str">
        <f ca="1">IF(AND($B285&gt;0,AD$7&gt;0),INDEX(Výskyt[#Data],MATCH($B285,Výskyt[kód-P]),AD$7),"")</f>
        <v/>
      </c>
      <c r="AE285" s="48" t="str">
        <f ca="1">IF(AND($B285&gt;0,AE$7&gt;0),INDEX(Výskyt[#Data],MATCH($B285,Výskyt[kód-P]),AE$7),"")</f>
        <v/>
      </c>
      <c r="AF285" s="48" t="str">
        <f ca="1">IF(AND($B285&gt;0,AF$7&gt;0),INDEX(Výskyt[#Data],MATCH($B285,Výskyt[kód-P]),AF$7),"")</f>
        <v/>
      </c>
      <c r="AG285" s="48" t="str">
        <f ca="1">IF(AND($B285&gt;0,AG$7&gt;0),INDEX(Výskyt[#Data],MATCH($B285,Výskyt[kód-P]),AG$7),"")</f>
        <v/>
      </c>
      <c r="AH285" s="48" t="str">
        <f ca="1">IF(AND($B285&gt;0,AH$7&gt;0),INDEX(Výskyt[#Data],MATCH($B285,Výskyt[kód-P]),AH$7),"")</f>
        <v/>
      </c>
      <c r="AI285" s="48" t="str">
        <f ca="1">IF(AND($B285&gt;0,AI$7&gt;0),INDEX(Výskyt[#Data],MATCH($B285,Výskyt[kód-P]),AI$7),"")</f>
        <v/>
      </c>
      <c r="AJ285" s="48" t="str">
        <f ca="1">IF(AND($B285&gt;0,AJ$7&gt;0),INDEX(Výskyt[#Data],MATCH($B285,Výskyt[kód-P]),AJ$7),"")</f>
        <v/>
      </c>
      <c r="AK285" s="48" t="str">
        <f ca="1">IF(AND($B285&gt;0,AK$7&gt;0),INDEX(Výskyt[#Data],MATCH($B285,Výskyt[kód-P]),AK$7),"")</f>
        <v/>
      </c>
      <c r="AL285" s="48" t="str">
        <f ca="1">IF(AND($B285&gt;0,AL$7&gt;0),INDEX(Výskyt[#Data],MATCH($B285,Výskyt[kód-P]),AL$7),"")</f>
        <v/>
      </c>
      <c r="AM285" s="48" t="str">
        <f ca="1">IF(AND($B285&gt;0,AM$7&gt;0),INDEX(Výskyt[#Data],MATCH($B285,Výskyt[kód-P]),AM$7),"")</f>
        <v/>
      </c>
      <c r="AN285" s="48" t="str">
        <f ca="1">IF(AND($B285&gt;0,AN$7&gt;0),INDEX(Výskyt[#Data],MATCH($B285,Výskyt[kód-P]),AN$7),"")</f>
        <v/>
      </c>
      <c r="AO285" s="48" t="str">
        <f ca="1">IF(AND($B285&gt;0,AO$7&gt;0),INDEX(Výskyt[#Data],MATCH($B285,Výskyt[kód-P]),AO$7),"")</f>
        <v/>
      </c>
      <c r="AP285" s="48" t="str">
        <f ca="1">IF(AND($B285&gt;0,AP$7&gt;0),INDEX(Výskyt[#Data],MATCH($B285,Výskyt[kód-P]),AP$7),"")</f>
        <v/>
      </c>
      <c r="AQ285" s="48" t="str">
        <f ca="1">IF(AND($B285&gt;0,AQ$7&gt;0),INDEX(Výskyt[#Data],MATCH($B285,Výskyt[kód-P]),AQ$7),"")</f>
        <v/>
      </c>
      <c r="AR285" s="48" t="str">
        <f ca="1">IF(AND($B285&gt;0,AR$7&gt;0),INDEX(Výskyt[#Data],MATCH($B285,Výskyt[kód-P]),AR$7),"")</f>
        <v/>
      </c>
      <c r="AS285" s="48" t="str">
        <f ca="1">IF(AND($B285&gt;0,AS$7&gt;0),INDEX(Výskyt[#Data],MATCH($B285,Výskyt[kód-P]),AS$7),"")</f>
        <v/>
      </c>
      <c r="AT285" s="48" t="str">
        <f ca="1">IF(AND($B285&gt;0,AT$7&gt;0),INDEX(Výskyt[#Data],MATCH($B285,Výskyt[kód-P]),AT$7),"")</f>
        <v/>
      </c>
      <c r="AU285" s="48" t="str">
        <f ca="1">IF(AND($B285&gt;0,AU$7&gt;0),INDEX(Výskyt[#Data],MATCH($B285,Výskyt[kód-P]),AU$7),"")</f>
        <v/>
      </c>
      <c r="AV285" s="48" t="str">
        <f ca="1">IF(AND($B285&gt;0,AV$7&gt;0),INDEX(Výskyt[#Data],MATCH($B285,Výskyt[kód-P]),AV$7),"")</f>
        <v/>
      </c>
      <c r="AW285" s="48" t="str">
        <f ca="1">IF(AND($B285&gt;0,AW$7&gt;0),INDEX(Výskyt[#Data],MATCH($B285,Výskyt[kód-P]),AW$7),"")</f>
        <v/>
      </c>
      <c r="AX285" s="48" t="str">
        <f ca="1">IF(AND($B285&gt;0,AX$7&gt;0),INDEX(Výskyt[#Data],MATCH($B285,Výskyt[kód-P]),AX$7),"")</f>
        <v/>
      </c>
      <c r="AY285" s="48" t="str">
        <f ca="1">IF(AND($B285&gt;0,AY$7&gt;0),INDEX(Výskyt[#Data],MATCH($B285,Výskyt[kód-P]),AY$7),"")</f>
        <v/>
      </c>
      <c r="AZ285" s="48" t="str">
        <f ca="1">IF(AND($B285&gt;0,AZ$7&gt;0),INDEX(Výskyt[#Data],MATCH($B285,Výskyt[kód-P]),AZ$7),"")</f>
        <v/>
      </c>
      <c r="BA285" s="48" t="str">
        <f ca="1">IF(AND($B285&gt;0,BA$7&gt;0),INDEX(Výskyt[#Data],MATCH($B285,Výskyt[kód-P]),BA$7),"")</f>
        <v/>
      </c>
      <c r="BB285" s="42"/>
    </row>
    <row r="286" spans="1:54" ht="12.75" customHeight="1" x14ac:dyDescent="0.4">
      <c r="A286" s="54">
        <v>278</v>
      </c>
      <c r="B286" s="55" t="str">
        <f>IFERROR(INDEX(Výskyt[[poradie]:[kód-P]],MATCH(A286,Výskyt[poradie],0),2),"")</f>
        <v/>
      </c>
      <c r="C286" s="55" t="str">
        <f>IFERROR(INDEX(Cenník[[Kód]:[Názov]],MATCH($B286,Cenník[Kód]),2),"")</f>
        <v/>
      </c>
      <c r="D286" s="48" t="str">
        <f t="shared" ca="1" si="12"/>
        <v/>
      </c>
      <c r="E286" s="56" t="str">
        <f>IFERROR(INDEX(Cenník[[KódN]:[JC]],MATCH($B286,Cenník[KódN]),2),"")</f>
        <v/>
      </c>
      <c r="F286" s="57" t="str">
        <f t="shared" ca="1" si="13"/>
        <v/>
      </c>
      <c r="G286" s="42"/>
      <c r="H286" s="58" t="str">
        <f t="shared" si="14"/>
        <v/>
      </c>
      <c r="I286" s="48" t="str">
        <f ca="1">IF(AND($B286&gt;0,I$7&gt;0),INDEX(Výskyt[#Data],MATCH($B286,Výskyt[kód-P]),I$7),"")</f>
        <v/>
      </c>
      <c r="J286" s="48" t="str">
        <f ca="1">IF(AND($B286&gt;0,J$7&gt;0),INDEX(Výskyt[#Data],MATCH($B286,Výskyt[kód-P]),J$7),"")</f>
        <v/>
      </c>
      <c r="K286" s="48" t="str">
        <f ca="1">IF(AND($B286&gt;0,K$7&gt;0),INDEX(Výskyt[#Data],MATCH($B286,Výskyt[kód-P]),K$7),"")</f>
        <v/>
      </c>
      <c r="L286" s="48" t="str">
        <f ca="1">IF(AND($B286&gt;0,L$7&gt;0),INDEX(Výskyt[#Data],MATCH($B286,Výskyt[kód-P]),L$7),"")</f>
        <v/>
      </c>
      <c r="M286" s="48" t="str">
        <f ca="1">IF(AND($B286&gt;0,M$7&gt;0),INDEX(Výskyt[#Data],MATCH($B286,Výskyt[kód-P]),M$7),"")</f>
        <v/>
      </c>
      <c r="N286" s="48" t="str">
        <f ca="1">IF(AND($B286&gt;0,N$7&gt;0),INDEX(Výskyt[#Data],MATCH($B286,Výskyt[kód-P]),N$7),"")</f>
        <v/>
      </c>
      <c r="O286" s="48" t="str">
        <f ca="1">IF(AND($B286&gt;0,O$7&gt;0),INDEX(Výskyt[#Data],MATCH($B286,Výskyt[kód-P]),O$7),"")</f>
        <v/>
      </c>
      <c r="P286" s="48" t="str">
        <f ca="1">IF(AND($B286&gt;0,P$7&gt;0),INDEX(Výskyt[#Data],MATCH($B286,Výskyt[kód-P]),P$7),"")</f>
        <v/>
      </c>
      <c r="Q286" s="48" t="str">
        <f ca="1">IF(AND($B286&gt;0,Q$7&gt;0),INDEX(Výskyt[#Data],MATCH($B286,Výskyt[kód-P]),Q$7),"")</f>
        <v/>
      </c>
      <c r="R286" s="48" t="str">
        <f ca="1">IF(AND($B286&gt;0,R$7&gt;0),INDEX(Výskyt[#Data],MATCH($B286,Výskyt[kód-P]),R$7),"")</f>
        <v/>
      </c>
      <c r="S286" s="48" t="str">
        <f ca="1">IF(AND($B286&gt;0,S$7&gt;0),INDEX(Výskyt[#Data],MATCH($B286,Výskyt[kód-P]),S$7),"")</f>
        <v/>
      </c>
      <c r="T286" s="48" t="str">
        <f ca="1">IF(AND($B286&gt;0,T$7&gt;0),INDEX(Výskyt[#Data],MATCH($B286,Výskyt[kód-P]),T$7),"")</f>
        <v/>
      </c>
      <c r="U286" s="48" t="str">
        <f ca="1">IF(AND($B286&gt;0,U$7&gt;0),INDEX(Výskyt[#Data],MATCH($B286,Výskyt[kód-P]),U$7),"")</f>
        <v/>
      </c>
      <c r="V286" s="48" t="str">
        <f ca="1">IF(AND($B286&gt;0,V$7&gt;0),INDEX(Výskyt[#Data],MATCH($B286,Výskyt[kód-P]),V$7),"")</f>
        <v/>
      </c>
      <c r="W286" s="48" t="str">
        <f ca="1">IF(AND($B286&gt;0,W$7&gt;0),INDEX(Výskyt[#Data],MATCH($B286,Výskyt[kód-P]),W$7),"")</f>
        <v/>
      </c>
      <c r="X286" s="48" t="str">
        <f ca="1">IF(AND($B286&gt;0,X$7&gt;0),INDEX(Výskyt[#Data],MATCH($B286,Výskyt[kód-P]),X$7),"")</f>
        <v/>
      </c>
      <c r="Y286" s="48" t="str">
        <f ca="1">IF(AND($B286&gt;0,Y$7&gt;0),INDEX(Výskyt[#Data],MATCH($B286,Výskyt[kód-P]),Y$7),"")</f>
        <v/>
      </c>
      <c r="Z286" s="48" t="str">
        <f ca="1">IF(AND($B286&gt;0,Z$7&gt;0),INDEX(Výskyt[#Data],MATCH($B286,Výskyt[kód-P]),Z$7),"")</f>
        <v/>
      </c>
      <c r="AA286" s="48" t="str">
        <f ca="1">IF(AND($B286&gt;0,AA$7&gt;0),INDEX(Výskyt[#Data],MATCH($B286,Výskyt[kód-P]),AA$7),"")</f>
        <v/>
      </c>
      <c r="AB286" s="48" t="str">
        <f ca="1">IF(AND($B286&gt;0,AB$7&gt;0),INDEX(Výskyt[#Data],MATCH($B286,Výskyt[kód-P]),AB$7),"")</f>
        <v/>
      </c>
      <c r="AC286" s="48" t="str">
        <f ca="1">IF(AND($B286&gt;0,AC$7&gt;0),INDEX(Výskyt[#Data],MATCH($B286,Výskyt[kód-P]),AC$7),"")</f>
        <v/>
      </c>
      <c r="AD286" s="48" t="str">
        <f ca="1">IF(AND($B286&gt;0,AD$7&gt;0),INDEX(Výskyt[#Data],MATCH($B286,Výskyt[kód-P]),AD$7),"")</f>
        <v/>
      </c>
      <c r="AE286" s="48" t="str">
        <f ca="1">IF(AND($B286&gt;0,AE$7&gt;0),INDEX(Výskyt[#Data],MATCH($B286,Výskyt[kód-P]),AE$7),"")</f>
        <v/>
      </c>
      <c r="AF286" s="48" t="str">
        <f ca="1">IF(AND($B286&gt;0,AF$7&gt;0),INDEX(Výskyt[#Data],MATCH($B286,Výskyt[kód-P]),AF$7),"")</f>
        <v/>
      </c>
      <c r="AG286" s="48" t="str">
        <f ca="1">IF(AND($B286&gt;0,AG$7&gt;0),INDEX(Výskyt[#Data],MATCH($B286,Výskyt[kód-P]),AG$7),"")</f>
        <v/>
      </c>
      <c r="AH286" s="48" t="str">
        <f ca="1">IF(AND($B286&gt;0,AH$7&gt;0),INDEX(Výskyt[#Data],MATCH($B286,Výskyt[kód-P]),AH$7),"")</f>
        <v/>
      </c>
      <c r="AI286" s="48" t="str">
        <f ca="1">IF(AND($B286&gt;0,AI$7&gt;0),INDEX(Výskyt[#Data],MATCH($B286,Výskyt[kód-P]),AI$7),"")</f>
        <v/>
      </c>
      <c r="AJ286" s="48" t="str">
        <f ca="1">IF(AND($B286&gt;0,AJ$7&gt;0),INDEX(Výskyt[#Data],MATCH($B286,Výskyt[kód-P]),AJ$7),"")</f>
        <v/>
      </c>
      <c r="AK286" s="48" t="str">
        <f ca="1">IF(AND($B286&gt;0,AK$7&gt;0),INDEX(Výskyt[#Data],MATCH($B286,Výskyt[kód-P]),AK$7),"")</f>
        <v/>
      </c>
      <c r="AL286" s="48" t="str">
        <f ca="1">IF(AND($B286&gt;0,AL$7&gt;0),INDEX(Výskyt[#Data],MATCH($B286,Výskyt[kód-P]),AL$7),"")</f>
        <v/>
      </c>
      <c r="AM286" s="48" t="str">
        <f ca="1">IF(AND($B286&gt;0,AM$7&gt;0),INDEX(Výskyt[#Data],MATCH($B286,Výskyt[kód-P]),AM$7),"")</f>
        <v/>
      </c>
      <c r="AN286" s="48" t="str">
        <f ca="1">IF(AND($B286&gt;0,AN$7&gt;0),INDEX(Výskyt[#Data],MATCH($B286,Výskyt[kód-P]),AN$7),"")</f>
        <v/>
      </c>
      <c r="AO286" s="48" t="str">
        <f ca="1">IF(AND($B286&gt;0,AO$7&gt;0),INDEX(Výskyt[#Data],MATCH($B286,Výskyt[kód-P]),AO$7),"")</f>
        <v/>
      </c>
      <c r="AP286" s="48" t="str">
        <f ca="1">IF(AND($B286&gt;0,AP$7&gt;0),INDEX(Výskyt[#Data],MATCH($B286,Výskyt[kód-P]),AP$7),"")</f>
        <v/>
      </c>
      <c r="AQ286" s="48" t="str">
        <f ca="1">IF(AND($B286&gt;0,AQ$7&gt;0),INDEX(Výskyt[#Data],MATCH($B286,Výskyt[kód-P]),AQ$7),"")</f>
        <v/>
      </c>
      <c r="AR286" s="48" t="str">
        <f ca="1">IF(AND($B286&gt;0,AR$7&gt;0),INDEX(Výskyt[#Data],MATCH($B286,Výskyt[kód-P]),AR$7),"")</f>
        <v/>
      </c>
      <c r="AS286" s="48" t="str">
        <f ca="1">IF(AND($B286&gt;0,AS$7&gt;0),INDEX(Výskyt[#Data],MATCH($B286,Výskyt[kód-P]),AS$7),"")</f>
        <v/>
      </c>
      <c r="AT286" s="48" t="str">
        <f ca="1">IF(AND($B286&gt;0,AT$7&gt;0),INDEX(Výskyt[#Data],MATCH($B286,Výskyt[kód-P]),AT$7),"")</f>
        <v/>
      </c>
      <c r="AU286" s="48" t="str">
        <f ca="1">IF(AND($B286&gt;0,AU$7&gt;0),INDEX(Výskyt[#Data],MATCH($B286,Výskyt[kód-P]),AU$7),"")</f>
        <v/>
      </c>
      <c r="AV286" s="48" t="str">
        <f ca="1">IF(AND($B286&gt;0,AV$7&gt;0),INDEX(Výskyt[#Data],MATCH($B286,Výskyt[kód-P]),AV$7),"")</f>
        <v/>
      </c>
      <c r="AW286" s="48" t="str">
        <f ca="1">IF(AND($B286&gt;0,AW$7&gt;0),INDEX(Výskyt[#Data],MATCH($B286,Výskyt[kód-P]),AW$7),"")</f>
        <v/>
      </c>
      <c r="AX286" s="48" t="str">
        <f ca="1">IF(AND($B286&gt;0,AX$7&gt;0),INDEX(Výskyt[#Data],MATCH($B286,Výskyt[kód-P]),AX$7),"")</f>
        <v/>
      </c>
      <c r="AY286" s="48" t="str">
        <f ca="1">IF(AND($B286&gt;0,AY$7&gt;0),INDEX(Výskyt[#Data],MATCH($B286,Výskyt[kód-P]),AY$7),"")</f>
        <v/>
      </c>
      <c r="AZ286" s="48" t="str">
        <f ca="1">IF(AND($B286&gt;0,AZ$7&gt;0),INDEX(Výskyt[#Data],MATCH($B286,Výskyt[kód-P]),AZ$7),"")</f>
        <v/>
      </c>
      <c r="BA286" s="48" t="str">
        <f ca="1">IF(AND($B286&gt;0,BA$7&gt;0),INDEX(Výskyt[#Data],MATCH($B286,Výskyt[kód-P]),BA$7),"")</f>
        <v/>
      </c>
      <c r="BB286" s="42"/>
    </row>
    <row r="287" spans="1:54" ht="12.75" customHeight="1" x14ac:dyDescent="0.4">
      <c r="A287" s="54">
        <v>279</v>
      </c>
      <c r="B287" s="55" t="str">
        <f>IFERROR(INDEX(Výskyt[[poradie]:[kód-P]],MATCH(A287,Výskyt[poradie],0),2),"")</f>
        <v/>
      </c>
      <c r="C287" s="55" t="str">
        <f>IFERROR(INDEX(Cenník[[Kód]:[Názov]],MATCH($B287,Cenník[Kód]),2),"")</f>
        <v/>
      </c>
      <c r="D287" s="48" t="str">
        <f t="shared" ca="1" si="12"/>
        <v/>
      </c>
      <c r="E287" s="56" t="str">
        <f>IFERROR(INDEX(Cenník[[KódN]:[JC]],MATCH($B287,Cenník[KódN]),2),"")</f>
        <v/>
      </c>
      <c r="F287" s="57" t="str">
        <f t="shared" ca="1" si="13"/>
        <v/>
      </c>
      <c r="G287" s="42"/>
      <c r="H287" s="58" t="str">
        <f t="shared" si="14"/>
        <v/>
      </c>
      <c r="I287" s="48" t="str">
        <f ca="1">IF(AND($B287&gt;0,I$7&gt;0),INDEX(Výskyt[#Data],MATCH($B287,Výskyt[kód-P]),I$7),"")</f>
        <v/>
      </c>
      <c r="J287" s="48" t="str">
        <f ca="1">IF(AND($B287&gt;0,J$7&gt;0),INDEX(Výskyt[#Data],MATCH($B287,Výskyt[kód-P]),J$7),"")</f>
        <v/>
      </c>
      <c r="K287" s="48" t="str">
        <f ca="1">IF(AND($B287&gt;0,K$7&gt;0),INDEX(Výskyt[#Data],MATCH($B287,Výskyt[kód-P]),K$7),"")</f>
        <v/>
      </c>
      <c r="L287" s="48" t="str">
        <f ca="1">IF(AND($B287&gt;0,L$7&gt;0),INDEX(Výskyt[#Data],MATCH($B287,Výskyt[kód-P]),L$7),"")</f>
        <v/>
      </c>
      <c r="M287" s="48" t="str">
        <f ca="1">IF(AND($B287&gt;0,M$7&gt;0),INDEX(Výskyt[#Data],MATCH($B287,Výskyt[kód-P]),M$7),"")</f>
        <v/>
      </c>
      <c r="N287" s="48" t="str">
        <f ca="1">IF(AND($B287&gt;0,N$7&gt;0),INDEX(Výskyt[#Data],MATCH($B287,Výskyt[kód-P]),N$7),"")</f>
        <v/>
      </c>
      <c r="O287" s="48" t="str">
        <f ca="1">IF(AND($B287&gt;0,O$7&gt;0),INDEX(Výskyt[#Data],MATCH($B287,Výskyt[kód-P]),O$7),"")</f>
        <v/>
      </c>
      <c r="P287" s="48" t="str">
        <f ca="1">IF(AND($B287&gt;0,P$7&gt;0),INDEX(Výskyt[#Data],MATCH($B287,Výskyt[kód-P]),P$7),"")</f>
        <v/>
      </c>
      <c r="Q287" s="48" t="str">
        <f ca="1">IF(AND($B287&gt;0,Q$7&gt;0),INDEX(Výskyt[#Data],MATCH($B287,Výskyt[kód-P]),Q$7),"")</f>
        <v/>
      </c>
      <c r="R287" s="48" t="str">
        <f ca="1">IF(AND($B287&gt;0,R$7&gt;0),INDEX(Výskyt[#Data],MATCH($B287,Výskyt[kód-P]),R$7),"")</f>
        <v/>
      </c>
      <c r="S287" s="48" t="str">
        <f ca="1">IF(AND($B287&gt;0,S$7&gt;0),INDEX(Výskyt[#Data],MATCH($B287,Výskyt[kód-P]),S$7),"")</f>
        <v/>
      </c>
      <c r="T287" s="48" t="str">
        <f ca="1">IF(AND($B287&gt;0,T$7&gt;0),INDEX(Výskyt[#Data],MATCH($B287,Výskyt[kód-P]),T$7),"")</f>
        <v/>
      </c>
      <c r="U287" s="48" t="str">
        <f ca="1">IF(AND($B287&gt;0,U$7&gt;0),INDEX(Výskyt[#Data],MATCH($B287,Výskyt[kód-P]),U$7),"")</f>
        <v/>
      </c>
      <c r="V287" s="48" t="str">
        <f ca="1">IF(AND($B287&gt;0,V$7&gt;0),INDEX(Výskyt[#Data],MATCH($B287,Výskyt[kód-P]),V$7),"")</f>
        <v/>
      </c>
      <c r="W287" s="48" t="str">
        <f ca="1">IF(AND($B287&gt;0,W$7&gt;0),INDEX(Výskyt[#Data],MATCH($B287,Výskyt[kód-P]),W$7),"")</f>
        <v/>
      </c>
      <c r="X287" s="48" t="str">
        <f ca="1">IF(AND($B287&gt;0,X$7&gt;0),INDEX(Výskyt[#Data],MATCH($B287,Výskyt[kód-P]),X$7),"")</f>
        <v/>
      </c>
      <c r="Y287" s="48" t="str">
        <f ca="1">IF(AND($B287&gt;0,Y$7&gt;0),INDEX(Výskyt[#Data],MATCH($B287,Výskyt[kód-P]),Y$7),"")</f>
        <v/>
      </c>
      <c r="Z287" s="48" t="str">
        <f ca="1">IF(AND($B287&gt;0,Z$7&gt;0),INDEX(Výskyt[#Data],MATCH($B287,Výskyt[kód-P]),Z$7),"")</f>
        <v/>
      </c>
      <c r="AA287" s="48" t="str">
        <f ca="1">IF(AND($B287&gt;0,AA$7&gt;0),INDEX(Výskyt[#Data],MATCH($B287,Výskyt[kód-P]),AA$7),"")</f>
        <v/>
      </c>
      <c r="AB287" s="48" t="str">
        <f ca="1">IF(AND($B287&gt;0,AB$7&gt;0),INDEX(Výskyt[#Data],MATCH($B287,Výskyt[kód-P]),AB$7),"")</f>
        <v/>
      </c>
      <c r="AC287" s="48" t="str">
        <f ca="1">IF(AND($B287&gt;0,AC$7&gt;0),INDEX(Výskyt[#Data],MATCH($B287,Výskyt[kód-P]),AC$7),"")</f>
        <v/>
      </c>
      <c r="AD287" s="48" t="str">
        <f ca="1">IF(AND($B287&gt;0,AD$7&gt;0),INDEX(Výskyt[#Data],MATCH($B287,Výskyt[kód-P]),AD$7),"")</f>
        <v/>
      </c>
      <c r="AE287" s="48" t="str">
        <f ca="1">IF(AND($B287&gt;0,AE$7&gt;0),INDEX(Výskyt[#Data],MATCH($B287,Výskyt[kód-P]),AE$7),"")</f>
        <v/>
      </c>
      <c r="AF287" s="48" t="str">
        <f ca="1">IF(AND($B287&gt;0,AF$7&gt;0),INDEX(Výskyt[#Data],MATCH($B287,Výskyt[kód-P]),AF$7),"")</f>
        <v/>
      </c>
      <c r="AG287" s="48" t="str">
        <f ca="1">IF(AND($B287&gt;0,AG$7&gt;0),INDEX(Výskyt[#Data],MATCH($B287,Výskyt[kód-P]),AG$7),"")</f>
        <v/>
      </c>
      <c r="AH287" s="48" t="str">
        <f ca="1">IF(AND($B287&gt;0,AH$7&gt;0),INDEX(Výskyt[#Data],MATCH($B287,Výskyt[kód-P]),AH$7),"")</f>
        <v/>
      </c>
      <c r="AI287" s="48" t="str">
        <f ca="1">IF(AND($B287&gt;0,AI$7&gt;0),INDEX(Výskyt[#Data],MATCH($B287,Výskyt[kód-P]),AI$7),"")</f>
        <v/>
      </c>
      <c r="AJ287" s="48" t="str">
        <f ca="1">IF(AND($B287&gt;0,AJ$7&gt;0),INDEX(Výskyt[#Data],MATCH($B287,Výskyt[kód-P]),AJ$7),"")</f>
        <v/>
      </c>
      <c r="AK287" s="48" t="str">
        <f ca="1">IF(AND($B287&gt;0,AK$7&gt;0),INDEX(Výskyt[#Data],MATCH($B287,Výskyt[kód-P]),AK$7),"")</f>
        <v/>
      </c>
      <c r="AL287" s="48" t="str">
        <f ca="1">IF(AND($B287&gt;0,AL$7&gt;0),INDEX(Výskyt[#Data],MATCH($B287,Výskyt[kód-P]),AL$7),"")</f>
        <v/>
      </c>
      <c r="AM287" s="48" t="str">
        <f ca="1">IF(AND($B287&gt;0,AM$7&gt;0),INDEX(Výskyt[#Data],MATCH($B287,Výskyt[kód-P]),AM$7),"")</f>
        <v/>
      </c>
      <c r="AN287" s="48" t="str">
        <f ca="1">IF(AND($B287&gt;0,AN$7&gt;0),INDEX(Výskyt[#Data],MATCH($B287,Výskyt[kód-P]),AN$7),"")</f>
        <v/>
      </c>
      <c r="AO287" s="48" t="str">
        <f ca="1">IF(AND($B287&gt;0,AO$7&gt;0),INDEX(Výskyt[#Data],MATCH($B287,Výskyt[kód-P]),AO$7),"")</f>
        <v/>
      </c>
      <c r="AP287" s="48" t="str">
        <f ca="1">IF(AND($B287&gt;0,AP$7&gt;0),INDEX(Výskyt[#Data],MATCH($B287,Výskyt[kód-P]),AP$7),"")</f>
        <v/>
      </c>
      <c r="AQ287" s="48" t="str">
        <f ca="1">IF(AND($B287&gt;0,AQ$7&gt;0),INDEX(Výskyt[#Data],MATCH($B287,Výskyt[kód-P]),AQ$7),"")</f>
        <v/>
      </c>
      <c r="AR287" s="48" t="str">
        <f ca="1">IF(AND($B287&gt;0,AR$7&gt;0),INDEX(Výskyt[#Data],MATCH($B287,Výskyt[kód-P]),AR$7),"")</f>
        <v/>
      </c>
      <c r="AS287" s="48" t="str">
        <f ca="1">IF(AND($B287&gt;0,AS$7&gt;0),INDEX(Výskyt[#Data],MATCH($B287,Výskyt[kód-P]),AS$7),"")</f>
        <v/>
      </c>
      <c r="AT287" s="48" t="str">
        <f ca="1">IF(AND($B287&gt;0,AT$7&gt;0),INDEX(Výskyt[#Data],MATCH($B287,Výskyt[kód-P]),AT$7),"")</f>
        <v/>
      </c>
      <c r="AU287" s="48" t="str">
        <f ca="1">IF(AND($B287&gt;0,AU$7&gt;0),INDEX(Výskyt[#Data],MATCH($B287,Výskyt[kód-P]),AU$7),"")</f>
        <v/>
      </c>
      <c r="AV287" s="48" t="str">
        <f ca="1">IF(AND($B287&gt;0,AV$7&gt;0),INDEX(Výskyt[#Data],MATCH($B287,Výskyt[kód-P]),AV$7),"")</f>
        <v/>
      </c>
      <c r="AW287" s="48" t="str">
        <f ca="1">IF(AND($B287&gt;0,AW$7&gt;0),INDEX(Výskyt[#Data],MATCH($B287,Výskyt[kód-P]),AW$7),"")</f>
        <v/>
      </c>
      <c r="AX287" s="48" t="str">
        <f ca="1">IF(AND($B287&gt;0,AX$7&gt;0),INDEX(Výskyt[#Data],MATCH($B287,Výskyt[kód-P]),AX$7),"")</f>
        <v/>
      </c>
      <c r="AY287" s="48" t="str">
        <f ca="1">IF(AND($B287&gt;0,AY$7&gt;0),INDEX(Výskyt[#Data],MATCH($B287,Výskyt[kód-P]),AY$7),"")</f>
        <v/>
      </c>
      <c r="AZ287" s="48" t="str">
        <f ca="1">IF(AND($B287&gt;0,AZ$7&gt;0),INDEX(Výskyt[#Data],MATCH($B287,Výskyt[kód-P]),AZ$7),"")</f>
        <v/>
      </c>
      <c r="BA287" s="48" t="str">
        <f ca="1">IF(AND($B287&gt;0,BA$7&gt;0),INDEX(Výskyt[#Data],MATCH($B287,Výskyt[kód-P]),BA$7),"")</f>
        <v/>
      </c>
      <c r="BB287" s="42"/>
    </row>
    <row r="288" spans="1:54" ht="12.75" customHeight="1" x14ac:dyDescent="0.4">
      <c r="A288" s="54">
        <v>280</v>
      </c>
      <c r="B288" s="55" t="str">
        <f>IFERROR(INDEX(Výskyt[[poradie]:[kód-P]],MATCH(A288,Výskyt[poradie],0),2),"")</f>
        <v/>
      </c>
      <c r="C288" s="55" t="str">
        <f>IFERROR(INDEX(Cenník[[Kód]:[Názov]],MATCH($B288,Cenník[Kód]),2),"")</f>
        <v/>
      </c>
      <c r="D288" s="48" t="str">
        <f t="shared" ca="1" si="12"/>
        <v/>
      </c>
      <c r="E288" s="56" t="str">
        <f>IFERROR(INDEX(Cenník[[KódN]:[JC]],MATCH($B288,Cenník[KódN]),2),"")</f>
        <v/>
      </c>
      <c r="F288" s="57" t="str">
        <f t="shared" ca="1" si="13"/>
        <v/>
      </c>
      <c r="G288" s="42"/>
      <c r="H288" s="58" t="str">
        <f t="shared" si="14"/>
        <v/>
      </c>
      <c r="I288" s="48" t="str">
        <f ca="1">IF(AND($B288&gt;0,I$7&gt;0),INDEX(Výskyt[#Data],MATCH($B288,Výskyt[kód-P]),I$7),"")</f>
        <v/>
      </c>
      <c r="J288" s="48" t="str">
        <f ca="1">IF(AND($B288&gt;0,J$7&gt;0),INDEX(Výskyt[#Data],MATCH($B288,Výskyt[kód-P]),J$7),"")</f>
        <v/>
      </c>
      <c r="K288" s="48" t="str">
        <f ca="1">IF(AND($B288&gt;0,K$7&gt;0),INDEX(Výskyt[#Data],MATCH($B288,Výskyt[kód-P]),K$7),"")</f>
        <v/>
      </c>
      <c r="L288" s="48" t="str">
        <f ca="1">IF(AND($B288&gt;0,L$7&gt;0),INDEX(Výskyt[#Data],MATCH($B288,Výskyt[kód-P]),L$7),"")</f>
        <v/>
      </c>
      <c r="M288" s="48" t="str">
        <f ca="1">IF(AND($B288&gt;0,M$7&gt;0),INDEX(Výskyt[#Data],MATCH($B288,Výskyt[kód-P]),M$7),"")</f>
        <v/>
      </c>
      <c r="N288" s="48" t="str">
        <f ca="1">IF(AND($B288&gt;0,N$7&gt;0),INDEX(Výskyt[#Data],MATCH($B288,Výskyt[kód-P]),N$7),"")</f>
        <v/>
      </c>
      <c r="O288" s="48" t="str">
        <f ca="1">IF(AND($B288&gt;0,O$7&gt;0),INDEX(Výskyt[#Data],MATCH($B288,Výskyt[kód-P]),O$7),"")</f>
        <v/>
      </c>
      <c r="P288" s="48" t="str">
        <f ca="1">IF(AND($B288&gt;0,P$7&gt;0),INDEX(Výskyt[#Data],MATCH($B288,Výskyt[kód-P]),P$7),"")</f>
        <v/>
      </c>
      <c r="Q288" s="48" t="str">
        <f ca="1">IF(AND($B288&gt;0,Q$7&gt;0),INDEX(Výskyt[#Data],MATCH($B288,Výskyt[kód-P]),Q$7),"")</f>
        <v/>
      </c>
      <c r="R288" s="48" t="str">
        <f ca="1">IF(AND($B288&gt;0,R$7&gt;0),INDEX(Výskyt[#Data],MATCH($B288,Výskyt[kód-P]),R$7),"")</f>
        <v/>
      </c>
      <c r="S288" s="48" t="str">
        <f ca="1">IF(AND($B288&gt;0,S$7&gt;0),INDEX(Výskyt[#Data],MATCH($B288,Výskyt[kód-P]),S$7),"")</f>
        <v/>
      </c>
      <c r="T288" s="48" t="str">
        <f ca="1">IF(AND($B288&gt;0,T$7&gt;0),INDEX(Výskyt[#Data],MATCH($B288,Výskyt[kód-P]),T$7),"")</f>
        <v/>
      </c>
      <c r="U288" s="48" t="str">
        <f ca="1">IF(AND($B288&gt;0,U$7&gt;0),INDEX(Výskyt[#Data],MATCH($B288,Výskyt[kód-P]),U$7),"")</f>
        <v/>
      </c>
      <c r="V288" s="48" t="str">
        <f ca="1">IF(AND($B288&gt;0,V$7&gt;0),INDEX(Výskyt[#Data],MATCH($B288,Výskyt[kód-P]),V$7),"")</f>
        <v/>
      </c>
      <c r="W288" s="48" t="str">
        <f ca="1">IF(AND($B288&gt;0,W$7&gt;0),INDEX(Výskyt[#Data],MATCH($B288,Výskyt[kód-P]),W$7),"")</f>
        <v/>
      </c>
      <c r="X288" s="48" t="str">
        <f ca="1">IF(AND($B288&gt;0,X$7&gt;0),INDEX(Výskyt[#Data],MATCH($B288,Výskyt[kód-P]),X$7),"")</f>
        <v/>
      </c>
      <c r="Y288" s="48" t="str">
        <f ca="1">IF(AND($B288&gt;0,Y$7&gt;0),INDEX(Výskyt[#Data],MATCH($B288,Výskyt[kód-P]),Y$7),"")</f>
        <v/>
      </c>
      <c r="Z288" s="48" t="str">
        <f ca="1">IF(AND($B288&gt;0,Z$7&gt;0),INDEX(Výskyt[#Data],MATCH($B288,Výskyt[kód-P]),Z$7),"")</f>
        <v/>
      </c>
      <c r="AA288" s="48" t="str">
        <f ca="1">IF(AND($B288&gt;0,AA$7&gt;0),INDEX(Výskyt[#Data],MATCH($B288,Výskyt[kód-P]),AA$7),"")</f>
        <v/>
      </c>
      <c r="AB288" s="48" t="str">
        <f ca="1">IF(AND($B288&gt;0,AB$7&gt;0),INDEX(Výskyt[#Data],MATCH($B288,Výskyt[kód-P]),AB$7),"")</f>
        <v/>
      </c>
      <c r="AC288" s="48" t="str">
        <f ca="1">IF(AND($B288&gt;0,AC$7&gt;0),INDEX(Výskyt[#Data],MATCH($B288,Výskyt[kód-P]),AC$7),"")</f>
        <v/>
      </c>
      <c r="AD288" s="48" t="str">
        <f ca="1">IF(AND($B288&gt;0,AD$7&gt;0),INDEX(Výskyt[#Data],MATCH($B288,Výskyt[kód-P]),AD$7),"")</f>
        <v/>
      </c>
      <c r="AE288" s="48" t="str">
        <f ca="1">IF(AND($B288&gt;0,AE$7&gt;0),INDEX(Výskyt[#Data],MATCH($B288,Výskyt[kód-P]),AE$7),"")</f>
        <v/>
      </c>
      <c r="AF288" s="48" t="str">
        <f ca="1">IF(AND($B288&gt;0,AF$7&gt;0),INDEX(Výskyt[#Data],MATCH($B288,Výskyt[kód-P]),AF$7),"")</f>
        <v/>
      </c>
      <c r="AG288" s="48" t="str">
        <f ca="1">IF(AND($B288&gt;0,AG$7&gt;0),INDEX(Výskyt[#Data],MATCH($B288,Výskyt[kód-P]),AG$7),"")</f>
        <v/>
      </c>
      <c r="AH288" s="48" t="str">
        <f ca="1">IF(AND($B288&gt;0,AH$7&gt;0),INDEX(Výskyt[#Data],MATCH($B288,Výskyt[kód-P]),AH$7),"")</f>
        <v/>
      </c>
      <c r="AI288" s="48" t="str">
        <f ca="1">IF(AND($B288&gt;0,AI$7&gt;0),INDEX(Výskyt[#Data],MATCH($B288,Výskyt[kód-P]),AI$7),"")</f>
        <v/>
      </c>
      <c r="AJ288" s="48" t="str">
        <f ca="1">IF(AND($B288&gt;0,AJ$7&gt;0),INDEX(Výskyt[#Data],MATCH($B288,Výskyt[kód-P]),AJ$7),"")</f>
        <v/>
      </c>
      <c r="AK288" s="48" t="str">
        <f ca="1">IF(AND($B288&gt;0,AK$7&gt;0),INDEX(Výskyt[#Data],MATCH($B288,Výskyt[kód-P]),AK$7),"")</f>
        <v/>
      </c>
      <c r="AL288" s="48" t="str">
        <f ca="1">IF(AND($B288&gt;0,AL$7&gt;0),INDEX(Výskyt[#Data],MATCH($B288,Výskyt[kód-P]),AL$7),"")</f>
        <v/>
      </c>
      <c r="AM288" s="48" t="str">
        <f ca="1">IF(AND($B288&gt;0,AM$7&gt;0),INDEX(Výskyt[#Data],MATCH($B288,Výskyt[kód-P]),AM$7),"")</f>
        <v/>
      </c>
      <c r="AN288" s="48" t="str">
        <f ca="1">IF(AND($B288&gt;0,AN$7&gt;0),INDEX(Výskyt[#Data],MATCH($B288,Výskyt[kód-P]),AN$7),"")</f>
        <v/>
      </c>
      <c r="AO288" s="48" t="str">
        <f ca="1">IF(AND($B288&gt;0,AO$7&gt;0),INDEX(Výskyt[#Data],MATCH($B288,Výskyt[kód-P]),AO$7),"")</f>
        <v/>
      </c>
      <c r="AP288" s="48" t="str">
        <f ca="1">IF(AND($B288&gt;0,AP$7&gt;0),INDEX(Výskyt[#Data],MATCH($B288,Výskyt[kód-P]),AP$7),"")</f>
        <v/>
      </c>
      <c r="AQ288" s="48" t="str">
        <f ca="1">IF(AND($B288&gt;0,AQ$7&gt;0),INDEX(Výskyt[#Data],MATCH($B288,Výskyt[kód-P]),AQ$7),"")</f>
        <v/>
      </c>
      <c r="AR288" s="48" t="str">
        <f ca="1">IF(AND($B288&gt;0,AR$7&gt;0),INDEX(Výskyt[#Data],MATCH($B288,Výskyt[kód-P]),AR$7),"")</f>
        <v/>
      </c>
      <c r="AS288" s="48" t="str">
        <f ca="1">IF(AND($B288&gt;0,AS$7&gt;0),INDEX(Výskyt[#Data],MATCH($B288,Výskyt[kód-P]),AS$7),"")</f>
        <v/>
      </c>
      <c r="AT288" s="48" t="str">
        <f ca="1">IF(AND($B288&gt;0,AT$7&gt;0),INDEX(Výskyt[#Data],MATCH($B288,Výskyt[kód-P]),AT$7),"")</f>
        <v/>
      </c>
      <c r="AU288" s="48" t="str">
        <f ca="1">IF(AND($B288&gt;0,AU$7&gt;0),INDEX(Výskyt[#Data],MATCH($B288,Výskyt[kód-P]),AU$7),"")</f>
        <v/>
      </c>
      <c r="AV288" s="48" t="str">
        <f ca="1">IF(AND($B288&gt;0,AV$7&gt;0),INDEX(Výskyt[#Data],MATCH($B288,Výskyt[kód-P]),AV$7),"")</f>
        <v/>
      </c>
      <c r="AW288" s="48" t="str">
        <f ca="1">IF(AND($B288&gt;0,AW$7&gt;0),INDEX(Výskyt[#Data],MATCH($B288,Výskyt[kód-P]),AW$7),"")</f>
        <v/>
      </c>
      <c r="AX288" s="48" t="str">
        <f ca="1">IF(AND($B288&gt;0,AX$7&gt;0),INDEX(Výskyt[#Data],MATCH($B288,Výskyt[kód-P]),AX$7),"")</f>
        <v/>
      </c>
      <c r="AY288" s="48" t="str">
        <f ca="1">IF(AND($B288&gt;0,AY$7&gt;0),INDEX(Výskyt[#Data],MATCH($B288,Výskyt[kód-P]),AY$7),"")</f>
        <v/>
      </c>
      <c r="AZ288" s="48" t="str">
        <f ca="1">IF(AND($B288&gt;0,AZ$7&gt;0),INDEX(Výskyt[#Data],MATCH($B288,Výskyt[kód-P]),AZ$7),"")</f>
        <v/>
      </c>
      <c r="BA288" s="48" t="str">
        <f ca="1">IF(AND($B288&gt;0,BA$7&gt;0),INDEX(Výskyt[#Data],MATCH($B288,Výskyt[kód-P]),BA$7),"")</f>
        <v/>
      </c>
      <c r="BB288" s="42"/>
    </row>
    <row r="289" spans="1:54" ht="12.75" customHeight="1" x14ac:dyDescent="0.4">
      <c r="A289" s="54">
        <v>281</v>
      </c>
      <c r="B289" s="55" t="str">
        <f>IFERROR(INDEX(Výskyt[[poradie]:[kód-P]],MATCH(A289,Výskyt[poradie],0),2),"")</f>
        <v/>
      </c>
      <c r="C289" s="55" t="str">
        <f>IFERROR(INDEX(Cenník[[Kód]:[Názov]],MATCH($B289,Cenník[Kód]),2),"")</f>
        <v/>
      </c>
      <c r="D289" s="48" t="str">
        <f t="shared" ca="1" si="12"/>
        <v/>
      </c>
      <c r="E289" s="56" t="str">
        <f>IFERROR(INDEX(Cenník[[KódN]:[JC]],MATCH($B289,Cenník[KódN]),2),"")</f>
        <v/>
      </c>
      <c r="F289" s="57" t="str">
        <f t="shared" ca="1" si="13"/>
        <v/>
      </c>
      <c r="G289" s="42"/>
      <c r="H289" s="58" t="str">
        <f t="shared" si="14"/>
        <v/>
      </c>
      <c r="I289" s="48" t="str">
        <f ca="1">IF(AND($B289&gt;0,I$7&gt;0),INDEX(Výskyt[#Data],MATCH($B289,Výskyt[kód-P]),I$7),"")</f>
        <v/>
      </c>
      <c r="J289" s="48" t="str">
        <f ca="1">IF(AND($B289&gt;0,J$7&gt;0),INDEX(Výskyt[#Data],MATCH($B289,Výskyt[kód-P]),J$7),"")</f>
        <v/>
      </c>
      <c r="K289" s="48" t="str">
        <f ca="1">IF(AND($B289&gt;0,K$7&gt;0),INDEX(Výskyt[#Data],MATCH($B289,Výskyt[kód-P]),K$7),"")</f>
        <v/>
      </c>
      <c r="L289" s="48" t="str">
        <f ca="1">IF(AND($B289&gt;0,L$7&gt;0),INDEX(Výskyt[#Data],MATCH($B289,Výskyt[kód-P]),L$7),"")</f>
        <v/>
      </c>
      <c r="M289" s="48" t="str">
        <f ca="1">IF(AND($B289&gt;0,M$7&gt;0),INDEX(Výskyt[#Data],MATCH($B289,Výskyt[kód-P]),M$7),"")</f>
        <v/>
      </c>
      <c r="N289" s="48" t="str">
        <f ca="1">IF(AND($B289&gt;0,N$7&gt;0),INDEX(Výskyt[#Data],MATCH($B289,Výskyt[kód-P]),N$7),"")</f>
        <v/>
      </c>
      <c r="O289" s="48" t="str">
        <f ca="1">IF(AND($B289&gt;0,O$7&gt;0),INDEX(Výskyt[#Data],MATCH($B289,Výskyt[kód-P]),O$7),"")</f>
        <v/>
      </c>
      <c r="P289" s="48" t="str">
        <f ca="1">IF(AND($B289&gt;0,P$7&gt;0),INDEX(Výskyt[#Data],MATCH($B289,Výskyt[kód-P]),P$7),"")</f>
        <v/>
      </c>
      <c r="Q289" s="48" t="str">
        <f ca="1">IF(AND($B289&gt;0,Q$7&gt;0),INDEX(Výskyt[#Data],MATCH($B289,Výskyt[kód-P]),Q$7),"")</f>
        <v/>
      </c>
      <c r="R289" s="48" t="str">
        <f ca="1">IF(AND($B289&gt;0,R$7&gt;0),INDEX(Výskyt[#Data],MATCH($B289,Výskyt[kód-P]),R$7),"")</f>
        <v/>
      </c>
      <c r="S289" s="48" t="str">
        <f ca="1">IF(AND($B289&gt;0,S$7&gt;0),INDEX(Výskyt[#Data],MATCH($B289,Výskyt[kód-P]),S$7),"")</f>
        <v/>
      </c>
      <c r="T289" s="48" t="str">
        <f ca="1">IF(AND($B289&gt;0,T$7&gt;0),INDEX(Výskyt[#Data],MATCH($B289,Výskyt[kód-P]),T$7),"")</f>
        <v/>
      </c>
      <c r="U289" s="48" t="str">
        <f ca="1">IF(AND($B289&gt;0,U$7&gt;0),INDEX(Výskyt[#Data],MATCH($B289,Výskyt[kód-P]),U$7),"")</f>
        <v/>
      </c>
      <c r="V289" s="48" t="str">
        <f ca="1">IF(AND($B289&gt;0,V$7&gt;0),INDEX(Výskyt[#Data],MATCH($B289,Výskyt[kód-P]),V$7),"")</f>
        <v/>
      </c>
      <c r="W289" s="48" t="str">
        <f ca="1">IF(AND($B289&gt;0,W$7&gt;0),INDEX(Výskyt[#Data],MATCH($B289,Výskyt[kód-P]),W$7),"")</f>
        <v/>
      </c>
      <c r="X289" s="48" t="str">
        <f ca="1">IF(AND($B289&gt;0,X$7&gt;0),INDEX(Výskyt[#Data],MATCH($B289,Výskyt[kód-P]),X$7),"")</f>
        <v/>
      </c>
      <c r="Y289" s="48" t="str">
        <f ca="1">IF(AND($B289&gt;0,Y$7&gt;0),INDEX(Výskyt[#Data],MATCH($B289,Výskyt[kód-P]),Y$7),"")</f>
        <v/>
      </c>
      <c r="Z289" s="48" t="str">
        <f ca="1">IF(AND($B289&gt;0,Z$7&gt;0),INDEX(Výskyt[#Data],MATCH($B289,Výskyt[kód-P]),Z$7),"")</f>
        <v/>
      </c>
      <c r="AA289" s="48" t="str">
        <f ca="1">IF(AND($B289&gt;0,AA$7&gt;0),INDEX(Výskyt[#Data],MATCH($B289,Výskyt[kód-P]),AA$7),"")</f>
        <v/>
      </c>
      <c r="AB289" s="48" t="str">
        <f ca="1">IF(AND($B289&gt;0,AB$7&gt;0),INDEX(Výskyt[#Data],MATCH($B289,Výskyt[kód-P]),AB$7),"")</f>
        <v/>
      </c>
      <c r="AC289" s="48" t="str">
        <f ca="1">IF(AND($B289&gt;0,AC$7&gt;0),INDEX(Výskyt[#Data],MATCH($B289,Výskyt[kód-P]),AC$7),"")</f>
        <v/>
      </c>
      <c r="AD289" s="48" t="str">
        <f ca="1">IF(AND($B289&gt;0,AD$7&gt;0),INDEX(Výskyt[#Data],MATCH($B289,Výskyt[kód-P]),AD$7),"")</f>
        <v/>
      </c>
      <c r="AE289" s="48" t="str">
        <f ca="1">IF(AND($B289&gt;0,AE$7&gt;0),INDEX(Výskyt[#Data],MATCH($B289,Výskyt[kód-P]),AE$7),"")</f>
        <v/>
      </c>
      <c r="AF289" s="48" t="str">
        <f ca="1">IF(AND($B289&gt;0,AF$7&gt;0),INDEX(Výskyt[#Data],MATCH($B289,Výskyt[kód-P]),AF$7),"")</f>
        <v/>
      </c>
      <c r="AG289" s="48" t="str">
        <f ca="1">IF(AND($B289&gt;0,AG$7&gt;0),INDEX(Výskyt[#Data],MATCH($B289,Výskyt[kód-P]),AG$7),"")</f>
        <v/>
      </c>
      <c r="AH289" s="48" t="str">
        <f ca="1">IF(AND($B289&gt;0,AH$7&gt;0),INDEX(Výskyt[#Data],MATCH($B289,Výskyt[kód-P]),AH$7),"")</f>
        <v/>
      </c>
      <c r="AI289" s="48" t="str">
        <f ca="1">IF(AND($B289&gt;0,AI$7&gt;0),INDEX(Výskyt[#Data],MATCH($B289,Výskyt[kód-P]),AI$7),"")</f>
        <v/>
      </c>
      <c r="AJ289" s="48" t="str">
        <f ca="1">IF(AND($B289&gt;0,AJ$7&gt;0),INDEX(Výskyt[#Data],MATCH($B289,Výskyt[kód-P]),AJ$7),"")</f>
        <v/>
      </c>
      <c r="AK289" s="48" t="str">
        <f ca="1">IF(AND($B289&gt;0,AK$7&gt;0),INDEX(Výskyt[#Data],MATCH($B289,Výskyt[kód-P]),AK$7),"")</f>
        <v/>
      </c>
      <c r="AL289" s="48" t="str">
        <f ca="1">IF(AND($B289&gt;0,AL$7&gt;0),INDEX(Výskyt[#Data],MATCH($B289,Výskyt[kód-P]),AL$7),"")</f>
        <v/>
      </c>
      <c r="AM289" s="48" t="str">
        <f ca="1">IF(AND($B289&gt;0,AM$7&gt;0),INDEX(Výskyt[#Data],MATCH($B289,Výskyt[kód-P]),AM$7),"")</f>
        <v/>
      </c>
      <c r="AN289" s="48" t="str">
        <f ca="1">IF(AND($B289&gt;0,AN$7&gt;0),INDEX(Výskyt[#Data],MATCH($B289,Výskyt[kód-P]),AN$7),"")</f>
        <v/>
      </c>
      <c r="AO289" s="48" t="str">
        <f ca="1">IF(AND($B289&gt;0,AO$7&gt;0),INDEX(Výskyt[#Data],MATCH($B289,Výskyt[kód-P]),AO$7),"")</f>
        <v/>
      </c>
      <c r="AP289" s="48" t="str">
        <f ca="1">IF(AND($B289&gt;0,AP$7&gt;0),INDEX(Výskyt[#Data],MATCH($B289,Výskyt[kód-P]),AP$7),"")</f>
        <v/>
      </c>
      <c r="AQ289" s="48" t="str">
        <f ca="1">IF(AND($B289&gt;0,AQ$7&gt;0),INDEX(Výskyt[#Data],MATCH($B289,Výskyt[kód-P]),AQ$7),"")</f>
        <v/>
      </c>
      <c r="AR289" s="48" t="str">
        <f ca="1">IF(AND($B289&gt;0,AR$7&gt;0),INDEX(Výskyt[#Data],MATCH($B289,Výskyt[kód-P]),AR$7),"")</f>
        <v/>
      </c>
      <c r="AS289" s="48" t="str">
        <f ca="1">IF(AND($B289&gt;0,AS$7&gt;0),INDEX(Výskyt[#Data],MATCH($B289,Výskyt[kód-P]),AS$7),"")</f>
        <v/>
      </c>
      <c r="AT289" s="48" t="str">
        <f ca="1">IF(AND($B289&gt;0,AT$7&gt;0),INDEX(Výskyt[#Data],MATCH($B289,Výskyt[kód-P]),AT$7),"")</f>
        <v/>
      </c>
      <c r="AU289" s="48" t="str">
        <f ca="1">IF(AND($B289&gt;0,AU$7&gt;0),INDEX(Výskyt[#Data],MATCH($B289,Výskyt[kód-P]),AU$7),"")</f>
        <v/>
      </c>
      <c r="AV289" s="48" t="str">
        <f ca="1">IF(AND($B289&gt;0,AV$7&gt;0),INDEX(Výskyt[#Data],MATCH($B289,Výskyt[kód-P]),AV$7),"")</f>
        <v/>
      </c>
      <c r="AW289" s="48" t="str">
        <f ca="1">IF(AND($B289&gt;0,AW$7&gt;0),INDEX(Výskyt[#Data],MATCH($B289,Výskyt[kód-P]),AW$7),"")</f>
        <v/>
      </c>
      <c r="AX289" s="48" t="str">
        <f ca="1">IF(AND($B289&gt;0,AX$7&gt;0),INDEX(Výskyt[#Data],MATCH($B289,Výskyt[kód-P]),AX$7),"")</f>
        <v/>
      </c>
      <c r="AY289" s="48" t="str">
        <f ca="1">IF(AND($B289&gt;0,AY$7&gt;0),INDEX(Výskyt[#Data],MATCH($B289,Výskyt[kód-P]),AY$7),"")</f>
        <v/>
      </c>
      <c r="AZ289" s="48" t="str">
        <f ca="1">IF(AND($B289&gt;0,AZ$7&gt;0),INDEX(Výskyt[#Data],MATCH($B289,Výskyt[kód-P]),AZ$7),"")</f>
        <v/>
      </c>
      <c r="BA289" s="48" t="str">
        <f ca="1">IF(AND($B289&gt;0,BA$7&gt;0),INDEX(Výskyt[#Data],MATCH($B289,Výskyt[kód-P]),BA$7),"")</f>
        <v/>
      </c>
      <c r="BB289" s="42"/>
    </row>
    <row r="290" spans="1:54" ht="12.75" customHeight="1" x14ac:dyDescent="0.4">
      <c r="A290" s="54">
        <v>282</v>
      </c>
      <c r="B290" s="55" t="str">
        <f>IFERROR(INDEX(Výskyt[[poradie]:[kód-P]],MATCH(A290,Výskyt[poradie],0),2),"")</f>
        <v/>
      </c>
      <c r="C290" s="55" t="str">
        <f>IFERROR(INDEX(Cenník[[Kód]:[Názov]],MATCH($B290,Cenník[Kód]),2),"")</f>
        <v/>
      </c>
      <c r="D290" s="48" t="str">
        <f t="shared" ca="1" si="12"/>
        <v/>
      </c>
      <c r="E290" s="56" t="str">
        <f>IFERROR(INDEX(Cenník[[KódN]:[JC]],MATCH($B290,Cenník[KódN]),2),"")</f>
        <v/>
      </c>
      <c r="F290" s="57" t="str">
        <f t="shared" ca="1" si="13"/>
        <v/>
      </c>
      <c r="G290" s="42"/>
      <c r="H290" s="58" t="str">
        <f t="shared" si="14"/>
        <v/>
      </c>
      <c r="I290" s="48" t="str">
        <f ca="1">IF(AND($B290&gt;0,I$7&gt;0),INDEX(Výskyt[#Data],MATCH($B290,Výskyt[kód-P]),I$7),"")</f>
        <v/>
      </c>
      <c r="J290" s="48" t="str">
        <f ca="1">IF(AND($B290&gt;0,J$7&gt;0),INDEX(Výskyt[#Data],MATCH($B290,Výskyt[kód-P]),J$7),"")</f>
        <v/>
      </c>
      <c r="K290" s="48" t="str">
        <f ca="1">IF(AND($B290&gt;0,K$7&gt;0),INDEX(Výskyt[#Data],MATCH($B290,Výskyt[kód-P]),K$7),"")</f>
        <v/>
      </c>
      <c r="L290" s="48" t="str">
        <f ca="1">IF(AND($B290&gt;0,L$7&gt;0),INDEX(Výskyt[#Data],MATCH($B290,Výskyt[kód-P]),L$7),"")</f>
        <v/>
      </c>
      <c r="M290" s="48" t="str">
        <f ca="1">IF(AND($B290&gt;0,M$7&gt;0),INDEX(Výskyt[#Data],MATCH($B290,Výskyt[kód-P]),M$7),"")</f>
        <v/>
      </c>
      <c r="N290" s="48" t="str">
        <f ca="1">IF(AND($B290&gt;0,N$7&gt;0),INDEX(Výskyt[#Data],MATCH($B290,Výskyt[kód-P]),N$7),"")</f>
        <v/>
      </c>
      <c r="O290" s="48" t="str">
        <f ca="1">IF(AND($B290&gt;0,O$7&gt;0),INDEX(Výskyt[#Data],MATCH($B290,Výskyt[kód-P]),O$7),"")</f>
        <v/>
      </c>
      <c r="P290" s="48" t="str">
        <f ca="1">IF(AND($B290&gt;0,P$7&gt;0),INDEX(Výskyt[#Data],MATCH($B290,Výskyt[kód-P]),P$7),"")</f>
        <v/>
      </c>
      <c r="Q290" s="48" t="str">
        <f ca="1">IF(AND($B290&gt;0,Q$7&gt;0),INDEX(Výskyt[#Data],MATCH($B290,Výskyt[kód-P]),Q$7),"")</f>
        <v/>
      </c>
      <c r="R290" s="48" t="str">
        <f ca="1">IF(AND($B290&gt;0,R$7&gt;0),INDEX(Výskyt[#Data],MATCH($B290,Výskyt[kód-P]),R$7),"")</f>
        <v/>
      </c>
      <c r="S290" s="48" t="str">
        <f ca="1">IF(AND($B290&gt;0,S$7&gt;0),INDEX(Výskyt[#Data],MATCH($B290,Výskyt[kód-P]),S$7),"")</f>
        <v/>
      </c>
      <c r="T290" s="48" t="str">
        <f ca="1">IF(AND($B290&gt;0,T$7&gt;0),INDEX(Výskyt[#Data],MATCH($B290,Výskyt[kód-P]),T$7),"")</f>
        <v/>
      </c>
      <c r="U290" s="48" t="str">
        <f ca="1">IF(AND($B290&gt;0,U$7&gt;0),INDEX(Výskyt[#Data],MATCH($B290,Výskyt[kód-P]),U$7),"")</f>
        <v/>
      </c>
      <c r="V290" s="48" t="str">
        <f ca="1">IF(AND($B290&gt;0,V$7&gt;0),INDEX(Výskyt[#Data],MATCH($B290,Výskyt[kód-P]),V$7),"")</f>
        <v/>
      </c>
      <c r="W290" s="48" t="str">
        <f ca="1">IF(AND($B290&gt;0,W$7&gt;0),INDEX(Výskyt[#Data],MATCH($B290,Výskyt[kód-P]),W$7),"")</f>
        <v/>
      </c>
      <c r="X290" s="48" t="str">
        <f ca="1">IF(AND($B290&gt;0,X$7&gt;0),INDEX(Výskyt[#Data],MATCH($B290,Výskyt[kód-P]),X$7),"")</f>
        <v/>
      </c>
      <c r="Y290" s="48" t="str">
        <f ca="1">IF(AND($B290&gt;0,Y$7&gt;0),INDEX(Výskyt[#Data],MATCH($B290,Výskyt[kód-P]),Y$7),"")</f>
        <v/>
      </c>
      <c r="Z290" s="48" t="str">
        <f ca="1">IF(AND($B290&gt;0,Z$7&gt;0),INDEX(Výskyt[#Data],MATCH($B290,Výskyt[kód-P]),Z$7),"")</f>
        <v/>
      </c>
      <c r="AA290" s="48" t="str">
        <f ca="1">IF(AND($B290&gt;0,AA$7&gt;0),INDEX(Výskyt[#Data],MATCH($B290,Výskyt[kód-P]),AA$7),"")</f>
        <v/>
      </c>
      <c r="AB290" s="48" t="str">
        <f ca="1">IF(AND($B290&gt;0,AB$7&gt;0),INDEX(Výskyt[#Data],MATCH($B290,Výskyt[kód-P]),AB$7),"")</f>
        <v/>
      </c>
      <c r="AC290" s="48" t="str">
        <f ca="1">IF(AND($B290&gt;0,AC$7&gt;0),INDEX(Výskyt[#Data],MATCH($B290,Výskyt[kód-P]),AC$7),"")</f>
        <v/>
      </c>
      <c r="AD290" s="48" t="str">
        <f ca="1">IF(AND($B290&gt;0,AD$7&gt;0),INDEX(Výskyt[#Data],MATCH($B290,Výskyt[kód-P]),AD$7),"")</f>
        <v/>
      </c>
      <c r="AE290" s="48" t="str">
        <f ca="1">IF(AND($B290&gt;0,AE$7&gt;0),INDEX(Výskyt[#Data],MATCH($B290,Výskyt[kód-P]),AE$7),"")</f>
        <v/>
      </c>
      <c r="AF290" s="48" t="str">
        <f ca="1">IF(AND($B290&gt;0,AF$7&gt;0),INDEX(Výskyt[#Data],MATCH($B290,Výskyt[kód-P]),AF$7),"")</f>
        <v/>
      </c>
      <c r="AG290" s="48" t="str">
        <f ca="1">IF(AND($B290&gt;0,AG$7&gt;0),INDEX(Výskyt[#Data],MATCH($B290,Výskyt[kód-P]),AG$7),"")</f>
        <v/>
      </c>
      <c r="AH290" s="48" t="str">
        <f ca="1">IF(AND($B290&gt;0,AH$7&gt;0),INDEX(Výskyt[#Data],MATCH($B290,Výskyt[kód-P]),AH$7),"")</f>
        <v/>
      </c>
      <c r="AI290" s="48" t="str">
        <f ca="1">IF(AND($B290&gt;0,AI$7&gt;0),INDEX(Výskyt[#Data],MATCH($B290,Výskyt[kód-P]),AI$7),"")</f>
        <v/>
      </c>
      <c r="AJ290" s="48" t="str">
        <f ca="1">IF(AND($B290&gt;0,AJ$7&gt;0),INDEX(Výskyt[#Data],MATCH($B290,Výskyt[kód-P]),AJ$7),"")</f>
        <v/>
      </c>
      <c r="AK290" s="48" t="str">
        <f ca="1">IF(AND($B290&gt;0,AK$7&gt;0),INDEX(Výskyt[#Data],MATCH($B290,Výskyt[kód-P]),AK$7),"")</f>
        <v/>
      </c>
      <c r="AL290" s="48" t="str">
        <f ca="1">IF(AND($B290&gt;0,AL$7&gt;0),INDEX(Výskyt[#Data],MATCH($B290,Výskyt[kód-P]),AL$7),"")</f>
        <v/>
      </c>
      <c r="AM290" s="48" t="str">
        <f ca="1">IF(AND($B290&gt;0,AM$7&gt;0),INDEX(Výskyt[#Data],MATCH($B290,Výskyt[kód-P]),AM$7),"")</f>
        <v/>
      </c>
      <c r="AN290" s="48" t="str">
        <f ca="1">IF(AND($B290&gt;0,AN$7&gt;0),INDEX(Výskyt[#Data],MATCH($B290,Výskyt[kód-P]),AN$7),"")</f>
        <v/>
      </c>
      <c r="AO290" s="48" t="str">
        <f ca="1">IF(AND($B290&gt;0,AO$7&gt;0),INDEX(Výskyt[#Data],MATCH($B290,Výskyt[kód-P]),AO$7),"")</f>
        <v/>
      </c>
      <c r="AP290" s="48" t="str">
        <f ca="1">IF(AND($B290&gt;0,AP$7&gt;0),INDEX(Výskyt[#Data],MATCH($B290,Výskyt[kód-P]),AP$7),"")</f>
        <v/>
      </c>
      <c r="AQ290" s="48" t="str">
        <f ca="1">IF(AND($B290&gt;0,AQ$7&gt;0),INDEX(Výskyt[#Data],MATCH($B290,Výskyt[kód-P]),AQ$7),"")</f>
        <v/>
      </c>
      <c r="AR290" s="48" t="str">
        <f ca="1">IF(AND($B290&gt;0,AR$7&gt;0),INDEX(Výskyt[#Data],MATCH($B290,Výskyt[kód-P]),AR$7),"")</f>
        <v/>
      </c>
      <c r="AS290" s="48" t="str">
        <f ca="1">IF(AND($B290&gt;0,AS$7&gt;0),INDEX(Výskyt[#Data],MATCH($B290,Výskyt[kód-P]),AS$7),"")</f>
        <v/>
      </c>
      <c r="AT290" s="48" t="str">
        <f ca="1">IF(AND($B290&gt;0,AT$7&gt;0),INDEX(Výskyt[#Data],MATCH($B290,Výskyt[kód-P]),AT$7),"")</f>
        <v/>
      </c>
      <c r="AU290" s="48" t="str">
        <f ca="1">IF(AND($B290&gt;0,AU$7&gt;0),INDEX(Výskyt[#Data],MATCH($B290,Výskyt[kód-P]),AU$7),"")</f>
        <v/>
      </c>
      <c r="AV290" s="48" t="str">
        <f ca="1">IF(AND($B290&gt;0,AV$7&gt;0),INDEX(Výskyt[#Data],MATCH($B290,Výskyt[kód-P]),AV$7),"")</f>
        <v/>
      </c>
      <c r="AW290" s="48" t="str">
        <f ca="1">IF(AND($B290&gt;0,AW$7&gt;0),INDEX(Výskyt[#Data],MATCH($B290,Výskyt[kód-P]),AW$7),"")</f>
        <v/>
      </c>
      <c r="AX290" s="48" t="str">
        <f ca="1">IF(AND($B290&gt;0,AX$7&gt;0),INDEX(Výskyt[#Data],MATCH($B290,Výskyt[kód-P]),AX$7),"")</f>
        <v/>
      </c>
      <c r="AY290" s="48" t="str">
        <f ca="1">IF(AND($B290&gt;0,AY$7&gt;0),INDEX(Výskyt[#Data],MATCH($B290,Výskyt[kód-P]),AY$7),"")</f>
        <v/>
      </c>
      <c r="AZ290" s="48" t="str">
        <f ca="1">IF(AND($B290&gt;0,AZ$7&gt;0),INDEX(Výskyt[#Data],MATCH($B290,Výskyt[kód-P]),AZ$7),"")</f>
        <v/>
      </c>
      <c r="BA290" s="48" t="str">
        <f ca="1">IF(AND($B290&gt;0,BA$7&gt;0),INDEX(Výskyt[#Data],MATCH($B290,Výskyt[kód-P]),BA$7),"")</f>
        <v/>
      </c>
      <c r="BB290" s="42"/>
    </row>
    <row r="291" spans="1:54" ht="12.75" customHeight="1" x14ac:dyDescent="0.4">
      <c r="A291" s="54">
        <v>283</v>
      </c>
      <c r="B291" s="55" t="str">
        <f>IFERROR(INDEX(Výskyt[[poradie]:[kód-P]],MATCH(A291,Výskyt[poradie],0),2),"")</f>
        <v/>
      </c>
      <c r="C291" s="55" t="str">
        <f>IFERROR(INDEX(Cenník[[Kód]:[Názov]],MATCH($B291,Cenník[Kód]),2),"")</f>
        <v/>
      </c>
      <c r="D291" s="48" t="str">
        <f t="shared" ca="1" si="12"/>
        <v/>
      </c>
      <c r="E291" s="56" t="str">
        <f>IFERROR(INDEX(Cenník[[KódN]:[JC]],MATCH($B291,Cenník[KódN]),2),"")</f>
        <v/>
      </c>
      <c r="F291" s="57" t="str">
        <f t="shared" ca="1" si="13"/>
        <v/>
      </c>
      <c r="G291" s="42"/>
      <c r="H291" s="58" t="str">
        <f t="shared" si="14"/>
        <v/>
      </c>
      <c r="I291" s="48" t="str">
        <f ca="1">IF(AND($B291&gt;0,I$7&gt;0),INDEX(Výskyt[#Data],MATCH($B291,Výskyt[kód-P]),I$7),"")</f>
        <v/>
      </c>
      <c r="J291" s="48" t="str">
        <f ca="1">IF(AND($B291&gt;0,J$7&gt;0),INDEX(Výskyt[#Data],MATCH($B291,Výskyt[kód-P]),J$7),"")</f>
        <v/>
      </c>
      <c r="K291" s="48" t="str">
        <f ca="1">IF(AND($B291&gt;0,K$7&gt;0),INDEX(Výskyt[#Data],MATCH($B291,Výskyt[kód-P]),K$7),"")</f>
        <v/>
      </c>
      <c r="L291" s="48" t="str">
        <f ca="1">IF(AND($B291&gt;0,L$7&gt;0),INDEX(Výskyt[#Data],MATCH($B291,Výskyt[kód-P]),L$7),"")</f>
        <v/>
      </c>
      <c r="M291" s="48" t="str">
        <f ca="1">IF(AND($B291&gt;0,M$7&gt;0),INDEX(Výskyt[#Data],MATCH($B291,Výskyt[kód-P]),M$7),"")</f>
        <v/>
      </c>
      <c r="N291" s="48" t="str">
        <f ca="1">IF(AND($B291&gt;0,N$7&gt;0),INDEX(Výskyt[#Data],MATCH($B291,Výskyt[kód-P]),N$7),"")</f>
        <v/>
      </c>
      <c r="O291" s="48" t="str">
        <f ca="1">IF(AND($B291&gt;0,O$7&gt;0),INDEX(Výskyt[#Data],MATCH($B291,Výskyt[kód-P]),O$7),"")</f>
        <v/>
      </c>
      <c r="P291" s="48" t="str">
        <f ca="1">IF(AND($B291&gt;0,P$7&gt;0),INDEX(Výskyt[#Data],MATCH($B291,Výskyt[kód-P]),P$7),"")</f>
        <v/>
      </c>
      <c r="Q291" s="48" t="str">
        <f ca="1">IF(AND($B291&gt;0,Q$7&gt;0),INDEX(Výskyt[#Data],MATCH($B291,Výskyt[kód-P]),Q$7),"")</f>
        <v/>
      </c>
      <c r="R291" s="48" t="str">
        <f ca="1">IF(AND($B291&gt;0,R$7&gt;0),INDEX(Výskyt[#Data],MATCH($B291,Výskyt[kód-P]),R$7),"")</f>
        <v/>
      </c>
      <c r="S291" s="48" t="str">
        <f ca="1">IF(AND($B291&gt;0,S$7&gt;0),INDEX(Výskyt[#Data],MATCH($B291,Výskyt[kód-P]),S$7),"")</f>
        <v/>
      </c>
      <c r="T291" s="48" t="str">
        <f ca="1">IF(AND($B291&gt;0,T$7&gt;0),INDEX(Výskyt[#Data],MATCH($B291,Výskyt[kód-P]),T$7),"")</f>
        <v/>
      </c>
      <c r="U291" s="48" t="str">
        <f ca="1">IF(AND($B291&gt;0,U$7&gt;0),INDEX(Výskyt[#Data],MATCH($B291,Výskyt[kód-P]),U$7),"")</f>
        <v/>
      </c>
      <c r="V291" s="48" t="str">
        <f ca="1">IF(AND($B291&gt;0,V$7&gt;0),INDEX(Výskyt[#Data],MATCH($B291,Výskyt[kód-P]),V$7),"")</f>
        <v/>
      </c>
      <c r="W291" s="48" t="str">
        <f ca="1">IF(AND($B291&gt;0,W$7&gt;0),INDEX(Výskyt[#Data],MATCH($B291,Výskyt[kód-P]),W$7),"")</f>
        <v/>
      </c>
      <c r="X291" s="48" t="str">
        <f ca="1">IF(AND($B291&gt;0,X$7&gt;0),INDEX(Výskyt[#Data],MATCH($B291,Výskyt[kód-P]),X$7),"")</f>
        <v/>
      </c>
      <c r="Y291" s="48" t="str">
        <f ca="1">IF(AND($B291&gt;0,Y$7&gt;0),INDEX(Výskyt[#Data],MATCH($B291,Výskyt[kód-P]),Y$7),"")</f>
        <v/>
      </c>
      <c r="Z291" s="48" t="str">
        <f ca="1">IF(AND($B291&gt;0,Z$7&gt;0),INDEX(Výskyt[#Data],MATCH($B291,Výskyt[kód-P]),Z$7),"")</f>
        <v/>
      </c>
      <c r="AA291" s="48" t="str">
        <f ca="1">IF(AND($B291&gt;0,AA$7&gt;0),INDEX(Výskyt[#Data],MATCH($B291,Výskyt[kód-P]),AA$7),"")</f>
        <v/>
      </c>
      <c r="AB291" s="48" t="str">
        <f ca="1">IF(AND($B291&gt;0,AB$7&gt;0),INDEX(Výskyt[#Data],MATCH($B291,Výskyt[kód-P]),AB$7),"")</f>
        <v/>
      </c>
      <c r="AC291" s="48" t="str">
        <f ca="1">IF(AND($B291&gt;0,AC$7&gt;0),INDEX(Výskyt[#Data],MATCH($B291,Výskyt[kód-P]),AC$7),"")</f>
        <v/>
      </c>
      <c r="AD291" s="48" t="str">
        <f ca="1">IF(AND($B291&gt;0,AD$7&gt;0),INDEX(Výskyt[#Data],MATCH($B291,Výskyt[kód-P]),AD$7),"")</f>
        <v/>
      </c>
      <c r="AE291" s="48" t="str">
        <f ca="1">IF(AND($B291&gt;0,AE$7&gt;0),INDEX(Výskyt[#Data],MATCH($B291,Výskyt[kód-P]),AE$7),"")</f>
        <v/>
      </c>
      <c r="AF291" s="48" t="str">
        <f ca="1">IF(AND($B291&gt;0,AF$7&gt;0),INDEX(Výskyt[#Data],MATCH($B291,Výskyt[kód-P]),AF$7),"")</f>
        <v/>
      </c>
      <c r="AG291" s="48" t="str">
        <f ca="1">IF(AND($B291&gt;0,AG$7&gt;0),INDEX(Výskyt[#Data],MATCH($B291,Výskyt[kód-P]),AG$7),"")</f>
        <v/>
      </c>
      <c r="AH291" s="48" t="str">
        <f ca="1">IF(AND($B291&gt;0,AH$7&gt;0),INDEX(Výskyt[#Data],MATCH($B291,Výskyt[kód-P]),AH$7),"")</f>
        <v/>
      </c>
      <c r="AI291" s="48" t="str">
        <f ca="1">IF(AND($B291&gt;0,AI$7&gt;0),INDEX(Výskyt[#Data],MATCH($B291,Výskyt[kód-P]),AI$7),"")</f>
        <v/>
      </c>
      <c r="AJ291" s="48" t="str">
        <f ca="1">IF(AND($B291&gt;0,AJ$7&gt;0),INDEX(Výskyt[#Data],MATCH($B291,Výskyt[kód-P]),AJ$7),"")</f>
        <v/>
      </c>
      <c r="AK291" s="48" t="str">
        <f ca="1">IF(AND($B291&gt;0,AK$7&gt;0),INDEX(Výskyt[#Data],MATCH($B291,Výskyt[kód-P]),AK$7),"")</f>
        <v/>
      </c>
      <c r="AL291" s="48" t="str">
        <f ca="1">IF(AND($B291&gt;0,AL$7&gt;0),INDEX(Výskyt[#Data],MATCH($B291,Výskyt[kód-P]),AL$7),"")</f>
        <v/>
      </c>
      <c r="AM291" s="48" t="str">
        <f ca="1">IF(AND($B291&gt;0,AM$7&gt;0),INDEX(Výskyt[#Data],MATCH($B291,Výskyt[kód-P]),AM$7),"")</f>
        <v/>
      </c>
      <c r="AN291" s="48" t="str">
        <f ca="1">IF(AND($B291&gt;0,AN$7&gt;0),INDEX(Výskyt[#Data],MATCH($B291,Výskyt[kód-P]),AN$7),"")</f>
        <v/>
      </c>
      <c r="AO291" s="48" t="str">
        <f ca="1">IF(AND($B291&gt;0,AO$7&gt;0),INDEX(Výskyt[#Data],MATCH($B291,Výskyt[kód-P]),AO$7),"")</f>
        <v/>
      </c>
      <c r="AP291" s="48" t="str">
        <f ca="1">IF(AND($B291&gt;0,AP$7&gt;0),INDEX(Výskyt[#Data],MATCH($B291,Výskyt[kód-P]),AP$7),"")</f>
        <v/>
      </c>
      <c r="AQ291" s="48" t="str">
        <f ca="1">IF(AND($B291&gt;0,AQ$7&gt;0),INDEX(Výskyt[#Data],MATCH($B291,Výskyt[kód-P]),AQ$7),"")</f>
        <v/>
      </c>
      <c r="AR291" s="48" t="str">
        <f ca="1">IF(AND($B291&gt;0,AR$7&gt;0),INDEX(Výskyt[#Data],MATCH($B291,Výskyt[kód-P]),AR$7),"")</f>
        <v/>
      </c>
      <c r="AS291" s="48" t="str">
        <f ca="1">IF(AND($B291&gt;0,AS$7&gt;0),INDEX(Výskyt[#Data],MATCH($B291,Výskyt[kód-P]),AS$7),"")</f>
        <v/>
      </c>
      <c r="AT291" s="48" t="str">
        <f ca="1">IF(AND($B291&gt;0,AT$7&gt;0),INDEX(Výskyt[#Data],MATCH($B291,Výskyt[kód-P]),AT$7),"")</f>
        <v/>
      </c>
      <c r="AU291" s="48" t="str">
        <f ca="1">IF(AND($B291&gt;0,AU$7&gt;0),INDEX(Výskyt[#Data],MATCH($B291,Výskyt[kód-P]),AU$7),"")</f>
        <v/>
      </c>
      <c r="AV291" s="48" t="str">
        <f ca="1">IF(AND($B291&gt;0,AV$7&gt;0),INDEX(Výskyt[#Data],MATCH($B291,Výskyt[kód-P]),AV$7),"")</f>
        <v/>
      </c>
      <c r="AW291" s="48" t="str">
        <f ca="1">IF(AND($B291&gt;0,AW$7&gt;0),INDEX(Výskyt[#Data],MATCH($B291,Výskyt[kód-P]),AW$7),"")</f>
        <v/>
      </c>
      <c r="AX291" s="48" t="str">
        <f ca="1">IF(AND($B291&gt;0,AX$7&gt;0),INDEX(Výskyt[#Data],MATCH($B291,Výskyt[kód-P]),AX$7),"")</f>
        <v/>
      </c>
      <c r="AY291" s="48" t="str">
        <f ca="1">IF(AND($B291&gt;0,AY$7&gt;0),INDEX(Výskyt[#Data],MATCH($B291,Výskyt[kód-P]),AY$7),"")</f>
        <v/>
      </c>
      <c r="AZ291" s="48" t="str">
        <f ca="1">IF(AND($B291&gt;0,AZ$7&gt;0),INDEX(Výskyt[#Data],MATCH($B291,Výskyt[kód-P]),AZ$7),"")</f>
        <v/>
      </c>
      <c r="BA291" s="48" t="str">
        <f ca="1">IF(AND($B291&gt;0,BA$7&gt;0),INDEX(Výskyt[#Data],MATCH($B291,Výskyt[kód-P]),BA$7),"")</f>
        <v/>
      </c>
      <c r="BB291" s="42"/>
    </row>
    <row r="292" spans="1:54" ht="12.75" customHeight="1" x14ac:dyDescent="0.4">
      <c r="A292" s="54">
        <v>284</v>
      </c>
      <c r="B292" s="55" t="str">
        <f>IFERROR(INDEX(Výskyt[[poradie]:[kód-P]],MATCH(A292,Výskyt[poradie],0),2),"")</f>
        <v/>
      </c>
      <c r="C292" s="55" t="str">
        <f>IFERROR(INDEX(Cenník[[Kód]:[Názov]],MATCH($B292,Cenník[Kód]),2),"")</f>
        <v/>
      </c>
      <c r="D292" s="48" t="str">
        <f t="shared" ca="1" si="12"/>
        <v/>
      </c>
      <c r="E292" s="56" t="str">
        <f>IFERROR(INDEX(Cenník[[KódN]:[JC]],MATCH($B292,Cenník[KódN]),2),"")</f>
        <v/>
      </c>
      <c r="F292" s="57" t="str">
        <f t="shared" ca="1" si="13"/>
        <v/>
      </c>
      <c r="G292" s="42"/>
      <c r="H292" s="58" t="str">
        <f t="shared" si="14"/>
        <v/>
      </c>
      <c r="I292" s="48" t="str">
        <f ca="1">IF(AND($B292&gt;0,I$7&gt;0),INDEX(Výskyt[#Data],MATCH($B292,Výskyt[kód-P]),I$7),"")</f>
        <v/>
      </c>
      <c r="J292" s="48" t="str">
        <f ca="1">IF(AND($B292&gt;0,J$7&gt;0),INDEX(Výskyt[#Data],MATCH($B292,Výskyt[kód-P]),J$7),"")</f>
        <v/>
      </c>
      <c r="K292" s="48" t="str">
        <f ca="1">IF(AND($B292&gt;0,K$7&gt;0),INDEX(Výskyt[#Data],MATCH($B292,Výskyt[kód-P]),K$7),"")</f>
        <v/>
      </c>
      <c r="L292" s="48" t="str">
        <f ca="1">IF(AND($B292&gt;0,L$7&gt;0),INDEX(Výskyt[#Data],MATCH($B292,Výskyt[kód-P]),L$7),"")</f>
        <v/>
      </c>
      <c r="M292" s="48" t="str">
        <f ca="1">IF(AND($B292&gt;0,M$7&gt;0),INDEX(Výskyt[#Data],MATCH($B292,Výskyt[kód-P]),M$7),"")</f>
        <v/>
      </c>
      <c r="N292" s="48" t="str">
        <f ca="1">IF(AND($B292&gt;0,N$7&gt;0),INDEX(Výskyt[#Data],MATCH($B292,Výskyt[kód-P]),N$7),"")</f>
        <v/>
      </c>
      <c r="O292" s="48" t="str">
        <f ca="1">IF(AND($B292&gt;0,O$7&gt;0),INDEX(Výskyt[#Data],MATCH($B292,Výskyt[kód-P]),O$7),"")</f>
        <v/>
      </c>
      <c r="P292" s="48" t="str">
        <f ca="1">IF(AND($B292&gt;0,P$7&gt;0),INDEX(Výskyt[#Data],MATCH($B292,Výskyt[kód-P]),P$7),"")</f>
        <v/>
      </c>
      <c r="Q292" s="48" t="str">
        <f ca="1">IF(AND($B292&gt;0,Q$7&gt;0),INDEX(Výskyt[#Data],MATCH($B292,Výskyt[kód-P]),Q$7),"")</f>
        <v/>
      </c>
      <c r="R292" s="48" t="str">
        <f ca="1">IF(AND($B292&gt;0,R$7&gt;0),INDEX(Výskyt[#Data],MATCH($B292,Výskyt[kód-P]),R$7),"")</f>
        <v/>
      </c>
      <c r="S292" s="48" t="str">
        <f ca="1">IF(AND($B292&gt;0,S$7&gt;0),INDEX(Výskyt[#Data],MATCH($B292,Výskyt[kód-P]),S$7),"")</f>
        <v/>
      </c>
      <c r="T292" s="48" t="str">
        <f ca="1">IF(AND($B292&gt;0,T$7&gt;0),INDEX(Výskyt[#Data],MATCH($B292,Výskyt[kód-P]),T$7),"")</f>
        <v/>
      </c>
      <c r="U292" s="48" t="str">
        <f ca="1">IF(AND($B292&gt;0,U$7&gt;0),INDEX(Výskyt[#Data],MATCH($B292,Výskyt[kód-P]),U$7),"")</f>
        <v/>
      </c>
      <c r="V292" s="48" t="str">
        <f ca="1">IF(AND($B292&gt;0,V$7&gt;0),INDEX(Výskyt[#Data],MATCH($B292,Výskyt[kód-P]),V$7),"")</f>
        <v/>
      </c>
      <c r="W292" s="48" t="str">
        <f ca="1">IF(AND($B292&gt;0,W$7&gt;0),INDEX(Výskyt[#Data],MATCH($B292,Výskyt[kód-P]),W$7),"")</f>
        <v/>
      </c>
      <c r="X292" s="48" t="str">
        <f ca="1">IF(AND($B292&gt;0,X$7&gt;0),INDEX(Výskyt[#Data],MATCH($B292,Výskyt[kód-P]),X$7),"")</f>
        <v/>
      </c>
      <c r="Y292" s="48" t="str">
        <f ca="1">IF(AND($B292&gt;0,Y$7&gt;0),INDEX(Výskyt[#Data],MATCH($B292,Výskyt[kód-P]),Y$7),"")</f>
        <v/>
      </c>
      <c r="Z292" s="48" t="str">
        <f ca="1">IF(AND($B292&gt;0,Z$7&gt;0),INDEX(Výskyt[#Data],MATCH($B292,Výskyt[kód-P]),Z$7),"")</f>
        <v/>
      </c>
      <c r="AA292" s="48" t="str">
        <f ca="1">IF(AND($B292&gt;0,AA$7&gt;0),INDEX(Výskyt[#Data],MATCH($B292,Výskyt[kód-P]),AA$7),"")</f>
        <v/>
      </c>
      <c r="AB292" s="48" t="str">
        <f ca="1">IF(AND($B292&gt;0,AB$7&gt;0),INDEX(Výskyt[#Data],MATCH($B292,Výskyt[kód-P]),AB$7),"")</f>
        <v/>
      </c>
      <c r="AC292" s="48" t="str">
        <f ca="1">IF(AND($B292&gt;0,AC$7&gt;0),INDEX(Výskyt[#Data],MATCH($B292,Výskyt[kód-P]),AC$7),"")</f>
        <v/>
      </c>
      <c r="AD292" s="48" t="str">
        <f ca="1">IF(AND($B292&gt;0,AD$7&gt;0),INDEX(Výskyt[#Data],MATCH($B292,Výskyt[kód-P]),AD$7),"")</f>
        <v/>
      </c>
      <c r="AE292" s="48" t="str">
        <f ca="1">IF(AND($B292&gt;0,AE$7&gt;0),INDEX(Výskyt[#Data],MATCH($B292,Výskyt[kód-P]),AE$7),"")</f>
        <v/>
      </c>
      <c r="AF292" s="48" t="str">
        <f ca="1">IF(AND($B292&gt;0,AF$7&gt;0),INDEX(Výskyt[#Data],MATCH($B292,Výskyt[kód-P]),AF$7),"")</f>
        <v/>
      </c>
      <c r="AG292" s="48" t="str">
        <f ca="1">IF(AND($B292&gt;0,AG$7&gt;0),INDEX(Výskyt[#Data],MATCH($B292,Výskyt[kód-P]),AG$7),"")</f>
        <v/>
      </c>
      <c r="AH292" s="48" t="str">
        <f ca="1">IF(AND($B292&gt;0,AH$7&gt;0),INDEX(Výskyt[#Data],MATCH($B292,Výskyt[kód-P]),AH$7),"")</f>
        <v/>
      </c>
      <c r="AI292" s="48" t="str">
        <f ca="1">IF(AND($B292&gt;0,AI$7&gt;0),INDEX(Výskyt[#Data],MATCH($B292,Výskyt[kód-P]),AI$7),"")</f>
        <v/>
      </c>
      <c r="AJ292" s="48" t="str">
        <f ca="1">IF(AND($B292&gt;0,AJ$7&gt;0),INDEX(Výskyt[#Data],MATCH($B292,Výskyt[kód-P]),AJ$7),"")</f>
        <v/>
      </c>
      <c r="AK292" s="48" t="str">
        <f ca="1">IF(AND($B292&gt;0,AK$7&gt;0),INDEX(Výskyt[#Data],MATCH($B292,Výskyt[kód-P]),AK$7),"")</f>
        <v/>
      </c>
      <c r="AL292" s="48" t="str">
        <f ca="1">IF(AND($B292&gt;0,AL$7&gt;0),INDEX(Výskyt[#Data],MATCH($B292,Výskyt[kód-P]),AL$7),"")</f>
        <v/>
      </c>
      <c r="AM292" s="48" t="str">
        <f ca="1">IF(AND($B292&gt;0,AM$7&gt;0),INDEX(Výskyt[#Data],MATCH($B292,Výskyt[kód-P]),AM$7),"")</f>
        <v/>
      </c>
      <c r="AN292" s="48" t="str">
        <f ca="1">IF(AND($B292&gt;0,AN$7&gt;0),INDEX(Výskyt[#Data],MATCH($B292,Výskyt[kód-P]),AN$7),"")</f>
        <v/>
      </c>
      <c r="AO292" s="48" t="str">
        <f ca="1">IF(AND($B292&gt;0,AO$7&gt;0),INDEX(Výskyt[#Data],MATCH($B292,Výskyt[kód-P]),AO$7),"")</f>
        <v/>
      </c>
      <c r="AP292" s="48" t="str">
        <f ca="1">IF(AND($B292&gt;0,AP$7&gt;0),INDEX(Výskyt[#Data],MATCH($B292,Výskyt[kód-P]),AP$7),"")</f>
        <v/>
      </c>
      <c r="AQ292" s="48" t="str">
        <f ca="1">IF(AND($B292&gt;0,AQ$7&gt;0),INDEX(Výskyt[#Data],MATCH($B292,Výskyt[kód-P]),AQ$7),"")</f>
        <v/>
      </c>
      <c r="AR292" s="48" t="str">
        <f ca="1">IF(AND($B292&gt;0,AR$7&gt;0),INDEX(Výskyt[#Data],MATCH($B292,Výskyt[kód-P]),AR$7),"")</f>
        <v/>
      </c>
      <c r="AS292" s="48" t="str">
        <f ca="1">IF(AND($B292&gt;0,AS$7&gt;0),INDEX(Výskyt[#Data],MATCH($B292,Výskyt[kód-P]),AS$7),"")</f>
        <v/>
      </c>
      <c r="AT292" s="48" t="str">
        <f ca="1">IF(AND($B292&gt;0,AT$7&gt;0),INDEX(Výskyt[#Data],MATCH($B292,Výskyt[kód-P]),AT$7),"")</f>
        <v/>
      </c>
      <c r="AU292" s="48" t="str">
        <f ca="1">IF(AND($B292&gt;0,AU$7&gt;0),INDEX(Výskyt[#Data],MATCH($B292,Výskyt[kód-P]),AU$7),"")</f>
        <v/>
      </c>
      <c r="AV292" s="48" t="str">
        <f ca="1">IF(AND($B292&gt;0,AV$7&gt;0),INDEX(Výskyt[#Data],MATCH($B292,Výskyt[kód-P]),AV$7),"")</f>
        <v/>
      </c>
      <c r="AW292" s="48" t="str">
        <f ca="1">IF(AND($B292&gt;0,AW$7&gt;0),INDEX(Výskyt[#Data],MATCH($B292,Výskyt[kód-P]),AW$7),"")</f>
        <v/>
      </c>
      <c r="AX292" s="48" t="str">
        <f ca="1">IF(AND($B292&gt;0,AX$7&gt;0),INDEX(Výskyt[#Data],MATCH($B292,Výskyt[kód-P]),AX$7),"")</f>
        <v/>
      </c>
      <c r="AY292" s="48" t="str">
        <f ca="1">IF(AND($B292&gt;0,AY$7&gt;0),INDEX(Výskyt[#Data],MATCH($B292,Výskyt[kód-P]),AY$7),"")</f>
        <v/>
      </c>
      <c r="AZ292" s="48" t="str">
        <f ca="1">IF(AND($B292&gt;0,AZ$7&gt;0),INDEX(Výskyt[#Data],MATCH($B292,Výskyt[kód-P]),AZ$7),"")</f>
        <v/>
      </c>
      <c r="BA292" s="48" t="str">
        <f ca="1">IF(AND($B292&gt;0,BA$7&gt;0),INDEX(Výskyt[#Data],MATCH($B292,Výskyt[kód-P]),BA$7),"")</f>
        <v/>
      </c>
      <c r="BB292" s="42"/>
    </row>
    <row r="293" spans="1:54" ht="12.75" customHeight="1" x14ac:dyDescent="0.4">
      <c r="A293" s="54">
        <v>285</v>
      </c>
      <c r="B293" s="55" t="str">
        <f>IFERROR(INDEX(Výskyt[[poradie]:[kód-P]],MATCH(A293,Výskyt[poradie],0),2),"")</f>
        <v/>
      </c>
      <c r="C293" s="55" t="str">
        <f>IFERROR(INDEX(Cenník[[Kód]:[Názov]],MATCH($B293,Cenník[Kód]),2),"")</f>
        <v/>
      </c>
      <c r="D293" s="48" t="str">
        <f t="shared" ca="1" si="12"/>
        <v/>
      </c>
      <c r="E293" s="56" t="str">
        <f>IFERROR(INDEX(Cenník[[KódN]:[JC]],MATCH($B293,Cenník[KódN]),2),"")</f>
        <v/>
      </c>
      <c r="F293" s="57" t="str">
        <f t="shared" ca="1" si="13"/>
        <v/>
      </c>
      <c r="G293" s="42"/>
      <c r="H293" s="58" t="str">
        <f t="shared" si="14"/>
        <v/>
      </c>
      <c r="I293" s="48" t="str">
        <f ca="1">IF(AND($B293&gt;0,I$7&gt;0),INDEX(Výskyt[#Data],MATCH($B293,Výskyt[kód-P]),I$7),"")</f>
        <v/>
      </c>
      <c r="J293" s="48" t="str">
        <f ca="1">IF(AND($B293&gt;0,J$7&gt;0),INDEX(Výskyt[#Data],MATCH($B293,Výskyt[kód-P]),J$7),"")</f>
        <v/>
      </c>
      <c r="K293" s="48" t="str">
        <f ca="1">IF(AND($B293&gt;0,K$7&gt;0),INDEX(Výskyt[#Data],MATCH($B293,Výskyt[kód-P]),K$7),"")</f>
        <v/>
      </c>
      <c r="L293" s="48" t="str">
        <f ca="1">IF(AND($B293&gt;0,L$7&gt;0),INDEX(Výskyt[#Data],MATCH($B293,Výskyt[kód-P]),L$7),"")</f>
        <v/>
      </c>
      <c r="M293" s="48" t="str">
        <f ca="1">IF(AND($B293&gt;0,M$7&gt;0),INDEX(Výskyt[#Data],MATCH($B293,Výskyt[kód-P]),M$7),"")</f>
        <v/>
      </c>
      <c r="N293" s="48" t="str">
        <f ca="1">IF(AND($B293&gt;0,N$7&gt;0),INDEX(Výskyt[#Data],MATCH($B293,Výskyt[kód-P]),N$7),"")</f>
        <v/>
      </c>
      <c r="O293" s="48" t="str">
        <f ca="1">IF(AND($B293&gt;0,O$7&gt;0),INDEX(Výskyt[#Data],MATCH($B293,Výskyt[kód-P]),O$7),"")</f>
        <v/>
      </c>
      <c r="P293" s="48" t="str">
        <f ca="1">IF(AND($B293&gt;0,P$7&gt;0),INDEX(Výskyt[#Data],MATCH($B293,Výskyt[kód-P]),P$7),"")</f>
        <v/>
      </c>
      <c r="Q293" s="48" t="str">
        <f ca="1">IF(AND($B293&gt;0,Q$7&gt;0),INDEX(Výskyt[#Data],MATCH($B293,Výskyt[kód-P]),Q$7),"")</f>
        <v/>
      </c>
      <c r="R293" s="48" t="str">
        <f ca="1">IF(AND($B293&gt;0,R$7&gt;0),INDEX(Výskyt[#Data],MATCH($B293,Výskyt[kód-P]),R$7),"")</f>
        <v/>
      </c>
      <c r="S293" s="48" t="str">
        <f ca="1">IF(AND($B293&gt;0,S$7&gt;0),INDEX(Výskyt[#Data],MATCH($B293,Výskyt[kód-P]),S$7),"")</f>
        <v/>
      </c>
      <c r="T293" s="48" t="str">
        <f ca="1">IF(AND($B293&gt;0,T$7&gt;0),INDEX(Výskyt[#Data],MATCH($B293,Výskyt[kód-P]),T$7),"")</f>
        <v/>
      </c>
      <c r="U293" s="48" t="str">
        <f ca="1">IF(AND($B293&gt;0,U$7&gt;0),INDEX(Výskyt[#Data],MATCH($B293,Výskyt[kód-P]),U$7),"")</f>
        <v/>
      </c>
      <c r="V293" s="48" t="str">
        <f ca="1">IF(AND($B293&gt;0,V$7&gt;0),INDEX(Výskyt[#Data],MATCH($B293,Výskyt[kód-P]),V$7),"")</f>
        <v/>
      </c>
      <c r="W293" s="48" t="str">
        <f ca="1">IF(AND($B293&gt;0,W$7&gt;0),INDEX(Výskyt[#Data],MATCH($B293,Výskyt[kód-P]),W$7),"")</f>
        <v/>
      </c>
      <c r="X293" s="48" t="str">
        <f ca="1">IF(AND($B293&gt;0,X$7&gt;0),INDEX(Výskyt[#Data],MATCH($B293,Výskyt[kód-P]),X$7),"")</f>
        <v/>
      </c>
      <c r="Y293" s="48" t="str">
        <f ca="1">IF(AND($B293&gt;0,Y$7&gt;0),INDEX(Výskyt[#Data],MATCH($B293,Výskyt[kód-P]),Y$7),"")</f>
        <v/>
      </c>
      <c r="Z293" s="48" t="str">
        <f ca="1">IF(AND($B293&gt;0,Z$7&gt;0),INDEX(Výskyt[#Data],MATCH($B293,Výskyt[kód-P]),Z$7),"")</f>
        <v/>
      </c>
      <c r="AA293" s="48" t="str">
        <f ca="1">IF(AND($B293&gt;0,AA$7&gt;0),INDEX(Výskyt[#Data],MATCH($B293,Výskyt[kód-P]),AA$7),"")</f>
        <v/>
      </c>
      <c r="AB293" s="48" t="str">
        <f ca="1">IF(AND($B293&gt;0,AB$7&gt;0),INDEX(Výskyt[#Data],MATCH($B293,Výskyt[kód-P]),AB$7),"")</f>
        <v/>
      </c>
      <c r="AC293" s="48" t="str">
        <f ca="1">IF(AND($B293&gt;0,AC$7&gt;0),INDEX(Výskyt[#Data],MATCH($B293,Výskyt[kód-P]),AC$7),"")</f>
        <v/>
      </c>
      <c r="AD293" s="48" t="str">
        <f ca="1">IF(AND($B293&gt;0,AD$7&gt;0),INDEX(Výskyt[#Data],MATCH($B293,Výskyt[kód-P]),AD$7),"")</f>
        <v/>
      </c>
      <c r="AE293" s="48" t="str">
        <f ca="1">IF(AND($B293&gt;0,AE$7&gt;0),INDEX(Výskyt[#Data],MATCH($B293,Výskyt[kód-P]),AE$7),"")</f>
        <v/>
      </c>
      <c r="AF293" s="48" t="str">
        <f ca="1">IF(AND($B293&gt;0,AF$7&gt;0),INDEX(Výskyt[#Data],MATCH($B293,Výskyt[kód-P]),AF$7),"")</f>
        <v/>
      </c>
      <c r="AG293" s="48" t="str">
        <f ca="1">IF(AND($B293&gt;0,AG$7&gt;0),INDEX(Výskyt[#Data],MATCH($B293,Výskyt[kód-P]),AG$7),"")</f>
        <v/>
      </c>
      <c r="AH293" s="48" t="str">
        <f ca="1">IF(AND($B293&gt;0,AH$7&gt;0),INDEX(Výskyt[#Data],MATCH($B293,Výskyt[kód-P]),AH$7),"")</f>
        <v/>
      </c>
      <c r="AI293" s="48" t="str">
        <f ca="1">IF(AND($B293&gt;0,AI$7&gt;0),INDEX(Výskyt[#Data],MATCH($B293,Výskyt[kód-P]),AI$7),"")</f>
        <v/>
      </c>
      <c r="AJ293" s="48" t="str">
        <f ca="1">IF(AND($B293&gt;0,AJ$7&gt;0),INDEX(Výskyt[#Data],MATCH($B293,Výskyt[kód-P]),AJ$7),"")</f>
        <v/>
      </c>
      <c r="AK293" s="48" t="str">
        <f ca="1">IF(AND($B293&gt;0,AK$7&gt;0),INDEX(Výskyt[#Data],MATCH($B293,Výskyt[kód-P]),AK$7),"")</f>
        <v/>
      </c>
      <c r="AL293" s="48" t="str">
        <f ca="1">IF(AND($B293&gt;0,AL$7&gt;0),INDEX(Výskyt[#Data],MATCH($B293,Výskyt[kód-P]),AL$7),"")</f>
        <v/>
      </c>
      <c r="AM293" s="48" t="str">
        <f ca="1">IF(AND($B293&gt;0,AM$7&gt;0),INDEX(Výskyt[#Data],MATCH($B293,Výskyt[kód-P]),AM$7),"")</f>
        <v/>
      </c>
      <c r="AN293" s="48" t="str">
        <f ca="1">IF(AND($B293&gt;0,AN$7&gt;0),INDEX(Výskyt[#Data],MATCH($B293,Výskyt[kód-P]),AN$7),"")</f>
        <v/>
      </c>
      <c r="AO293" s="48" t="str">
        <f ca="1">IF(AND($B293&gt;0,AO$7&gt;0),INDEX(Výskyt[#Data],MATCH($B293,Výskyt[kód-P]),AO$7),"")</f>
        <v/>
      </c>
      <c r="AP293" s="48" t="str">
        <f ca="1">IF(AND($B293&gt;0,AP$7&gt;0),INDEX(Výskyt[#Data],MATCH($B293,Výskyt[kód-P]),AP$7),"")</f>
        <v/>
      </c>
      <c r="AQ293" s="48" t="str">
        <f ca="1">IF(AND($B293&gt;0,AQ$7&gt;0),INDEX(Výskyt[#Data],MATCH($B293,Výskyt[kód-P]),AQ$7),"")</f>
        <v/>
      </c>
      <c r="AR293" s="48" t="str">
        <f ca="1">IF(AND($B293&gt;0,AR$7&gt;0),INDEX(Výskyt[#Data],MATCH($B293,Výskyt[kód-P]),AR$7),"")</f>
        <v/>
      </c>
      <c r="AS293" s="48" t="str">
        <f ca="1">IF(AND($B293&gt;0,AS$7&gt;0),INDEX(Výskyt[#Data],MATCH($B293,Výskyt[kód-P]),AS$7),"")</f>
        <v/>
      </c>
      <c r="AT293" s="48" t="str">
        <f ca="1">IF(AND($B293&gt;0,AT$7&gt;0),INDEX(Výskyt[#Data],MATCH($B293,Výskyt[kód-P]),AT$7),"")</f>
        <v/>
      </c>
      <c r="AU293" s="48" t="str">
        <f ca="1">IF(AND($B293&gt;0,AU$7&gt;0),INDEX(Výskyt[#Data],MATCH($B293,Výskyt[kód-P]),AU$7),"")</f>
        <v/>
      </c>
      <c r="AV293" s="48" t="str">
        <f ca="1">IF(AND($B293&gt;0,AV$7&gt;0),INDEX(Výskyt[#Data],MATCH($B293,Výskyt[kód-P]),AV$7),"")</f>
        <v/>
      </c>
      <c r="AW293" s="48" t="str">
        <f ca="1">IF(AND($B293&gt;0,AW$7&gt;0),INDEX(Výskyt[#Data],MATCH($B293,Výskyt[kód-P]),AW$7),"")</f>
        <v/>
      </c>
      <c r="AX293" s="48" t="str">
        <f ca="1">IF(AND($B293&gt;0,AX$7&gt;0),INDEX(Výskyt[#Data],MATCH($B293,Výskyt[kód-P]),AX$7),"")</f>
        <v/>
      </c>
      <c r="AY293" s="48" t="str">
        <f ca="1">IF(AND($B293&gt;0,AY$7&gt;0),INDEX(Výskyt[#Data],MATCH($B293,Výskyt[kód-P]),AY$7),"")</f>
        <v/>
      </c>
      <c r="AZ293" s="48" t="str">
        <f ca="1">IF(AND($B293&gt;0,AZ$7&gt;0),INDEX(Výskyt[#Data],MATCH($B293,Výskyt[kód-P]),AZ$7),"")</f>
        <v/>
      </c>
      <c r="BA293" s="48" t="str">
        <f ca="1">IF(AND($B293&gt;0,BA$7&gt;0),INDEX(Výskyt[#Data],MATCH($B293,Výskyt[kód-P]),BA$7),"")</f>
        <v/>
      </c>
      <c r="BB293" s="42"/>
    </row>
    <row r="294" spans="1:54" ht="12.75" customHeight="1" x14ac:dyDescent="0.4">
      <c r="A294" s="54">
        <v>286</v>
      </c>
      <c r="B294" s="55" t="str">
        <f>IFERROR(INDEX(Výskyt[[poradie]:[kód-P]],MATCH(A294,Výskyt[poradie],0),2),"")</f>
        <v/>
      </c>
      <c r="C294" s="55" t="str">
        <f>IFERROR(INDEX(Cenník[[Kód]:[Názov]],MATCH($B294,Cenník[Kód]),2),"")</f>
        <v/>
      </c>
      <c r="D294" s="48" t="str">
        <f t="shared" ca="1" si="12"/>
        <v/>
      </c>
      <c r="E294" s="56" t="str">
        <f>IFERROR(INDEX(Cenník[[KódN]:[JC]],MATCH($B294,Cenník[KódN]),2),"")</f>
        <v/>
      </c>
      <c r="F294" s="57" t="str">
        <f t="shared" ca="1" si="13"/>
        <v/>
      </c>
      <c r="G294" s="42"/>
      <c r="H294" s="58" t="str">
        <f t="shared" si="14"/>
        <v/>
      </c>
      <c r="I294" s="48" t="str">
        <f ca="1">IF(AND($B294&gt;0,I$7&gt;0),INDEX(Výskyt[#Data],MATCH($B294,Výskyt[kód-P]),I$7),"")</f>
        <v/>
      </c>
      <c r="J294" s="48" t="str">
        <f ca="1">IF(AND($B294&gt;0,J$7&gt;0),INDEX(Výskyt[#Data],MATCH($B294,Výskyt[kód-P]),J$7),"")</f>
        <v/>
      </c>
      <c r="K294" s="48" t="str">
        <f ca="1">IF(AND($B294&gt;0,K$7&gt;0),INDEX(Výskyt[#Data],MATCH($B294,Výskyt[kód-P]),K$7),"")</f>
        <v/>
      </c>
      <c r="L294" s="48" t="str">
        <f ca="1">IF(AND($B294&gt;0,L$7&gt;0),INDEX(Výskyt[#Data],MATCH($B294,Výskyt[kód-P]),L$7),"")</f>
        <v/>
      </c>
      <c r="M294" s="48" t="str">
        <f ca="1">IF(AND($B294&gt;0,M$7&gt;0),INDEX(Výskyt[#Data],MATCH($B294,Výskyt[kód-P]),M$7),"")</f>
        <v/>
      </c>
      <c r="N294" s="48" t="str">
        <f ca="1">IF(AND($B294&gt;0,N$7&gt;0),INDEX(Výskyt[#Data],MATCH($B294,Výskyt[kód-P]),N$7),"")</f>
        <v/>
      </c>
      <c r="O294" s="48" t="str">
        <f ca="1">IF(AND($B294&gt;0,O$7&gt;0),INDEX(Výskyt[#Data],MATCH($B294,Výskyt[kód-P]),O$7),"")</f>
        <v/>
      </c>
      <c r="P294" s="48" t="str">
        <f ca="1">IF(AND($B294&gt;0,P$7&gt;0),INDEX(Výskyt[#Data],MATCH($B294,Výskyt[kód-P]),P$7),"")</f>
        <v/>
      </c>
      <c r="Q294" s="48" t="str">
        <f ca="1">IF(AND($B294&gt;0,Q$7&gt;0),INDEX(Výskyt[#Data],MATCH($B294,Výskyt[kód-P]),Q$7),"")</f>
        <v/>
      </c>
      <c r="R294" s="48" t="str">
        <f ca="1">IF(AND($B294&gt;0,R$7&gt;0),INDEX(Výskyt[#Data],MATCH($B294,Výskyt[kód-P]),R$7),"")</f>
        <v/>
      </c>
      <c r="S294" s="48" t="str">
        <f ca="1">IF(AND($B294&gt;0,S$7&gt;0),INDEX(Výskyt[#Data],MATCH($B294,Výskyt[kód-P]),S$7),"")</f>
        <v/>
      </c>
      <c r="T294" s="48" t="str">
        <f ca="1">IF(AND($B294&gt;0,T$7&gt;0),INDEX(Výskyt[#Data],MATCH($B294,Výskyt[kód-P]),T$7),"")</f>
        <v/>
      </c>
      <c r="U294" s="48" t="str">
        <f ca="1">IF(AND($B294&gt;0,U$7&gt;0),INDEX(Výskyt[#Data],MATCH($B294,Výskyt[kód-P]),U$7),"")</f>
        <v/>
      </c>
      <c r="V294" s="48" t="str">
        <f ca="1">IF(AND($B294&gt;0,V$7&gt;0),INDEX(Výskyt[#Data],MATCH($B294,Výskyt[kód-P]),V$7),"")</f>
        <v/>
      </c>
      <c r="W294" s="48" t="str">
        <f ca="1">IF(AND($B294&gt;0,W$7&gt;0),INDEX(Výskyt[#Data],MATCH($B294,Výskyt[kód-P]),W$7),"")</f>
        <v/>
      </c>
      <c r="X294" s="48" t="str">
        <f ca="1">IF(AND($B294&gt;0,X$7&gt;0),INDEX(Výskyt[#Data],MATCH($B294,Výskyt[kód-P]),X$7),"")</f>
        <v/>
      </c>
      <c r="Y294" s="48" t="str">
        <f ca="1">IF(AND($B294&gt;0,Y$7&gt;0),INDEX(Výskyt[#Data],MATCH($B294,Výskyt[kód-P]),Y$7),"")</f>
        <v/>
      </c>
      <c r="Z294" s="48" t="str">
        <f ca="1">IF(AND($B294&gt;0,Z$7&gt;0),INDEX(Výskyt[#Data],MATCH($B294,Výskyt[kód-P]),Z$7),"")</f>
        <v/>
      </c>
      <c r="AA294" s="48" t="str">
        <f ca="1">IF(AND($B294&gt;0,AA$7&gt;0),INDEX(Výskyt[#Data],MATCH($B294,Výskyt[kód-P]),AA$7),"")</f>
        <v/>
      </c>
      <c r="AB294" s="48" t="str">
        <f ca="1">IF(AND($B294&gt;0,AB$7&gt;0),INDEX(Výskyt[#Data],MATCH($B294,Výskyt[kód-P]),AB$7),"")</f>
        <v/>
      </c>
      <c r="AC294" s="48" t="str">
        <f ca="1">IF(AND($B294&gt;0,AC$7&gt;0),INDEX(Výskyt[#Data],MATCH($B294,Výskyt[kód-P]),AC$7),"")</f>
        <v/>
      </c>
      <c r="AD294" s="48" t="str">
        <f ca="1">IF(AND($B294&gt;0,AD$7&gt;0),INDEX(Výskyt[#Data],MATCH($B294,Výskyt[kód-P]),AD$7),"")</f>
        <v/>
      </c>
      <c r="AE294" s="48" t="str">
        <f ca="1">IF(AND($B294&gt;0,AE$7&gt;0),INDEX(Výskyt[#Data],MATCH($B294,Výskyt[kód-P]),AE$7),"")</f>
        <v/>
      </c>
      <c r="AF294" s="48" t="str">
        <f ca="1">IF(AND($B294&gt;0,AF$7&gt;0),INDEX(Výskyt[#Data],MATCH($B294,Výskyt[kód-P]),AF$7),"")</f>
        <v/>
      </c>
      <c r="AG294" s="48" t="str">
        <f ca="1">IF(AND($B294&gt;0,AG$7&gt;0),INDEX(Výskyt[#Data],MATCH($B294,Výskyt[kód-P]),AG$7),"")</f>
        <v/>
      </c>
      <c r="AH294" s="48" t="str">
        <f ca="1">IF(AND($B294&gt;0,AH$7&gt;0),INDEX(Výskyt[#Data],MATCH($B294,Výskyt[kód-P]),AH$7),"")</f>
        <v/>
      </c>
      <c r="AI294" s="48" t="str">
        <f ca="1">IF(AND($B294&gt;0,AI$7&gt;0),INDEX(Výskyt[#Data],MATCH($B294,Výskyt[kód-P]),AI$7),"")</f>
        <v/>
      </c>
      <c r="AJ294" s="48" t="str">
        <f ca="1">IF(AND($B294&gt;0,AJ$7&gt;0),INDEX(Výskyt[#Data],MATCH($B294,Výskyt[kód-P]),AJ$7),"")</f>
        <v/>
      </c>
      <c r="AK294" s="48" t="str">
        <f ca="1">IF(AND($B294&gt;0,AK$7&gt;0),INDEX(Výskyt[#Data],MATCH($B294,Výskyt[kód-P]),AK$7),"")</f>
        <v/>
      </c>
      <c r="AL294" s="48" t="str">
        <f ca="1">IF(AND($B294&gt;0,AL$7&gt;0),INDEX(Výskyt[#Data],MATCH($B294,Výskyt[kód-P]),AL$7),"")</f>
        <v/>
      </c>
      <c r="AM294" s="48" t="str">
        <f ca="1">IF(AND($B294&gt;0,AM$7&gt;0),INDEX(Výskyt[#Data],MATCH($B294,Výskyt[kód-P]),AM$7),"")</f>
        <v/>
      </c>
      <c r="AN294" s="48" t="str">
        <f ca="1">IF(AND($B294&gt;0,AN$7&gt;0),INDEX(Výskyt[#Data],MATCH($B294,Výskyt[kód-P]),AN$7),"")</f>
        <v/>
      </c>
      <c r="AO294" s="48" t="str">
        <f ca="1">IF(AND($B294&gt;0,AO$7&gt;0),INDEX(Výskyt[#Data],MATCH($B294,Výskyt[kód-P]),AO$7),"")</f>
        <v/>
      </c>
      <c r="AP294" s="48" t="str">
        <f ca="1">IF(AND($B294&gt;0,AP$7&gt;0),INDEX(Výskyt[#Data],MATCH($B294,Výskyt[kód-P]),AP$7),"")</f>
        <v/>
      </c>
      <c r="AQ294" s="48" t="str">
        <f ca="1">IF(AND($B294&gt;0,AQ$7&gt;0),INDEX(Výskyt[#Data],MATCH($B294,Výskyt[kód-P]),AQ$7),"")</f>
        <v/>
      </c>
      <c r="AR294" s="48" t="str">
        <f ca="1">IF(AND($B294&gt;0,AR$7&gt;0),INDEX(Výskyt[#Data],MATCH($B294,Výskyt[kód-P]),AR$7),"")</f>
        <v/>
      </c>
      <c r="AS294" s="48" t="str">
        <f ca="1">IF(AND($B294&gt;0,AS$7&gt;0),INDEX(Výskyt[#Data],MATCH($B294,Výskyt[kód-P]),AS$7),"")</f>
        <v/>
      </c>
      <c r="AT294" s="48" t="str">
        <f ca="1">IF(AND($B294&gt;0,AT$7&gt;0),INDEX(Výskyt[#Data],MATCH($B294,Výskyt[kód-P]),AT$7),"")</f>
        <v/>
      </c>
      <c r="AU294" s="48" t="str">
        <f ca="1">IF(AND($B294&gt;0,AU$7&gt;0),INDEX(Výskyt[#Data],MATCH($B294,Výskyt[kód-P]),AU$7),"")</f>
        <v/>
      </c>
      <c r="AV294" s="48" t="str">
        <f ca="1">IF(AND($B294&gt;0,AV$7&gt;0),INDEX(Výskyt[#Data],MATCH($B294,Výskyt[kód-P]),AV$7),"")</f>
        <v/>
      </c>
      <c r="AW294" s="48" t="str">
        <f ca="1">IF(AND($B294&gt;0,AW$7&gt;0),INDEX(Výskyt[#Data],MATCH($B294,Výskyt[kód-P]),AW$7),"")</f>
        <v/>
      </c>
      <c r="AX294" s="48" t="str">
        <f ca="1">IF(AND($B294&gt;0,AX$7&gt;0),INDEX(Výskyt[#Data],MATCH($B294,Výskyt[kód-P]),AX$7),"")</f>
        <v/>
      </c>
      <c r="AY294" s="48" t="str">
        <f ca="1">IF(AND($B294&gt;0,AY$7&gt;0),INDEX(Výskyt[#Data],MATCH($B294,Výskyt[kód-P]),AY$7),"")</f>
        <v/>
      </c>
      <c r="AZ294" s="48" t="str">
        <f ca="1">IF(AND($B294&gt;0,AZ$7&gt;0),INDEX(Výskyt[#Data],MATCH($B294,Výskyt[kód-P]),AZ$7),"")</f>
        <v/>
      </c>
      <c r="BA294" s="48" t="str">
        <f ca="1">IF(AND($B294&gt;0,BA$7&gt;0),INDEX(Výskyt[#Data],MATCH($B294,Výskyt[kód-P]),BA$7),"")</f>
        <v/>
      </c>
      <c r="BB294" s="42"/>
    </row>
    <row r="295" spans="1:54" ht="12.75" customHeight="1" x14ac:dyDescent="0.4">
      <c r="A295" s="54">
        <v>287</v>
      </c>
      <c r="B295" s="55" t="str">
        <f>IFERROR(INDEX(Výskyt[[poradie]:[kód-P]],MATCH(A295,Výskyt[poradie],0),2),"")</f>
        <v/>
      </c>
      <c r="C295" s="55" t="str">
        <f>IFERROR(INDEX(Cenník[[Kód]:[Názov]],MATCH($B295,Cenník[Kód]),2),"")</f>
        <v/>
      </c>
      <c r="D295" s="48" t="str">
        <f t="shared" ca="1" si="12"/>
        <v/>
      </c>
      <c r="E295" s="56" t="str">
        <f>IFERROR(INDEX(Cenník[[KódN]:[JC]],MATCH($B295,Cenník[KódN]),2),"")</f>
        <v/>
      </c>
      <c r="F295" s="57" t="str">
        <f t="shared" ca="1" si="13"/>
        <v/>
      </c>
      <c r="G295" s="42"/>
      <c r="H295" s="58" t="str">
        <f t="shared" si="14"/>
        <v/>
      </c>
      <c r="I295" s="48" t="str">
        <f ca="1">IF(AND($B295&gt;0,I$7&gt;0),INDEX(Výskyt[#Data],MATCH($B295,Výskyt[kód-P]),I$7),"")</f>
        <v/>
      </c>
      <c r="J295" s="48" t="str">
        <f ca="1">IF(AND($B295&gt;0,J$7&gt;0),INDEX(Výskyt[#Data],MATCH($B295,Výskyt[kód-P]),J$7),"")</f>
        <v/>
      </c>
      <c r="K295" s="48" t="str">
        <f ca="1">IF(AND($B295&gt;0,K$7&gt;0),INDEX(Výskyt[#Data],MATCH($B295,Výskyt[kód-P]),K$7),"")</f>
        <v/>
      </c>
      <c r="L295" s="48" t="str">
        <f ca="1">IF(AND($B295&gt;0,L$7&gt;0),INDEX(Výskyt[#Data],MATCH($B295,Výskyt[kód-P]),L$7),"")</f>
        <v/>
      </c>
      <c r="M295" s="48" t="str">
        <f ca="1">IF(AND($B295&gt;0,M$7&gt;0),INDEX(Výskyt[#Data],MATCH($B295,Výskyt[kód-P]),M$7),"")</f>
        <v/>
      </c>
      <c r="N295" s="48" t="str">
        <f ca="1">IF(AND($B295&gt;0,N$7&gt;0),INDEX(Výskyt[#Data],MATCH($B295,Výskyt[kód-P]),N$7),"")</f>
        <v/>
      </c>
      <c r="O295" s="48" t="str">
        <f ca="1">IF(AND($B295&gt;0,O$7&gt;0),INDEX(Výskyt[#Data],MATCH($B295,Výskyt[kód-P]),O$7),"")</f>
        <v/>
      </c>
      <c r="P295" s="48" t="str">
        <f ca="1">IF(AND($B295&gt;0,P$7&gt;0),INDEX(Výskyt[#Data],MATCH($B295,Výskyt[kód-P]),P$7),"")</f>
        <v/>
      </c>
      <c r="Q295" s="48" t="str">
        <f ca="1">IF(AND($B295&gt;0,Q$7&gt;0),INDEX(Výskyt[#Data],MATCH($B295,Výskyt[kód-P]),Q$7),"")</f>
        <v/>
      </c>
      <c r="R295" s="48" t="str">
        <f ca="1">IF(AND($B295&gt;0,R$7&gt;0),INDEX(Výskyt[#Data],MATCH($B295,Výskyt[kód-P]),R$7),"")</f>
        <v/>
      </c>
      <c r="S295" s="48" t="str">
        <f ca="1">IF(AND($B295&gt;0,S$7&gt;0),INDEX(Výskyt[#Data],MATCH($B295,Výskyt[kód-P]),S$7),"")</f>
        <v/>
      </c>
      <c r="T295" s="48" t="str">
        <f ca="1">IF(AND($B295&gt;0,T$7&gt;0),INDEX(Výskyt[#Data],MATCH($B295,Výskyt[kód-P]),T$7),"")</f>
        <v/>
      </c>
      <c r="U295" s="48" t="str">
        <f ca="1">IF(AND($B295&gt;0,U$7&gt;0),INDEX(Výskyt[#Data],MATCH($B295,Výskyt[kód-P]),U$7),"")</f>
        <v/>
      </c>
      <c r="V295" s="48" t="str">
        <f ca="1">IF(AND($B295&gt;0,V$7&gt;0),INDEX(Výskyt[#Data],MATCH($B295,Výskyt[kód-P]),V$7),"")</f>
        <v/>
      </c>
      <c r="W295" s="48" t="str">
        <f ca="1">IF(AND($B295&gt;0,W$7&gt;0),INDEX(Výskyt[#Data],MATCH($B295,Výskyt[kód-P]),W$7),"")</f>
        <v/>
      </c>
      <c r="X295" s="48" t="str">
        <f ca="1">IF(AND($B295&gt;0,X$7&gt;0),INDEX(Výskyt[#Data],MATCH($B295,Výskyt[kód-P]),X$7),"")</f>
        <v/>
      </c>
      <c r="Y295" s="48" t="str">
        <f ca="1">IF(AND($B295&gt;0,Y$7&gt;0),INDEX(Výskyt[#Data],MATCH($B295,Výskyt[kód-P]),Y$7),"")</f>
        <v/>
      </c>
      <c r="Z295" s="48" t="str">
        <f ca="1">IF(AND($B295&gt;0,Z$7&gt;0),INDEX(Výskyt[#Data],MATCH($B295,Výskyt[kód-P]),Z$7),"")</f>
        <v/>
      </c>
      <c r="AA295" s="48" t="str">
        <f ca="1">IF(AND($B295&gt;0,AA$7&gt;0),INDEX(Výskyt[#Data],MATCH($B295,Výskyt[kód-P]),AA$7),"")</f>
        <v/>
      </c>
      <c r="AB295" s="48" t="str">
        <f ca="1">IF(AND($B295&gt;0,AB$7&gt;0),INDEX(Výskyt[#Data],MATCH($B295,Výskyt[kód-P]),AB$7),"")</f>
        <v/>
      </c>
      <c r="AC295" s="48" t="str">
        <f ca="1">IF(AND($B295&gt;0,AC$7&gt;0),INDEX(Výskyt[#Data],MATCH($B295,Výskyt[kód-P]),AC$7),"")</f>
        <v/>
      </c>
      <c r="AD295" s="48" t="str">
        <f ca="1">IF(AND($B295&gt;0,AD$7&gt;0),INDEX(Výskyt[#Data],MATCH($B295,Výskyt[kód-P]),AD$7),"")</f>
        <v/>
      </c>
      <c r="AE295" s="48" t="str">
        <f ca="1">IF(AND($B295&gt;0,AE$7&gt;0),INDEX(Výskyt[#Data],MATCH($B295,Výskyt[kód-P]),AE$7),"")</f>
        <v/>
      </c>
      <c r="AF295" s="48" t="str">
        <f ca="1">IF(AND($B295&gt;0,AF$7&gt;0),INDEX(Výskyt[#Data],MATCH($B295,Výskyt[kód-P]),AF$7),"")</f>
        <v/>
      </c>
      <c r="AG295" s="48" t="str">
        <f ca="1">IF(AND($B295&gt;0,AG$7&gt;0),INDEX(Výskyt[#Data],MATCH($B295,Výskyt[kód-P]),AG$7),"")</f>
        <v/>
      </c>
      <c r="AH295" s="48" t="str">
        <f ca="1">IF(AND($B295&gt;0,AH$7&gt;0),INDEX(Výskyt[#Data],MATCH($B295,Výskyt[kód-P]),AH$7),"")</f>
        <v/>
      </c>
      <c r="AI295" s="48" t="str">
        <f ca="1">IF(AND($B295&gt;0,AI$7&gt;0),INDEX(Výskyt[#Data],MATCH($B295,Výskyt[kód-P]),AI$7),"")</f>
        <v/>
      </c>
      <c r="AJ295" s="48" t="str">
        <f ca="1">IF(AND($B295&gt;0,AJ$7&gt;0),INDEX(Výskyt[#Data],MATCH($B295,Výskyt[kód-P]),AJ$7),"")</f>
        <v/>
      </c>
      <c r="AK295" s="48" t="str">
        <f ca="1">IF(AND($B295&gt;0,AK$7&gt;0),INDEX(Výskyt[#Data],MATCH($B295,Výskyt[kód-P]),AK$7),"")</f>
        <v/>
      </c>
      <c r="AL295" s="48" t="str">
        <f ca="1">IF(AND($B295&gt;0,AL$7&gt;0),INDEX(Výskyt[#Data],MATCH($B295,Výskyt[kód-P]),AL$7),"")</f>
        <v/>
      </c>
      <c r="AM295" s="48" t="str">
        <f ca="1">IF(AND($B295&gt;0,AM$7&gt;0),INDEX(Výskyt[#Data],MATCH($B295,Výskyt[kód-P]),AM$7),"")</f>
        <v/>
      </c>
      <c r="AN295" s="48" t="str">
        <f ca="1">IF(AND($B295&gt;0,AN$7&gt;0),INDEX(Výskyt[#Data],MATCH($B295,Výskyt[kód-P]),AN$7),"")</f>
        <v/>
      </c>
      <c r="AO295" s="48" t="str">
        <f ca="1">IF(AND($B295&gt;0,AO$7&gt;0),INDEX(Výskyt[#Data],MATCH($B295,Výskyt[kód-P]),AO$7),"")</f>
        <v/>
      </c>
      <c r="AP295" s="48" t="str">
        <f ca="1">IF(AND($B295&gt;0,AP$7&gt;0),INDEX(Výskyt[#Data],MATCH($B295,Výskyt[kód-P]),AP$7),"")</f>
        <v/>
      </c>
      <c r="AQ295" s="48" t="str">
        <f ca="1">IF(AND($B295&gt;0,AQ$7&gt;0),INDEX(Výskyt[#Data],MATCH($B295,Výskyt[kód-P]),AQ$7),"")</f>
        <v/>
      </c>
      <c r="AR295" s="48" t="str">
        <f ca="1">IF(AND($B295&gt;0,AR$7&gt;0),INDEX(Výskyt[#Data],MATCH($B295,Výskyt[kód-P]),AR$7),"")</f>
        <v/>
      </c>
      <c r="AS295" s="48" t="str">
        <f ca="1">IF(AND($B295&gt;0,AS$7&gt;0),INDEX(Výskyt[#Data],MATCH($B295,Výskyt[kód-P]),AS$7),"")</f>
        <v/>
      </c>
      <c r="AT295" s="48" t="str">
        <f ca="1">IF(AND($B295&gt;0,AT$7&gt;0),INDEX(Výskyt[#Data],MATCH($B295,Výskyt[kód-P]),AT$7),"")</f>
        <v/>
      </c>
      <c r="AU295" s="48" t="str">
        <f ca="1">IF(AND($B295&gt;0,AU$7&gt;0),INDEX(Výskyt[#Data],MATCH($B295,Výskyt[kód-P]),AU$7),"")</f>
        <v/>
      </c>
      <c r="AV295" s="48" t="str">
        <f ca="1">IF(AND($B295&gt;0,AV$7&gt;0),INDEX(Výskyt[#Data],MATCH($B295,Výskyt[kód-P]),AV$7),"")</f>
        <v/>
      </c>
      <c r="AW295" s="48" t="str">
        <f ca="1">IF(AND($B295&gt;0,AW$7&gt;0),INDEX(Výskyt[#Data],MATCH($B295,Výskyt[kód-P]),AW$7),"")</f>
        <v/>
      </c>
      <c r="AX295" s="48" t="str">
        <f ca="1">IF(AND($B295&gt;0,AX$7&gt;0),INDEX(Výskyt[#Data],MATCH($B295,Výskyt[kód-P]),AX$7),"")</f>
        <v/>
      </c>
      <c r="AY295" s="48" t="str">
        <f ca="1">IF(AND($B295&gt;0,AY$7&gt;0),INDEX(Výskyt[#Data],MATCH($B295,Výskyt[kód-P]),AY$7),"")</f>
        <v/>
      </c>
      <c r="AZ295" s="48" t="str">
        <f ca="1">IF(AND($B295&gt;0,AZ$7&gt;0),INDEX(Výskyt[#Data],MATCH($B295,Výskyt[kód-P]),AZ$7),"")</f>
        <v/>
      </c>
      <c r="BA295" s="48" t="str">
        <f ca="1">IF(AND($B295&gt;0,BA$7&gt;0),INDEX(Výskyt[#Data],MATCH($B295,Výskyt[kód-P]),BA$7),"")</f>
        <v/>
      </c>
      <c r="BB295" s="42"/>
    </row>
    <row r="296" spans="1:54" ht="12.75" customHeight="1" x14ac:dyDescent="0.4">
      <c r="A296" s="54">
        <v>288</v>
      </c>
      <c r="B296" s="55" t="str">
        <f>IFERROR(INDEX(Výskyt[[poradie]:[kód-P]],MATCH(A296,Výskyt[poradie],0),2),"")</f>
        <v/>
      </c>
      <c r="C296" s="55" t="str">
        <f>IFERROR(INDEX(Cenník[[Kód]:[Názov]],MATCH($B296,Cenník[Kód]),2),"")</f>
        <v/>
      </c>
      <c r="D296" s="48" t="str">
        <f t="shared" ca="1" si="12"/>
        <v/>
      </c>
      <c r="E296" s="56" t="str">
        <f>IFERROR(INDEX(Cenník[[KódN]:[JC]],MATCH($B296,Cenník[KódN]),2),"")</f>
        <v/>
      </c>
      <c r="F296" s="57" t="str">
        <f t="shared" ca="1" si="13"/>
        <v/>
      </c>
      <c r="G296" s="42"/>
      <c r="H296" s="58" t="str">
        <f t="shared" si="14"/>
        <v/>
      </c>
      <c r="I296" s="48" t="str">
        <f ca="1">IF(AND($B296&gt;0,I$7&gt;0),INDEX(Výskyt[#Data],MATCH($B296,Výskyt[kód-P]),I$7),"")</f>
        <v/>
      </c>
      <c r="J296" s="48" t="str">
        <f ca="1">IF(AND($B296&gt;0,J$7&gt;0),INDEX(Výskyt[#Data],MATCH($B296,Výskyt[kód-P]),J$7),"")</f>
        <v/>
      </c>
      <c r="K296" s="48" t="str">
        <f ca="1">IF(AND($B296&gt;0,K$7&gt;0),INDEX(Výskyt[#Data],MATCH($B296,Výskyt[kód-P]),K$7),"")</f>
        <v/>
      </c>
      <c r="L296" s="48" t="str">
        <f ca="1">IF(AND($B296&gt;0,L$7&gt;0),INDEX(Výskyt[#Data],MATCH($B296,Výskyt[kód-P]),L$7),"")</f>
        <v/>
      </c>
      <c r="M296" s="48" t="str">
        <f ca="1">IF(AND($B296&gt;0,M$7&gt;0),INDEX(Výskyt[#Data],MATCH($B296,Výskyt[kód-P]),M$7),"")</f>
        <v/>
      </c>
      <c r="N296" s="48" t="str">
        <f ca="1">IF(AND($B296&gt;0,N$7&gt;0),INDEX(Výskyt[#Data],MATCH($B296,Výskyt[kód-P]),N$7),"")</f>
        <v/>
      </c>
      <c r="O296" s="48" t="str">
        <f ca="1">IF(AND($B296&gt;0,O$7&gt;0),INDEX(Výskyt[#Data],MATCH($B296,Výskyt[kód-P]),O$7),"")</f>
        <v/>
      </c>
      <c r="P296" s="48" t="str">
        <f ca="1">IF(AND($B296&gt;0,P$7&gt;0),INDEX(Výskyt[#Data],MATCH($B296,Výskyt[kód-P]),P$7),"")</f>
        <v/>
      </c>
      <c r="Q296" s="48" t="str">
        <f ca="1">IF(AND($B296&gt;0,Q$7&gt;0),INDEX(Výskyt[#Data],MATCH($B296,Výskyt[kód-P]),Q$7),"")</f>
        <v/>
      </c>
      <c r="R296" s="48" t="str">
        <f ca="1">IF(AND($B296&gt;0,R$7&gt;0),INDEX(Výskyt[#Data],MATCH($B296,Výskyt[kód-P]),R$7),"")</f>
        <v/>
      </c>
      <c r="S296" s="48" t="str">
        <f ca="1">IF(AND($B296&gt;0,S$7&gt;0),INDEX(Výskyt[#Data],MATCH($B296,Výskyt[kód-P]),S$7),"")</f>
        <v/>
      </c>
      <c r="T296" s="48" t="str">
        <f ca="1">IF(AND($B296&gt;0,T$7&gt;0),INDEX(Výskyt[#Data],MATCH($B296,Výskyt[kód-P]),T$7),"")</f>
        <v/>
      </c>
      <c r="U296" s="48" t="str">
        <f ca="1">IF(AND($B296&gt;0,U$7&gt;0),INDEX(Výskyt[#Data],MATCH($B296,Výskyt[kód-P]),U$7),"")</f>
        <v/>
      </c>
      <c r="V296" s="48" t="str">
        <f ca="1">IF(AND($B296&gt;0,V$7&gt;0),INDEX(Výskyt[#Data],MATCH($B296,Výskyt[kód-P]),V$7),"")</f>
        <v/>
      </c>
      <c r="W296" s="48" t="str">
        <f ca="1">IF(AND($B296&gt;0,W$7&gt;0),INDEX(Výskyt[#Data],MATCH($B296,Výskyt[kód-P]),W$7),"")</f>
        <v/>
      </c>
      <c r="X296" s="48" t="str">
        <f ca="1">IF(AND($B296&gt;0,X$7&gt;0),INDEX(Výskyt[#Data],MATCH($B296,Výskyt[kód-P]),X$7),"")</f>
        <v/>
      </c>
      <c r="Y296" s="48" t="str">
        <f ca="1">IF(AND($B296&gt;0,Y$7&gt;0),INDEX(Výskyt[#Data],MATCH($B296,Výskyt[kód-P]),Y$7),"")</f>
        <v/>
      </c>
      <c r="Z296" s="48" t="str">
        <f ca="1">IF(AND($B296&gt;0,Z$7&gt;0),INDEX(Výskyt[#Data],MATCH($B296,Výskyt[kód-P]),Z$7),"")</f>
        <v/>
      </c>
      <c r="AA296" s="48" t="str">
        <f ca="1">IF(AND($B296&gt;0,AA$7&gt;0),INDEX(Výskyt[#Data],MATCH($B296,Výskyt[kód-P]),AA$7),"")</f>
        <v/>
      </c>
      <c r="AB296" s="48" t="str">
        <f ca="1">IF(AND($B296&gt;0,AB$7&gt;0),INDEX(Výskyt[#Data],MATCH($B296,Výskyt[kód-P]),AB$7),"")</f>
        <v/>
      </c>
      <c r="AC296" s="48" t="str">
        <f ca="1">IF(AND($B296&gt;0,AC$7&gt;0),INDEX(Výskyt[#Data],MATCH($B296,Výskyt[kód-P]),AC$7),"")</f>
        <v/>
      </c>
      <c r="AD296" s="48" t="str">
        <f ca="1">IF(AND($B296&gt;0,AD$7&gt;0),INDEX(Výskyt[#Data],MATCH($B296,Výskyt[kód-P]),AD$7),"")</f>
        <v/>
      </c>
      <c r="AE296" s="48" t="str">
        <f ca="1">IF(AND($B296&gt;0,AE$7&gt;0),INDEX(Výskyt[#Data],MATCH($B296,Výskyt[kód-P]),AE$7),"")</f>
        <v/>
      </c>
      <c r="AF296" s="48" t="str">
        <f ca="1">IF(AND($B296&gt;0,AF$7&gt;0),INDEX(Výskyt[#Data],MATCH($B296,Výskyt[kód-P]),AF$7),"")</f>
        <v/>
      </c>
      <c r="AG296" s="48" t="str">
        <f ca="1">IF(AND($B296&gt;0,AG$7&gt;0),INDEX(Výskyt[#Data],MATCH($B296,Výskyt[kód-P]),AG$7),"")</f>
        <v/>
      </c>
      <c r="AH296" s="48" t="str">
        <f ca="1">IF(AND($B296&gt;0,AH$7&gt;0),INDEX(Výskyt[#Data],MATCH($B296,Výskyt[kód-P]),AH$7),"")</f>
        <v/>
      </c>
      <c r="AI296" s="48" t="str">
        <f ca="1">IF(AND($B296&gt;0,AI$7&gt;0),INDEX(Výskyt[#Data],MATCH($B296,Výskyt[kód-P]),AI$7),"")</f>
        <v/>
      </c>
      <c r="AJ296" s="48" t="str">
        <f ca="1">IF(AND($B296&gt;0,AJ$7&gt;0),INDEX(Výskyt[#Data],MATCH($B296,Výskyt[kód-P]),AJ$7),"")</f>
        <v/>
      </c>
      <c r="AK296" s="48" t="str">
        <f ca="1">IF(AND($B296&gt;0,AK$7&gt;0),INDEX(Výskyt[#Data],MATCH($B296,Výskyt[kód-P]),AK$7),"")</f>
        <v/>
      </c>
      <c r="AL296" s="48" t="str">
        <f ca="1">IF(AND($B296&gt;0,AL$7&gt;0),INDEX(Výskyt[#Data],MATCH($B296,Výskyt[kód-P]),AL$7),"")</f>
        <v/>
      </c>
      <c r="AM296" s="48" t="str">
        <f ca="1">IF(AND($B296&gt;0,AM$7&gt;0),INDEX(Výskyt[#Data],MATCH($B296,Výskyt[kód-P]),AM$7),"")</f>
        <v/>
      </c>
      <c r="AN296" s="48" t="str">
        <f ca="1">IF(AND($B296&gt;0,AN$7&gt;0),INDEX(Výskyt[#Data],MATCH($B296,Výskyt[kód-P]),AN$7),"")</f>
        <v/>
      </c>
      <c r="AO296" s="48" t="str">
        <f ca="1">IF(AND($B296&gt;0,AO$7&gt;0),INDEX(Výskyt[#Data],MATCH($B296,Výskyt[kód-P]),AO$7),"")</f>
        <v/>
      </c>
      <c r="AP296" s="48" t="str">
        <f ca="1">IF(AND($B296&gt;0,AP$7&gt;0),INDEX(Výskyt[#Data],MATCH($B296,Výskyt[kód-P]),AP$7),"")</f>
        <v/>
      </c>
      <c r="AQ296" s="48" t="str">
        <f ca="1">IF(AND($B296&gt;0,AQ$7&gt;0),INDEX(Výskyt[#Data],MATCH($B296,Výskyt[kód-P]),AQ$7),"")</f>
        <v/>
      </c>
      <c r="AR296" s="48" t="str">
        <f ca="1">IF(AND($B296&gt;0,AR$7&gt;0),INDEX(Výskyt[#Data],MATCH($B296,Výskyt[kód-P]),AR$7),"")</f>
        <v/>
      </c>
      <c r="AS296" s="48" t="str">
        <f ca="1">IF(AND($B296&gt;0,AS$7&gt;0),INDEX(Výskyt[#Data],MATCH($B296,Výskyt[kód-P]),AS$7),"")</f>
        <v/>
      </c>
      <c r="AT296" s="48" t="str">
        <f ca="1">IF(AND($B296&gt;0,AT$7&gt;0),INDEX(Výskyt[#Data],MATCH($B296,Výskyt[kód-P]),AT$7),"")</f>
        <v/>
      </c>
      <c r="AU296" s="48" t="str">
        <f ca="1">IF(AND($B296&gt;0,AU$7&gt;0),INDEX(Výskyt[#Data],MATCH($B296,Výskyt[kód-P]),AU$7),"")</f>
        <v/>
      </c>
      <c r="AV296" s="48" t="str">
        <f ca="1">IF(AND($B296&gt;0,AV$7&gt;0),INDEX(Výskyt[#Data],MATCH($B296,Výskyt[kód-P]),AV$7),"")</f>
        <v/>
      </c>
      <c r="AW296" s="48" t="str">
        <f ca="1">IF(AND($B296&gt;0,AW$7&gt;0),INDEX(Výskyt[#Data],MATCH($B296,Výskyt[kód-P]),AW$7),"")</f>
        <v/>
      </c>
      <c r="AX296" s="48" t="str">
        <f ca="1">IF(AND($B296&gt;0,AX$7&gt;0),INDEX(Výskyt[#Data],MATCH($B296,Výskyt[kód-P]),AX$7),"")</f>
        <v/>
      </c>
      <c r="AY296" s="48" t="str">
        <f ca="1">IF(AND($B296&gt;0,AY$7&gt;0),INDEX(Výskyt[#Data],MATCH($B296,Výskyt[kód-P]),AY$7),"")</f>
        <v/>
      </c>
      <c r="AZ296" s="48" t="str">
        <f ca="1">IF(AND($B296&gt;0,AZ$7&gt;0),INDEX(Výskyt[#Data],MATCH($B296,Výskyt[kód-P]),AZ$7),"")</f>
        <v/>
      </c>
      <c r="BA296" s="48" t="str">
        <f ca="1">IF(AND($B296&gt;0,BA$7&gt;0),INDEX(Výskyt[#Data],MATCH($B296,Výskyt[kód-P]),BA$7),"")</f>
        <v/>
      </c>
      <c r="BB296" s="42"/>
    </row>
    <row r="297" spans="1:54" ht="12.75" customHeight="1" x14ac:dyDescent="0.4">
      <c r="A297" s="54">
        <v>289</v>
      </c>
      <c r="B297" s="55" t="str">
        <f>IFERROR(INDEX(Výskyt[[poradie]:[kód-P]],MATCH(A297,Výskyt[poradie],0),2),"")</f>
        <v/>
      </c>
      <c r="C297" s="55" t="str">
        <f>IFERROR(INDEX(Cenník[[Kód]:[Názov]],MATCH($B297,Cenník[Kód]),2),"")</f>
        <v/>
      </c>
      <c r="D297" s="48" t="str">
        <f t="shared" ca="1" si="12"/>
        <v/>
      </c>
      <c r="E297" s="56" t="str">
        <f>IFERROR(INDEX(Cenník[[KódN]:[JC]],MATCH($B297,Cenník[KódN]),2),"")</f>
        <v/>
      </c>
      <c r="F297" s="57" t="str">
        <f t="shared" ca="1" si="13"/>
        <v/>
      </c>
      <c r="G297" s="42"/>
      <c r="H297" s="58" t="str">
        <f t="shared" si="14"/>
        <v/>
      </c>
      <c r="I297" s="48" t="str">
        <f ca="1">IF(AND($B297&gt;0,I$7&gt;0),INDEX(Výskyt[#Data],MATCH($B297,Výskyt[kód-P]),I$7),"")</f>
        <v/>
      </c>
      <c r="J297" s="48" t="str">
        <f ca="1">IF(AND($B297&gt;0,J$7&gt;0),INDEX(Výskyt[#Data],MATCH($B297,Výskyt[kód-P]),J$7),"")</f>
        <v/>
      </c>
      <c r="K297" s="48" t="str">
        <f ca="1">IF(AND($B297&gt;0,K$7&gt;0),INDEX(Výskyt[#Data],MATCH($B297,Výskyt[kód-P]),K$7),"")</f>
        <v/>
      </c>
      <c r="L297" s="48" t="str">
        <f ca="1">IF(AND($B297&gt;0,L$7&gt;0),INDEX(Výskyt[#Data],MATCH($B297,Výskyt[kód-P]),L$7),"")</f>
        <v/>
      </c>
      <c r="M297" s="48" t="str">
        <f ca="1">IF(AND($B297&gt;0,M$7&gt;0),INDEX(Výskyt[#Data],MATCH($B297,Výskyt[kód-P]),M$7),"")</f>
        <v/>
      </c>
      <c r="N297" s="48" t="str">
        <f ca="1">IF(AND($B297&gt;0,N$7&gt;0),INDEX(Výskyt[#Data],MATCH($B297,Výskyt[kód-P]),N$7),"")</f>
        <v/>
      </c>
      <c r="O297" s="48" t="str">
        <f ca="1">IF(AND($B297&gt;0,O$7&gt;0),INDEX(Výskyt[#Data],MATCH($B297,Výskyt[kód-P]),O$7),"")</f>
        <v/>
      </c>
      <c r="P297" s="48" t="str">
        <f ca="1">IF(AND($B297&gt;0,P$7&gt;0),INDEX(Výskyt[#Data],MATCH($B297,Výskyt[kód-P]),P$7),"")</f>
        <v/>
      </c>
      <c r="Q297" s="48" t="str">
        <f ca="1">IF(AND($B297&gt;0,Q$7&gt;0),INDEX(Výskyt[#Data],MATCH($B297,Výskyt[kód-P]),Q$7),"")</f>
        <v/>
      </c>
      <c r="R297" s="48" t="str">
        <f ca="1">IF(AND($B297&gt;0,R$7&gt;0),INDEX(Výskyt[#Data],MATCH($B297,Výskyt[kód-P]),R$7),"")</f>
        <v/>
      </c>
      <c r="S297" s="48" t="str">
        <f ca="1">IF(AND($B297&gt;0,S$7&gt;0),INDEX(Výskyt[#Data],MATCH($B297,Výskyt[kód-P]),S$7),"")</f>
        <v/>
      </c>
      <c r="T297" s="48" t="str">
        <f ca="1">IF(AND($B297&gt;0,T$7&gt;0),INDEX(Výskyt[#Data],MATCH($B297,Výskyt[kód-P]),T$7),"")</f>
        <v/>
      </c>
      <c r="U297" s="48" t="str">
        <f ca="1">IF(AND($B297&gt;0,U$7&gt;0),INDEX(Výskyt[#Data],MATCH($B297,Výskyt[kód-P]),U$7),"")</f>
        <v/>
      </c>
      <c r="V297" s="48" t="str">
        <f ca="1">IF(AND($B297&gt;0,V$7&gt;0),INDEX(Výskyt[#Data],MATCH($B297,Výskyt[kód-P]),V$7),"")</f>
        <v/>
      </c>
      <c r="W297" s="48" t="str">
        <f ca="1">IF(AND($B297&gt;0,W$7&gt;0),INDEX(Výskyt[#Data],MATCH($B297,Výskyt[kód-P]),W$7),"")</f>
        <v/>
      </c>
      <c r="X297" s="48" t="str">
        <f ca="1">IF(AND($B297&gt;0,X$7&gt;0),INDEX(Výskyt[#Data],MATCH($B297,Výskyt[kód-P]),X$7),"")</f>
        <v/>
      </c>
      <c r="Y297" s="48" t="str">
        <f ca="1">IF(AND($B297&gt;0,Y$7&gt;0),INDEX(Výskyt[#Data],MATCH($B297,Výskyt[kód-P]),Y$7),"")</f>
        <v/>
      </c>
      <c r="Z297" s="48" t="str">
        <f ca="1">IF(AND($B297&gt;0,Z$7&gt;0),INDEX(Výskyt[#Data],MATCH($B297,Výskyt[kód-P]),Z$7),"")</f>
        <v/>
      </c>
      <c r="AA297" s="48" t="str">
        <f ca="1">IF(AND($B297&gt;0,AA$7&gt;0),INDEX(Výskyt[#Data],MATCH($B297,Výskyt[kód-P]),AA$7),"")</f>
        <v/>
      </c>
      <c r="AB297" s="48" t="str">
        <f ca="1">IF(AND($B297&gt;0,AB$7&gt;0),INDEX(Výskyt[#Data],MATCH($B297,Výskyt[kód-P]),AB$7),"")</f>
        <v/>
      </c>
      <c r="AC297" s="48" t="str">
        <f ca="1">IF(AND($B297&gt;0,AC$7&gt;0),INDEX(Výskyt[#Data],MATCH($B297,Výskyt[kód-P]),AC$7),"")</f>
        <v/>
      </c>
      <c r="AD297" s="48" t="str">
        <f ca="1">IF(AND($B297&gt;0,AD$7&gt;0),INDEX(Výskyt[#Data],MATCH($B297,Výskyt[kód-P]),AD$7),"")</f>
        <v/>
      </c>
      <c r="AE297" s="48" t="str">
        <f ca="1">IF(AND($B297&gt;0,AE$7&gt;0),INDEX(Výskyt[#Data],MATCH($B297,Výskyt[kód-P]),AE$7),"")</f>
        <v/>
      </c>
      <c r="AF297" s="48" t="str">
        <f ca="1">IF(AND($B297&gt;0,AF$7&gt;0),INDEX(Výskyt[#Data],MATCH($B297,Výskyt[kód-P]),AF$7),"")</f>
        <v/>
      </c>
      <c r="AG297" s="48" t="str">
        <f ca="1">IF(AND($B297&gt;0,AG$7&gt;0),INDEX(Výskyt[#Data],MATCH($B297,Výskyt[kód-P]),AG$7),"")</f>
        <v/>
      </c>
      <c r="AH297" s="48" t="str">
        <f ca="1">IF(AND($B297&gt;0,AH$7&gt;0),INDEX(Výskyt[#Data],MATCH($B297,Výskyt[kód-P]),AH$7),"")</f>
        <v/>
      </c>
      <c r="AI297" s="48" t="str">
        <f ca="1">IF(AND($B297&gt;0,AI$7&gt;0),INDEX(Výskyt[#Data],MATCH($B297,Výskyt[kód-P]),AI$7),"")</f>
        <v/>
      </c>
      <c r="AJ297" s="48" t="str">
        <f ca="1">IF(AND($B297&gt;0,AJ$7&gt;0),INDEX(Výskyt[#Data],MATCH($B297,Výskyt[kód-P]),AJ$7),"")</f>
        <v/>
      </c>
      <c r="AK297" s="48" t="str">
        <f ca="1">IF(AND($B297&gt;0,AK$7&gt;0),INDEX(Výskyt[#Data],MATCH($B297,Výskyt[kód-P]),AK$7),"")</f>
        <v/>
      </c>
      <c r="AL297" s="48" t="str">
        <f ca="1">IF(AND($B297&gt;0,AL$7&gt;0),INDEX(Výskyt[#Data],MATCH($B297,Výskyt[kód-P]),AL$7),"")</f>
        <v/>
      </c>
      <c r="AM297" s="48" t="str">
        <f ca="1">IF(AND($B297&gt;0,AM$7&gt;0),INDEX(Výskyt[#Data],MATCH($B297,Výskyt[kód-P]),AM$7),"")</f>
        <v/>
      </c>
      <c r="AN297" s="48" t="str">
        <f ca="1">IF(AND($B297&gt;0,AN$7&gt;0),INDEX(Výskyt[#Data],MATCH($B297,Výskyt[kód-P]),AN$7),"")</f>
        <v/>
      </c>
      <c r="AO297" s="48" t="str">
        <f ca="1">IF(AND($B297&gt;0,AO$7&gt;0),INDEX(Výskyt[#Data],MATCH($B297,Výskyt[kód-P]),AO$7),"")</f>
        <v/>
      </c>
      <c r="AP297" s="48" t="str">
        <f ca="1">IF(AND($B297&gt;0,AP$7&gt;0),INDEX(Výskyt[#Data],MATCH($B297,Výskyt[kód-P]),AP$7),"")</f>
        <v/>
      </c>
      <c r="AQ297" s="48" t="str">
        <f ca="1">IF(AND($B297&gt;0,AQ$7&gt;0),INDEX(Výskyt[#Data],MATCH($B297,Výskyt[kód-P]),AQ$7),"")</f>
        <v/>
      </c>
      <c r="AR297" s="48" t="str">
        <f ca="1">IF(AND($B297&gt;0,AR$7&gt;0),INDEX(Výskyt[#Data],MATCH($B297,Výskyt[kód-P]),AR$7),"")</f>
        <v/>
      </c>
      <c r="AS297" s="48" t="str">
        <f ca="1">IF(AND($B297&gt;0,AS$7&gt;0),INDEX(Výskyt[#Data],MATCH($B297,Výskyt[kód-P]),AS$7),"")</f>
        <v/>
      </c>
      <c r="AT297" s="48" t="str">
        <f ca="1">IF(AND($B297&gt;0,AT$7&gt;0),INDEX(Výskyt[#Data],MATCH($B297,Výskyt[kód-P]),AT$7),"")</f>
        <v/>
      </c>
      <c r="AU297" s="48" t="str">
        <f ca="1">IF(AND($B297&gt;0,AU$7&gt;0),INDEX(Výskyt[#Data],MATCH($B297,Výskyt[kód-P]),AU$7),"")</f>
        <v/>
      </c>
      <c r="AV297" s="48" t="str">
        <f ca="1">IF(AND($B297&gt;0,AV$7&gt;0),INDEX(Výskyt[#Data],MATCH($B297,Výskyt[kód-P]),AV$7),"")</f>
        <v/>
      </c>
      <c r="AW297" s="48" t="str">
        <f ca="1">IF(AND($B297&gt;0,AW$7&gt;0),INDEX(Výskyt[#Data],MATCH($B297,Výskyt[kód-P]),AW$7),"")</f>
        <v/>
      </c>
      <c r="AX297" s="48" t="str">
        <f ca="1">IF(AND($B297&gt;0,AX$7&gt;0),INDEX(Výskyt[#Data],MATCH($B297,Výskyt[kód-P]),AX$7),"")</f>
        <v/>
      </c>
      <c r="AY297" s="48" t="str">
        <f ca="1">IF(AND($B297&gt;0,AY$7&gt;0),INDEX(Výskyt[#Data],MATCH($B297,Výskyt[kód-P]),AY$7),"")</f>
        <v/>
      </c>
      <c r="AZ297" s="48" t="str">
        <f ca="1">IF(AND($B297&gt;0,AZ$7&gt;0),INDEX(Výskyt[#Data],MATCH($B297,Výskyt[kód-P]),AZ$7),"")</f>
        <v/>
      </c>
      <c r="BA297" s="48" t="str">
        <f ca="1">IF(AND($B297&gt;0,BA$7&gt;0),INDEX(Výskyt[#Data],MATCH($B297,Výskyt[kód-P]),BA$7),"")</f>
        <v/>
      </c>
      <c r="BB297" s="42"/>
    </row>
    <row r="298" spans="1:54" ht="12.75" customHeight="1" x14ac:dyDescent="0.4">
      <c r="A298" s="54">
        <v>290</v>
      </c>
      <c r="B298" s="55" t="str">
        <f>IFERROR(INDEX(Výskyt[[poradie]:[kód-P]],MATCH(A298,Výskyt[poradie],0),2),"")</f>
        <v/>
      </c>
      <c r="C298" s="55" t="str">
        <f>IFERROR(INDEX(Cenník[[Kód]:[Názov]],MATCH($B298,Cenník[Kód]),2),"")</f>
        <v/>
      </c>
      <c r="D298" s="48" t="str">
        <f t="shared" ca="1" si="12"/>
        <v/>
      </c>
      <c r="E298" s="56" t="str">
        <f>IFERROR(INDEX(Cenník[[KódN]:[JC]],MATCH($B298,Cenník[KódN]),2),"")</f>
        <v/>
      </c>
      <c r="F298" s="57" t="str">
        <f t="shared" ca="1" si="13"/>
        <v/>
      </c>
      <c r="G298" s="42"/>
      <c r="H298" s="58" t="str">
        <f t="shared" si="14"/>
        <v/>
      </c>
      <c r="I298" s="48" t="str">
        <f ca="1">IF(AND($B298&gt;0,I$7&gt;0),INDEX(Výskyt[#Data],MATCH($B298,Výskyt[kód-P]),I$7),"")</f>
        <v/>
      </c>
      <c r="J298" s="48" t="str">
        <f ca="1">IF(AND($B298&gt;0,J$7&gt;0),INDEX(Výskyt[#Data],MATCH($B298,Výskyt[kód-P]),J$7),"")</f>
        <v/>
      </c>
      <c r="K298" s="48" t="str">
        <f ca="1">IF(AND($B298&gt;0,K$7&gt;0),INDEX(Výskyt[#Data],MATCH($B298,Výskyt[kód-P]),K$7),"")</f>
        <v/>
      </c>
      <c r="L298" s="48" t="str">
        <f ca="1">IF(AND($B298&gt;0,L$7&gt;0),INDEX(Výskyt[#Data],MATCH($B298,Výskyt[kód-P]),L$7),"")</f>
        <v/>
      </c>
      <c r="M298" s="48" t="str">
        <f ca="1">IF(AND($B298&gt;0,M$7&gt;0),INDEX(Výskyt[#Data],MATCH($B298,Výskyt[kód-P]),M$7),"")</f>
        <v/>
      </c>
      <c r="N298" s="48" t="str">
        <f ca="1">IF(AND($B298&gt;0,N$7&gt;0),INDEX(Výskyt[#Data],MATCH($B298,Výskyt[kód-P]),N$7),"")</f>
        <v/>
      </c>
      <c r="O298" s="48" t="str">
        <f ca="1">IF(AND($B298&gt;0,O$7&gt;0),INDEX(Výskyt[#Data],MATCH($B298,Výskyt[kód-P]),O$7),"")</f>
        <v/>
      </c>
      <c r="P298" s="48" t="str">
        <f ca="1">IF(AND($B298&gt;0,P$7&gt;0),INDEX(Výskyt[#Data],MATCH($B298,Výskyt[kód-P]),P$7),"")</f>
        <v/>
      </c>
      <c r="Q298" s="48" t="str">
        <f ca="1">IF(AND($B298&gt;0,Q$7&gt;0),INDEX(Výskyt[#Data],MATCH($B298,Výskyt[kód-P]),Q$7),"")</f>
        <v/>
      </c>
      <c r="R298" s="48" t="str">
        <f ca="1">IF(AND($B298&gt;0,R$7&gt;0),INDEX(Výskyt[#Data],MATCH($B298,Výskyt[kód-P]),R$7),"")</f>
        <v/>
      </c>
      <c r="S298" s="48" t="str">
        <f ca="1">IF(AND($B298&gt;0,S$7&gt;0),INDEX(Výskyt[#Data],MATCH($B298,Výskyt[kód-P]),S$7),"")</f>
        <v/>
      </c>
      <c r="T298" s="48" t="str">
        <f ca="1">IF(AND($B298&gt;0,T$7&gt;0),INDEX(Výskyt[#Data],MATCH($B298,Výskyt[kód-P]),T$7),"")</f>
        <v/>
      </c>
      <c r="U298" s="48" t="str">
        <f ca="1">IF(AND($B298&gt;0,U$7&gt;0),INDEX(Výskyt[#Data],MATCH($B298,Výskyt[kód-P]),U$7),"")</f>
        <v/>
      </c>
      <c r="V298" s="48" t="str">
        <f ca="1">IF(AND($B298&gt;0,V$7&gt;0),INDEX(Výskyt[#Data],MATCH($B298,Výskyt[kód-P]),V$7),"")</f>
        <v/>
      </c>
      <c r="W298" s="48" t="str">
        <f ca="1">IF(AND($B298&gt;0,W$7&gt;0),INDEX(Výskyt[#Data],MATCH($B298,Výskyt[kód-P]),W$7),"")</f>
        <v/>
      </c>
      <c r="X298" s="48" t="str">
        <f ca="1">IF(AND($B298&gt;0,X$7&gt;0),INDEX(Výskyt[#Data],MATCH($B298,Výskyt[kód-P]),X$7),"")</f>
        <v/>
      </c>
      <c r="Y298" s="48" t="str">
        <f ca="1">IF(AND($B298&gt;0,Y$7&gt;0),INDEX(Výskyt[#Data],MATCH($B298,Výskyt[kód-P]),Y$7),"")</f>
        <v/>
      </c>
      <c r="Z298" s="48" t="str">
        <f ca="1">IF(AND($B298&gt;0,Z$7&gt;0),INDEX(Výskyt[#Data],MATCH($B298,Výskyt[kód-P]),Z$7),"")</f>
        <v/>
      </c>
      <c r="AA298" s="48" t="str">
        <f ca="1">IF(AND($B298&gt;0,AA$7&gt;0),INDEX(Výskyt[#Data],MATCH($B298,Výskyt[kód-P]),AA$7),"")</f>
        <v/>
      </c>
      <c r="AB298" s="48" t="str">
        <f ca="1">IF(AND($B298&gt;0,AB$7&gt;0),INDEX(Výskyt[#Data],MATCH($B298,Výskyt[kód-P]),AB$7),"")</f>
        <v/>
      </c>
      <c r="AC298" s="48" t="str">
        <f ca="1">IF(AND($B298&gt;0,AC$7&gt;0),INDEX(Výskyt[#Data],MATCH($B298,Výskyt[kód-P]),AC$7),"")</f>
        <v/>
      </c>
      <c r="AD298" s="48" t="str">
        <f ca="1">IF(AND($B298&gt;0,AD$7&gt;0),INDEX(Výskyt[#Data],MATCH($B298,Výskyt[kód-P]),AD$7),"")</f>
        <v/>
      </c>
      <c r="AE298" s="48" t="str">
        <f ca="1">IF(AND($B298&gt;0,AE$7&gt;0),INDEX(Výskyt[#Data],MATCH($B298,Výskyt[kód-P]),AE$7),"")</f>
        <v/>
      </c>
      <c r="AF298" s="48" t="str">
        <f ca="1">IF(AND($B298&gt;0,AF$7&gt;0),INDEX(Výskyt[#Data],MATCH($B298,Výskyt[kód-P]),AF$7),"")</f>
        <v/>
      </c>
      <c r="AG298" s="48" t="str">
        <f ca="1">IF(AND($B298&gt;0,AG$7&gt;0),INDEX(Výskyt[#Data],MATCH($B298,Výskyt[kód-P]),AG$7),"")</f>
        <v/>
      </c>
      <c r="AH298" s="48" t="str">
        <f ca="1">IF(AND($B298&gt;0,AH$7&gt;0),INDEX(Výskyt[#Data],MATCH($B298,Výskyt[kód-P]),AH$7),"")</f>
        <v/>
      </c>
      <c r="AI298" s="48" t="str">
        <f ca="1">IF(AND($B298&gt;0,AI$7&gt;0),INDEX(Výskyt[#Data],MATCH($B298,Výskyt[kód-P]),AI$7),"")</f>
        <v/>
      </c>
      <c r="AJ298" s="48" t="str">
        <f ca="1">IF(AND($B298&gt;0,AJ$7&gt;0),INDEX(Výskyt[#Data],MATCH($B298,Výskyt[kód-P]),AJ$7),"")</f>
        <v/>
      </c>
      <c r="AK298" s="48" t="str">
        <f ca="1">IF(AND($B298&gt;0,AK$7&gt;0),INDEX(Výskyt[#Data],MATCH($B298,Výskyt[kód-P]),AK$7),"")</f>
        <v/>
      </c>
      <c r="AL298" s="48" t="str">
        <f ca="1">IF(AND($B298&gt;0,AL$7&gt;0),INDEX(Výskyt[#Data],MATCH($B298,Výskyt[kód-P]),AL$7),"")</f>
        <v/>
      </c>
      <c r="AM298" s="48" t="str">
        <f ca="1">IF(AND($B298&gt;0,AM$7&gt;0),INDEX(Výskyt[#Data],MATCH($B298,Výskyt[kód-P]),AM$7),"")</f>
        <v/>
      </c>
      <c r="AN298" s="48" t="str">
        <f ca="1">IF(AND($B298&gt;0,AN$7&gt;0),INDEX(Výskyt[#Data],MATCH($B298,Výskyt[kód-P]),AN$7),"")</f>
        <v/>
      </c>
      <c r="AO298" s="48" t="str">
        <f ca="1">IF(AND($B298&gt;0,AO$7&gt;0),INDEX(Výskyt[#Data],MATCH($B298,Výskyt[kód-P]),AO$7),"")</f>
        <v/>
      </c>
      <c r="AP298" s="48" t="str">
        <f ca="1">IF(AND($B298&gt;0,AP$7&gt;0),INDEX(Výskyt[#Data],MATCH($B298,Výskyt[kód-P]),AP$7),"")</f>
        <v/>
      </c>
      <c r="AQ298" s="48" t="str">
        <f ca="1">IF(AND($B298&gt;0,AQ$7&gt;0),INDEX(Výskyt[#Data],MATCH($B298,Výskyt[kód-P]),AQ$7),"")</f>
        <v/>
      </c>
      <c r="AR298" s="48" t="str">
        <f ca="1">IF(AND($B298&gt;0,AR$7&gt;0),INDEX(Výskyt[#Data],MATCH($B298,Výskyt[kód-P]),AR$7),"")</f>
        <v/>
      </c>
      <c r="AS298" s="48" t="str">
        <f ca="1">IF(AND($B298&gt;0,AS$7&gt;0),INDEX(Výskyt[#Data],MATCH($B298,Výskyt[kód-P]),AS$7),"")</f>
        <v/>
      </c>
      <c r="AT298" s="48" t="str">
        <f ca="1">IF(AND($B298&gt;0,AT$7&gt;0),INDEX(Výskyt[#Data],MATCH($B298,Výskyt[kód-P]),AT$7),"")</f>
        <v/>
      </c>
      <c r="AU298" s="48" t="str">
        <f ca="1">IF(AND($B298&gt;0,AU$7&gt;0),INDEX(Výskyt[#Data],MATCH($B298,Výskyt[kód-P]),AU$7),"")</f>
        <v/>
      </c>
      <c r="AV298" s="48" t="str">
        <f ca="1">IF(AND($B298&gt;0,AV$7&gt;0),INDEX(Výskyt[#Data],MATCH($B298,Výskyt[kód-P]),AV$7),"")</f>
        <v/>
      </c>
      <c r="AW298" s="48" t="str">
        <f ca="1">IF(AND($B298&gt;0,AW$7&gt;0),INDEX(Výskyt[#Data],MATCH($B298,Výskyt[kód-P]),AW$7),"")</f>
        <v/>
      </c>
      <c r="AX298" s="48" t="str">
        <f ca="1">IF(AND($B298&gt;0,AX$7&gt;0),INDEX(Výskyt[#Data],MATCH($B298,Výskyt[kód-P]),AX$7),"")</f>
        <v/>
      </c>
      <c r="AY298" s="48" t="str">
        <f ca="1">IF(AND($B298&gt;0,AY$7&gt;0),INDEX(Výskyt[#Data],MATCH($B298,Výskyt[kód-P]),AY$7),"")</f>
        <v/>
      </c>
      <c r="AZ298" s="48" t="str">
        <f ca="1">IF(AND($B298&gt;0,AZ$7&gt;0),INDEX(Výskyt[#Data],MATCH($B298,Výskyt[kód-P]),AZ$7),"")</f>
        <v/>
      </c>
      <c r="BA298" s="48" t="str">
        <f ca="1">IF(AND($B298&gt;0,BA$7&gt;0),INDEX(Výskyt[#Data],MATCH($B298,Výskyt[kód-P]),BA$7),"")</f>
        <v/>
      </c>
      <c r="BB298" s="42"/>
    </row>
    <row r="299" spans="1:54" ht="12.75" customHeight="1" x14ac:dyDescent="0.4">
      <c r="A299" s="54">
        <v>291</v>
      </c>
      <c r="B299" s="55" t="str">
        <f>IFERROR(INDEX(Výskyt[[poradie]:[kód-P]],MATCH(A299,Výskyt[poradie],0),2),"")</f>
        <v/>
      </c>
      <c r="C299" s="55" t="str">
        <f>IFERROR(INDEX(Cenník[[Kód]:[Názov]],MATCH($B299,Cenník[Kód]),2),"")</f>
        <v/>
      </c>
      <c r="D299" s="48" t="str">
        <f t="shared" ca="1" si="12"/>
        <v/>
      </c>
      <c r="E299" s="56" t="str">
        <f>IFERROR(INDEX(Cenník[[KódN]:[JC]],MATCH($B299,Cenník[KódN]),2),"")</f>
        <v/>
      </c>
      <c r="F299" s="57" t="str">
        <f t="shared" ca="1" si="13"/>
        <v/>
      </c>
      <c r="G299" s="42"/>
      <c r="H299" s="58" t="str">
        <f t="shared" si="14"/>
        <v/>
      </c>
      <c r="I299" s="48" t="str">
        <f ca="1">IF(AND($B299&gt;0,I$7&gt;0),INDEX(Výskyt[#Data],MATCH($B299,Výskyt[kód-P]),I$7),"")</f>
        <v/>
      </c>
      <c r="J299" s="48" t="str">
        <f ca="1">IF(AND($B299&gt;0,J$7&gt;0),INDEX(Výskyt[#Data],MATCH($B299,Výskyt[kód-P]),J$7),"")</f>
        <v/>
      </c>
      <c r="K299" s="48" t="str">
        <f ca="1">IF(AND($B299&gt;0,K$7&gt;0),INDEX(Výskyt[#Data],MATCH($B299,Výskyt[kód-P]),K$7),"")</f>
        <v/>
      </c>
      <c r="L299" s="48" t="str">
        <f ca="1">IF(AND($B299&gt;0,L$7&gt;0),INDEX(Výskyt[#Data],MATCH($B299,Výskyt[kód-P]),L$7),"")</f>
        <v/>
      </c>
      <c r="M299" s="48" t="str">
        <f ca="1">IF(AND($B299&gt;0,M$7&gt;0),INDEX(Výskyt[#Data],MATCH($B299,Výskyt[kód-P]),M$7),"")</f>
        <v/>
      </c>
      <c r="N299" s="48" t="str">
        <f ca="1">IF(AND($B299&gt;0,N$7&gt;0),INDEX(Výskyt[#Data],MATCH($B299,Výskyt[kód-P]),N$7),"")</f>
        <v/>
      </c>
      <c r="O299" s="48" t="str">
        <f ca="1">IF(AND($B299&gt;0,O$7&gt;0),INDEX(Výskyt[#Data],MATCH($B299,Výskyt[kód-P]),O$7),"")</f>
        <v/>
      </c>
      <c r="P299" s="48" t="str">
        <f ca="1">IF(AND($B299&gt;0,P$7&gt;0),INDEX(Výskyt[#Data],MATCH($B299,Výskyt[kód-P]),P$7),"")</f>
        <v/>
      </c>
      <c r="Q299" s="48" t="str">
        <f ca="1">IF(AND($B299&gt;0,Q$7&gt;0),INDEX(Výskyt[#Data],MATCH($B299,Výskyt[kód-P]),Q$7),"")</f>
        <v/>
      </c>
      <c r="R299" s="48" t="str">
        <f ca="1">IF(AND($B299&gt;0,R$7&gt;0),INDEX(Výskyt[#Data],MATCH($B299,Výskyt[kód-P]),R$7),"")</f>
        <v/>
      </c>
      <c r="S299" s="48" t="str">
        <f ca="1">IF(AND($B299&gt;0,S$7&gt;0),INDEX(Výskyt[#Data],MATCH($B299,Výskyt[kód-P]),S$7),"")</f>
        <v/>
      </c>
      <c r="T299" s="48" t="str">
        <f ca="1">IF(AND($B299&gt;0,T$7&gt;0),INDEX(Výskyt[#Data],MATCH($B299,Výskyt[kód-P]),T$7),"")</f>
        <v/>
      </c>
      <c r="U299" s="48" t="str">
        <f ca="1">IF(AND($B299&gt;0,U$7&gt;0),INDEX(Výskyt[#Data],MATCH($B299,Výskyt[kód-P]),U$7),"")</f>
        <v/>
      </c>
      <c r="V299" s="48" t="str">
        <f ca="1">IF(AND($B299&gt;0,V$7&gt;0),INDEX(Výskyt[#Data],MATCH($B299,Výskyt[kód-P]),V$7),"")</f>
        <v/>
      </c>
      <c r="W299" s="48" t="str">
        <f ca="1">IF(AND($B299&gt;0,W$7&gt;0),INDEX(Výskyt[#Data],MATCH($B299,Výskyt[kód-P]),W$7),"")</f>
        <v/>
      </c>
      <c r="X299" s="48" t="str">
        <f ca="1">IF(AND($B299&gt;0,X$7&gt;0),INDEX(Výskyt[#Data],MATCH($B299,Výskyt[kód-P]),X$7),"")</f>
        <v/>
      </c>
      <c r="Y299" s="48" t="str">
        <f ca="1">IF(AND($B299&gt;0,Y$7&gt;0),INDEX(Výskyt[#Data],MATCH($B299,Výskyt[kód-P]),Y$7),"")</f>
        <v/>
      </c>
      <c r="Z299" s="48" t="str">
        <f ca="1">IF(AND($B299&gt;0,Z$7&gt;0),INDEX(Výskyt[#Data],MATCH($B299,Výskyt[kód-P]),Z$7),"")</f>
        <v/>
      </c>
      <c r="AA299" s="48" t="str">
        <f ca="1">IF(AND($B299&gt;0,AA$7&gt;0),INDEX(Výskyt[#Data],MATCH($B299,Výskyt[kód-P]),AA$7),"")</f>
        <v/>
      </c>
      <c r="AB299" s="48" t="str">
        <f ca="1">IF(AND($B299&gt;0,AB$7&gt;0),INDEX(Výskyt[#Data],MATCH($B299,Výskyt[kód-P]),AB$7),"")</f>
        <v/>
      </c>
      <c r="AC299" s="48" t="str">
        <f ca="1">IF(AND($B299&gt;0,AC$7&gt;0),INDEX(Výskyt[#Data],MATCH($B299,Výskyt[kód-P]),AC$7),"")</f>
        <v/>
      </c>
      <c r="AD299" s="48" t="str">
        <f ca="1">IF(AND($B299&gt;0,AD$7&gt;0),INDEX(Výskyt[#Data],MATCH($B299,Výskyt[kód-P]),AD$7),"")</f>
        <v/>
      </c>
      <c r="AE299" s="48" t="str">
        <f ca="1">IF(AND($B299&gt;0,AE$7&gt;0),INDEX(Výskyt[#Data],MATCH($B299,Výskyt[kód-P]),AE$7),"")</f>
        <v/>
      </c>
      <c r="AF299" s="48" t="str">
        <f ca="1">IF(AND($B299&gt;0,AF$7&gt;0),INDEX(Výskyt[#Data],MATCH($B299,Výskyt[kód-P]),AF$7),"")</f>
        <v/>
      </c>
      <c r="AG299" s="48" t="str">
        <f ca="1">IF(AND($B299&gt;0,AG$7&gt;0),INDEX(Výskyt[#Data],MATCH($B299,Výskyt[kód-P]),AG$7),"")</f>
        <v/>
      </c>
      <c r="AH299" s="48" t="str">
        <f ca="1">IF(AND($B299&gt;0,AH$7&gt;0),INDEX(Výskyt[#Data],MATCH($B299,Výskyt[kód-P]),AH$7),"")</f>
        <v/>
      </c>
      <c r="AI299" s="48" t="str">
        <f ca="1">IF(AND($B299&gt;0,AI$7&gt;0),INDEX(Výskyt[#Data],MATCH($B299,Výskyt[kód-P]),AI$7),"")</f>
        <v/>
      </c>
      <c r="AJ299" s="48" t="str">
        <f ca="1">IF(AND($B299&gt;0,AJ$7&gt;0),INDEX(Výskyt[#Data],MATCH($B299,Výskyt[kód-P]),AJ$7),"")</f>
        <v/>
      </c>
      <c r="AK299" s="48" t="str">
        <f ca="1">IF(AND($B299&gt;0,AK$7&gt;0),INDEX(Výskyt[#Data],MATCH($B299,Výskyt[kód-P]),AK$7),"")</f>
        <v/>
      </c>
      <c r="AL299" s="48" t="str">
        <f ca="1">IF(AND($B299&gt;0,AL$7&gt;0),INDEX(Výskyt[#Data],MATCH($B299,Výskyt[kód-P]),AL$7),"")</f>
        <v/>
      </c>
      <c r="AM299" s="48" t="str">
        <f ca="1">IF(AND($B299&gt;0,AM$7&gt;0),INDEX(Výskyt[#Data],MATCH($B299,Výskyt[kód-P]),AM$7),"")</f>
        <v/>
      </c>
      <c r="AN299" s="48" t="str">
        <f ca="1">IF(AND($B299&gt;0,AN$7&gt;0),INDEX(Výskyt[#Data],MATCH($B299,Výskyt[kód-P]),AN$7),"")</f>
        <v/>
      </c>
      <c r="AO299" s="48" t="str">
        <f ca="1">IF(AND($B299&gt;0,AO$7&gt;0),INDEX(Výskyt[#Data],MATCH($B299,Výskyt[kód-P]),AO$7),"")</f>
        <v/>
      </c>
      <c r="AP299" s="48" t="str">
        <f ca="1">IF(AND($B299&gt;0,AP$7&gt;0),INDEX(Výskyt[#Data],MATCH($B299,Výskyt[kód-P]),AP$7),"")</f>
        <v/>
      </c>
      <c r="AQ299" s="48" t="str">
        <f ca="1">IF(AND($B299&gt;0,AQ$7&gt;0),INDEX(Výskyt[#Data],MATCH($B299,Výskyt[kód-P]),AQ$7),"")</f>
        <v/>
      </c>
      <c r="AR299" s="48" t="str">
        <f ca="1">IF(AND($B299&gt;0,AR$7&gt;0),INDEX(Výskyt[#Data],MATCH($B299,Výskyt[kód-P]),AR$7),"")</f>
        <v/>
      </c>
      <c r="AS299" s="48" t="str">
        <f ca="1">IF(AND($B299&gt;0,AS$7&gt;0),INDEX(Výskyt[#Data],MATCH($B299,Výskyt[kód-P]),AS$7),"")</f>
        <v/>
      </c>
      <c r="AT299" s="48" t="str">
        <f ca="1">IF(AND($B299&gt;0,AT$7&gt;0),INDEX(Výskyt[#Data],MATCH($B299,Výskyt[kód-P]),AT$7),"")</f>
        <v/>
      </c>
      <c r="AU299" s="48" t="str">
        <f ca="1">IF(AND($B299&gt;0,AU$7&gt;0),INDEX(Výskyt[#Data],MATCH($B299,Výskyt[kód-P]),AU$7),"")</f>
        <v/>
      </c>
      <c r="AV299" s="48" t="str">
        <f ca="1">IF(AND($B299&gt;0,AV$7&gt;0),INDEX(Výskyt[#Data],MATCH($B299,Výskyt[kód-P]),AV$7),"")</f>
        <v/>
      </c>
      <c r="AW299" s="48" t="str">
        <f ca="1">IF(AND($B299&gt;0,AW$7&gt;0),INDEX(Výskyt[#Data],MATCH($B299,Výskyt[kód-P]),AW$7),"")</f>
        <v/>
      </c>
      <c r="AX299" s="48" t="str">
        <f ca="1">IF(AND($B299&gt;0,AX$7&gt;0),INDEX(Výskyt[#Data],MATCH($B299,Výskyt[kód-P]),AX$7),"")</f>
        <v/>
      </c>
      <c r="AY299" s="48" t="str">
        <f ca="1">IF(AND($B299&gt;0,AY$7&gt;0),INDEX(Výskyt[#Data],MATCH($B299,Výskyt[kód-P]),AY$7),"")</f>
        <v/>
      </c>
      <c r="AZ299" s="48" t="str">
        <f ca="1">IF(AND($B299&gt;0,AZ$7&gt;0),INDEX(Výskyt[#Data],MATCH($B299,Výskyt[kód-P]),AZ$7),"")</f>
        <v/>
      </c>
      <c r="BA299" s="48" t="str">
        <f ca="1">IF(AND($B299&gt;0,BA$7&gt;0),INDEX(Výskyt[#Data],MATCH($B299,Výskyt[kód-P]),BA$7),"")</f>
        <v/>
      </c>
      <c r="BB299" s="42"/>
    </row>
    <row r="300" spans="1:54" ht="12.75" customHeight="1" x14ac:dyDescent="0.4">
      <c r="A300" s="54">
        <v>292</v>
      </c>
      <c r="B300" s="55" t="str">
        <f>IFERROR(INDEX(Výskyt[[poradie]:[kód-P]],MATCH(A300,Výskyt[poradie],0),2),"")</f>
        <v/>
      </c>
      <c r="C300" s="55" t="str">
        <f>IFERROR(INDEX(Cenník[[Kód]:[Názov]],MATCH($B300,Cenník[Kód]),2),"")</f>
        <v/>
      </c>
      <c r="D300" s="48" t="str">
        <f t="shared" ca="1" si="12"/>
        <v/>
      </c>
      <c r="E300" s="56" t="str">
        <f>IFERROR(INDEX(Cenník[[KódN]:[JC]],MATCH($B300,Cenník[KódN]),2),"")</f>
        <v/>
      </c>
      <c r="F300" s="57" t="str">
        <f t="shared" ca="1" si="13"/>
        <v/>
      </c>
      <c r="G300" s="42"/>
      <c r="H300" s="58" t="str">
        <f t="shared" si="14"/>
        <v/>
      </c>
      <c r="I300" s="48" t="str">
        <f ca="1">IF(AND($B300&gt;0,I$7&gt;0),INDEX(Výskyt[#Data],MATCH($B300,Výskyt[kód-P]),I$7),"")</f>
        <v/>
      </c>
      <c r="J300" s="48" t="str">
        <f ca="1">IF(AND($B300&gt;0,J$7&gt;0),INDEX(Výskyt[#Data],MATCH($B300,Výskyt[kód-P]),J$7),"")</f>
        <v/>
      </c>
      <c r="K300" s="48" t="str">
        <f ca="1">IF(AND($B300&gt;0,K$7&gt;0),INDEX(Výskyt[#Data],MATCH($B300,Výskyt[kód-P]),K$7),"")</f>
        <v/>
      </c>
      <c r="L300" s="48" t="str">
        <f ca="1">IF(AND($B300&gt;0,L$7&gt;0),INDEX(Výskyt[#Data],MATCH($B300,Výskyt[kód-P]),L$7),"")</f>
        <v/>
      </c>
      <c r="M300" s="48" t="str">
        <f ca="1">IF(AND($B300&gt;0,M$7&gt;0),INDEX(Výskyt[#Data],MATCH($B300,Výskyt[kód-P]),M$7),"")</f>
        <v/>
      </c>
      <c r="N300" s="48" t="str">
        <f ca="1">IF(AND($B300&gt;0,N$7&gt;0),INDEX(Výskyt[#Data],MATCH($B300,Výskyt[kód-P]),N$7),"")</f>
        <v/>
      </c>
      <c r="O300" s="48" t="str">
        <f ca="1">IF(AND($B300&gt;0,O$7&gt;0),INDEX(Výskyt[#Data],MATCH($B300,Výskyt[kód-P]),O$7),"")</f>
        <v/>
      </c>
      <c r="P300" s="48" t="str">
        <f ca="1">IF(AND($B300&gt;0,P$7&gt;0),INDEX(Výskyt[#Data],MATCH($B300,Výskyt[kód-P]),P$7),"")</f>
        <v/>
      </c>
      <c r="Q300" s="48" t="str">
        <f ca="1">IF(AND($B300&gt;0,Q$7&gt;0),INDEX(Výskyt[#Data],MATCH($B300,Výskyt[kód-P]),Q$7),"")</f>
        <v/>
      </c>
      <c r="R300" s="48" t="str">
        <f ca="1">IF(AND($B300&gt;0,R$7&gt;0),INDEX(Výskyt[#Data],MATCH($B300,Výskyt[kód-P]),R$7),"")</f>
        <v/>
      </c>
      <c r="S300" s="48" t="str">
        <f ca="1">IF(AND($B300&gt;0,S$7&gt;0),INDEX(Výskyt[#Data],MATCH($B300,Výskyt[kód-P]),S$7),"")</f>
        <v/>
      </c>
      <c r="T300" s="48" t="str">
        <f ca="1">IF(AND($B300&gt;0,T$7&gt;0),INDEX(Výskyt[#Data],MATCH($B300,Výskyt[kód-P]),T$7),"")</f>
        <v/>
      </c>
      <c r="U300" s="48" t="str">
        <f ca="1">IF(AND($B300&gt;0,U$7&gt;0),INDEX(Výskyt[#Data],MATCH($B300,Výskyt[kód-P]),U$7),"")</f>
        <v/>
      </c>
      <c r="V300" s="48" t="str">
        <f ca="1">IF(AND($B300&gt;0,V$7&gt;0),INDEX(Výskyt[#Data],MATCH($B300,Výskyt[kód-P]),V$7),"")</f>
        <v/>
      </c>
      <c r="W300" s="48" t="str">
        <f ca="1">IF(AND($B300&gt;0,W$7&gt;0),INDEX(Výskyt[#Data],MATCH($B300,Výskyt[kód-P]),W$7),"")</f>
        <v/>
      </c>
      <c r="X300" s="48" t="str">
        <f ca="1">IF(AND($B300&gt;0,X$7&gt;0),INDEX(Výskyt[#Data],MATCH($B300,Výskyt[kód-P]),X$7),"")</f>
        <v/>
      </c>
      <c r="Y300" s="48" t="str">
        <f ca="1">IF(AND($B300&gt;0,Y$7&gt;0),INDEX(Výskyt[#Data],MATCH($B300,Výskyt[kód-P]),Y$7),"")</f>
        <v/>
      </c>
      <c r="Z300" s="48" t="str">
        <f ca="1">IF(AND($B300&gt;0,Z$7&gt;0),INDEX(Výskyt[#Data],MATCH($B300,Výskyt[kód-P]),Z$7),"")</f>
        <v/>
      </c>
      <c r="AA300" s="48" t="str">
        <f ca="1">IF(AND($B300&gt;0,AA$7&gt;0),INDEX(Výskyt[#Data],MATCH($B300,Výskyt[kód-P]),AA$7),"")</f>
        <v/>
      </c>
      <c r="AB300" s="48" t="str">
        <f ca="1">IF(AND($B300&gt;0,AB$7&gt;0),INDEX(Výskyt[#Data],MATCH($B300,Výskyt[kód-P]),AB$7),"")</f>
        <v/>
      </c>
      <c r="AC300" s="48" t="str">
        <f ca="1">IF(AND($B300&gt;0,AC$7&gt;0),INDEX(Výskyt[#Data],MATCH($B300,Výskyt[kód-P]),AC$7),"")</f>
        <v/>
      </c>
      <c r="AD300" s="48" t="str">
        <f ca="1">IF(AND($B300&gt;0,AD$7&gt;0),INDEX(Výskyt[#Data],MATCH($B300,Výskyt[kód-P]),AD$7),"")</f>
        <v/>
      </c>
      <c r="AE300" s="48" t="str">
        <f ca="1">IF(AND($B300&gt;0,AE$7&gt;0),INDEX(Výskyt[#Data],MATCH($B300,Výskyt[kód-P]),AE$7),"")</f>
        <v/>
      </c>
      <c r="AF300" s="48" t="str">
        <f ca="1">IF(AND($B300&gt;0,AF$7&gt;0),INDEX(Výskyt[#Data],MATCH($B300,Výskyt[kód-P]),AF$7),"")</f>
        <v/>
      </c>
      <c r="AG300" s="48" t="str">
        <f ca="1">IF(AND($B300&gt;0,AG$7&gt;0),INDEX(Výskyt[#Data],MATCH($B300,Výskyt[kód-P]),AG$7),"")</f>
        <v/>
      </c>
      <c r="AH300" s="48" t="str">
        <f ca="1">IF(AND($B300&gt;0,AH$7&gt;0),INDEX(Výskyt[#Data],MATCH($B300,Výskyt[kód-P]),AH$7),"")</f>
        <v/>
      </c>
      <c r="AI300" s="48" t="str">
        <f ca="1">IF(AND($B300&gt;0,AI$7&gt;0),INDEX(Výskyt[#Data],MATCH($B300,Výskyt[kód-P]),AI$7),"")</f>
        <v/>
      </c>
      <c r="AJ300" s="48" t="str">
        <f ca="1">IF(AND($B300&gt;0,AJ$7&gt;0),INDEX(Výskyt[#Data],MATCH($B300,Výskyt[kód-P]),AJ$7),"")</f>
        <v/>
      </c>
      <c r="AK300" s="48" t="str">
        <f ca="1">IF(AND($B300&gt;0,AK$7&gt;0),INDEX(Výskyt[#Data],MATCH($B300,Výskyt[kód-P]),AK$7),"")</f>
        <v/>
      </c>
      <c r="AL300" s="48" t="str">
        <f ca="1">IF(AND($B300&gt;0,AL$7&gt;0),INDEX(Výskyt[#Data],MATCH($B300,Výskyt[kód-P]),AL$7),"")</f>
        <v/>
      </c>
      <c r="AM300" s="48" t="str">
        <f ca="1">IF(AND($B300&gt;0,AM$7&gt;0),INDEX(Výskyt[#Data],MATCH($B300,Výskyt[kód-P]),AM$7),"")</f>
        <v/>
      </c>
      <c r="AN300" s="48" t="str">
        <f ca="1">IF(AND($B300&gt;0,AN$7&gt;0),INDEX(Výskyt[#Data],MATCH($B300,Výskyt[kód-P]),AN$7),"")</f>
        <v/>
      </c>
      <c r="AO300" s="48" t="str">
        <f ca="1">IF(AND($B300&gt;0,AO$7&gt;0),INDEX(Výskyt[#Data],MATCH($B300,Výskyt[kód-P]),AO$7),"")</f>
        <v/>
      </c>
      <c r="AP300" s="48" t="str">
        <f ca="1">IF(AND($B300&gt;0,AP$7&gt;0),INDEX(Výskyt[#Data],MATCH($B300,Výskyt[kód-P]),AP$7),"")</f>
        <v/>
      </c>
      <c r="AQ300" s="48" t="str">
        <f ca="1">IF(AND($B300&gt;0,AQ$7&gt;0),INDEX(Výskyt[#Data],MATCH($B300,Výskyt[kód-P]),AQ$7),"")</f>
        <v/>
      </c>
      <c r="AR300" s="48" t="str">
        <f ca="1">IF(AND($B300&gt;0,AR$7&gt;0),INDEX(Výskyt[#Data],MATCH($B300,Výskyt[kód-P]),AR$7),"")</f>
        <v/>
      </c>
      <c r="AS300" s="48" t="str">
        <f ca="1">IF(AND($B300&gt;0,AS$7&gt;0),INDEX(Výskyt[#Data],MATCH($B300,Výskyt[kód-P]),AS$7),"")</f>
        <v/>
      </c>
      <c r="AT300" s="48" t="str">
        <f ca="1">IF(AND($B300&gt;0,AT$7&gt;0),INDEX(Výskyt[#Data],MATCH($B300,Výskyt[kód-P]),AT$7),"")</f>
        <v/>
      </c>
      <c r="AU300" s="48" t="str">
        <f ca="1">IF(AND($B300&gt;0,AU$7&gt;0),INDEX(Výskyt[#Data],MATCH($B300,Výskyt[kód-P]),AU$7),"")</f>
        <v/>
      </c>
      <c r="AV300" s="48" t="str">
        <f ca="1">IF(AND($B300&gt;0,AV$7&gt;0),INDEX(Výskyt[#Data],MATCH($B300,Výskyt[kód-P]),AV$7),"")</f>
        <v/>
      </c>
      <c r="AW300" s="48" t="str">
        <f ca="1">IF(AND($B300&gt;0,AW$7&gt;0),INDEX(Výskyt[#Data],MATCH($B300,Výskyt[kód-P]),AW$7),"")</f>
        <v/>
      </c>
      <c r="AX300" s="48" t="str">
        <f ca="1">IF(AND($B300&gt;0,AX$7&gt;0),INDEX(Výskyt[#Data],MATCH($B300,Výskyt[kód-P]),AX$7),"")</f>
        <v/>
      </c>
      <c r="AY300" s="48" t="str">
        <f ca="1">IF(AND($B300&gt;0,AY$7&gt;0),INDEX(Výskyt[#Data],MATCH($B300,Výskyt[kód-P]),AY$7),"")</f>
        <v/>
      </c>
      <c r="AZ300" s="48" t="str">
        <f ca="1">IF(AND($B300&gt;0,AZ$7&gt;0),INDEX(Výskyt[#Data],MATCH($B300,Výskyt[kód-P]),AZ$7),"")</f>
        <v/>
      </c>
      <c r="BA300" s="48" t="str">
        <f ca="1">IF(AND($B300&gt;0,BA$7&gt;0),INDEX(Výskyt[#Data],MATCH($B300,Výskyt[kód-P]),BA$7),"")</f>
        <v/>
      </c>
      <c r="BB300" s="42"/>
    </row>
    <row r="301" spans="1:54" ht="12.75" customHeight="1" x14ac:dyDescent="0.4">
      <c r="A301" s="54">
        <v>293</v>
      </c>
      <c r="B301" s="55" t="str">
        <f>IFERROR(INDEX(Výskyt[[poradie]:[kód-P]],MATCH(A301,Výskyt[poradie],0),2),"")</f>
        <v/>
      </c>
      <c r="C301" s="55" t="str">
        <f>IFERROR(INDEX(Cenník[[Kód]:[Názov]],MATCH($B301,Cenník[Kód]),2),"")</f>
        <v/>
      </c>
      <c r="D301" s="48" t="str">
        <f t="shared" ca="1" si="12"/>
        <v/>
      </c>
      <c r="E301" s="56" t="str">
        <f>IFERROR(INDEX(Cenník[[KódN]:[JC]],MATCH($B301,Cenník[KódN]),2),"")</f>
        <v/>
      </c>
      <c r="F301" s="57" t="str">
        <f t="shared" ca="1" si="13"/>
        <v/>
      </c>
      <c r="G301" s="42"/>
      <c r="H301" s="58" t="str">
        <f t="shared" si="14"/>
        <v/>
      </c>
      <c r="I301" s="48" t="str">
        <f ca="1">IF(AND($B301&gt;0,I$7&gt;0),INDEX(Výskyt[#Data],MATCH($B301,Výskyt[kód-P]),I$7),"")</f>
        <v/>
      </c>
      <c r="J301" s="48" t="str">
        <f ca="1">IF(AND($B301&gt;0,J$7&gt;0),INDEX(Výskyt[#Data],MATCH($B301,Výskyt[kód-P]),J$7),"")</f>
        <v/>
      </c>
      <c r="K301" s="48" t="str">
        <f ca="1">IF(AND($B301&gt;0,K$7&gt;0),INDEX(Výskyt[#Data],MATCH($B301,Výskyt[kód-P]),K$7),"")</f>
        <v/>
      </c>
      <c r="L301" s="48" t="str">
        <f ca="1">IF(AND($B301&gt;0,L$7&gt;0),INDEX(Výskyt[#Data],MATCH($B301,Výskyt[kód-P]),L$7),"")</f>
        <v/>
      </c>
      <c r="M301" s="48" t="str">
        <f ca="1">IF(AND($B301&gt;0,M$7&gt;0),INDEX(Výskyt[#Data],MATCH($B301,Výskyt[kód-P]),M$7),"")</f>
        <v/>
      </c>
      <c r="N301" s="48" t="str">
        <f ca="1">IF(AND($B301&gt;0,N$7&gt;0),INDEX(Výskyt[#Data],MATCH($B301,Výskyt[kód-P]),N$7),"")</f>
        <v/>
      </c>
      <c r="O301" s="48" t="str">
        <f ca="1">IF(AND($B301&gt;0,O$7&gt;0),INDEX(Výskyt[#Data],MATCH($B301,Výskyt[kód-P]),O$7),"")</f>
        <v/>
      </c>
      <c r="P301" s="48" t="str">
        <f ca="1">IF(AND($B301&gt;0,P$7&gt;0),INDEX(Výskyt[#Data],MATCH($B301,Výskyt[kód-P]),P$7),"")</f>
        <v/>
      </c>
      <c r="Q301" s="48" t="str">
        <f ca="1">IF(AND($B301&gt;0,Q$7&gt;0),INDEX(Výskyt[#Data],MATCH($B301,Výskyt[kód-P]),Q$7),"")</f>
        <v/>
      </c>
      <c r="R301" s="48" t="str">
        <f ca="1">IF(AND($B301&gt;0,R$7&gt;0),INDEX(Výskyt[#Data],MATCH($B301,Výskyt[kód-P]),R$7),"")</f>
        <v/>
      </c>
      <c r="S301" s="48" t="str">
        <f ca="1">IF(AND($B301&gt;0,S$7&gt;0),INDEX(Výskyt[#Data],MATCH($B301,Výskyt[kód-P]),S$7),"")</f>
        <v/>
      </c>
      <c r="T301" s="48" t="str">
        <f ca="1">IF(AND($B301&gt;0,T$7&gt;0),INDEX(Výskyt[#Data],MATCH($B301,Výskyt[kód-P]),T$7),"")</f>
        <v/>
      </c>
      <c r="U301" s="48" t="str">
        <f ca="1">IF(AND($B301&gt;0,U$7&gt;0),INDEX(Výskyt[#Data],MATCH($B301,Výskyt[kód-P]),U$7),"")</f>
        <v/>
      </c>
      <c r="V301" s="48" t="str">
        <f ca="1">IF(AND($B301&gt;0,V$7&gt;0),INDEX(Výskyt[#Data],MATCH($B301,Výskyt[kód-P]),V$7),"")</f>
        <v/>
      </c>
      <c r="W301" s="48" t="str">
        <f ca="1">IF(AND($B301&gt;0,W$7&gt;0),INDEX(Výskyt[#Data],MATCH($B301,Výskyt[kód-P]),W$7),"")</f>
        <v/>
      </c>
      <c r="X301" s="48" t="str">
        <f ca="1">IF(AND($B301&gt;0,X$7&gt;0),INDEX(Výskyt[#Data],MATCH($B301,Výskyt[kód-P]),X$7),"")</f>
        <v/>
      </c>
      <c r="Y301" s="48" t="str">
        <f ca="1">IF(AND($B301&gt;0,Y$7&gt;0),INDEX(Výskyt[#Data],MATCH($B301,Výskyt[kód-P]),Y$7),"")</f>
        <v/>
      </c>
      <c r="Z301" s="48" t="str">
        <f ca="1">IF(AND($B301&gt;0,Z$7&gt;0),INDEX(Výskyt[#Data],MATCH($B301,Výskyt[kód-P]),Z$7),"")</f>
        <v/>
      </c>
      <c r="AA301" s="48" t="str">
        <f ca="1">IF(AND($B301&gt;0,AA$7&gt;0),INDEX(Výskyt[#Data],MATCH($B301,Výskyt[kód-P]),AA$7),"")</f>
        <v/>
      </c>
      <c r="AB301" s="48" t="str">
        <f ca="1">IF(AND($B301&gt;0,AB$7&gt;0),INDEX(Výskyt[#Data],MATCH($B301,Výskyt[kód-P]),AB$7),"")</f>
        <v/>
      </c>
      <c r="AC301" s="48" t="str">
        <f ca="1">IF(AND($B301&gt;0,AC$7&gt;0),INDEX(Výskyt[#Data],MATCH($B301,Výskyt[kód-P]),AC$7),"")</f>
        <v/>
      </c>
      <c r="AD301" s="48" t="str">
        <f ca="1">IF(AND($B301&gt;0,AD$7&gt;0),INDEX(Výskyt[#Data],MATCH($B301,Výskyt[kód-P]),AD$7),"")</f>
        <v/>
      </c>
      <c r="AE301" s="48" t="str">
        <f ca="1">IF(AND($B301&gt;0,AE$7&gt;0),INDEX(Výskyt[#Data],MATCH($B301,Výskyt[kód-P]),AE$7),"")</f>
        <v/>
      </c>
      <c r="AF301" s="48" t="str">
        <f ca="1">IF(AND($B301&gt;0,AF$7&gt;0),INDEX(Výskyt[#Data],MATCH($B301,Výskyt[kód-P]),AF$7),"")</f>
        <v/>
      </c>
      <c r="AG301" s="48" t="str">
        <f ca="1">IF(AND($B301&gt;0,AG$7&gt;0),INDEX(Výskyt[#Data],MATCH($B301,Výskyt[kód-P]),AG$7),"")</f>
        <v/>
      </c>
      <c r="AH301" s="48" t="str">
        <f ca="1">IF(AND($B301&gt;0,AH$7&gt;0),INDEX(Výskyt[#Data],MATCH($B301,Výskyt[kód-P]),AH$7),"")</f>
        <v/>
      </c>
      <c r="AI301" s="48" t="str">
        <f ca="1">IF(AND($B301&gt;0,AI$7&gt;0),INDEX(Výskyt[#Data],MATCH($B301,Výskyt[kód-P]),AI$7),"")</f>
        <v/>
      </c>
      <c r="AJ301" s="48" t="str">
        <f ca="1">IF(AND($B301&gt;0,AJ$7&gt;0),INDEX(Výskyt[#Data],MATCH($B301,Výskyt[kód-P]),AJ$7),"")</f>
        <v/>
      </c>
      <c r="AK301" s="48" t="str">
        <f ca="1">IF(AND($B301&gt;0,AK$7&gt;0),INDEX(Výskyt[#Data],MATCH($B301,Výskyt[kód-P]),AK$7),"")</f>
        <v/>
      </c>
      <c r="AL301" s="48" t="str">
        <f ca="1">IF(AND($B301&gt;0,AL$7&gt;0),INDEX(Výskyt[#Data],MATCH($B301,Výskyt[kód-P]),AL$7),"")</f>
        <v/>
      </c>
      <c r="AM301" s="48" t="str">
        <f ca="1">IF(AND($B301&gt;0,AM$7&gt;0),INDEX(Výskyt[#Data],MATCH($B301,Výskyt[kód-P]),AM$7),"")</f>
        <v/>
      </c>
      <c r="AN301" s="48" t="str">
        <f ca="1">IF(AND($B301&gt;0,AN$7&gt;0),INDEX(Výskyt[#Data],MATCH($B301,Výskyt[kód-P]),AN$7),"")</f>
        <v/>
      </c>
      <c r="AO301" s="48" t="str">
        <f ca="1">IF(AND($B301&gt;0,AO$7&gt;0),INDEX(Výskyt[#Data],MATCH($B301,Výskyt[kód-P]),AO$7),"")</f>
        <v/>
      </c>
      <c r="AP301" s="48" t="str">
        <f ca="1">IF(AND($B301&gt;0,AP$7&gt;0),INDEX(Výskyt[#Data],MATCH($B301,Výskyt[kód-P]),AP$7),"")</f>
        <v/>
      </c>
      <c r="AQ301" s="48" t="str">
        <f ca="1">IF(AND($B301&gt;0,AQ$7&gt;0),INDEX(Výskyt[#Data],MATCH($B301,Výskyt[kód-P]),AQ$7),"")</f>
        <v/>
      </c>
      <c r="AR301" s="48" t="str">
        <f ca="1">IF(AND($B301&gt;0,AR$7&gt;0),INDEX(Výskyt[#Data],MATCH($B301,Výskyt[kód-P]),AR$7),"")</f>
        <v/>
      </c>
      <c r="AS301" s="48" t="str">
        <f ca="1">IF(AND($B301&gt;0,AS$7&gt;0),INDEX(Výskyt[#Data],MATCH($B301,Výskyt[kód-P]),AS$7),"")</f>
        <v/>
      </c>
      <c r="AT301" s="48" t="str">
        <f ca="1">IF(AND($B301&gt;0,AT$7&gt;0),INDEX(Výskyt[#Data],MATCH($B301,Výskyt[kód-P]),AT$7),"")</f>
        <v/>
      </c>
      <c r="AU301" s="48" t="str">
        <f ca="1">IF(AND($B301&gt;0,AU$7&gt;0),INDEX(Výskyt[#Data],MATCH($B301,Výskyt[kód-P]),AU$7),"")</f>
        <v/>
      </c>
      <c r="AV301" s="48" t="str">
        <f ca="1">IF(AND($B301&gt;0,AV$7&gt;0),INDEX(Výskyt[#Data],MATCH($B301,Výskyt[kód-P]),AV$7),"")</f>
        <v/>
      </c>
      <c r="AW301" s="48" t="str">
        <f ca="1">IF(AND($B301&gt;0,AW$7&gt;0),INDEX(Výskyt[#Data],MATCH($B301,Výskyt[kód-P]),AW$7),"")</f>
        <v/>
      </c>
      <c r="AX301" s="48" t="str">
        <f ca="1">IF(AND($B301&gt;0,AX$7&gt;0),INDEX(Výskyt[#Data],MATCH($B301,Výskyt[kód-P]),AX$7),"")</f>
        <v/>
      </c>
      <c r="AY301" s="48" t="str">
        <f ca="1">IF(AND($B301&gt;0,AY$7&gt;0),INDEX(Výskyt[#Data],MATCH($B301,Výskyt[kód-P]),AY$7),"")</f>
        <v/>
      </c>
      <c r="AZ301" s="48" t="str">
        <f ca="1">IF(AND($B301&gt;0,AZ$7&gt;0),INDEX(Výskyt[#Data],MATCH($B301,Výskyt[kód-P]),AZ$7),"")</f>
        <v/>
      </c>
      <c r="BA301" s="48" t="str">
        <f ca="1">IF(AND($B301&gt;0,BA$7&gt;0),INDEX(Výskyt[#Data],MATCH($B301,Výskyt[kód-P]),BA$7),"")</f>
        <v/>
      </c>
      <c r="BB301" s="42"/>
    </row>
    <row r="302" spans="1:54" ht="12.75" customHeight="1" x14ac:dyDescent="0.4">
      <c r="A302" s="54">
        <v>294</v>
      </c>
      <c r="B302" s="55" t="str">
        <f>IFERROR(INDEX(Výskyt[[poradie]:[kód-P]],MATCH(A302,Výskyt[poradie],0),2),"")</f>
        <v/>
      </c>
      <c r="C302" s="55" t="str">
        <f>IFERROR(INDEX(Cenník[[Kód]:[Názov]],MATCH($B302,Cenník[Kód]),2),"")</f>
        <v/>
      </c>
      <c r="D302" s="48" t="str">
        <f t="shared" ca="1" si="12"/>
        <v/>
      </c>
      <c r="E302" s="56" t="str">
        <f>IFERROR(INDEX(Cenník[[KódN]:[JC]],MATCH($B302,Cenník[KódN]),2),"")</f>
        <v/>
      </c>
      <c r="F302" s="57" t="str">
        <f t="shared" ca="1" si="13"/>
        <v/>
      </c>
      <c r="G302" s="42"/>
      <c r="H302" s="58" t="str">
        <f t="shared" si="14"/>
        <v/>
      </c>
      <c r="I302" s="48" t="str">
        <f ca="1">IF(AND($B302&gt;0,I$7&gt;0),INDEX(Výskyt[#Data],MATCH($B302,Výskyt[kód-P]),I$7),"")</f>
        <v/>
      </c>
      <c r="J302" s="48" t="str">
        <f ca="1">IF(AND($B302&gt;0,J$7&gt;0),INDEX(Výskyt[#Data],MATCH($B302,Výskyt[kód-P]),J$7),"")</f>
        <v/>
      </c>
      <c r="K302" s="48" t="str">
        <f ca="1">IF(AND($B302&gt;0,K$7&gt;0),INDEX(Výskyt[#Data],MATCH($B302,Výskyt[kód-P]),K$7),"")</f>
        <v/>
      </c>
      <c r="L302" s="48" t="str">
        <f ca="1">IF(AND($B302&gt;0,L$7&gt;0),INDEX(Výskyt[#Data],MATCH($B302,Výskyt[kód-P]),L$7),"")</f>
        <v/>
      </c>
      <c r="M302" s="48" t="str">
        <f ca="1">IF(AND($B302&gt;0,M$7&gt;0),INDEX(Výskyt[#Data],MATCH($B302,Výskyt[kód-P]),M$7),"")</f>
        <v/>
      </c>
      <c r="N302" s="48" t="str">
        <f ca="1">IF(AND($B302&gt;0,N$7&gt;0),INDEX(Výskyt[#Data],MATCH($B302,Výskyt[kód-P]),N$7),"")</f>
        <v/>
      </c>
      <c r="O302" s="48" t="str">
        <f ca="1">IF(AND($B302&gt;0,O$7&gt;0),INDEX(Výskyt[#Data],MATCH($B302,Výskyt[kód-P]),O$7),"")</f>
        <v/>
      </c>
      <c r="P302" s="48" t="str">
        <f ca="1">IF(AND($B302&gt;0,P$7&gt;0),INDEX(Výskyt[#Data],MATCH($B302,Výskyt[kód-P]),P$7),"")</f>
        <v/>
      </c>
      <c r="Q302" s="48" t="str">
        <f ca="1">IF(AND($B302&gt;0,Q$7&gt;0),INDEX(Výskyt[#Data],MATCH($B302,Výskyt[kód-P]),Q$7),"")</f>
        <v/>
      </c>
      <c r="R302" s="48" t="str">
        <f ca="1">IF(AND($B302&gt;0,R$7&gt;0),INDEX(Výskyt[#Data],MATCH($B302,Výskyt[kód-P]),R$7),"")</f>
        <v/>
      </c>
      <c r="S302" s="48" t="str">
        <f ca="1">IF(AND($B302&gt;0,S$7&gt;0),INDEX(Výskyt[#Data],MATCH($B302,Výskyt[kód-P]),S$7),"")</f>
        <v/>
      </c>
      <c r="T302" s="48" t="str">
        <f ca="1">IF(AND($B302&gt;0,T$7&gt;0),INDEX(Výskyt[#Data],MATCH($B302,Výskyt[kód-P]),T$7),"")</f>
        <v/>
      </c>
      <c r="U302" s="48" t="str">
        <f ca="1">IF(AND($B302&gt;0,U$7&gt;0),INDEX(Výskyt[#Data],MATCH($B302,Výskyt[kód-P]),U$7),"")</f>
        <v/>
      </c>
      <c r="V302" s="48" t="str">
        <f ca="1">IF(AND($B302&gt;0,V$7&gt;0),INDEX(Výskyt[#Data],MATCH($B302,Výskyt[kód-P]),V$7),"")</f>
        <v/>
      </c>
      <c r="W302" s="48" t="str">
        <f ca="1">IF(AND($B302&gt;0,W$7&gt;0),INDEX(Výskyt[#Data],MATCH($B302,Výskyt[kód-P]),W$7),"")</f>
        <v/>
      </c>
      <c r="X302" s="48" t="str">
        <f ca="1">IF(AND($B302&gt;0,X$7&gt;0),INDEX(Výskyt[#Data],MATCH($B302,Výskyt[kód-P]),X$7),"")</f>
        <v/>
      </c>
      <c r="Y302" s="48" t="str">
        <f ca="1">IF(AND($B302&gt;0,Y$7&gt;0),INDEX(Výskyt[#Data],MATCH($B302,Výskyt[kód-P]),Y$7),"")</f>
        <v/>
      </c>
      <c r="Z302" s="48" t="str">
        <f ca="1">IF(AND($B302&gt;0,Z$7&gt;0),INDEX(Výskyt[#Data],MATCH($B302,Výskyt[kód-P]),Z$7),"")</f>
        <v/>
      </c>
      <c r="AA302" s="48" t="str">
        <f ca="1">IF(AND($B302&gt;0,AA$7&gt;0),INDEX(Výskyt[#Data],MATCH($B302,Výskyt[kód-P]),AA$7),"")</f>
        <v/>
      </c>
      <c r="AB302" s="48" t="str">
        <f ca="1">IF(AND($B302&gt;0,AB$7&gt;0),INDEX(Výskyt[#Data],MATCH($B302,Výskyt[kód-P]),AB$7),"")</f>
        <v/>
      </c>
      <c r="AC302" s="48" t="str">
        <f ca="1">IF(AND($B302&gt;0,AC$7&gt;0),INDEX(Výskyt[#Data],MATCH($B302,Výskyt[kód-P]),AC$7),"")</f>
        <v/>
      </c>
      <c r="AD302" s="48" t="str">
        <f ca="1">IF(AND($B302&gt;0,AD$7&gt;0),INDEX(Výskyt[#Data],MATCH($B302,Výskyt[kód-P]),AD$7),"")</f>
        <v/>
      </c>
      <c r="AE302" s="48" t="str">
        <f ca="1">IF(AND($B302&gt;0,AE$7&gt;0),INDEX(Výskyt[#Data],MATCH($B302,Výskyt[kód-P]),AE$7),"")</f>
        <v/>
      </c>
      <c r="AF302" s="48" t="str">
        <f ca="1">IF(AND($B302&gt;0,AF$7&gt;0),INDEX(Výskyt[#Data],MATCH($B302,Výskyt[kód-P]),AF$7),"")</f>
        <v/>
      </c>
      <c r="AG302" s="48" t="str">
        <f ca="1">IF(AND($B302&gt;0,AG$7&gt;0),INDEX(Výskyt[#Data],MATCH($B302,Výskyt[kód-P]),AG$7),"")</f>
        <v/>
      </c>
      <c r="AH302" s="48" t="str">
        <f ca="1">IF(AND($B302&gt;0,AH$7&gt;0),INDEX(Výskyt[#Data],MATCH($B302,Výskyt[kód-P]),AH$7),"")</f>
        <v/>
      </c>
      <c r="AI302" s="48" t="str">
        <f ca="1">IF(AND($B302&gt;0,AI$7&gt;0),INDEX(Výskyt[#Data],MATCH($B302,Výskyt[kód-P]),AI$7),"")</f>
        <v/>
      </c>
      <c r="AJ302" s="48" t="str">
        <f ca="1">IF(AND($B302&gt;0,AJ$7&gt;0),INDEX(Výskyt[#Data],MATCH($B302,Výskyt[kód-P]),AJ$7),"")</f>
        <v/>
      </c>
      <c r="AK302" s="48" t="str">
        <f ca="1">IF(AND($B302&gt;0,AK$7&gt;0),INDEX(Výskyt[#Data],MATCH($B302,Výskyt[kód-P]),AK$7),"")</f>
        <v/>
      </c>
      <c r="AL302" s="48" t="str">
        <f ca="1">IF(AND($B302&gt;0,AL$7&gt;0),INDEX(Výskyt[#Data],MATCH($B302,Výskyt[kód-P]),AL$7),"")</f>
        <v/>
      </c>
      <c r="AM302" s="48" t="str">
        <f ca="1">IF(AND($B302&gt;0,AM$7&gt;0),INDEX(Výskyt[#Data],MATCH($B302,Výskyt[kód-P]),AM$7),"")</f>
        <v/>
      </c>
      <c r="AN302" s="48" t="str">
        <f ca="1">IF(AND($B302&gt;0,AN$7&gt;0),INDEX(Výskyt[#Data],MATCH($B302,Výskyt[kód-P]),AN$7),"")</f>
        <v/>
      </c>
      <c r="AO302" s="48" t="str">
        <f ca="1">IF(AND($B302&gt;0,AO$7&gt;0),INDEX(Výskyt[#Data],MATCH($B302,Výskyt[kód-P]),AO$7),"")</f>
        <v/>
      </c>
      <c r="AP302" s="48" t="str">
        <f ca="1">IF(AND($B302&gt;0,AP$7&gt;0),INDEX(Výskyt[#Data],MATCH($B302,Výskyt[kód-P]),AP$7),"")</f>
        <v/>
      </c>
      <c r="AQ302" s="48" t="str">
        <f ca="1">IF(AND($B302&gt;0,AQ$7&gt;0),INDEX(Výskyt[#Data],MATCH($B302,Výskyt[kód-P]),AQ$7),"")</f>
        <v/>
      </c>
      <c r="AR302" s="48" t="str">
        <f ca="1">IF(AND($B302&gt;0,AR$7&gt;0),INDEX(Výskyt[#Data],MATCH($B302,Výskyt[kód-P]),AR$7),"")</f>
        <v/>
      </c>
      <c r="AS302" s="48" t="str">
        <f ca="1">IF(AND($B302&gt;0,AS$7&gt;0),INDEX(Výskyt[#Data],MATCH($B302,Výskyt[kód-P]),AS$7),"")</f>
        <v/>
      </c>
      <c r="AT302" s="48" t="str">
        <f ca="1">IF(AND($B302&gt;0,AT$7&gt;0),INDEX(Výskyt[#Data],MATCH($B302,Výskyt[kód-P]),AT$7),"")</f>
        <v/>
      </c>
      <c r="AU302" s="48" t="str">
        <f ca="1">IF(AND($B302&gt;0,AU$7&gt;0),INDEX(Výskyt[#Data],MATCH($B302,Výskyt[kód-P]),AU$7),"")</f>
        <v/>
      </c>
      <c r="AV302" s="48" t="str">
        <f ca="1">IF(AND($B302&gt;0,AV$7&gt;0),INDEX(Výskyt[#Data],MATCH($B302,Výskyt[kód-P]),AV$7),"")</f>
        <v/>
      </c>
      <c r="AW302" s="48" t="str">
        <f ca="1">IF(AND($B302&gt;0,AW$7&gt;0),INDEX(Výskyt[#Data],MATCH($B302,Výskyt[kód-P]),AW$7),"")</f>
        <v/>
      </c>
      <c r="AX302" s="48" t="str">
        <f ca="1">IF(AND($B302&gt;0,AX$7&gt;0),INDEX(Výskyt[#Data],MATCH($B302,Výskyt[kód-P]),AX$7),"")</f>
        <v/>
      </c>
      <c r="AY302" s="48" t="str">
        <f ca="1">IF(AND($B302&gt;0,AY$7&gt;0),INDEX(Výskyt[#Data],MATCH($B302,Výskyt[kód-P]),AY$7),"")</f>
        <v/>
      </c>
      <c r="AZ302" s="48" t="str">
        <f ca="1">IF(AND($B302&gt;0,AZ$7&gt;0),INDEX(Výskyt[#Data],MATCH($B302,Výskyt[kód-P]),AZ$7),"")</f>
        <v/>
      </c>
      <c r="BA302" s="48" t="str">
        <f ca="1">IF(AND($B302&gt;0,BA$7&gt;0),INDEX(Výskyt[#Data],MATCH($B302,Výskyt[kód-P]),BA$7),"")</f>
        <v/>
      </c>
      <c r="BB302" s="42"/>
    </row>
    <row r="303" spans="1:54" ht="12.75" customHeight="1" x14ac:dyDescent="0.4">
      <c r="A303" s="54">
        <v>295</v>
      </c>
      <c r="B303" s="55" t="str">
        <f>IFERROR(INDEX(Výskyt[[poradie]:[kód-P]],MATCH(A303,Výskyt[poradie],0),2),"")</f>
        <v/>
      </c>
      <c r="C303" s="55" t="str">
        <f>IFERROR(INDEX(Cenník[[Kód]:[Názov]],MATCH($B303,Cenník[Kód]),2),"")</f>
        <v/>
      </c>
      <c r="D303" s="48" t="str">
        <f t="shared" ca="1" si="12"/>
        <v/>
      </c>
      <c r="E303" s="56" t="str">
        <f>IFERROR(INDEX(Cenník[[KódN]:[JC]],MATCH($B303,Cenník[KódN]),2),"")</f>
        <v/>
      </c>
      <c r="F303" s="57" t="str">
        <f t="shared" ca="1" si="13"/>
        <v/>
      </c>
      <c r="G303" s="42"/>
      <c r="H303" s="58" t="str">
        <f t="shared" si="14"/>
        <v/>
      </c>
      <c r="I303" s="48" t="str">
        <f ca="1">IF(AND($B303&gt;0,I$7&gt;0),INDEX(Výskyt[#Data],MATCH($B303,Výskyt[kód-P]),I$7),"")</f>
        <v/>
      </c>
      <c r="J303" s="48" t="str">
        <f ca="1">IF(AND($B303&gt;0,J$7&gt;0),INDEX(Výskyt[#Data],MATCH($B303,Výskyt[kód-P]),J$7),"")</f>
        <v/>
      </c>
      <c r="K303" s="48" t="str">
        <f ca="1">IF(AND($B303&gt;0,K$7&gt;0),INDEX(Výskyt[#Data],MATCH($B303,Výskyt[kód-P]),K$7),"")</f>
        <v/>
      </c>
      <c r="L303" s="48" t="str">
        <f ca="1">IF(AND($B303&gt;0,L$7&gt;0),INDEX(Výskyt[#Data],MATCH($B303,Výskyt[kód-P]),L$7),"")</f>
        <v/>
      </c>
      <c r="M303" s="48" t="str">
        <f ca="1">IF(AND($B303&gt;0,M$7&gt;0),INDEX(Výskyt[#Data],MATCH($B303,Výskyt[kód-P]),M$7),"")</f>
        <v/>
      </c>
      <c r="N303" s="48" t="str">
        <f ca="1">IF(AND($B303&gt;0,N$7&gt;0),INDEX(Výskyt[#Data],MATCH($B303,Výskyt[kód-P]),N$7),"")</f>
        <v/>
      </c>
      <c r="O303" s="48" t="str">
        <f ca="1">IF(AND($B303&gt;0,O$7&gt;0),INDEX(Výskyt[#Data],MATCH($B303,Výskyt[kód-P]),O$7),"")</f>
        <v/>
      </c>
      <c r="P303" s="48" t="str">
        <f ca="1">IF(AND($B303&gt;0,P$7&gt;0),INDEX(Výskyt[#Data],MATCH($B303,Výskyt[kód-P]),P$7),"")</f>
        <v/>
      </c>
      <c r="Q303" s="48" t="str">
        <f ca="1">IF(AND($B303&gt;0,Q$7&gt;0),INDEX(Výskyt[#Data],MATCH($B303,Výskyt[kód-P]),Q$7),"")</f>
        <v/>
      </c>
      <c r="R303" s="48" t="str">
        <f ca="1">IF(AND($B303&gt;0,R$7&gt;0),INDEX(Výskyt[#Data],MATCH($B303,Výskyt[kód-P]),R$7),"")</f>
        <v/>
      </c>
      <c r="S303" s="48" t="str">
        <f ca="1">IF(AND($B303&gt;0,S$7&gt;0),INDEX(Výskyt[#Data],MATCH($B303,Výskyt[kód-P]),S$7),"")</f>
        <v/>
      </c>
      <c r="T303" s="48" t="str">
        <f ca="1">IF(AND($B303&gt;0,T$7&gt;0),INDEX(Výskyt[#Data],MATCH($B303,Výskyt[kód-P]),T$7),"")</f>
        <v/>
      </c>
      <c r="U303" s="48" t="str">
        <f ca="1">IF(AND($B303&gt;0,U$7&gt;0),INDEX(Výskyt[#Data],MATCH($B303,Výskyt[kód-P]),U$7),"")</f>
        <v/>
      </c>
      <c r="V303" s="48" t="str">
        <f ca="1">IF(AND($B303&gt;0,V$7&gt;0),INDEX(Výskyt[#Data],MATCH($B303,Výskyt[kód-P]),V$7),"")</f>
        <v/>
      </c>
      <c r="W303" s="48" t="str">
        <f ca="1">IF(AND($B303&gt;0,W$7&gt;0),INDEX(Výskyt[#Data],MATCH($B303,Výskyt[kód-P]),W$7),"")</f>
        <v/>
      </c>
      <c r="X303" s="48" t="str">
        <f ca="1">IF(AND($B303&gt;0,X$7&gt;0),INDEX(Výskyt[#Data],MATCH($B303,Výskyt[kód-P]),X$7),"")</f>
        <v/>
      </c>
      <c r="Y303" s="48" t="str">
        <f ca="1">IF(AND($B303&gt;0,Y$7&gt;0),INDEX(Výskyt[#Data],MATCH($B303,Výskyt[kód-P]),Y$7),"")</f>
        <v/>
      </c>
      <c r="Z303" s="48" t="str">
        <f ca="1">IF(AND($B303&gt;0,Z$7&gt;0),INDEX(Výskyt[#Data],MATCH($B303,Výskyt[kód-P]),Z$7),"")</f>
        <v/>
      </c>
      <c r="AA303" s="48" t="str">
        <f ca="1">IF(AND($B303&gt;0,AA$7&gt;0),INDEX(Výskyt[#Data],MATCH($B303,Výskyt[kód-P]),AA$7),"")</f>
        <v/>
      </c>
      <c r="AB303" s="48" t="str">
        <f ca="1">IF(AND($B303&gt;0,AB$7&gt;0),INDEX(Výskyt[#Data],MATCH($B303,Výskyt[kód-P]),AB$7),"")</f>
        <v/>
      </c>
      <c r="AC303" s="48" t="str">
        <f ca="1">IF(AND($B303&gt;0,AC$7&gt;0),INDEX(Výskyt[#Data],MATCH($B303,Výskyt[kód-P]),AC$7),"")</f>
        <v/>
      </c>
      <c r="AD303" s="48" t="str">
        <f ca="1">IF(AND($B303&gt;0,AD$7&gt;0),INDEX(Výskyt[#Data],MATCH($B303,Výskyt[kód-P]),AD$7),"")</f>
        <v/>
      </c>
      <c r="AE303" s="48" t="str">
        <f ca="1">IF(AND($B303&gt;0,AE$7&gt;0),INDEX(Výskyt[#Data],MATCH($B303,Výskyt[kód-P]),AE$7),"")</f>
        <v/>
      </c>
      <c r="AF303" s="48" t="str">
        <f ca="1">IF(AND($B303&gt;0,AF$7&gt;0),INDEX(Výskyt[#Data],MATCH($B303,Výskyt[kód-P]),AF$7),"")</f>
        <v/>
      </c>
      <c r="AG303" s="48" t="str">
        <f ca="1">IF(AND($B303&gt;0,AG$7&gt;0),INDEX(Výskyt[#Data],MATCH($B303,Výskyt[kód-P]),AG$7),"")</f>
        <v/>
      </c>
      <c r="AH303" s="48" t="str">
        <f ca="1">IF(AND($B303&gt;0,AH$7&gt;0),INDEX(Výskyt[#Data],MATCH($B303,Výskyt[kód-P]),AH$7),"")</f>
        <v/>
      </c>
      <c r="AI303" s="48" t="str">
        <f ca="1">IF(AND($B303&gt;0,AI$7&gt;0),INDEX(Výskyt[#Data],MATCH($B303,Výskyt[kód-P]),AI$7),"")</f>
        <v/>
      </c>
      <c r="AJ303" s="48" t="str">
        <f ca="1">IF(AND($B303&gt;0,AJ$7&gt;0),INDEX(Výskyt[#Data],MATCH($B303,Výskyt[kód-P]),AJ$7),"")</f>
        <v/>
      </c>
      <c r="AK303" s="48" t="str">
        <f ca="1">IF(AND($B303&gt;0,AK$7&gt;0),INDEX(Výskyt[#Data],MATCH($B303,Výskyt[kód-P]),AK$7),"")</f>
        <v/>
      </c>
      <c r="AL303" s="48" t="str">
        <f ca="1">IF(AND($B303&gt;0,AL$7&gt;0),INDEX(Výskyt[#Data],MATCH($B303,Výskyt[kód-P]),AL$7),"")</f>
        <v/>
      </c>
      <c r="AM303" s="48" t="str">
        <f ca="1">IF(AND($B303&gt;0,AM$7&gt;0),INDEX(Výskyt[#Data],MATCH($B303,Výskyt[kód-P]),AM$7),"")</f>
        <v/>
      </c>
      <c r="AN303" s="48" t="str">
        <f ca="1">IF(AND($B303&gt;0,AN$7&gt;0),INDEX(Výskyt[#Data],MATCH($B303,Výskyt[kód-P]),AN$7),"")</f>
        <v/>
      </c>
      <c r="AO303" s="48" t="str">
        <f ca="1">IF(AND($B303&gt;0,AO$7&gt;0),INDEX(Výskyt[#Data],MATCH($B303,Výskyt[kód-P]),AO$7),"")</f>
        <v/>
      </c>
      <c r="AP303" s="48" t="str">
        <f ca="1">IF(AND($B303&gt;0,AP$7&gt;0),INDEX(Výskyt[#Data],MATCH($B303,Výskyt[kód-P]),AP$7),"")</f>
        <v/>
      </c>
      <c r="AQ303" s="48" t="str">
        <f ca="1">IF(AND($B303&gt;0,AQ$7&gt;0),INDEX(Výskyt[#Data],MATCH($B303,Výskyt[kód-P]),AQ$7),"")</f>
        <v/>
      </c>
      <c r="AR303" s="48" t="str">
        <f ca="1">IF(AND($B303&gt;0,AR$7&gt;0),INDEX(Výskyt[#Data],MATCH($B303,Výskyt[kód-P]),AR$7),"")</f>
        <v/>
      </c>
      <c r="AS303" s="48" t="str">
        <f ca="1">IF(AND($B303&gt;0,AS$7&gt;0),INDEX(Výskyt[#Data],MATCH($B303,Výskyt[kód-P]),AS$7),"")</f>
        <v/>
      </c>
      <c r="AT303" s="48" t="str">
        <f ca="1">IF(AND($B303&gt;0,AT$7&gt;0),INDEX(Výskyt[#Data],MATCH($B303,Výskyt[kód-P]),AT$7),"")</f>
        <v/>
      </c>
      <c r="AU303" s="48" t="str">
        <f ca="1">IF(AND($B303&gt;0,AU$7&gt;0),INDEX(Výskyt[#Data],MATCH($B303,Výskyt[kód-P]),AU$7),"")</f>
        <v/>
      </c>
      <c r="AV303" s="48" t="str">
        <f ca="1">IF(AND($B303&gt;0,AV$7&gt;0),INDEX(Výskyt[#Data],MATCH($B303,Výskyt[kód-P]),AV$7),"")</f>
        <v/>
      </c>
      <c r="AW303" s="48" t="str">
        <f ca="1">IF(AND($B303&gt;0,AW$7&gt;0),INDEX(Výskyt[#Data],MATCH($B303,Výskyt[kód-P]),AW$7),"")</f>
        <v/>
      </c>
      <c r="AX303" s="48" t="str">
        <f ca="1">IF(AND($B303&gt;0,AX$7&gt;0),INDEX(Výskyt[#Data],MATCH($B303,Výskyt[kód-P]),AX$7),"")</f>
        <v/>
      </c>
      <c r="AY303" s="48" t="str">
        <f ca="1">IF(AND($B303&gt;0,AY$7&gt;0),INDEX(Výskyt[#Data],MATCH($B303,Výskyt[kód-P]),AY$7),"")</f>
        <v/>
      </c>
      <c r="AZ303" s="48" t="str">
        <f ca="1">IF(AND($B303&gt;0,AZ$7&gt;0),INDEX(Výskyt[#Data],MATCH($B303,Výskyt[kód-P]),AZ$7),"")</f>
        <v/>
      </c>
      <c r="BA303" s="48" t="str">
        <f ca="1">IF(AND($B303&gt;0,BA$7&gt;0),INDEX(Výskyt[#Data],MATCH($B303,Výskyt[kód-P]),BA$7),"")</f>
        <v/>
      </c>
      <c r="BB303" s="42"/>
    </row>
    <row r="304" spans="1:54" ht="12.75" customHeight="1" x14ac:dyDescent="0.4">
      <c r="A304" s="54">
        <v>296</v>
      </c>
      <c r="B304" s="55" t="str">
        <f>IFERROR(INDEX(Výskyt[[poradie]:[kód-P]],MATCH(A304,Výskyt[poradie],0),2),"")</f>
        <v/>
      </c>
      <c r="C304" s="55" t="str">
        <f>IFERROR(INDEX(Cenník[[Kód]:[Názov]],MATCH($B304,Cenník[Kód]),2),"")</f>
        <v/>
      </c>
      <c r="D304" s="48" t="str">
        <f t="shared" ca="1" si="12"/>
        <v/>
      </c>
      <c r="E304" s="56" t="str">
        <f>IFERROR(INDEX(Cenník[[KódN]:[JC]],MATCH($B304,Cenník[KódN]),2),"")</f>
        <v/>
      </c>
      <c r="F304" s="57" t="str">
        <f t="shared" ca="1" si="13"/>
        <v/>
      </c>
      <c r="G304" s="42"/>
      <c r="H304" s="58" t="str">
        <f t="shared" si="14"/>
        <v/>
      </c>
      <c r="I304" s="48" t="str">
        <f ca="1">IF(AND($B304&gt;0,I$7&gt;0),INDEX(Výskyt[#Data],MATCH($B304,Výskyt[kód-P]),I$7),"")</f>
        <v/>
      </c>
      <c r="J304" s="48" t="str">
        <f ca="1">IF(AND($B304&gt;0,J$7&gt;0),INDEX(Výskyt[#Data],MATCH($B304,Výskyt[kód-P]),J$7),"")</f>
        <v/>
      </c>
      <c r="K304" s="48" t="str">
        <f ca="1">IF(AND($B304&gt;0,K$7&gt;0),INDEX(Výskyt[#Data],MATCH($B304,Výskyt[kód-P]),K$7),"")</f>
        <v/>
      </c>
      <c r="L304" s="48" t="str">
        <f ca="1">IF(AND($B304&gt;0,L$7&gt;0),INDEX(Výskyt[#Data],MATCH($B304,Výskyt[kód-P]),L$7),"")</f>
        <v/>
      </c>
      <c r="M304" s="48" t="str">
        <f ca="1">IF(AND($B304&gt;0,M$7&gt;0),INDEX(Výskyt[#Data],MATCH($B304,Výskyt[kód-P]),M$7),"")</f>
        <v/>
      </c>
      <c r="N304" s="48" t="str">
        <f ca="1">IF(AND($B304&gt;0,N$7&gt;0),INDEX(Výskyt[#Data],MATCH($B304,Výskyt[kód-P]),N$7),"")</f>
        <v/>
      </c>
      <c r="O304" s="48" t="str">
        <f ca="1">IF(AND($B304&gt;0,O$7&gt;0),INDEX(Výskyt[#Data],MATCH($B304,Výskyt[kód-P]),O$7),"")</f>
        <v/>
      </c>
      <c r="P304" s="48" t="str">
        <f ca="1">IF(AND($B304&gt;0,P$7&gt;0),INDEX(Výskyt[#Data],MATCH($B304,Výskyt[kód-P]),P$7),"")</f>
        <v/>
      </c>
      <c r="Q304" s="48" t="str">
        <f ca="1">IF(AND($B304&gt;0,Q$7&gt;0),INDEX(Výskyt[#Data],MATCH($B304,Výskyt[kód-P]),Q$7),"")</f>
        <v/>
      </c>
      <c r="R304" s="48" t="str">
        <f ca="1">IF(AND($B304&gt;0,R$7&gt;0),INDEX(Výskyt[#Data],MATCH($B304,Výskyt[kód-P]),R$7),"")</f>
        <v/>
      </c>
      <c r="S304" s="48" t="str">
        <f ca="1">IF(AND($B304&gt;0,S$7&gt;0),INDEX(Výskyt[#Data],MATCH($B304,Výskyt[kód-P]),S$7),"")</f>
        <v/>
      </c>
      <c r="T304" s="48" t="str">
        <f ca="1">IF(AND($B304&gt;0,T$7&gt;0),INDEX(Výskyt[#Data],MATCH($B304,Výskyt[kód-P]),T$7),"")</f>
        <v/>
      </c>
      <c r="U304" s="48" t="str">
        <f ca="1">IF(AND($B304&gt;0,U$7&gt;0),INDEX(Výskyt[#Data],MATCH($B304,Výskyt[kód-P]),U$7),"")</f>
        <v/>
      </c>
      <c r="V304" s="48" t="str">
        <f ca="1">IF(AND($B304&gt;0,V$7&gt;0),INDEX(Výskyt[#Data],MATCH($B304,Výskyt[kód-P]),V$7),"")</f>
        <v/>
      </c>
      <c r="W304" s="48" t="str">
        <f ca="1">IF(AND($B304&gt;0,W$7&gt;0),INDEX(Výskyt[#Data],MATCH($B304,Výskyt[kód-P]),W$7),"")</f>
        <v/>
      </c>
      <c r="X304" s="48" t="str">
        <f ca="1">IF(AND($B304&gt;0,X$7&gt;0),INDEX(Výskyt[#Data],MATCH($B304,Výskyt[kód-P]),X$7),"")</f>
        <v/>
      </c>
      <c r="Y304" s="48" t="str">
        <f ca="1">IF(AND($B304&gt;0,Y$7&gt;0),INDEX(Výskyt[#Data],MATCH($B304,Výskyt[kód-P]),Y$7),"")</f>
        <v/>
      </c>
      <c r="Z304" s="48" t="str">
        <f ca="1">IF(AND($B304&gt;0,Z$7&gt;0),INDEX(Výskyt[#Data],MATCH($B304,Výskyt[kód-P]),Z$7),"")</f>
        <v/>
      </c>
      <c r="AA304" s="48" t="str">
        <f ca="1">IF(AND($B304&gt;0,AA$7&gt;0),INDEX(Výskyt[#Data],MATCH($B304,Výskyt[kód-P]),AA$7),"")</f>
        <v/>
      </c>
      <c r="AB304" s="48" t="str">
        <f ca="1">IF(AND($B304&gt;0,AB$7&gt;0),INDEX(Výskyt[#Data],MATCH($B304,Výskyt[kód-P]),AB$7),"")</f>
        <v/>
      </c>
      <c r="AC304" s="48" t="str">
        <f ca="1">IF(AND($B304&gt;0,AC$7&gt;0),INDEX(Výskyt[#Data],MATCH($B304,Výskyt[kód-P]),AC$7),"")</f>
        <v/>
      </c>
      <c r="AD304" s="48" t="str">
        <f ca="1">IF(AND($B304&gt;0,AD$7&gt;0),INDEX(Výskyt[#Data],MATCH($B304,Výskyt[kód-P]),AD$7),"")</f>
        <v/>
      </c>
      <c r="AE304" s="48" t="str">
        <f ca="1">IF(AND($B304&gt;0,AE$7&gt;0),INDEX(Výskyt[#Data],MATCH($B304,Výskyt[kód-P]),AE$7),"")</f>
        <v/>
      </c>
      <c r="AF304" s="48" t="str">
        <f ca="1">IF(AND($B304&gt;0,AF$7&gt;0),INDEX(Výskyt[#Data],MATCH($B304,Výskyt[kód-P]),AF$7),"")</f>
        <v/>
      </c>
      <c r="AG304" s="48" t="str">
        <f ca="1">IF(AND($B304&gt;0,AG$7&gt;0),INDEX(Výskyt[#Data],MATCH($B304,Výskyt[kód-P]),AG$7),"")</f>
        <v/>
      </c>
      <c r="AH304" s="48" t="str">
        <f ca="1">IF(AND($B304&gt;0,AH$7&gt;0),INDEX(Výskyt[#Data],MATCH($B304,Výskyt[kód-P]),AH$7),"")</f>
        <v/>
      </c>
      <c r="AI304" s="48" t="str">
        <f ca="1">IF(AND($B304&gt;0,AI$7&gt;0),INDEX(Výskyt[#Data],MATCH($B304,Výskyt[kód-P]),AI$7),"")</f>
        <v/>
      </c>
      <c r="AJ304" s="48" t="str">
        <f ca="1">IF(AND($B304&gt;0,AJ$7&gt;0),INDEX(Výskyt[#Data],MATCH($B304,Výskyt[kód-P]),AJ$7),"")</f>
        <v/>
      </c>
      <c r="AK304" s="48" t="str">
        <f ca="1">IF(AND($B304&gt;0,AK$7&gt;0),INDEX(Výskyt[#Data],MATCH($B304,Výskyt[kód-P]),AK$7),"")</f>
        <v/>
      </c>
      <c r="AL304" s="48" t="str">
        <f ca="1">IF(AND($B304&gt;0,AL$7&gt;0),INDEX(Výskyt[#Data],MATCH($B304,Výskyt[kód-P]),AL$7),"")</f>
        <v/>
      </c>
      <c r="AM304" s="48" t="str">
        <f ca="1">IF(AND($B304&gt;0,AM$7&gt;0),INDEX(Výskyt[#Data],MATCH($B304,Výskyt[kód-P]),AM$7),"")</f>
        <v/>
      </c>
      <c r="AN304" s="48" t="str">
        <f ca="1">IF(AND($B304&gt;0,AN$7&gt;0),INDEX(Výskyt[#Data],MATCH($B304,Výskyt[kód-P]),AN$7),"")</f>
        <v/>
      </c>
      <c r="AO304" s="48" t="str">
        <f ca="1">IF(AND($B304&gt;0,AO$7&gt;0),INDEX(Výskyt[#Data],MATCH($B304,Výskyt[kód-P]),AO$7),"")</f>
        <v/>
      </c>
      <c r="AP304" s="48" t="str">
        <f ca="1">IF(AND($B304&gt;0,AP$7&gt;0),INDEX(Výskyt[#Data],MATCH($B304,Výskyt[kód-P]),AP$7),"")</f>
        <v/>
      </c>
      <c r="AQ304" s="48" t="str">
        <f ca="1">IF(AND($B304&gt;0,AQ$7&gt;0),INDEX(Výskyt[#Data],MATCH($B304,Výskyt[kód-P]),AQ$7),"")</f>
        <v/>
      </c>
      <c r="AR304" s="48" t="str">
        <f ca="1">IF(AND($B304&gt;0,AR$7&gt;0),INDEX(Výskyt[#Data],MATCH($B304,Výskyt[kód-P]),AR$7),"")</f>
        <v/>
      </c>
      <c r="AS304" s="48" t="str">
        <f ca="1">IF(AND($B304&gt;0,AS$7&gt;0),INDEX(Výskyt[#Data],MATCH($B304,Výskyt[kód-P]),AS$7),"")</f>
        <v/>
      </c>
      <c r="AT304" s="48" t="str">
        <f ca="1">IF(AND($B304&gt;0,AT$7&gt;0),INDEX(Výskyt[#Data],MATCH($B304,Výskyt[kód-P]),AT$7),"")</f>
        <v/>
      </c>
      <c r="AU304" s="48" t="str">
        <f ca="1">IF(AND($B304&gt;0,AU$7&gt;0),INDEX(Výskyt[#Data],MATCH($B304,Výskyt[kód-P]),AU$7),"")</f>
        <v/>
      </c>
      <c r="AV304" s="48" t="str">
        <f ca="1">IF(AND($B304&gt;0,AV$7&gt;0),INDEX(Výskyt[#Data],MATCH($B304,Výskyt[kód-P]),AV$7),"")</f>
        <v/>
      </c>
      <c r="AW304" s="48" t="str">
        <f ca="1">IF(AND($B304&gt;0,AW$7&gt;0),INDEX(Výskyt[#Data],MATCH($B304,Výskyt[kód-P]),AW$7),"")</f>
        <v/>
      </c>
      <c r="AX304" s="48" t="str">
        <f ca="1">IF(AND($B304&gt;0,AX$7&gt;0),INDEX(Výskyt[#Data],MATCH($B304,Výskyt[kód-P]),AX$7),"")</f>
        <v/>
      </c>
      <c r="AY304" s="48" t="str">
        <f ca="1">IF(AND($B304&gt;0,AY$7&gt;0),INDEX(Výskyt[#Data],MATCH($B304,Výskyt[kód-P]),AY$7),"")</f>
        <v/>
      </c>
      <c r="AZ304" s="48" t="str">
        <f ca="1">IF(AND($B304&gt;0,AZ$7&gt;0),INDEX(Výskyt[#Data],MATCH($B304,Výskyt[kód-P]),AZ$7),"")</f>
        <v/>
      </c>
      <c r="BA304" s="48" t="str">
        <f ca="1">IF(AND($B304&gt;0,BA$7&gt;0),INDEX(Výskyt[#Data],MATCH($B304,Výskyt[kód-P]),BA$7),"")</f>
        <v/>
      </c>
      <c r="BB304" s="42"/>
    </row>
    <row r="305" spans="1:54" ht="12.75" customHeight="1" x14ac:dyDescent="0.4">
      <c r="A305" s="54">
        <v>297</v>
      </c>
      <c r="B305" s="55" t="str">
        <f>IFERROR(INDEX(Výskyt[[poradie]:[kód-P]],MATCH(A305,Výskyt[poradie],0),2),"")</f>
        <v/>
      </c>
      <c r="C305" s="55" t="str">
        <f>IFERROR(INDEX(Cenník[[Kód]:[Názov]],MATCH($B305,Cenník[Kód]),2),"")</f>
        <v/>
      </c>
      <c r="D305" s="48" t="str">
        <f t="shared" ca="1" si="12"/>
        <v/>
      </c>
      <c r="E305" s="56" t="str">
        <f>IFERROR(INDEX(Cenník[[KódN]:[JC]],MATCH($B305,Cenník[KódN]),2),"")</f>
        <v/>
      </c>
      <c r="F305" s="57" t="str">
        <f t="shared" ca="1" si="13"/>
        <v/>
      </c>
      <c r="G305" s="42"/>
      <c r="H305" s="58" t="str">
        <f t="shared" si="14"/>
        <v/>
      </c>
      <c r="I305" s="48" t="str">
        <f ca="1">IF(AND($B305&gt;0,I$7&gt;0),INDEX(Výskyt[#Data],MATCH($B305,Výskyt[kód-P]),I$7),"")</f>
        <v/>
      </c>
      <c r="J305" s="48" t="str">
        <f ca="1">IF(AND($B305&gt;0,J$7&gt;0),INDEX(Výskyt[#Data],MATCH($B305,Výskyt[kód-P]),J$7),"")</f>
        <v/>
      </c>
      <c r="K305" s="48" t="str">
        <f ca="1">IF(AND($B305&gt;0,K$7&gt;0),INDEX(Výskyt[#Data],MATCH($B305,Výskyt[kód-P]),K$7),"")</f>
        <v/>
      </c>
      <c r="L305" s="48" t="str">
        <f ca="1">IF(AND($B305&gt;0,L$7&gt;0),INDEX(Výskyt[#Data],MATCH($B305,Výskyt[kód-P]),L$7),"")</f>
        <v/>
      </c>
      <c r="M305" s="48" t="str">
        <f ca="1">IF(AND($B305&gt;0,M$7&gt;0),INDEX(Výskyt[#Data],MATCH($B305,Výskyt[kód-P]),M$7),"")</f>
        <v/>
      </c>
      <c r="N305" s="48" t="str">
        <f ca="1">IF(AND($B305&gt;0,N$7&gt;0),INDEX(Výskyt[#Data],MATCH($B305,Výskyt[kód-P]),N$7),"")</f>
        <v/>
      </c>
      <c r="O305" s="48" t="str">
        <f ca="1">IF(AND($B305&gt;0,O$7&gt;0),INDEX(Výskyt[#Data],MATCH($B305,Výskyt[kód-P]),O$7),"")</f>
        <v/>
      </c>
      <c r="P305" s="48" t="str">
        <f ca="1">IF(AND($B305&gt;0,P$7&gt;0),INDEX(Výskyt[#Data],MATCH($B305,Výskyt[kód-P]),P$7),"")</f>
        <v/>
      </c>
      <c r="Q305" s="48" t="str">
        <f ca="1">IF(AND($B305&gt;0,Q$7&gt;0),INDEX(Výskyt[#Data],MATCH($B305,Výskyt[kód-P]),Q$7),"")</f>
        <v/>
      </c>
      <c r="R305" s="48" t="str">
        <f ca="1">IF(AND($B305&gt;0,R$7&gt;0),INDEX(Výskyt[#Data],MATCH($B305,Výskyt[kód-P]),R$7),"")</f>
        <v/>
      </c>
      <c r="S305" s="48" t="str">
        <f ca="1">IF(AND($B305&gt;0,S$7&gt;0),INDEX(Výskyt[#Data],MATCH($B305,Výskyt[kód-P]),S$7),"")</f>
        <v/>
      </c>
      <c r="T305" s="48" t="str">
        <f ca="1">IF(AND($B305&gt;0,T$7&gt;0),INDEX(Výskyt[#Data],MATCH($B305,Výskyt[kód-P]),T$7),"")</f>
        <v/>
      </c>
      <c r="U305" s="48" t="str">
        <f ca="1">IF(AND($B305&gt;0,U$7&gt;0),INDEX(Výskyt[#Data],MATCH($B305,Výskyt[kód-P]),U$7),"")</f>
        <v/>
      </c>
      <c r="V305" s="48" t="str">
        <f ca="1">IF(AND($B305&gt;0,V$7&gt;0),INDEX(Výskyt[#Data],MATCH($B305,Výskyt[kód-P]),V$7),"")</f>
        <v/>
      </c>
      <c r="W305" s="48" t="str">
        <f ca="1">IF(AND($B305&gt;0,W$7&gt;0),INDEX(Výskyt[#Data],MATCH($B305,Výskyt[kód-P]),W$7),"")</f>
        <v/>
      </c>
      <c r="X305" s="48" t="str">
        <f ca="1">IF(AND($B305&gt;0,X$7&gt;0),INDEX(Výskyt[#Data],MATCH($B305,Výskyt[kód-P]),X$7),"")</f>
        <v/>
      </c>
      <c r="Y305" s="48" t="str">
        <f ca="1">IF(AND($B305&gt;0,Y$7&gt;0),INDEX(Výskyt[#Data],MATCH($B305,Výskyt[kód-P]),Y$7),"")</f>
        <v/>
      </c>
      <c r="Z305" s="48" t="str">
        <f ca="1">IF(AND($B305&gt;0,Z$7&gt;0),INDEX(Výskyt[#Data],MATCH($B305,Výskyt[kód-P]),Z$7),"")</f>
        <v/>
      </c>
      <c r="AA305" s="48" t="str">
        <f ca="1">IF(AND($B305&gt;0,AA$7&gt;0),INDEX(Výskyt[#Data],MATCH($B305,Výskyt[kód-P]),AA$7),"")</f>
        <v/>
      </c>
      <c r="AB305" s="48" t="str">
        <f ca="1">IF(AND($B305&gt;0,AB$7&gt;0),INDEX(Výskyt[#Data],MATCH($B305,Výskyt[kód-P]),AB$7),"")</f>
        <v/>
      </c>
      <c r="AC305" s="48" t="str">
        <f ca="1">IF(AND($B305&gt;0,AC$7&gt;0),INDEX(Výskyt[#Data],MATCH($B305,Výskyt[kód-P]),AC$7),"")</f>
        <v/>
      </c>
      <c r="AD305" s="48" t="str">
        <f ca="1">IF(AND($B305&gt;0,AD$7&gt;0),INDEX(Výskyt[#Data],MATCH($B305,Výskyt[kód-P]),AD$7),"")</f>
        <v/>
      </c>
      <c r="AE305" s="48" t="str">
        <f ca="1">IF(AND($B305&gt;0,AE$7&gt;0),INDEX(Výskyt[#Data],MATCH($B305,Výskyt[kód-P]),AE$7),"")</f>
        <v/>
      </c>
      <c r="AF305" s="48" t="str">
        <f ca="1">IF(AND($B305&gt;0,AF$7&gt;0),INDEX(Výskyt[#Data],MATCH($B305,Výskyt[kód-P]),AF$7),"")</f>
        <v/>
      </c>
      <c r="AG305" s="48" t="str">
        <f ca="1">IF(AND($B305&gt;0,AG$7&gt;0),INDEX(Výskyt[#Data],MATCH($B305,Výskyt[kód-P]),AG$7),"")</f>
        <v/>
      </c>
      <c r="AH305" s="48" t="str">
        <f ca="1">IF(AND($B305&gt;0,AH$7&gt;0),INDEX(Výskyt[#Data],MATCH($B305,Výskyt[kód-P]),AH$7),"")</f>
        <v/>
      </c>
      <c r="AI305" s="48" t="str">
        <f ca="1">IF(AND($B305&gt;0,AI$7&gt;0),INDEX(Výskyt[#Data],MATCH($B305,Výskyt[kód-P]),AI$7),"")</f>
        <v/>
      </c>
      <c r="AJ305" s="48" t="str">
        <f ca="1">IF(AND($B305&gt;0,AJ$7&gt;0),INDEX(Výskyt[#Data],MATCH($B305,Výskyt[kód-P]),AJ$7),"")</f>
        <v/>
      </c>
      <c r="AK305" s="48" t="str">
        <f ca="1">IF(AND($B305&gt;0,AK$7&gt;0),INDEX(Výskyt[#Data],MATCH($B305,Výskyt[kód-P]),AK$7),"")</f>
        <v/>
      </c>
      <c r="AL305" s="48" t="str">
        <f ca="1">IF(AND($B305&gt;0,AL$7&gt;0),INDEX(Výskyt[#Data],MATCH($B305,Výskyt[kód-P]),AL$7),"")</f>
        <v/>
      </c>
      <c r="AM305" s="48" t="str">
        <f ca="1">IF(AND($B305&gt;0,AM$7&gt;0),INDEX(Výskyt[#Data],MATCH($B305,Výskyt[kód-P]),AM$7),"")</f>
        <v/>
      </c>
      <c r="AN305" s="48" t="str">
        <f ca="1">IF(AND($B305&gt;0,AN$7&gt;0),INDEX(Výskyt[#Data],MATCH($B305,Výskyt[kód-P]),AN$7),"")</f>
        <v/>
      </c>
      <c r="AO305" s="48" t="str">
        <f ca="1">IF(AND($B305&gt;0,AO$7&gt;0),INDEX(Výskyt[#Data],MATCH($B305,Výskyt[kód-P]),AO$7),"")</f>
        <v/>
      </c>
      <c r="AP305" s="48" t="str">
        <f ca="1">IF(AND($B305&gt;0,AP$7&gt;0),INDEX(Výskyt[#Data],MATCH($B305,Výskyt[kód-P]),AP$7),"")</f>
        <v/>
      </c>
      <c r="AQ305" s="48" t="str">
        <f ca="1">IF(AND($B305&gt;0,AQ$7&gt;0),INDEX(Výskyt[#Data],MATCH($B305,Výskyt[kód-P]),AQ$7),"")</f>
        <v/>
      </c>
      <c r="AR305" s="48" t="str">
        <f ca="1">IF(AND($B305&gt;0,AR$7&gt;0),INDEX(Výskyt[#Data],MATCH($B305,Výskyt[kód-P]),AR$7),"")</f>
        <v/>
      </c>
      <c r="AS305" s="48" t="str">
        <f ca="1">IF(AND($B305&gt;0,AS$7&gt;0),INDEX(Výskyt[#Data],MATCH($B305,Výskyt[kód-P]),AS$7),"")</f>
        <v/>
      </c>
      <c r="AT305" s="48" t="str">
        <f ca="1">IF(AND($B305&gt;0,AT$7&gt;0),INDEX(Výskyt[#Data],MATCH($B305,Výskyt[kód-P]),AT$7),"")</f>
        <v/>
      </c>
      <c r="AU305" s="48" t="str">
        <f ca="1">IF(AND($B305&gt;0,AU$7&gt;0),INDEX(Výskyt[#Data],MATCH($B305,Výskyt[kód-P]),AU$7),"")</f>
        <v/>
      </c>
      <c r="AV305" s="48" t="str">
        <f ca="1">IF(AND($B305&gt;0,AV$7&gt;0),INDEX(Výskyt[#Data],MATCH($B305,Výskyt[kód-P]),AV$7),"")</f>
        <v/>
      </c>
      <c r="AW305" s="48" t="str">
        <f ca="1">IF(AND($B305&gt;0,AW$7&gt;0),INDEX(Výskyt[#Data],MATCH($B305,Výskyt[kód-P]),AW$7),"")</f>
        <v/>
      </c>
      <c r="AX305" s="48" t="str">
        <f ca="1">IF(AND($B305&gt;0,AX$7&gt;0),INDEX(Výskyt[#Data],MATCH($B305,Výskyt[kód-P]),AX$7),"")</f>
        <v/>
      </c>
      <c r="AY305" s="48" t="str">
        <f ca="1">IF(AND($B305&gt;0,AY$7&gt;0),INDEX(Výskyt[#Data],MATCH($B305,Výskyt[kód-P]),AY$7),"")</f>
        <v/>
      </c>
      <c r="AZ305" s="48" t="str">
        <f ca="1">IF(AND($B305&gt;0,AZ$7&gt;0),INDEX(Výskyt[#Data],MATCH($B305,Výskyt[kód-P]),AZ$7),"")</f>
        <v/>
      </c>
      <c r="BA305" s="48" t="str">
        <f ca="1">IF(AND($B305&gt;0,BA$7&gt;0),INDEX(Výskyt[#Data],MATCH($B305,Výskyt[kód-P]),BA$7),"")</f>
        <v/>
      </c>
      <c r="BB305" s="42"/>
    </row>
    <row r="306" spans="1:54" ht="12.75" customHeight="1" x14ac:dyDescent="0.4">
      <c r="A306" s="54">
        <v>298</v>
      </c>
      <c r="B306" s="55" t="str">
        <f>IFERROR(INDEX(Výskyt[[poradie]:[kód-P]],MATCH(A306,Výskyt[poradie],0),2),"")</f>
        <v/>
      </c>
      <c r="C306" s="55" t="str">
        <f>IFERROR(INDEX(Cenník[[Kód]:[Názov]],MATCH($B306,Cenník[Kód]),2),"")</f>
        <v/>
      </c>
      <c r="D306" s="48" t="str">
        <f t="shared" ca="1" si="12"/>
        <v/>
      </c>
      <c r="E306" s="56" t="str">
        <f>IFERROR(INDEX(Cenník[[KódN]:[JC]],MATCH($B306,Cenník[KódN]),2),"")</f>
        <v/>
      </c>
      <c r="F306" s="57" t="str">
        <f t="shared" ca="1" si="13"/>
        <v/>
      </c>
      <c r="G306" s="42"/>
      <c r="H306" s="58" t="str">
        <f t="shared" si="14"/>
        <v/>
      </c>
      <c r="I306" s="48" t="str">
        <f ca="1">IF(AND($B306&gt;0,I$7&gt;0),INDEX(Výskyt[#Data],MATCH($B306,Výskyt[kód-P]),I$7),"")</f>
        <v/>
      </c>
      <c r="J306" s="48" t="str">
        <f ca="1">IF(AND($B306&gt;0,J$7&gt;0),INDEX(Výskyt[#Data],MATCH($B306,Výskyt[kód-P]),J$7),"")</f>
        <v/>
      </c>
      <c r="K306" s="48" t="str">
        <f ca="1">IF(AND($B306&gt;0,K$7&gt;0),INDEX(Výskyt[#Data],MATCH($B306,Výskyt[kód-P]),K$7),"")</f>
        <v/>
      </c>
      <c r="L306" s="48" t="str">
        <f ca="1">IF(AND($B306&gt;0,L$7&gt;0),INDEX(Výskyt[#Data],MATCH($B306,Výskyt[kód-P]),L$7),"")</f>
        <v/>
      </c>
      <c r="M306" s="48" t="str">
        <f ca="1">IF(AND($B306&gt;0,M$7&gt;0),INDEX(Výskyt[#Data],MATCH($B306,Výskyt[kód-P]),M$7),"")</f>
        <v/>
      </c>
      <c r="N306" s="48" t="str">
        <f ca="1">IF(AND($B306&gt;0,N$7&gt;0),INDEX(Výskyt[#Data],MATCH($B306,Výskyt[kód-P]),N$7),"")</f>
        <v/>
      </c>
      <c r="O306" s="48" t="str">
        <f ca="1">IF(AND($B306&gt;0,O$7&gt;0),INDEX(Výskyt[#Data],MATCH($B306,Výskyt[kód-P]),O$7),"")</f>
        <v/>
      </c>
      <c r="P306" s="48" t="str">
        <f ca="1">IF(AND($B306&gt;0,P$7&gt;0),INDEX(Výskyt[#Data],MATCH($B306,Výskyt[kód-P]),P$7),"")</f>
        <v/>
      </c>
      <c r="Q306" s="48" t="str">
        <f ca="1">IF(AND($B306&gt;0,Q$7&gt;0),INDEX(Výskyt[#Data],MATCH($B306,Výskyt[kód-P]),Q$7),"")</f>
        <v/>
      </c>
      <c r="R306" s="48" t="str">
        <f ca="1">IF(AND($B306&gt;0,R$7&gt;0),INDEX(Výskyt[#Data],MATCH($B306,Výskyt[kód-P]),R$7),"")</f>
        <v/>
      </c>
      <c r="S306" s="48" t="str">
        <f ca="1">IF(AND($B306&gt;0,S$7&gt;0),INDEX(Výskyt[#Data],MATCH($B306,Výskyt[kód-P]),S$7),"")</f>
        <v/>
      </c>
      <c r="T306" s="48" t="str">
        <f ca="1">IF(AND($B306&gt;0,T$7&gt;0),INDEX(Výskyt[#Data],MATCH($B306,Výskyt[kód-P]),T$7),"")</f>
        <v/>
      </c>
      <c r="U306" s="48" t="str">
        <f ca="1">IF(AND($B306&gt;0,U$7&gt;0),INDEX(Výskyt[#Data],MATCH($B306,Výskyt[kód-P]),U$7),"")</f>
        <v/>
      </c>
      <c r="V306" s="48" t="str">
        <f ca="1">IF(AND($B306&gt;0,V$7&gt;0),INDEX(Výskyt[#Data],MATCH($B306,Výskyt[kód-P]),V$7),"")</f>
        <v/>
      </c>
      <c r="W306" s="48" t="str">
        <f ca="1">IF(AND($B306&gt;0,W$7&gt;0),INDEX(Výskyt[#Data],MATCH($B306,Výskyt[kód-P]),W$7),"")</f>
        <v/>
      </c>
      <c r="X306" s="48" t="str">
        <f ca="1">IF(AND($B306&gt;0,X$7&gt;0),INDEX(Výskyt[#Data],MATCH($B306,Výskyt[kód-P]),X$7),"")</f>
        <v/>
      </c>
      <c r="Y306" s="48" t="str">
        <f ca="1">IF(AND($B306&gt;0,Y$7&gt;0),INDEX(Výskyt[#Data],MATCH($B306,Výskyt[kód-P]),Y$7),"")</f>
        <v/>
      </c>
      <c r="Z306" s="48" t="str">
        <f ca="1">IF(AND($B306&gt;0,Z$7&gt;0),INDEX(Výskyt[#Data],MATCH($B306,Výskyt[kód-P]),Z$7),"")</f>
        <v/>
      </c>
      <c r="AA306" s="48" t="str">
        <f ca="1">IF(AND($B306&gt;0,AA$7&gt;0),INDEX(Výskyt[#Data],MATCH($B306,Výskyt[kód-P]),AA$7),"")</f>
        <v/>
      </c>
      <c r="AB306" s="48" t="str">
        <f ca="1">IF(AND($B306&gt;0,AB$7&gt;0),INDEX(Výskyt[#Data],MATCH($B306,Výskyt[kód-P]),AB$7),"")</f>
        <v/>
      </c>
      <c r="AC306" s="48" t="str">
        <f ca="1">IF(AND($B306&gt;0,AC$7&gt;0),INDEX(Výskyt[#Data],MATCH($B306,Výskyt[kód-P]),AC$7),"")</f>
        <v/>
      </c>
      <c r="AD306" s="48" t="str">
        <f ca="1">IF(AND($B306&gt;0,AD$7&gt;0),INDEX(Výskyt[#Data],MATCH($B306,Výskyt[kód-P]),AD$7),"")</f>
        <v/>
      </c>
      <c r="AE306" s="48" t="str">
        <f ca="1">IF(AND($B306&gt;0,AE$7&gt;0),INDEX(Výskyt[#Data],MATCH($B306,Výskyt[kód-P]),AE$7),"")</f>
        <v/>
      </c>
      <c r="AF306" s="48" t="str">
        <f ca="1">IF(AND($B306&gt;0,AF$7&gt;0),INDEX(Výskyt[#Data],MATCH($B306,Výskyt[kód-P]),AF$7),"")</f>
        <v/>
      </c>
      <c r="AG306" s="48" t="str">
        <f ca="1">IF(AND($B306&gt;0,AG$7&gt;0),INDEX(Výskyt[#Data],MATCH($B306,Výskyt[kód-P]),AG$7),"")</f>
        <v/>
      </c>
      <c r="AH306" s="48" t="str">
        <f ca="1">IF(AND($B306&gt;0,AH$7&gt;0),INDEX(Výskyt[#Data],MATCH($B306,Výskyt[kód-P]),AH$7),"")</f>
        <v/>
      </c>
      <c r="AI306" s="48" t="str">
        <f ca="1">IF(AND($B306&gt;0,AI$7&gt;0),INDEX(Výskyt[#Data],MATCH($B306,Výskyt[kód-P]),AI$7),"")</f>
        <v/>
      </c>
      <c r="AJ306" s="48" t="str">
        <f ca="1">IF(AND($B306&gt;0,AJ$7&gt;0),INDEX(Výskyt[#Data],MATCH($B306,Výskyt[kód-P]),AJ$7),"")</f>
        <v/>
      </c>
      <c r="AK306" s="48" t="str">
        <f ca="1">IF(AND($B306&gt;0,AK$7&gt;0),INDEX(Výskyt[#Data],MATCH($B306,Výskyt[kód-P]),AK$7),"")</f>
        <v/>
      </c>
      <c r="AL306" s="48" t="str">
        <f ca="1">IF(AND($B306&gt;0,AL$7&gt;0),INDEX(Výskyt[#Data],MATCH($B306,Výskyt[kód-P]),AL$7),"")</f>
        <v/>
      </c>
      <c r="AM306" s="48" t="str">
        <f ca="1">IF(AND($B306&gt;0,AM$7&gt;0),INDEX(Výskyt[#Data],MATCH($B306,Výskyt[kód-P]),AM$7),"")</f>
        <v/>
      </c>
      <c r="AN306" s="48" t="str">
        <f ca="1">IF(AND($B306&gt;0,AN$7&gt;0),INDEX(Výskyt[#Data],MATCH($B306,Výskyt[kód-P]),AN$7),"")</f>
        <v/>
      </c>
      <c r="AO306" s="48" t="str">
        <f ca="1">IF(AND($B306&gt;0,AO$7&gt;0),INDEX(Výskyt[#Data],MATCH($B306,Výskyt[kód-P]),AO$7),"")</f>
        <v/>
      </c>
      <c r="AP306" s="48" t="str">
        <f ca="1">IF(AND($B306&gt;0,AP$7&gt;0),INDEX(Výskyt[#Data],MATCH($B306,Výskyt[kód-P]),AP$7),"")</f>
        <v/>
      </c>
      <c r="AQ306" s="48" t="str">
        <f ca="1">IF(AND($B306&gt;0,AQ$7&gt;0),INDEX(Výskyt[#Data],MATCH($B306,Výskyt[kód-P]),AQ$7),"")</f>
        <v/>
      </c>
      <c r="AR306" s="48" t="str">
        <f ca="1">IF(AND($B306&gt;0,AR$7&gt;0),INDEX(Výskyt[#Data],MATCH($B306,Výskyt[kód-P]),AR$7),"")</f>
        <v/>
      </c>
      <c r="AS306" s="48" t="str">
        <f ca="1">IF(AND($B306&gt;0,AS$7&gt;0),INDEX(Výskyt[#Data],MATCH($B306,Výskyt[kód-P]),AS$7),"")</f>
        <v/>
      </c>
      <c r="AT306" s="48" t="str">
        <f ca="1">IF(AND($B306&gt;0,AT$7&gt;0),INDEX(Výskyt[#Data],MATCH($B306,Výskyt[kód-P]),AT$7),"")</f>
        <v/>
      </c>
      <c r="AU306" s="48" t="str">
        <f ca="1">IF(AND($B306&gt;0,AU$7&gt;0),INDEX(Výskyt[#Data],MATCH($B306,Výskyt[kód-P]),AU$7),"")</f>
        <v/>
      </c>
      <c r="AV306" s="48" t="str">
        <f ca="1">IF(AND($B306&gt;0,AV$7&gt;0),INDEX(Výskyt[#Data],MATCH($B306,Výskyt[kód-P]),AV$7),"")</f>
        <v/>
      </c>
      <c r="AW306" s="48" t="str">
        <f ca="1">IF(AND($B306&gt;0,AW$7&gt;0),INDEX(Výskyt[#Data],MATCH($B306,Výskyt[kód-P]),AW$7),"")</f>
        <v/>
      </c>
      <c r="AX306" s="48" t="str">
        <f ca="1">IF(AND($B306&gt;0,AX$7&gt;0),INDEX(Výskyt[#Data],MATCH($B306,Výskyt[kód-P]),AX$7),"")</f>
        <v/>
      </c>
      <c r="AY306" s="48" t="str">
        <f ca="1">IF(AND($B306&gt;0,AY$7&gt;0),INDEX(Výskyt[#Data],MATCH($B306,Výskyt[kód-P]),AY$7),"")</f>
        <v/>
      </c>
      <c r="AZ306" s="48" t="str">
        <f ca="1">IF(AND($B306&gt;0,AZ$7&gt;0),INDEX(Výskyt[#Data],MATCH($B306,Výskyt[kód-P]),AZ$7),"")</f>
        <v/>
      </c>
      <c r="BA306" s="48" t="str">
        <f ca="1">IF(AND($B306&gt;0,BA$7&gt;0),INDEX(Výskyt[#Data],MATCH($B306,Výskyt[kód-P]),BA$7),"")</f>
        <v/>
      </c>
      <c r="BB306" s="42"/>
    </row>
    <row r="307" spans="1:54" ht="12.75" customHeight="1" x14ac:dyDescent="0.4">
      <c r="A307" s="54">
        <v>299</v>
      </c>
      <c r="B307" s="55" t="str">
        <f>IFERROR(INDEX(Výskyt[[poradie]:[kód-P]],MATCH(A307,Výskyt[poradie],0),2),"")</f>
        <v/>
      </c>
      <c r="C307" s="55" t="str">
        <f>IFERROR(INDEX(Cenník[[Kód]:[Názov]],MATCH($B307,Cenník[Kód]),2),"")</f>
        <v/>
      </c>
      <c r="D307" s="48" t="str">
        <f t="shared" ca="1" si="12"/>
        <v/>
      </c>
      <c r="E307" s="56" t="str">
        <f>IFERROR(INDEX(Cenník[[KódN]:[JC]],MATCH($B307,Cenník[KódN]),2),"")</f>
        <v/>
      </c>
      <c r="F307" s="57" t="str">
        <f t="shared" ca="1" si="13"/>
        <v/>
      </c>
      <c r="G307" s="42"/>
      <c r="H307" s="58" t="str">
        <f t="shared" si="14"/>
        <v/>
      </c>
      <c r="I307" s="48" t="str">
        <f ca="1">IF(AND($B307&gt;0,I$7&gt;0),INDEX(Výskyt[#Data],MATCH($B307,Výskyt[kód-P]),I$7),"")</f>
        <v/>
      </c>
      <c r="J307" s="48" t="str">
        <f ca="1">IF(AND($B307&gt;0,J$7&gt;0),INDEX(Výskyt[#Data],MATCH($B307,Výskyt[kód-P]),J$7),"")</f>
        <v/>
      </c>
      <c r="K307" s="48" t="str">
        <f ca="1">IF(AND($B307&gt;0,K$7&gt;0),INDEX(Výskyt[#Data],MATCH($B307,Výskyt[kód-P]),K$7),"")</f>
        <v/>
      </c>
      <c r="L307" s="48" t="str">
        <f ca="1">IF(AND($B307&gt;0,L$7&gt;0),INDEX(Výskyt[#Data],MATCH($B307,Výskyt[kód-P]),L$7),"")</f>
        <v/>
      </c>
      <c r="M307" s="48" t="str">
        <f ca="1">IF(AND($B307&gt;0,M$7&gt;0),INDEX(Výskyt[#Data],MATCH($B307,Výskyt[kód-P]),M$7),"")</f>
        <v/>
      </c>
      <c r="N307" s="48" t="str">
        <f ca="1">IF(AND($B307&gt;0,N$7&gt;0),INDEX(Výskyt[#Data],MATCH($B307,Výskyt[kód-P]),N$7),"")</f>
        <v/>
      </c>
      <c r="O307" s="48" t="str">
        <f ca="1">IF(AND($B307&gt;0,O$7&gt;0),INDEX(Výskyt[#Data],MATCH($B307,Výskyt[kód-P]),O$7),"")</f>
        <v/>
      </c>
      <c r="P307" s="48" t="str">
        <f ca="1">IF(AND($B307&gt;0,P$7&gt;0),INDEX(Výskyt[#Data],MATCH($B307,Výskyt[kód-P]),P$7),"")</f>
        <v/>
      </c>
      <c r="Q307" s="48" t="str">
        <f ca="1">IF(AND($B307&gt;0,Q$7&gt;0),INDEX(Výskyt[#Data],MATCH($B307,Výskyt[kód-P]),Q$7),"")</f>
        <v/>
      </c>
      <c r="R307" s="48" t="str">
        <f ca="1">IF(AND($B307&gt;0,R$7&gt;0),INDEX(Výskyt[#Data],MATCH($B307,Výskyt[kód-P]),R$7),"")</f>
        <v/>
      </c>
      <c r="S307" s="48" t="str">
        <f ca="1">IF(AND($B307&gt;0,S$7&gt;0),INDEX(Výskyt[#Data],MATCH($B307,Výskyt[kód-P]),S$7),"")</f>
        <v/>
      </c>
      <c r="T307" s="48" t="str">
        <f ca="1">IF(AND($B307&gt;0,T$7&gt;0),INDEX(Výskyt[#Data],MATCH($B307,Výskyt[kód-P]),T$7),"")</f>
        <v/>
      </c>
      <c r="U307" s="48" t="str">
        <f ca="1">IF(AND($B307&gt;0,U$7&gt;0),INDEX(Výskyt[#Data],MATCH($B307,Výskyt[kód-P]),U$7),"")</f>
        <v/>
      </c>
      <c r="V307" s="48" t="str">
        <f ca="1">IF(AND($B307&gt;0,V$7&gt;0),INDEX(Výskyt[#Data],MATCH($B307,Výskyt[kód-P]),V$7),"")</f>
        <v/>
      </c>
      <c r="W307" s="48" t="str">
        <f ca="1">IF(AND($B307&gt;0,W$7&gt;0),INDEX(Výskyt[#Data],MATCH($B307,Výskyt[kód-P]),W$7),"")</f>
        <v/>
      </c>
      <c r="X307" s="48" t="str">
        <f ca="1">IF(AND($B307&gt;0,X$7&gt;0),INDEX(Výskyt[#Data],MATCH($B307,Výskyt[kód-P]),X$7),"")</f>
        <v/>
      </c>
      <c r="Y307" s="48" t="str">
        <f ca="1">IF(AND($B307&gt;0,Y$7&gt;0),INDEX(Výskyt[#Data],MATCH($B307,Výskyt[kód-P]),Y$7),"")</f>
        <v/>
      </c>
      <c r="Z307" s="48" t="str">
        <f ca="1">IF(AND($B307&gt;0,Z$7&gt;0),INDEX(Výskyt[#Data],MATCH($B307,Výskyt[kód-P]),Z$7),"")</f>
        <v/>
      </c>
      <c r="AA307" s="48" t="str">
        <f ca="1">IF(AND($B307&gt;0,AA$7&gt;0),INDEX(Výskyt[#Data],MATCH($B307,Výskyt[kód-P]),AA$7),"")</f>
        <v/>
      </c>
      <c r="AB307" s="48" t="str">
        <f ca="1">IF(AND($B307&gt;0,AB$7&gt;0),INDEX(Výskyt[#Data],MATCH($B307,Výskyt[kód-P]),AB$7),"")</f>
        <v/>
      </c>
      <c r="AC307" s="48" t="str">
        <f ca="1">IF(AND($B307&gt;0,AC$7&gt;0),INDEX(Výskyt[#Data],MATCH($B307,Výskyt[kód-P]),AC$7),"")</f>
        <v/>
      </c>
      <c r="AD307" s="48" t="str">
        <f ca="1">IF(AND($B307&gt;0,AD$7&gt;0),INDEX(Výskyt[#Data],MATCH($B307,Výskyt[kód-P]),AD$7),"")</f>
        <v/>
      </c>
      <c r="AE307" s="48" t="str">
        <f ca="1">IF(AND($B307&gt;0,AE$7&gt;0),INDEX(Výskyt[#Data],MATCH($B307,Výskyt[kód-P]),AE$7),"")</f>
        <v/>
      </c>
      <c r="AF307" s="48" t="str">
        <f ca="1">IF(AND($B307&gt;0,AF$7&gt;0),INDEX(Výskyt[#Data],MATCH($B307,Výskyt[kód-P]),AF$7),"")</f>
        <v/>
      </c>
      <c r="AG307" s="48" t="str">
        <f ca="1">IF(AND($B307&gt;0,AG$7&gt;0),INDEX(Výskyt[#Data],MATCH($B307,Výskyt[kód-P]),AG$7),"")</f>
        <v/>
      </c>
      <c r="AH307" s="48" t="str">
        <f ca="1">IF(AND($B307&gt;0,AH$7&gt;0),INDEX(Výskyt[#Data],MATCH($B307,Výskyt[kód-P]),AH$7),"")</f>
        <v/>
      </c>
      <c r="AI307" s="48" t="str">
        <f ca="1">IF(AND($B307&gt;0,AI$7&gt;0),INDEX(Výskyt[#Data],MATCH($B307,Výskyt[kód-P]),AI$7),"")</f>
        <v/>
      </c>
      <c r="AJ307" s="48" t="str">
        <f ca="1">IF(AND($B307&gt;0,AJ$7&gt;0),INDEX(Výskyt[#Data],MATCH($B307,Výskyt[kód-P]),AJ$7),"")</f>
        <v/>
      </c>
      <c r="AK307" s="48" t="str">
        <f ca="1">IF(AND($B307&gt;0,AK$7&gt;0),INDEX(Výskyt[#Data],MATCH($B307,Výskyt[kód-P]),AK$7),"")</f>
        <v/>
      </c>
      <c r="AL307" s="48" t="str">
        <f ca="1">IF(AND($B307&gt;0,AL$7&gt;0),INDEX(Výskyt[#Data],MATCH($B307,Výskyt[kód-P]),AL$7),"")</f>
        <v/>
      </c>
      <c r="AM307" s="48" t="str">
        <f ca="1">IF(AND($B307&gt;0,AM$7&gt;0),INDEX(Výskyt[#Data],MATCH($B307,Výskyt[kód-P]),AM$7),"")</f>
        <v/>
      </c>
      <c r="AN307" s="48" t="str">
        <f ca="1">IF(AND($B307&gt;0,AN$7&gt;0),INDEX(Výskyt[#Data],MATCH($B307,Výskyt[kód-P]),AN$7),"")</f>
        <v/>
      </c>
      <c r="AO307" s="48" t="str">
        <f ca="1">IF(AND($B307&gt;0,AO$7&gt;0),INDEX(Výskyt[#Data],MATCH($B307,Výskyt[kód-P]),AO$7),"")</f>
        <v/>
      </c>
      <c r="AP307" s="48" t="str">
        <f ca="1">IF(AND($B307&gt;0,AP$7&gt;0),INDEX(Výskyt[#Data],MATCH($B307,Výskyt[kód-P]),AP$7),"")</f>
        <v/>
      </c>
      <c r="AQ307" s="48" t="str">
        <f ca="1">IF(AND($B307&gt;0,AQ$7&gt;0),INDEX(Výskyt[#Data],MATCH($B307,Výskyt[kód-P]),AQ$7),"")</f>
        <v/>
      </c>
      <c r="AR307" s="48" t="str">
        <f ca="1">IF(AND($B307&gt;0,AR$7&gt;0),INDEX(Výskyt[#Data],MATCH($B307,Výskyt[kód-P]),AR$7),"")</f>
        <v/>
      </c>
      <c r="AS307" s="48" t="str">
        <f ca="1">IF(AND($B307&gt;0,AS$7&gt;0),INDEX(Výskyt[#Data],MATCH($B307,Výskyt[kód-P]),AS$7),"")</f>
        <v/>
      </c>
      <c r="AT307" s="48" t="str">
        <f ca="1">IF(AND($B307&gt;0,AT$7&gt;0),INDEX(Výskyt[#Data],MATCH($B307,Výskyt[kód-P]),AT$7),"")</f>
        <v/>
      </c>
      <c r="AU307" s="48" t="str">
        <f ca="1">IF(AND($B307&gt;0,AU$7&gt;0),INDEX(Výskyt[#Data],MATCH($B307,Výskyt[kód-P]),AU$7),"")</f>
        <v/>
      </c>
      <c r="AV307" s="48" t="str">
        <f ca="1">IF(AND($B307&gt;0,AV$7&gt;0),INDEX(Výskyt[#Data],MATCH($B307,Výskyt[kód-P]),AV$7),"")</f>
        <v/>
      </c>
      <c r="AW307" s="48" t="str">
        <f ca="1">IF(AND($B307&gt;0,AW$7&gt;0),INDEX(Výskyt[#Data],MATCH($B307,Výskyt[kód-P]),AW$7),"")</f>
        <v/>
      </c>
      <c r="AX307" s="48" t="str">
        <f ca="1">IF(AND($B307&gt;0,AX$7&gt;0),INDEX(Výskyt[#Data],MATCH($B307,Výskyt[kód-P]),AX$7),"")</f>
        <v/>
      </c>
      <c r="AY307" s="48" t="str">
        <f ca="1">IF(AND($B307&gt;0,AY$7&gt;0),INDEX(Výskyt[#Data],MATCH($B307,Výskyt[kód-P]),AY$7),"")</f>
        <v/>
      </c>
      <c r="AZ307" s="48" t="str">
        <f ca="1">IF(AND($B307&gt;0,AZ$7&gt;0),INDEX(Výskyt[#Data],MATCH($B307,Výskyt[kód-P]),AZ$7),"")</f>
        <v/>
      </c>
      <c r="BA307" s="48" t="str">
        <f ca="1">IF(AND($B307&gt;0,BA$7&gt;0),INDEX(Výskyt[#Data],MATCH($B307,Výskyt[kód-P]),BA$7),"")</f>
        <v/>
      </c>
      <c r="BB307" s="42"/>
    </row>
    <row r="308" spans="1:54" ht="12.75" customHeight="1" x14ac:dyDescent="0.4">
      <c r="A308" s="54">
        <v>300</v>
      </c>
      <c r="B308" s="55" t="str">
        <f>IFERROR(INDEX(Výskyt[[poradie]:[kód-P]],MATCH(A308,Výskyt[poradie],0),2),"")</f>
        <v/>
      </c>
      <c r="C308" s="55" t="str">
        <f>IFERROR(INDEX(Cenník[[Kód]:[Názov]],MATCH($B308,Cenník[Kód]),2),"")</f>
        <v/>
      </c>
      <c r="D308" s="48" t="str">
        <f t="shared" ca="1" si="12"/>
        <v/>
      </c>
      <c r="E308" s="56" t="str">
        <f>IFERROR(INDEX(Cenník[[KódN]:[JC]],MATCH($B308,Cenník[KódN]),2),"")</f>
        <v/>
      </c>
      <c r="F308" s="57" t="str">
        <f t="shared" ca="1" si="13"/>
        <v/>
      </c>
      <c r="G308" s="42"/>
      <c r="H308" s="58" t="str">
        <f t="shared" si="14"/>
        <v/>
      </c>
      <c r="I308" s="48" t="str">
        <f ca="1">IF(AND($B308&gt;0,I$7&gt;0),INDEX(Výskyt[#Data],MATCH($B308,Výskyt[kód-P]),I$7),"")</f>
        <v/>
      </c>
      <c r="J308" s="48" t="str">
        <f ca="1">IF(AND($B308&gt;0,J$7&gt;0),INDEX(Výskyt[#Data],MATCH($B308,Výskyt[kód-P]),J$7),"")</f>
        <v/>
      </c>
      <c r="K308" s="48" t="str">
        <f ca="1">IF(AND($B308&gt;0,K$7&gt;0),INDEX(Výskyt[#Data],MATCH($B308,Výskyt[kód-P]),K$7),"")</f>
        <v/>
      </c>
      <c r="L308" s="48" t="str">
        <f ca="1">IF(AND($B308&gt;0,L$7&gt;0),INDEX(Výskyt[#Data],MATCH($B308,Výskyt[kód-P]),L$7),"")</f>
        <v/>
      </c>
      <c r="M308" s="48" t="str">
        <f ca="1">IF(AND($B308&gt;0,M$7&gt;0),INDEX(Výskyt[#Data],MATCH($B308,Výskyt[kód-P]),M$7),"")</f>
        <v/>
      </c>
      <c r="N308" s="48" t="str">
        <f ca="1">IF(AND($B308&gt;0,N$7&gt;0),INDEX(Výskyt[#Data],MATCH($B308,Výskyt[kód-P]),N$7),"")</f>
        <v/>
      </c>
      <c r="O308" s="48" t="str">
        <f ca="1">IF(AND($B308&gt;0,O$7&gt;0),INDEX(Výskyt[#Data],MATCH($B308,Výskyt[kód-P]),O$7),"")</f>
        <v/>
      </c>
      <c r="P308" s="48" t="str">
        <f ca="1">IF(AND($B308&gt;0,P$7&gt;0),INDEX(Výskyt[#Data],MATCH($B308,Výskyt[kód-P]),P$7),"")</f>
        <v/>
      </c>
      <c r="Q308" s="48" t="str">
        <f ca="1">IF(AND($B308&gt;0,Q$7&gt;0),INDEX(Výskyt[#Data],MATCH($B308,Výskyt[kód-P]),Q$7),"")</f>
        <v/>
      </c>
      <c r="R308" s="48" t="str">
        <f ca="1">IF(AND($B308&gt;0,R$7&gt;0),INDEX(Výskyt[#Data],MATCH($B308,Výskyt[kód-P]),R$7),"")</f>
        <v/>
      </c>
      <c r="S308" s="48" t="str">
        <f ca="1">IF(AND($B308&gt;0,S$7&gt;0),INDEX(Výskyt[#Data],MATCH($B308,Výskyt[kód-P]),S$7),"")</f>
        <v/>
      </c>
      <c r="T308" s="48" t="str">
        <f ca="1">IF(AND($B308&gt;0,T$7&gt;0),INDEX(Výskyt[#Data],MATCH($B308,Výskyt[kód-P]),T$7),"")</f>
        <v/>
      </c>
      <c r="U308" s="48" t="str">
        <f ca="1">IF(AND($B308&gt;0,U$7&gt;0),INDEX(Výskyt[#Data],MATCH($B308,Výskyt[kód-P]),U$7),"")</f>
        <v/>
      </c>
      <c r="V308" s="48" t="str">
        <f ca="1">IF(AND($B308&gt;0,V$7&gt;0),INDEX(Výskyt[#Data],MATCH($B308,Výskyt[kód-P]),V$7),"")</f>
        <v/>
      </c>
      <c r="W308" s="48" t="str">
        <f ca="1">IF(AND($B308&gt;0,W$7&gt;0),INDEX(Výskyt[#Data],MATCH($B308,Výskyt[kód-P]),W$7),"")</f>
        <v/>
      </c>
      <c r="X308" s="48" t="str">
        <f ca="1">IF(AND($B308&gt;0,X$7&gt;0),INDEX(Výskyt[#Data],MATCH($B308,Výskyt[kód-P]),X$7),"")</f>
        <v/>
      </c>
      <c r="Y308" s="48" t="str">
        <f ca="1">IF(AND($B308&gt;0,Y$7&gt;0),INDEX(Výskyt[#Data],MATCH($B308,Výskyt[kód-P]),Y$7),"")</f>
        <v/>
      </c>
      <c r="Z308" s="48" t="str">
        <f ca="1">IF(AND($B308&gt;0,Z$7&gt;0),INDEX(Výskyt[#Data],MATCH($B308,Výskyt[kód-P]),Z$7),"")</f>
        <v/>
      </c>
      <c r="AA308" s="48" t="str">
        <f ca="1">IF(AND($B308&gt;0,AA$7&gt;0),INDEX(Výskyt[#Data],MATCH($B308,Výskyt[kód-P]),AA$7),"")</f>
        <v/>
      </c>
      <c r="AB308" s="48" t="str">
        <f ca="1">IF(AND($B308&gt;0,AB$7&gt;0),INDEX(Výskyt[#Data],MATCH($B308,Výskyt[kód-P]),AB$7),"")</f>
        <v/>
      </c>
      <c r="AC308" s="48" t="str">
        <f ca="1">IF(AND($B308&gt;0,AC$7&gt;0),INDEX(Výskyt[#Data],MATCH($B308,Výskyt[kód-P]),AC$7),"")</f>
        <v/>
      </c>
      <c r="AD308" s="48" t="str">
        <f ca="1">IF(AND($B308&gt;0,AD$7&gt;0),INDEX(Výskyt[#Data],MATCH($B308,Výskyt[kód-P]),AD$7),"")</f>
        <v/>
      </c>
      <c r="AE308" s="48" t="str">
        <f ca="1">IF(AND($B308&gt;0,AE$7&gt;0),INDEX(Výskyt[#Data],MATCH($B308,Výskyt[kód-P]),AE$7),"")</f>
        <v/>
      </c>
      <c r="AF308" s="48" t="str">
        <f ca="1">IF(AND($B308&gt;0,AF$7&gt;0),INDEX(Výskyt[#Data],MATCH($B308,Výskyt[kód-P]),AF$7),"")</f>
        <v/>
      </c>
      <c r="AG308" s="48" t="str">
        <f ca="1">IF(AND($B308&gt;0,AG$7&gt;0),INDEX(Výskyt[#Data],MATCH($B308,Výskyt[kód-P]),AG$7),"")</f>
        <v/>
      </c>
      <c r="AH308" s="48" t="str">
        <f ca="1">IF(AND($B308&gt;0,AH$7&gt;0),INDEX(Výskyt[#Data],MATCH($B308,Výskyt[kód-P]),AH$7),"")</f>
        <v/>
      </c>
      <c r="AI308" s="48" t="str">
        <f ca="1">IF(AND($B308&gt;0,AI$7&gt;0),INDEX(Výskyt[#Data],MATCH($B308,Výskyt[kód-P]),AI$7),"")</f>
        <v/>
      </c>
      <c r="AJ308" s="48" t="str">
        <f ca="1">IF(AND($B308&gt;0,AJ$7&gt;0),INDEX(Výskyt[#Data],MATCH($B308,Výskyt[kód-P]),AJ$7),"")</f>
        <v/>
      </c>
      <c r="AK308" s="48" t="str">
        <f ca="1">IF(AND($B308&gt;0,AK$7&gt;0),INDEX(Výskyt[#Data],MATCH($B308,Výskyt[kód-P]),AK$7),"")</f>
        <v/>
      </c>
      <c r="AL308" s="48" t="str">
        <f ca="1">IF(AND($B308&gt;0,AL$7&gt;0),INDEX(Výskyt[#Data],MATCH($B308,Výskyt[kód-P]),AL$7),"")</f>
        <v/>
      </c>
      <c r="AM308" s="48" t="str">
        <f ca="1">IF(AND($B308&gt;0,AM$7&gt;0),INDEX(Výskyt[#Data],MATCH($B308,Výskyt[kód-P]),AM$7),"")</f>
        <v/>
      </c>
      <c r="AN308" s="48" t="str">
        <f ca="1">IF(AND($B308&gt;0,AN$7&gt;0),INDEX(Výskyt[#Data],MATCH($B308,Výskyt[kód-P]),AN$7),"")</f>
        <v/>
      </c>
      <c r="AO308" s="48" t="str">
        <f ca="1">IF(AND($B308&gt;0,AO$7&gt;0),INDEX(Výskyt[#Data],MATCH($B308,Výskyt[kód-P]),AO$7),"")</f>
        <v/>
      </c>
      <c r="AP308" s="48" t="str">
        <f ca="1">IF(AND($B308&gt;0,AP$7&gt;0),INDEX(Výskyt[#Data],MATCH($B308,Výskyt[kód-P]),AP$7),"")</f>
        <v/>
      </c>
      <c r="AQ308" s="48" t="str">
        <f ca="1">IF(AND($B308&gt;0,AQ$7&gt;0),INDEX(Výskyt[#Data],MATCH($B308,Výskyt[kód-P]),AQ$7),"")</f>
        <v/>
      </c>
      <c r="AR308" s="48" t="str">
        <f ca="1">IF(AND($B308&gt;0,AR$7&gt;0),INDEX(Výskyt[#Data],MATCH($B308,Výskyt[kód-P]),AR$7),"")</f>
        <v/>
      </c>
      <c r="AS308" s="48" t="str">
        <f ca="1">IF(AND($B308&gt;0,AS$7&gt;0),INDEX(Výskyt[#Data],MATCH($B308,Výskyt[kód-P]),AS$7),"")</f>
        <v/>
      </c>
      <c r="AT308" s="48" t="str">
        <f ca="1">IF(AND($B308&gt;0,AT$7&gt;0),INDEX(Výskyt[#Data],MATCH($B308,Výskyt[kód-P]),AT$7),"")</f>
        <v/>
      </c>
      <c r="AU308" s="48" t="str">
        <f ca="1">IF(AND($B308&gt;0,AU$7&gt;0),INDEX(Výskyt[#Data],MATCH($B308,Výskyt[kód-P]),AU$7),"")</f>
        <v/>
      </c>
      <c r="AV308" s="48" t="str">
        <f ca="1">IF(AND($B308&gt;0,AV$7&gt;0),INDEX(Výskyt[#Data],MATCH($B308,Výskyt[kód-P]),AV$7),"")</f>
        <v/>
      </c>
      <c r="AW308" s="48" t="str">
        <f ca="1">IF(AND($B308&gt;0,AW$7&gt;0),INDEX(Výskyt[#Data],MATCH($B308,Výskyt[kód-P]),AW$7),"")</f>
        <v/>
      </c>
      <c r="AX308" s="48" t="str">
        <f ca="1">IF(AND($B308&gt;0,AX$7&gt;0),INDEX(Výskyt[#Data],MATCH($B308,Výskyt[kód-P]),AX$7),"")</f>
        <v/>
      </c>
      <c r="AY308" s="48" t="str">
        <f ca="1">IF(AND($B308&gt;0,AY$7&gt;0),INDEX(Výskyt[#Data],MATCH($B308,Výskyt[kód-P]),AY$7),"")</f>
        <v/>
      </c>
      <c r="AZ308" s="48" t="str">
        <f ca="1">IF(AND($B308&gt;0,AZ$7&gt;0),INDEX(Výskyt[#Data],MATCH($B308,Výskyt[kód-P]),AZ$7),"")</f>
        <v/>
      </c>
      <c r="BA308" s="48" t="str">
        <f ca="1">IF(AND($B308&gt;0,BA$7&gt;0),INDEX(Výskyt[#Data],MATCH($B308,Výskyt[kód-P]),BA$7),"")</f>
        <v/>
      </c>
      <c r="BB308" s="42"/>
    </row>
    <row r="309" spans="1:54" ht="12.75" customHeight="1" x14ac:dyDescent="0.4">
      <c r="A309" s="54">
        <v>301</v>
      </c>
      <c r="B309" s="55" t="str">
        <f>IFERROR(INDEX(Výskyt[[poradie]:[kód-P]],MATCH(A309,Výskyt[poradie],0),2),"")</f>
        <v/>
      </c>
      <c r="C309" s="55" t="str">
        <f>IFERROR(INDEX(Cenník[[Kód]:[Názov]],MATCH($B309,Cenník[Kód]),2),"")</f>
        <v/>
      </c>
      <c r="D309" s="48" t="str">
        <f t="shared" ca="1" si="12"/>
        <v/>
      </c>
      <c r="E309" s="56" t="str">
        <f>IFERROR(INDEX(Cenník[[KódN]:[JC]],MATCH($B309,Cenník[KódN]),2),"")</f>
        <v/>
      </c>
      <c r="F309" s="57" t="str">
        <f t="shared" ca="1" si="13"/>
        <v/>
      </c>
      <c r="G309" s="42"/>
      <c r="H309" s="58" t="str">
        <f t="shared" si="14"/>
        <v/>
      </c>
      <c r="I309" s="48" t="str">
        <f ca="1">IF(AND($B309&gt;0,I$7&gt;0),INDEX(Výskyt[#Data],MATCH($B309,Výskyt[kód-P]),I$7),"")</f>
        <v/>
      </c>
      <c r="J309" s="48" t="str">
        <f ca="1">IF(AND($B309&gt;0,J$7&gt;0),INDEX(Výskyt[#Data],MATCH($B309,Výskyt[kód-P]),J$7),"")</f>
        <v/>
      </c>
      <c r="K309" s="48" t="str">
        <f ca="1">IF(AND($B309&gt;0,K$7&gt;0),INDEX(Výskyt[#Data],MATCH($B309,Výskyt[kód-P]),K$7),"")</f>
        <v/>
      </c>
      <c r="L309" s="48" t="str">
        <f ca="1">IF(AND($B309&gt;0,L$7&gt;0),INDEX(Výskyt[#Data],MATCH($B309,Výskyt[kód-P]),L$7),"")</f>
        <v/>
      </c>
      <c r="M309" s="48" t="str">
        <f ca="1">IF(AND($B309&gt;0,M$7&gt;0),INDEX(Výskyt[#Data],MATCH($B309,Výskyt[kód-P]),M$7),"")</f>
        <v/>
      </c>
      <c r="N309" s="48" t="str">
        <f ca="1">IF(AND($B309&gt;0,N$7&gt;0),INDEX(Výskyt[#Data],MATCH($B309,Výskyt[kód-P]),N$7),"")</f>
        <v/>
      </c>
      <c r="O309" s="48" t="str">
        <f ca="1">IF(AND($B309&gt;0,O$7&gt;0),INDEX(Výskyt[#Data],MATCH($B309,Výskyt[kód-P]),O$7),"")</f>
        <v/>
      </c>
      <c r="P309" s="48" t="str">
        <f ca="1">IF(AND($B309&gt;0,P$7&gt;0),INDEX(Výskyt[#Data],MATCH($B309,Výskyt[kód-P]),P$7),"")</f>
        <v/>
      </c>
      <c r="Q309" s="48" t="str">
        <f ca="1">IF(AND($B309&gt;0,Q$7&gt;0),INDEX(Výskyt[#Data],MATCH($B309,Výskyt[kód-P]),Q$7),"")</f>
        <v/>
      </c>
      <c r="R309" s="48" t="str">
        <f ca="1">IF(AND($B309&gt;0,R$7&gt;0),INDEX(Výskyt[#Data],MATCH($B309,Výskyt[kód-P]),R$7),"")</f>
        <v/>
      </c>
      <c r="S309" s="48" t="str">
        <f ca="1">IF(AND($B309&gt;0,S$7&gt;0),INDEX(Výskyt[#Data],MATCH($B309,Výskyt[kód-P]),S$7),"")</f>
        <v/>
      </c>
      <c r="T309" s="48" t="str">
        <f ca="1">IF(AND($B309&gt;0,T$7&gt;0),INDEX(Výskyt[#Data],MATCH($B309,Výskyt[kód-P]),T$7),"")</f>
        <v/>
      </c>
      <c r="U309" s="48" t="str">
        <f ca="1">IF(AND($B309&gt;0,U$7&gt;0),INDEX(Výskyt[#Data],MATCH($B309,Výskyt[kód-P]),U$7),"")</f>
        <v/>
      </c>
      <c r="V309" s="48" t="str">
        <f ca="1">IF(AND($B309&gt;0,V$7&gt;0),INDEX(Výskyt[#Data],MATCH($B309,Výskyt[kód-P]),V$7),"")</f>
        <v/>
      </c>
      <c r="W309" s="48" t="str">
        <f ca="1">IF(AND($B309&gt;0,W$7&gt;0),INDEX(Výskyt[#Data],MATCH($B309,Výskyt[kód-P]),W$7),"")</f>
        <v/>
      </c>
      <c r="X309" s="48" t="str">
        <f ca="1">IF(AND($B309&gt;0,X$7&gt;0),INDEX(Výskyt[#Data],MATCH($B309,Výskyt[kód-P]),X$7),"")</f>
        <v/>
      </c>
      <c r="Y309" s="48" t="str">
        <f ca="1">IF(AND($B309&gt;0,Y$7&gt;0),INDEX(Výskyt[#Data],MATCH($B309,Výskyt[kód-P]),Y$7),"")</f>
        <v/>
      </c>
      <c r="Z309" s="48" t="str">
        <f ca="1">IF(AND($B309&gt;0,Z$7&gt;0),INDEX(Výskyt[#Data],MATCH($B309,Výskyt[kód-P]),Z$7),"")</f>
        <v/>
      </c>
      <c r="AA309" s="48" t="str">
        <f ca="1">IF(AND($B309&gt;0,AA$7&gt;0),INDEX(Výskyt[#Data],MATCH($B309,Výskyt[kód-P]),AA$7),"")</f>
        <v/>
      </c>
      <c r="AB309" s="48" t="str">
        <f ca="1">IF(AND($B309&gt;0,AB$7&gt;0),INDEX(Výskyt[#Data],MATCH($B309,Výskyt[kód-P]),AB$7),"")</f>
        <v/>
      </c>
      <c r="AC309" s="48" t="str">
        <f ca="1">IF(AND($B309&gt;0,AC$7&gt;0),INDEX(Výskyt[#Data],MATCH($B309,Výskyt[kód-P]),AC$7),"")</f>
        <v/>
      </c>
      <c r="AD309" s="48" t="str">
        <f ca="1">IF(AND($B309&gt;0,AD$7&gt;0),INDEX(Výskyt[#Data],MATCH($B309,Výskyt[kód-P]),AD$7),"")</f>
        <v/>
      </c>
      <c r="AE309" s="48" t="str">
        <f ca="1">IF(AND($B309&gt;0,AE$7&gt;0),INDEX(Výskyt[#Data],MATCH($B309,Výskyt[kód-P]),AE$7),"")</f>
        <v/>
      </c>
      <c r="AF309" s="48" t="str">
        <f ca="1">IF(AND($B309&gt;0,AF$7&gt;0),INDEX(Výskyt[#Data],MATCH($B309,Výskyt[kód-P]),AF$7),"")</f>
        <v/>
      </c>
      <c r="AG309" s="48" t="str">
        <f ca="1">IF(AND($B309&gt;0,AG$7&gt;0),INDEX(Výskyt[#Data],MATCH($B309,Výskyt[kód-P]),AG$7),"")</f>
        <v/>
      </c>
      <c r="AH309" s="48" t="str">
        <f ca="1">IF(AND($B309&gt;0,AH$7&gt;0),INDEX(Výskyt[#Data],MATCH($B309,Výskyt[kód-P]),AH$7),"")</f>
        <v/>
      </c>
      <c r="AI309" s="48" t="str">
        <f ca="1">IF(AND($B309&gt;0,AI$7&gt;0),INDEX(Výskyt[#Data],MATCH($B309,Výskyt[kód-P]),AI$7),"")</f>
        <v/>
      </c>
      <c r="AJ309" s="48" t="str">
        <f ca="1">IF(AND($B309&gt;0,AJ$7&gt;0),INDEX(Výskyt[#Data],MATCH($B309,Výskyt[kód-P]),AJ$7),"")</f>
        <v/>
      </c>
      <c r="AK309" s="48" t="str">
        <f ca="1">IF(AND($B309&gt;0,AK$7&gt;0),INDEX(Výskyt[#Data],MATCH($B309,Výskyt[kód-P]),AK$7),"")</f>
        <v/>
      </c>
      <c r="AL309" s="48" t="str">
        <f ca="1">IF(AND($B309&gt;0,AL$7&gt;0),INDEX(Výskyt[#Data],MATCH($B309,Výskyt[kód-P]),AL$7),"")</f>
        <v/>
      </c>
      <c r="AM309" s="48" t="str">
        <f ca="1">IF(AND($B309&gt;0,AM$7&gt;0),INDEX(Výskyt[#Data],MATCH($B309,Výskyt[kód-P]),AM$7),"")</f>
        <v/>
      </c>
      <c r="AN309" s="48" t="str">
        <f ca="1">IF(AND($B309&gt;0,AN$7&gt;0),INDEX(Výskyt[#Data],MATCH($B309,Výskyt[kód-P]),AN$7),"")</f>
        <v/>
      </c>
      <c r="AO309" s="48" t="str">
        <f ca="1">IF(AND($B309&gt;0,AO$7&gt;0),INDEX(Výskyt[#Data],MATCH($B309,Výskyt[kód-P]),AO$7),"")</f>
        <v/>
      </c>
      <c r="AP309" s="48" t="str">
        <f ca="1">IF(AND($B309&gt;0,AP$7&gt;0),INDEX(Výskyt[#Data],MATCH($B309,Výskyt[kód-P]),AP$7),"")</f>
        <v/>
      </c>
      <c r="AQ309" s="48" t="str">
        <f ca="1">IF(AND($B309&gt;0,AQ$7&gt;0),INDEX(Výskyt[#Data],MATCH($B309,Výskyt[kód-P]),AQ$7),"")</f>
        <v/>
      </c>
      <c r="AR309" s="48" t="str">
        <f ca="1">IF(AND($B309&gt;0,AR$7&gt;0),INDEX(Výskyt[#Data],MATCH($B309,Výskyt[kód-P]),AR$7),"")</f>
        <v/>
      </c>
      <c r="AS309" s="48" t="str">
        <f ca="1">IF(AND($B309&gt;0,AS$7&gt;0),INDEX(Výskyt[#Data],MATCH($B309,Výskyt[kód-P]),AS$7),"")</f>
        <v/>
      </c>
      <c r="AT309" s="48" t="str">
        <f ca="1">IF(AND($B309&gt;0,AT$7&gt;0),INDEX(Výskyt[#Data],MATCH($B309,Výskyt[kód-P]),AT$7),"")</f>
        <v/>
      </c>
      <c r="AU309" s="48" t="str">
        <f ca="1">IF(AND($B309&gt;0,AU$7&gt;0),INDEX(Výskyt[#Data],MATCH($B309,Výskyt[kód-P]),AU$7),"")</f>
        <v/>
      </c>
      <c r="AV309" s="48" t="str">
        <f ca="1">IF(AND($B309&gt;0,AV$7&gt;0),INDEX(Výskyt[#Data],MATCH($B309,Výskyt[kód-P]),AV$7),"")</f>
        <v/>
      </c>
      <c r="AW309" s="48" t="str">
        <f ca="1">IF(AND($B309&gt;0,AW$7&gt;0),INDEX(Výskyt[#Data],MATCH($B309,Výskyt[kód-P]),AW$7),"")</f>
        <v/>
      </c>
      <c r="AX309" s="48" t="str">
        <f ca="1">IF(AND($B309&gt;0,AX$7&gt;0),INDEX(Výskyt[#Data],MATCH($B309,Výskyt[kód-P]),AX$7),"")</f>
        <v/>
      </c>
      <c r="AY309" s="48" t="str">
        <f ca="1">IF(AND($B309&gt;0,AY$7&gt;0),INDEX(Výskyt[#Data],MATCH($B309,Výskyt[kód-P]),AY$7),"")</f>
        <v/>
      </c>
      <c r="AZ309" s="48" t="str">
        <f ca="1">IF(AND($B309&gt;0,AZ$7&gt;0),INDEX(Výskyt[#Data],MATCH($B309,Výskyt[kód-P]),AZ$7),"")</f>
        <v/>
      </c>
      <c r="BA309" s="48" t="str">
        <f ca="1">IF(AND($B309&gt;0,BA$7&gt;0),INDEX(Výskyt[#Data],MATCH($B309,Výskyt[kód-P]),BA$7),"")</f>
        <v/>
      </c>
      <c r="BB309" s="42"/>
    </row>
    <row r="310" spans="1:54" ht="12.75" customHeight="1" x14ac:dyDescent="0.4">
      <c r="A310" s="54">
        <v>302</v>
      </c>
      <c r="B310" s="55" t="str">
        <f>IFERROR(INDEX(Výskyt[[poradie]:[kód-P]],MATCH(A310,Výskyt[poradie],0),2),"")</f>
        <v/>
      </c>
      <c r="C310" s="55" t="str">
        <f>IFERROR(INDEX(Cenník[[Kód]:[Názov]],MATCH($B310,Cenník[Kód]),2),"")</f>
        <v/>
      </c>
      <c r="D310" s="48" t="str">
        <f t="shared" ca="1" si="12"/>
        <v/>
      </c>
      <c r="E310" s="56" t="str">
        <f>IFERROR(INDEX(Cenník[[KódN]:[JC]],MATCH($B310,Cenník[KódN]),2),"")</f>
        <v/>
      </c>
      <c r="F310" s="57" t="str">
        <f t="shared" ca="1" si="13"/>
        <v/>
      </c>
      <c r="G310" s="42"/>
      <c r="H310" s="58" t="str">
        <f t="shared" si="14"/>
        <v/>
      </c>
      <c r="I310" s="48" t="str">
        <f ca="1">IF(AND($B310&gt;0,I$7&gt;0),INDEX(Výskyt[#Data],MATCH($B310,Výskyt[kód-P]),I$7),"")</f>
        <v/>
      </c>
      <c r="J310" s="48" t="str">
        <f ca="1">IF(AND($B310&gt;0,J$7&gt;0),INDEX(Výskyt[#Data],MATCH($B310,Výskyt[kód-P]),J$7),"")</f>
        <v/>
      </c>
      <c r="K310" s="48" t="str">
        <f ca="1">IF(AND($B310&gt;0,K$7&gt;0),INDEX(Výskyt[#Data],MATCH($B310,Výskyt[kód-P]),K$7),"")</f>
        <v/>
      </c>
      <c r="L310" s="48" t="str">
        <f ca="1">IF(AND($B310&gt;0,L$7&gt;0),INDEX(Výskyt[#Data],MATCH($B310,Výskyt[kód-P]),L$7),"")</f>
        <v/>
      </c>
      <c r="M310" s="48" t="str">
        <f ca="1">IF(AND($B310&gt;0,M$7&gt;0),INDEX(Výskyt[#Data],MATCH($B310,Výskyt[kód-P]),M$7),"")</f>
        <v/>
      </c>
      <c r="N310" s="48" t="str">
        <f ca="1">IF(AND($B310&gt;0,N$7&gt;0),INDEX(Výskyt[#Data],MATCH($B310,Výskyt[kód-P]),N$7),"")</f>
        <v/>
      </c>
      <c r="O310" s="48" t="str">
        <f ca="1">IF(AND($B310&gt;0,O$7&gt;0),INDEX(Výskyt[#Data],MATCH($B310,Výskyt[kód-P]),O$7),"")</f>
        <v/>
      </c>
      <c r="P310" s="48" t="str">
        <f ca="1">IF(AND($B310&gt;0,P$7&gt;0),INDEX(Výskyt[#Data],MATCH($B310,Výskyt[kód-P]),P$7),"")</f>
        <v/>
      </c>
      <c r="Q310" s="48" t="str">
        <f ca="1">IF(AND($B310&gt;0,Q$7&gt;0),INDEX(Výskyt[#Data],MATCH($B310,Výskyt[kód-P]),Q$7),"")</f>
        <v/>
      </c>
      <c r="R310" s="48" t="str">
        <f ca="1">IF(AND($B310&gt;0,R$7&gt;0),INDEX(Výskyt[#Data],MATCH($B310,Výskyt[kód-P]),R$7),"")</f>
        <v/>
      </c>
      <c r="S310" s="48" t="str">
        <f ca="1">IF(AND($B310&gt;0,S$7&gt;0),INDEX(Výskyt[#Data],MATCH($B310,Výskyt[kód-P]),S$7),"")</f>
        <v/>
      </c>
      <c r="T310" s="48" t="str">
        <f ca="1">IF(AND($B310&gt;0,T$7&gt;0),INDEX(Výskyt[#Data],MATCH($B310,Výskyt[kód-P]),T$7),"")</f>
        <v/>
      </c>
      <c r="U310" s="48" t="str">
        <f ca="1">IF(AND($B310&gt;0,U$7&gt;0),INDEX(Výskyt[#Data],MATCH($B310,Výskyt[kód-P]),U$7),"")</f>
        <v/>
      </c>
      <c r="V310" s="48" t="str">
        <f ca="1">IF(AND($B310&gt;0,V$7&gt;0),INDEX(Výskyt[#Data],MATCH($B310,Výskyt[kód-P]),V$7),"")</f>
        <v/>
      </c>
      <c r="W310" s="48" t="str">
        <f ca="1">IF(AND($B310&gt;0,W$7&gt;0),INDEX(Výskyt[#Data],MATCH($B310,Výskyt[kód-P]),W$7),"")</f>
        <v/>
      </c>
      <c r="X310" s="48" t="str">
        <f ca="1">IF(AND($B310&gt;0,X$7&gt;0),INDEX(Výskyt[#Data],MATCH($B310,Výskyt[kód-P]),X$7),"")</f>
        <v/>
      </c>
      <c r="Y310" s="48" t="str">
        <f ca="1">IF(AND($B310&gt;0,Y$7&gt;0),INDEX(Výskyt[#Data],MATCH($B310,Výskyt[kód-P]),Y$7),"")</f>
        <v/>
      </c>
      <c r="Z310" s="48" t="str">
        <f ca="1">IF(AND($B310&gt;0,Z$7&gt;0),INDEX(Výskyt[#Data],MATCH($B310,Výskyt[kód-P]),Z$7),"")</f>
        <v/>
      </c>
      <c r="AA310" s="48" t="str">
        <f ca="1">IF(AND($B310&gt;0,AA$7&gt;0),INDEX(Výskyt[#Data],MATCH($B310,Výskyt[kód-P]),AA$7),"")</f>
        <v/>
      </c>
      <c r="AB310" s="48" t="str">
        <f ca="1">IF(AND($B310&gt;0,AB$7&gt;0),INDEX(Výskyt[#Data],MATCH($B310,Výskyt[kód-P]),AB$7),"")</f>
        <v/>
      </c>
      <c r="AC310" s="48" t="str">
        <f ca="1">IF(AND($B310&gt;0,AC$7&gt;0),INDEX(Výskyt[#Data],MATCH($B310,Výskyt[kód-P]),AC$7),"")</f>
        <v/>
      </c>
      <c r="AD310" s="48" t="str">
        <f ca="1">IF(AND($B310&gt;0,AD$7&gt;0),INDEX(Výskyt[#Data],MATCH($B310,Výskyt[kód-P]),AD$7),"")</f>
        <v/>
      </c>
      <c r="AE310" s="48" t="str">
        <f ca="1">IF(AND($B310&gt;0,AE$7&gt;0),INDEX(Výskyt[#Data],MATCH($B310,Výskyt[kód-P]),AE$7),"")</f>
        <v/>
      </c>
      <c r="AF310" s="48" t="str">
        <f ca="1">IF(AND($B310&gt;0,AF$7&gt;0),INDEX(Výskyt[#Data],MATCH($B310,Výskyt[kód-P]),AF$7),"")</f>
        <v/>
      </c>
      <c r="AG310" s="48" t="str">
        <f ca="1">IF(AND($B310&gt;0,AG$7&gt;0),INDEX(Výskyt[#Data],MATCH($B310,Výskyt[kód-P]),AG$7),"")</f>
        <v/>
      </c>
      <c r="AH310" s="48" t="str">
        <f ca="1">IF(AND($B310&gt;0,AH$7&gt;0),INDEX(Výskyt[#Data],MATCH($B310,Výskyt[kód-P]),AH$7),"")</f>
        <v/>
      </c>
      <c r="AI310" s="48" t="str">
        <f ca="1">IF(AND($B310&gt;0,AI$7&gt;0),INDEX(Výskyt[#Data],MATCH($B310,Výskyt[kód-P]),AI$7),"")</f>
        <v/>
      </c>
      <c r="AJ310" s="48" t="str">
        <f ca="1">IF(AND($B310&gt;0,AJ$7&gt;0),INDEX(Výskyt[#Data],MATCH($B310,Výskyt[kód-P]),AJ$7),"")</f>
        <v/>
      </c>
      <c r="AK310" s="48" t="str">
        <f ca="1">IF(AND($B310&gt;0,AK$7&gt;0),INDEX(Výskyt[#Data],MATCH($B310,Výskyt[kód-P]),AK$7),"")</f>
        <v/>
      </c>
      <c r="AL310" s="48" t="str">
        <f ca="1">IF(AND($B310&gt;0,AL$7&gt;0),INDEX(Výskyt[#Data],MATCH($B310,Výskyt[kód-P]),AL$7),"")</f>
        <v/>
      </c>
      <c r="AM310" s="48" t="str">
        <f ca="1">IF(AND($B310&gt;0,AM$7&gt;0),INDEX(Výskyt[#Data],MATCH($B310,Výskyt[kód-P]),AM$7),"")</f>
        <v/>
      </c>
      <c r="AN310" s="48" t="str">
        <f ca="1">IF(AND($B310&gt;0,AN$7&gt;0),INDEX(Výskyt[#Data],MATCH($B310,Výskyt[kód-P]),AN$7),"")</f>
        <v/>
      </c>
      <c r="AO310" s="48" t="str">
        <f ca="1">IF(AND($B310&gt;0,AO$7&gt;0),INDEX(Výskyt[#Data],MATCH($B310,Výskyt[kód-P]),AO$7),"")</f>
        <v/>
      </c>
      <c r="AP310" s="48" t="str">
        <f ca="1">IF(AND($B310&gt;0,AP$7&gt;0),INDEX(Výskyt[#Data],MATCH($B310,Výskyt[kód-P]),AP$7),"")</f>
        <v/>
      </c>
      <c r="AQ310" s="48" t="str">
        <f ca="1">IF(AND($B310&gt;0,AQ$7&gt;0),INDEX(Výskyt[#Data],MATCH($B310,Výskyt[kód-P]),AQ$7),"")</f>
        <v/>
      </c>
      <c r="AR310" s="48" t="str">
        <f ca="1">IF(AND($B310&gt;0,AR$7&gt;0),INDEX(Výskyt[#Data],MATCH($B310,Výskyt[kód-P]),AR$7),"")</f>
        <v/>
      </c>
      <c r="AS310" s="48" t="str">
        <f ca="1">IF(AND($B310&gt;0,AS$7&gt;0),INDEX(Výskyt[#Data],MATCH($B310,Výskyt[kód-P]),AS$7),"")</f>
        <v/>
      </c>
      <c r="AT310" s="48" t="str">
        <f ca="1">IF(AND($B310&gt;0,AT$7&gt;0),INDEX(Výskyt[#Data],MATCH($B310,Výskyt[kód-P]),AT$7),"")</f>
        <v/>
      </c>
      <c r="AU310" s="48" t="str">
        <f ca="1">IF(AND($B310&gt;0,AU$7&gt;0),INDEX(Výskyt[#Data],MATCH($B310,Výskyt[kód-P]),AU$7),"")</f>
        <v/>
      </c>
      <c r="AV310" s="48" t="str">
        <f ca="1">IF(AND($B310&gt;0,AV$7&gt;0),INDEX(Výskyt[#Data],MATCH($B310,Výskyt[kód-P]),AV$7),"")</f>
        <v/>
      </c>
      <c r="AW310" s="48" t="str">
        <f ca="1">IF(AND($B310&gt;0,AW$7&gt;0),INDEX(Výskyt[#Data],MATCH($B310,Výskyt[kód-P]),AW$7),"")</f>
        <v/>
      </c>
      <c r="AX310" s="48" t="str">
        <f ca="1">IF(AND($B310&gt;0,AX$7&gt;0),INDEX(Výskyt[#Data],MATCH($B310,Výskyt[kód-P]),AX$7),"")</f>
        <v/>
      </c>
      <c r="AY310" s="48" t="str">
        <f ca="1">IF(AND($B310&gt;0,AY$7&gt;0),INDEX(Výskyt[#Data],MATCH($B310,Výskyt[kód-P]),AY$7),"")</f>
        <v/>
      </c>
      <c r="AZ310" s="48" t="str">
        <f ca="1">IF(AND($B310&gt;0,AZ$7&gt;0),INDEX(Výskyt[#Data],MATCH($B310,Výskyt[kód-P]),AZ$7),"")</f>
        <v/>
      </c>
      <c r="BA310" s="48" t="str">
        <f ca="1">IF(AND($B310&gt;0,BA$7&gt;0),INDEX(Výskyt[#Data],MATCH($B310,Výskyt[kód-P]),BA$7),"")</f>
        <v/>
      </c>
      <c r="BB310" s="42"/>
    </row>
    <row r="311" spans="1:54" ht="12.75" customHeight="1" x14ac:dyDescent="0.4">
      <c r="A311" s="54">
        <v>303</v>
      </c>
      <c r="B311" s="55" t="str">
        <f>IFERROR(INDEX(Výskyt[[poradie]:[kód-P]],MATCH(A311,Výskyt[poradie],0),2),"")</f>
        <v/>
      </c>
      <c r="C311" s="55" t="str">
        <f>IFERROR(INDEX(Cenník[[Kód]:[Názov]],MATCH($B311,Cenník[Kód]),2),"")</f>
        <v/>
      </c>
      <c r="D311" s="48" t="str">
        <f t="shared" ca="1" si="12"/>
        <v/>
      </c>
      <c r="E311" s="56" t="str">
        <f>IFERROR(INDEX(Cenník[[KódN]:[JC]],MATCH($B311,Cenník[KódN]),2),"")</f>
        <v/>
      </c>
      <c r="F311" s="57" t="str">
        <f t="shared" ca="1" si="13"/>
        <v/>
      </c>
      <c r="G311" s="42"/>
      <c r="H311" s="58" t="str">
        <f t="shared" si="14"/>
        <v/>
      </c>
      <c r="I311" s="48" t="str">
        <f ca="1">IF(AND($B311&gt;0,I$7&gt;0),INDEX(Výskyt[#Data],MATCH($B311,Výskyt[kód-P]),I$7),"")</f>
        <v/>
      </c>
      <c r="J311" s="48" t="str">
        <f ca="1">IF(AND($B311&gt;0,J$7&gt;0),INDEX(Výskyt[#Data],MATCH($B311,Výskyt[kód-P]),J$7),"")</f>
        <v/>
      </c>
      <c r="K311" s="48" t="str">
        <f ca="1">IF(AND($B311&gt;0,K$7&gt;0),INDEX(Výskyt[#Data],MATCH($B311,Výskyt[kód-P]),K$7),"")</f>
        <v/>
      </c>
      <c r="L311" s="48" t="str">
        <f ca="1">IF(AND($B311&gt;0,L$7&gt;0),INDEX(Výskyt[#Data],MATCH($B311,Výskyt[kód-P]),L$7),"")</f>
        <v/>
      </c>
      <c r="M311" s="48" t="str">
        <f ca="1">IF(AND($B311&gt;0,M$7&gt;0),INDEX(Výskyt[#Data],MATCH($B311,Výskyt[kód-P]),M$7),"")</f>
        <v/>
      </c>
      <c r="N311" s="48" t="str">
        <f ca="1">IF(AND($B311&gt;0,N$7&gt;0),INDEX(Výskyt[#Data],MATCH($B311,Výskyt[kód-P]),N$7),"")</f>
        <v/>
      </c>
      <c r="O311" s="48" t="str">
        <f ca="1">IF(AND($B311&gt;0,O$7&gt;0),INDEX(Výskyt[#Data],MATCH($B311,Výskyt[kód-P]),O$7),"")</f>
        <v/>
      </c>
      <c r="P311" s="48" t="str">
        <f ca="1">IF(AND($B311&gt;0,P$7&gt;0),INDEX(Výskyt[#Data],MATCH($B311,Výskyt[kód-P]),P$7),"")</f>
        <v/>
      </c>
      <c r="Q311" s="48" t="str">
        <f ca="1">IF(AND($B311&gt;0,Q$7&gt;0),INDEX(Výskyt[#Data],MATCH($B311,Výskyt[kód-P]),Q$7),"")</f>
        <v/>
      </c>
      <c r="R311" s="48" t="str">
        <f ca="1">IF(AND($B311&gt;0,R$7&gt;0),INDEX(Výskyt[#Data],MATCH($B311,Výskyt[kód-P]),R$7),"")</f>
        <v/>
      </c>
      <c r="S311" s="48" t="str">
        <f ca="1">IF(AND($B311&gt;0,S$7&gt;0),INDEX(Výskyt[#Data],MATCH($B311,Výskyt[kód-P]),S$7),"")</f>
        <v/>
      </c>
      <c r="T311" s="48" t="str">
        <f ca="1">IF(AND($B311&gt;0,T$7&gt;0),INDEX(Výskyt[#Data],MATCH($B311,Výskyt[kód-P]),T$7),"")</f>
        <v/>
      </c>
      <c r="U311" s="48" t="str">
        <f ca="1">IF(AND($B311&gt;0,U$7&gt;0),INDEX(Výskyt[#Data],MATCH($B311,Výskyt[kód-P]),U$7),"")</f>
        <v/>
      </c>
      <c r="V311" s="48" t="str">
        <f ca="1">IF(AND($B311&gt;0,V$7&gt;0),INDEX(Výskyt[#Data],MATCH($B311,Výskyt[kód-P]),V$7),"")</f>
        <v/>
      </c>
      <c r="W311" s="48" t="str">
        <f ca="1">IF(AND($B311&gt;0,W$7&gt;0),INDEX(Výskyt[#Data],MATCH($B311,Výskyt[kód-P]),W$7),"")</f>
        <v/>
      </c>
      <c r="X311" s="48" t="str">
        <f ca="1">IF(AND($B311&gt;0,X$7&gt;0),INDEX(Výskyt[#Data],MATCH($B311,Výskyt[kód-P]),X$7),"")</f>
        <v/>
      </c>
      <c r="Y311" s="48" t="str">
        <f ca="1">IF(AND($B311&gt;0,Y$7&gt;0),INDEX(Výskyt[#Data],MATCH($B311,Výskyt[kód-P]),Y$7),"")</f>
        <v/>
      </c>
      <c r="Z311" s="48" t="str">
        <f ca="1">IF(AND($B311&gt;0,Z$7&gt;0),INDEX(Výskyt[#Data],MATCH($B311,Výskyt[kód-P]),Z$7),"")</f>
        <v/>
      </c>
      <c r="AA311" s="48" t="str">
        <f ca="1">IF(AND($B311&gt;0,AA$7&gt;0),INDEX(Výskyt[#Data],MATCH($B311,Výskyt[kód-P]),AA$7),"")</f>
        <v/>
      </c>
      <c r="AB311" s="48" t="str">
        <f ca="1">IF(AND($B311&gt;0,AB$7&gt;0),INDEX(Výskyt[#Data],MATCH($B311,Výskyt[kód-P]),AB$7),"")</f>
        <v/>
      </c>
      <c r="AC311" s="48" t="str">
        <f ca="1">IF(AND($B311&gt;0,AC$7&gt;0),INDEX(Výskyt[#Data],MATCH($B311,Výskyt[kód-P]),AC$7),"")</f>
        <v/>
      </c>
      <c r="AD311" s="48" t="str">
        <f ca="1">IF(AND($B311&gt;0,AD$7&gt;0),INDEX(Výskyt[#Data],MATCH($B311,Výskyt[kód-P]),AD$7),"")</f>
        <v/>
      </c>
      <c r="AE311" s="48" t="str">
        <f ca="1">IF(AND($B311&gt;0,AE$7&gt;0),INDEX(Výskyt[#Data],MATCH($B311,Výskyt[kód-P]),AE$7),"")</f>
        <v/>
      </c>
      <c r="AF311" s="48" t="str">
        <f ca="1">IF(AND($B311&gt;0,AF$7&gt;0),INDEX(Výskyt[#Data],MATCH($B311,Výskyt[kód-P]),AF$7),"")</f>
        <v/>
      </c>
      <c r="AG311" s="48" t="str">
        <f ca="1">IF(AND($B311&gt;0,AG$7&gt;0),INDEX(Výskyt[#Data],MATCH($B311,Výskyt[kód-P]),AG$7),"")</f>
        <v/>
      </c>
      <c r="AH311" s="48" t="str">
        <f ca="1">IF(AND($B311&gt;0,AH$7&gt;0),INDEX(Výskyt[#Data],MATCH($B311,Výskyt[kód-P]),AH$7),"")</f>
        <v/>
      </c>
      <c r="AI311" s="48" t="str">
        <f ca="1">IF(AND($B311&gt;0,AI$7&gt;0),INDEX(Výskyt[#Data],MATCH($B311,Výskyt[kód-P]),AI$7),"")</f>
        <v/>
      </c>
      <c r="AJ311" s="48" t="str">
        <f ca="1">IF(AND($B311&gt;0,AJ$7&gt;0),INDEX(Výskyt[#Data],MATCH($B311,Výskyt[kód-P]),AJ$7),"")</f>
        <v/>
      </c>
      <c r="AK311" s="48" t="str">
        <f ca="1">IF(AND($B311&gt;0,AK$7&gt;0),INDEX(Výskyt[#Data],MATCH($B311,Výskyt[kód-P]),AK$7),"")</f>
        <v/>
      </c>
      <c r="AL311" s="48" t="str">
        <f ca="1">IF(AND($B311&gt;0,AL$7&gt;0),INDEX(Výskyt[#Data],MATCH($B311,Výskyt[kód-P]),AL$7),"")</f>
        <v/>
      </c>
      <c r="AM311" s="48" t="str">
        <f ca="1">IF(AND($B311&gt;0,AM$7&gt;0),INDEX(Výskyt[#Data],MATCH($B311,Výskyt[kód-P]),AM$7),"")</f>
        <v/>
      </c>
      <c r="AN311" s="48" t="str">
        <f ca="1">IF(AND($B311&gt;0,AN$7&gt;0),INDEX(Výskyt[#Data],MATCH($B311,Výskyt[kód-P]),AN$7),"")</f>
        <v/>
      </c>
      <c r="AO311" s="48" t="str">
        <f ca="1">IF(AND($B311&gt;0,AO$7&gt;0),INDEX(Výskyt[#Data],MATCH($B311,Výskyt[kód-P]),AO$7),"")</f>
        <v/>
      </c>
      <c r="AP311" s="48" t="str">
        <f ca="1">IF(AND($B311&gt;0,AP$7&gt;0),INDEX(Výskyt[#Data],MATCH($B311,Výskyt[kód-P]),AP$7),"")</f>
        <v/>
      </c>
      <c r="AQ311" s="48" t="str">
        <f ca="1">IF(AND($B311&gt;0,AQ$7&gt;0),INDEX(Výskyt[#Data],MATCH($B311,Výskyt[kód-P]),AQ$7),"")</f>
        <v/>
      </c>
      <c r="AR311" s="48" t="str">
        <f ca="1">IF(AND($B311&gt;0,AR$7&gt;0),INDEX(Výskyt[#Data],MATCH($B311,Výskyt[kód-P]),AR$7),"")</f>
        <v/>
      </c>
      <c r="AS311" s="48" t="str">
        <f ca="1">IF(AND($B311&gt;0,AS$7&gt;0),INDEX(Výskyt[#Data],MATCH($B311,Výskyt[kód-P]),AS$7),"")</f>
        <v/>
      </c>
      <c r="AT311" s="48" t="str">
        <f ca="1">IF(AND($B311&gt;0,AT$7&gt;0),INDEX(Výskyt[#Data],MATCH($B311,Výskyt[kód-P]),AT$7),"")</f>
        <v/>
      </c>
      <c r="AU311" s="48" t="str">
        <f ca="1">IF(AND($B311&gt;0,AU$7&gt;0),INDEX(Výskyt[#Data],MATCH($B311,Výskyt[kód-P]),AU$7),"")</f>
        <v/>
      </c>
      <c r="AV311" s="48" t="str">
        <f ca="1">IF(AND($B311&gt;0,AV$7&gt;0),INDEX(Výskyt[#Data],MATCH($B311,Výskyt[kód-P]),AV$7),"")</f>
        <v/>
      </c>
      <c r="AW311" s="48" t="str">
        <f ca="1">IF(AND($B311&gt;0,AW$7&gt;0),INDEX(Výskyt[#Data],MATCH($B311,Výskyt[kód-P]),AW$7),"")</f>
        <v/>
      </c>
      <c r="AX311" s="48" t="str">
        <f ca="1">IF(AND($B311&gt;0,AX$7&gt;0),INDEX(Výskyt[#Data],MATCH($B311,Výskyt[kód-P]),AX$7),"")</f>
        <v/>
      </c>
      <c r="AY311" s="48" t="str">
        <f ca="1">IF(AND($B311&gt;0,AY$7&gt;0),INDEX(Výskyt[#Data],MATCH($B311,Výskyt[kód-P]),AY$7),"")</f>
        <v/>
      </c>
      <c r="AZ311" s="48" t="str">
        <f ca="1">IF(AND($B311&gt;0,AZ$7&gt;0),INDEX(Výskyt[#Data],MATCH($B311,Výskyt[kód-P]),AZ$7),"")</f>
        <v/>
      </c>
      <c r="BA311" s="48" t="str">
        <f ca="1">IF(AND($B311&gt;0,BA$7&gt;0),INDEX(Výskyt[#Data],MATCH($B311,Výskyt[kód-P]),BA$7),"")</f>
        <v/>
      </c>
      <c r="BB311" s="42"/>
    </row>
    <row r="312" spans="1:54" ht="12.75" customHeight="1" x14ac:dyDescent="0.4">
      <c r="A312" s="54">
        <v>304</v>
      </c>
      <c r="B312" s="55" t="str">
        <f>IFERROR(INDEX(Výskyt[[poradie]:[kód-P]],MATCH(A312,Výskyt[poradie],0),2),"")</f>
        <v/>
      </c>
      <c r="C312" s="55" t="str">
        <f>IFERROR(INDEX(Cenník[[Kód]:[Názov]],MATCH($B312,Cenník[Kód]),2),"")</f>
        <v/>
      </c>
      <c r="D312" s="48" t="str">
        <f t="shared" ca="1" si="12"/>
        <v/>
      </c>
      <c r="E312" s="56" t="str">
        <f>IFERROR(INDEX(Cenník[[KódN]:[JC]],MATCH($B312,Cenník[KódN]),2),"")</f>
        <v/>
      </c>
      <c r="F312" s="57" t="str">
        <f t="shared" ca="1" si="13"/>
        <v/>
      </c>
      <c r="G312" s="42"/>
      <c r="H312" s="58" t="str">
        <f t="shared" si="14"/>
        <v/>
      </c>
      <c r="I312" s="48" t="str">
        <f ca="1">IF(AND($B312&gt;0,I$7&gt;0),INDEX(Výskyt[#Data],MATCH($B312,Výskyt[kód-P]),I$7),"")</f>
        <v/>
      </c>
      <c r="J312" s="48" t="str">
        <f ca="1">IF(AND($B312&gt;0,J$7&gt;0),INDEX(Výskyt[#Data],MATCH($B312,Výskyt[kód-P]),J$7),"")</f>
        <v/>
      </c>
      <c r="K312" s="48" t="str">
        <f ca="1">IF(AND($B312&gt;0,K$7&gt;0),INDEX(Výskyt[#Data],MATCH($B312,Výskyt[kód-P]),K$7),"")</f>
        <v/>
      </c>
      <c r="L312" s="48" t="str">
        <f ca="1">IF(AND($B312&gt;0,L$7&gt;0),INDEX(Výskyt[#Data],MATCH($B312,Výskyt[kód-P]),L$7),"")</f>
        <v/>
      </c>
      <c r="M312" s="48" t="str">
        <f ca="1">IF(AND($B312&gt;0,M$7&gt;0),INDEX(Výskyt[#Data],MATCH($B312,Výskyt[kód-P]),M$7),"")</f>
        <v/>
      </c>
      <c r="N312" s="48" t="str">
        <f ca="1">IF(AND($B312&gt;0,N$7&gt;0),INDEX(Výskyt[#Data],MATCH($B312,Výskyt[kód-P]),N$7),"")</f>
        <v/>
      </c>
      <c r="O312" s="48" t="str">
        <f ca="1">IF(AND($B312&gt;0,O$7&gt;0),INDEX(Výskyt[#Data],MATCH($B312,Výskyt[kód-P]),O$7),"")</f>
        <v/>
      </c>
      <c r="P312" s="48" t="str">
        <f ca="1">IF(AND($B312&gt;0,P$7&gt;0),INDEX(Výskyt[#Data],MATCH($B312,Výskyt[kód-P]),P$7),"")</f>
        <v/>
      </c>
      <c r="Q312" s="48" t="str">
        <f ca="1">IF(AND($B312&gt;0,Q$7&gt;0),INDEX(Výskyt[#Data],MATCH($B312,Výskyt[kód-P]),Q$7),"")</f>
        <v/>
      </c>
      <c r="R312" s="48" t="str">
        <f ca="1">IF(AND($B312&gt;0,R$7&gt;0),INDEX(Výskyt[#Data],MATCH($B312,Výskyt[kód-P]),R$7),"")</f>
        <v/>
      </c>
      <c r="S312" s="48" t="str">
        <f ca="1">IF(AND($B312&gt;0,S$7&gt;0),INDEX(Výskyt[#Data],MATCH($B312,Výskyt[kód-P]),S$7),"")</f>
        <v/>
      </c>
      <c r="T312" s="48" t="str">
        <f ca="1">IF(AND($B312&gt;0,T$7&gt;0),INDEX(Výskyt[#Data],MATCH($B312,Výskyt[kód-P]),T$7),"")</f>
        <v/>
      </c>
      <c r="U312" s="48" t="str">
        <f ca="1">IF(AND($B312&gt;0,U$7&gt;0),INDEX(Výskyt[#Data],MATCH($B312,Výskyt[kód-P]),U$7),"")</f>
        <v/>
      </c>
      <c r="V312" s="48" t="str">
        <f ca="1">IF(AND($B312&gt;0,V$7&gt;0),INDEX(Výskyt[#Data],MATCH($B312,Výskyt[kód-P]),V$7),"")</f>
        <v/>
      </c>
      <c r="W312" s="48" t="str">
        <f ca="1">IF(AND($B312&gt;0,W$7&gt;0),INDEX(Výskyt[#Data],MATCH($B312,Výskyt[kód-P]),W$7),"")</f>
        <v/>
      </c>
      <c r="X312" s="48" t="str">
        <f ca="1">IF(AND($B312&gt;0,X$7&gt;0),INDEX(Výskyt[#Data],MATCH($B312,Výskyt[kód-P]),X$7),"")</f>
        <v/>
      </c>
      <c r="Y312" s="48" t="str">
        <f ca="1">IF(AND($B312&gt;0,Y$7&gt;0),INDEX(Výskyt[#Data],MATCH($B312,Výskyt[kód-P]),Y$7),"")</f>
        <v/>
      </c>
      <c r="Z312" s="48" t="str">
        <f ca="1">IF(AND($B312&gt;0,Z$7&gt;0),INDEX(Výskyt[#Data],MATCH($B312,Výskyt[kód-P]),Z$7),"")</f>
        <v/>
      </c>
      <c r="AA312" s="48" t="str">
        <f ca="1">IF(AND($B312&gt;0,AA$7&gt;0),INDEX(Výskyt[#Data],MATCH($B312,Výskyt[kód-P]),AA$7),"")</f>
        <v/>
      </c>
      <c r="AB312" s="48" t="str">
        <f ca="1">IF(AND($B312&gt;0,AB$7&gt;0),INDEX(Výskyt[#Data],MATCH($B312,Výskyt[kód-P]),AB$7),"")</f>
        <v/>
      </c>
      <c r="AC312" s="48" t="str">
        <f ca="1">IF(AND($B312&gt;0,AC$7&gt;0),INDEX(Výskyt[#Data],MATCH($B312,Výskyt[kód-P]),AC$7),"")</f>
        <v/>
      </c>
      <c r="AD312" s="48" t="str">
        <f ca="1">IF(AND($B312&gt;0,AD$7&gt;0),INDEX(Výskyt[#Data],MATCH($B312,Výskyt[kód-P]),AD$7),"")</f>
        <v/>
      </c>
      <c r="AE312" s="48" t="str">
        <f ca="1">IF(AND($B312&gt;0,AE$7&gt;0),INDEX(Výskyt[#Data],MATCH($B312,Výskyt[kód-P]),AE$7),"")</f>
        <v/>
      </c>
      <c r="AF312" s="48" t="str">
        <f ca="1">IF(AND($B312&gt;0,AF$7&gt;0),INDEX(Výskyt[#Data],MATCH($B312,Výskyt[kód-P]),AF$7),"")</f>
        <v/>
      </c>
      <c r="AG312" s="48" t="str">
        <f ca="1">IF(AND($B312&gt;0,AG$7&gt;0),INDEX(Výskyt[#Data],MATCH($B312,Výskyt[kód-P]),AG$7),"")</f>
        <v/>
      </c>
      <c r="AH312" s="48" t="str">
        <f ca="1">IF(AND($B312&gt;0,AH$7&gt;0),INDEX(Výskyt[#Data],MATCH($B312,Výskyt[kód-P]),AH$7),"")</f>
        <v/>
      </c>
      <c r="AI312" s="48" t="str">
        <f ca="1">IF(AND($B312&gt;0,AI$7&gt;0),INDEX(Výskyt[#Data],MATCH($B312,Výskyt[kód-P]),AI$7),"")</f>
        <v/>
      </c>
      <c r="AJ312" s="48" t="str">
        <f ca="1">IF(AND($B312&gt;0,AJ$7&gt;0),INDEX(Výskyt[#Data],MATCH($B312,Výskyt[kód-P]),AJ$7),"")</f>
        <v/>
      </c>
      <c r="AK312" s="48" t="str">
        <f ca="1">IF(AND($B312&gt;0,AK$7&gt;0),INDEX(Výskyt[#Data],MATCH($B312,Výskyt[kód-P]),AK$7),"")</f>
        <v/>
      </c>
      <c r="AL312" s="48" t="str">
        <f ca="1">IF(AND($B312&gt;0,AL$7&gt;0),INDEX(Výskyt[#Data],MATCH($B312,Výskyt[kód-P]),AL$7),"")</f>
        <v/>
      </c>
      <c r="AM312" s="48" t="str">
        <f ca="1">IF(AND($B312&gt;0,AM$7&gt;0),INDEX(Výskyt[#Data],MATCH($B312,Výskyt[kód-P]),AM$7),"")</f>
        <v/>
      </c>
      <c r="AN312" s="48" t="str">
        <f ca="1">IF(AND($B312&gt;0,AN$7&gt;0),INDEX(Výskyt[#Data],MATCH($B312,Výskyt[kód-P]),AN$7),"")</f>
        <v/>
      </c>
      <c r="AO312" s="48" t="str">
        <f ca="1">IF(AND($B312&gt;0,AO$7&gt;0),INDEX(Výskyt[#Data],MATCH($B312,Výskyt[kód-P]),AO$7),"")</f>
        <v/>
      </c>
      <c r="AP312" s="48" t="str">
        <f ca="1">IF(AND($B312&gt;0,AP$7&gt;0),INDEX(Výskyt[#Data],MATCH($B312,Výskyt[kód-P]),AP$7),"")</f>
        <v/>
      </c>
      <c r="AQ312" s="48" t="str">
        <f ca="1">IF(AND($B312&gt;0,AQ$7&gt;0),INDEX(Výskyt[#Data],MATCH($B312,Výskyt[kód-P]),AQ$7),"")</f>
        <v/>
      </c>
      <c r="AR312" s="48" t="str">
        <f ca="1">IF(AND($B312&gt;0,AR$7&gt;0),INDEX(Výskyt[#Data],MATCH($B312,Výskyt[kód-P]),AR$7),"")</f>
        <v/>
      </c>
      <c r="AS312" s="48" t="str">
        <f ca="1">IF(AND($B312&gt;0,AS$7&gt;0),INDEX(Výskyt[#Data],MATCH($B312,Výskyt[kód-P]),AS$7),"")</f>
        <v/>
      </c>
      <c r="AT312" s="48" t="str">
        <f ca="1">IF(AND($B312&gt;0,AT$7&gt;0),INDEX(Výskyt[#Data],MATCH($B312,Výskyt[kód-P]),AT$7),"")</f>
        <v/>
      </c>
      <c r="AU312" s="48" t="str">
        <f ca="1">IF(AND($B312&gt;0,AU$7&gt;0),INDEX(Výskyt[#Data],MATCH($B312,Výskyt[kód-P]),AU$7),"")</f>
        <v/>
      </c>
      <c r="AV312" s="48" t="str">
        <f ca="1">IF(AND($B312&gt;0,AV$7&gt;0),INDEX(Výskyt[#Data],MATCH($B312,Výskyt[kód-P]),AV$7),"")</f>
        <v/>
      </c>
      <c r="AW312" s="48" t="str">
        <f ca="1">IF(AND($B312&gt;0,AW$7&gt;0),INDEX(Výskyt[#Data],MATCH($B312,Výskyt[kód-P]),AW$7),"")</f>
        <v/>
      </c>
      <c r="AX312" s="48" t="str">
        <f ca="1">IF(AND($B312&gt;0,AX$7&gt;0),INDEX(Výskyt[#Data],MATCH($B312,Výskyt[kód-P]),AX$7),"")</f>
        <v/>
      </c>
      <c r="AY312" s="48" t="str">
        <f ca="1">IF(AND($B312&gt;0,AY$7&gt;0),INDEX(Výskyt[#Data],MATCH($B312,Výskyt[kód-P]),AY$7),"")</f>
        <v/>
      </c>
      <c r="AZ312" s="48" t="str">
        <f ca="1">IF(AND($B312&gt;0,AZ$7&gt;0),INDEX(Výskyt[#Data],MATCH($B312,Výskyt[kód-P]),AZ$7),"")</f>
        <v/>
      </c>
      <c r="BA312" s="48" t="str">
        <f ca="1">IF(AND($B312&gt;0,BA$7&gt;0),INDEX(Výskyt[#Data],MATCH($B312,Výskyt[kód-P]),BA$7),"")</f>
        <v/>
      </c>
      <c r="BB312" s="42"/>
    </row>
    <row r="313" spans="1:54" ht="12.75" customHeight="1" x14ac:dyDescent="0.4">
      <c r="A313" s="54">
        <v>305</v>
      </c>
      <c r="B313" s="55" t="str">
        <f>IFERROR(INDEX(Výskyt[[poradie]:[kód-P]],MATCH(A313,Výskyt[poradie],0),2),"")</f>
        <v/>
      </c>
      <c r="C313" s="55" t="str">
        <f>IFERROR(INDEX(Cenník[[Kód]:[Názov]],MATCH($B313,Cenník[Kód]),2),"")</f>
        <v/>
      </c>
      <c r="D313" s="48" t="str">
        <f t="shared" ca="1" si="12"/>
        <v/>
      </c>
      <c r="E313" s="56" t="str">
        <f>IFERROR(INDEX(Cenník[[KódN]:[JC]],MATCH($B313,Cenník[KódN]),2),"")</f>
        <v/>
      </c>
      <c r="F313" s="57" t="str">
        <f t="shared" ca="1" si="13"/>
        <v/>
      </c>
      <c r="G313" s="42"/>
      <c r="H313" s="58" t="str">
        <f t="shared" si="14"/>
        <v/>
      </c>
      <c r="I313" s="48" t="str">
        <f ca="1">IF(AND($B313&gt;0,I$7&gt;0),INDEX(Výskyt[#Data],MATCH($B313,Výskyt[kód-P]),I$7),"")</f>
        <v/>
      </c>
      <c r="J313" s="48" t="str">
        <f ca="1">IF(AND($B313&gt;0,J$7&gt;0),INDEX(Výskyt[#Data],MATCH($B313,Výskyt[kód-P]),J$7),"")</f>
        <v/>
      </c>
      <c r="K313" s="48" t="str">
        <f ca="1">IF(AND($B313&gt;0,K$7&gt;0),INDEX(Výskyt[#Data],MATCH($B313,Výskyt[kód-P]),K$7),"")</f>
        <v/>
      </c>
      <c r="L313" s="48" t="str">
        <f ca="1">IF(AND($B313&gt;0,L$7&gt;0),INDEX(Výskyt[#Data],MATCH($B313,Výskyt[kód-P]),L$7),"")</f>
        <v/>
      </c>
      <c r="M313" s="48" t="str">
        <f ca="1">IF(AND($B313&gt;0,M$7&gt;0),INDEX(Výskyt[#Data],MATCH($B313,Výskyt[kód-P]),M$7),"")</f>
        <v/>
      </c>
      <c r="N313" s="48" t="str">
        <f ca="1">IF(AND($B313&gt;0,N$7&gt;0),INDEX(Výskyt[#Data],MATCH($B313,Výskyt[kód-P]),N$7),"")</f>
        <v/>
      </c>
      <c r="O313" s="48" t="str">
        <f ca="1">IF(AND($B313&gt;0,O$7&gt;0),INDEX(Výskyt[#Data],MATCH($B313,Výskyt[kód-P]),O$7),"")</f>
        <v/>
      </c>
      <c r="P313" s="48" t="str">
        <f ca="1">IF(AND($B313&gt;0,P$7&gt;0),INDEX(Výskyt[#Data],MATCH($B313,Výskyt[kód-P]),P$7),"")</f>
        <v/>
      </c>
      <c r="Q313" s="48" t="str">
        <f ca="1">IF(AND($B313&gt;0,Q$7&gt;0),INDEX(Výskyt[#Data],MATCH($B313,Výskyt[kód-P]),Q$7),"")</f>
        <v/>
      </c>
      <c r="R313" s="48" t="str">
        <f ca="1">IF(AND($B313&gt;0,R$7&gt;0),INDEX(Výskyt[#Data],MATCH($B313,Výskyt[kód-P]),R$7),"")</f>
        <v/>
      </c>
      <c r="S313" s="48" t="str">
        <f ca="1">IF(AND($B313&gt;0,S$7&gt;0),INDEX(Výskyt[#Data],MATCH($B313,Výskyt[kód-P]),S$7),"")</f>
        <v/>
      </c>
      <c r="T313" s="48" t="str">
        <f ca="1">IF(AND($B313&gt;0,T$7&gt;0),INDEX(Výskyt[#Data],MATCH($B313,Výskyt[kód-P]),T$7),"")</f>
        <v/>
      </c>
      <c r="U313" s="48" t="str">
        <f ca="1">IF(AND($B313&gt;0,U$7&gt;0),INDEX(Výskyt[#Data],MATCH($B313,Výskyt[kód-P]),U$7),"")</f>
        <v/>
      </c>
      <c r="V313" s="48" t="str">
        <f ca="1">IF(AND($B313&gt;0,V$7&gt;0),INDEX(Výskyt[#Data],MATCH($B313,Výskyt[kód-P]),V$7),"")</f>
        <v/>
      </c>
      <c r="W313" s="48" t="str">
        <f ca="1">IF(AND($B313&gt;0,W$7&gt;0),INDEX(Výskyt[#Data],MATCH($B313,Výskyt[kód-P]),W$7),"")</f>
        <v/>
      </c>
      <c r="X313" s="48" t="str">
        <f ca="1">IF(AND($B313&gt;0,X$7&gt;0),INDEX(Výskyt[#Data],MATCH($B313,Výskyt[kód-P]),X$7),"")</f>
        <v/>
      </c>
      <c r="Y313" s="48" t="str">
        <f ca="1">IF(AND($B313&gt;0,Y$7&gt;0),INDEX(Výskyt[#Data],MATCH($B313,Výskyt[kód-P]),Y$7),"")</f>
        <v/>
      </c>
      <c r="Z313" s="48" t="str">
        <f ca="1">IF(AND($B313&gt;0,Z$7&gt;0),INDEX(Výskyt[#Data],MATCH($B313,Výskyt[kód-P]),Z$7),"")</f>
        <v/>
      </c>
      <c r="AA313" s="48" t="str">
        <f ca="1">IF(AND($B313&gt;0,AA$7&gt;0),INDEX(Výskyt[#Data],MATCH($B313,Výskyt[kód-P]),AA$7),"")</f>
        <v/>
      </c>
      <c r="AB313" s="48" t="str">
        <f ca="1">IF(AND($B313&gt;0,AB$7&gt;0),INDEX(Výskyt[#Data],MATCH($B313,Výskyt[kód-P]),AB$7),"")</f>
        <v/>
      </c>
      <c r="AC313" s="48" t="str">
        <f ca="1">IF(AND($B313&gt;0,AC$7&gt;0),INDEX(Výskyt[#Data],MATCH($B313,Výskyt[kód-P]),AC$7),"")</f>
        <v/>
      </c>
      <c r="AD313" s="48" t="str">
        <f ca="1">IF(AND($B313&gt;0,AD$7&gt;0),INDEX(Výskyt[#Data],MATCH($B313,Výskyt[kód-P]),AD$7),"")</f>
        <v/>
      </c>
      <c r="AE313" s="48" t="str">
        <f ca="1">IF(AND($B313&gt;0,AE$7&gt;0),INDEX(Výskyt[#Data],MATCH($B313,Výskyt[kód-P]),AE$7),"")</f>
        <v/>
      </c>
      <c r="AF313" s="48" t="str">
        <f ca="1">IF(AND($B313&gt;0,AF$7&gt;0),INDEX(Výskyt[#Data],MATCH($B313,Výskyt[kód-P]),AF$7),"")</f>
        <v/>
      </c>
      <c r="AG313" s="48" t="str">
        <f ca="1">IF(AND($B313&gt;0,AG$7&gt;0),INDEX(Výskyt[#Data],MATCH($B313,Výskyt[kód-P]),AG$7),"")</f>
        <v/>
      </c>
      <c r="AH313" s="48" t="str">
        <f ca="1">IF(AND($B313&gt;0,AH$7&gt;0),INDEX(Výskyt[#Data],MATCH($B313,Výskyt[kód-P]),AH$7),"")</f>
        <v/>
      </c>
      <c r="AI313" s="48" t="str">
        <f ca="1">IF(AND($B313&gt;0,AI$7&gt;0),INDEX(Výskyt[#Data],MATCH($B313,Výskyt[kód-P]),AI$7),"")</f>
        <v/>
      </c>
      <c r="AJ313" s="48" t="str">
        <f ca="1">IF(AND($B313&gt;0,AJ$7&gt;0),INDEX(Výskyt[#Data],MATCH($B313,Výskyt[kód-P]),AJ$7),"")</f>
        <v/>
      </c>
      <c r="AK313" s="48" t="str">
        <f ca="1">IF(AND($B313&gt;0,AK$7&gt;0),INDEX(Výskyt[#Data],MATCH($B313,Výskyt[kód-P]),AK$7),"")</f>
        <v/>
      </c>
      <c r="AL313" s="48" t="str">
        <f ca="1">IF(AND($B313&gt;0,AL$7&gt;0),INDEX(Výskyt[#Data],MATCH($B313,Výskyt[kód-P]),AL$7),"")</f>
        <v/>
      </c>
      <c r="AM313" s="48" t="str">
        <f ca="1">IF(AND($B313&gt;0,AM$7&gt;0),INDEX(Výskyt[#Data],MATCH($B313,Výskyt[kód-P]),AM$7),"")</f>
        <v/>
      </c>
      <c r="AN313" s="48" t="str">
        <f ca="1">IF(AND($B313&gt;0,AN$7&gt;0),INDEX(Výskyt[#Data],MATCH($B313,Výskyt[kód-P]),AN$7),"")</f>
        <v/>
      </c>
      <c r="AO313" s="48" t="str">
        <f ca="1">IF(AND($B313&gt;0,AO$7&gt;0),INDEX(Výskyt[#Data],MATCH($B313,Výskyt[kód-P]),AO$7),"")</f>
        <v/>
      </c>
      <c r="AP313" s="48" t="str">
        <f ca="1">IF(AND($B313&gt;0,AP$7&gt;0),INDEX(Výskyt[#Data],MATCH($B313,Výskyt[kód-P]),AP$7),"")</f>
        <v/>
      </c>
      <c r="AQ313" s="48" t="str">
        <f ca="1">IF(AND($B313&gt;0,AQ$7&gt;0),INDEX(Výskyt[#Data],MATCH($B313,Výskyt[kód-P]),AQ$7),"")</f>
        <v/>
      </c>
      <c r="AR313" s="48" t="str">
        <f ca="1">IF(AND($B313&gt;0,AR$7&gt;0),INDEX(Výskyt[#Data],MATCH($B313,Výskyt[kód-P]),AR$7),"")</f>
        <v/>
      </c>
      <c r="AS313" s="48" t="str">
        <f ca="1">IF(AND($B313&gt;0,AS$7&gt;0),INDEX(Výskyt[#Data],MATCH($B313,Výskyt[kód-P]),AS$7),"")</f>
        <v/>
      </c>
      <c r="AT313" s="48" t="str">
        <f ca="1">IF(AND($B313&gt;0,AT$7&gt;0),INDEX(Výskyt[#Data],MATCH($B313,Výskyt[kód-P]),AT$7),"")</f>
        <v/>
      </c>
      <c r="AU313" s="48" t="str">
        <f ca="1">IF(AND($B313&gt;0,AU$7&gt;0),INDEX(Výskyt[#Data],MATCH($B313,Výskyt[kód-P]),AU$7),"")</f>
        <v/>
      </c>
      <c r="AV313" s="48" t="str">
        <f ca="1">IF(AND($B313&gt;0,AV$7&gt;0),INDEX(Výskyt[#Data],MATCH($B313,Výskyt[kód-P]),AV$7),"")</f>
        <v/>
      </c>
      <c r="AW313" s="48" t="str">
        <f ca="1">IF(AND($B313&gt;0,AW$7&gt;0),INDEX(Výskyt[#Data],MATCH($B313,Výskyt[kód-P]),AW$7),"")</f>
        <v/>
      </c>
      <c r="AX313" s="48" t="str">
        <f ca="1">IF(AND($B313&gt;0,AX$7&gt;0),INDEX(Výskyt[#Data],MATCH($B313,Výskyt[kód-P]),AX$7),"")</f>
        <v/>
      </c>
      <c r="AY313" s="48" t="str">
        <f ca="1">IF(AND($B313&gt;0,AY$7&gt;0),INDEX(Výskyt[#Data],MATCH($B313,Výskyt[kód-P]),AY$7),"")</f>
        <v/>
      </c>
      <c r="AZ313" s="48" t="str">
        <f ca="1">IF(AND($B313&gt;0,AZ$7&gt;0),INDEX(Výskyt[#Data],MATCH($B313,Výskyt[kód-P]),AZ$7),"")</f>
        <v/>
      </c>
      <c r="BA313" s="48" t="str">
        <f ca="1">IF(AND($B313&gt;0,BA$7&gt;0),INDEX(Výskyt[#Data],MATCH($B313,Výskyt[kód-P]),BA$7),"")</f>
        <v/>
      </c>
      <c r="BB313" s="42"/>
    </row>
    <row r="314" spans="1:54" ht="12.75" customHeight="1" x14ac:dyDescent="0.4">
      <c r="A314" s="54">
        <v>306</v>
      </c>
      <c r="B314" s="55" t="str">
        <f>IFERROR(INDEX(Výskyt[[poradie]:[kód-P]],MATCH(A314,Výskyt[poradie],0),2),"")</f>
        <v/>
      </c>
      <c r="C314" s="55" t="str">
        <f>IFERROR(INDEX(Cenník[[Kód]:[Názov]],MATCH($B314,Cenník[Kód]),2),"")</f>
        <v/>
      </c>
      <c r="D314" s="48" t="str">
        <f t="shared" ca="1" si="12"/>
        <v/>
      </c>
      <c r="E314" s="56" t="str">
        <f>IFERROR(INDEX(Cenník[[KódN]:[JC]],MATCH($B314,Cenník[KódN]),2),"")</f>
        <v/>
      </c>
      <c r="F314" s="57" t="str">
        <f t="shared" ca="1" si="13"/>
        <v/>
      </c>
      <c r="G314" s="42"/>
      <c r="H314" s="58" t="str">
        <f t="shared" si="14"/>
        <v/>
      </c>
      <c r="I314" s="48" t="str">
        <f ca="1">IF(AND($B314&gt;0,I$7&gt;0),INDEX(Výskyt[#Data],MATCH($B314,Výskyt[kód-P]),I$7),"")</f>
        <v/>
      </c>
      <c r="J314" s="48" t="str">
        <f ca="1">IF(AND($B314&gt;0,J$7&gt;0),INDEX(Výskyt[#Data],MATCH($B314,Výskyt[kód-P]),J$7),"")</f>
        <v/>
      </c>
      <c r="K314" s="48" t="str">
        <f ca="1">IF(AND($B314&gt;0,K$7&gt;0),INDEX(Výskyt[#Data],MATCH($B314,Výskyt[kód-P]),K$7),"")</f>
        <v/>
      </c>
      <c r="L314" s="48" t="str">
        <f ca="1">IF(AND($B314&gt;0,L$7&gt;0),INDEX(Výskyt[#Data],MATCH($B314,Výskyt[kód-P]),L$7),"")</f>
        <v/>
      </c>
      <c r="M314" s="48" t="str">
        <f ca="1">IF(AND($B314&gt;0,M$7&gt;0),INDEX(Výskyt[#Data],MATCH($B314,Výskyt[kód-P]),M$7),"")</f>
        <v/>
      </c>
      <c r="N314" s="48" t="str">
        <f ca="1">IF(AND($B314&gt;0,N$7&gt;0),INDEX(Výskyt[#Data],MATCH($B314,Výskyt[kód-P]),N$7),"")</f>
        <v/>
      </c>
      <c r="O314" s="48" t="str">
        <f ca="1">IF(AND($B314&gt;0,O$7&gt;0),INDEX(Výskyt[#Data],MATCH($B314,Výskyt[kód-P]),O$7),"")</f>
        <v/>
      </c>
      <c r="P314" s="48" t="str">
        <f ca="1">IF(AND($B314&gt;0,P$7&gt;0),INDEX(Výskyt[#Data],MATCH($B314,Výskyt[kód-P]),P$7),"")</f>
        <v/>
      </c>
      <c r="Q314" s="48" t="str">
        <f ca="1">IF(AND($B314&gt;0,Q$7&gt;0),INDEX(Výskyt[#Data],MATCH($B314,Výskyt[kód-P]),Q$7),"")</f>
        <v/>
      </c>
      <c r="R314" s="48" t="str">
        <f ca="1">IF(AND($B314&gt;0,R$7&gt;0),INDEX(Výskyt[#Data],MATCH($B314,Výskyt[kód-P]),R$7),"")</f>
        <v/>
      </c>
      <c r="S314" s="48" t="str">
        <f ca="1">IF(AND($B314&gt;0,S$7&gt;0),INDEX(Výskyt[#Data],MATCH($B314,Výskyt[kód-P]),S$7),"")</f>
        <v/>
      </c>
      <c r="T314" s="48" t="str">
        <f ca="1">IF(AND($B314&gt;0,T$7&gt;0),INDEX(Výskyt[#Data],MATCH($B314,Výskyt[kód-P]),T$7),"")</f>
        <v/>
      </c>
      <c r="U314" s="48" t="str">
        <f ca="1">IF(AND($B314&gt;0,U$7&gt;0),INDEX(Výskyt[#Data],MATCH($B314,Výskyt[kód-P]),U$7),"")</f>
        <v/>
      </c>
      <c r="V314" s="48" t="str">
        <f ca="1">IF(AND($B314&gt;0,V$7&gt;0),INDEX(Výskyt[#Data],MATCH($B314,Výskyt[kód-P]),V$7),"")</f>
        <v/>
      </c>
      <c r="W314" s="48" t="str">
        <f ca="1">IF(AND($B314&gt;0,W$7&gt;0),INDEX(Výskyt[#Data],MATCH($B314,Výskyt[kód-P]),W$7),"")</f>
        <v/>
      </c>
      <c r="X314" s="48" t="str">
        <f ca="1">IF(AND($B314&gt;0,X$7&gt;0),INDEX(Výskyt[#Data],MATCH($B314,Výskyt[kód-P]),X$7),"")</f>
        <v/>
      </c>
      <c r="Y314" s="48" t="str">
        <f ca="1">IF(AND($B314&gt;0,Y$7&gt;0),INDEX(Výskyt[#Data],MATCH($B314,Výskyt[kód-P]),Y$7),"")</f>
        <v/>
      </c>
      <c r="Z314" s="48" t="str">
        <f ca="1">IF(AND($B314&gt;0,Z$7&gt;0),INDEX(Výskyt[#Data],MATCH($B314,Výskyt[kód-P]),Z$7),"")</f>
        <v/>
      </c>
      <c r="AA314" s="48" t="str">
        <f ca="1">IF(AND($B314&gt;0,AA$7&gt;0),INDEX(Výskyt[#Data],MATCH($B314,Výskyt[kód-P]),AA$7),"")</f>
        <v/>
      </c>
      <c r="AB314" s="48" t="str">
        <f ca="1">IF(AND($B314&gt;0,AB$7&gt;0),INDEX(Výskyt[#Data],MATCH($B314,Výskyt[kód-P]),AB$7),"")</f>
        <v/>
      </c>
      <c r="AC314" s="48" t="str">
        <f ca="1">IF(AND($B314&gt;0,AC$7&gt;0),INDEX(Výskyt[#Data],MATCH($B314,Výskyt[kód-P]),AC$7),"")</f>
        <v/>
      </c>
      <c r="AD314" s="48" t="str">
        <f ca="1">IF(AND($B314&gt;0,AD$7&gt;0),INDEX(Výskyt[#Data],MATCH($B314,Výskyt[kód-P]),AD$7),"")</f>
        <v/>
      </c>
      <c r="AE314" s="48" t="str">
        <f ca="1">IF(AND($B314&gt;0,AE$7&gt;0),INDEX(Výskyt[#Data],MATCH($B314,Výskyt[kód-P]),AE$7),"")</f>
        <v/>
      </c>
      <c r="AF314" s="48" t="str">
        <f ca="1">IF(AND($B314&gt;0,AF$7&gt;0),INDEX(Výskyt[#Data],MATCH($B314,Výskyt[kód-P]),AF$7),"")</f>
        <v/>
      </c>
      <c r="AG314" s="48" t="str">
        <f ca="1">IF(AND($B314&gt;0,AG$7&gt;0),INDEX(Výskyt[#Data],MATCH($B314,Výskyt[kód-P]),AG$7),"")</f>
        <v/>
      </c>
      <c r="AH314" s="48" t="str">
        <f ca="1">IF(AND($B314&gt;0,AH$7&gt;0),INDEX(Výskyt[#Data],MATCH($B314,Výskyt[kód-P]),AH$7),"")</f>
        <v/>
      </c>
      <c r="AI314" s="48" t="str">
        <f ca="1">IF(AND($B314&gt;0,AI$7&gt;0),INDEX(Výskyt[#Data],MATCH($B314,Výskyt[kód-P]),AI$7),"")</f>
        <v/>
      </c>
      <c r="AJ314" s="48" t="str">
        <f ca="1">IF(AND($B314&gt;0,AJ$7&gt;0),INDEX(Výskyt[#Data],MATCH($B314,Výskyt[kód-P]),AJ$7),"")</f>
        <v/>
      </c>
      <c r="AK314" s="48" t="str">
        <f ca="1">IF(AND($B314&gt;0,AK$7&gt;0),INDEX(Výskyt[#Data],MATCH($B314,Výskyt[kód-P]),AK$7),"")</f>
        <v/>
      </c>
      <c r="AL314" s="48" t="str">
        <f ca="1">IF(AND($B314&gt;0,AL$7&gt;0),INDEX(Výskyt[#Data],MATCH($B314,Výskyt[kód-P]),AL$7),"")</f>
        <v/>
      </c>
      <c r="AM314" s="48" t="str">
        <f ca="1">IF(AND($B314&gt;0,AM$7&gt;0),INDEX(Výskyt[#Data],MATCH($B314,Výskyt[kód-P]),AM$7),"")</f>
        <v/>
      </c>
      <c r="AN314" s="48" t="str">
        <f ca="1">IF(AND($B314&gt;0,AN$7&gt;0),INDEX(Výskyt[#Data],MATCH($B314,Výskyt[kód-P]),AN$7),"")</f>
        <v/>
      </c>
      <c r="AO314" s="48" t="str">
        <f ca="1">IF(AND($B314&gt;0,AO$7&gt;0),INDEX(Výskyt[#Data],MATCH($B314,Výskyt[kód-P]),AO$7),"")</f>
        <v/>
      </c>
      <c r="AP314" s="48" t="str">
        <f ca="1">IF(AND($B314&gt;0,AP$7&gt;0),INDEX(Výskyt[#Data],MATCH($B314,Výskyt[kód-P]),AP$7),"")</f>
        <v/>
      </c>
      <c r="AQ314" s="48" t="str">
        <f ca="1">IF(AND($B314&gt;0,AQ$7&gt;0),INDEX(Výskyt[#Data],MATCH($B314,Výskyt[kód-P]),AQ$7),"")</f>
        <v/>
      </c>
      <c r="AR314" s="48" t="str">
        <f ca="1">IF(AND($B314&gt;0,AR$7&gt;0),INDEX(Výskyt[#Data],MATCH($B314,Výskyt[kód-P]),AR$7),"")</f>
        <v/>
      </c>
      <c r="AS314" s="48" t="str">
        <f ca="1">IF(AND($B314&gt;0,AS$7&gt;0),INDEX(Výskyt[#Data],MATCH($B314,Výskyt[kód-P]),AS$7),"")</f>
        <v/>
      </c>
      <c r="AT314" s="48" t="str">
        <f ca="1">IF(AND($B314&gt;0,AT$7&gt;0),INDEX(Výskyt[#Data],MATCH($B314,Výskyt[kód-P]),AT$7),"")</f>
        <v/>
      </c>
      <c r="AU314" s="48" t="str">
        <f ca="1">IF(AND($B314&gt;0,AU$7&gt;0),INDEX(Výskyt[#Data],MATCH($B314,Výskyt[kód-P]),AU$7),"")</f>
        <v/>
      </c>
      <c r="AV314" s="48" t="str">
        <f ca="1">IF(AND($B314&gt;0,AV$7&gt;0),INDEX(Výskyt[#Data],MATCH($B314,Výskyt[kód-P]),AV$7),"")</f>
        <v/>
      </c>
      <c r="AW314" s="48" t="str">
        <f ca="1">IF(AND($B314&gt;0,AW$7&gt;0),INDEX(Výskyt[#Data],MATCH($B314,Výskyt[kód-P]),AW$7),"")</f>
        <v/>
      </c>
      <c r="AX314" s="48" t="str">
        <f ca="1">IF(AND($B314&gt;0,AX$7&gt;0),INDEX(Výskyt[#Data],MATCH($B314,Výskyt[kód-P]),AX$7),"")</f>
        <v/>
      </c>
      <c r="AY314" s="48" t="str">
        <f ca="1">IF(AND($B314&gt;0,AY$7&gt;0),INDEX(Výskyt[#Data],MATCH($B314,Výskyt[kód-P]),AY$7),"")</f>
        <v/>
      </c>
      <c r="AZ314" s="48" t="str">
        <f ca="1">IF(AND($B314&gt;0,AZ$7&gt;0),INDEX(Výskyt[#Data],MATCH($B314,Výskyt[kód-P]),AZ$7),"")</f>
        <v/>
      </c>
      <c r="BA314" s="48" t="str">
        <f ca="1">IF(AND($B314&gt;0,BA$7&gt;0),INDEX(Výskyt[#Data],MATCH($B314,Výskyt[kód-P]),BA$7),"")</f>
        <v/>
      </c>
      <c r="BB314" s="42"/>
    </row>
    <row r="315" spans="1:54" ht="12.75" customHeight="1" x14ac:dyDescent="0.4">
      <c r="A315" s="54">
        <v>307</v>
      </c>
      <c r="B315" s="55" t="str">
        <f>IFERROR(INDEX(Výskyt[[poradie]:[kód-P]],MATCH(A315,Výskyt[poradie],0),2),"")</f>
        <v/>
      </c>
      <c r="C315" s="55" t="str">
        <f>IFERROR(INDEX(Cenník[[Kód]:[Názov]],MATCH($B315,Cenník[Kód]),2),"")</f>
        <v/>
      </c>
      <c r="D315" s="48" t="str">
        <f t="shared" ca="1" si="12"/>
        <v/>
      </c>
      <c r="E315" s="56" t="str">
        <f>IFERROR(INDEX(Cenník[[KódN]:[JC]],MATCH($B315,Cenník[KódN]),2),"")</f>
        <v/>
      </c>
      <c r="F315" s="57" t="str">
        <f t="shared" ca="1" si="13"/>
        <v/>
      </c>
      <c r="G315" s="42"/>
      <c r="H315" s="58" t="str">
        <f t="shared" si="14"/>
        <v/>
      </c>
      <c r="I315" s="48" t="str">
        <f ca="1">IF(AND($B315&gt;0,I$7&gt;0),INDEX(Výskyt[#Data],MATCH($B315,Výskyt[kód-P]),I$7),"")</f>
        <v/>
      </c>
      <c r="J315" s="48" t="str">
        <f ca="1">IF(AND($B315&gt;0,J$7&gt;0),INDEX(Výskyt[#Data],MATCH($B315,Výskyt[kód-P]),J$7),"")</f>
        <v/>
      </c>
      <c r="K315" s="48" t="str">
        <f ca="1">IF(AND($B315&gt;0,K$7&gt;0),INDEX(Výskyt[#Data],MATCH($B315,Výskyt[kód-P]),K$7),"")</f>
        <v/>
      </c>
      <c r="L315" s="48" t="str">
        <f ca="1">IF(AND($B315&gt;0,L$7&gt;0),INDEX(Výskyt[#Data],MATCH($B315,Výskyt[kód-P]),L$7),"")</f>
        <v/>
      </c>
      <c r="M315" s="48" t="str">
        <f ca="1">IF(AND($B315&gt;0,M$7&gt;0),INDEX(Výskyt[#Data],MATCH($B315,Výskyt[kód-P]),M$7),"")</f>
        <v/>
      </c>
      <c r="N315" s="48" t="str">
        <f ca="1">IF(AND($B315&gt;0,N$7&gt;0),INDEX(Výskyt[#Data],MATCH($B315,Výskyt[kód-P]),N$7),"")</f>
        <v/>
      </c>
      <c r="O315" s="48" t="str">
        <f ca="1">IF(AND($B315&gt;0,O$7&gt;0),INDEX(Výskyt[#Data],MATCH($B315,Výskyt[kód-P]),O$7),"")</f>
        <v/>
      </c>
      <c r="P315" s="48" t="str">
        <f ca="1">IF(AND($B315&gt;0,P$7&gt;0),INDEX(Výskyt[#Data],MATCH($B315,Výskyt[kód-P]),P$7),"")</f>
        <v/>
      </c>
      <c r="Q315" s="48" t="str">
        <f ca="1">IF(AND($B315&gt;0,Q$7&gt;0),INDEX(Výskyt[#Data],MATCH($B315,Výskyt[kód-P]),Q$7),"")</f>
        <v/>
      </c>
      <c r="R315" s="48" t="str">
        <f ca="1">IF(AND($B315&gt;0,R$7&gt;0),INDEX(Výskyt[#Data],MATCH($B315,Výskyt[kód-P]),R$7),"")</f>
        <v/>
      </c>
      <c r="S315" s="48" t="str">
        <f ca="1">IF(AND($B315&gt;0,S$7&gt;0),INDEX(Výskyt[#Data],MATCH($B315,Výskyt[kód-P]),S$7),"")</f>
        <v/>
      </c>
      <c r="T315" s="48" t="str">
        <f ca="1">IF(AND($B315&gt;0,T$7&gt;0),INDEX(Výskyt[#Data],MATCH($B315,Výskyt[kód-P]),T$7),"")</f>
        <v/>
      </c>
      <c r="U315" s="48" t="str">
        <f ca="1">IF(AND($B315&gt;0,U$7&gt;0),INDEX(Výskyt[#Data],MATCH($B315,Výskyt[kód-P]),U$7),"")</f>
        <v/>
      </c>
      <c r="V315" s="48" t="str">
        <f ca="1">IF(AND($B315&gt;0,V$7&gt;0),INDEX(Výskyt[#Data],MATCH($B315,Výskyt[kód-P]),V$7),"")</f>
        <v/>
      </c>
      <c r="W315" s="48" t="str">
        <f ca="1">IF(AND($B315&gt;0,W$7&gt;0),INDEX(Výskyt[#Data],MATCH($B315,Výskyt[kód-P]),W$7),"")</f>
        <v/>
      </c>
      <c r="X315" s="48" t="str">
        <f ca="1">IF(AND($B315&gt;0,X$7&gt;0),INDEX(Výskyt[#Data],MATCH($B315,Výskyt[kód-P]),X$7),"")</f>
        <v/>
      </c>
      <c r="Y315" s="48" t="str">
        <f ca="1">IF(AND($B315&gt;0,Y$7&gt;0),INDEX(Výskyt[#Data],MATCH($B315,Výskyt[kód-P]),Y$7),"")</f>
        <v/>
      </c>
      <c r="Z315" s="48" t="str">
        <f ca="1">IF(AND($B315&gt;0,Z$7&gt;0),INDEX(Výskyt[#Data],MATCH($B315,Výskyt[kód-P]),Z$7),"")</f>
        <v/>
      </c>
      <c r="AA315" s="48" t="str">
        <f ca="1">IF(AND($B315&gt;0,AA$7&gt;0),INDEX(Výskyt[#Data],MATCH($B315,Výskyt[kód-P]),AA$7),"")</f>
        <v/>
      </c>
      <c r="AB315" s="48" t="str">
        <f ca="1">IF(AND($B315&gt;0,AB$7&gt;0),INDEX(Výskyt[#Data],MATCH($B315,Výskyt[kód-P]),AB$7),"")</f>
        <v/>
      </c>
      <c r="AC315" s="48" t="str">
        <f ca="1">IF(AND($B315&gt;0,AC$7&gt;0),INDEX(Výskyt[#Data],MATCH($B315,Výskyt[kód-P]),AC$7),"")</f>
        <v/>
      </c>
      <c r="AD315" s="48" t="str">
        <f ca="1">IF(AND($B315&gt;0,AD$7&gt;0),INDEX(Výskyt[#Data],MATCH($B315,Výskyt[kód-P]),AD$7),"")</f>
        <v/>
      </c>
      <c r="AE315" s="48" t="str">
        <f ca="1">IF(AND($B315&gt;0,AE$7&gt;0),INDEX(Výskyt[#Data],MATCH($B315,Výskyt[kód-P]),AE$7),"")</f>
        <v/>
      </c>
      <c r="AF315" s="48" t="str">
        <f ca="1">IF(AND($B315&gt;0,AF$7&gt;0),INDEX(Výskyt[#Data],MATCH($B315,Výskyt[kód-P]),AF$7),"")</f>
        <v/>
      </c>
      <c r="AG315" s="48" t="str">
        <f ca="1">IF(AND($B315&gt;0,AG$7&gt;0),INDEX(Výskyt[#Data],MATCH($B315,Výskyt[kód-P]),AG$7),"")</f>
        <v/>
      </c>
      <c r="AH315" s="48" t="str">
        <f ca="1">IF(AND($B315&gt;0,AH$7&gt;0),INDEX(Výskyt[#Data],MATCH($B315,Výskyt[kód-P]),AH$7),"")</f>
        <v/>
      </c>
      <c r="AI315" s="48" t="str">
        <f ca="1">IF(AND($B315&gt;0,AI$7&gt;0),INDEX(Výskyt[#Data],MATCH($B315,Výskyt[kód-P]),AI$7),"")</f>
        <v/>
      </c>
      <c r="AJ315" s="48" t="str">
        <f ca="1">IF(AND($B315&gt;0,AJ$7&gt;0),INDEX(Výskyt[#Data],MATCH($B315,Výskyt[kód-P]),AJ$7),"")</f>
        <v/>
      </c>
      <c r="AK315" s="48" t="str">
        <f ca="1">IF(AND($B315&gt;0,AK$7&gt;0),INDEX(Výskyt[#Data],MATCH($B315,Výskyt[kód-P]),AK$7),"")</f>
        <v/>
      </c>
      <c r="AL315" s="48" t="str">
        <f ca="1">IF(AND($B315&gt;0,AL$7&gt;0),INDEX(Výskyt[#Data],MATCH($B315,Výskyt[kód-P]),AL$7),"")</f>
        <v/>
      </c>
      <c r="AM315" s="48" t="str">
        <f ca="1">IF(AND($B315&gt;0,AM$7&gt;0),INDEX(Výskyt[#Data],MATCH($B315,Výskyt[kód-P]),AM$7),"")</f>
        <v/>
      </c>
      <c r="AN315" s="48" t="str">
        <f ca="1">IF(AND($B315&gt;0,AN$7&gt;0),INDEX(Výskyt[#Data],MATCH($B315,Výskyt[kód-P]),AN$7),"")</f>
        <v/>
      </c>
      <c r="AO315" s="48" t="str">
        <f ca="1">IF(AND($B315&gt;0,AO$7&gt;0),INDEX(Výskyt[#Data],MATCH($B315,Výskyt[kód-P]),AO$7),"")</f>
        <v/>
      </c>
      <c r="AP315" s="48" t="str">
        <f ca="1">IF(AND($B315&gt;0,AP$7&gt;0),INDEX(Výskyt[#Data],MATCH($B315,Výskyt[kód-P]),AP$7),"")</f>
        <v/>
      </c>
      <c r="AQ315" s="48" t="str">
        <f ca="1">IF(AND($B315&gt;0,AQ$7&gt;0),INDEX(Výskyt[#Data],MATCH($B315,Výskyt[kód-P]),AQ$7),"")</f>
        <v/>
      </c>
      <c r="AR315" s="48" t="str">
        <f ca="1">IF(AND($B315&gt;0,AR$7&gt;0),INDEX(Výskyt[#Data],MATCH($B315,Výskyt[kód-P]),AR$7),"")</f>
        <v/>
      </c>
      <c r="AS315" s="48" t="str">
        <f ca="1">IF(AND($B315&gt;0,AS$7&gt;0),INDEX(Výskyt[#Data],MATCH($B315,Výskyt[kód-P]),AS$7),"")</f>
        <v/>
      </c>
      <c r="AT315" s="48" t="str">
        <f ca="1">IF(AND($B315&gt;0,AT$7&gt;0),INDEX(Výskyt[#Data],MATCH($B315,Výskyt[kód-P]),AT$7),"")</f>
        <v/>
      </c>
      <c r="AU315" s="48" t="str">
        <f ca="1">IF(AND($B315&gt;0,AU$7&gt;0),INDEX(Výskyt[#Data],MATCH($B315,Výskyt[kód-P]),AU$7),"")</f>
        <v/>
      </c>
      <c r="AV315" s="48" t="str">
        <f ca="1">IF(AND($B315&gt;0,AV$7&gt;0),INDEX(Výskyt[#Data],MATCH($B315,Výskyt[kód-P]),AV$7),"")</f>
        <v/>
      </c>
      <c r="AW315" s="48" t="str">
        <f ca="1">IF(AND($B315&gt;0,AW$7&gt;0),INDEX(Výskyt[#Data],MATCH($B315,Výskyt[kód-P]),AW$7),"")</f>
        <v/>
      </c>
      <c r="AX315" s="48" t="str">
        <f ca="1">IF(AND($B315&gt;0,AX$7&gt;0),INDEX(Výskyt[#Data],MATCH($B315,Výskyt[kód-P]),AX$7),"")</f>
        <v/>
      </c>
      <c r="AY315" s="48" t="str">
        <f ca="1">IF(AND($B315&gt;0,AY$7&gt;0),INDEX(Výskyt[#Data],MATCH($B315,Výskyt[kód-P]),AY$7),"")</f>
        <v/>
      </c>
      <c r="AZ315" s="48" t="str">
        <f ca="1">IF(AND($B315&gt;0,AZ$7&gt;0),INDEX(Výskyt[#Data],MATCH($B315,Výskyt[kód-P]),AZ$7),"")</f>
        <v/>
      </c>
      <c r="BA315" s="48" t="str">
        <f ca="1">IF(AND($B315&gt;0,BA$7&gt;0),INDEX(Výskyt[#Data],MATCH($B315,Výskyt[kód-P]),BA$7),"")</f>
        <v/>
      </c>
      <c r="BB315" s="42"/>
    </row>
    <row r="316" spans="1:54" ht="12.75" customHeight="1" x14ac:dyDescent="0.4">
      <c r="A316" s="54">
        <v>308</v>
      </c>
      <c r="B316" s="55" t="str">
        <f>IFERROR(INDEX(Výskyt[[poradie]:[kód-P]],MATCH(A316,Výskyt[poradie],0),2),"")</f>
        <v/>
      </c>
      <c r="C316" s="55" t="str">
        <f>IFERROR(INDEX(Cenník[[Kód]:[Názov]],MATCH($B316,Cenník[Kód]),2),"")</f>
        <v/>
      </c>
      <c r="D316" s="48" t="str">
        <f t="shared" ca="1" si="12"/>
        <v/>
      </c>
      <c r="E316" s="56" t="str">
        <f>IFERROR(INDEX(Cenník[[KódN]:[JC]],MATCH($B316,Cenník[KódN]),2),"")</f>
        <v/>
      </c>
      <c r="F316" s="57" t="str">
        <f t="shared" ca="1" si="13"/>
        <v/>
      </c>
      <c r="G316" s="42"/>
      <c r="H316" s="58" t="str">
        <f t="shared" si="14"/>
        <v/>
      </c>
      <c r="I316" s="48" t="str">
        <f ca="1">IF(AND($B316&gt;0,I$7&gt;0),INDEX(Výskyt[#Data],MATCH($B316,Výskyt[kód-P]),I$7),"")</f>
        <v/>
      </c>
      <c r="J316" s="48" t="str">
        <f ca="1">IF(AND($B316&gt;0,J$7&gt;0),INDEX(Výskyt[#Data],MATCH($B316,Výskyt[kód-P]),J$7),"")</f>
        <v/>
      </c>
      <c r="K316" s="48" t="str">
        <f ca="1">IF(AND($B316&gt;0,K$7&gt;0),INDEX(Výskyt[#Data],MATCH($B316,Výskyt[kód-P]),K$7),"")</f>
        <v/>
      </c>
      <c r="L316" s="48" t="str">
        <f ca="1">IF(AND($B316&gt;0,L$7&gt;0),INDEX(Výskyt[#Data],MATCH($B316,Výskyt[kód-P]),L$7),"")</f>
        <v/>
      </c>
      <c r="M316" s="48" t="str">
        <f ca="1">IF(AND($B316&gt;0,M$7&gt;0),INDEX(Výskyt[#Data],MATCH($B316,Výskyt[kód-P]),M$7),"")</f>
        <v/>
      </c>
      <c r="N316" s="48" t="str">
        <f ca="1">IF(AND($B316&gt;0,N$7&gt;0),INDEX(Výskyt[#Data],MATCH($B316,Výskyt[kód-P]),N$7),"")</f>
        <v/>
      </c>
      <c r="O316" s="48" t="str">
        <f ca="1">IF(AND($B316&gt;0,O$7&gt;0),INDEX(Výskyt[#Data],MATCH($B316,Výskyt[kód-P]),O$7),"")</f>
        <v/>
      </c>
      <c r="P316" s="48" t="str">
        <f ca="1">IF(AND($B316&gt;0,P$7&gt;0),INDEX(Výskyt[#Data],MATCH($B316,Výskyt[kód-P]),P$7),"")</f>
        <v/>
      </c>
      <c r="Q316" s="48" t="str">
        <f ca="1">IF(AND($B316&gt;0,Q$7&gt;0),INDEX(Výskyt[#Data],MATCH($B316,Výskyt[kód-P]),Q$7),"")</f>
        <v/>
      </c>
      <c r="R316" s="48" t="str">
        <f ca="1">IF(AND($B316&gt;0,R$7&gt;0),INDEX(Výskyt[#Data],MATCH($B316,Výskyt[kód-P]),R$7),"")</f>
        <v/>
      </c>
      <c r="S316" s="48" t="str">
        <f ca="1">IF(AND($B316&gt;0,S$7&gt;0),INDEX(Výskyt[#Data],MATCH($B316,Výskyt[kód-P]),S$7),"")</f>
        <v/>
      </c>
      <c r="T316" s="48" t="str">
        <f ca="1">IF(AND($B316&gt;0,T$7&gt;0),INDEX(Výskyt[#Data],MATCH($B316,Výskyt[kód-P]),T$7),"")</f>
        <v/>
      </c>
      <c r="U316" s="48" t="str">
        <f ca="1">IF(AND($B316&gt;0,U$7&gt;0),INDEX(Výskyt[#Data],MATCH($B316,Výskyt[kód-P]),U$7),"")</f>
        <v/>
      </c>
      <c r="V316" s="48" t="str">
        <f ca="1">IF(AND($B316&gt;0,V$7&gt;0),INDEX(Výskyt[#Data],MATCH($B316,Výskyt[kód-P]),V$7),"")</f>
        <v/>
      </c>
      <c r="W316" s="48" t="str">
        <f ca="1">IF(AND($B316&gt;0,W$7&gt;0),INDEX(Výskyt[#Data],MATCH($B316,Výskyt[kód-P]),W$7),"")</f>
        <v/>
      </c>
      <c r="X316" s="48" t="str">
        <f ca="1">IF(AND($B316&gt;0,X$7&gt;0),INDEX(Výskyt[#Data],MATCH($B316,Výskyt[kód-P]),X$7),"")</f>
        <v/>
      </c>
      <c r="Y316" s="48" t="str">
        <f ca="1">IF(AND($B316&gt;0,Y$7&gt;0),INDEX(Výskyt[#Data],MATCH($B316,Výskyt[kód-P]),Y$7),"")</f>
        <v/>
      </c>
      <c r="Z316" s="48" t="str">
        <f ca="1">IF(AND($B316&gt;0,Z$7&gt;0),INDEX(Výskyt[#Data],MATCH($B316,Výskyt[kód-P]),Z$7),"")</f>
        <v/>
      </c>
      <c r="AA316" s="48" t="str">
        <f ca="1">IF(AND($B316&gt;0,AA$7&gt;0),INDEX(Výskyt[#Data],MATCH($B316,Výskyt[kód-P]),AA$7),"")</f>
        <v/>
      </c>
      <c r="AB316" s="48" t="str">
        <f ca="1">IF(AND($B316&gt;0,AB$7&gt;0),INDEX(Výskyt[#Data],MATCH($B316,Výskyt[kód-P]),AB$7),"")</f>
        <v/>
      </c>
      <c r="AC316" s="48" t="str">
        <f ca="1">IF(AND($B316&gt;0,AC$7&gt;0),INDEX(Výskyt[#Data],MATCH($B316,Výskyt[kód-P]),AC$7),"")</f>
        <v/>
      </c>
      <c r="AD316" s="48" t="str">
        <f ca="1">IF(AND($B316&gt;0,AD$7&gt;0),INDEX(Výskyt[#Data],MATCH($B316,Výskyt[kód-P]),AD$7),"")</f>
        <v/>
      </c>
      <c r="AE316" s="48" t="str">
        <f ca="1">IF(AND($B316&gt;0,AE$7&gt;0),INDEX(Výskyt[#Data],MATCH($B316,Výskyt[kód-P]),AE$7),"")</f>
        <v/>
      </c>
      <c r="AF316" s="48" t="str">
        <f ca="1">IF(AND($B316&gt;0,AF$7&gt;0),INDEX(Výskyt[#Data],MATCH($B316,Výskyt[kód-P]),AF$7),"")</f>
        <v/>
      </c>
      <c r="AG316" s="48" t="str">
        <f ca="1">IF(AND($B316&gt;0,AG$7&gt;0),INDEX(Výskyt[#Data],MATCH($B316,Výskyt[kód-P]),AG$7),"")</f>
        <v/>
      </c>
      <c r="AH316" s="48" t="str">
        <f ca="1">IF(AND($B316&gt;0,AH$7&gt;0),INDEX(Výskyt[#Data],MATCH($B316,Výskyt[kód-P]),AH$7),"")</f>
        <v/>
      </c>
      <c r="AI316" s="48" t="str">
        <f ca="1">IF(AND($B316&gt;0,AI$7&gt;0),INDEX(Výskyt[#Data],MATCH($B316,Výskyt[kód-P]),AI$7),"")</f>
        <v/>
      </c>
      <c r="AJ316" s="48" t="str">
        <f ca="1">IF(AND($B316&gt;0,AJ$7&gt;0),INDEX(Výskyt[#Data],MATCH($B316,Výskyt[kód-P]),AJ$7),"")</f>
        <v/>
      </c>
      <c r="AK316" s="48" t="str">
        <f ca="1">IF(AND($B316&gt;0,AK$7&gt;0),INDEX(Výskyt[#Data],MATCH($B316,Výskyt[kód-P]),AK$7),"")</f>
        <v/>
      </c>
      <c r="AL316" s="48" t="str">
        <f ca="1">IF(AND($B316&gt;0,AL$7&gt;0),INDEX(Výskyt[#Data],MATCH($B316,Výskyt[kód-P]),AL$7),"")</f>
        <v/>
      </c>
      <c r="AM316" s="48" t="str">
        <f ca="1">IF(AND($B316&gt;0,AM$7&gt;0),INDEX(Výskyt[#Data],MATCH($B316,Výskyt[kód-P]),AM$7),"")</f>
        <v/>
      </c>
      <c r="AN316" s="48" t="str">
        <f ca="1">IF(AND($B316&gt;0,AN$7&gt;0),INDEX(Výskyt[#Data],MATCH($B316,Výskyt[kód-P]),AN$7),"")</f>
        <v/>
      </c>
      <c r="AO316" s="48" t="str">
        <f ca="1">IF(AND($B316&gt;0,AO$7&gt;0),INDEX(Výskyt[#Data],MATCH($B316,Výskyt[kód-P]),AO$7),"")</f>
        <v/>
      </c>
      <c r="AP316" s="48" t="str">
        <f ca="1">IF(AND($B316&gt;0,AP$7&gt;0),INDEX(Výskyt[#Data],MATCH($B316,Výskyt[kód-P]),AP$7),"")</f>
        <v/>
      </c>
      <c r="AQ316" s="48" t="str">
        <f ca="1">IF(AND($B316&gt;0,AQ$7&gt;0),INDEX(Výskyt[#Data],MATCH($B316,Výskyt[kód-P]),AQ$7),"")</f>
        <v/>
      </c>
      <c r="AR316" s="48" t="str">
        <f ca="1">IF(AND($B316&gt;0,AR$7&gt;0),INDEX(Výskyt[#Data],MATCH($B316,Výskyt[kód-P]),AR$7),"")</f>
        <v/>
      </c>
      <c r="AS316" s="48" t="str">
        <f ca="1">IF(AND($B316&gt;0,AS$7&gt;0),INDEX(Výskyt[#Data],MATCH($B316,Výskyt[kód-P]),AS$7),"")</f>
        <v/>
      </c>
      <c r="AT316" s="48" t="str">
        <f ca="1">IF(AND($B316&gt;0,AT$7&gt;0),INDEX(Výskyt[#Data],MATCH($B316,Výskyt[kód-P]),AT$7),"")</f>
        <v/>
      </c>
      <c r="AU316" s="48" t="str">
        <f ca="1">IF(AND($B316&gt;0,AU$7&gt;0),INDEX(Výskyt[#Data],MATCH($B316,Výskyt[kód-P]),AU$7),"")</f>
        <v/>
      </c>
      <c r="AV316" s="48" t="str">
        <f ca="1">IF(AND($B316&gt;0,AV$7&gt;0),INDEX(Výskyt[#Data],MATCH($B316,Výskyt[kód-P]),AV$7),"")</f>
        <v/>
      </c>
      <c r="AW316" s="48" t="str">
        <f ca="1">IF(AND($B316&gt;0,AW$7&gt;0),INDEX(Výskyt[#Data],MATCH($B316,Výskyt[kód-P]),AW$7),"")</f>
        <v/>
      </c>
      <c r="AX316" s="48" t="str">
        <f ca="1">IF(AND($B316&gt;0,AX$7&gt;0),INDEX(Výskyt[#Data],MATCH($B316,Výskyt[kód-P]),AX$7),"")</f>
        <v/>
      </c>
      <c r="AY316" s="48" t="str">
        <f ca="1">IF(AND($B316&gt;0,AY$7&gt;0),INDEX(Výskyt[#Data],MATCH($B316,Výskyt[kód-P]),AY$7),"")</f>
        <v/>
      </c>
      <c r="AZ316" s="48" t="str">
        <f ca="1">IF(AND($B316&gt;0,AZ$7&gt;0),INDEX(Výskyt[#Data],MATCH($B316,Výskyt[kód-P]),AZ$7),"")</f>
        <v/>
      </c>
      <c r="BA316" s="48" t="str">
        <f ca="1">IF(AND($B316&gt;0,BA$7&gt;0),INDEX(Výskyt[#Data],MATCH($B316,Výskyt[kód-P]),BA$7),"")</f>
        <v/>
      </c>
      <c r="BB316" s="42"/>
    </row>
    <row r="317" spans="1:54" ht="12.75" customHeight="1" x14ac:dyDescent="0.4">
      <c r="A317" s="54">
        <v>309</v>
      </c>
      <c r="B317" s="55" t="str">
        <f>IFERROR(INDEX(Výskyt[[poradie]:[kód-P]],MATCH(A317,Výskyt[poradie],0),2),"")</f>
        <v/>
      </c>
      <c r="C317" s="55" t="str">
        <f>IFERROR(INDEX(Cenník[[Kód]:[Názov]],MATCH($B317,Cenník[Kód]),2),"")</f>
        <v/>
      </c>
      <c r="D317" s="48" t="str">
        <f t="shared" ca="1" si="12"/>
        <v/>
      </c>
      <c r="E317" s="56" t="str">
        <f>IFERROR(INDEX(Cenník[[KódN]:[JC]],MATCH($B317,Cenník[KódN]),2),"")</f>
        <v/>
      </c>
      <c r="F317" s="57" t="str">
        <f t="shared" ca="1" si="13"/>
        <v/>
      </c>
      <c r="G317" s="42"/>
      <c r="H317" s="58" t="str">
        <f t="shared" si="14"/>
        <v/>
      </c>
      <c r="I317" s="48" t="str">
        <f ca="1">IF(AND($B317&gt;0,I$7&gt;0),INDEX(Výskyt[#Data],MATCH($B317,Výskyt[kód-P]),I$7),"")</f>
        <v/>
      </c>
      <c r="J317" s="48" t="str">
        <f ca="1">IF(AND($B317&gt;0,J$7&gt;0),INDEX(Výskyt[#Data],MATCH($B317,Výskyt[kód-P]),J$7),"")</f>
        <v/>
      </c>
      <c r="K317" s="48" t="str">
        <f ca="1">IF(AND($B317&gt;0,K$7&gt;0),INDEX(Výskyt[#Data],MATCH($B317,Výskyt[kód-P]),K$7),"")</f>
        <v/>
      </c>
      <c r="L317" s="48" t="str">
        <f ca="1">IF(AND($B317&gt;0,L$7&gt;0),INDEX(Výskyt[#Data],MATCH($B317,Výskyt[kód-P]),L$7),"")</f>
        <v/>
      </c>
      <c r="M317" s="48" t="str">
        <f ca="1">IF(AND($B317&gt;0,M$7&gt;0),INDEX(Výskyt[#Data],MATCH($B317,Výskyt[kód-P]),M$7),"")</f>
        <v/>
      </c>
      <c r="N317" s="48" t="str">
        <f ca="1">IF(AND($B317&gt;0,N$7&gt;0),INDEX(Výskyt[#Data],MATCH($B317,Výskyt[kód-P]),N$7),"")</f>
        <v/>
      </c>
      <c r="O317" s="48" t="str">
        <f ca="1">IF(AND($B317&gt;0,O$7&gt;0),INDEX(Výskyt[#Data],MATCH($B317,Výskyt[kód-P]),O$7),"")</f>
        <v/>
      </c>
      <c r="P317" s="48" t="str">
        <f ca="1">IF(AND($B317&gt;0,P$7&gt;0),INDEX(Výskyt[#Data],MATCH($B317,Výskyt[kód-P]),P$7),"")</f>
        <v/>
      </c>
      <c r="Q317" s="48" t="str">
        <f ca="1">IF(AND($B317&gt;0,Q$7&gt;0),INDEX(Výskyt[#Data],MATCH($B317,Výskyt[kód-P]),Q$7),"")</f>
        <v/>
      </c>
      <c r="R317" s="48" t="str">
        <f ca="1">IF(AND($B317&gt;0,R$7&gt;0),INDEX(Výskyt[#Data],MATCH($B317,Výskyt[kód-P]),R$7),"")</f>
        <v/>
      </c>
      <c r="S317" s="48" t="str">
        <f ca="1">IF(AND($B317&gt;0,S$7&gt;0),INDEX(Výskyt[#Data],MATCH($B317,Výskyt[kód-P]),S$7),"")</f>
        <v/>
      </c>
      <c r="T317" s="48" t="str">
        <f ca="1">IF(AND($B317&gt;0,T$7&gt;0),INDEX(Výskyt[#Data],MATCH($B317,Výskyt[kód-P]),T$7),"")</f>
        <v/>
      </c>
      <c r="U317" s="48" t="str">
        <f ca="1">IF(AND($B317&gt;0,U$7&gt;0),INDEX(Výskyt[#Data],MATCH($B317,Výskyt[kód-P]),U$7),"")</f>
        <v/>
      </c>
      <c r="V317" s="48" t="str">
        <f ca="1">IF(AND($B317&gt;0,V$7&gt;0),INDEX(Výskyt[#Data],MATCH($B317,Výskyt[kód-P]),V$7),"")</f>
        <v/>
      </c>
      <c r="W317" s="48" t="str">
        <f ca="1">IF(AND($B317&gt;0,W$7&gt;0),INDEX(Výskyt[#Data],MATCH($B317,Výskyt[kód-P]),W$7),"")</f>
        <v/>
      </c>
      <c r="X317" s="48" t="str">
        <f ca="1">IF(AND($B317&gt;0,X$7&gt;0),INDEX(Výskyt[#Data],MATCH($B317,Výskyt[kód-P]),X$7),"")</f>
        <v/>
      </c>
      <c r="Y317" s="48" t="str">
        <f ca="1">IF(AND($B317&gt;0,Y$7&gt;0),INDEX(Výskyt[#Data],MATCH($B317,Výskyt[kód-P]),Y$7),"")</f>
        <v/>
      </c>
      <c r="Z317" s="48" t="str">
        <f ca="1">IF(AND($B317&gt;0,Z$7&gt;0),INDEX(Výskyt[#Data],MATCH($B317,Výskyt[kód-P]),Z$7),"")</f>
        <v/>
      </c>
      <c r="AA317" s="48" t="str">
        <f ca="1">IF(AND($B317&gt;0,AA$7&gt;0),INDEX(Výskyt[#Data],MATCH($B317,Výskyt[kód-P]),AA$7),"")</f>
        <v/>
      </c>
      <c r="AB317" s="48" t="str">
        <f ca="1">IF(AND($B317&gt;0,AB$7&gt;0),INDEX(Výskyt[#Data],MATCH($B317,Výskyt[kód-P]),AB$7),"")</f>
        <v/>
      </c>
      <c r="AC317" s="48" t="str">
        <f ca="1">IF(AND($B317&gt;0,AC$7&gt;0),INDEX(Výskyt[#Data],MATCH($B317,Výskyt[kód-P]),AC$7),"")</f>
        <v/>
      </c>
      <c r="AD317" s="48" t="str">
        <f ca="1">IF(AND($B317&gt;0,AD$7&gt;0),INDEX(Výskyt[#Data],MATCH($B317,Výskyt[kód-P]),AD$7),"")</f>
        <v/>
      </c>
      <c r="AE317" s="48" t="str">
        <f ca="1">IF(AND($B317&gt;0,AE$7&gt;0),INDEX(Výskyt[#Data],MATCH($B317,Výskyt[kód-P]),AE$7),"")</f>
        <v/>
      </c>
      <c r="AF317" s="48" t="str">
        <f ca="1">IF(AND($B317&gt;0,AF$7&gt;0),INDEX(Výskyt[#Data],MATCH($B317,Výskyt[kód-P]),AF$7),"")</f>
        <v/>
      </c>
      <c r="AG317" s="48" t="str">
        <f ca="1">IF(AND($B317&gt;0,AG$7&gt;0),INDEX(Výskyt[#Data],MATCH($B317,Výskyt[kód-P]),AG$7),"")</f>
        <v/>
      </c>
      <c r="AH317" s="48" t="str">
        <f ca="1">IF(AND($B317&gt;0,AH$7&gt;0),INDEX(Výskyt[#Data],MATCH($B317,Výskyt[kód-P]),AH$7),"")</f>
        <v/>
      </c>
      <c r="AI317" s="48" t="str">
        <f ca="1">IF(AND($B317&gt;0,AI$7&gt;0),INDEX(Výskyt[#Data],MATCH($B317,Výskyt[kód-P]),AI$7),"")</f>
        <v/>
      </c>
      <c r="AJ317" s="48" t="str">
        <f ca="1">IF(AND($B317&gt;0,AJ$7&gt;0),INDEX(Výskyt[#Data],MATCH($B317,Výskyt[kód-P]),AJ$7),"")</f>
        <v/>
      </c>
      <c r="AK317" s="48" t="str">
        <f ca="1">IF(AND($B317&gt;0,AK$7&gt;0),INDEX(Výskyt[#Data],MATCH($B317,Výskyt[kód-P]),AK$7),"")</f>
        <v/>
      </c>
      <c r="AL317" s="48" t="str">
        <f ca="1">IF(AND($B317&gt;0,AL$7&gt;0),INDEX(Výskyt[#Data],MATCH($B317,Výskyt[kód-P]),AL$7),"")</f>
        <v/>
      </c>
      <c r="AM317" s="48" t="str">
        <f ca="1">IF(AND($B317&gt;0,AM$7&gt;0),INDEX(Výskyt[#Data],MATCH($B317,Výskyt[kód-P]),AM$7),"")</f>
        <v/>
      </c>
      <c r="AN317" s="48" t="str">
        <f ca="1">IF(AND($B317&gt;0,AN$7&gt;0),INDEX(Výskyt[#Data],MATCH($B317,Výskyt[kód-P]),AN$7),"")</f>
        <v/>
      </c>
      <c r="AO317" s="48" t="str">
        <f ca="1">IF(AND($B317&gt;0,AO$7&gt;0),INDEX(Výskyt[#Data],MATCH($B317,Výskyt[kód-P]),AO$7),"")</f>
        <v/>
      </c>
      <c r="AP317" s="48" t="str">
        <f ca="1">IF(AND($B317&gt;0,AP$7&gt;0),INDEX(Výskyt[#Data],MATCH($B317,Výskyt[kód-P]),AP$7),"")</f>
        <v/>
      </c>
      <c r="AQ317" s="48" t="str">
        <f ca="1">IF(AND($B317&gt;0,AQ$7&gt;0),INDEX(Výskyt[#Data],MATCH($B317,Výskyt[kód-P]),AQ$7),"")</f>
        <v/>
      </c>
      <c r="AR317" s="48" t="str">
        <f ca="1">IF(AND($B317&gt;0,AR$7&gt;0),INDEX(Výskyt[#Data],MATCH($B317,Výskyt[kód-P]),AR$7),"")</f>
        <v/>
      </c>
      <c r="AS317" s="48" t="str">
        <f ca="1">IF(AND($B317&gt;0,AS$7&gt;0),INDEX(Výskyt[#Data],MATCH($B317,Výskyt[kód-P]),AS$7),"")</f>
        <v/>
      </c>
      <c r="AT317" s="48" t="str">
        <f ca="1">IF(AND($B317&gt;0,AT$7&gt;0),INDEX(Výskyt[#Data],MATCH($B317,Výskyt[kód-P]),AT$7),"")</f>
        <v/>
      </c>
      <c r="AU317" s="48" t="str">
        <f ca="1">IF(AND($B317&gt;0,AU$7&gt;0),INDEX(Výskyt[#Data],MATCH($B317,Výskyt[kód-P]),AU$7),"")</f>
        <v/>
      </c>
      <c r="AV317" s="48" t="str">
        <f ca="1">IF(AND($B317&gt;0,AV$7&gt;0),INDEX(Výskyt[#Data],MATCH($B317,Výskyt[kód-P]),AV$7),"")</f>
        <v/>
      </c>
      <c r="AW317" s="48" t="str">
        <f ca="1">IF(AND($B317&gt;0,AW$7&gt;0),INDEX(Výskyt[#Data],MATCH($B317,Výskyt[kód-P]),AW$7),"")</f>
        <v/>
      </c>
      <c r="AX317" s="48" t="str">
        <f ca="1">IF(AND($B317&gt;0,AX$7&gt;0),INDEX(Výskyt[#Data],MATCH($B317,Výskyt[kód-P]),AX$7),"")</f>
        <v/>
      </c>
      <c r="AY317" s="48" t="str">
        <f ca="1">IF(AND($B317&gt;0,AY$7&gt;0),INDEX(Výskyt[#Data],MATCH($B317,Výskyt[kód-P]),AY$7),"")</f>
        <v/>
      </c>
      <c r="AZ317" s="48" t="str">
        <f ca="1">IF(AND($B317&gt;0,AZ$7&gt;0),INDEX(Výskyt[#Data],MATCH($B317,Výskyt[kód-P]),AZ$7),"")</f>
        <v/>
      </c>
      <c r="BA317" s="48" t="str">
        <f ca="1">IF(AND($B317&gt;0,BA$7&gt;0),INDEX(Výskyt[#Data],MATCH($B317,Výskyt[kód-P]),BA$7),"")</f>
        <v/>
      </c>
      <c r="BB317" s="42"/>
    </row>
    <row r="318" spans="1:54" ht="12.75" customHeight="1" x14ac:dyDescent="0.4">
      <c r="A318" s="54">
        <v>310</v>
      </c>
      <c r="B318" s="55" t="str">
        <f>IFERROR(INDEX(Výskyt[[poradie]:[kód-P]],MATCH(A318,Výskyt[poradie],0),2),"")</f>
        <v/>
      </c>
      <c r="C318" s="55" t="str">
        <f>IFERROR(INDEX(Cenník[[Kód]:[Názov]],MATCH($B318,Cenník[Kód]),2),"")</f>
        <v/>
      </c>
      <c r="D318" s="48" t="str">
        <f t="shared" ca="1" si="12"/>
        <v/>
      </c>
      <c r="E318" s="56" t="str">
        <f>IFERROR(INDEX(Cenník[[KódN]:[JC]],MATCH($B318,Cenník[KódN]),2),"")</f>
        <v/>
      </c>
      <c r="F318" s="57" t="str">
        <f t="shared" ca="1" si="13"/>
        <v/>
      </c>
      <c r="G318" s="42"/>
      <c r="H318" s="58" t="str">
        <f t="shared" si="14"/>
        <v/>
      </c>
      <c r="I318" s="48" t="str">
        <f ca="1">IF(AND($B318&gt;0,I$7&gt;0),INDEX(Výskyt[#Data],MATCH($B318,Výskyt[kód-P]),I$7),"")</f>
        <v/>
      </c>
      <c r="J318" s="48" t="str">
        <f ca="1">IF(AND($B318&gt;0,J$7&gt;0),INDEX(Výskyt[#Data],MATCH($B318,Výskyt[kód-P]),J$7),"")</f>
        <v/>
      </c>
      <c r="K318" s="48" t="str">
        <f ca="1">IF(AND($B318&gt;0,K$7&gt;0),INDEX(Výskyt[#Data],MATCH($B318,Výskyt[kód-P]),K$7),"")</f>
        <v/>
      </c>
      <c r="L318" s="48" t="str">
        <f ca="1">IF(AND($B318&gt;0,L$7&gt;0),INDEX(Výskyt[#Data],MATCH($B318,Výskyt[kód-P]),L$7),"")</f>
        <v/>
      </c>
      <c r="M318" s="48" t="str">
        <f ca="1">IF(AND($B318&gt;0,M$7&gt;0),INDEX(Výskyt[#Data],MATCH($B318,Výskyt[kód-P]),M$7),"")</f>
        <v/>
      </c>
      <c r="N318" s="48" t="str">
        <f ca="1">IF(AND($B318&gt;0,N$7&gt;0),INDEX(Výskyt[#Data],MATCH($B318,Výskyt[kód-P]),N$7),"")</f>
        <v/>
      </c>
      <c r="O318" s="48" t="str">
        <f ca="1">IF(AND($B318&gt;0,O$7&gt;0),INDEX(Výskyt[#Data],MATCH($B318,Výskyt[kód-P]),O$7),"")</f>
        <v/>
      </c>
      <c r="P318" s="48" t="str">
        <f ca="1">IF(AND($B318&gt;0,P$7&gt;0),INDEX(Výskyt[#Data],MATCH($B318,Výskyt[kód-P]),P$7),"")</f>
        <v/>
      </c>
      <c r="Q318" s="48" t="str">
        <f ca="1">IF(AND($B318&gt;0,Q$7&gt;0),INDEX(Výskyt[#Data],MATCH($B318,Výskyt[kód-P]),Q$7),"")</f>
        <v/>
      </c>
      <c r="R318" s="48" t="str">
        <f ca="1">IF(AND($B318&gt;0,R$7&gt;0),INDEX(Výskyt[#Data],MATCH($B318,Výskyt[kód-P]),R$7),"")</f>
        <v/>
      </c>
      <c r="S318" s="48" t="str">
        <f ca="1">IF(AND($B318&gt;0,S$7&gt;0),INDEX(Výskyt[#Data],MATCH($B318,Výskyt[kód-P]),S$7),"")</f>
        <v/>
      </c>
      <c r="T318" s="48" t="str">
        <f ca="1">IF(AND($B318&gt;0,T$7&gt;0),INDEX(Výskyt[#Data],MATCH($B318,Výskyt[kód-P]),T$7),"")</f>
        <v/>
      </c>
      <c r="U318" s="48" t="str">
        <f ca="1">IF(AND($B318&gt;0,U$7&gt;0),INDEX(Výskyt[#Data],MATCH($B318,Výskyt[kód-P]),U$7),"")</f>
        <v/>
      </c>
      <c r="V318" s="48" t="str">
        <f ca="1">IF(AND($B318&gt;0,V$7&gt;0),INDEX(Výskyt[#Data],MATCH($B318,Výskyt[kód-P]),V$7),"")</f>
        <v/>
      </c>
      <c r="W318" s="48" t="str">
        <f ca="1">IF(AND($B318&gt;0,W$7&gt;0),INDEX(Výskyt[#Data],MATCH($B318,Výskyt[kód-P]),W$7),"")</f>
        <v/>
      </c>
      <c r="X318" s="48" t="str">
        <f ca="1">IF(AND($B318&gt;0,X$7&gt;0),INDEX(Výskyt[#Data],MATCH($B318,Výskyt[kód-P]),X$7),"")</f>
        <v/>
      </c>
      <c r="Y318" s="48" t="str">
        <f ca="1">IF(AND($B318&gt;0,Y$7&gt;0),INDEX(Výskyt[#Data],MATCH($B318,Výskyt[kód-P]),Y$7),"")</f>
        <v/>
      </c>
      <c r="Z318" s="48" t="str">
        <f ca="1">IF(AND($B318&gt;0,Z$7&gt;0),INDEX(Výskyt[#Data],MATCH($B318,Výskyt[kód-P]),Z$7),"")</f>
        <v/>
      </c>
      <c r="AA318" s="48" t="str">
        <f ca="1">IF(AND($B318&gt;0,AA$7&gt;0),INDEX(Výskyt[#Data],MATCH($B318,Výskyt[kód-P]),AA$7),"")</f>
        <v/>
      </c>
      <c r="AB318" s="48" t="str">
        <f ca="1">IF(AND($B318&gt;0,AB$7&gt;0),INDEX(Výskyt[#Data],MATCH($B318,Výskyt[kód-P]),AB$7),"")</f>
        <v/>
      </c>
      <c r="AC318" s="48" t="str">
        <f ca="1">IF(AND($B318&gt;0,AC$7&gt;0),INDEX(Výskyt[#Data],MATCH($B318,Výskyt[kód-P]),AC$7),"")</f>
        <v/>
      </c>
      <c r="AD318" s="48" t="str">
        <f ca="1">IF(AND($B318&gt;0,AD$7&gt;0),INDEX(Výskyt[#Data],MATCH($B318,Výskyt[kód-P]),AD$7),"")</f>
        <v/>
      </c>
      <c r="AE318" s="48" t="str">
        <f ca="1">IF(AND($B318&gt;0,AE$7&gt;0),INDEX(Výskyt[#Data],MATCH($B318,Výskyt[kód-P]),AE$7),"")</f>
        <v/>
      </c>
      <c r="AF318" s="48" t="str">
        <f ca="1">IF(AND($B318&gt;0,AF$7&gt;0),INDEX(Výskyt[#Data],MATCH($B318,Výskyt[kód-P]),AF$7),"")</f>
        <v/>
      </c>
      <c r="AG318" s="48" t="str">
        <f ca="1">IF(AND($B318&gt;0,AG$7&gt;0),INDEX(Výskyt[#Data],MATCH($B318,Výskyt[kód-P]),AG$7),"")</f>
        <v/>
      </c>
      <c r="AH318" s="48" t="str">
        <f ca="1">IF(AND($B318&gt;0,AH$7&gt;0),INDEX(Výskyt[#Data],MATCH($B318,Výskyt[kód-P]),AH$7),"")</f>
        <v/>
      </c>
      <c r="AI318" s="48" t="str">
        <f ca="1">IF(AND($B318&gt;0,AI$7&gt;0),INDEX(Výskyt[#Data],MATCH($B318,Výskyt[kód-P]),AI$7),"")</f>
        <v/>
      </c>
      <c r="AJ318" s="48" t="str">
        <f ca="1">IF(AND($B318&gt;0,AJ$7&gt;0),INDEX(Výskyt[#Data],MATCH($B318,Výskyt[kód-P]),AJ$7),"")</f>
        <v/>
      </c>
      <c r="AK318" s="48" t="str">
        <f ca="1">IF(AND($B318&gt;0,AK$7&gt;0),INDEX(Výskyt[#Data],MATCH($B318,Výskyt[kód-P]),AK$7),"")</f>
        <v/>
      </c>
      <c r="AL318" s="48" t="str">
        <f ca="1">IF(AND($B318&gt;0,AL$7&gt;0),INDEX(Výskyt[#Data],MATCH($B318,Výskyt[kód-P]),AL$7),"")</f>
        <v/>
      </c>
      <c r="AM318" s="48" t="str">
        <f ca="1">IF(AND($B318&gt;0,AM$7&gt;0),INDEX(Výskyt[#Data],MATCH($B318,Výskyt[kód-P]),AM$7),"")</f>
        <v/>
      </c>
      <c r="AN318" s="48" t="str">
        <f ca="1">IF(AND($B318&gt;0,AN$7&gt;0),INDEX(Výskyt[#Data],MATCH($B318,Výskyt[kód-P]),AN$7),"")</f>
        <v/>
      </c>
      <c r="AO318" s="48" t="str">
        <f ca="1">IF(AND($B318&gt;0,AO$7&gt;0),INDEX(Výskyt[#Data],MATCH($B318,Výskyt[kód-P]),AO$7),"")</f>
        <v/>
      </c>
      <c r="AP318" s="48" t="str">
        <f ca="1">IF(AND($B318&gt;0,AP$7&gt;0),INDEX(Výskyt[#Data],MATCH($B318,Výskyt[kód-P]),AP$7),"")</f>
        <v/>
      </c>
      <c r="AQ318" s="48" t="str">
        <f ca="1">IF(AND($B318&gt;0,AQ$7&gt;0),INDEX(Výskyt[#Data],MATCH($B318,Výskyt[kód-P]),AQ$7),"")</f>
        <v/>
      </c>
      <c r="AR318" s="48" t="str">
        <f ca="1">IF(AND($B318&gt;0,AR$7&gt;0),INDEX(Výskyt[#Data],MATCH($B318,Výskyt[kód-P]),AR$7),"")</f>
        <v/>
      </c>
      <c r="AS318" s="48" t="str">
        <f ca="1">IF(AND($B318&gt;0,AS$7&gt;0),INDEX(Výskyt[#Data],MATCH($B318,Výskyt[kód-P]),AS$7),"")</f>
        <v/>
      </c>
      <c r="AT318" s="48" t="str">
        <f ca="1">IF(AND($B318&gt;0,AT$7&gt;0),INDEX(Výskyt[#Data],MATCH($B318,Výskyt[kód-P]),AT$7),"")</f>
        <v/>
      </c>
      <c r="AU318" s="48" t="str">
        <f ca="1">IF(AND($B318&gt;0,AU$7&gt;0),INDEX(Výskyt[#Data],MATCH($B318,Výskyt[kód-P]),AU$7),"")</f>
        <v/>
      </c>
      <c r="AV318" s="48" t="str">
        <f ca="1">IF(AND($B318&gt;0,AV$7&gt;0),INDEX(Výskyt[#Data],MATCH($B318,Výskyt[kód-P]),AV$7),"")</f>
        <v/>
      </c>
      <c r="AW318" s="48" t="str">
        <f ca="1">IF(AND($B318&gt;0,AW$7&gt;0),INDEX(Výskyt[#Data],MATCH($B318,Výskyt[kód-P]),AW$7),"")</f>
        <v/>
      </c>
      <c r="AX318" s="48" t="str">
        <f ca="1">IF(AND($B318&gt;0,AX$7&gt;0),INDEX(Výskyt[#Data],MATCH($B318,Výskyt[kód-P]),AX$7),"")</f>
        <v/>
      </c>
      <c r="AY318" s="48" t="str">
        <f ca="1">IF(AND($B318&gt;0,AY$7&gt;0),INDEX(Výskyt[#Data],MATCH($B318,Výskyt[kód-P]),AY$7),"")</f>
        <v/>
      </c>
      <c r="AZ318" s="48" t="str">
        <f ca="1">IF(AND($B318&gt;0,AZ$7&gt;0),INDEX(Výskyt[#Data],MATCH($B318,Výskyt[kód-P]),AZ$7),"")</f>
        <v/>
      </c>
      <c r="BA318" s="48" t="str">
        <f ca="1">IF(AND($B318&gt;0,BA$7&gt;0),INDEX(Výskyt[#Data],MATCH($B318,Výskyt[kód-P]),BA$7),"")</f>
        <v/>
      </c>
      <c r="BB318" s="42"/>
    </row>
    <row r="319" spans="1:54" ht="12.75" customHeight="1" x14ac:dyDescent="0.4">
      <c r="A319" s="54">
        <v>311</v>
      </c>
      <c r="B319" s="55" t="str">
        <f>IFERROR(INDEX(Výskyt[[poradie]:[kód-P]],MATCH(A319,Výskyt[poradie],0),2),"")</f>
        <v/>
      </c>
      <c r="C319" s="55" t="str">
        <f>IFERROR(INDEX(Cenník[[Kód]:[Názov]],MATCH($B319,Cenník[Kód]),2),"")</f>
        <v/>
      </c>
      <c r="D319" s="48" t="str">
        <f t="shared" ca="1" si="12"/>
        <v/>
      </c>
      <c r="E319" s="56" t="str">
        <f>IFERROR(INDEX(Cenník[[KódN]:[JC]],MATCH($B319,Cenník[KódN]),2),"")</f>
        <v/>
      </c>
      <c r="F319" s="57" t="str">
        <f t="shared" ca="1" si="13"/>
        <v/>
      </c>
      <c r="G319" s="42"/>
      <c r="H319" s="58" t="str">
        <f t="shared" si="14"/>
        <v/>
      </c>
      <c r="I319" s="48" t="str">
        <f ca="1">IF(AND($B319&gt;0,I$7&gt;0),INDEX(Výskyt[#Data],MATCH($B319,Výskyt[kód-P]),I$7),"")</f>
        <v/>
      </c>
      <c r="J319" s="48" t="str">
        <f ca="1">IF(AND($B319&gt;0,J$7&gt;0),INDEX(Výskyt[#Data],MATCH($B319,Výskyt[kód-P]),J$7),"")</f>
        <v/>
      </c>
      <c r="K319" s="48" t="str">
        <f ca="1">IF(AND($B319&gt;0,K$7&gt;0),INDEX(Výskyt[#Data],MATCH($B319,Výskyt[kód-P]),K$7),"")</f>
        <v/>
      </c>
      <c r="L319" s="48" t="str">
        <f ca="1">IF(AND($B319&gt;0,L$7&gt;0),INDEX(Výskyt[#Data],MATCH($B319,Výskyt[kód-P]),L$7),"")</f>
        <v/>
      </c>
      <c r="M319" s="48" t="str">
        <f ca="1">IF(AND($B319&gt;0,M$7&gt;0),INDEX(Výskyt[#Data],MATCH($B319,Výskyt[kód-P]),M$7),"")</f>
        <v/>
      </c>
      <c r="N319" s="48" t="str">
        <f ca="1">IF(AND($B319&gt;0,N$7&gt;0),INDEX(Výskyt[#Data],MATCH($B319,Výskyt[kód-P]),N$7),"")</f>
        <v/>
      </c>
      <c r="O319" s="48" t="str">
        <f ca="1">IF(AND($B319&gt;0,O$7&gt;0),INDEX(Výskyt[#Data],MATCH($B319,Výskyt[kód-P]),O$7),"")</f>
        <v/>
      </c>
      <c r="P319" s="48" t="str">
        <f ca="1">IF(AND($B319&gt;0,P$7&gt;0),INDEX(Výskyt[#Data],MATCH($B319,Výskyt[kód-P]),P$7),"")</f>
        <v/>
      </c>
      <c r="Q319" s="48" t="str">
        <f ca="1">IF(AND($B319&gt;0,Q$7&gt;0),INDEX(Výskyt[#Data],MATCH($B319,Výskyt[kód-P]),Q$7),"")</f>
        <v/>
      </c>
      <c r="R319" s="48" t="str">
        <f ca="1">IF(AND($B319&gt;0,R$7&gt;0),INDEX(Výskyt[#Data],MATCH($B319,Výskyt[kód-P]),R$7),"")</f>
        <v/>
      </c>
      <c r="S319" s="48" t="str">
        <f ca="1">IF(AND($B319&gt;0,S$7&gt;0),INDEX(Výskyt[#Data],MATCH($B319,Výskyt[kód-P]),S$7),"")</f>
        <v/>
      </c>
      <c r="T319" s="48" t="str">
        <f ca="1">IF(AND($B319&gt;0,T$7&gt;0),INDEX(Výskyt[#Data],MATCH($B319,Výskyt[kód-P]),T$7),"")</f>
        <v/>
      </c>
      <c r="U319" s="48" t="str">
        <f ca="1">IF(AND($B319&gt;0,U$7&gt;0),INDEX(Výskyt[#Data],MATCH($B319,Výskyt[kód-P]),U$7),"")</f>
        <v/>
      </c>
      <c r="V319" s="48" t="str">
        <f ca="1">IF(AND($B319&gt;0,V$7&gt;0),INDEX(Výskyt[#Data],MATCH($B319,Výskyt[kód-P]),V$7),"")</f>
        <v/>
      </c>
      <c r="W319" s="48" t="str">
        <f ca="1">IF(AND($B319&gt;0,W$7&gt;0),INDEX(Výskyt[#Data],MATCH($B319,Výskyt[kód-P]),W$7),"")</f>
        <v/>
      </c>
      <c r="X319" s="48" t="str">
        <f ca="1">IF(AND($B319&gt;0,X$7&gt;0),INDEX(Výskyt[#Data],MATCH($B319,Výskyt[kód-P]),X$7),"")</f>
        <v/>
      </c>
      <c r="Y319" s="48" t="str">
        <f ca="1">IF(AND($B319&gt;0,Y$7&gt;0),INDEX(Výskyt[#Data],MATCH($B319,Výskyt[kód-P]),Y$7),"")</f>
        <v/>
      </c>
      <c r="Z319" s="48" t="str">
        <f ca="1">IF(AND($B319&gt;0,Z$7&gt;0),INDEX(Výskyt[#Data],MATCH($B319,Výskyt[kód-P]),Z$7),"")</f>
        <v/>
      </c>
      <c r="AA319" s="48" t="str">
        <f ca="1">IF(AND($B319&gt;0,AA$7&gt;0),INDEX(Výskyt[#Data],MATCH($B319,Výskyt[kód-P]),AA$7),"")</f>
        <v/>
      </c>
      <c r="AB319" s="48" t="str">
        <f ca="1">IF(AND($B319&gt;0,AB$7&gt;0),INDEX(Výskyt[#Data],MATCH($B319,Výskyt[kód-P]),AB$7),"")</f>
        <v/>
      </c>
      <c r="AC319" s="48" t="str">
        <f ca="1">IF(AND($B319&gt;0,AC$7&gt;0),INDEX(Výskyt[#Data],MATCH($B319,Výskyt[kód-P]),AC$7),"")</f>
        <v/>
      </c>
      <c r="AD319" s="48" t="str">
        <f ca="1">IF(AND($B319&gt;0,AD$7&gt;0),INDEX(Výskyt[#Data],MATCH($B319,Výskyt[kód-P]),AD$7),"")</f>
        <v/>
      </c>
      <c r="AE319" s="48" t="str">
        <f ca="1">IF(AND($B319&gt;0,AE$7&gt;0),INDEX(Výskyt[#Data],MATCH($B319,Výskyt[kód-P]),AE$7),"")</f>
        <v/>
      </c>
      <c r="AF319" s="48" t="str">
        <f ca="1">IF(AND($B319&gt;0,AF$7&gt;0),INDEX(Výskyt[#Data],MATCH($B319,Výskyt[kód-P]),AF$7),"")</f>
        <v/>
      </c>
      <c r="AG319" s="48" t="str">
        <f ca="1">IF(AND($B319&gt;0,AG$7&gt;0),INDEX(Výskyt[#Data],MATCH($B319,Výskyt[kód-P]),AG$7),"")</f>
        <v/>
      </c>
      <c r="AH319" s="48" t="str">
        <f ca="1">IF(AND($B319&gt;0,AH$7&gt;0),INDEX(Výskyt[#Data],MATCH($B319,Výskyt[kód-P]),AH$7),"")</f>
        <v/>
      </c>
      <c r="AI319" s="48" t="str">
        <f ca="1">IF(AND($B319&gt;0,AI$7&gt;0),INDEX(Výskyt[#Data],MATCH($B319,Výskyt[kód-P]),AI$7),"")</f>
        <v/>
      </c>
      <c r="AJ319" s="48" t="str">
        <f ca="1">IF(AND($B319&gt;0,AJ$7&gt;0),INDEX(Výskyt[#Data],MATCH($B319,Výskyt[kód-P]),AJ$7),"")</f>
        <v/>
      </c>
      <c r="AK319" s="48" t="str">
        <f ca="1">IF(AND($B319&gt;0,AK$7&gt;0),INDEX(Výskyt[#Data],MATCH($B319,Výskyt[kód-P]),AK$7),"")</f>
        <v/>
      </c>
      <c r="AL319" s="48" t="str">
        <f ca="1">IF(AND($B319&gt;0,AL$7&gt;0),INDEX(Výskyt[#Data],MATCH($B319,Výskyt[kód-P]),AL$7),"")</f>
        <v/>
      </c>
      <c r="AM319" s="48" t="str">
        <f ca="1">IF(AND($B319&gt;0,AM$7&gt;0),INDEX(Výskyt[#Data],MATCH($B319,Výskyt[kód-P]),AM$7),"")</f>
        <v/>
      </c>
      <c r="AN319" s="48" t="str">
        <f ca="1">IF(AND($B319&gt;0,AN$7&gt;0),INDEX(Výskyt[#Data],MATCH($B319,Výskyt[kód-P]),AN$7),"")</f>
        <v/>
      </c>
      <c r="AO319" s="48" t="str">
        <f ca="1">IF(AND($B319&gt;0,AO$7&gt;0),INDEX(Výskyt[#Data],MATCH($B319,Výskyt[kód-P]),AO$7),"")</f>
        <v/>
      </c>
      <c r="AP319" s="48" t="str">
        <f ca="1">IF(AND($B319&gt;0,AP$7&gt;0),INDEX(Výskyt[#Data],MATCH($B319,Výskyt[kód-P]),AP$7),"")</f>
        <v/>
      </c>
      <c r="AQ319" s="48" t="str">
        <f ca="1">IF(AND($B319&gt;0,AQ$7&gt;0),INDEX(Výskyt[#Data],MATCH($B319,Výskyt[kód-P]),AQ$7),"")</f>
        <v/>
      </c>
      <c r="AR319" s="48" t="str">
        <f ca="1">IF(AND($B319&gt;0,AR$7&gt;0),INDEX(Výskyt[#Data],MATCH($B319,Výskyt[kód-P]),AR$7),"")</f>
        <v/>
      </c>
      <c r="AS319" s="48" t="str">
        <f ca="1">IF(AND($B319&gt;0,AS$7&gt;0),INDEX(Výskyt[#Data],MATCH($B319,Výskyt[kód-P]),AS$7),"")</f>
        <v/>
      </c>
      <c r="AT319" s="48" t="str">
        <f ca="1">IF(AND($B319&gt;0,AT$7&gt;0),INDEX(Výskyt[#Data],MATCH($B319,Výskyt[kód-P]),AT$7),"")</f>
        <v/>
      </c>
      <c r="AU319" s="48" t="str">
        <f ca="1">IF(AND($B319&gt;0,AU$7&gt;0),INDEX(Výskyt[#Data],MATCH($B319,Výskyt[kód-P]),AU$7),"")</f>
        <v/>
      </c>
      <c r="AV319" s="48" t="str">
        <f ca="1">IF(AND($B319&gt;0,AV$7&gt;0),INDEX(Výskyt[#Data],MATCH($B319,Výskyt[kód-P]),AV$7),"")</f>
        <v/>
      </c>
      <c r="AW319" s="48" t="str">
        <f ca="1">IF(AND($B319&gt;0,AW$7&gt;0),INDEX(Výskyt[#Data],MATCH($B319,Výskyt[kód-P]),AW$7),"")</f>
        <v/>
      </c>
      <c r="AX319" s="48" t="str">
        <f ca="1">IF(AND($B319&gt;0,AX$7&gt;0),INDEX(Výskyt[#Data],MATCH($B319,Výskyt[kód-P]),AX$7),"")</f>
        <v/>
      </c>
      <c r="AY319" s="48" t="str">
        <f ca="1">IF(AND($B319&gt;0,AY$7&gt;0),INDEX(Výskyt[#Data],MATCH($B319,Výskyt[kód-P]),AY$7),"")</f>
        <v/>
      </c>
      <c r="AZ319" s="48" t="str">
        <f ca="1">IF(AND($B319&gt;0,AZ$7&gt;0),INDEX(Výskyt[#Data],MATCH($B319,Výskyt[kód-P]),AZ$7),"")</f>
        <v/>
      </c>
      <c r="BA319" s="48" t="str">
        <f ca="1">IF(AND($B319&gt;0,BA$7&gt;0),INDEX(Výskyt[#Data],MATCH($B319,Výskyt[kód-P]),BA$7),"")</f>
        <v/>
      </c>
      <c r="BB319" s="42"/>
    </row>
    <row r="320" spans="1:54" ht="12.75" customHeight="1" x14ac:dyDescent="0.4">
      <c r="A320" s="54">
        <v>312</v>
      </c>
      <c r="B320" s="55" t="str">
        <f>IFERROR(INDEX(Výskyt[[poradie]:[kód-P]],MATCH(A320,Výskyt[poradie],0),2),"")</f>
        <v/>
      </c>
      <c r="C320" s="55" t="str">
        <f>IFERROR(INDEX(Cenník[[Kód]:[Názov]],MATCH($B320,Cenník[Kód]),2),"")</f>
        <v/>
      </c>
      <c r="D320" s="48" t="str">
        <f t="shared" ca="1" si="12"/>
        <v/>
      </c>
      <c r="E320" s="56" t="str">
        <f>IFERROR(INDEX(Cenník[[KódN]:[JC]],MATCH($B320,Cenník[KódN]),2),"")</f>
        <v/>
      </c>
      <c r="F320" s="57" t="str">
        <f t="shared" ca="1" si="13"/>
        <v/>
      </c>
      <c r="G320" s="42"/>
      <c r="H320" s="58" t="str">
        <f t="shared" si="14"/>
        <v/>
      </c>
      <c r="I320" s="48" t="str">
        <f ca="1">IF(AND($B320&gt;0,I$7&gt;0),INDEX(Výskyt[#Data],MATCH($B320,Výskyt[kód-P]),I$7),"")</f>
        <v/>
      </c>
      <c r="J320" s="48" t="str">
        <f ca="1">IF(AND($B320&gt;0,J$7&gt;0),INDEX(Výskyt[#Data],MATCH($B320,Výskyt[kód-P]),J$7),"")</f>
        <v/>
      </c>
      <c r="K320" s="48" t="str">
        <f ca="1">IF(AND($B320&gt;0,K$7&gt;0),INDEX(Výskyt[#Data],MATCH($B320,Výskyt[kód-P]),K$7),"")</f>
        <v/>
      </c>
      <c r="L320" s="48" t="str">
        <f ca="1">IF(AND($B320&gt;0,L$7&gt;0),INDEX(Výskyt[#Data],MATCH($B320,Výskyt[kód-P]),L$7),"")</f>
        <v/>
      </c>
      <c r="M320" s="48" t="str">
        <f ca="1">IF(AND($B320&gt;0,M$7&gt;0),INDEX(Výskyt[#Data],MATCH($B320,Výskyt[kód-P]),M$7),"")</f>
        <v/>
      </c>
      <c r="N320" s="48" t="str">
        <f ca="1">IF(AND($B320&gt;0,N$7&gt;0),INDEX(Výskyt[#Data],MATCH($B320,Výskyt[kód-P]),N$7),"")</f>
        <v/>
      </c>
      <c r="O320" s="48" t="str">
        <f ca="1">IF(AND($B320&gt;0,O$7&gt;0),INDEX(Výskyt[#Data],MATCH($B320,Výskyt[kód-P]),O$7),"")</f>
        <v/>
      </c>
      <c r="P320" s="48" t="str">
        <f ca="1">IF(AND($B320&gt;0,P$7&gt;0),INDEX(Výskyt[#Data],MATCH($B320,Výskyt[kód-P]),P$7),"")</f>
        <v/>
      </c>
      <c r="Q320" s="48" t="str">
        <f ca="1">IF(AND($B320&gt;0,Q$7&gt;0),INDEX(Výskyt[#Data],MATCH($B320,Výskyt[kód-P]),Q$7),"")</f>
        <v/>
      </c>
      <c r="R320" s="48" t="str">
        <f ca="1">IF(AND($B320&gt;0,R$7&gt;0),INDEX(Výskyt[#Data],MATCH($B320,Výskyt[kód-P]),R$7),"")</f>
        <v/>
      </c>
      <c r="S320" s="48" t="str">
        <f ca="1">IF(AND($B320&gt;0,S$7&gt;0),INDEX(Výskyt[#Data],MATCH($B320,Výskyt[kód-P]),S$7),"")</f>
        <v/>
      </c>
      <c r="T320" s="48" t="str">
        <f ca="1">IF(AND($B320&gt;0,T$7&gt;0),INDEX(Výskyt[#Data],MATCH($B320,Výskyt[kód-P]),T$7),"")</f>
        <v/>
      </c>
      <c r="U320" s="48" t="str">
        <f ca="1">IF(AND($B320&gt;0,U$7&gt;0),INDEX(Výskyt[#Data],MATCH($B320,Výskyt[kód-P]),U$7),"")</f>
        <v/>
      </c>
      <c r="V320" s="48" t="str">
        <f ca="1">IF(AND($B320&gt;0,V$7&gt;0),INDEX(Výskyt[#Data],MATCH($B320,Výskyt[kód-P]),V$7),"")</f>
        <v/>
      </c>
      <c r="W320" s="48" t="str">
        <f ca="1">IF(AND($B320&gt;0,W$7&gt;0),INDEX(Výskyt[#Data],MATCH($B320,Výskyt[kód-P]),W$7),"")</f>
        <v/>
      </c>
      <c r="X320" s="48" t="str">
        <f ca="1">IF(AND($B320&gt;0,X$7&gt;0),INDEX(Výskyt[#Data],MATCH($B320,Výskyt[kód-P]),X$7),"")</f>
        <v/>
      </c>
      <c r="Y320" s="48" t="str">
        <f ca="1">IF(AND($B320&gt;0,Y$7&gt;0),INDEX(Výskyt[#Data],MATCH($B320,Výskyt[kód-P]),Y$7),"")</f>
        <v/>
      </c>
      <c r="Z320" s="48" t="str">
        <f ca="1">IF(AND($B320&gt;0,Z$7&gt;0),INDEX(Výskyt[#Data],MATCH($B320,Výskyt[kód-P]),Z$7),"")</f>
        <v/>
      </c>
      <c r="AA320" s="48" t="str">
        <f ca="1">IF(AND($B320&gt;0,AA$7&gt;0),INDEX(Výskyt[#Data],MATCH($B320,Výskyt[kód-P]),AA$7),"")</f>
        <v/>
      </c>
      <c r="AB320" s="48" t="str">
        <f ca="1">IF(AND($B320&gt;0,AB$7&gt;0),INDEX(Výskyt[#Data],MATCH($B320,Výskyt[kód-P]),AB$7),"")</f>
        <v/>
      </c>
      <c r="AC320" s="48" t="str">
        <f ca="1">IF(AND($B320&gt;0,AC$7&gt;0),INDEX(Výskyt[#Data],MATCH($B320,Výskyt[kód-P]),AC$7),"")</f>
        <v/>
      </c>
      <c r="AD320" s="48" t="str">
        <f ca="1">IF(AND($B320&gt;0,AD$7&gt;0),INDEX(Výskyt[#Data],MATCH($B320,Výskyt[kód-P]),AD$7),"")</f>
        <v/>
      </c>
      <c r="AE320" s="48" t="str">
        <f ca="1">IF(AND($B320&gt;0,AE$7&gt;0),INDEX(Výskyt[#Data],MATCH($B320,Výskyt[kód-P]),AE$7),"")</f>
        <v/>
      </c>
      <c r="AF320" s="48" t="str">
        <f ca="1">IF(AND($B320&gt;0,AF$7&gt;0),INDEX(Výskyt[#Data],MATCH($B320,Výskyt[kód-P]),AF$7),"")</f>
        <v/>
      </c>
      <c r="AG320" s="48" t="str">
        <f ca="1">IF(AND($B320&gt;0,AG$7&gt;0),INDEX(Výskyt[#Data],MATCH($B320,Výskyt[kód-P]),AG$7),"")</f>
        <v/>
      </c>
      <c r="AH320" s="48" t="str">
        <f ca="1">IF(AND($B320&gt;0,AH$7&gt;0),INDEX(Výskyt[#Data],MATCH($B320,Výskyt[kód-P]),AH$7),"")</f>
        <v/>
      </c>
      <c r="AI320" s="48" t="str">
        <f ca="1">IF(AND($B320&gt;0,AI$7&gt;0),INDEX(Výskyt[#Data],MATCH($B320,Výskyt[kód-P]),AI$7),"")</f>
        <v/>
      </c>
      <c r="AJ320" s="48" t="str">
        <f ca="1">IF(AND($B320&gt;0,AJ$7&gt;0),INDEX(Výskyt[#Data],MATCH($B320,Výskyt[kód-P]),AJ$7),"")</f>
        <v/>
      </c>
      <c r="AK320" s="48" t="str">
        <f ca="1">IF(AND($B320&gt;0,AK$7&gt;0),INDEX(Výskyt[#Data],MATCH($B320,Výskyt[kód-P]),AK$7),"")</f>
        <v/>
      </c>
      <c r="AL320" s="48" t="str">
        <f ca="1">IF(AND($B320&gt;0,AL$7&gt;0),INDEX(Výskyt[#Data],MATCH($B320,Výskyt[kód-P]),AL$7),"")</f>
        <v/>
      </c>
      <c r="AM320" s="48" t="str">
        <f ca="1">IF(AND($B320&gt;0,AM$7&gt;0),INDEX(Výskyt[#Data],MATCH($B320,Výskyt[kód-P]),AM$7),"")</f>
        <v/>
      </c>
      <c r="AN320" s="48" t="str">
        <f ca="1">IF(AND($B320&gt;0,AN$7&gt;0),INDEX(Výskyt[#Data],MATCH($B320,Výskyt[kód-P]),AN$7),"")</f>
        <v/>
      </c>
      <c r="AO320" s="48" t="str">
        <f ca="1">IF(AND($B320&gt;0,AO$7&gt;0),INDEX(Výskyt[#Data],MATCH($B320,Výskyt[kód-P]),AO$7),"")</f>
        <v/>
      </c>
      <c r="AP320" s="48" t="str">
        <f ca="1">IF(AND($B320&gt;0,AP$7&gt;0),INDEX(Výskyt[#Data],MATCH($B320,Výskyt[kód-P]),AP$7),"")</f>
        <v/>
      </c>
      <c r="AQ320" s="48" t="str">
        <f ca="1">IF(AND($B320&gt;0,AQ$7&gt;0),INDEX(Výskyt[#Data],MATCH($B320,Výskyt[kód-P]),AQ$7),"")</f>
        <v/>
      </c>
      <c r="AR320" s="48" t="str">
        <f ca="1">IF(AND($B320&gt;0,AR$7&gt;0),INDEX(Výskyt[#Data],MATCH($B320,Výskyt[kód-P]),AR$7),"")</f>
        <v/>
      </c>
      <c r="AS320" s="48" t="str">
        <f ca="1">IF(AND($B320&gt;0,AS$7&gt;0),INDEX(Výskyt[#Data],MATCH($B320,Výskyt[kód-P]),AS$7),"")</f>
        <v/>
      </c>
      <c r="AT320" s="48" t="str">
        <f ca="1">IF(AND($B320&gt;0,AT$7&gt;0),INDEX(Výskyt[#Data],MATCH($B320,Výskyt[kód-P]),AT$7),"")</f>
        <v/>
      </c>
      <c r="AU320" s="48" t="str">
        <f ca="1">IF(AND($B320&gt;0,AU$7&gt;0),INDEX(Výskyt[#Data],MATCH($B320,Výskyt[kód-P]),AU$7),"")</f>
        <v/>
      </c>
      <c r="AV320" s="48" t="str">
        <f ca="1">IF(AND($B320&gt;0,AV$7&gt;0),INDEX(Výskyt[#Data],MATCH($B320,Výskyt[kód-P]),AV$7),"")</f>
        <v/>
      </c>
      <c r="AW320" s="48" t="str">
        <f ca="1">IF(AND($B320&gt;0,AW$7&gt;0),INDEX(Výskyt[#Data],MATCH($B320,Výskyt[kód-P]),AW$7),"")</f>
        <v/>
      </c>
      <c r="AX320" s="48" t="str">
        <f ca="1">IF(AND($B320&gt;0,AX$7&gt;0),INDEX(Výskyt[#Data],MATCH($B320,Výskyt[kód-P]),AX$7),"")</f>
        <v/>
      </c>
      <c r="AY320" s="48" t="str">
        <f ca="1">IF(AND($B320&gt;0,AY$7&gt;0),INDEX(Výskyt[#Data],MATCH($B320,Výskyt[kód-P]),AY$7),"")</f>
        <v/>
      </c>
      <c r="AZ320" s="48" t="str">
        <f ca="1">IF(AND($B320&gt;0,AZ$7&gt;0),INDEX(Výskyt[#Data],MATCH($B320,Výskyt[kód-P]),AZ$7),"")</f>
        <v/>
      </c>
      <c r="BA320" s="48" t="str">
        <f ca="1">IF(AND($B320&gt;0,BA$7&gt;0),INDEX(Výskyt[#Data],MATCH($B320,Výskyt[kód-P]),BA$7),"")</f>
        <v/>
      </c>
      <c r="BB320" s="42"/>
    </row>
    <row r="321" spans="1:54" ht="12.75" customHeight="1" x14ac:dyDescent="0.4">
      <c r="A321" s="54">
        <v>313</v>
      </c>
      <c r="B321" s="55" t="str">
        <f>IFERROR(INDEX(Výskyt[[poradie]:[kód-P]],MATCH(A321,Výskyt[poradie],0),2),"")</f>
        <v/>
      </c>
      <c r="C321" s="55" t="str">
        <f>IFERROR(INDEX(Cenník[[Kód]:[Názov]],MATCH($B321,Cenník[Kód]),2),"")</f>
        <v/>
      </c>
      <c r="D321" s="48" t="str">
        <f t="shared" ca="1" si="12"/>
        <v/>
      </c>
      <c r="E321" s="56" t="str">
        <f>IFERROR(INDEX(Cenník[[KódN]:[JC]],MATCH($B321,Cenník[KódN]),2),"")</f>
        <v/>
      </c>
      <c r="F321" s="57" t="str">
        <f t="shared" ca="1" si="13"/>
        <v/>
      </c>
      <c r="G321" s="42"/>
      <c r="H321" s="58" t="str">
        <f t="shared" si="14"/>
        <v/>
      </c>
      <c r="I321" s="48" t="str">
        <f ca="1">IF(AND($B321&gt;0,I$7&gt;0),INDEX(Výskyt[#Data],MATCH($B321,Výskyt[kód-P]),I$7),"")</f>
        <v/>
      </c>
      <c r="J321" s="48" t="str">
        <f ca="1">IF(AND($B321&gt;0,J$7&gt;0),INDEX(Výskyt[#Data],MATCH($B321,Výskyt[kód-P]),J$7),"")</f>
        <v/>
      </c>
      <c r="K321" s="48" t="str">
        <f ca="1">IF(AND($B321&gt;0,K$7&gt;0),INDEX(Výskyt[#Data],MATCH($B321,Výskyt[kód-P]),K$7),"")</f>
        <v/>
      </c>
      <c r="L321" s="48" t="str">
        <f ca="1">IF(AND($B321&gt;0,L$7&gt;0),INDEX(Výskyt[#Data],MATCH($B321,Výskyt[kód-P]),L$7),"")</f>
        <v/>
      </c>
      <c r="M321" s="48" t="str">
        <f ca="1">IF(AND($B321&gt;0,M$7&gt;0),INDEX(Výskyt[#Data],MATCH($B321,Výskyt[kód-P]),M$7),"")</f>
        <v/>
      </c>
      <c r="N321" s="48" t="str">
        <f ca="1">IF(AND($B321&gt;0,N$7&gt;0),INDEX(Výskyt[#Data],MATCH($B321,Výskyt[kód-P]),N$7),"")</f>
        <v/>
      </c>
      <c r="O321" s="48" t="str">
        <f ca="1">IF(AND($B321&gt;0,O$7&gt;0),INDEX(Výskyt[#Data],MATCH($B321,Výskyt[kód-P]),O$7),"")</f>
        <v/>
      </c>
      <c r="P321" s="48" t="str">
        <f ca="1">IF(AND($B321&gt;0,P$7&gt;0),INDEX(Výskyt[#Data],MATCH($B321,Výskyt[kód-P]),P$7),"")</f>
        <v/>
      </c>
      <c r="Q321" s="48" t="str">
        <f ca="1">IF(AND($B321&gt;0,Q$7&gt;0),INDEX(Výskyt[#Data],MATCH($B321,Výskyt[kód-P]),Q$7),"")</f>
        <v/>
      </c>
      <c r="R321" s="48" t="str">
        <f ca="1">IF(AND($B321&gt;0,R$7&gt;0),INDEX(Výskyt[#Data],MATCH($B321,Výskyt[kód-P]),R$7),"")</f>
        <v/>
      </c>
      <c r="S321" s="48" t="str">
        <f ca="1">IF(AND($B321&gt;0,S$7&gt;0),INDEX(Výskyt[#Data],MATCH($B321,Výskyt[kód-P]),S$7),"")</f>
        <v/>
      </c>
      <c r="T321" s="48" t="str">
        <f ca="1">IF(AND($B321&gt;0,T$7&gt;0),INDEX(Výskyt[#Data],MATCH($B321,Výskyt[kód-P]),T$7),"")</f>
        <v/>
      </c>
      <c r="U321" s="48" t="str">
        <f ca="1">IF(AND($B321&gt;0,U$7&gt;0),INDEX(Výskyt[#Data],MATCH($B321,Výskyt[kód-P]),U$7),"")</f>
        <v/>
      </c>
      <c r="V321" s="48" t="str">
        <f ca="1">IF(AND($B321&gt;0,V$7&gt;0),INDEX(Výskyt[#Data],MATCH($B321,Výskyt[kód-P]),V$7),"")</f>
        <v/>
      </c>
      <c r="W321" s="48" t="str">
        <f ca="1">IF(AND($B321&gt;0,W$7&gt;0),INDEX(Výskyt[#Data],MATCH($B321,Výskyt[kód-P]),W$7),"")</f>
        <v/>
      </c>
      <c r="X321" s="48" t="str">
        <f ca="1">IF(AND($B321&gt;0,X$7&gt;0),INDEX(Výskyt[#Data],MATCH($B321,Výskyt[kód-P]),X$7),"")</f>
        <v/>
      </c>
      <c r="Y321" s="48" t="str">
        <f ca="1">IF(AND($B321&gt;0,Y$7&gt;0),INDEX(Výskyt[#Data],MATCH($B321,Výskyt[kód-P]),Y$7),"")</f>
        <v/>
      </c>
      <c r="Z321" s="48" t="str">
        <f ca="1">IF(AND($B321&gt;0,Z$7&gt;0),INDEX(Výskyt[#Data],MATCH($B321,Výskyt[kód-P]),Z$7),"")</f>
        <v/>
      </c>
      <c r="AA321" s="48" t="str">
        <f ca="1">IF(AND($B321&gt;0,AA$7&gt;0),INDEX(Výskyt[#Data],MATCH($B321,Výskyt[kód-P]),AA$7),"")</f>
        <v/>
      </c>
      <c r="AB321" s="48" t="str">
        <f ca="1">IF(AND($B321&gt;0,AB$7&gt;0),INDEX(Výskyt[#Data],MATCH($B321,Výskyt[kód-P]),AB$7),"")</f>
        <v/>
      </c>
      <c r="AC321" s="48" t="str">
        <f ca="1">IF(AND($B321&gt;0,AC$7&gt;0),INDEX(Výskyt[#Data],MATCH($B321,Výskyt[kód-P]),AC$7),"")</f>
        <v/>
      </c>
      <c r="AD321" s="48" t="str">
        <f ca="1">IF(AND($B321&gt;0,AD$7&gt;0),INDEX(Výskyt[#Data],MATCH($B321,Výskyt[kód-P]),AD$7),"")</f>
        <v/>
      </c>
      <c r="AE321" s="48" t="str">
        <f ca="1">IF(AND($B321&gt;0,AE$7&gt;0),INDEX(Výskyt[#Data],MATCH($B321,Výskyt[kód-P]),AE$7),"")</f>
        <v/>
      </c>
      <c r="AF321" s="48" t="str">
        <f ca="1">IF(AND($B321&gt;0,AF$7&gt;0),INDEX(Výskyt[#Data],MATCH($B321,Výskyt[kód-P]),AF$7),"")</f>
        <v/>
      </c>
      <c r="AG321" s="48" t="str">
        <f ca="1">IF(AND($B321&gt;0,AG$7&gt;0),INDEX(Výskyt[#Data],MATCH($B321,Výskyt[kód-P]),AG$7),"")</f>
        <v/>
      </c>
      <c r="AH321" s="48" t="str">
        <f ca="1">IF(AND($B321&gt;0,AH$7&gt;0),INDEX(Výskyt[#Data],MATCH($B321,Výskyt[kód-P]),AH$7),"")</f>
        <v/>
      </c>
      <c r="AI321" s="48" t="str">
        <f ca="1">IF(AND($B321&gt;0,AI$7&gt;0),INDEX(Výskyt[#Data],MATCH($B321,Výskyt[kód-P]),AI$7),"")</f>
        <v/>
      </c>
      <c r="AJ321" s="48" t="str">
        <f ca="1">IF(AND($B321&gt;0,AJ$7&gt;0),INDEX(Výskyt[#Data],MATCH($B321,Výskyt[kód-P]),AJ$7),"")</f>
        <v/>
      </c>
      <c r="AK321" s="48" t="str">
        <f ca="1">IF(AND($B321&gt;0,AK$7&gt;0),INDEX(Výskyt[#Data],MATCH($B321,Výskyt[kód-P]),AK$7),"")</f>
        <v/>
      </c>
      <c r="AL321" s="48" t="str">
        <f ca="1">IF(AND($B321&gt;0,AL$7&gt;0),INDEX(Výskyt[#Data],MATCH($B321,Výskyt[kód-P]),AL$7),"")</f>
        <v/>
      </c>
      <c r="AM321" s="48" t="str">
        <f ca="1">IF(AND($B321&gt;0,AM$7&gt;0),INDEX(Výskyt[#Data],MATCH($B321,Výskyt[kód-P]),AM$7),"")</f>
        <v/>
      </c>
      <c r="AN321" s="48" t="str">
        <f ca="1">IF(AND($B321&gt;0,AN$7&gt;0),INDEX(Výskyt[#Data],MATCH($B321,Výskyt[kód-P]),AN$7),"")</f>
        <v/>
      </c>
      <c r="AO321" s="48" t="str">
        <f ca="1">IF(AND($B321&gt;0,AO$7&gt;0),INDEX(Výskyt[#Data],MATCH($B321,Výskyt[kód-P]),AO$7),"")</f>
        <v/>
      </c>
      <c r="AP321" s="48" t="str">
        <f ca="1">IF(AND($B321&gt;0,AP$7&gt;0),INDEX(Výskyt[#Data],MATCH($B321,Výskyt[kód-P]),AP$7),"")</f>
        <v/>
      </c>
      <c r="AQ321" s="48" t="str">
        <f ca="1">IF(AND($B321&gt;0,AQ$7&gt;0),INDEX(Výskyt[#Data],MATCH($B321,Výskyt[kód-P]),AQ$7),"")</f>
        <v/>
      </c>
      <c r="AR321" s="48" t="str">
        <f ca="1">IF(AND($B321&gt;0,AR$7&gt;0),INDEX(Výskyt[#Data],MATCH($B321,Výskyt[kód-P]),AR$7),"")</f>
        <v/>
      </c>
      <c r="AS321" s="48" t="str">
        <f ca="1">IF(AND($B321&gt;0,AS$7&gt;0),INDEX(Výskyt[#Data],MATCH($B321,Výskyt[kód-P]),AS$7),"")</f>
        <v/>
      </c>
      <c r="AT321" s="48" t="str">
        <f ca="1">IF(AND($B321&gt;0,AT$7&gt;0),INDEX(Výskyt[#Data],MATCH($B321,Výskyt[kód-P]),AT$7),"")</f>
        <v/>
      </c>
      <c r="AU321" s="48" t="str">
        <f ca="1">IF(AND($B321&gt;0,AU$7&gt;0),INDEX(Výskyt[#Data],MATCH($B321,Výskyt[kód-P]),AU$7),"")</f>
        <v/>
      </c>
      <c r="AV321" s="48" t="str">
        <f ca="1">IF(AND($B321&gt;0,AV$7&gt;0),INDEX(Výskyt[#Data],MATCH($B321,Výskyt[kód-P]),AV$7),"")</f>
        <v/>
      </c>
      <c r="AW321" s="48" t="str">
        <f ca="1">IF(AND($B321&gt;0,AW$7&gt;0),INDEX(Výskyt[#Data],MATCH($B321,Výskyt[kód-P]),AW$7),"")</f>
        <v/>
      </c>
      <c r="AX321" s="48" t="str">
        <f ca="1">IF(AND($B321&gt;0,AX$7&gt;0),INDEX(Výskyt[#Data],MATCH($B321,Výskyt[kód-P]),AX$7),"")</f>
        <v/>
      </c>
      <c r="AY321" s="48" t="str">
        <f ca="1">IF(AND($B321&gt;0,AY$7&gt;0),INDEX(Výskyt[#Data],MATCH($B321,Výskyt[kód-P]),AY$7),"")</f>
        <v/>
      </c>
      <c r="AZ321" s="48" t="str">
        <f ca="1">IF(AND($B321&gt;0,AZ$7&gt;0),INDEX(Výskyt[#Data],MATCH($B321,Výskyt[kód-P]),AZ$7),"")</f>
        <v/>
      </c>
      <c r="BA321" s="48" t="str">
        <f ca="1">IF(AND($B321&gt;0,BA$7&gt;0),INDEX(Výskyt[#Data],MATCH($B321,Výskyt[kód-P]),BA$7),"")</f>
        <v/>
      </c>
      <c r="BB321" s="42"/>
    </row>
    <row r="322" spans="1:54" ht="12.75" customHeight="1" x14ac:dyDescent="0.4">
      <c r="A322" s="54">
        <v>314</v>
      </c>
      <c r="B322" s="55" t="str">
        <f>IFERROR(INDEX(Výskyt[[poradie]:[kód-P]],MATCH(A322,Výskyt[poradie],0),2),"")</f>
        <v/>
      </c>
      <c r="C322" s="55" t="str">
        <f>IFERROR(INDEX(Cenník[[Kód]:[Názov]],MATCH($B322,Cenník[Kód]),2),"")</f>
        <v/>
      </c>
      <c r="D322" s="48" t="str">
        <f t="shared" ca="1" si="12"/>
        <v/>
      </c>
      <c r="E322" s="56" t="str">
        <f>IFERROR(INDEX(Cenník[[KódN]:[JC]],MATCH($B322,Cenník[KódN]),2),"")</f>
        <v/>
      </c>
      <c r="F322" s="57" t="str">
        <f t="shared" ca="1" si="13"/>
        <v/>
      </c>
      <c r="G322" s="42"/>
      <c r="H322" s="58" t="str">
        <f t="shared" si="14"/>
        <v/>
      </c>
      <c r="I322" s="48" t="str">
        <f ca="1">IF(AND($B322&gt;0,I$7&gt;0),INDEX(Výskyt[#Data],MATCH($B322,Výskyt[kód-P]),I$7),"")</f>
        <v/>
      </c>
      <c r="J322" s="48" t="str">
        <f ca="1">IF(AND($B322&gt;0,J$7&gt;0),INDEX(Výskyt[#Data],MATCH($B322,Výskyt[kód-P]),J$7),"")</f>
        <v/>
      </c>
      <c r="K322" s="48" t="str">
        <f ca="1">IF(AND($B322&gt;0,K$7&gt;0),INDEX(Výskyt[#Data],MATCH($B322,Výskyt[kód-P]),K$7),"")</f>
        <v/>
      </c>
      <c r="L322" s="48" t="str">
        <f ca="1">IF(AND($B322&gt;0,L$7&gt;0),INDEX(Výskyt[#Data],MATCH($B322,Výskyt[kód-P]),L$7),"")</f>
        <v/>
      </c>
      <c r="M322" s="48" t="str">
        <f ca="1">IF(AND($B322&gt;0,M$7&gt;0),INDEX(Výskyt[#Data],MATCH($B322,Výskyt[kód-P]),M$7),"")</f>
        <v/>
      </c>
      <c r="N322" s="48" t="str">
        <f ca="1">IF(AND($B322&gt;0,N$7&gt;0),INDEX(Výskyt[#Data],MATCH($B322,Výskyt[kód-P]),N$7),"")</f>
        <v/>
      </c>
      <c r="O322" s="48" t="str">
        <f ca="1">IF(AND($B322&gt;0,O$7&gt;0),INDEX(Výskyt[#Data],MATCH($B322,Výskyt[kód-P]),O$7),"")</f>
        <v/>
      </c>
      <c r="P322" s="48" t="str">
        <f ca="1">IF(AND($B322&gt;0,P$7&gt;0),INDEX(Výskyt[#Data],MATCH($B322,Výskyt[kód-P]),P$7),"")</f>
        <v/>
      </c>
      <c r="Q322" s="48" t="str">
        <f ca="1">IF(AND($B322&gt;0,Q$7&gt;0),INDEX(Výskyt[#Data],MATCH($B322,Výskyt[kód-P]),Q$7),"")</f>
        <v/>
      </c>
      <c r="R322" s="48" t="str">
        <f ca="1">IF(AND($B322&gt;0,R$7&gt;0),INDEX(Výskyt[#Data],MATCH($B322,Výskyt[kód-P]),R$7),"")</f>
        <v/>
      </c>
      <c r="S322" s="48" t="str">
        <f ca="1">IF(AND($B322&gt;0,S$7&gt;0),INDEX(Výskyt[#Data],MATCH($B322,Výskyt[kód-P]),S$7),"")</f>
        <v/>
      </c>
      <c r="T322" s="48" t="str">
        <f ca="1">IF(AND($B322&gt;0,T$7&gt;0),INDEX(Výskyt[#Data],MATCH($B322,Výskyt[kód-P]),T$7),"")</f>
        <v/>
      </c>
      <c r="U322" s="48" t="str">
        <f ca="1">IF(AND($B322&gt;0,U$7&gt;0),INDEX(Výskyt[#Data],MATCH($B322,Výskyt[kód-P]),U$7),"")</f>
        <v/>
      </c>
      <c r="V322" s="48" t="str">
        <f ca="1">IF(AND($B322&gt;0,V$7&gt;0),INDEX(Výskyt[#Data],MATCH($B322,Výskyt[kód-P]),V$7),"")</f>
        <v/>
      </c>
      <c r="W322" s="48" t="str">
        <f ca="1">IF(AND($B322&gt;0,W$7&gt;0),INDEX(Výskyt[#Data],MATCH($B322,Výskyt[kód-P]),W$7),"")</f>
        <v/>
      </c>
      <c r="X322" s="48" t="str">
        <f ca="1">IF(AND($B322&gt;0,X$7&gt;0),INDEX(Výskyt[#Data],MATCH($B322,Výskyt[kód-P]),X$7),"")</f>
        <v/>
      </c>
      <c r="Y322" s="48" t="str">
        <f ca="1">IF(AND($B322&gt;0,Y$7&gt;0),INDEX(Výskyt[#Data],MATCH($B322,Výskyt[kód-P]),Y$7),"")</f>
        <v/>
      </c>
      <c r="Z322" s="48" t="str">
        <f ca="1">IF(AND($B322&gt;0,Z$7&gt;0),INDEX(Výskyt[#Data],MATCH($B322,Výskyt[kód-P]),Z$7),"")</f>
        <v/>
      </c>
      <c r="AA322" s="48" t="str">
        <f ca="1">IF(AND($B322&gt;0,AA$7&gt;0),INDEX(Výskyt[#Data],MATCH($B322,Výskyt[kód-P]),AA$7),"")</f>
        <v/>
      </c>
      <c r="AB322" s="48" t="str">
        <f ca="1">IF(AND($B322&gt;0,AB$7&gt;0),INDEX(Výskyt[#Data],MATCH($B322,Výskyt[kód-P]),AB$7),"")</f>
        <v/>
      </c>
      <c r="AC322" s="48" t="str">
        <f ca="1">IF(AND($B322&gt;0,AC$7&gt;0),INDEX(Výskyt[#Data],MATCH($B322,Výskyt[kód-P]),AC$7),"")</f>
        <v/>
      </c>
      <c r="AD322" s="48" t="str">
        <f ca="1">IF(AND($B322&gt;0,AD$7&gt;0),INDEX(Výskyt[#Data],MATCH($B322,Výskyt[kód-P]),AD$7),"")</f>
        <v/>
      </c>
      <c r="AE322" s="48" t="str">
        <f ca="1">IF(AND($B322&gt;0,AE$7&gt;0),INDEX(Výskyt[#Data],MATCH($B322,Výskyt[kód-P]),AE$7),"")</f>
        <v/>
      </c>
      <c r="AF322" s="48" t="str">
        <f ca="1">IF(AND($B322&gt;0,AF$7&gt;0),INDEX(Výskyt[#Data],MATCH($B322,Výskyt[kód-P]),AF$7),"")</f>
        <v/>
      </c>
      <c r="AG322" s="48" t="str">
        <f ca="1">IF(AND($B322&gt;0,AG$7&gt;0),INDEX(Výskyt[#Data],MATCH($B322,Výskyt[kód-P]),AG$7),"")</f>
        <v/>
      </c>
      <c r="AH322" s="48" t="str">
        <f ca="1">IF(AND($B322&gt;0,AH$7&gt;0),INDEX(Výskyt[#Data],MATCH($B322,Výskyt[kód-P]),AH$7),"")</f>
        <v/>
      </c>
      <c r="AI322" s="48" t="str">
        <f ca="1">IF(AND($B322&gt;0,AI$7&gt;0),INDEX(Výskyt[#Data],MATCH($B322,Výskyt[kód-P]),AI$7),"")</f>
        <v/>
      </c>
      <c r="AJ322" s="48" t="str">
        <f ca="1">IF(AND($B322&gt;0,AJ$7&gt;0),INDEX(Výskyt[#Data],MATCH($B322,Výskyt[kód-P]),AJ$7),"")</f>
        <v/>
      </c>
      <c r="AK322" s="48" t="str">
        <f ca="1">IF(AND($B322&gt;0,AK$7&gt;0),INDEX(Výskyt[#Data],MATCH($B322,Výskyt[kód-P]),AK$7),"")</f>
        <v/>
      </c>
      <c r="AL322" s="48" t="str">
        <f ca="1">IF(AND($B322&gt;0,AL$7&gt;0),INDEX(Výskyt[#Data],MATCH($B322,Výskyt[kód-P]),AL$7),"")</f>
        <v/>
      </c>
      <c r="AM322" s="48" t="str">
        <f ca="1">IF(AND($B322&gt;0,AM$7&gt;0),INDEX(Výskyt[#Data],MATCH($B322,Výskyt[kód-P]),AM$7),"")</f>
        <v/>
      </c>
      <c r="AN322" s="48" t="str">
        <f ca="1">IF(AND($B322&gt;0,AN$7&gt;0),INDEX(Výskyt[#Data],MATCH($B322,Výskyt[kód-P]),AN$7),"")</f>
        <v/>
      </c>
      <c r="AO322" s="48" t="str">
        <f ca="1">IF(AND($B322&gt;0,AO$7&gt;0),INDEX(Výskyt[#Data],MATCH($B322,Výskyt[kód-P]),AO$7),"")</f>
        <v/>
      </c>
      <c r="AP322" s="48" t="str">
        <f ca="1">IF(AND($B322&gt;0,AP$7&gt;0),INDEX(Výskyt[#Data],MATCH($B322,Výskyt[kód-P]),AP$7),"")</f>
        <v/>
      </c>
      <c r="AQ322" s="48" t="str">
        <f ca="1">IF(AND($B322&gt;0,AQ$7&gt;0),INDEX(Výskyt[#Data],MATCH($B322,Výskyt[kód-P]),AQ$7),"")</f>
        <v/>
      </c>
      <c r="AR322" s="48" t="str">
        <f ca="1">IF(AND($B322&gt;0,AR$7&gt;0),INDEX(Výskyt[#Data],MATCH($B322,Výskyt[kód-P]),AR$7),"")</f>
        <v/>
      </c>
      <c r="AS322" s="48" t="str">
        <f ca="1">IF(AND($B322&gt;0,AS$7&gt;0),INDEX(Výskyt[#Data],MATCH($B322,Výskyt[kód-P]),AS$7),"")</f>
        <v/>
      </c>
      <c r="AT322" s="48" t="str">
        <f ca="1">IF(AND($B322&gt;0,AT$7&gt;0),INDEX(Výskyt[#Data],MATCH($B322,Výskyt[kód-P]),AT$7),"")</f>
        <v/>
      </c>
      <c r="AU322" s="48" t="str">
        <f ca="1">IF(AND($B322&gt;0,AU$7&gt;0),INDEX(Výskyt[#Data],MATCH($B322,Výskyt[kód-P]),AU$7),"")</f>
        <v/>
      </c>
      <c r="AV322" s="48" t="str">
        <f ca="1">IF(AND($B322&gt;0,AV$7&gt;0),INDEX(Výskyt[#Data],MATCH($B322,Výskyt[kód-P]),AV$7),"")</f>
        <v/>
      </c>
      <c r="AW322" s="48" t="str">
        <f ca="1">IF(AND($B322&gt;0,AW$7&gt;0),INDEX(Výskyt[#Data],MATCH($B322,Výskyt[kód-P]),AW$7),"")</f>
        <v/>
      </c>
      <c r="AX322" s="48" t="str">
        <f ca="1">IF(AND($B322&gt;0,AX$7&gt;0),INDEX(Výskyt[#Data],MATCH($B322,Výskyt[kód-P]),AX$7),"")</f>
        <v/>
      </c>
      <c r="AY322" s="48" t="str">
        <f ca="1">IF(AND($B322&gt;0,AY$7&gt;0),INDEX(Výskyt[#Data],MATCH($B322,Výskyt[kód-P]),AY$7),"")</f>
        <v/>
      </c>
      <c r="AZ322" s="48" t="str">
        <f ca="1">IF(AND($B322&gt;0,AZ$7&gt;0),INDEX(Výskyt[#Data],MATCH($B322,Výskyt[kód-P]),AZ$7),"")</f>
        <v/>
      </c>
      <c r="BA322" s="48" t="str">
        <f ca="1">IF(AND($B322&gt;0,BA$7&gt;0),INDEX(Výskyt[#Data],MATCH($B322,Výskyt[kód-P]),BA$7),"")</f>
        <v/>
      </c>
      <c r="BB322" s="42"/>
    </row>
    <row r="323" spans="1:54" ht="12.75" customHeight="1" x14ac:dyDescent="0.4">
      <c r="A323" s="54">
        <v>315</v>
      </c>
      <c r="B323" s="55" t="str">
        <f>IFERROR(INDEX(Výskyt[[poradie]:[kód-P]],MATCH(A323,Výskyt[poradie],0),2),"")</f>
        <v/>
      </c>
      <c r="C323" s="55" t="str">
        <f>IFERROR(INDEX(Cenník[[Kód]:[Názov]],MATCH($B323,Cenník[Kód]),2),"")</f>
        <v/>
      </c>
      <c r="D323" s="48" t="str">
        <f t="shared" ca="1" si="12"/>
        <v/>
      </c>
      <c r="E323" s="56" t="str">
        <f>IFERROR(INDEX(Cenník[[KódN]:[JC]],MATCH($B323,Cenník[KódN]),2),"")</f>
        <v/>
      </c>
      <c r="F323" s="57" t="str">
        <f t="shared" ca="1" si="13"/>
        <v/>
      </c>
      <c r="G323" s="42"/>
      <c r="H323" s="58" t="str">
        <f t="shared" si="14"/>
        <v/>
      </c>
      <c r="I323" s="48" t="str">
        <f ca="1">IF(AND($B323&gt;0,I$7&gt;0),INDEX(Výskyt[#Data],MATCH($B323,Výskyt[kód-P]),I$7),"")</f>
        <v/>
      </c>
      <c r="J323" s="48" t="str">
        <f ca="1">IF(AND($B323&gt;0,J$7&gt;0),INDEX(Výskyt[#Data],MATCH($B323,Výskyt[kód-P]),J$7),"")</f>
        <v/>
      </c>
      <c r="K323" s="48" t="str">
        <f ca="1">IF(AND($B323&gt;0,K$7&gt;0),INDEX(Výskyt[#Data],MATCH($B323,Výskyt[kód-P]),K$7),"")</f>
        <v/>
      </c>
      <c r="L323" s="48" t="str">
        <f ca="1">IF(AND($B323&gt;0,L$7&gt;0),INDEX(Výskyt[#Data],MATCH($B323,Výskyt[kód-P]),L$7),"")</f>
        <v/>
      </c>
      <c r="M323" s="48" t="str">
        <f ca="1">IF(AND($B323&gt;0,M$7&gt;0),INDEX(Výskyt[#Data],MATCH($B323,Výskyt[kód-P]),M$7),"")</f>
        <v/>
      </c>
      <c r="N323" s="48" t="str">
        <f ca="1">IF(AND($B323&gt;0,N$7&gt;0),INDEX(Výskyt[#Data],MATCH($B323,Výskyt[kód-P]),N$7),"")</f>
        <v/>
      </c>
      <c r="O323" s="48" t="str">
        <f ca="1">IF(AND($B323&gt;0,O$7&gt;0),INDEX(Výskyt[#Data],MATCH($B323,Výskyt[kód-P]),O$7),"")</f>
        <v/>
      </c>
      <c r="P323" s="48" t="str">
        <f ca="1">IF(AND($B323&gt;0,P$7&gt;0),INDEX(Výskyt[#Data],MATCH($B323,Výskyt[kód-P]),P$7),"")</f>
        <v/>
      </c>
      <c r="Q323" s="48" t="str">
        <f ca="1">IF(AND($B323&gt;0,Q$7&gt;0),INDEX(Výskyt[#Data],MATCH($B323,Výskyt[kód-P]),Q$7),"")</f>
        <v/>
      </c>
      <c r="R323" s="48" t="str">
        <f ca="1">IF(AND($B323&gt;0,R$7&gt;0),INDEX(Výskyt[#Data],MATCH($B323,Výskyt[kód-P]),R$7),"")</f>
        <v/>
      </c>
      <c r="S323" s="48" t="str">
        <f ca="1">IF(AND($B323&gt;0,S$7&gt;0),INDEX(Výskyt[#Data],MATCH($B323,Výskyt[kód-P]),S$7),"")</f>
        <v/>
      </c>
      <c r="T323" s="48" t="str">
        <f ca="1">IF(AND($B323&gt;0,T$7&gt;0),INDEX(Výskyt[#Data],MATCH($B323,Výskyt[kód-P]),T$7),"")</f>
        <v/>
      </c>
      <c r="U323" s="48" t="str">
        <f ca="1">IF(AND($B323&gt;0,U$7&gt;0),INDEX(Výskyt[#Data],MATCH($B323,Výskyt[kód-P]),U$7),"")</f>
        <v/>
      </c>
      <c r="V323" s="48" t="str">
        <f ca="1">IF(AND($B323&gt;0,V$7&gt;0),INDEX(Výskyt[#Data],MATCH($B323,Výskyt[kód-P]),V$7),"")</f>
        <v/>
      </c>
      <c r="W323" s="48" t="str">
        <f ca="1">IF(AND($B323&gt;0,W$7&gt;0),INDEX(Výskyt[#Data],MATCH($B323,Výskyt[kód-P]),W$7),"")</f>
        <v/>
      </c>
      <c r="X323" s="48" t="str">
        <f ca="1">IF(AND($B323&gt;0,X$7&gt;0),INDEX(Výskyt[#Data],MATCH($B323,Výskyt[kód-P]),X$7),"")</f>
        <v/>
      </c>
      <c r="Y323" s="48" t="str">
        <f ca="1">IF(AND($B323&gt;0,Y$7&gt;0),INDEX(Výskyt[#Data],MATCH($B323,Výskyt[kód-P]),Y$7),"")</f>
        <v/>
      </c>
      <c r="Z323" s="48" t="str">
        <f ca="1">IF(AND($B323&gt;0,Z$7&gt;0),INDEX(Výskyt[#Data],MATCH($B323,Výskyt[kód-P]),Z$7),"")</f>
        <v/>
      </c>
      <c r="AA323" s="48" t="str">
        <f ca="1">IF(AND($B323&gt;0,AA$7&gt;0),INDEX(Výskyt[#Data],MATCH($B323,Výskyt[kód-P]),AA$7),"")</f>
        <v/>
      </c>
      <c r="AB323" s="48" t="str">
        <f ca="1">IF(AND($B323&gt;0,AB$7&gt;0),INDEX(Výskyt[#Data],MATCH($B323,Výskyt[kód-P]),AB$7),"")</f>
        <v/>
      </c>
      <c r="AC323" s="48" t="str">
        <f ca="1">IF(AND($B323&gt;0,AC$7&gt;0),INDEX(Výskyt[#Data],MATCH($B323,Výskyt[kód-P]),AC$7),"")</f>
        <v/>
      </c>
      <c r="AD323" s="48" t="str">
        <f ca="1">IF(AND($B323&gt;0,AD$7&gt;0),INDEX(Výskyt[#Data],MATCH($B323,Výskyt[kód-P]),AD$7),"")</f>
        <v/>
      </c>
      <c r="AE323" s="48" t="str">
        <f ca="1">IF(AND($B323&gt;0,AE$7&gt;0),INDEX(Výskyt[#Data],MATCH($B323,Výskyt[kód-P]),AE$7),"")</f>
        <v/>
      </c>
      <c r="AF323" s="48" t="str">
        <f ca="1">IF(AND($B323&gt;0,AF$7&gt;0),INDEX(Výskyt[#Data],MATCH($B323,Výskyt[kód-P]),AF$7),"")</f>
        <v/>
      </c>
      <c r="AG323" s="48" t="str">
        <f ca="1">IF(AND($B323&gt;0,AG$7&gt;0),INDEX(Výskyt[#Data],MATCH($B323,Výskyt[kód-P]),AG$7),"")</f>
        <v/>
      </c>
      <c r="AH323" s="48" t="str">
        <f ca="1">IF(AND($B323&gt;0,AH$7&gt;0),INDEX(Výskyt[#Data],MATCH($B323,Výskyt[kód-P]),AH$7),"")</f>
        <v/>
      </c>
      <c r="AI323" s="48" t="str">
        <f ca="1">IF(AND($B323&gt;0,AI$7&gt;0),INDEX(Výskyt[#Data],MATCH($B323,Výskyt[kód-P]),AI$7),"")</f>
        <v/>
      </c>
      <c r="AJ323" s="48" t="str">
        <f ca="1">IF(AND($B323&gt;0,AJ$7&gt;0),INDEX(Výskyt[#Data],MATCH($B323,Výskyt[kód-P]),AJ$7),"")</f>
        <v/>
      </c>
      <c r="AK323" s="48" t="str">
        <f ca="1">IF(AND($B323&gt;0,AK$7&gt;0),INDEX(Výskyt[#Data],MATCH($B323,Výskyt[kód-P]),AK$7),"")</f>
        <v/>
      </c>
      <c r="AL323" s="48" t="str">
        <f ca="1">IF(AND($B323&gt;0,AL$7&gt;0),INDEX(Výskyt[#Data],MATCH($B323,Výskyt[kód-P]),AL$7),"")</f>
        <v/>
      </c>
      <c r="AM323" s="48" t="str">
        <f ca="1">IF(AND($B323&gt;0,AM$7&gt;0),INDEX(Výskyt[#Data],MATCH($B323,Výskyt[kód-P]),AM$7),"")</f>
        <v/>
      </c>
      <c r="AN323" s="48" t="str">
        <f ca="1">IF(AND($B323&gt;0,AN$7&gt;0),INDEX(Výskyt[#Data],MATCH($B323,Výskyt[kód-P]),AN$7),"")</f>
        <v/>
      </c>
      <c r="AO323" s="48" t="str">
        <f ca="1">IF(AND($B323&gt;0,AO$7&gt;0),INDEX(Výskyt[#Data],MATCH($B323,Výskyt[kód-P]),AO$7),"")</f>
        <v/>
      </c>
      <c r="AP323" s="48" t="str">
        <f ca="1">IF(AND($B323&gt;0,AP$7&gt;0),INDEX(Výskyt[#Data],MATCH($B323,Výskyt[kód-P]),AP$7),"")</f>
        <v/>
      </c>
      <c r="AQ323" s="48" t="str">
        <f ca="1">IF(AND($B323&gt;0,AQ$7&gt;0),INDEX(Výskyt[#Data],MATCH($B323,Výskyt[kód-P]),AQ$7),"")</f>
        <v/>
      </c>
      <c r="AR323" s="48" t="str">
        <f ca="1">IF(AND($B323&gt;0,AR$7&gt;0),INDEX(Výskyt[#Data],MATCH($B323,Výskyt[kód-P]),AR$7),"")</f>
        <v/>
      </c>
      <c r="AS323" s="48" t="str">
        <f ca="1">IF(AND($B323&gt;0,AS$7&gt;0),INDEX(Výskyt[#Data],MATCH($B323,Výskyt[kód-P]),AS$7),"")</f>
        <v/>
      </c>
      <c r="AT323" s="48" t="str">
        <f ca="1">IF(AND($B323&gt;0,AT$7&gt;0),INDEX(Výskyt[#Data],MATCH($B323,Výskyt[kód-P]),AT$7),"")</f>
        <v/>
      </c>
      <c r="AU323" s="48" t="str">
        <f ca="1">IF(AND($B323&gt;0,AU$7&gt;0),INDEX(Výskyt[#Data],MATCH($B323,Výskyt[kód-P]),AU$7),"")</f>
        <v/>
      </c>
      <c r="AV323" s="48" t="str">
        <f ca="1">IF(AND($B323&gt;0,AV$7&gt;0),INDEX(Výskyt[#Data],MATCH($B323,Výskyt[kód-P]),AV$7),"")</f>
        <v/>
      </c>
      <c r="AW323" s="48" t="str">
        <f ca="1">IF(AND($B323&gt;0,AW$7&gt;0),INDEX(Výskyt[#Data],MATCH($B323,Výskyt[kód-P]),AW$7),"")</f>
        <v/>
      </c>
      <c r="AX323" s="48" t="str">
        <f ca="1">IF(AND($B323&gt;0,AX$7&gt;0),INDEX(Výskyt[#Data],MATCH($B323,Výskyt[kód-P]),AX$7),"")</f>
        <v/>
      </c>
      <c r="AY323" s="48" t="str">
        <f ca="1">IF(AND($B323&gt;0,AY$7&gt;0),INDEX(Výskyt[#Data],MATCH($B323,Výskyt[kód-P]),AY$7),"")</f>
        <v/>
      </c>
      <c r="AZ323" s="48" t="str">
        <f ca="1">IF(AND($B323&gt;0,AZ$7&gt;0),INDEX(Výskyt[#Data],MATCH($B323,Výskyt[kód-P]),AZ$7),"")</f>
        <v/>
      </c>
      <c r="BA323" s="48" t="str">
        <f ca="1">IF(AND($B323&gt;0,BA$7&gt;0),INDEX(Výskyt[#Data],MATCH($B323,Výskyt[kód-P]),BA$7),"")</f>
        <v/>
      </c>
      <c r="BB323" s="42"/>
    </row>
    <row r="324" spans="1:54" ht="12.75" customHeight="1" x14ac:dyDescent="0.4">
      <c r="A324" s="54">
        <v>316</v>
      </c>
      <c r="B324" s="55" t="str">
        <f>IFERROR(INDEX(Výskyt[[poradie]:[kód-P]],MATCH(A324,Výskyt[poradie],0),2),"")</f>
        <v/>
      </c>
      <c r="C324" s="55" t="str">
        <f>IFERROR(INDEX(Cenník[[Kód]:[Názov]],MATCH($B324,Cenník[Kód]),2),"")</f>
        <v/>
      </c>
      <c r="D324" s="48" t="str">
        <f t="shared" ca="1" si="12"/>
        <v/>
      </c>
      <c r="E324" s="56" t="str">
        <f>IFERROR(INDEX(Cenník[[KódN]:[JC]],MATCH($B324,Cenník[KódN]),2),"")</f>
        <v/>
      </c>
      <c r="F324" s="57" t="str">
        <f t="shared" ca="1" si="13"/>
        <v/>
      </c>
      <c r="G324" s="42"/>
      <c r="H324" s="58" t="str">
        <f t="shared" si="14"/>
        <v/>
      </c>
      <c r="I324" s="48" t="str">
        <f ca="1">IF(AND($B324&gt;0,I$7&gt;0),INDEX(Výskyt[#Data],MATCH($B324,Výskyt[kód-P]),I$7),"")</f>
        <v/>
      </c>
      <c r="J324" s="48" t="str">
        <f ca="1">IF(AND($B324&gt;0,J$7&gt;0),INDEX(Výskyt[#Data],MATCH($B324,Výskyt[kód-P]),J$7),"")</f>
        <v/>
      </c>
      <c r="K324" s="48" t="str">
        <f ca="1">IF(AND($B324&gt;0,K$7&gt;0),INDEX(Výskyt[#Data],MATCH($B324,Výskyt[kód-P]),K$7),"")</f>
        <v/>
      </c>
      <c r="L324" s="48" t="str">
        <f ca="1">IF(AND($B324&gt;0,L$7&gt;0),INDEX(Výskyt[#Data],MATCH($B324,Výskyt[kód-P]),L$7),"")</f>
        <v/>
      </c>
      <c r="M324" s="48" t="str">
        <f ca="1">IF(AND($B324&gt;0,M$7&gt;0),INDEX(Výskyt[#Data],MATCH($B324,Výskyt[kód-P]),M$7),"")</f>
        <v/>
      </c>
      <c r="N324" s="48" t="str">
        <f ca="1">IF(AND($B324&gt;0,N$7&gt;0),INDEX(Výskyt[#Data],MATCH($B324,Výskyt[kód-P]),N$7),"")</f>
        <v/>
      </c>
      <c r="O324" s="48" t="str">
        <f ca="1">IF(AND($B324&gt;0,O$7&gt;0),INDEX(Výskyt[#Data],MATCH($B324,Výskyt[kód-P]),O$7),"")</f>
        <v/>
      </c>
      <c r="P324" s="48" t="str">
        <f ca="1">IF(AND($B324&gt;0,P$7&gt;0),INDEX(Výskyt[#Data],MATCH($B324,Výskyt[kód-P]),P$7),"")</f>
        <v/>
      </c>
      <c r="Q324" s="48" t="str">
        <f ca="1">IF(AND($B324&gt;0,Q$7&gt;0),INDEX(Výskyt[#Data],MATCH($B324,Výskyt[kód-P]),Q$7),"")</f>
        <v/>
      </c>
      <c r="R324" s="48" t="str">
        <f ca="1">IF(AND($B324&gt;0,R$7&gt;0),INDEX(Výskyt[#Data],MATCH($B324,Výskyt[kód-P]),R$7),"")</f>
        <v/>
      </c>
      <c r="S324" s="48" t="str">
        <f ca="1">IF(AND($B324&gt;0,S$7&gt;0),INDEX(Výskyt[#Data],MATCH($B324,Výskyt[kód-P]),S$7),"")</f>
        <v/>
      </c>
      <c r="T324" s="48" t="str">
        <f ca="1">IF(AND($B324&gt;0,T$7&gt;0),INDEX(Výskyt[#Data],MATCH($B324,Výskyt[kód-P]),T$7),"")</f>
        <v/>
      </c>
      <c r="U324" s="48" t="str">
        <f ca="1">IF(AND($B324&gt;0,U$7&gt;0),INDEX(Výskyt[#Data],MATCH($B324,Výskyt[kód-P]),U$7),"")</f>
        <v/>
      </c>
      <c r="V324" s="48" t="str">
        <f ca="1">IF(AND($B324&gt;0,V$7&gt;0),INDEX(Výskyt[#Data],MATCH($B324,Výskyt[kód-P]),V$7),"")</f>
        <v/>
      </c>
      <c r="W324" s="48" t="str">
        <f ca="1">IF(AND($B324&gt;0,W$7&gt;0),INDEX(Výskyt[#Data],MATCH($B324,Výskyt[kód-P]),W$7),"")</f>
        <v/>
      </c>
      <c r="X324" s="48" t="str">
        <f ca="1">IF(AND($B324&gt;0,X$7&gt;0),INDEX(Výskyt[#Data],MATCH($B324,Výskyt[kód-P]),X$7),"")</f>
        <v/>
      </c>
      <c r="Y324" s="48" t="str">
        <f ca="1">IF(AND($B324&gt;0,Y$7&gt;0),INDEX(Výskyt[#Data],MATCH($B324,Výskyt[kód-P]),Y$7),"")</f>
        <v/>
      </c>
      <c r="Z324" s="48" t="str">
        <f ca="1">IF(AND($B324&gt;0,Z$7&gt;0),INDEX(Výskyt[#Data],MATCH($B324,Výskyt[kód-P]),Z$7),"")</f>
        <v/>
      </c>
      <c r="AA324" s="48" t="str">
        <f ca="1">IF(AND($B324&gt;0,AA$7&gt;0),INDEX(Výskyt[#Data],MATCH($B324,Výskyt[kód-P]),AA$7),"")</f>
        <v/>
      </c>
      <c r="AB324" s="48" t="str">
        <f ca="1">IF(AND($B324&gt;0,AB$7&gt;0),INDEX(Výskyt[#Data],MATCH($B324,Výskyt[kód-P]),AB$7),"")</f>
        <v/>
      </c>
      <c r="AC324" s="48" t="str">
        <f ca="1">IF(AND($B324&gt;0,AC$7&gt;0),INDEX(Výskyt[#Data],MATCH($B324,Výskyt[kód-P]),AC$7),"")</f>
        <v/>
      </c>
      <c r="AD324" s="48" t="str">
        <f ca="1">IF(AND($B324&gt;0,AD$7&gt;0),INDEX(Výskyt[#Data],MATCH($B324,Výskyt[kód-P]),AD$7),"")</f>
        <v/>
      </c>
      <c r="AE324" s="48" t="str">
        <f ca="1">IF(AND($B324&gt;0,AE$7&gt;0),INDEX(Výskyt[#Data],MATCH($B324,Výskyt[kód-P]),AE$7),"")</f>
        <v/>
      </c>
      <c r="AF324" s="48" t="str">
        <f ca="1">IF(AND($B324&gt;0,AF$7&gt;0),INDEX(Výskyt[#Data],MATCH($B324,Výskyt[kód-P]),AF$7),"")</f>
        <v/>
      </c>
      <c r="AG324" s="48" t="str">
        <f ca="1">IF(AND($B324&gt;0,AG$7&gt;0),INDEX(Výskyt[#Data],MATCH($B324,Výskyt[kód-P]),AG$7),"")</f>
        <v/>
      </c>
      <c r="AH324" s="48" t="str">
        <f ca="1">IF(AND($B324&gt;0,AH$7&gt;0),INDEX(Výskyt[#Data],MATCH($B324,Výskyt[kód-P]),AH$7),"")</f>
        <v/>
      </c>
      <c r="AI324" s="48" t="str">
        <f ca="1">IF(AND($B324&gt;0,AI$7&gt;0),INDEX(Výskyt[#Data],MATCH($B324,Výskyt[kód-P]),AI$7),"")</f>
        <v/>
      </c>
      <c r="AJ324" s="48" t="str">
        <f ca="1">IF(AND($B324&gt;0,AJ$7&gt;0),INDEX(Výskyt[#Data],MATCH($B324,Výskyt[kód-P]),AJ$7),"")</f>
        <v/>
      </c>
      <c r="AK324" s="48" t="str">
        <f ca="1">IF(AND($B324&gt;0,AK$7&gt;0),INDEX(Výskyt[#Data],MATCH($B324,Výskyt[kód-P]),AK$7),"")</f>
        <v/>
      </c>
      <c r="AL324" s="48" t="str">
        <f ca="1">IF(AND($B324&gt;0,AL$7&gt;0),INDEX(Výskyt[#Data],MATCH($B324,Výskyt[kód-P]),AL$7),"")</f>
        <v/>
      </c>
      <c r="AM324" s="48" t="str">
        <f ca="1">IF(AND($B324&gt;0,AM$7&gt;0),INDEX(Výskyt[#Data],MATCH($B324,Výskyt[kód-P]),AM$7),"")</f>
        <v/>
      </c>
      <c r="AN324" s="48" t="str">
        <f ca="1">IF(AND($B324&gt;0,AN$7&gt;0),INDEX(Výskyt[#Data],MATCH($B324,Výskyt[kód-P]),AN$7),"")</f>
        <v/>
      </c>
      <c r="AO324" s="48" t="str">
        <f ca="1">IF(AND($B324&gt;0,AO$7&gt;0),INDEX(Výskyt[#Data],MATCH($B324,Výskyt[kód-P]),AO$7),"")</f>
        <v/>
      </c>
      <c r="AP324" s="48" t="str">
        <f ca="1">IF(AND($B324&gt;0,AP$7&gt;0),INDEX(Výskyt[#Data],MATCH($B324,Výskyt[kód-P]),AP$7),"")</f>
        <v/>
      </c>
      <c r="AQ324" s="48" t="str">
        <f ca="1">IF(AND($B324&gt;0,AQ$7&gt;0),INDEX(Výskyt[#Data],MATCH($B324,Výskyt[kód-P]),AQ$7),"")</f>
        <v/>
      </c>
      <c r="AR324" s="48" t="str">
        <f ca="1">IF(AND($B324&gt;0,AR$7&gt;0),INDEX(Výskyt[#Data],MATCH($B324,Výskyt[kód-P]),AR$7),"")</f>
        <v/>
      </c>
      <c r="AS324" s="48" t="str">
        <f ca="1">IF(AND($B324&gt;0,AS$7&gt;0),INDEX(Výskyt[#Data],MATCH($B324,Výskyt[kód-P]),AS$7),"")</f>
        <v/>
      </c>
      <c r="AT324" s="48" t="str">
        <f ca="1">IF(AND($B324&gt;0,AT$7&gt;0),INDEX(Výskyt[#Data],MATCH($B324,Výskyt[kód-P]),AT$7),"")</f>
        <v/>
      </c>
      <c r="AU324" s="48" t="str">
        <f ca="1">IF(AND($B324&gt;0,AU$7&gt;0),INDEX(Výskyt[#Data],MATCH($B324,Výskyt[kód-P]),AU$7),"")</f>
        <v/>
      </c>
      <c r="AV324" s="48" t="str">
        <f ca="1">IF(AND($B324&gt;0,AV$7&gt;0),INDEX(Výskyt[#Data],MATCH($B324,Výskyt[kód-P]),AV$7),"")</f>
        <v/>
      </c>
      <c r="AW324" s="48" t="str">
        <f ca="1">IF(AND($B324&gt;0,AW$7&gt;0),INDEX(Výskyt[#Data],MATCH($B324,Výskyt[kód-P]),AW$7),"")</f>
        <v/>
      </c>
      <c r="AX324" s="48" t="str">
        <f ca="1">IF(AND($B324&gt;0,AX$7&gt;0),INDEX(Výskyt[#Data],MATCH($B324,Výskyt[kód-P]),AX$7),"")</f>
        <v/>
      </c>
      <c r="AY324" s="48" t="str">
        <f ca="1">IF(AND($B324&gt;0,AY$7&gt;0),INDEX(Výskyt[#Data],MATCH($B324,Výskyt[kód-P]),AY$7),"")</f>
        <v/>
      </c>
      <c r="AZ324" s="48" t="str">
        <f ca="1">IF(AND($B324&gt;0,AZ$7&gt;0),INDEX(Výskyt[#Data],MATCH($B324,Výskyt[kód-P]),AZ$7),"")</f>
        <v/>
      </c>
      <c r="BA324" s="48" t="str">
        <f ca="1">IF(AND($B324&gt;0,BA$7&gt;0),INDEX(Výskyt[#Data],MATCH($B324,Výskyt[kód-P]),BA$7),"")</f>
        <v/>
      </c>
      <c r="BB324" s="42"/>
    </row>
    <row r="325" spans="1:54" ht="12.75" customHeight="1" x14ac:dyDescent="0.4">
      <c r="A325" s="54">
        <v>317</v>
      </c>
      <c r="B325" s="55" t="str">
        <f>IFERROR(INDEX(Výskyt[[poradie]:[kód-P]],MATCH(A325,Výskyt[poradie],0),2),"")</f>
        <v/>
      </c>
      <c r="C325" s="55" t="str">
        <f>IFERROR(INDEX(Cenník[[Kód]:[Názov]],MATCH($B325,Cenník[Kód]),2),"")</f>
        <v/>
      </c>
      <c r="D325" s="48" t="str">
        <f t="shared" ca="1" si="12"/>
        <v/>
      </c>
      <c r="E325" s="56" t="str">
        <f>IFERROR(INDEX(Cenník[[KódN]:[JC]],MATCH($B325,Cenník[KódN]),2),"")</f>
        <v/>
      </c>
      <c r="F325" s="57" t="str">
        <f t="shared" ca="1" si="13"/>
        <v/>
      </c>
      <c r="G325" s="42"/>
      <c r="H325" s="58" t="str">
        <f t="shared" si="14"/>
        <v/>
      </c>
      <c r="I325" s="48" t="str">
        <f ca="1">IF(AND($B325&gt;0,I$7&gt;0),INDEX(Výskyt[#Data],MATCH($B325,Výskyt[kód-P]),I$7),"")</f>
        <v/>
      </c>
      <c r="J325" s="48" t="str">
        <f ca="1">IF(AND($B325&gt;0,J$7&gt;0),INDEX(Výskyt[#Data],MATCH($B325,Výskyt[kód-P]),J$7),"")</f>
        <v/>
      </c>
      <c r="K325" s="48" t="str">
        <f ca="1">IF(AND($B325&gt;0,K$7&gt;0),INDEX(Výskyt[#Data],MATCH($B325,Výskyt[kód-P]),K$7),"")</f>
        <v/>
      </c>
      <c r="L325" s="48" t="str">
        <f ca="1">IF(AND($B325&gt;0,L$7&gt;0),INDEX(Výskyt[#Data],MATCH($B325,Výskyt[kód-P]),L$7),"")</f>
        <v/>
      </c>
      <c r="M325" s="48" t="str">
        <f ca="1">IF(AND($B325&gt;0,M$7&gt;0),INDEX(Výskyt[#Data],MATCH($B325,Výskyt[kód-P]),M$7),"")</f>
        <v/>
      </c>
      <c r="N325" s="48" t="str">
        <f ca="1">IF(AND($B325&gt;0,N$7&gt;0),INDEX(Výskyt[#Data],MATCH($B325,Výskyt[kód-P]),N$7),"")</f>
        <v/>
      </c>
      <c r="O325" s="48" t="str">
        <f ca="1">IF(AND($B325&gt;0,O$7&gt;0),INDEX(Výskyt[#Data],MATCH($B325,Výskyt[kód-P]),O$7),"")</f>
        <v/>
      </c>
      <c r="P325" s="48" t="str">
        <f ca="1">IF(AND($B325&gt;0,P$7&gt;0),INDEX(Výskyt[#Data],MATCH($B325,Výskyt[kód-P]),P$7),"")</f>
        <v/>
      </c>
      <c r="Q325" s="48" t="str">
        <f ca="1">IF(AND($B325&gt;0,Q$7&gt;0),INDEX(Výskyt[#Data],MATCH($B325,Výskyt[kód-P]),Q$7),"")</f>
        <v/>
      </c>
      <c r="R325" s="48" t="str">
        <f ca="1">IF(AND($B325&gt;0,R$7&gt;0),INDEX(Výskyt[#Data],MATCH($B325,Výskyt[kód-P]),R$7),"")</f>
        <v/>
      </c>
      <c r="S325" s="48" t="str">
        <f ca="1">IF(AND($B325&gt;0,S$7&gt;0),INDEX(Výskyt[#Data],MATCH($B325,Výskyt[kód-P]),S$7),"")</f>
        <v/>
      </c>
      <c r="T325" s="48" t="str">
        <f ca="1">IF(AND($B325&gt;0,T$7&gt;0),INDEX(Výskyt[#Data],MATCH($B325,Výskyt[kód-P]),T$7),"")</f>
        <v/>
      </c>
      <c r="U325" s="48" t="str">
        <f ca="1">IF(AND($B325&gt;0,U$7&gt;0),INDEX(Výskyt[#Data],MATCH($B325,Výskyt[kód-P]),U$7),"")</f>
        <v/>
      </c>
      <c r="V325" s="48" t="str">
        <f ca="1">IF(AND($B325&gt;0,V$7&gt;0),INDEX(Výskyt[#Data],MATCH($B325,Výskyt[kód-P]),V$7),"")</f>
        <v/>
      </c>
      <c r="W325" s="48" t="str">
        <f ca="1">IF(AND($B325&gt;0,W$7&gt;0),INDEX(Výskyt[#Data],MATCH($B325,Výskyt[kód-P]),W$7),"")</f>
        <v/>
      </c>
      <c r="X325" s="48" t="str">
        <f ca="1">IF(AND($B325&gt;0,X$7&gt;0),INDEX(Výskyt[#Data],MATCH($B325,Výskyt[kód-P]),X$7),"")</f>
        <v/>
      </c>
      <c r="Y325" s="48" t="str">
        <f ca="1">IF(AND($B325&gt;0,Y$7&gt;0),INDEX(Výskyt[#Data],MATCH($B325,Výskyt[kód-P]),Y$7),"")</f>
        <v/>
      </c>
      <c r="Z325" s="48" t="str">
        <f ca="1">IF(AND($B325&gt;0,Z$7&gt;0),INDEX(Výskyt[#Data],MATCH($B325,Výskyt[kód-P]),Z$7),"")</f>
        <v/>
      </c>
      <c r="AA325" s="48" t="str">
        <f ca="1">IF(AND($B325&gt;0,AA$7&gt;0),INDEX(Výskyt[#Data],MATCH($B325,Výskyt[kód-P]),AA$7),"")</f>
        <v/>
      </c>
      <c r="AB325" s="48" t="str">
        <f ca="1">IF(AND($B325&gt;0,AB$7&gt;0),INDEX(Výskyt[#Data],MATCH($B325,Výskyt[kód-P]),AB$7),"")</f>
        <v/>
      </c>
      <c r="AC325" s="48" t="str">
        <f ca="1">IF(AND($B325&gt;0,AC$7&gt;0),INDEX(Výskyt[#Data],MATCH($B325,Výskyt[kód-P]),AC$7),"")</f>
        <v/>
      </c>
      <c r="AD325" s="48" t="str">
        <f ca="1">IF(AND($B325&gt;0,AD$7&gt;0),INDEX(Výskyt[#Data],MATCH($B325,Výskyt[kód-P]),AD$7),"")</f>
        <v/>
      </c>
      <c r="AE325" s="48" t="str">
        <f ca="1">IF(AND($B325&gt;0,AE$7&gt;0),INDEX(Výskyt[#Data],MATCH($B325,Výskyt[kód-P]),AE$7),"")</f>
        <v/>
      </c>
      <c r="AF325" s="48" t="str">
        <f ca="1">IF(AND($B325&gt;0,AF$7&gt;0),INDEX(Výskyt[#Data],MATCH($B325,Výskyt[kód-P]),AF$7),"")</f>
        <v/>
      </c>
      <c r="AG325" s="48" t="str">
        <f ca="1">IF(AND($B325&gt;0,AG$7&gt;0),INDEX(Výskyt[#Data],MATCH($B325,Výskyt[kód-P]),AG$7),"")</f>
        <v/>
      </c>
      <c r="AH325" s="48" t="str">
        <f ca="1">IF(AND($B325&gt;0,AH$7&gt;0),INDEX(Výskyt[#Data],MATCH($B325,Výskyt[kód-P]),AH$7),"")</f>
        <v/>
      </c>
      <c r="AI325" s="48" t="str">
        <f ca="1">IF(AND($B325&gt;0,AI$7&gt;0),INDEX(Výskyt[#Data],MATCH($B325,Výskyt[kód-P]),AI$7),"")</f>
        <v/>
      </c>
      <c r="AJ325" s="48" t="str">
        <f ca="1">IF(AND($B325&gt;0,AJ$7&gt;0),INDEX(Výskyt[#Data],MATCH($B325,Výskyt[kód-P]),AJ$7),"")</f>
        <v/>
      </c>
      <c r="AK325" s="48" t="str">
        <f ca="1">IF(AND($B325&gt;0,AK$7&gt;0),INDEX(Výskyt[#Data],MATCH($B325,Výskyt[kód-P]),AK$7),"")</f>
        <v/>
      </c>
      <c r="AL325" s="48" t="str">
        <f ca="1">IF(AND($B325&gt;0,AL$7&gt;0),INDEX(Výskyt[#Data],MATCH($B325,Výskyt[kód-P]),AL$7),"")</f>
        <v/>
      </c>
      <c r="AM325" s="48" t="str">
        <f ca="1">IF(AND($B325&gt;0,AM$7&gt;0),INDEX(Výskyt[#Data],MATCH($B325,Výskyt[kód-P]),AM$7),"")</f>
        <v/>
      </c>
      <c r="AN325" s="48" t="str">
        <f ca="1">IF(AND($B325&gt;0,AN$7&gt;0),INDEX(Výskyt[#Data],MATCH($B325,Výskyt[kód-P]),AN$7),"")</f>
        <v/>
      </c>
      <c r="AO325" s="48" t="str">
        <f ca="1">IF(AND($B325&gt;0,AO$7&gt;0),INDEX(Výskyt[#Data],MATCH($B325,Výskyt[kód-P]),AO$7),"")</f>
        <v/>
      </c>
      <c r="AP325" s="48" t="str">
        <f ca="1">IF(AND($B325&gt;0,AP$7&gt;0),INDEX(Výskyt[#Data],MATCH($B325,Výskyt[kód-P]),AP$7),"")</f>
        <v/>
      </c>
      <c r="AQ325" s="48" t="str">
        <f ca="1">IF(AND($B325&gt;0,AQ$7&gt;0),INDEX(Výskyt[#Data],MATCH($B325,Výskyt[kód-P]),AQ$7),"")</f>
        <v/>
      </c>
      <c r="AR325" s="48" t="str">
        <f ca="1">IF(AND($B325&gt;0,AR$7&gt;0),INDEX(Výskyt[#Data],MATCH($B325,Výskyt[kód-P]),AR$7),"")</f>
        <v/>
      </c>
      <c r="AS325" s="48" t="str">
        <f ca="1">IF(AND($B325&gt;0,AS$7&gt;0),INDEX(Výskyt[#Data],MATCH($B325,Výskyt[kód-P]),AS$7),"")</f>
        <v/>
      </c>
      <c r="AT325" s="48" t="str">
        <f ca="1">IF(AND($B325&gt;0,AT$7&gt;0),INDEX(Výskyt[#Data],MATCH($B325,Výskyt[kód-P]),AT$7),"")</f>
        <v/>
      </c>
      <c r="AU325" s="48" t="str">
        <f ca="1">IF(AND($B325&gt;0,AU$7&gt;0),INDEX(Výskyt[#Data],MATCH($B325,Výskyt[kód-P]),AU$7),"")</f>
        <v/>
      </c>
      <c r="AV325" s="48" t="str">
        <f ca="1">IF(AND($B325&gt;0,AV$7&gt;0),INDEX(Výskyt[#Data],MATCH($B325,Výskyt[kód-P]),AV$7),"")</f>
        <v/>
      </c>
      <c r="AW325" s="48" t="str">
        <f ca="1">IF(AND($B325&gt;0,AW$7&gt;0),INDEX(Výskyt[#Data],MATCH($B325,Výskyt[kód-P]),AW$7),"")</f>
        <v/>
      </c>
      <c r="AX325" s="48" t="str">
        <f ca="1">IF(AND($B325&gt;0,AX$7&gt;0),INDEX(Výskyt[#Data],MATCH($B325,Výskyt[kód-P]),AX$7),"")</f>
        <v/>
      </c>
      <c r="AY325" s="48" t="str">
        <f ca="1">IF(AND($B325&gt;0,AY$7&gt;0),INDEX(Výskyt[#Data],MATCH($B325,Výskyt[kód-P]),AY$7),"")</f>
        <v/>
      </c>
      <c r="AZ325" s="48" t="str">
        <f ca="1">IF(AND($B325&gt;0,AZ$7&gt;0),INDEX(Výskyt[#Data],MATCH($B325,Výskyt[kód-P]),AZ$7),"")</f>
        <v/>
      </c>
      <c r="BA325" s="48" t="str">
        <f ca="1">IF(AND($B325&gt;0,BA$7&gt;0),INDEX(Výskyt[#Data],MATCH($B325,Výskyt[kód-P]),BA$7),"")</f>
        <v/>
      </c>
      <c r="BB325" s="42"/>
    </row>
    <row r="326" spans="1:54" ht="12.75" customHeight="1" x14ac:dyDescent="0.4">
      <c r="A326" s="54">
        <v>318</v>
      </c>
      <c r="B326" s="55" t="str">
        <f>IFERROR(INDEX(Výskyt[[poradie]:[kód-P]],MATCH(A326,Výskyt[poradie],0),2),"")</f>
        <v/>
      </c>
      <c r="C326" s="55" t="str">
        <f>IFERROR(INDEX(Cenník[[Kód]:[Názov]],MATCH($B326,Cenník[Kód]),2),"")</f>
        <v/>
      </c>
      <c r="D326" s="48" t="str">
        <f t="shared" ca="1" si="12"/>
        <v/>
      </c>
      <c r="E326" s="56" t="str">
        <f>IFERROR(INDEX(Cenník[[KódN]:[JC]],MATCH($B326,Cenník[KódN]),2),"")</f>
        <v/>
      </c>
      <c r="F326" s="57" t="str">
        <f t="shared" ca="1" si="13"/>
        <v/>
      </c>
      <c r="G326" s="42"/>
      <c r="H326" s="58" t="str">
        <f t="shared" si="14"/>
        <v/>
      </c>
      <c r="I326" s="48" t="str">
        <f ca="1">IF(AND($B326&gt;0,I$7&gt;0),INDEX(Výskyt[#Data],MATCH($B326,Výskyt[kód-P]),I$7),"")</f>
        <v/>
      </c>
      <c r="J326" s="48" t="str">
        <f ca="1">IF(AND($B326&gt;0,J$7&gt;0),INDEX(Výskyt[#Data],MATCH($B326,Výskyt[kód-P]),J$7),"")</f>
        <v/>
      </c>
      <c r="K326" s="48" t="str">
        <f ca="1">IF(AND($B326&gt;0,K$7&gt;0),INDEX(Výskyt[#Data],MATCH($B326,Výskyt[kód-P]),K$7),"")</f>
        <v/>
      </c>
      <c r="L326" s="48" t="str">
        <f ca="1">IF(AND($B326&gt;0,L$7&gt;0),INDEX(Výskyt[#Data],MATCH($B326,Výskyt[kód-P]),L$7),"")</f>
        <v/>
      </c>
      <c r="M326" s="48" t="str">
        <f ca="1">IF(AND($B326&gt;0,M$7&gt;0),INDEX(Výskyt[#Data],MATCH($B326,Výskyt[kód-P]),M$7),"")</f>
        <v/>
      </c>
      <c r="N326" s="48" t="str">
        <f ca="1">IF(AND($B326&gt;0,N$7&gt;0),INDEX(Výskyt[#Data],MATCH($B326,Výskyt[kód-P]),N$7),"")</f>
        <v/>
      </c>
      <c r="O326" s="48" t="str">
        <f ca="1">IF(AND($B326&gt;0,O$7&gt;0),INDEX(Výskyt[#Data],MATCH($B326,Výskyt[kód-P]),O$7),"")</f>
        <v/>
      </c>
      <c r="P326" s="48" t="str">
        <f ca="1">IF(AND($B326&gt;0,P$7&gt;0),INDEX(Výskyt[#Data],MATCH($B326,Výskyt[kód-P]),P$7),"")</f>
        <v/>
      </c>
      <c r="Q326" s="48" t="str">
        <f ca="1">IF(AND($B326&gt;0,Q$7&gt;0),INDEX(Výskyt[#Data],MATCH($B326,Výskyt[kód-P]),Q$7),"")</f>
        <v/>
      </c>
      <c r="R326" s="48" t="str">
        <f ca="1">IF(AND($B326&gt;0,R$7&gt;0),INDEX(Výskyt[#Data],MATCH($B326,Výskyt[kód-P]),R$7),"")</f>
        <v/>
      </c>
      <c r="S326" s="48" t="str">
        <f ca="1">IF(AND($B326&gt;0,S$7&gt;0),INDEX(Výskyt[#Data],MATCH($B326,Výskyt[kód-P]),S$7),"")</f>
        <v/>
      </c>
      <c r="T326" s="48" t="str">
        <f ca="1">IF(AND($B326&gt;0,T$7&gt;0),INDEX(Výskyt[#Data],MATCH($B326,Výskyt[kód-P]),T$7),"")</f>
        <v/>
      </c>
      <c r="U326" s="48" t="str">
        <f ca="1">IF(AND($B326&gt;0,U$7&gt;0),INDEX(Výskyt[#Data],MATCH($B326,Výskyt[kód-P]),U$7),"")</f>
        <v/>
      </c>
      <c r="V326" s="48" t="str">
        <f ca="1">IF(AND($B326&gt;0,V$7&gt;0),INDEX(Výskyt[#Data],MATCH($B326,Výskyt[kód-P]),V$7),"")</f>
        <v/>
      </c>
      <c r="W326" s="48" t="str">
        <f ca="1">IF(AND($B326&gt;0,W$7&gt;0),INDEX(Výskyt[#Data],MATCH($B326,Výskyt[kód-P]),W$7),"")</f>
        <v/>
      </c>
      <c r="X326" s="48" t="str">
        <f ca="1">IF(AND($B326&gt;0,X$7&gt;0),INDEX(Výskyt[#Data],MATCH($B326,Výskyt[kód-P]),X$7),"")</f>
        <v/>
      </c>
      <c r="Y326" s="48" t="str">
        <f ca="1">IF(AND($B326&gt;0,Y$7&gt;0),INDEX(Výskyt[#Data],MATCH($B326,Výskyt[kód-P]),Y$7),"")</f>
        <v/>
      </c>
      <c r="Z326" s="48" t="str">
        <f ca="1">IF(AND($B326&gt;0,Z$7&gt;0),INDEX(Výskyt[#Data],MATCH($B326,Výskyt[kód-P]),Z$7),"")</f>
        <v/>
      </c>
      <c r="AA326" s="48" t="str">
        <f ca="1">IF(AND($B326&gt;0,AA$7&gt;0),INDEX(Výskyt[#Data],MATCH($B326,Výskyt[kód-P]),AA$7),"")</f>
        <v/>
      </c>
      <c r="AB326" s="48" t="str">
        <f ca="1">IF(AND($B326&gt;0,AB$7&gt;0),INDEX(Výskyt[#Data],MATCH($B326,Výskyt[kód-P]),AB$7),"")</f>
        <v/>
      </c>
      <c r="AC326" s="48" t="str">
        <f ca="1">IF(AND($B326&gt;0,AC$7&gt;0),INDEX(Výskyt[#Data],MATCH($B326,Výskyt[kód-P]),AC$7),"")</f>
        <v/>
      </c>
      <c r="AD326" s="48" t="str">
        <f ca="1">IF(AND($B326&gt;0,AD$7&gt;0),INDEX(Výskyt[#Data],MATCH($B326,Výskyt[kód-P]),AD$7),"")</f>
        <v/>
      </c>
      <c r="AE326" s="48" t="str">
        <f ca="1">IF(AND($B326&gt;0,AE$7&gt;0),INDEX(Výskyt[#Data],MATCH($B326,Výskyt[kód-P]),AE$7),"")</f>
        <v/>
      </c>
      <c r="AF326" s="48" t="str">
        <f ca="1">IF(AND($B326&gt;0,AF$7&gt;0),INDEX(Výskyt[#Data],MATCH($B326,Výskyt[kód-P]),AF$7),"")</f>
        <v/>
      </c>
      <c r="AG326" s="48" t="str">
        <f ca="1">IF(AND($B326&gt;0,AG$7&gt;0),INDEX(Výskyt[#Data],MATCH($B326,Výskyt[kód-P]),AG$7),"")</f>
        <v/>
      </c>
      <c r="AH326" s="48" t="str">
        <f ca="1">IF(AND($B326&gt;0,AH$7&gt;0),INDEX(Výskyt[#Data],MATCH($B326,Výskyt[kód-P]),AH$7),"")</f>
        <v/>
      </c>
      <c r="AI326" s="48" t="str">
        <f ca="1">IF(AND($B326&gt;0,AI$7&gt;0),INDEX(Výskyt[#Data],MATCH($B326,Výskyt[kód-P]),AI$7),"")</f>
        <v/>
      </c>
      <c r="AJ326" s="48" t="str">
        <f ca="1">IF(AND($B326&gt;0,AJ$7&gt;0),INDEX(Výskyt[#Data],MATCH($B326,Výskyt[kód-P]),AJ$7),"")</f>
        <v/>
      </c>
      <c r="AK326" s="48" t="str">
        <f ca="1">IF(AND($B326&gt;0,AK$7&gt;0),INDEX(Výskyt[#Data],MATCH($B326,Výskyt[kód-P]),AK$7),"")</f>
        <v/>
      </c>
      <c r="AL326" s="48" t="str">
        <f ca="1">IF(AND($B326&gt;0,AL$7&gt;0),INDEX(Výskyt[#Data],MATCH($B326,Výskyt[kód-P]),AL$7),"")</f>
        <v/>
      </c>
      <c r="AM326" s="48" t="str">
        <f ca="1">IF(AND($B326&gt;0,AM$7&gt;0),INDEX(Výskyt[#Data],MATCH($B326,Výskyt[kód-P]),AM$7),"")</f>
        <v/>
      </c>
      <c r="AN326" s="48" t="str">
        <f ca="1">IF(AND($B326&gt;0,AN$7&gt;0),INDEX(Výskyt[#Data],MATCH($B326,Výskyt[kód-P]),AN$7),"")</f>
        <v/>
      </c>
      <c r="AO326" s="48" t="str">
        <f ca="1">IF(AND($B326&gt;0,AO$7&gt;0),INDEX(Výskyt[#Data],MATCH($B326,Výskyt[kód-P]),AO$7),"")</f>
        <v/>
      </c>
      <c r="AP326" s="48" t="str">
        <f ca="1">IF(AND($B326&gt;0,AP$7&gt;0),INDEX(Výskyt[#Data],MATCH($B326,Výskyt[kód-P]),AP$7),"")</f>
        <v/>
      </c>
      <c r="AQ326" s="48" t="str">
        <f ca="1">IF(AND($B326&gt;0,AQ$7&gt;0),INDEX(Výskyt[#Data],MATCH($B326,Výskyt[kód-P]),AQ$7),"")</f>
        <v/>
      </c>
      <c r="AR326" s="48" t="str">
        <f ca="1">IF(AND($B326&gt;0,AR$7&gt;0),INDEX(Výskyt[#Data],MATCH($B326,Výskyt[kód-P]),AR$7),"")</f>
        <v/>
      </c>
      <c r="AS326" s="48" t="str">
        <f ca="1">IF(AND($B326&gt;0,AS$7&gt;0),INDEX(Výskyt[#Data],MATCH($B326,Výskyt[kód-P]),AS$7),"")</f>
        <v/>
      </c>
      <c r="AT326" s="48" t="str">
        <f ca="1">IF(AND($B326&gt;0,AT$7&gt;0),INDEX(Výskyt[#Data],MATCH($B326,Výskyt[kód-P]),AT$7),"")</f>
        <v/>
      </c>
      <c r="AU326" s="48" t="str">
        <f ca="1">IF(AND($B326&gt;0,AU$7&gt;0),INDEX(Výskyt[#Data],MATCH($B326,Výskyt[kód-P]),AU$7),"")</f>
        <v/>
      </c>
      <c r="AV326" s="48" t="str">
        <f ca="1">IF(AND($B326&gt;0,AV$7&gt;0),INDEX(Výskyt[#Data],MATCH($B326,Výskyt[kód-P]),AV$7),"")</f>
        <v/>
      </c>
      <c r="AW326" s="48" t="str">
        <f ca="1">IF(AND($B326&gt;0,AW$7&gt;0),INDEX(Výskyt[#Data],MATCH($B326,Výskyt[kód-P]),AW$7),"")</f>
        <v/>
      </c>
      <c r="AX326" s="48" t="str">
        <f ca="1">IF(AND($B326&gt;0,AX$7&gt;0),INDEX(Výskyt[#Data],MATCH($B326,Výskyt[kód-P]),AX$7),"")</f>
        <v/>
      </c>
      <c r="AY326" s="48" t="str">
        <f ca="1">IF(AND($B326&gt;0,AY$7&gt;0),INDEX(Výskyt[#Data],MATCH($B326,Výskyt[kód-P]),AY$7),"")</f>
        <v/>
      </c>
      <c r="AZ326" s="48" t="str">
        <f ca="1">IF(AND($B326&gt;0,AZ$7&gt;0),INDEX(Výskyt[#Data],MATCH($B326,Výskyt[kód-P]),AZ$7),"")</f>
        <v/>
      </c>
      <c r="BA326" s="48" t="str">
        <f ca="1">IF(AND($B326&gt;0,BA$7&gt;0),INDEX(Výskyt[#Data],MATCH($B326,Výskyt[kód-P]),BA$7),"")</f>
        <v/>
      </c>
      <c r="BB326" s="42"/>
    </row>
    <row r="327" spans="1:54" ht="12.75" customHeight="1" x14ac:dyDescent="0.4">
      <c r="A327" s="54">
        <v>319</v>
      </c>
      <c r="B327" s="55" t="str">
        <f>IFERROR(INDEX(Výskyt[[poradie]:[kód-P]],MATCH(A327,Výskyt[poradie],0),2),"")</f>
        <v/>
      </c>
      <c r="C327" s="55" t="str">
        <f>IFERROR(INDEX(Cenník[[Kód]:[Názov]],MATCH($B327,Cenník[Kód]),2),"")</f>
        <v/>
      </c>
      <c r="D327" s="48" t="str">
        <f t="shared" ca="1" si="12"/>
        <v/>
      </c>
      <c r="E327" s="56" t="str">
        <f>IFERROR(INDEX(Cenník[[KódN]:[JC]],MATCH($B327,Cenník[KódN]),2),"")</f>
        <v/>
      </c>
      <c r="F327" s="57" t="str">
        <f t="shared" ca="1" si="13"/>
        <v/>
      </c>
      <c r="G327" s="42"/>
      <c r="H327" s="58" t="str">
        <f t="shared" si="14"/>
        <v/>
      </c>
      <c r="I327" s="48" t="str">
        <f ca="1">IF(AND($B327&gt;0,I$7&gt;0),INDEX(Výskyt[#Data],MATCH($B327,Výskyt[kód-P]),I$7),"")</f>
        <v/>
      </c>
      <c r="J327" s="48" t="str">
        <f ca="1">IF(AND($B327&gt;0,J$7&gt;0),INDEX(Výskyt[#Data],MATCH($B327,Výskyt[kód-P]),J$7),"")</f>
        <v/>
      </c>
      <c r="K327" s="48" t="str">
        <f ca="1">IF(AND($B327&gt;0,K$7&gt;0),INDEX(Výskyt[#Data],MATCH($B327,Výskyt[kód-P]),K$7),"")</f>
        <v/>
      </c>
      <c r="L327" s="48" t="str">
        <f ca="1">IF(AND($B327&gt;0,L$7&gt;0),INDEX(Výskyt[#Data],MATCH($B327,Výskyt[kód-P]),L$7),"")</f>
        <v/>
      </c>
      <c r="M327" s="48" t="str">
        <f ca="1">IF(AND($B327&gt;0,M$7&gt;0),INDEX(Výskyt[#Data],MATCH($B327,Výskyt[kód-P]),M$7),"")</f>
        <v/>
      </c>
      <c r="N327" s="48" t="str">
        <f ca="1">IF(AND($B327&gt;0,N$7&gt;0),INDEX(Výskyt[#Data],MATCH($B327,Výskyt[kód-P]),N$7),"")</f>
        <v/>
      </c>
      <c r="O327" s="48" t="str">
        <f ca="1">IF(AND($B327&gt;0,O$7&gt;0),INDEX(Výskyt[#Data],MATCH($B327,Výskyt[kód-P]),O$7),"")</f>
        <v/>
      </c>
      <c r="P327" s="48" t="str">
        <f ca="1">IF(AND($B327&gt;0,P$7&gt;0),INDEX(Výskyt[#Data],MATCH($B327,Výskyt[kód-P]),P$7),"")</f>
        <v/>
      </c>
      <c r="Q327" s="48" t="str">
        <f ca="1">IF(AND($B327&gt;0,Q$7&gt;0),INDEX(Výskyt[#Data],MATCH($B327,Výskyt[kód-P]),Q$7),"")</f>
        <v/>
      </c>
      <c r="R327" s="48" t="str">
        <f ca="1">IF(AND($B327&gt;0,R$7&gt;0),INDEX(Výskyt[#Data],MATCH($B327,Výskyt[kód-P]),R$7),"")</f>
        <v/>
      </c>
      <c r="S327" s="48" t="str">
        <f ca="1">IF(AND($B327&gt;0,S$7&gt;0),INDEX(Výskyt[#Data],MATCH($B327,Výskyt[kód-P]),S$7),"")</f>
        <v/>
      </c>
      <c r="T327" s="48" t="str">
        <f ca="1">IF(AND($B327&gt;0,T$7&gt;0),INDEX(Výskyt[#Data],MATCH($B327,Výskyt[kód-P]),T$7),"")</f>
        <v/>
      </c>
      <c r="U327" s="48" t="str">
        <f ca="1">IF(AND($B327&gt;0,U$7&gt;0),INDEX(Výskyt[#Data],MATCH($B327,Výskyt[kód-P]),U$7),"")</f>
        <v/>
      </c>
      <c r="V327" s="48" t="str">
        <f ca="1">IF(AND($B327&gt;0,V$7&gt;0),INDEX(Výskyt[#Data],MATCH($B327,Výskyt[kód-P]),V$7),"")</f>
        <v/>
      </c>
      <c r="W327" s="48" t="str">
        <f ca="1">IF(AND($B327&gt;0,W$7&gt;0),INDEX(Výskyt[#Data],MATCH($B327,Výskyt[kód-P]),W$7),"")</f>
        <v/>
      </c>
      <c r="X327" s="48" t="str">
        <f ca="1">IF(AND($B327&gt;0,X$7&gt;0),INDEX(Výskyt[#Data],MATCH($B327,Výskyt[kód-P]),X$7),"")</f>
        <v/>
      </c>
      <c r="Y327" s="48" t="str">
        <f ca="1">IF(AND($B327&gt;0,Y$7&gt;0),INDEX(Výskyt[#Data],MATCH($B327,Výskyt[kód-P]),Y$7),"")</f>
        <v/>
      </c>
      <c r="Z327" s="48" t="str">
        <f ca="1">IF(AND($B327&gt;0,Z$7&gt;0),INDEX(Výskyt[#Data],MATCH($B327,Výskyt[kód-P]),Z$7),"")</f>
        <v/>
      </c>
      <c r="AA327" s="48" t="str">
        <f ca="1">IF(AND($B327&gt;0,AA$7&gt;0),INDEX(Výskyt[#Data],MATCH($B327,Výskyt[kód-P]),AA$7),"")</f>
        <v/>
      </c>
      <c r="AB327" s="48" t="str">
        <f ca="1">IF(AND($B327&gt;0,AB$7&gt;0),INDEX(Výskyt[#Data],MATCH($B327,Výskyt[kód-P]),AB$7),"")</f>
        <v/>
      </c>
      <c r="AC327" s="48" t="str">
        <f ca="1">IF(AND($B327&gt;0,AC$7&gt;0),INDEX(Výskyt[#Data],MATCH($B327,Výskyt[kód-P]),AC$7),"")</f>
        <v/>
      </c>
      <c r="AD327" s="48" t="str">
        <f ca="1">IF(AND($B327&gt;0,AD$7&gt;0),INDEX(Výskyt[#Data],MATCH($B327,Výskyt[kód-P]),AD$7),"")</f>
        <v/>
      </c>
      <c r="AE327" s="48" t="str">
        <f ca="1">IF(AND($B327&gt;0,AE$7&gt;0),INDEX(Výskyt[#Data],MATCH($B327,Výskyt[kód-P]),AE$7),"")</f>
        <v/>
      </c>
      <c r="AF327" s="48" t="str">
        <f ca="1">IF(AND($B327&gt;0,AF$7&gt;0),INDEX(Výskyt[#Data],MATCH($B327,Výskyt[kód-P]),AF$7),"")</f>
        <v/>
      </c>
      <c r="AG327" s="48" t="str">
        <f ca="1">IF(AND($B327&gt;0,AG$7&gt;0),INDEX(Výskyt[#Data],MATCH($B327,Výskyt[kód-P]),AG$7),"")</f>
        <v/>
      </c>
      <c r="AH327" s="48" t="str">
        <f ca="1">IF(AND($B327&gt;0,AH$7&gt;0),INDEX(Výskyt[#Data],MATCH($B327,Výskyt[kód-P]),AH$7),"")</f>
        <v/>
      </c>
      <c r="AI327" s="48" t="str">
        <f ca="1">IF(AND($B327&gt;0,AI$7&gt;0),INDEX(Výskyt[#Data],MATCH($B327,Výskyt[kód-P]),AI$7),"")</f>
        <v/>
      </c>
      <c r="AJ327" s="48" t="str">
        <f ca="1">IF(AND($B327&gt;0,AJ$7&gt;0),INDEX(Výskyt[#Data],MATCH($B327,Výskyt[kód-P]),AJ$7),"")</f>
        <v/>
      </c>
      <c r="AK327" s="48" t="str">
        <f ca="1">IF(AND($B327&gt;0,AK$7&gt;0),INDEX(Výskyt[#Data],MATCH($B327,Výskyt[kód-P]),AK$7),"")</f>
        <v/>
      </c>
      <c r="AL327" s="48" t="str">
        <f ca="1">IF(AND($B327&gt;0,AL$7&gt;0),INDEX(Výskyt[#Data],MATCH($B327,Výskyt[kód-P]),AL$7),"")</f>
        <v/>
      </c>
      <c r="AM327" s="48" t="str">
        <f ca="1">IF(AND($B327&gt;0,AM$7&gt;0),INDEX(Výskyt[#Data],MATCH($B327,Výskyt[kód-P]),AM$7),"")</f>
        <v/>
      </c>
      <c r="AN327" s="48" t="str">
        <f ca="1">IF(AND($B327&gt;0,AN$7&gt;0),INDEX(Výskyt[#Data],MATCH($B327,Výskyt[kód-P]),AN$7),"")</f>
        <v/>
      </c>
      <c r="AO327" s="48" t="str">
        <f ca="1">IF(AND($B327&gt;0,AO$7&gt;0),INDEX(Výskyt[#Data],MATCH($B327,Výskyt[kód-P]),AO$7),"")</f>
        <v/>
      </c>
      <c r="AP327" s="48" t="str">
        <f ca="1">IF(AND($B327&gt;0,AP$7&gt;0),INDEX(Výskyt[#Data],MATCH($B327,Výskyt[kód-P]),AP$7),"")</f>
        <v/>
      </c>
      <c r="AQ327" s="48" t="str">
        <f ca="1">IF(AND($B327&gt;0,AQ$7&gt;0),INDEX(Výskyt[#Data],MATCH($B327,Výskyt[kód-P]),AQ$7),"")</f>
        <v/>
      </c>
      <c r="AR327" s="48" t="str">
        <f ca="1">IF(AND($B327&gt;0,AR$7&gt;0),INDEX(Výskyt[#Data],MATCH($B327,Výskyt[kód-P]),AR$7),"")</f>
        <v/>
      </c>
      <c r="AS327" s="48" t="str">
        <f ca="1">IF(AND($B327&gt;0,AS$7&gt;0),INDEX(Výskyt[#Data],MATCH($B327,Výskyt[kód-P]),AS$7),"")</f>
        <v/>
      </c>
      <c r="AT327" s="48" t="str">
        <f ca="1">IF(AND($B327&gt;0,AT$7&gt;0),INDEX(Výskyt[#Data],MATCH($B327,Výskyt[kód-P]),AT$7),"")</f>
        <v/>
      </c>
      <c r="AU327" s="48" t="str">
        <f ca="1">IF(AND($B327&gt;0,AU$7&gt;0),INDEX(Výskyt[#Data],MATCH($B327,Výskyt[kód-P]),AU$7),"")</f>
        <v/>
      </c>
      <c r="AV327" s="48" t="str">
        <f ca="1">IF(AND($B327&gt;0,AV$7&gt;0),INDEX(Výskyt[#Data],MATCH($B327,Výskyt[kód-P]),AV$7),"")</f>
        <v/>
      </c>
      <c r="AW327" s="48" t="str">
        <f ca="1">IF(AND($B327&gt;0,AW$7&gt;0),INDEX(Výskyt[#Data],MATCH($B327,Výskyt[kód-P]),AW$7),"")</f>
        <v/>
      </c>
      <c r="AX327" s="48" t="str">
        <f ca="1">IF(AND($B327&gt;0,AX$7&gt;0),INDEX(Výskyt[#Data],MATCH($B327,Výskyt[kód-P]),AX$7),"")</f>
        <v/>
      </c>
      <c r="AY327" s="48" t="str">
        <f ca="1">IF(AND($B327&gt;0,AY$7&gt;0),INDEX(Výskyt[#Data],MATCH($B327,Výskyt[kód-P]),AY$7),"")</f>
        <v/>
      </c>
      <c r="AZ327" s="48" t="str">
        <f ca="1">IF(AND($B327&gt;0,AZ$7&gt;0),INDEX(Výskyt[#Data],MATCH($B327,Výskyt[kód-P]),AZ$7),"")</f>
        <v/>
      </c>
      <c r="BA327" s="48" t="str">
        <f ca="1">IF(AND($B327&gt;0,BA$7&gt;0),INDEX(Výskyt[#Data],MATCH($B327,Výskyt[kód-P]),BA$7),"")</f>
        <v/>
      </c>
      <c r="BB327" s="42"/>
    </row>
    <row r="328" spans="1:54" ht="12.75" customHeight="1" x14ac:dyDescent="0.4">
      <c r="A328" s="54">
        <v>320</v>
      </c>
      <c r="B328" s="55" t="str">
        <f>IFERROR(INDEX(Výskyt[[poradie]:[kód-P]],MATCH(A328,Výskyt[poradie],0),2),"")</f>
        <v/>
      </c>
      <c r="C328" s="55" t="str">
        <f>IFERROR(INDEX(Cenník[[Kód]:[Názov]],MATCH($B328,Cenník[Kód]),2),"")</f>
        <v/>
      </c>
      <c r="D328" s="48" t="str">
        <f t="shared" ca="1" si="12"/>
        <v/>
      </c>
      <c r="E328" s="56" t="str">
        <f>IFERROR(INDEX(Cenník[[KódN]:[JC]],MATCH($B328,Cenník[KódN]),2),"")</f>
        <v/>
      </c>
      <c r="F328" s="57" t="str">
        <f t="shared" ca="1" si="13"/>
        <v/>
      </c>
      <c r="G328" s="42"/>
      <c r="H328" s="58" t="str">
        <f t="shared" si="14"/>
        <v/>
      </c>
      <c r="I328" s="48" t="str">
        <f ca="1">IF(AND($B328&gt;0,I$7&gt;0),INDEX(Výskyt[#Data],MATCH($B328,Výskyt[kód-P]),I$7),"")</f>
        <v/>
      </c>
      <c r="J328" s="48" t="str">
        <f ca="1">IF(AND($B328&gt;0,J$7&gt;0),INDEX(Výskyt[#Data],MATCH($B328,Výskyt[kód-P]),J$7),"")</f>
        <v/>
      </c>
      <c r="K328" s="48" t="str">
        <f ca="1">IF(AND($B328&gt;0,K$7&gt;0),INDEX(Výskyt[#Data],MATCH($B328,Výskyt[kód-P]),K$7),"")</f>
        <v/>
      </c>
      <c r="L328" s="48" t="str">
        <f ca="1">IF(AND($B328&gt;0,L$7&gt;0),INDEX(Výskyt[#Data],MATCH($B328,Výskyt[kód-P]),L$7),"")</f>
        <v/>
      </c>
      <c r="M328" s="48" t="str">
        <f ca="1">IF(AND($B328&gt;0,M$7&gt;0),INDEX(Výskyt[#Data],MATCH($B328,Výskyt[kód-P]),M$7),"")</f>
        <v/>
      </c>
      <c r="N328" s="48" t="str">
        <f ca="1">IF(AND($B328&gt;0,N$7&gt;0),INDEX(Výskyt[#Data],MATCH($B328,Výskyt[kód-P]),N$7),"")</f>
        <v/>
      </c>
      <c r="O328" s="48" t="str">
        <f ca="1">IF(AND($B328&gt;0,O$7&gt;0),INDEX(Výskyt[#Data],MATCH($B328,Výskyt[kód-P]),O$7),"")</f>
        <v/>
      </c>
      <c r="P328" s="48" t="str">
        <f ca="1">IF(AND($B328&gt;0,P$7&gt;0),INDEX(Výskyt[#Data],MATCH($B328,Výskyt[kód-P]),P$7),"")</f>
        <v/>
      </c>
      <c r="Q328" s="48" t="str">
        <f ca="1">IF(AND($B328&gt;0,Q$7&gt;0),INDEX(Výskyt[#Data],MATCH($B328,Výskyt[kód-P]),Q$7),"")</f>
        <v/>
      </c>
      <c r="R328" s="48" t="str">
        <f ca="1">IF(AND($B328&gt;0,R$7&gt;0),INDEX(Výskyt[#Data],MATCH($B328,Výskyt[kód-P]),R$7),"")</f>
        <v/>
      </c>
      <c r="S328" s="48" t="str">
        <f ca="1">IF(AND($B328&gt;0,S$7&gt;0),INDEX(Výskyt[#Data],MATCH($B328,Výskyt[kód-P]),S$7),"")</f>
        <v/>
      </c>
      <c r="T328" s="48" t="str">
        <f ca="1">IF(AND($B328&gt;0,T$7&gt;0),INDEX(Výskyt[#Data],MATCH($B328,Výskyt[kód-P]),T$7),"")</f>
        <v/>
      </c>
      <c r="U328" s="48" t="str">
        <f ca="1">IF(AND($B328&gt;0,U$7&gt;0),INDEX(Výskyt[#Data],MATCH($B328,Výskyt[kód-P]),U$7),"")</f>
        <v/>
      </c>
      <c r="V328" s="48" t="str">
        <f ca="1">IF(AND($B328&gt;0,V$7&gt;0),INDEX(Výskyt[#Data],MATCH($B328,Výskyt[kód-P]),V$7),"")</f>
        <v/>
      </c>
      <c r="W328" s="48" t="str">
        <f ca="1">IF(AND($B328&gt;0,W$7&gt;0),INDEX(Výskyt[#Data],MATCH($B328,Výskyt[kód-P]),W$7),"")</f>
        <v/>
      </c>
      <c r="X328" s="48" t="str">
        <f ca="1">IF(AND($B328&gt;0,X$7&gt;0),INDEX(Výskyt[#Data],MATCH($B328,Výskyt[kód-P]),X$7),"")</f>
        <v/>
      </c>
      <c r="Y328" s="48" t="str">
        <f ca="1">IF(AND($B328&gt;0,Y$7&gt;0),INDEX(Výskyt[#Data],MATCH($B328,Výskyt[kód-P]),Y$7),"")</f>
        <v/>
      </c>
      <c r="Z328" s="48" t="str">
        <f ca="1">IF(AND($B328&gt;0,Z$7&gt;0),INDEX(Výskyt[#Data],MATCH($B328,Výskyt[kód-P]),Z$7),"")</f>
        <v/>
      </c>
      <c r="AA328" s="48" t="str">
        <f ca="1">IF(AND($B328&gt;0,AA$7&gt;0),INDEX(Výskyt[#Data],MATCH($B328,Výskyt[kód-P]),AA$7),"")</f>
        <v/>
      </c>
      <c r="AB328" s="48" t="str">
        <f ca="1">IF(AND($B328&gt;0,AB$7&gt;0),INDEX(Výskyt[#Data],MATCH($B328,Výskyt[kód-P]),AB$7),"")</f>
        <v/>
      </c>
      <c r="AC328" s="48" t="str">
        <f ca="1">IF(AND($B328&gt;0,AC$7&gt;0),INDEX(Výskyt[#Data],MATCH($B328,Výskyt[kód-P]),AC$7),"")</f>
        <v/>
      </c>
      <c r="AD328" s="48" t="str">
        <f ca="1">IF(AND($B328&gt;0,AD$7&gt;0),INDEX(Výskyt[#Data],MATCH($B328,Výskyt[kód-P]),AD$7),"")</f>
        <v/>
      </c>
      <c r="AE328" s="48" t="str">
        <f ca="1">IF(AND($B328&gt;0,AE$7&gt;0),INDEX(Výskyt[#Data],MATCH($B328,Výskyt[kód-P]),AE$7),"")</f>
        <v/>
      </c>
      <c r="AF328" s="48" t="str">
        <f ca="1">IF(AND($B328&gt;0,AF$7&gt;0),INDEX(Výskyt[#Data],MATCH($B328,Výskyt[kód-P]),AF$7),"")</f>
        <v/>
      </c>
      <c r="AG328" s="48" t="str">
        <f ca="1">IF(AND($B328&gt;0,AG$7&gt;0),INDEX(Výskyt[#Data],MATCH($B328,Výskyt[kód-P]),AG$7),"")</f>
        <v/>
      </c>
      <c r="AH328" s="48" t="str">
        <f ca="1">IF(AND($B328&gt;0,AH$7&gt;0),INDEX(Výskyt[#Data],MATCH($B328,Výskyt[kód-P]),AH$7),"")</f>
        <v/>
      </c>
      <c r="AI328" s="48" t="str">
        <f ca="1">IF(AND($B328&gt;0,AI$7&gt;0),INDEX(Výskyt[#Data],MATCH($B328,Výskyt[kód-P]),AI$7),"")</f>
        <v/>
      </c>
      <c r="AJ328" s="48" t="str">
        <f ca="1">IF(AND($B328&gt;0,AJ$7&gt;0),INDEX(Výskyt[#Data],MATCH($B328,Výskyt[kód-P]),AJ$7),"")</f>
        <v/>
      </c>
      <c r="AK328" s="48" t="str">
        <f ca="1">IF(AND($B328&gt;0,AK$7&gt;0),INDEX(Výskyt[#Data],MATCH($B328,Výskyt[kód-P]),AK$7),"")</f>
        <v/>
      </c>
      <c r="AL328" s="48" t="str">
        <f ca="1">IF(AND($B328&gt;0,AL$7&gt;0),INDEX(Výskyt[#Data],MATCH($B328,Výskyt[kód-P]),AL$7),"")</f>
        <v/>
      </c>
      <c r="AM328" s="48" t="str">
        <f ca="1">IF(AND($B328&gt;0,AM$7&gt;0),INDEX(Výskyt[#Data],MATCH($B328,Výskyt[kód-P]),AM$7),"")</f>
        <v/>
      </c>
      <c r="AN328" s="48" t="str">
        <f ca="1">IF(AND($B328&gt;0,AN$7&gt;0),INDEX(Výskyt[#Data],MATCH($B328,Výskyt[kód-P]),AN$7),"")</f>
        <v/>
      </c>
      <c r="AO328" s="48" t="str">
        <f ca="1">IF(AND($B328&gt;0,AO$7&gt;0),INDEX(Výskyt[#Data],MATCH($B328,Výskyt[kód-P]),AO$7),"")</f>
        <v/>
      </c>
      <c r="AP328" s="48" t="str">
        <f ca="1">IF(AND($B328&gt;0,AP$7&gt;0),INDEX(Výskyt[#Data],MATCH($B328,Výskyt[kód-P]),AP$7),"")</f>
        <v/>
      </c>
      <c r="AQ328" s="48" t="str">
        <f ca="1">IF(AND($B328&gt;0,AQ$7&gt;0),INDEX(Výskyt[#Data],MATCH($B328,Výskyt[kód-P]),AQ$7),"")</f>
        <v/>
      </c>
      <c r="AR328" s="48" t="str">
        <f ca="1">IF(AND($B328&gt;0,AR$7&gt;0),INDEX(Výskyt[#Data],MATCH($B328,Výskyt[kód-P]),AR$7),"")</f>
        <v/>
      </c>
      <c r="AS328" s="48" t="str">
        <f ca="1">IF(AND($B328&gt;0,AS$7&gt;0),INDEX(Výskyt[#Data],MATCH($B328,Výskyt[kód-P]),AS$7),"")</f>
        <v/>
      </c>
      <c r="AT328" s="48" t="str">
        <f ca="1">IF(AND($B328&gt;0,AT$7&gt;0),INDEX(Výskyt[#Data],MATCH($B328,Výskyt[kód-P]),AT$7),"")</f>
        <v/>
      </c>
      <c r="AU328" s="48" t="str">
        <f ca="1">IF(AND($B328&gt;0,AU$7&gt;0),INDEX(Výskyt[#Data],MATCH($B328,Výskyt[kód-P]),AU$7),"")</f>
        <v/>
      </c>
      <c r="AV328" s="48" t="str">
        <f ca="1">IF(AND($B328&gt;0,AV$7&gt;0),INDEX(Výskyt[#Data],MATCH($B328,Výskyt[kód-P]),AV$7),"")</f>
        <v/>
      </c>
      <c r="AW328" s="48" t="str">
        <f ca="1">IF(AND($B328&gt;0,AW$7&gt;0),INDEX(Výskyt[#Data],MATCH($B328,Výskyt[kód-P]),AW$7),"")</f>
        <v/>
      </c>
      <c r="AX328" s="48" t="str">
        <f ca="1">IF(AND($B328&gt;0,AX$7&gt;0),INDEX(Výskyt[#Data],MATCH($B328,Výskyt[kód-P]),AX$7),"")</f>
        <v/>
      </c>
      <c r="AY328" s="48" t="str">
        <f ca="1">IF(AND($B328&gt;0,AY$7&gt;0),INDEX(Výskyt[#Data],MATCH($B328,Výskyt[kód-P]),AY$7),"")</f>
        <v/>
      </c>
      <c r="AZ328" s="48" t="str">
        <f ca="1">IF(AND($B328&gt;0,AZ$7&gt;0),INDEX(Výskyt[#Data],MATCH($B328,Výskyt[kód-P]),AZ$7),"")</f>
        <v/>
      </c>
      <c r="BA328" s="48" t="str">
        <f ca="1">IF(AND($B328&gt;0,BA$7&gt;0),INDEX(Výskyt[#Data],MATCH($B328,Výskyt[kód-P]),BA$7),"")</f>
        <v/>
      </c>
      <c r="BB328" s="42"/>
    </row>
    <row r="329" spans="1:54" ht="12.75" customHeight="1" x14ac:dyDescent="0.4">
      <c r="A329" s="54">
        <v>321</v>
      </c>
      <c r="B329" s="55" t="str">
        <f>IFERROR(INDEX(Výskyt[[poradie]:[kód-P]],MATCH(A329,Výskyt[poradie],0),2),"")</f>
        <v/>
      </c>
      <c r="C329" s="55" t="str">
        <f>IFERROR(INDEX(Cenník[[Kód]:[Názov]],MATCH($B329,Cenník[Kód]),2),"")</f>
        <v/>
      </c>
      <c r="D329" s="48" t="str">
        <f t="shared" ca="1" si="12"/>
        <v/>
      </c>
      <c r="E329" s="56" t="str">
        <f>IFERROR(INDEX(Cenník[[KódN]:[JC]],MATCH($B329,Cenník[KódN]),2),"")</f>
        <v/>
      </c>
      <c r="F329" s="57" t="str">
        <f t="shared" ca="1" si="13"/>
        <v/>
      </c>
      <c r="G329" s="42"/>
      <c r="H329" s="58" t="str">
        <f t="shared" si="14"/>
        <v/>
      </c>
      <c r="I329" s="48" t="str">
        <f ca="1">IF(AND($B329&gt;0,I$7&gt;0),INDEX(Výskyt[#Data],MATCH($B329,Výskyt[kód-P]),I$7),"")</f>
        <v/>
      </c>
      <c r="J329" s="48" t="str">
        <f ca="1">IF(AND($B329&gt;0,J$7&gt;0),INDEX(Výskyt[#Data],MATCH($B329,Výskyt[kód-P]),J$7),"")</f>
        <v/>
      </c>
      <c r="K329" s="48" t="str">
        <f ca="1">IF(AND($B329&gt;0,K$7&gt;0),INDEX(Výskyt[#Data],MATCH($B329,Výskyt[kód-P]),K$7),"")</f>
        <v/>
      </c>
      <c r="L329" s="48" t="str">
        <f ca="1">IF(AND($B329&gt;0,L$7&gt;0),INDEX(Výskyt[#Data],MATCH($B329,Výskyt[kód-P]),L$7),"")</f>
        <v/>
      </c>
      <c r="M329" s="48" t="str">
        <f ca="1">IF(AND($B329&gt;0,M$7&gt;0),INDEX(Výskyt[#Data],MATCH($B329,Výskyt[kód-P]),M$7),"")</f>
        <v/>
      </c>
      <c r="N329" s="48" t="str">
        <f ca="1">IF(AND($B329&gt;0,N$7&gt;0),INDEX(Výskyt[#Data],MATCH($B329,Výskyt[kód-P]),N$7),"")</f>
        <v/>
      </c>
      <c r="O329" s="48" t="str">
        <f ca="1">IF(AND($B329&gt;0,O$7&gt;0),INDEX(Výskyt[#Data],MATCH($B329,Výskyt[kód-P]),O$7),"")</f>
        <v/>
      </c>
      <c r="P329" s="48" t="str">
        <f ca="1">IF(AND($B329&gt;0,P$7&gt;0),INDEX(Výskyt[#Data],MATCH($B329,Výskyt[kód-P]),P$7),"")</f>
        <v/>
      </c>
      <c r="Q329" s="48" t="str">
        <f ca="1">IF(AND($B329&gt;0,Q$7&gt;0),INDEX(Výskyt[#Data],MATCH($B329,Výskyt[kód-P]),Q$7),"")</f>
        <v/>
      </c>
      <c r="R329" s="48" t="str">
        <f ca="1">IF(AND($B329&gt;0,R$7&gt;0),INDEX(Výskyt[#Data],MATCH($B329,Výskyt[kód-P]),R$7),"")</f>
        <v/>
      </c>
      <c r="S329" s="48" t="str">
        <f ca="1">IF(AND($B329&gt;0,S$7&gt;0),INDEX(Výskyt[#Data],MATCH($B329,Výskyt[kód-P]),S$7),"")</f>
        <v/>
      </c>
      <c r="T329" s="48" t="str">
        <f ca="1">IF(AND($B329&gt;0,T$7&gt;0),INDEX(Výskyt[#Data],MATCH($B329,Výskyt[kód-P]),T$7),"")</f>
        <v/>
      </c>
      <c r="U329" s="48" t="str">
        <f ca="1">IF(AND($B329&gt;0,U$7&gt;0),INDEX(Výskyt[#Data],MATCH($B329,Výskyt[kód-P]),U$7),"")</f>
        <v/>
      </c>
      <c r="V329" s="48" t="str">
        <f ca="1">IF(AND($B329&gt;0,V$7&gt;0),INDEX(Výskyt[#Data],MATCH($B329,Výskyt[kód-P]),V$7),"")</f>
        <v/>
      </c>
      <c r="W329" s="48" t="str">
        <f ca="1">IF(AND($B329&gt;0,W$7&gt;0),INDEX(Výskyt[#Data],MATCH($B329,Výskyt[kód-P]),W$7),"")</f>
        <v/>
      </c>
      <c r="X329" s="48" t="str">
        <f ca="1">IF(AND($B329&gt;0,X$7&gt;0),INDEX(Výskyt[#Data],MATCH($B329,Výskyt[kód-P]),X$7),"")</f>
        <v/>
      </c>
      <c r="Y329" s="48" t="str">
        <f ca="1">IF(AND($B329&gt;0,Y$7&gt;0),INDEX(Výskyt[#Data],MATCH($B329,Výskyt[kód-P]),Y$7),"")</f>
        <v/>
      </c>
      <c r="Z329" s="48" t="str">
        <f ca="1">IF(AND($B329&gt;0,Z$7&gt;0),INDEX(Výskyt[#Data],MATCH($B329,Výskyt[kód-P]),Z$7),"")</f>
        <v/>
      </c>
      <c r="AA329" s="48" t="str">
        <f ca="1">IF(AND($B329&gt;0,AA$7&gt;0),INDEX(Výskyt[#Data],MATCH($B329,Výskyt[kód-P]),AA$7),"")</f>
        <v/>
      </c>
      <c r="AB329" s="48" t="str">
        <f ca="1">IF(AND($B329&gt;0,AB$7&gt;0),INDEX(Výskyt[#Data],MATCH($B329,Výskyt[kód-P]),AB$7),"")</f>
        <v/>
      </c>
      <c r="AC329" s="48" t="str">
        <f ca="1">IF(AND($B329&gt;0,AC$7&gt;0),INDEX(Výskyt[#Data],MATCH($B329,Výskyt[kód-P]),AC$7),"")</f>
        <v/>
      </c>
      <c r="AD329" s="48" t="str">
        <f ca="1">IF(AND($B329&gt;0,AD$7&gt;0),INDEX(Výskyt[#Data],MATCH($B329,Výskyt[kód-P]),AD$7),"")</f>
        <v/>
      </c>
      <c r="AE329" s="48" t="str">
        <f ca="1">IF(AND($B329&gt;0,AE$7&gt;0),INDEX(Výskyt[#Data],MATCH($B329,Výskyt[kód-P]),AE$7),"")</f>
        <v/>
      </c>
      <c r="AF329" s="48" t="str">
        <f ca="1">IF(AND($B329&gt;0,AF$7&gt;0),INDEX(Výskyt[#Data],MATCH($B329,Výskyt[kód-P]),AF$7),"")</f>
        <v/>
      </c>
      <c r="AG329" s="48" t="str">
        <f ca="1">IF(AND($B329&gt;0,AG$7&gt;0),INDEX(Výskyt[#Data],MATCH($B329,Výskyt[kód-P]),AG$7),"")</f>
        <v/>
      </c>
      <c r="AH329" s="48" t="str">
        <f ca="1">IF(AND($B329&gt;0,AH$7&gt;0),INDEX(Výskyt[#Data],MATCH($B329,Výskyt[kód-P]),AH$7),"")</f>
        <v/>
      </c>
      <c r="AI329" s="48" t="str">
        <f ca="1">IF(AND($B329&gt;0,AI$7&gt;0),INDEX(Výskyt[#Data],MATCH($B329,Výskyt[kód-P]),AI$7),"")</f>
        <v/>
      </c>
      <c r="AJ329" s="48" t="str">
        <f ca="1">IF(AND($B329&gt;0,AJ$7&gt;0),INDEX(Výskyt[#Data],MATCH($B329,Výskyt[kód-P]),AJ$7),"")</f>
        <v/>
      </c>
      <c r="AK329" s="48" t="str">
        <f ca="1">IF(AND($B329&gt;0,AK$7&gt;0),INDEX(Výskyt[#Data],MATCH($B329,Výskyt[kód-P]),AK$7),"")</f>
        <v/>
      </c>
      <c r="AL329" s="48" t="str">
        <f ca="1">IF(AND($B329&gt;0,AL$7&gt;0),INDEX(Výskyt[#Data],MATCH($B329,Výskyt[kód-P]),AL$7),"")</f>
        <v/>
      </c>
      <c r="AM329" s="48" t="str">
        <f ca="1">IF(AND($B329&gt;0,AM$7&gt;0),INDEX(Výskyt[#Data],MATCH($B329,Výskyt[kód-P]),AM$7),"")</f>
        <v/>
      </c>
      <c r="AN329" s="48" t="str">
        <f ca="1">IF(AND($B329&gt;0,AN$7&gt;0),INDEX(Výskyt[#Data],MATCH($B329,Výskyt[kód-P]),AN$7),"")</f>
        <v/>
      </c>
      <c r="AO329" s="48" t="str">
        <f ca="1">IF(AND($B329&gt;0,AO$7&gt;0),INDEX(Výskyt[#Data],MATCH($B329,Výskyt[kód-P]),AO$7),"")</f>
        <v/>
      </c>
      <c r="AP329" s="48" t="str">
        <f ca="1">IF(AND($B329&gt;0,AP$7&gt;0),INDEX(Výskyt[#Data],MATCH($B329,Výskyt[kód-P]),AP$7),"")</f>
        <v/>
      </c>
      <c r="AQ329" s="48" t="str">
        <f ca="1">IF(AND($B329&gt;0,AQ$7&gt;0),INDEX(Výskyt[#Data],MATCH($B329,Výskyt[kód-P]),AQ$7),"")</f>
        <v/>
      </c>
      <c r="AR329" s="48" t="str">
        <f ca="1">IF(AND($B329&gt;0,AR$7&gt;0),INDEX(Výskyt[#Data],MATCH($B329,Výskyt[kód-P]),AR$7),"")</f>
        <v/>
      </c>
      <c r="AS329" s="48" t="str">
        <f ca="1">IF(AND($B329&gt;0,AS$7&gt;0),INDEX(Výskyt[#Data],MATCH($B329,Výskyt[kód-P]),AS$7),"")</f>
        <v/>
      </c>
      <c r="AT329" s="48" t="str">
        <f ca="1">IF(AND($B329&gt;0,AT$7&gt;0),INDEX(Výskyt[#Data],MATCH($B329,Výskyt[kód-P]),AT$7),"")</f>
        <v/>
      </c>
      <c r="AU329" s="48" t="str">
        <f ca="1">IF(AND($B329&gt;0,AU$7&gt;0),INDEX(Výskyt[#Data],MATCH($B329,Výskyt[kód-P]),AU$7),"")</f>
        <v/>
      </c>
      <c r="AV329" s="48" t="str">
        <f ca="1">IF(AND($B329&gt;0,AV$7&gt;0),INDEX(Výskyt[#Data],MATCH($B329,Výskyt[kód-P]),AV$7),"")</f>
        <v/>
      </c>
      <c r="AW329" s="48" t="str">
        <f ca="1">IF(AND($B329&gt;0,AW$7&gt;0),INDEX(Výskyt[#Data],MATCH($B329,Výskyt[kód-P]),AW$7),"")</f>
        <v/>
      </c>
      <c r="AX329" s="48" t="str">
        <f ca="1">IF(AND($B329&gt;0,AX$7&gt;0),INDEX(Výskyt[#Data],MATCH($B329,Výskyt[kód-P]),AX$7),"")</f>
        <v/>
      </c>
      <c r="AY329" s="48" t="str">
        <f ca="1">IF(AND($B329&gt;0,AY$7&gt;0),INDEX(Výskyt[#Data],MATCH($B329,Výskyt[kód-P]),AY$7),"")</f>
        <v/>
      </c>
      <c r="AZ329" s="48" t="str">
        <f ca="1">IF(AND($B329&gt;0,AZ$7&gt;0),INDEX(Výskyt[#Data],MATCH($B329,Výskyt[kód-P]),AZ$7),"")</f>
        <v/>
      </c>
      <c r="BA329" s="48" t="str">
        <f ca="1">IF(AND($B329&gt;0,BA$7&gt;0),INDEX(Výskyt[#Data],MATCH($B329,Výskyt[kód-P]),BA$7),"")</f>
        <v/>
      </c>
      <c r="BB329" s="42"/>
    </row>
    <row r="330" spans="1:54" ht="12.75" customHeight="1" x14ac:dyDescent="0.4">
      <c r="A330" s="54">
        <v>322</v>
      </c>
      <c r="B330" s="55" t="str">
        <f>IFERROR(INDEX(Výskyt[[poradie]:[kód-P]],MATCH(A330,Výskyt[poradie],0),2),"")</f>
        <v/>
      </c>
      <c r="C330" s="55" t="str">
        <f>IFERROR(INDEX(Cenník[[Kód]:[Názov]],MATCH($B330,Cenník[Kód]),2),"")</f>
        <v/>
      </c>
      <c r="D330" s="48" t="str">
        <f t="shared" ref="D330:D393" ca="1" si="15">IF(SUM(I330:BA330)&lt;&gt;0,SUM(I330:BA330),"")</f>
        <v/>
      </c>
      <c r="E330" s="56" t="str">
        <f>IFERROR(INDEX(Cenník[[KódN]:[JC]],MATCH($B330,Cenník[KódN]),2),"")</f>
        <v/>
      </c>
      <c r="F330" s="57" t="str">
        <f t="shared" ref="F330:F393" ca="1" si="16">IFERROR(D330*E330,"")</f>
        <v/>
      </c>
      <c r="G330" s="42"/>
      <c r="H330" s="58" t="str">
        <f t="shared" ref="H330:H393" si="17">IF(B330&gt;0,C330,"")</f>
        <v/>
      </c>
      <c r="I330" s="48" t="str">
        <f ca="1">IF(AND($B330&gt;0,I$7&gt;0),INDEX(Výskyt[#Data],MATCH($B330,Výskyt[kód-P]),I$7),"")</f>
        <v/>
      </c>
      <c r="J330" s="48" t="str">
        <f ca="1">IF(AND($B330&gt;0,J$7&gt;0),INDEX(Výskyt[#Data],MATCH($B330,Výskyt[kód-P]),J$7),"")</f>
        <v/>
      </c>
      <c r="K330" s="48" t="str">
        <f ca="1">IF(AND($B330&gt;0,K$7&gt;0),INDEX(Výskyt[#Data],MATCH($B330,Výskyt[kód-P]),K$7),"")</f>
        <v/>
      </c>
      <c r="L330" s="48" t="str">
        <f ca="1">IF(AND($B330&gt;0,L$7&gt;0),INDEX(Výskyt[#Data],MATCH($B330,Výskyt[kód-P]),L$7),"")</f>
        <v/>
      </c>
      <c r="M330" s="48" t="str">
        <f ca="1">IF(AND($B330&gt;0,M$7&gt;0),INDEX(Výskyt[#Data],MATCH($B330,Výskyt[kód-P]),M$7),"")</f>
        <v/>
      </c>
      <c r="N330" s="48" t="str">
        <f ca="1">IF(AND($B330&gt;0,N$7&gt;0),INDEX(Výskyt[#Data],MATCH($B330,Výskyt[kód-P]),N$7),"")</f>
        <v/>
      </c>
      <c r="O330" s="48" t="str">
        <f ca="1">IF(AND($B330&gt;0,O$7&gt;0),INDEX(Výskyt[#Data],MATCH($B330,Výskyt[kód-P]),O$7),"")</f>
        <v/>
      </c>
      <c r="P330" s="48" t="str">
        <f ca="1">IF(AND($B330&gt;0,P$7&gt;0),INDEX(Výskyt[#Data],MATCH($B330,Výskyt[kód-P]),P$7),"")</f>
        <v/>
      </c>
      <c r="Q330" s="48" t="str">
        <f ca="1">IF(AND($B330&gt;0,Q$7&gt;0),INDEX(Výskyt[#Data],MATCH($B330,Výskyt[kód-P]),Q$7),"")</f>
        <v/>
      </c>
      <c r="R330" s="48" t="str">
        <f ca="1">IF(AND($B330&gt;0,R$7&gt;0),INDEX(Výskyt[#Data],MATCH($B330,Výskyt[kód-P]),R$7),"")</f>
        <v/>
      </c>
      <c r="S330" s="48" t="str">
        <f ca="1">IF(AND($B330&gt;0,S$7&gt;0),INDEX(Výskyt[#Data],MATCH($B330,Výskyt[kód-P]),S$7),"")</f>
        <v/>
      </c>
      <c r="T330" s="48" t="str">
        <f ca="1">IF(AND($B330&gt;0,T$7&gt;0),INDEX(Výskyt[#Data],MATCH($B330,Výskyt[kód-P]),T$7),"")</f>
        <v/>
      </c>
      <c r="U330" s="48" t="str">
        <f ca="1">IF(AND($B330&gt;0,U$7&gt;0),INDEX(Výskyt[#Data],MATCH($B330,Výskyt[kód-P]),U$7),"")</f>
        <v/>
      </c>
      <c r="V330" s="48" t="str">
        <f ca="1">IF(AND($B330&gt;0,V$7&gt;0),INDEX(Výskyt[#Data],MATCH($B330,Výskyt[kód-P]),V$7),"")</f>
        <v/>
      </c>
      <c r="W330" s="48" t="str">
        <f ca="1">IF(AND($B330&gt;0,W$7&gt;0),INDEX(Výskyt[#Data],MATCH($B330,Výskyt[kód-P]),W$7),"")</f>
        <v/>
      </c>
      <c r="X330" s="48" t="str">
        <f ca="1">IF(AND($B330&gt;0,X$7&gt;0),INDEX(Výskyt[#Data],MATCH($B330,Výskyt[kód-P]),X$7),"")</f>
        <v/>
      </c>
      <c r="Y330" s="48" t="str">
        <f ca="1">IF(AND($B330&gt;0,Y$7&gt;0),INDEX(Výskyt[#Data],MATCH($B330,Výskyt[kód-P]),Y$7),"")</f>
        <v/>
      </c>
      <c r="Z330" s="48" t="str">
        <f ca="1">IF(AND($B330&gt;0,Z$7&gt;0),INDEX(Výskyt[#Data],MATCH($B330,Výskyt[kód-P]),Z$7),"")</f>
        <v/>
      </c>
      <c r="AA330" s="48" t="str">
        <f ca="1">IF(AND($B330&gt;0,AA$7&gt;0),INDEX(Výskyt[#Data],MATCH($B330,Výskyt[kód-P]),AA$7),"")</f>
        <v/>
      </c>
      <c r="AB330" s="48" t="str">
        <f ca="1">IF(AND($B330&gt;0,AB$7&gt;0),INDEX(Výskyt[#Data],MATCH($B330,Výskyt[kód-P]),AB$7),"")</f>
        <v/>
      </c>
      <c r="AC330" s="48" t="str">
        <f ca="1">IF(AND($B330&gt;0,AC$7&gt;0),INDEX(Výskyt[#Data],MATCH($B330,Výskyt[kód-P]),AC$7),"")</f>
        <v/>
      </c>
      <c r="AD330" s="48" t="str">
        <f ca="1">IF(AND($B330&gt;0,AD$7&gt;0),INDEX(Výskyt[#Data],MATCH($B330,Výskyt[kód-P]),AD$7),"")</f>
        <v/>
      </c>
      <c r="AE330" s="48" t="str">
        <f ca="1">IF(AND($B330&gt;0,AE$7&gt;0),INDEX(Výskyt[#Data],MATCH($B330,Výskyt[kód-P]),AE$7),"")</f>
        <v/>
      </c>
      <c r="AF330" s="48" t="str">
        <f ca="1">IF(AND($B330&gt;0,AF$7&gt;0),INDEX(Výskyt[#Data],MATCH($B330,Výskyt[kód-P]),AF$7),"")</f>
        <v/>
      </c>
      <c r="AG330" s="48" t="str">
        <f ca="1">IF(AND($B330&gt;0,AG$7&gt;0),INDEX(Výskyt[#Data],MATCH($B330,Výskyt[kód-P]),AG$7),"")</f>
        <v/>
      </c>
      <c r="AH330" s="48" t="str">
        <f ca="1">IF(AND($B330&gt;0,AH$7&gt;0),INDEX(Výskyt[#Data],MATCH($B330,Výskyt[kód-P]),AH$7),"")</f>
        <v/>
      </c>
      <c r="AI330" s="48" t="str">
        <f ca="1">IF(AND($B330&gt;0,AI$7&gt;0),INDEX(Výskyt[#Data],MATCH($B330,Výskyt[kód-P]),AI$7),"")</f>
        <v/>
      </c>
      <c r="AJ330" s="48" t="str">
        <f ca="1">IF(AND($B330&gt;0,AJ$7&gt;0),INDEX(Výskyt[#Data],MATCH($B330,Výskyt[kód-P]),AJ$7),"")</f>
        <v/>
      </c>
      <c r="AK330" s="48" t="str">
        <f ca="1">IF(AND($B330&gt;0,AK$7&gt;0),INDEX(Výskyt[#Data],MATCH($B330,Výskyt[kód-P]),AK$7),"")</f>
        <v/>
      </c>
      <c r="AL330" s="48" t="str">
        <f ca="1">IF(AND($B330&gt;0,AL$7&gt;0),INDEX(Výskyt[#Data],MATCH($B330,Výskyt[kód-P]),AL$7),"")</f>
        <v/>
      </c>
      <c r="AM330" s="48" t="str">
        <f ca="1">IF(AND($B330&gt;0,AM$7&gt;0),INDEX(Výskyt[#Data],MATCH($B330,Výskyt[kód-P]),AM$7),"")</f>
        <v/>
      </c>
      <c r="AN330" s="48" t="str">
        <f ca="1">IF(AND($B330&gt;0,AN$7&gt;0),INDEX(Výskyt[#Data],MATCH($B330,Výskyt[kód-P]),AN$7),"")</f>
        <v/>
      </c>
      <c r="AO330" s="48" t="str">
        <f ca="1">IF(AND($B330&gt;0,AO$7&gt;0),INDEX(Výskyt[#Data],MATCH($B330,Výskyt[kód-P]),AO$7),"")</f>
        <v/>
      </c>
      <c r="AP330" s="48" t="str">
        <f ca="1">IF(AND($B330&gt;0,AP$7&gt;0),INDEX(Výskyt[#Data],MATCH($B330,Výskyt[kód-P]),AP$7),"")</f>
        <v/>
      </c>
      <c r="AQ330" s="48" t="str">
        <f ca="1">IF(AND($B330&gt;0,AQ$7&gt;0),INDEX(Výskyt[#Data],MATCH($B330,Výskyt[kód-P]),AQ$7),"")</f>
        <v/>
      </c>
      <c r="AR330" s="48" t="str">
        <f ca="1">IF(AND($B330&gt;0,AR$7&gt;0),INDEX(Výskyt[#Data],MATCH($B330,Výskyt[kód-P]),AR$7),"")</f>
        <v/>
      </c>
      <c r="AS330" s="48" t="str">
        <f ca="1">IF(AND($B330&gt;0,AS$7&gt;0),INDEX(Výskyt[#Data],MATCH($B330,Výskyt[kód-P]),AS$7),"")</f>
        <v/>
      </c>
      <c r="AT330" s="48" t="str">
        <f ca="1">IF(AND($B330&gt;0,AT$7&gt;0),INDEX(Výskyt[#Data],MATCH($B330,Výskyt[kód-P]),AT$7),"")</f>
        <v/>
      </c>
      <c r="AU330" s="48" t="str">
        <f ca="1">IF(AND($B330&gt;0,AU$7&gt;0),INDEX(Výskyt[#Data],MATCH($B330,Výskyt[kód-P]),AU$7),"")</f>
        <v/>
      </c>
      <c r="AV330" s="48" t="str">
        <f ca="1">IF(AND($B330&gt;0,AV$7&gt;0),INDEX(Výskyt[#Data],MATCH($B330,Výskyt[kód-P]),AV$7),"")</f>
        <v/>
      </c>
      <c r="AW330" s="48" t="str">
        <f ca="1">IF(AND($B330&gt;0,AW$7&gt;0),INDEX(Výskyt[#Data],MATCH($B330,Výskyt[kód-P]),AW$7),"")</f>
        <v/>
      </c>
      <c r="AX330" s="48" t="str">
        <f ca="1">IF(AND($B330&gt;0,AX$7&gt;0),INDEX(Výskyt[#Data],MATCH($B330,Výskyt[kód-P]),AX$7),"")</f>
        <v/>
      </c>
      <c r="AY330" s="48" t="str">
        <f ca="1">IF(AND($B330&gt;0,AY$7&gt;0),INDEX(Výskyt[#Data],MATCH($B330,Výskyt[kód-P]),AY$7),"")</f>
        <v/>
      </c>
      <c r="AZ330" s="48" t="str">
        <f ca="1">IF(AND($B330&gt;0,AZ$7&gt;0),INDEX(Výskyt[#Data],MATCH($B330,Výskyt[kód-P]),AZ$7),"")</f>
        <v/>
      </c>
      <c r="BA330" s="48" t="str">
        <f ca="1">IF(AND($B330&gt;0,BA$7&gt;0),INDEX(Výskyt[#Data],MATCH($B330,Výskyt[kód-P]),BA$7),"")</f>
        <v/>
      </c>
      <c r="BB330" s="42"/>
    </row>
    <row r="331" spans="1:54" ht="12.75" customHeight="1" x14ac:dyDescent="0.4">
      <c r="A331" s="54">
        <v>323</v>
      </c>
      <c r="B331" s="55" t="str">
        <f>IFERROR(INDEX(Výskyt[[poradie]:[kód-P]],MATCH(A331,Výskyt[poradie],0),2),"")</f>
        <v/>
      </c>
      <c r="C331" s="55" t="str">
        <f>IFERROR(INDEX(Cenník[[Kód]:[Názov]],MATCH($B331,Cenník[Kód]),2),"")</f>
        <v/>
      </c>
      <c r="D331" s="48" t="str">
        <f t="shared" ca="1" si="15"/>
        <v/>
      </c>
      <c r="E331" s="56" t="str">
        <f>IFERROR(INDEX(Cenník[[KódN]:[JC]],MATCH($B331,Cenník[KódN]),2),"")</f>
        <v/>
      </c>
      <c r="F331" s="57" t="str">
        <f t="shared" ca="1" si="16"/>
        <v/>
      </c>
      <c r="G331" s="42"/>
      <c r="H331" s="58" t="str">
        <f t="shared" si="17"/>
        <v/>
      </c>
      <c r="I331" s="48" t="str">
        <f ca="1">IF(AND($B331&gt;0,I$7&gt;0),INDEX(Výskyt[#Data],MATCH($B331,Výskyt[kód-P]),I$7),"")</f>
        <v/>
      </c>
      <c r="J331" s="48" t="str">
        <f ca="1">IF(AND($B331&gt;0,J$7&gt;0),INDEX(Výskyt[#Data],MATCH($B331,Výskyt[kód-P]),J$7),"")</f>
        <v/>
      </c>
      <c r="K331" s="48" t="str">
        <f ca="1">IF(AND($B331&gt;0,K$7&gt;0),INDEX(Výskyt[#Data],MATCH($B331,Výskyt[kód-P]),K$7),"")</f>
        <v/>
      </c>
      <c r="L331" s="48" t="str">
        <f ca="1">IF(AND($B331&gt;0,L$7&gt;0),INDEX(Výskyt[#Data],MATCH($B331,Výskyt[kód-P]),L$7),"")</f>
        <v/>
      </c>
      <c r="M331" s="48" t="str">
        <f ca="1">IF(AND($B331&gt;0,M$7&gt;0),INDEX(Výskyt[#Data],MATCH($B331,Výskyt[kód-P]),M$7),"")</f>
        <v/>
      </c>
      <c r="N331" s="48" t="str">
        <f ca="1">IF(AND($B331&gt;0,N$7&gt;0),INDEX(Výskyt[#Data],MATCH($B331,Výskyt[kód-P]),N$7),"")</f>
        <v/>
      </c>
      <c r="O331" s="48" t="str">
        <f ca="1">IF(AND($B331&gt;0,O$7&gt;0),INDEX(Výskyt[#Data],MATCH($B331,Výskyt[kód-P]),O$7),"")</f>
        <v/>
      </c>
      <c r="P331" s="48" t="str">
        <f ca="1">IF(AND($B331&gt;0,P$7&gt;0),INDEX(Výskyt[#Data],MATCH($B331,Výskyt[kód-P]),P$7),"")</f>
        <v/>
      </c>
      <c r="Q331" s="48" t="str">
        <f ca="1">IF(AND($B331&gt;0,Q$7&gt;0),INDEX(Výskyt[#Data],MATCH($B331,Výskyt[kód-P]),Q$7),"")</f>
        <v/>
      </c>
      <c r="R331" s="48" t="str">
        <f ca="1">IF(AND($B331&gt;0,R$7&gt;0),INDEX(Výskyt[#Data],MATCH($B331,Výskyt[kód-P]),R$7),"")</f>
        <v/>
      </c>
      <c r="S331" s="48" t="str">
        <f ca="1">IF(AND($B331&gt;0,S$7&gt;0),INDEX(Výskyt[#Data],MATCH($B331,Výskyt[kód-P]),S$7),"")</f>
        <v/>
      </c>
      <c r="T331" s="48" t="str">
        <f ca="1">IF(AND($B331&gt;0,T$7&gt;0),INDEX(Výskyt[#Data],MATCH($B331,Výskyt[kód-P]),T$7),"")</f>
        <v/>
      </c>
      <c r="U331" s="48" t="str">
        <f ca="1">IF(AND($B331&gt;0,U$7&gt;0),INDEX(Výskyt[#Data],MATCH($B331,Výskyt[kód-P]),U$7),"")</f>
        <v/>
      </c>
      <c r="V331" s="48" t="str">
        <f ca="1">IF(AND($B331&gt;0,V$7&gt;0),INDEX(Výskyt[#Data],MATCH($B331,Výskyt[kód-P]),V$7),"")</f>
        <v/>
      </c>
      <c r="W331" s="48" t="str">
        <f ca="1">IF(AND($B331&gt;0,W$7&gt;0),INDEX(Výskyt[#Data],MATCH($B331,Výskyt[kód-P]),W$7),"")</f>
        <v/>
      </c>
      <c r="X331" s="48" t="str">
        <f ca="1">IF(AND($B331&gt;0,X$7&gt;0),INDEX(Výskyt[#Data],MATCH($B331,Výskyt[kód-P]),X$7),"")</f>
        <v/>
      </c>
      <c r="Y331" s="48" t="str">
        <f ca="1">IF(AND($B331&gt;0,Y$7&gt;0),INDEX(Výskyt[#Data],MATCH($B331,Výskyt[kód-P]),Y$7),"")</f>
        <v/>
      </c>
      <c r="Z331" s="48" t="str">
        <f ca="1">IF(AND($B331&gt;0,Z$7&gt;0),INDEX(Výskyt[#Data],MATCH($B331,Výskyt[kód-P]),Z$7),"")</f>
        <v/>
      </c>
      <c r="AA331" s="48" t="str">
        <f ca="1">IF(AND($B331&gt;0,AA$7&gt;0),INDEX(Výskyt[#Data],MATCH($B331,Výskyt[kód-P]),AA$7),"")</f>
        <v/>
      </c>
      <c r="AB331" s="48" t="str">
        <f ca="1">IF(AND($B331&gt;0,AB$7&gt;0),INDEX(Výskyt[#Data],MATCH($B331,Výskyt[kód-P]),AB$7),"")</f>
        <v/>
      </c>
      <c r="AC331" s="48" t="str">
        <f ca="1">IF(AND($B331&gt;0,AC$7&gt;0),INDEX(Výskyt[#Data],MATCH($B331,Výskyt[kód-P]),AC$7),"")</f>
        <v/>
      </c>
      <c r="AD331" s="48" t="str">
        <f ca="1">IF(AND($B331&gt;0,AD$7&gt;0),INDEX(Výskyt[#Data],MATCH($B331,Výskyt[kód-P]),AD$7),"")</f>
        <v/>
      </c>
      <c r="AE331" s="48" t="str">
        <f ca="1">IF(AND($B331&gt;0,AE$7&gt;0),INDEX(Výskyt[#Data],MATCH($B331,Výskyt[kód-P]),AE$7),"")</f>
        <v/>
      </c>
      <c r="AF331" s="48" t="str">
        <f ca="1">IF(AND($B331&gt;0,AF$7&gt;0),INDEX(Výskyt[#Data],MATCH($B331,Výskyt[kód-P]),AF$7),"")</f>
        <v/>
      </c>
      <c r="AG331" s="48" t="str">
        <f ca="1">IF(AND($B331&gt;0,AG$7&gt;0),INDEX(Výskyt[#Data],MATCH($B331,Výskyt[kód-P]),AG$7),"")</f>
        <v/>
      </c>
      <c r="AH331" s="48" t="str">
        <f ca="1">IF(AND($B331&gt;0,AH$7&gt;0),INDEX(Výskyt[#Data],MATCH($B331,Výskyt[kód-P]),AH$7),"")</f>
        <v/>
      </c>
      <c r="AI331" s="48" t="str">
        <f ca="1">IF(AND($B331&gt;0,AI$7&gt;0),INDEX(Výskyt[#Data],MATCH($B331,Výskyt[kód-P]),AI$7),"")</f>
        <v/>
      </c>
      <c r="AJ331" s="48" t="str">
        <f ca="1">IF(AND($B331&gt;0,AJ$7&gt;0),INDEX(Výskyt[#Data],MATCH($B331,Výskyt[kód-P]),AJ$7),"")</f>
        <v/>
      </c>
      <c r="AK331" s="48" t="str">
        <f ca="1">IF(AND($B331&gt;0,AK$7&gt;0),INDEX(Výskyt[#Data],MATCH($B331,Výskyt[kód-P]),AK$7),"")</f>
        <v/>
      </c>
      <c r="AL331" s="48" t="str">
        <f ca="1">IF(AND($B331&gt;0,AL$7&gt;0),INDEX(Výskyt[#Data],MATCH($B331,Výskyt[kód-P]),AL$7),"")</f>
        <v/>
      </c>
      <c r="AM331" s="48" t="str">
        <f ca="1">IF(AND($B331&gt;0,AM$7&gt;0),INDEX(Výskyt[#Data],MATCH($B331,Výskyt[kód-P]),AM$7),"")</f>
        <v/>
      </c>
      <c r="AN331" s="48" t="str">
        <f ca="1">IF(AND($B331&gt;0,AN$7&gt;0),INDEX(Výskyt[#Data],MATCH($B331,Výskyt[kód-P]),AN$7),"")</f>
        <v/>
      </c>
      <c r="AO331" s="48" t="str">
        <f ca="1">IF(AND($B331&gt;0,AO$7&gt;0),INDEX(Výskyt[#Data],MATCH($B331,Výskyt[kód-P]),AO$7),"")</f>
        <v/>
      </c>
      <c r="AP331" s="48" t="str">
        <f ca="1">IF(AND($B331&gt;0,AP$7&gt;0),INDEX(Výskyt[#Data],MATCH($B331,Výskyt[kód-P]),AP$7),"")</f>
        <v/>
      </c>
      <c r="AQ331" s="48" t="str">
        <f ca="1">IF(AND($B331&gt;0,AQ$7&gt;0),INDEX(Výskyt[#Data],MATCH($B331,Výskyt[kód-P]),AQ$7),"")</f>
        <v/>
      </c>
      <c r="AR331" s="48" t="str">
        <f ca="1">IF(AND($B331&gt;0,AR$7&gt;0),INDEX(Výskyt[#Data],MATCH($B331,Výskyt[kód-P]),AR$7),"")</f>
        <v/>
      </c>
      <c r="AS331" s="48" t="str">
        <f ca="1">IF(AND($B331&gt;0,AS$7&gt;0),INDEX(Výskyt[#Data],MATCH($B331,Výskyt[kód-P]),AS$7),"")</f>
        <v/>
      </c>
      <c r="AT331" s="48" t="str">
        <f ca="1">IF(AND($B331&gt;0,AT$7&gt;0),INDEX(Výskyt[#Data],MATCH($B331,Výskyt[kód-P]),AT$7),"")</f>
        <v/>
      </c>
      <c r="AU331" s="48" t="str">
        <f ca="1">IF(AND($B331&gt;0,AU$7&gt;0),INDEX(Výskyt[#Data],MATCH($B331,Výskyt[kód-P]),AU$7),"")</f>
        <v/>
      </c>
      <c r="AV331" s="48" t="str">
        <f ca="1">IF(AND($B331&gt;0,AV$7&gt;0),INDEX(Výskyt[#Data],MATCH($B331,Výskyt[kód-P]),AV$7),"")</f>
        <v/>
      </c>
      <c r="AW331" s="48" t="str">
        <f ca="1">IF(AND($B331&gt;0,AW$7&gt;0),INDEX(Výskyt[#Data],MATCH($B331,Výskyt[kód-P]),AW$7),"")</f>
        <v/>
      </c>
      <c r="AX331" s="48" t="str">
        <f ca="1">IF(AND($B331&gt;0,AX$7&gt;0),INDEX(Výskyt[#Data],MATCH($B331,Výskyt[kód-P]),AX$7),"")</f>
        <v/>
      </c>
      <c r="AY331" s="48" t="str">
        <f ca="1">IF(AND($B331&gt;0,AY$7&gt;0),INDEX(Výskyt[#Data],MATCH($B331,Výskyt[kód-P]),AY$7),"")</f>
        <v/>
      </c>
      <c r="AZ331" s="48" t="str">
        <f ca="1">IF(AND($B331&gt;0,AZ$7&gt;0),INDEX(Výskyt[#Data],MATCH($B331,Výskyt[kód-P]),AZ$7),"")</f>
        <v/>
      </c>
      <c r="BA331" s="48" t="str">
        <f ca="1">IF(AND($B331&gt;0,BA$7&gt;0),INDEX(Výskyt[#Data],MATCH($B331,Výskyt[kód-P]),BA$7),"")</f>
        <v/>
      </c>
      <c r="BB331" s="42"/>
    </row>
    <row r="332" spans="1:54" ht="12.75" customHeight="1" x14ac:dyDescent="0.4">
      <c r="A332" s="54">
        <v>324</v>
      </c>
      <c r="B332" s="55" t="str">
        <f>IFERROR(INDEX(Výskyt[[poradie]:[kód-P]],MATCH(A332,Výskyt[poradie],0),2),"")</f>
        <v/>
      </c>
      <c r="C332" s="55" t="str">
        <f>IFERROR(INDEX(Cenník[[Kód]:[Názov]],MATCH($B332,Cenník[Kód]),2),"")</f>
        <v/>
      </c>
      <c r="D332" s="48" t="str">
        <f t="shared" ca="1" si="15"/>
        <v/>
      </c>
      <c r="E332" s="56" t="str">
        <f>IFERROR(INDEX(Cenník[[KódN]:[JC]],MATCH($B332,Cenník[KódN]),2),"")</f>
        <v/>
      </c>
      <c r="F332" s="57" t="str">
        <f t="shared" ca="1" si="16"/>
        <v/>
      </c>
      <c r="G332" s="42"/>
      <c r="H332" s="58" t="str">
        <f t="shared" si="17"/>
        <v/>
      </c>
      <c r="I332" s="48" t="str">
        <f ca="1">IF(AND($B332&gt;0,I$7&gt;0),INDEX(Výskyt[#Data],MATCH($B332,Výskyt[kód-P]),I$7),"")</f>
        <v/>
      </c>
      <c r="J332" s="48" t="str">
        <f ca="1">IF(AND($B332&gt;0,J$7&gt;0),INDEX(Výskyt[#Data],MATCH($B332,Výskyt[kód-P]),J$7),"")</f>
        <v/>
      </c>
      <c r="K332" s="48" t="str">
        <f ca="1">IF(AND($B332&gt;0,K$7&gt;0),INDEX(Výskyt[#Data],MATCH($B332,Výskyt[kód-P]),K$7),"")</f>
        <v/>
      </c>
      <c r="L332" s="48" t="str">
        <f ca="1">IF(AND($B332&gt;0,L$7&gt;0),INDEX(Výskyt[#Data],MATCH($B332,Výskyt[kód-P]),L$7),"")</f>
        <v/>
      </c>
      <c r="M332" s="48" t="str">
        <f ca="1">IF(AND($B332&gt;0,M$7&gt;0),INDEX(Výskyt[#Data],MATCH($B332,Výskyt[kód-P]),M$7),"")</f>
        <v/>
      </c>
      <c r="N332" s="48" t="str">
        <f ca="1">IF(AND($B332&gt;0,N$7&gt;0),INDEX(Výskyt[#Data],MATCH($B332,Výskyt[kód-P]),N$7),"")</f>
        <v/>
      </c>
      <c r="O332" s="48" t="str">
        <f ca="1">IF(AND($B332&gt;0,O$7&gt;0),INDEX(Výskyt[#Data],MATCH($B332,Výskyt[kód-P]),O$7),"")</f>
        <v/>
      </c>
      <c r="P332" s="48" t="str">
        <f ca="1">IF(AND($B332&gt;0,P$7&gt;0),INDEX(Výskyt[#Data],MATCH($B332,Výskyt[kód-P]),P$7),"")</f>
        <v/>
      </c>
      <c r="Q332" s="48" t="str">
        <f ca="1">IF(AND($B332&gt;0,Q$7&gt;0),INDEX(Výskyt[#Data],MATCH($B332,Výskyt[kód-P]),Q$7),"")</f>
        <v/>
      </c>
      <c r="R332" s="48" t="str">
        <f ca="1">IF(AND($B332&gt;0,R$7&gt;0),INDEX(Výskyt[#Data],MATCH($B332,Výskyt[kód-P]),R$7),"")</f>
        <v/>
      </c>
      <c r="S332" s="48" t="str">
        <f ca="1">IF(AND($B332&gt;0,S$7&gt;0),INDEX(Výskyt[#Data],MATCH($B332,Výskyt[kód-P]),S$7),"")</f>
        <v/>
      </c>
      <c r="T332" s="48" t="str">
        <f ca="1">IF(AND($B332&gt;0,T$7&gt;0),INDEX(Výskyt[#Data],MATCH($B332,Výskyt[kód-P]),T$7),"")</f>
        <v/>
      </c>
      <c r="U332" s="48" t="str">
        <f ca="1">IF(AND($B332&gt;0,U$7&gt;0),INDEX(Výskyt[#Data],MATCH($B332,Výskyt[kód-P]),U$7),"")</f>
        <v/>
      </c>
      <c r="V332" s="48" t="str">
        <f ca="1">IF(AND($B332&gt;0,V$7&gt;0),INDEX(Výskyt[#Data],MATCH($B332,Výskyt[kód-P]),V$7),"")</f>
        <v/>
      </c>
      <c r="W332" s="48" t="str">
        <f ca="1">IF(AND($B332&gt;0,W$7&gt;0),INDEX(Výskyt[#Data],MATCH($B332,Výskyt[kód-P]),W$7),"")</f>
        <v/>
      </c>
      <c r="X332" s="48" t="str">
        <f ca="1">IF(AND($B332&gt;0,X$7&gt;0),INDEX(Výskyt[#Data],MATCH($B332,Výskyt[kód-P]),X$7),"")</f>
        <v/>
      </c>
      <c r="Y332" s="48" t="str">
        <f ca="1">IF(AND($B332&gt;0,Y$7&gt;0),INDEX(Výskyt[#Data],MATCH($B332,Výskyt[kód-P]),Y$7),"")</f>
        <v/>
      </c>
      <c r="Z332" s="48" t="str">
        <f ca="1">IF(AND($B332&gt;0,Z$7&gt;0),INDEX(Výskyt[#Data],MATCH($B332,Výskyt[kód-P]),Z$7),"")</f>
        <v/>
      </c>
      <c r="AA332" s="48" t="str">
        <f ca="1">IF(AND($B332&gt;0,AA$7&gt;0),INDEX(Výskyt[#Data],MATCH($B332,Výskyt[kód-P]),AA$7),"")</f>
        <v/>
      </c>
      <c r="AB332" s="48" t="str">
        <f ca="1">IF(AND($B332&gt;0,AB$7&gt;0),INDEX(Výskyt[#Data],MATCH($B332,Výskyt[kód-P]),AB$7),"")</f>
        <v/>
      </c>
      <c r="AC332" s="48" t="str">
        <f ca="1">IF(AND($B332&gt;0,AC$7&gt;0),INDEX(Výskyt[#Data],MATCH($B332,Výskyt[kód-P]),AC$7),"")</f>
        <v/>
      </c>
      <c r="AD332" s="48" t="str">
        <f ca="1">IF(AND($B332&gt;0,AD$7&gt;0),INDEX(Výskyt[#Data],MATCH($B332,Výskyt[kód-P]),AD$7),"")</f>
        <v/>
      </c>
      <c r="AE332" s="48" t="str">
        <f ca="1">IF(AND($B332&gt;0,AE$7&gt;0),INDEX(Výskyt[#Data],MATCH($B332,Výskyt[kód-P]),AE$7),"")</f>
        <v/>
      </c>
      <c r="AF332" s="48" t="str">
        <f ca="1">IF(AND($B332&gt;0,AF$7&gt;0),INDEX(Výskyt[#Data],MATCH($B332,Výskyt[kód-P]),AF$7),"")</f>
        <v/>
      </c>
      <c r="AG332" s="48" t="str">
        <f ca="1">IF(AND($B332&gt;0,AG$7&gt;0),INDEX(Výskyt[#Data],MATCH($B332,Výskyt[kód-P]),AG$7),"")</f>
        <v/>
      </c>
      <c r="AH332" s="48" t="str">
        <f ca="1">IF(AND($B332&gt;0,AH$7&gt;0),INDEX(Výskyt[#Data],MATCH($B332,Výskyt[kód-P]),AH$7),"")</f>
        <v/>
      </c>
      <c r="AI332" s="48" t="str">
        <f ca="1">IF(AND($B332&gt;0,AI$7&gt;0),INDEX(Výskyt[#Data],MATCH($B332,Výskyt[kód-P]),AI$7),"")</f>
        <v/>
      </c>
      <c r="AJ332" s="48" t="str">
        <f ca="1">IF(AND($B332&gt;0,AJ$7&gt;0),INDEX(Výskyt[#Data],MATCH($B332,Výskyt[kód-P]),AJ$7),"")</f>
        <v/>
      </c>
      <c r="AK332" s="48" t="str">
        <f ca="1">IF(AND($B332&gt;0,AK$7&gt;0),INDEX(Výskyt[#Data],MATCH($B332,Výskyt[kód-P]),AK$7),"")</f>
        <v/>
      </c>
      <c r="AL332" s="48" t="str">
        <f ca="1">IF(AND($B332&gt;0,AL$7&gt;0),INDEX(Výskyt[#Data],MATCH($B332,Výskyt[kód-P]),AL$7),"")</f>
        <v/>
      </c>
      <c r="AM332" s="48" t="str">
        <f ca="1">IF(AND($B332&gt;0,AM$7&gt;0),INDEX(Výskyt[#Data],MATCH($B332,Výskyt[kód-P]),AM$7),"")</f>
        <v/>
      </c>
      <c r="AN332" s="48" t="str">
        <f ca="1">IF(AND($B332&gt;0,AN$7&gt;0),INDEX(Výskyt[#Data],MATCH($B332,Výskyt[kód-P]),AN$7),"")</f>
        <v/>
      </c>
      <c r="AO332" s="48" t="str">
        <f ca="1">IF(AND($B332&gt;0,AO$7&gt;0),INDEX(Výskyt[#Data],MATCH($B332,Výskyt[kód-P]),AO$7),"")</f>
        <v/>
      </c>
      <c r="AP332" s="48" t="str">
        <f ca="1">IF(AND($B332&gt;0,AP$7&gt;0),INDEX(Výskyt[#Data],MATCH($B332,Výskyt[kód-P]),AP$7),"")</f>
        <v/>
      </c>
      <c r="AQ332" s="48" t="str">
        <f ca="1">IF(AND($B332&gt;0,AQ$7&gt;0),INDEX(Výskyt[#Data],MATCH($B332,Výskyt[kód-P]),AQ$7),"")</f>
        <v/>
      </c>
      <c r="AR332" s="48" t="str">
        <f ca="1">IF(AND($B332&gt;0,AR$7&gt;0),INDEX(Výskyt[#Data],MATCH($B332,Výskyt[kód-P]),AR$7),"")</f>
        <v/>
      </c>
      <c r="AS332" s="48" t="str">
        <f ca="1">IF(AND($B332&gt;0,AS$7&gt;0),INDEX(Výskyt[#Data],MATCH($B332,Výskyt[kód-P]),AS$7),"")</f>
        <v/>
      </c>
      <c r="AT332" s="48" t="str">
        <f ca="1">IF(AND($B332&gt;0,AT$7&gt;0),INDEX(Výskyt[#Data],MATCH($B332,Výskyt[kód-P]),AT$7),"")</f>
        <v/>
      </c>
      <c r="AU332" s="48" t="str">
        <f ca="1">IF(AND($B332&gt;0,AU$7&gt;0),INDEX(Výskyt[#Data],MATCH($B332,Výskyt[kód-P]),AU$7),"")</f>
        <v/>
      </c>
      <c r="AV332" s="48" t="str">
        <f ca="1">IF(AND($B332&gt;0,AV$7&gt;0),INDEX(Výskyt[#Data],MATCH($B332,Výskyt[kód-P]),AV$7),"")</f>
        <v/>
      </c>
      <c r="AW332" s="48" t="str">
        <f ca="1">IF(AND($B332&gt;0,AW$7&gt;0),INDEX(Výskyt[#Data],MATCH($B332,Výskyt[kód-P]),AW$7),"")</f>
        <v/>
      </c>
      <c r="AX332" s="48" t="str">
        <f ca="1">IF(AND($B332&gt;0,AX$7&gt;0),INDEX(Výskyt[#Data],MATCH($B332,Výskyt[kód-P]),AX$7),"")</f>
        <v/>
      </c>
      <c r="AY332" s="48" t="str">
        <f ca="1">IF(AND($B332&gt;0,AY$7&gt;0),INDEX(Výskyt[#Data],MATCH($B332,Výskyt[kód-P]),AY$7),"")</f>
        <v/>
      </c>
      <c r="AZ332" s="48" t="str">
        <f ca="1">IF(AND($B332&gt;0,AZ$7&gt;0),INDEX(Výskyt[#Data],MATCH($B332,Výskyt[kód-P]),AZ$7),"")</f>
        <v/>
      </c>
      <c r="BA332" s="48" t="str">
        <f ca="1">IF(AND($B332&gt;0,BA$7&gt;0),INDEX(Výskyt[#Data],MATCH($B332,Výskyt[kód-P]),BA$7),"")</f>
        <v/>
      </c>
      <c r="BB332" s="42"/>
    </row>
    <row r="333" spans="1:54" ht="12.75" customHeight="1" x14ac:dyDescent="0.4">
      <c r="A333" s="54">
        <v>325</v>
      </c>
      <c r="B333" s="55" t="str">
        <f>IFERROR(INDEX(Výskyt[[poradie]:[kód-P]],MATCH(A333,Výskyt[poradie],0),2),"")</f>
        <v/>
      </c>
      <c r="C333" s="55" t="str">
        <f>IFERROR(INDEX(Cenník[[Kód]:[Názov]],MATCH($B333,Cenník[Kód]),2),"")</f>
        <v/>
      </c>
      <c r="D333" s="48" t="str">
        <f t="shared" ca="1" si="15"/>
        <v/>
      </c>
      <c r="E333" s="56" t="str">
        <f>IFERROR(INDEX(Cenník[[KódN]:[JC]],MATCH($B333,Cenník[KódN]),2),"")</f>
        <v/>
      </c>
      <c r="F333" s="57" t="str">
        <f t="shared" ca="1" si="16"/>
        <v/>
      </c>
      <c r="G333" s="42"/>
      <c r="H333" s="58" t="str">
        <f t="shared" si="17"/>
        <v/>
      </c>
      <c r="I333" s="48" t="str">
        <f ca="1">IF(AND($B333&gt;0,I$7&gt;0),INDEX(Výskyt[#Data],MATCH($B333,Výskyt[kód-P]),I$7),"")</f>
        <v/>
      </c>
      <c r="J333" s="48" t="str">
        <f ca="1">IF(AND($B333&gt;0,J$7&gt;0),INDEX(Výskyt[#Data],MATCH($B333,Výskyt[kód-P]),J$7),"")</f>
        <v/>
      </c>
      <c r="K333" s="48" t="str">
        <f ca="1">IF(AND($B333&gt;0,K$7&gt;0),INDEX(Výskyt[#Data],MATCH($B333,Výskyt[kód-P]),K$7),"")</f>
        <v/>
      </c>
      <c r="L333" s="48" t="str">
        <f ca="1">IF(AND($B333&gt;0,L$7&gt;0),INDEX(Výskyt[#Data],MATCH($B333,Výskyt[kód-P]),L$7),"")</f>
        <v/>
      </c>
      <c r="M333" s="48" t="str">
        <f ca="1">IF(AND($B333&gt;0,M$7&gt;0),INDEX(Výskyt[#Data],MATCH($B333,Výskyt[kód-P]),M$7),"")</f>
        <v/>
      </c>
      <c r="N333" s="48" t="str">
        <f ca="1">IF(AND($B333&gt;0,N$7&gt;0),INDEX(Výskyt[#Data],MATCH($B333,Výskyt[kód-P]),N$7),"")</f>
        <v/>
      </c>
      <c r="O333" s="48" t="str">
        <f ca="1">IF(AND($B333&gt;0,O$7&gt;0),INDEX(Výskyt[#Data],MATCH($B333,Výskyt[kód-P]),O$7),"")</f>
        <v/>
      </c>
      <c r="P333" s="48" t="str">
        <f ca="1">IF(AND($B333&gt;0,P$7&gt;0),INDEX(Výskyt[#Data],MATCH($B333,Výskyt[kód-P]),P$7),"")</f>
        <v/>
      </c>
      <c r="Q333" s="48" t="str">
        <f ca="1">IF(AND($B333&gt;0,Q$7&gt;0),INDEX(Výskyt[#Data],MATCH($B333,Výskyt[kód-P]),Q$7),"")</f>
        <v/>
      </c>
      <c r="R333" s="48" t="str">
        <f ca="1">IF(AND($B333&gt;0,R$7&gt;0),INDEX(Výskyt[#Data],MATCH($B333,Výskyt[kód-P]),R$7),"")</f>
        <v/>
      </c>
      <c r="S333" s="48" t="str">
        <f ca="1">IF(AND($B333&gt;0,S$7&gt;0),INDEX(Výskyt[#Data],MATCH($B333,Výskyt[kód-P]),S$7),"")</f>
        <v/>
      </c>
      <c r="T333" s="48" t="str">
        <f ca="1">IF(AND($B333&gt;0,T$7&gt;0),INDEX(Výskyt[#Data],MATCH($B333,Výskyt[kód-P]),T$7),"")</f>
        <v/>
      </c>
      <c r="U333" s="48" t="str">
        <f ca="1">IF(AND($B333&gt;0,U$7&gt;0),INDEX(Výskyt[#Data],MATCH($B333,Výskyt[kód-P]),U$7),"")</f>
        <v/>
      </c>
      <c r="V333" s="48" t="str">
        <f ca="1">IF(AND($B333&gt;0,V$7&gt;0),INDEX(Výskyt[#Data],MATCH($B333,Výskyt[kód-P]),V$7),"")</f>
        <v/>
      </c>
      <c r="W333" s="48" t="str">
        <f ca="1">IF(AND($B333&gt;0,W$7&gt;0),INDEX(Výskyt[#Data],MATCH($B333,Výskyt[kód-P]),W$7),"")</f>
        <v/>
      </c>
      <c r="X333" s="48" t="str">
        <f ca="1">IF(AND($B333&gt;0,X$7&gt;0),INDEX(Výskyt[#Data],MATCH($B333,Výskyt[kód-P]),X$7),"")</f>
        <v/>
      </c>
      <c r="Y333" s="48" t="str">
        <f ca="1">IF(AND($B333&gt;0,Y$7&gt;0),INDEX(Výskyt[#Data],MATCH($B333,Výskyt[kód-P]),Y$7),"")</f>
        <v/>
      </c>
      <c r="Z333" s="48" t="str">
        <f ca="1">IF(AND($B333&gt;0,Z$7&gt;0),INDEX(Výskyt[#Data],MATCH($B333,Výskyt[kód-P]),Z$7),"")</f>
        <v/>
      </c>
      <c r="AA333" s="48" t="str">
        <f ca="1">IF(AND($B333&gt;0,AA$7&gt;0),INDEX(Výskyt[#Data],MATCH($B333,Výskyt[kód-P]),AA$7),"")</f>
        <v/>
      </c>
      <c r="AB333" s="48" t="str">
        <f ca="1">IF(AND($B333&gt;0,AB$7&gt;0),INDEX(Výskyt[#Data],MATCH($B333,Výskyt[kód-P]),AB$7),"")</f>
        <v/>
      </c>
      <c r="AC333" s="48" t="str">
        <f ca="1">IF(AND($B333&gt;0,AC$7&gt;0),INDEX(Výskyt[#Data],MATCH($B333,Výskyt[kód-P]),AC$7),"")</f>
        <v/>
      </c>
      <c r="AD333" s="48" t="str">
        <f ca="1">IF(AND($B333&gt;0,AD$7&gt;0),INDEX(Výskyt[#Data],MATCH($B333,Výskyt[kód-P]),AD$7),"")</f>
        <v/>
      </c>
      <c r="AE333" s="48" t="str">
        <f ca="1">IF(AND($B333&gt;0,AE$7&gt;0),INDEX(Výskyt[#Data],MATCH($B333,Výskyt[kód-P]),AE$7),"")</f>
        <v/>
      </c>
      <c r="AF333" s="48" t="str">
        <f ca="1">IF(AND($B333&gt;0,AF$7&gt;0),INDEX(Výskyt[#Data],MATCH($B333,Výskyt[kód-P]),AF$7),"")</f>
        <v/>
      </c>
      <c r="AG333" s="48" t="str">
        <f ca="1">IF(AND($B333&gt;0,AG$7&gt;0),INDEX(Výskyt[#Data],MATCH($B333,Výskyt[kód-P]),AG$7),"")</f>
        <v/>
      </c>
      <c r="AH333" s="48" t="str">
        <f ca="1">IF(AND($B333&gt;0,AH$7&gt;0),INDEX(Výskyt[#Data],MATCH($B333,Výskyt[kód-P]),AH$7),"")</f>
        <v/>
      </c>
      <c r="AI333" s="48" t="str">
        <f ca="1">IF(AND($B333&gt;0,AI$7&gt;0),INDEX(Výskyt[#Data],MATCH($B333,Výskyt[kód-P]),AI$7),"")</f>
        <v/>
      </c>
      <c r="AJ333" s="48" t="str">
        <f ca="1">IF(AND($B333&gt;0,AJ$7&gt;0),INDEX(Výskyt[#Data],MATCH($B333,Výskyt[kód-P]),AJ$7),"")</f>
        <v/>
      </c>
      <c r="AK333" s="48" t="str">
        <f ca="1">IF(AND($B333&gt;0,AK$7&gt;0),INDEX(Výskyt[#Data],MATCH($B333,Výskyt[kód-P]),AK$7),"")</f>
        <v/>
      </c>
      <c r="AL333" s="48" t="str">
        <f ca="1">IF(AND($B333&gt;0,AL$7&gt;0),INDEX(Výskyt[#Data],MATCH($B333,Výskyt[kód-P]),AL$7),"")</f>
        <v/>
      </c>
      <c r="AM333" s="48" t="str">
        <f ca="1">IF(AND($B333&gt;0,AM$7&gt;0),INDEX(Výskyt[#Data],MATCH($B333,Výskyt[kód-P]),AM$7),"")</f>
        <v/>
      </c>
      <c r="AN333" s="48" t="str">
        <f ca="1">IF(AND($B333&gt;0,AN$7&gt;0),INDEX(Výskyt[#Data],MATCH($B333,Výskyt[kód-P]),AN$7),"")</f>
        <v/>
      </c>
      <c r="AO333" s="48" t="str">
        <f ca="1">IF(AND($B333&gt;0,AO$7&gt;0),INDEX(Výskyt[#Data],MATCH($B333,Výskyt[kód-P]),AO$7),"")</f>
        <v/>
      </c>
      <c r="AP333" s="48" t="str">
        <f ca="1">IF(AND($B333&gt;0,AP$7&gt;0),INDEX(Výskyt[#Data],MATCH($B333,Výskyt[kód-P]),AP$7),"")</f>
        <v/>
      </c>
      <c r="AQ333" s="48" t="str">
        <f ca="1">IF(AND($B333&gt;0,AQ$7&gt;0),INDEX(Výskyt[#Data],MATCH($B333,Výskyt[kód-P]),AQ$7),"")</f>
        <v/>
      </c>
      <c r="AR333" s="48" t="str">
        <f ca="1">IF(AND($B333&gt;0,AR$7&gt;0),INDEX(Výskyt[#Data],MATCH($B333,Výskyt[kód-P]),AR$7),"")</f>
        <v/>
      </c>
      <c r="AS333" s="48" t="str">
        <f ca="1">IF(AND($B333&gt;0,AS$7&gt;0),INDEX(Výskyt[#Data],MATCH($B333,Výskyt[kód-P]),AS$7),"")</f>
        <v/>
      </c>
      <c r="AT333" s="48" t="str">
        <f ca="1">IF(AND($B333&gt;0,AT$7&gt;0),INDEX(Výskyt[#Data],MATCH($B333,Výskyt[kód-P]),AT$7),"")</f>
        <v/>
      </c>
      <c r="AU333" s="48" t="str">
        <f ca="1">IF(AND($B333&gt;0,AU$7&gt;0),INDEX(Výskyt[#Data],MATCH($B333,Výskyt[kód-P]),AU$7),"")</f>
        <v/>
      </c>
      <c r="AV333" s="48" t="str">
        <f ca="1">IF(AND($B333&gt;0,AV$7&gt;0),INDEX(Výskyt[#Data],MATCH($B333,Výskyt[kód-P]),AV$7),"")</f>
        <v/>
      </c>
      <c r="AW333" s="48" t="str">
        <f ca="1">IF(AND($B333&gt;0,AW$7&gt;0),INDEX(Výskyt[#Data],MATCH($B333,Výskyt[kód-P]),AW$7),"")</f>
        <v/>
      </c>
      <c r="AX333" s="48" t="str">
        <f ca="1">IF(AND($B333&gt;0,AX$7&gt;0),INDEX(Výskyt[#Data],MATCH($B333,Výskyt[kód-P]),AX$7),"")</f>
        <v/>
      </c>
      <c r="AY333" s="48" t="str">
        <f ca="1">IF(AND($B333&gt;0,AY$7&gt;0),INDEX(Výskyt[#Data],MATCH($B333,Výskyt[kód-P]),AY$7),"")</f>
        <v/>
      </c>
      <c r="AZ333" s="48" t="str">
        <f ca="1">IF(AND($B333&gt;0,AZ$7&gt;0),INDEX(Výskyt[#Data],MATCH($B333,Výskyt[kód-P]),AZ$7),"")</f>
        <v/>
      </c>
      <c r="BA333" s="48" t="str">
        <f ca="1">IF(AND($B333&gt;0,BA$7&gt;0),INDEX(Výskyt[#Data],MATCH($B333,Výskyt[kód-P]),BA$7),"")</f>
        <v/>
      </c>
      <c r="BB333" s="42"/>
    </row>
    <row r="334" spans="1:54" ht="12.75" customHeight="1" x14ac:dyDescent="0.4">
      <c r="A334" s="54">
        <v>326</v>
      </c>
      <c r="B334" s="55" t="str">
        <f>IFERROR(INDEX(Výskyt[[poradie]:[kód-P]],MATCH(A334,Výskyt[poradie],0),2),"")</f>
        <v/>
      </c>
      <c r="C334" s="55" t="str">
        <f>IFERROR(INDEX(Cenník[[Kód]:[Názov]],MATCH($B334,Cenník[Kód]),2),"")</f>
        <v/>
      </c>
      <c r="D334" s="48" t="str">
        <f t="shared" ca="1" si="15"/>
        <v/>
      </c>
      <c r="E334" s="56" t="str">
        <f>IFERROR(INDEX(Cenník[[KódN]:[JC]],MATCH($B334,Cenník[KódN]),2),"")</f>
        <v/>
      </c>
      <c r="F334" s="57" t="str">
        <f t="shared" ca="1" si="16"/>
        <v/>
      </c>
      <c r="G334" s="42"/>
      <c r="H334" s="58" t="str">
        <f t="shared" si="17"/>
        <v/>
      </c>
      <c r="I334" s="48" t="str">
        <f ca="1">IF(AND($B334&gt;0,I$7&gt;0),INDEX(Výskyt[#Data],MATCH($B334,Výskyt[kód-P]),I$7),"")</f>
        <v/>
      </c>
      <c r="J334" s="48" t="str">
        <f ca="1">IF(AND($B334&gt;0,J$7&gt;0),INDEX(Výskyt[#Data],MATCH($B334,Výskyt[kód-P]),J$7),"")</f>
        <v/>
      </c>
      <c r="K334" s="48" t="str">
        <f ca="1">IF(AND($B334&gt;0,K$7&gt;0),INDEX(Výskyt[#Data],MATCH($B334,Výskyt[kód-P]),K$7),"")</f>
        <v/>
      </c>
      <c r="L334" s="48" t="str">
        <f ca="1">IF(AND($B334&gt;0,L$7&gt;0),INDEX(Výskyt[#Data],MATCH($B334,Výskyt[kód-P]),L$7),"")</f>
        <v/>
      </c>
      <c r="M334" s="48" t="str">
        <f ca="1">IF(AND($B334&gt;0,M$7&gt;0),INDEX(Výskyt[#Data],MATCH($B334,Výskyt[kód-P]),M$7),"")</f>
        <v/>
      </c>
      <c r="N334" s="48" t="str">
        <f ca="1">IF(AND($B334&gt;0,N$7&gt;0),INDEX(Výskyt[#Data],MATCH($B334,Výskyt[kód-P]),N$7),"")</f>
        <v/>
      </c>
      <c r="O334" s="48" t="str">
        <f ca="1">IF(AND($B334&gt;0,O$7&gt;0),INDEX(Výskyt[#Data],MATCH($B334,Výskyt[kód-P]),O$7),"")</f>
        <v/>
      </c>
      <c r="P334" s="48" t="str">
        <f ca="1">IF(AND($B334&gt;0,P$7&gt;0),INDEX(Výskyt[#Data],MATCH($B334,Výskyt[kód-P]),P$7),"")</f>
        <v/>
      </c>
      <c r="Q334" s="48" t="str">
        <f ca="1">IF(AND($B334&gt;0,Q$7&gt;0),INDEX(Výskyt[#Data],MATCH($B334,Výskyt[kód-P]),Q$7),"")</f>
        <v/>
      </c>
      <c r="R334" s="48" t="str">
        <f ca="1">IF(AND($B334&gt;0,R$7&gt;0),INDEX(Výskyt[#Data],MATCH($B334,Výskyt[kód-P]),R$7),"")</f>
        <v/>
      </c>
      <c r="S334" s="48" t="str">
        <f ca="1">IF(AND($B334&gt;0,S$7&gt;0),INDEX(Výskyt[#Data],MATCH($B334,Výskyt[kód-P]),S$7),"")</f>
        <v/>
      </c>
      <c r="T334" s="48" t="str">
        <f ca="1">IF(AND($B334&gt;0,T$7&gt;0),INDEX(Výskyt[#Data],MATCH($B334,Výskyt[kód-P]),T$7),"")</f>
        <v/>
      </c>
      <c r="U334" s="48" t="str">
        <f ca="1">IF(AND($B334&gt;0,U$7&gt;0),INDEX(Výskyt[#Data],MATCH($B334,Výskyt[kód-P]),U$7),"")</f>
        <v/>
      </c>
      <c r="V334" s="48" t="str">
        <f ca="1">IF(AND($B334&gt;0,V$7&gt;0),INDEX(Výskyt[#Data],MATCH($B334,Výskyt[kód-P]),V$7),"")</f>
        <v/>
      </c>
      <c r="W334" s="48" t="str">
        <f ca="1">IF(AND($B334&gt;0,W$7&gt;0),INDEX(Výskyt[#Data],MATCH($B334,Výskyt[kód-P]),W$7),"")</f>
        <v/>
      </c>
      <c r="X334" s="48" t="str">
        <f ca="1">IF(AND($B334&gt;0,X$7&gt;0),INDEX(Výskyt[#Data],MATCH($B334,Výskyt[kód-P]),X$7),"")</f>
        <v/>
      </c>
      <c r="Y334" s="48" t="str">
        <f ca="1">IF(AND($B334&gt;0,Y$7&gt;0),INDEX(Výskyt[#Data],MATCH($B334,Výskyt[kód-P]),Y$7),"")</f>
        <v/>
      </c>
      <c r="Z334" s="48" t="str">
        <f ca="1">IF(AND($B334&gt;0,Z$7&gt;0),INDEX(Výskyt[#Data],MATCH($B334,Výskyt[kód-P]),Z$7),"")</f>
        <v/>
      </c>
      <c r="AA334" s="48" t="str">
        <f ca="1">IF(AND($B334&gt;0,AA$7&gt;0),INDEX(Výskyt[#Data],MATCH($B334,Výskyt[kód-P]),AA$7),"")</f>
        <v/>
      </c>
      <c r="AB334" s="48" t="str">
        <f ca="1">IF(AND($B334&gt;0,AB$7&gt;0),INDEX(Výskyt[#Data],MATCH($B334,Výskyt[kód-P]),AB$7),"")</f>
        <v/>
      </c>
      <c r="AC334" s="48" t="str">
        <f ca="1">IF(AND($B334&gt;0,AC$7&gt;0),INDEX(Výskyt[#Data],MATCH($B334,Výskyt[kód-P]),AC$7),"")</f>
        <v/>
      </c>
      <c r="AD334" s="48" t="str">
        <f ca="1">IF(AND($B334&gt;0,AD$7&gt;0),INDEX(Výskyt[#Data],MATCH($B334,Výskyt[kód-P]),AD$7),"")</f>
        <v/>
      </c>
      <c r="AE334" s="48" t="str">
        <f ca="1">IF(AND($B334&gt;0,AE$7&gt;0),INDEX(Výskyt[#Data],MATCH($B334,Výskyt[kód-P]),AE$7),"")</f>
        <v/>
      </c>
      <c r="AF334" s="48" t="str">
        <f ca="1">IF(AND($B334&gt;0,AF$7&gt;0),INDEX(Výskyt[#Data],MATCH($B334,Výskyt[kód-P]),AF$7),"")</f>
        <v/>
      </c>
      <c r="AG334" s="48" t="str">
        <f ca="1">IF(AND($B334&gt;0,AG$7&gt;0),INDEX(Výskyt[#Data],MATCH($B334,Výskyt[kód-P]),AG$7),"")</f>
        <v/>
      </c>
      <c r="AH334" s="48" t="str">
        <f ca="1">IF(AND($B334&gt;0,AH$7&gt;0),INDEX(Výskyt[#Data],MATCH($B334,Výskyt[kód-P]),AH$7),"")</f>
        <v/>
      </c>
      <c r="AI334" s="48" t="str">
        <f ca="1">IF(AND($B334&gt;0,AI$7&gt;0),INDEX(Výskyt[#Data],MATCH($B334,Výskyt[kód-P]),AI$7),"")</f>
        <v/>
      </c>
      <c r="AJ334" s="48" t="str">
        <f ca="1">IF(AND($B334&gt;0,AJ$7&gt;0),INDEX(Výskyt[#Data],MATCH($B334,Výskyt[kód-P]),AJ$7),"")</f>
        <v/>
      </c>
      <c r="AK334" s="48" t="str">
        <f ca="1">IF(AND($B334&gt;0,AK$7&gt;0),INDEX(Výskyt[#Data],MATCH($B334,Výskyt[kód-P]),AK$7),"")</f>
        <v/>
      </c>
      <c r="AL334" s="48" t="str">
        <f ca="1">IF(AND($B334&gt;0,AL$7&gt;0),INDEX(Výskyt[#Data],MATCH($B334,Výskyt[kód-P]),AL$7),"")</f>
        <v/>
      </c>
      <c r="AM334" s="48" t="str">
        <f ca="1">IF(AND($B334&gt;0,AM$7&gt;0),INDEX(Výskyt[#Data],MATCH($B334,Výskyt[kód-P]),AM$7),"")</f>
        <v/>
      </c>
      <c r="AN334" s="48" t="str">
        <f ca="1">IF(AND($B334&gt;0,AN$7&gt;0),INDEX(Výskyt[#Data],MATCH($B334,Výskyt[kód-P]),AN$7),"")</f>
        <v/>
      </c>
      <c r="AO334" s="48" t="str">
        <f ca="1">IF(AND($B334&gt;0,AO$7&gt;0),INDEX(Výskyt[#Data],MATCH($B334,Výskyt[kód-P]),AO$7),"")</f>
        <v/>
      </c>
      <c r="AP334" s="48" t="str">
        <f ca="1">IF(AND($B334&gt;0,AP$7&gt;0),INDEX(Výskyt[#Data],MATCH($B334,Výskyt[kód-P]),AP$7),"")</f>
        <v/>
      </c>
      <c r="AQ334" s="48" t="str">
        <f ca="1">IF(AND($B334&gt;0,AQ$7&gt;0),INDEX(Výskyt[#Data],MATCH($B334,Výskyt[kód-P]),AQ$7),"")</f>
        <v/>
      </c>
      <c r="AR334" s="48" t="str">
        <f ca="1">IF(AND($B334&gt;0,AR$7&gt;0),INDEX(Výskyt[#Data],MATCH($B334,Výskyt[kód-P]),AR$7),"")</f>
        <v/>
      </c>
      <c r="AS334" s="48" t="str">
        <f ca="1">IF(AND($B334&gt;0,AS$7&gt;0),INDEX(Výskyt[#Data],MATCH($B334,Výskyt[kód-P]),AS$7),"")</f>
        <v/>
      </c>
      <c r="AT334" s="48" t="str">
        <f ca="1">IF(AND($B334&gt;0,AT$7&gt;0),INDEX(Výskyt[#Data],MATCH($B334,Výskyt[kód-P]),AT$7),"")</f>
        <v/>
      </c>
      <c r="AU334" s="48" t="str">
        <f ca="1">IF(AND($B334&gt;0,AU$7&gt;0),INDEX(Výskyt[#Data],MATCH($B334,Výskyt[kód-P]),AU$7),"")</f>
        <v/>
      </c>
      <c r="AV334" s="48" t="str">
        <f ca="1">IF(AND($B334&gt;0,AV$7&gt;0),INDEX(Výskyt[#Data],MATCH($B334,Výskyt[kód-P]),AV$7),"")</f>
        <v/>
      </c>
      <c r="AW334" s="48" t="str">
        <f ca="1">IF(AND($B334&gt;0,AW$7&gt;0),INDEX(Výskyt[#Data],MATCH($B334,Výskyt[kód-P]),AW$7),"")</f>
        <v/>
      </c>
      <c r="AX334" s="48" t="str">
        <f ca="1">IF(AND($B334&gt;0,AX$7&gt;0),INDEX(Výskyt[#Data],MATCH($B334,Výskyt[kód-P]),AX$7),"")</f>
        <v/>
      </c>
      <c r="AY334" s="48" t="str">
        <f ca="1">IF(AND($B334&gt;0,AY$7&gt;0),INDEX(Výskyt[#Data],MATCH($B334,Výskyt[kód-P]),AY$7),"")</f>
        <v/>
      </c>
      <c r="AZ334" s="48" t="str">
        <f ca="1">IF(AND($B334&gt;0,AZ$7&gt;0),INDEX(Výskyt[#Data],MATCH($B334,Výskyt[kód-P]),AZ$7),"")</f>
        <v/>
      </c>
      <c r="BA334" s="48" t="str">
        <f ca="1">IF(AND($B334&gt;0,BA$7&gt;0),INDEX(Výskyt[#Data],MATCH($B334,Výskyt[kód-P]),BA$7),"")</f>
        <v/>
      </c>
      <c r="BB334" s="42"/>
    </row>
    <row r="335" spans="1:54" ht="12.75" customHeight="1" x14ac:dyDescent="0.4">
      <c r="A335" s="54">
        <v>327</v>
      </c>
      <c r="B335" s="55" t="str">
        <f>IFERROR(INDEX(Výskyt[[poradie]:[kód-P]],MATCH(A335,Výskyt[poradie],0),2),"")</f>
        <v/>
      </c>
      <c r="C335" s="55" t="str">
        <f>IFERROR(INDEX(Cenník[[Kód]:[Názov]],MATCH($B335,Cenník[Kód]),2),"")</f>
        <v/>
      </c>
      <c r="D335" s="48" t="str">
        <f t="shared" ca="1" si="15"/>
        <v/>
      </c>
      <c r="E335" s="56" t="str">
        <f>IFERROR(INDEX(Cenník[[KódN]:[JC]],MATCH($B335,Cenník[KódN]),2),"")</f>
        <v/>
      </c>
      <c r="F335" s="57" t="str">
        <f t="shared" ca="1" si="16"/>
        <v/>
      </c>
      <c r="G335" s="42"/>
      <c r="H335" s="58" t="str">
        <f t="shared" si="17"/>
        <v/>
      </c>
      <c r="I335" s="48" t="str">
        <f ca="1">IF(AND($B335&gt;0,I$7&gt;0),INDEX(Výskyt[#Data],MATCH($B335,Výskyt[kód-P]),I$7),"")</f>
        <v/>
      </c>
      <c r="J335" s="48" t="str">
        <f ca="1">IF(AND($B335&gt;0,J$7&gt;0),INDEX(Výskyt[#Data],MATCH($B335,Výskyt[kód-P]),J$7),"")</f>
        <v/>
      </c>
      <c r="K335" s="48" t="str">
        <f ca="1">IF(AND($B335&gt;0,K$7&gt;0),INDEX(Výskyt[#Data],MATCH($B335,Výskyt[kód-P]),K$7),"")</f>
        <v/>
      </c>
      <c r="L335" s="48" t="str">
        <f ca="1">IF(AND($B335&gt;0,L$7&gt;0),INDEX(Výskyt[#Data],MATCH($B335,Výskyt[kód-P]),L$7),"")</f>
        <v/>
      </c>
      <c r="M335" s="48" t="str">
        <f ca="1">IF(AND($B335&gt;0,M$7&gt;0),INDEX(Výskyt[#Data],MATCH($B335,Výskyt[kód-P]),M$7),"")</f>
        <v/>
      </c>
      <c r="N335" s="48" t="str">
        <f ca="1">IF(AND($B335&gt;0,N$7&gt;0),INDEX(Výskyt[#Data],MATCH($B335,Výskyt[kód-P]),N$7),"")</f>
        <v/>
      </c>
      <c r="O335" s="48" t="str">
        <f ca="1">IF(AND($B335&gt;0,O$7&gt;0),INDEX(Výskyt[#Data],MATCH($B335,Výskyt[kód-P]),O$7),"")</f>
        <v/>
      </c>
      <c r="P335" s="48" t="str">
        <f ca="1">IF(AND($B335&gt;0,P$7&gt;0),INDEX(Výskyt[#Data],MATCH($B335,Výskyt[kód-P]),P$7),"")</f>
        <v/>
      </c>
      <c r="Q335" s="48" t="str">
        <f ca="1">IF(AND($B335&gt;0,Q$7&gt;0),INDEX(Výskyt[#Data],MATCH($B335,Výskyt[kód-P]),Q$7),"")</f>
        <v/>
      </c>
      <c r="R335" s="48" t="str">
        <f ca="1">IF(AND($B335&gt;0,R$7&gt;0),INDEX(Výskyt[#Data],MATCH($B335,Výskyt[kód-P]),R$7),"")</f>
        <v/>
      </c>
      <c r="S335" s="48" t="str">
        <f ca="1">IF(AND($B335&gt;0,S$7&gt;0),INDEX(Výskyt[#Data],MATCH($B335,Výskyt[kód-P]),S$7),"")</f>
        <v/>
      </c>
      <c r="T335" s="48" t="str">
        <f ca="1">IF(AND($B335&gt;0,T$7&gt;0),INDEX(Výskyt[#Data],MATCH($B335,Výskyt[kód-P]),T$7),"")</f>
        <v/>
      </c>
      <c r="U335" s="48" t="str">
        <f ca="1">IF(AND($B335&gt;0,U$7&gt;0),INDEX(Výskyt[#Data],MATCH($B335,Výskyt[kód-P]),U$7),"")</f>
        <v/>
      </c>
      <c r="V335" s="48" t="str">
        <f ca="1">IF(AND($B335&gt;0,V$7&gt;0),INDEX(Výskyt[#Data],MATCH($B335,Výskyt[kód-P]),V$7),"")</f>
        <v/>
      </c>
      <c r="W335" s="48" t="str">
        <f ca="1">IF(AND($B335&gt;0,W$7&gt;0),INDEX(Výskyt[#Data],MATCH($B335,Výskyt[kód-P]),W$7),"")</f>
        <v/>
      </c>
      <c r="X335" s="48" t="str">
        <f ca="1">IF(AND($B335&gt;0,X$7&gt;0),INDEX(Výskyt[#Data],MATCH($B335,Výskyt[kód-P]),X$7),"")</f>
        <v/>
      </c>
      <c r="Y335" s="48" t="str">
        <f ca="1">IF(AND($B335&gt;0,Y$7&gt;0),INDEX(Výskyt[#Data],MATCH($B335,Výskyt[kód-P]),Y$7),"")</f>
        <v/>
      </c>
      <c r="Z335" s="48" t="str">
        <f ca="1">IF(AND($B335&gt;0,Z$7&gt;0),INDEX(Výskyt[#Data],MATCH($B335,Výskyt[kód-P]),Z$7),"")</f>
        <v/>
      </c>
      <c r="AA335" s="48" t="str">
        <f ca="1">IF(AND($B335&gt;0,AA$7&gt;0),INDEX(Výskyt[#Data],MATCH($B335,Výskyt[kód-P]),AA$7),"")</f>
        <v/>
      </c>
      <c r="AB335" s="48" t="str">
        <f ca="1">IF(AND($B335&gt;0,AB$7&gt;0),INDEX(Výskyt[#Data],MATCH($B335,Výskyt[kód-P]),AB$7),"")</f>
        <v/>
      </c>
      <c r="AC335" s="48" t="str">
        <f ca="1">IF(AND($B335&gt;0,AC$7&gt;0),INDEX(Výskyt[#Data],MATCH($B335,Výskyt[kód-P]),AC$7),"")</f>
        <v/>
      </c>
      <c r="AD335" s="48" t="str">
        <f ca="1">IF(AND($B335&gt;0,AD$7&gt;0),INDEX(Výskyt[#Data],MATCH($B335,Výskyt[kód-P]),AD$7),"")</f>
        <v/>
      </c>
      <c r="AE335" s="48" t="str">
        <f ca="1">IF(AND($B335&gt;0,AE$7&gt;0),INDEX(Výskyt[#Data],MATCH($B335,Výskyt[kód-P]),AE$7),"")</f>
        <v/>
      </c>
      <c r="AF335" s="48" t="str">
        <f ca="1">IF(AND($B335&gt;0,AF$7&gt;0),INDEX(Výskyt[#Data],MATCH($B335,Výskyt[kód-P]),AF$7),"")</f>
        <v/>
      </c>
      <c r="AG335" s="48" t="str">
        <f ca="1">IF(AND($B335&gt;0,AG$7&gt;0),INDEX(Výskyt[#Data],MATCH($B335,Výskyt[kód-P]),AG$7),"")</f>
        <v/>
      </c>
      <c r="AH335" s="48" t="str">
        <f ca="1">IF(AND($B335&gt;0,AH$7&gt;0),INDEX(Výskyt[#Data],MATCH($B335,Výskyt[kód-P]),AH$7),"")</f>
        <v/>
      </c>
      <c r="AI335" s="48" t="str">
        <f ca="1">IF(AND($B335&gt;0,AI$7&gt;0),INDEX(Výskyt[#Data],MATCH($B335,Výskyt[kód-P]),AI$7),"")</f>
        <v/>
      </c>
      <c r="AJ335" s="48" t="str">
        <f ca="1">IF(AND($B335&gt;0,AJ$7&gt;0),INDEX(Výskyt[#Data],MATCH($B335,Výskyt[kód-P]),AJ$7),"")</f>
        <v/>
      </c>
      <c r="AK335" s="48" t="str">
        <f ca="1">IF(AND($B335&gt;0,AK$7&gt;0),INDEX(Výskyt[#Data],MATCH($B335,Výskyt[kód-P]),AK$7),"")</f>
        <v/>
      </c>
      <c r="AL335" s="48" t="str">
        <f ca="1">IF(AND($B335&gt;0,AL$7&gt;0),INDEX(Výskyt[#Data],MATCH($B335,Výskyt[kód-P]),AL$7),"")</f>
        <v/>
      </c>
      <c r="AM335" s="48" t="str">
        <f ca="1">IF(AND($B335&gt;0,AM$7&gt;0),INDEX(Výskyt[#Data],MATCH($B335,Výskyt[kód-P]),AM$7),"")</f>
        <v/>
      </c>
      <c r="AN335" s="48" t="str">
        <f ca="1">IF(AND($B335&gt;0,AN$7&gt;0),INDEX(Výskyt[#Data],MATCH($B335,Výskyt[kód-P]),AN$7),"")</f>
        <v/>
      </c>
      <c r="AO335" s="48" t="str">
        <f ca="1">IF(AND($B335&gt;0,AO$7&gt;0),INDEX(Výskyt[#Data],MATCH($B335,Výskyt[kód-P]),AO$7),"")</f>
        <v/>
      </c>
      <c r="AP335" s="48" t="str">
        <f ca="1">IF(AND($B335&gt;0,AP$7&gt;0),INDEX(Výskyt[#Data],MATCH($B335,Výskyt[kód-P]),AP$7),"")</f>
        <v/>
      </c>
      <c r="AQ335" s="48" t="str">
        <f ca="1">IF(AND($B335&gt;0,AQ$7&gt;0),INDEX(Výskyt[#Data],MATCH($B335,Výskyt[kód-P]),AQ$7),"")</f>
        <v/>
      </c>
      <c r="AR335" s="48" t="str">
        <f ca="1">IF(AND($B335&gt;0,AR$7&gt;0),INDEX(Výskyt[#Data],MATCH($B335,Výskyt[kód-P]),AR$7),"")</f>
        <v/>
      </c>
      <c r="AS335" s="48" t="str">
        <f ca="1">IF(AND($B335&gt;0,AS$7&gt;0),INDEX(Výskyt[#Data],MATCH($B335,Výskyt[kód-P]),AS$7),"")</f>
        <v/>
      </c>
      <c r="AT335" s="48" t="str">
        <f ca="1">IF(AND($B335&gt;0,AT$7&gt;0),INDEX(Výskyt[#Data],MATCH($B335,Výskyt[kód-P]),AT$7),"")</f>
        <v/>
      </c>
      <c r="AU335" s="48" t="str">
        <f ca="1">IF(AND($B335&gt;0,AU$7&gt;0),INDEX(Výskyt[#Data],MATCH($B335,Výskyt[kód-P]),AU$7),"")</f>
        <v/>
      </c>
      <c r="AV335" s="48" t="str">
        <f ca="1">IF(AND($B335&gt;0,AV$7&gt;0),INDEX(Výskyt[#Data],MATCH($B335,Výskyt[kód-P]),AV$7),"")</f>
        <v/>
      </c>
      <c r="AW335" s="48" t="str">
        <f ca="1">IF(AND($B335&gt;0,AW$7&gt;0),INDEX(Výskyt[#Data],MATCH($B335,Výskyt[kód-P]),AW$7),"")</f>
        <v/>
      </c>
      <c r="AX335" s="48" t="str">
        <f ca="1">IF(AND($B335&gt;0,AX$7&gt;0),INDEX(Výskyt[#Data],MATCH($B335,Výskyt[kód-P]),AX$7),"")</f>
        <v/>
      </c>
      <c r="AY335" s="48" t="str">
        <f ca="1">IF(AND($B335&gt;0,AY$7&gt;0),INDEX(Výskyt[#Data],MATCH($B335,Výskyt[kód-P]),AY$7),"")</f>
        <v/>
      </c>
      <c r="AZ335" s="48" t="str">
        <f ca="1">IF(AND($B335&gt;0,AZ$7&gt;0),INDEX(Výskyt[#Data],MATCH($B335,Výskyt[kód-P]),AZ$7),"")</f>
        <v/>
      </c>
      <c r="BA335" s="48" t="str">
        <f ca="1">IF(AND($B335&gt;0,BA$7&gt;0),INDEX(Výskyt[#Data],MATCH($B335,Výskyt[kód-P]),BA$7),"")</f>
        <v/>
      </c>
      <c r="BB335" s="42"/>
    </row>
    <row r="336" spans="1:54" ht="12.75" customHeight="1" x14ac:dyDescent="0.4">
      <c r="A336" s="54">
        <v>328</v>
      </c>
      <c r="B336" s="55" t="str">
        <f>IFERROR(INDEX(Výskyt[[poradie]:[kód-P]],MATCH(A336,Výskyt[poradie],0),2),"")</f>
        <v/>
      </c>
      <c r="C336" s="55" t="str">
        <f>IFERROR(INDEX(Cenník[[Kód]:[Názov]],MATCH($B336,Cenník[Kód]),2),"")</f>
        <v/>
      </c>
      <c r="D336" s="48" t="str">
        <f t="shared" ca="1" si="15"/>
        <v/>
      </c>
      <c r="E336" s="56" t="str">
        <f>IFERROR(INDEX(Cenník[[KódN]:[JC]],MATCH($B336,Cenník[KódN]),2),"")</f>
        <v/>
      </c>
      <c r="F336" s="57" t="str">
        <f t="shared" ca="1" si="16"/>
        <v/>
      </c>
      <c r="G336" s="42"/>
      <c r="H336" s="58" t="str">
        <f t="shared" si="17"/>
        <v/>
      </c>
      <c r="I336" s="48" t="str">
        <f ca="1">IF(AND($B336&gt;0,I$7&gt;0),INDEX(Výskyt[#Data],MATCH($B336,Výskyt[kód-P]),I$7),"")</f>
        <v/>
      </c>
      <c r="J336" s="48" t="str">
        <f ca="1">IF(AND($B336&gt;0,J$7&gt;0),INDEX(Výskyt[#Data],MATCH($B336,Výskyt[kód-P]),J$7),"")</f>
        <v/>
      </c>
      <c r="K336" s="48" t="str">
        <f ca="1">IF(AND($B336&gt;0,K$7&gt;0),INDEX(Výskyt[#Data],MATCH($B336,Výskyt[kód-P]),K$7),"")</f>
        <v/>
      </c>
      <c r="L336" s="48" t="str">
        <f ca="1">IF(AND($B336&gt;0,L$7&gt;0),INDEX(Výskyt[#Data],MATCH($B336,Výskyt[kód-P]),L$7),"")</f>
        <v/>
      </c>
      <c r="M336" s="48" t="str">
        <f ca="1">IF(AND($B336&gt;0,M$7&gt;0),INDEX(Výskyt[#Data],MATCH($B336,Výskyt[kód-P]),M$7),"")</f>
        <v/>
      </c>
      <c r="N336" s="48" t="str">
        <f ca="1">IF(AND($B336&gt;0,N$7&gt;0),INDEX(Výskyt[#Data],MATCH($B336,Výskyt[kód-P]),N$7),"")</f>
        <v/>
      </c>
      <c r="O336" s="48" t="str">
        <f ca="1">IF(AND($B336&gt;0,O$7&gt;0),INDEX(Výskyt[#Data],MATCH($B336,Výskyt[kód-P]),O$7),"")</f>
        <v/>
      </c>
      <c r="P336" s="48" t="str">
        <f ca="1">IF(AND($B336&gt;0,P$7&gt;0),INDEX(Výskyt[#Data],MATCH($B336,Výskyt[kód-P]),P$7),"")</f>
        <v/>
      </c>
      <c r="Q336" s="48" t="str">
        <f ca="1">IF(AND($B336&gt;0,Q$7&gt;0),INDEX(Výskyt[#Data],MATCH($B336,Výskyt[kód-P]),Q$7),"")</f>
        <v/>
      </c>
      <c r="R336" s="48" t="str">
        <f ca="1">IF(AND($B336&gt;0,R$7&gt;0),INDEX(Výskyt[#Data],MATCH($B336,Výskyt[kód-P]),R$7),"")</f>
        <v/>
      </c>
      <c r="S336" s="48" t="str">
        <f ca="1">IF(AND($B336&gt;0,S$7&gt;0),INDEX(Výskyt[#Data],MATCH($B336,Výskyt[kód-P]),S$7),"")</f>
        <v/>
      </c>
      <c r="T336" s="48" t="str">
        <f ca="1">IF(AND($B336&gt;0,T$7&gt;0),INDEX(Výskyt[#Data],MATCH($B336,Výskyt[kód-P]),T$7),"")</f>
        <v/>
      </c>
      <c r="U336" s="48" t="str">
        <f ca="1">IF(AND($B336&gt;0,U$7&gt;0),INDEX(Výskyt[#Data],MATCH($B336,Výskyt[kód-P]),U$7),"")</f>
        <v/>
      </c>
      <c r="V336" s="48" t="str">
        <f ca="1">IF(AND($B336&gt;0,V$7&gt;0),INDEX(Výskyt[#Data],MATCH($B336,Výskyt[kód-P]),V$7),"")</f>
        <v/>
      </c>
      <c r="W336" s="48" t="str">
        <f ca="1">IF(AND($B336&gt;0,W$7&gt;0),INDEX(Výskyt[#Data],MATCH($B336,Výskyt[kód-P]),W$7),"")</f>
        <v/>
      </c>
      <c r="X336" s="48" t="str">
        <f ca="1">IF(AND($B336&gt;0,X$7&gt;0),INDEX(Výskyt[#Data],MATCH($B336,Výskyt[kód-P]),X$7),"")</f>
        <v/>
      </c>
      <c r="Y336" s="48" t="str">
        <f ca="1">IF(AND($B336&gt;0,Y$7&gt;0),INDEX(Výskyt[#Data],MATCH($B336,Výskyt[kód-P]),Y$7),"")</f>
        <v/>
      </c>
      <c r="Z336" s="48" t="str">
        <f ca="1">IF(AND($B336&gt;0,Z$7&gt;0),INDEX(Výskyt[#Data],MATCH($B336,Výskyt[kód-P]),Z$7),"")</f>
        <v/>
      </c>
      <c r="AA336" s="48" t="str">
        <f ca="1">IF(AND($B336&gt;0,AA$7&gt;0),INDEX(Výskyt[#Data],MATCH($B336,Výskyt[kód-P]),AA$7),"")</f>
        <v/>
      </c>
      <c r="AB336" s="48" t="str">
        <f ca="1">IF(AND($B336&gt;0,AB$7&gt;0),INDEX(Výskyt[#Data],MATCH($B336,Výskyt[kód-P]),AB$7),"")</f>
        <v/>
      </c>
      <c r="AC336" s="48" t="str">
        <f ca="1">IF(AND($B336&gt;0,AC$7&gt;0),INDEX(Výskyt[#Data],MATCH($B336,Výskyt[kód-P]),AC$7),"")</f>
        <v/>
      </c>
      <c r="AD336" s="48" t="str">
        <f ca="1">IF(AND($B336&gt;0,AD$7&gt;0),INDEX(Výskyt[#Data],MATCH($B336,Výskyt[kód-P]),AD$7),"")</f>
        <v/>
      </c>
      <c r="AE336" s="48" t="str">
        <f ca="1">IF(AND($B336&gt;0,AE$7&gt;0),INDEX(Výskyt[#Data],MATCH($B336,Výskyt[kód-P]),AE$7),"")</f>
        <v/>
      </c>
      <c r="AF336" s="48" t="str">
        <f ca="1">IF(AND($B336&gt;0,AF$7&gt;0),INDEX(Výskyt[#Data],MATCH($B336,Výskyt[kód-P]),AF$7),"")</f>
        <v/>
      </c>
      <c r="AG336" s="48" t="str">
        <f ca="1">IF(AND($B336&gt;0,AG$7&gt;0),INDEX(Výskyt[#Data],MATCH($B336,Výskyt[kód-P]),AG$7),"")</f>
        <v/>
      </c>
      <c r="AH336" s="48" t="str">
        <f ca="1">IF(AND($B336&gt;0,AH$7&gt;0),INDEX(Výskyt[#Data],MATCH($B336,Výskyt[kód-P]),AH$7),"")</f>
        <v/>
      </c>
      <c r="AI336" s="48" t="str">
        <f ca="1">IF(AND($B336&gt;0,AI$7&gt;0),INDEX(Výskyt[#Data],MATCH($B336,Výskyt[kód-P]),AI$7),"")</f>
        <v/>
      </c>
      <c r="AJ336" s="48" t="str">
        <f ca="1">IF(AND($B336&gt;0,AJ$7&gt;0),INDEX(Výskyt[#Data],MATCH($B336,Výskyt[kód-P]),AJ$7),"")</f>
        <v/>
      </c>
      <c r="AK336" s="48" t="str">
        <f ca="1">IF(AND($B336&gt;0,AK$7&gt;0),INDEX(Výskyt[#Data],MATCH($B336,Výskyt[kód-P]),AK$7),"")</f>
        <v/>
      </c>
      <c r="AL336" s="48" t="str">
        <f ca="1">IF(AND($B336&gt;0,AL$7&gt;0),INDEX(Výskyt[#Data],MATCH($B336,Výskyt[kód-P]),AL$7),"")</f>
        <v/>
      </c>
      <c r="AM336" s="48" t="str">
        <f ca="1">IF(AND($B336&gt;0,AM$7&gt;0),INDEX(Výskyt[#Data],MATCH($B336,Výskyt[kód-P]),AM$7),"")</f>
        <v/>
      </c>
      <c r="AN336" s="48" t="str">
        <f ca="1">IF(AND($B336&gt;0,AN$7&gt;0),INDEX(Výskyt[#Data],MATCH($B336,Výskyt[kód-P]),AN$7),"")</f>
        <v/>
      </c>
      <c r="AO336" s="48" t="str">
        <f ca="1">IF(AND($B336&gt;0,AO$7&gt;0),INDEX(Výskyt[#Data],MATCH($B336,Výskyt[kód-P]),AO$7),"")</f>
        <v/>
      </c>
      <c r="AP336" s="48" t="str">
        <f ca="1">IF(AND($B336&gt;0,AP$7&gt;0),INDEX(Výskyt[#Data],MATCH($B336,Výskyt[kód-P]),AP$7),"")</f>
        <v/>
      </c>
      <c r="AQ336" s="48" t="str">
        <f ca="1">IF(AND($B336&gt;0,AQ$7&gt;0),INDEX(Výskyt[#Data],MATCH($B336,Výskyt[kód-P]),AQ$7),"")</f>
        <v/>
      </c>
      <c r="AR336" s="48" t="str">
        <f ca="1">IF(AND($B336&gt;0,AR$7&gt;0),INDEX(Výskyt[#Data],MATCH($B336,Výskyt[kód-P]),AR$7),"")</f>
        <v/>
      </c>
      <c r="AS336" s="48" t="str">
        <f ca="1">IF(AND($B336&gt;0,AS$7&gt;0),INDEX(Výskyt[#Data],MATCH($B336,Výskyt[kód-P]),AS$7),"")</f>
        <v/>
      </c>
      <c r="AT336" s="48" t="str">
        <f ca="1">IF(AND($B336&gt;0,AT$7&gt;0),INDEX(Výskyt[#Data],MATCH($B336,Výskyt[kód-P]),AT$7),"")</f>
        <v/>
      </c>
      <c r="AU336" s="48" t="str">
        <f ca="1">IF(AND($B336&gt;0,AU$7&gt;0),INDEX(Výskyt[#Data],MATCH($B336,Výskyt[kód-P]),AU$7),"")</f>
        <v/>
      </c>
      <c r="AV336" s="48" t="str">
        <f ca="1">IF(AND($B336&gt;0,AV$7&gt;0),INDEX(Výskyt[#Data],MATCH($B336,Výskyt[kód-P]),AV$7),"")</f>
        <v/>
      </c>
      <c r="AW336" s="48" t="str">
        <f ca="1">IF(AND($B336&gt;0,AW$7&gt;0),INDEX(Výskyt[#Data],MATCH($B336,Výskyt[kód-P]),AW$7),"")</f>
        <v/>
      </c>
      <c r="AX336" s="48" t="str">
        <f ca="1">IF(AND($B336&gt;0,AX$7&gt;0),INDEX(Výskyt[#Data],MATCH($B336,Výskyt[kód-P]),AX$7),"")</f>
        <v/>
      </c>
      <c r="AY336" s="48" t="str">
        <f ca="1">IF(AND($B336&gt;0,AY$7&gt;0),INDEX(Výskyt[#Data],MATCH($B336,Výskyt[kód-P]),AY$7),"")</f>
        <v/>
      </c>
      <c r="AZ336" s="48" t="str">
        <f ca="1">IF(AND($B336&gt;0,AZ$7&gt;0),INDEX(Výskyt[#Data],MATCH($B336,Výskyt[kód-P]),AZ$7),"")</f>
        <v/>
      </c>
      <c r="BA336" s="48" t="str">
        <f ca="1">IF(AND($B336&gt;0,BA$7&gt;0),INDEX(Výskyt[#Data],MATCH($B336,Výskyt[kód-P]),BA$7),"")</f>
        <v/>
      </c>
      <c r="BB336" s="42"/>
    </row>
    <row r="337" spans="1:54" ht="12.75" customHeight="1" x14ac:dyDescent="0.4">
      <c r="A337" s="54">
        <v>329</v>
      </c>
      <c r="B337" s="55" t="str">
        <f>IFERROR(INDEX(Výskyt[[poradie]:[kód-P]],MATCH(A337,Výskyt[poradie],0),2),"")</f>
        <v/>
      </c>
      <c r="C337" s="55" t="str">
        <f>IFERROR(INDEX(Cenník[[Kód]:[Názov]],MATCH($B337,Cenník[Kód]),2),"")</f>
        <v/>
      </c>
      <c r="D337" s="48" t="str">
        <f t="shared" ca="1" si="15"/>
        <v/>
      </c>
      <c r="E337" s="56" t="str">
        <f>IFERROR(INDEX(Cenník[[KódN]:[JC]],MATCH($B337,Cenník[KódN]),2),"")</f>
        <v/>
      </c>
      <c r="F337" s="57" t="str">
        <f t="shared" ca="1" si="16"/>
        <v/>
      </c>
      <c r="G337" s="42"/>
      <c r="H337" s="58" t="str">
        <f t="shared" si="17"/>
        <v/>
      </c>
      <c r="I337" s="48" t="str">
        <f ca="1">IF(AND($B337&gt;0,I$7&gt;0),INDEX(Výskyt[#Data],MATCH($B337,Výskyt[kód-P]),I$7),"")</f>
        <v/>
      </c>
      <c r="J337" s="48" t="str">
        <f ca="1">IF(AND($B337&gt;0,J$7&gt;0),INDEX(Výskyt[#Data],MATCH($B337,Výskyt[kód-P]),J$7),"")</f>
        <v/>
      </c>
      <c r="K337" s="48" t="str">
        <f ca="1">IF(AND($B337&gt;0,K$7&gt;0),INDEX(Výskyt[#Data],MATCH($B337,Výskyt[kód-P]),K$7),"")</f>
        <v/>
      </c>
      <c r="L337" s="48" t="str">
        <f ca="1">IF(AND($B337&gt;0,L$7&gt;0),INDEX(Výskyt[#Data],MATCH($B337,Výskyt[kód-P]),L$7),"")</f>
        <v/>
      </c>
      <c r="M337" s="48" t="str">
        <f ca="1">IF(AND($B337&gt;0,M$7&gt;0),INDEX(Výskyt[#Data],MATCH($B337,Výskyt[kód-P]),M$7),"")</f>
        <v/>
      </c>
      <c r="N337" s="48" t="str">
        <f ca="1">IF(AND($B337&gt;0,N$7&gt;0),INDEX(Výskyt[#Data],MATCH($B337,Výskyt[kód-P]),N$7),"")</f>
        <v/>
      </c>
      <c r="O337" s="48" t="str">
        <f ca="1">IF(AND($B337&gt;0,O$7&gt;0),INDEX(Výskyt[#Data],MATCH($B337,Výskyt[kód-P]),O$7),"")</f>
        <v/>
      </c>
      <c r="P337" s="48" t="str">
        <f ca="1">IF(AND($B337&gt;0,P$7&gt;0),INDEX(Výskyt[#Data],MATCH($B337,Výskyt[kód-P]),P$7),"")</f>
        <v/>
      </c>
      <c r="Q337" s="48" t="str">
        <f ca="1">IF(AND($B337&gt;0,Q$7&gt;0),INDEX(Výskyt[#Data],MATCH($B337,Výskyt[kód-P]),Q$7),"")</f>
        <v/>
      </c>
      <c r="R337" s="48" t="str">
        <f ca="1">IF(AND($B337&gt;0,R$7&gt;0),INDEX(Výskyt[#Data],MATCH($B337,Výskyt[kód-P]),R$7),"")</f>
        <v/>
      </c>
      <c r="S337" s="48" t="str">
        <f ca="1">IF(AND($B337&gt;0,S$7&gt;0),INDEX(Výskyt[#Data],MATCH($B337,Výskyt[kód-P]),S$7),"")</f>
        <v/>
      </c>
      <c r="T337" s="48" t="str">
        <f ca="1">IF(AND($B337&gt;0,T$7&gt;0),INDEX(Výskyt[#Data],MATCH($B337,Výskyt[kód-P]),T$7),"")</f>
        <v/>
      </c>
      <c r="U337" s="48" t="str">
        <f ca="1">IF(AND($B337&gt;0,U$7&gt;0),INDEX(Výskyt[#Data],MATCH($B337,Výskyt[kód-P]),U$7),"")</f>
        <v/>
      </c>
      <c r="V337" s="48" t="str">
        <f ca="1">IF(AND($B337&gt;0,V$7&gt;0),INDEX(Výskyt[#Data],MATCH($B337,Výskyt[kód-P]),V$7),"")</f>
        <v/>
      </c>
      <c r="W337" s="48" t="str">
        <f ca="1">IF(AND($B337&gt;0,W$7&gt;0),INDEX(Výskyt[#Data],MATCH($B337,Výskyt[kód-P]),W$7),"")</f>
        <v/>
      </c>
      <c r="X337" s="48" t="str">
        <f ca="1">IF(AND($B337&gt;0,X$7&gt;0),INDEX(Výskyt[#Data],MATCH($B337,Výskyt[kód-P]),X$7),"")</f>
        <v/>
      </c>
      <c r="Y337" s="48" t="str">
        <f ca="1">IF(AND($B337&gt;0,Y$7&gt;0),INDEX(Výskyt[#Data],MATCH($B337,Výskyt[kód-P]),Y$7),"")</f>
        <v/>
      </c>
      <c r="Z337" s="48" t="str">
        <f ca="1">IF(AND($B337&gt;0,Z$7&gt;0),INDEX(Výskyt[#Data],MATCH($B337,Výskyt[kód-P]),Z$7),"")</f>
        <v/>
      </c>
      <c r="AA337" s="48" t="str">
        <f ca="1">IF(AND($B337&gt;0,AA$7&gt;0),INDEX(Výskyt[#Data],MATCH($B337,Výskyt[kód-P]),AA$7),"")</f>
        <v/>
      </c>
      <c r="AB337" s="48" t="str">
        <f ca="1">IF(AND($B337&gt;0,AB$7&gt;0),INDEX(Výskyt[#Data],MATCH($B337,Výskyt[kód-P]),AB$7),"")</f>
        <v/>
      </c>
      <c r="AC337" s="48" t="str">
        <f ca="1">IF(AND($B337&gt;0,AC$7&gt;0),INDEX(Výskyt[#Data],MATCH($B337,Výskyt[kód-P]),AC$7),"")</f>
        <v/>
      </c>
      <c r="AD337" s="48" t="str">
        <f ca="1">IF(AND($B337&gt;0,AD$7&gt;0),INDEX(Výskyt[#Data],MATCH($B337,Výskyt[kód-P]),AD$7),"")</f>
        <v/>
      </c>
      <c r="AE337" s="48" t="str">
        <f ca="1">IF(AND($B337&gt;0,AE$7&gt;0),INDEX(Výskyt[#Data],MATCH($B337,Výskyt[kód-P]),AE$7),"")</f>
        <v/>
      </c>
      <c r="AF337" s="48" t="str">
        <f ca="1">IF(AND($B337&gt;0,AF$7&gt;0),INDEX(Výskyt[#Data],MATCH($B337,Výskyt[kód-P]),AF$7),"")</f>
        <v/>
      </c>
      <c r="AG337" s="48" t="str">
        <f ca="1">IF(AND($B337&gt;0,AG$7&gt;0),INDEX(Výskyt[#Data],MATCH($B337,Výskyt[kód-P]),AG$7),"")</f>
        <v/>
      </c>
      <c r="AH337" s="48" t="str">
        <f ca="1">IF(AND($B337&gt;0,AH$7&gt;0),INDEX(Výskyt[#Data],MATCH($B337,Výskyt[kód-P]),AH$7),"")</f>
        <v/>
      </c>
      <c r="AI337" s="48" t="str">
        <f ca="1">IF(AND($B337&gt;0,AI$7&gt;0),INDEX(Výskyt[#Data],MATCH($B337,Výskyt[kód-P]),AI$7),"")</f>
        <v/>
      </c>
      <c r="AJ337" s="48" t="str">
        <f ca="1">IF(AND($B337&gt;0,AJ$7&gt;0),INDEX(Výskyt[#Data],MATCH($B337,Výskyt[kód-P]),AJ$7),"")</f>
        <v/>
      </c>
      <c r="AK337" s="48" t="str">
        <f ca="1">IF(AND($B337&gt;0,AK$7&gt;0),INDEX(Výskyt[#Data],MATCH($B337,Výskyt[kód-P]),AK$7),"")</f>
        <v/>
      </c>
      <c r="AL337" s="48" t="str">
        <f ca="1">IF(AND($B337&gt;0,AL$7&gt;0),INDEX(Výskyt[#Data],MATCH($B337,Výskyt[kód-P]),AL$7),"")</f>
        <v/>
      </c>
      <c r="AM337" s="48" t="str">
        <f ca="1">IF(AND($B337&gt;0,AM$7&gt;0),INDEX(Výskyt[#Data],MATCH($B337,Výskyt[kód-P]),AM$7),"")</f>
        <v/>
      </c>
      <c r="AN337" s="48" t="str">
        <f ca="1">IF(AND($B337&gt;0,AN$7&gt;0),INDEX(Výskyt[#Data],MATCH($B337,Výskyt[kód-P]),AN$7),"")</f>
        <v/>
      </c>
      <c r="AO337" s="48" t="str">
        <f ca="1">IF(AND($B337&gt;0,AO$7&gt;0),INDEX(Výskyt[#Data],MATCH($B337,Výskyt[kód-P]),AO$7),"")</f>
        <v/>
      </c>
      <c r="AP337" s="48" t="str">
        <f ca="1">IF(AND($B337&gt;0,AP$7&gt;0),INDEX(Výskyt[#Data],MATCH($B337,Výskyt[kód-P]),AP$7),"")</f>
        <v/>
      </c>
      <c r="AQ337" s="48" t="str">
        <f ca="1">IF(AND($B337&gt;0,AQ$7&gt;0),INDEX(Výskyt[#Data],MATCH($B337,Výskyt[kód-P]),AQ$7),"")</f>
        <v/>
      </c>
      <c r="AR337" s="48" t="str">
        <f ca="1">IF(AND($B337&gt;0,AR$7&gt;0),INDEX(Výskyt[#Data],MATCH($B337,Výskyt[kód-P]),AR$7),"")</f>
        <v/>
      </c>
      <c r="AS337" s="48" t="str">
        <f ca="1">IF(AND($B337&gt;0,AS$7&gt;0),INDEX(Výskyt[#Data],MATCH($B337,Výskyt[kód-P]),AS$7),"")</f>
        <v/>
      </c>
      <c r="AT337" s="48" t="str">
        <f ca="1">IF(AND($B337&gt;0,AT$7&gt;0),INDEX(Výskyt[#Data],MATCH($B337,Výskyt[kód-P]),AT$7),"")</f>
        <v/>
      </c>
      <c r="AU337" s="48" t="str">
        <f ca="1">IF(AND($B337&gt;0,AU$7&gt;0),INDEX(Výskyt[#Data],MATCH($B337,Výskyt[kód-P]),AU$7),"")</f>
        <v/>
      </c>
      <c r="AV337" s="48" t="str">
        <f ca="1">IF(AND($B337&gt;0,AV$7&gt;0),INDEX(Výskyt[#Data],MATCH($B337,Výskyt[kód-P]),AV$7),"")</f>
        <v/>
      </c>
      <c r="AW337" s="48" t="str">
        <f ca="1">IF(AND($B337&gt;0,AW$7&gt;0),INDEX(Výskyt[#Data],MATCH($B337,Výskyt[kód-P]),AW$7),"")</f>
        <v/>
      </c>
      <c r="AX337" s="48" t="str">
        <f ca="1">IF(AND($B337&gt;0,AX$7&gt;0),INDEX(Výskyt[#Data],MATCH($B337,Výskyt[kód-P]),AX$7),"")</f>
        <v/>
      </c>
      <c r="AY337" s="48" t="str">
        <f ca="1">IF(AND($B337&gt;0,AY$7&gt;0),INDEX(Výskyt[#Data],MATCH($B337,Výskyt[kód-P]),AY$7),"")</f>
        <v/>
      </c>
      <c r="AZ337" s="48" t="str">
        <f ca="1">IF(AND($B337&gt;0,AZ$7&gt;0),INDEX(Výskyt[#Data],MATCH($B337,Výskyt[kód-P]),AZ$7),"")</f>
        <v/>
      </c>
      <c r="BA337" s="48" t="str">
        <f ca="1">IF(AND($B337&gt;0,BA$7&gt;0),INDEX(Výskyt[#Data],MATCH($B337,Výskyt[kód-P]),BA$7),"")</f>
        <v/>
      </c>
      <c r="BB337" s="42"/>
    </row>
    <row r="338" spans="1:54" ht="12.75" customHeight="1" x14ac:dyDescent="0.4">
      <c r="A338" s="54">
        <v>330</v>
      </c>
      <c r="B338" s="55" t="str">
        <f>IFERROR(INDEX(Výskyt[[poradie]:[kód-P]],MATCH(A338,Výskyt[poradie],0),2),"")</f>
        <v/>
      </c>
      <c r="C338" s="55" t="str">
        <f>IFERROR(INDEX(Cenník[[Kód]:[Názov]],MATCH($B338,Cenník[Kód]),2),"")</f>
        <v/>
      </c>
      <c r="D338" s="48" t="str">
        <f t="shared" ca="1" si="15"/>
        <v/>
      </c>
      <c r="E338" s="56" t="str">
        <f>IFERROR(INDEX(Cenník[[KódN]:[JC]],MATCH($B338,Cenník[KódN]),2),"")</f>
        <v/>
      </c>
      <c r="F338" s="57" t="str">
        <f t="shared" ca="1" si="16"/>
        <v/>
      </c>
      <c r="G338" s="42"/>
      <c r="H338" s="58" t="str">
        <f t="shared" si="17"/>
        <v/>
      </c>
      <c r="I338" s="48" t="str">
        <f ca="1">IF(AND($B338&gt;0,I$7&gt;0),INDEX(Výskyt[#Data],MATCH($B338,Výskyt[kód-P]),I$7),"")</f>
        <v/>
      </c>
      <c r="J338" s="48" t="str">
        <f ca="1">IF(AND($B338&gt;0,J$7&gt;0),INDEX(Výskyt[#Data],MATCH($B338,Výskyt[kód-P]),J$7),"")</f>
        <v/>
      </c>
      <c r="K338" s="48" t="str">
        <f ca="1">IF(AND($B338&gt;0,K$7&gt;0),INDEX(Výskyt[#Data],MATCH($B338,Výskyt[kód-P]),K$7),"")</f>
        <v/>
      </c>
      <c r="L338" s="48" t="str">
        <f ca="1">IF(AND($B338&gt;0,L$7&gt;0),INDEX(Výskyt[#Data],MATCH($B338,Výskyt[kód-P]),L$7),"")</f>
        <v/>
      </c>
      <c r="M338" s="48" t="str">
        <f ca="1">IF(AND($B338&gt;0,M$7&gt;0),INDEX(Výskyt[#Data],MATCH($B338,Výskyt[kód-P]),M$7),"")</f>
        <v/>
      </c>
      <c r="N338" s="48" t="str">
        <f ca="1">IF(AND($B338&gt;0,N$7&gt;0),INDEX(Výskyt[#Data],MATCH($B338,Výskyt[kód-P]),N$7),"")</f>
        <v/>
      </c>
      <c r="O338" s="48" t="str">
        <f ca="1">IF(AND($B338&gt;0,O$7&gt;0),INDEX(Výskyt[#Data],MATCH($B338,Výskyt[kód-P]),O$7),"")</f>
        <v/>
      </c>
      <c r="P338" s="48" t="str">
        <f ca="1">IF(AND($B338&gt;0,P$7&gt;0),INDEX(Výskyt[#Data],MATCH($B338,Výskyt[kód-P]),P$7),"")</f>
        <v/>
      </c>
      <c r="Q338" s="48" t="str">
        <f ca="1">IF(AND($B338&gt;0,Q$7&gt;0),INDEX(Výskyt[#Data],MATCH($B338,Výskyt[kód-P]),Q$7),"")</f>
        <v/>
      </c>
      <c r="R338" s="48" t="str">
        <f ca="1">IF(AND($B338&gt;0,R$7&gt;0),INDEX(Výskyt[#Data],MATCH($B338,Výskyt[kód-P]),R$7),"")</f>
        <v/>
      </c>
      <c r="S338" s="48" t="str">
        <f ca="1">IF(AND($B338&gt;0,S$7&gt;0),INDEX(Výskyt[#Data],MATCH($B338,Výskyt[kód-P]),S$7),"")</f>
        <v/>
      </c>
      <c r="T338" s="48" t="str">
        <f ca="1">IF(AND($B338&gt;0,T$7&gt;0),INDEX(Výskyt[#Data],MATCH($B338,Výskyt[kód-P]),T$7),"")</f>
        <v/>
      </c>
      <c r="U338" s="48" t="str">
        <f ca="1">IF(AND($B338&gt;0,U$7&gt;0),INDEX(Výskyt[#Data],MATCH($B338,Výskyt[kód-P]),U$7),"")</f>
        <v/>
      </c>
      <c r="V338" s="48" t="str">
        <f ca="1">IF(AND($B338&gt;0,V$7&gt;0),INDEX(Výskyt[#Data],MATCH($B338,Výskyt[kód-P]),V$7),"")</f>
        <v/>
      </c>
      <c r="W338" s="48" t="str">
        <f ca="1">IF(AND($B338&gt;0,W$7&gt;0),INDEX(Výskyt[#Data],MATCH($B338,Výskyt[kód-P]),W$7),"")</f>
        <v/>
      </c>
      <c r="X338" s="48" t="str">
        <f ca="1">IF(AND($B338&gt;0,X$7&gt;0),INDEX(Výskyt[#Data],MATCH($B338,Výskyt[kód-P]),X$7),"")</f>
        <v/>
      </c>
      <c r="Y338" s="48" t="str">
        <f ca="1">IF(AND($B338&gt;0,Y$7&gt;0),INDEX(Výskyt[#Data],MATCH($B338,Výskyt[kód-P]),Y$7),"")</f>
        <v/>
      </c>
      <c r="Z338" s="48" t="str">
        <f ca="1">IF(AND($B338&gt;0,Z$7&gt;0),INDEX(Výskyt[#Data],MATCH($B338,Výskyt[kód-P]),Z$7),"")</f>
        <v/>
      </c>
      <c r="AA338" s="48" t="str">
        <f ca="1">IF(AND($B338&gt;0,AA$7&gt;0),INDEX(Výskyt[#Data],MATCH($B338,Výskyt[kód-P]),AA$7),"")</f>
        <v/>
      </c>
      <c r="AB338" s="48" t="str">
        <f ca="1">IF(AND($B338&gt;0,AB$7&gt;0),INDEX(Výskyt[#Data],MATCH($B338,Výskyt[kód-P]),AB$7),"")</f>
        <v/>
      </c>
      <c r="AC338" s="48" t="str">
        <f ca="1">IF(AND($B338&gt;0,AC$7&gt;0),INDEX(Výskyt[#Data],MATCH($B338,Výskyt[kód-P]),AC$7),"")</f>
        <v/>
      </c>
      <c r="AD338" s="48" t="str">
        <f ca="1">IF(AND($B338&gt;0,AD$7&gt;0),INDEX(Výskyt[#Data],MATCH($B338,Výskyt[kód-P]),AD$7),"")</f>
        <v/>
      </c>
      <c r="AE338" s="48" t="str">
        <f ca="1">IF(AND($B338&gt;0,AE$7&gt;0),INDEX(Výskyt[#Data],MATCH($B338,Výskyt[kód-P]),AE$7),"")</f>
        <v/>
      </c>
      <c r="AF338" s="48" t="str">
        <f ca="1">IF(AND($B338&gt;0,AF$7&gt;0),INDEX(Výskyt[#Data],MATCH($B338,Výskyt[kód-P]),AF$7),"")</f>
        <v/>
      </c>
      <c r="AG338" s="48" t="str">
        <f ca="1">IF(AND($B338&gt;0,AG$7&gt;0),INDEX(Výskyt[#Data],MATCH($B338,Výskyt[kód-P]),AG$7),"")</f>
        <v/>
      </c>
      <c r="AH338" s="48" t="str">
        <f ca="1">IF(AND($B338&gt;0,AH$7&gt;0),INDEX(Výskyt[#Data],MATCH($B338,Výskyt[kód-P]),AH$7),"")</f>
        <v/>
      </c>
      <c r="AI338" s="48" t="str">
        <f ca="1">IF(AND($B338&gt;0,AI$7&gt;0),INDEX(Výskyt[#Data],MATCH($B338,Výskyt[kód-P]),AI$7),"")</f>
        <v/>
      </c>
      <c r="AJ338" s="48" t="str">
        <f ca="1">IF(AND($B338&gt;0,AJ$7&gt;0),INDEX(Výskyt[#Data],MATCH($B338,Výskyt[kód-P]),AJ$7),"")</f>
        <v/>
      </c>
      <c r="AK338" s="48" t="str">
        <f ca="1">IF(AND($B338&gt;0,AK$7&gt;0),INDEX(Výskyt[#Data],MATCH($B338,Výskyt[kód-P]),AK$7),"")</f>
        <v/>
      </c>
      <c r="AL338" s="48" t="str">
        <f ca="1">IF(AND($B338&gt;0,AL$7&gt;0),INDEX(Výskyt[#Data],MATCH($B338,Výskyt[kód-P]),AL$7),"")</f>
        <v/>
      </c>
      <c r="AM338" s="48" t="str">
        <f ca="1">IF(AND($B338&gt;0,AM$7&gt;0),INDEX(Výskyt[#Data],MATCH($B338,Výskyt[kód-P]),AM$7),"")</f>
        <v/>
      </c>
      <c r="AN338" s="48" t="str">
        <f ca="1">IF(AND($B338&gt;0,AN$7&gt;0),INDEX(Výskyt[#Data],MATCH($B338,Výskyt[kód-P]),AN$7),"")</f>
        <v/>
      </c>
      <c r="AO338" s="48" t="str">
        <f ca="1">IF(AND($B338&gt;0,AO$7&gt;0),INDEX(Výskyt[#Data],MATCH($B338,Výskyt[kód-P]),AO$7),"")</f>
        <v/>
      </c>
      <c r="AP338" s="48" t="str">
        <f ca="1">IF(AND($B338&gt;0,AP$7&gt;0),INDEX(Výskyt[#Data],MATCH($B338,Výskyt[kód-P]),AP$7),"")</f>
        <v/>
      </c>
      <c r="AQ338" s="48" t="str">
        <f ca="1">IF(AND($B338&gt;0,AQ$7&gt;0),INDEX(Výskyt[#Data],MATCH($B338,Výskyt[kód-P]),AQ$7),"")</f>
        <v/>
      </c>
      <c r="AR338" s="48" t="str">
        <f ca="1">IF(AND($B338&gt;0,AR$7&gt;0),INDEX(Výskyt[#Data],MATCH($B338,Výskyt[kód-P]),AR$7),"")</f>
        <v/>
      </c>
      <c r="AS338" s="48" t="str">
        <f ca="1">IF(AND($B338&gt;0,AS$7&gt;0),INDEX(Výskyt[#Data],MATCH($B338,Výskyt[kód-P]),AS$7),"")</f>
        <v/>
      </c>
      <c r="AT338" s="48" t="str">
        <f ca="1">IF(AND($B338&gt;0,AT$7&gt;0),INDEX(Výskyt[#Data],MATCH($B338,Výskyt[kód-P]),AT$7),"")</f>
        <v/>
      </c>
      <c r="AU338" s="48" t="str">
        <f ca="1">IF(AND($B338&gt;0,AU$7&gt;0),INDEX(Výskyt[#Data],MATCH($B338,Výskyt[kód-P]),AU$7),"")</f>
        <v/>
      </c>
      <c r="AV338" s="48" t="str">
        <f ca="1">IF(AND($B338&gt;0,AV$7&gt;0),INDEX(Výskyt[#Data],MATCH($B338,Výskyt[kód-P]),AV$7),"")</f>
        <v/>
      </c>
      <c r="AW338" s="48" t="str">
        <f ca="1">IF(AND($B338&gt;0,AW$7&gt;0),INDEX(Výskyt[#Data],MATCH($B338,Výskyt[kód-P]),AW$7),"")</f>
        <v/>
      </c>
      <c r="AX338" s="48" t="str">
        <f ca="1">IF(AND($B338&gt;0,AX$7&gt;0),INDEX(Výskyt[#Data],MATCH($B338,Výskyt[kód-P]),AX$7),"")</f>
        <v/>
      </c>
      <c r="AY338" s="48" t="str">
        <f ca="1">IF(AND($B338&gt;0,AY$7&gt;0),INDEX(Výskyt[#Data],MATCH($B338,Výskyt[kód-P]),AY$7),"")</f>
        <v/>
      </c>
      <c r="AZ338" s="48" t="str">
        <f ca="1">IF(AND($B338&gt;0,AZ$7&gt;0),INDEX(Výskyt[#Data],MATCH($B338,Výskyt[kód-P]),AZ$7),"")</f>
        <v/>
      </c>
      <c r="BA338" s="48" t="str">
        <f ca="1">IF(AND($B338&gt;0,BA$7&gt;0),INDEX(Výskyt[#Data],MATCH($B338,Výskyt[kód-P]),BA$7),"")</f>
        <v/>
      </c>
      <c r="BB338" s="42"/>
    </row>
    <row r="339" spans="1:54" ht="12.75" customHeight="1" x14ac:dyDescent="0.4">
      <c r="A339" s="54">
        <v>331</v>
      </c>
      <c r="B339" s="55" t="str">
        <f>IFERROR(INDEX(Výskyt[[poradie]:[kód-P]],MATCH(A339,Výskyt[poradie],0),2),"")</f>
        <v/>
      </c>
      <c r="C339" s="55" t="str">
        <f>IFERROR(INDEX(Cenník[[Kód]:[Názov]],MATCH($B339,Cenník[Kód]),2),"")</f>
        <v/>
      </c>
      <c r="D339" s="48" t="str">
        <f t="shared" ca="1" si="15"/>
        <v/>
      </c>
      <c r="E339" s="56" t="str">
        <f>IFERROR(INDEX(Cenník[[KódN]:[JC]],MATCH($B339,Cenník[KódN]),2),"")</f>
        <v/>
      </c>
      <c r="F339" s="57" t="str">
        <f t="shared" ca="1" si="16"/>
        <v/>
      </c>
      <c r="G339" s="42"/>
      <c r="H339" s="58" t="str">
        <f t="shared" si="17"/>
        <v/>
      </c>
      <c r="I339" s="48" t="str">
        <f ca="1">IF(AND($B339&gt;0,I$7&gt;0),INDEX(Výskyt[#Data],MATCH($B339,Výskyt[kód-P]),I$7),"")</f>
        <v/>
      </c>
      <c r="J339" s="48" t="str">
        <f ca="1">IF(AND($B339&gt;0,J$7&gt;0),INDEX(Výskyt[#Data],MATCH($B339,Výskyt[kód-P]),J$7),"")</f>
        <v/>
      </c>
      <c r="K339" s="48" t="str">
        <f ca="1">IF(AND($B339&gt;0,K$7&gt;0),INDEX(Výskyt[#Data],MATCH($B339,Výskyt[kód-P]),K$7),"")</f>
        <v/>
      </c>
      <c r="L339" s="48" t="str">
        <f ca="1">IF(AND($B339&gt;0,L$7&gt;0),INDEX(Výskyt[#Data],MATCH($B339,Výskyt[kód-P]),L$7),"")</f>
        <v/>
      </c>
      <c r="M339" s="48" t="str">
        <f ca="1">IF(AND($B339&gt;0,M$7&gt;0),INDEX(Výskyt[#Data],MATCH($B339,Výskyt[kód-P]),M$7),"")</f>
        <v/>
      </c>
      <c r="N339" s="48" t="str">
        <f ca="1">IF(AND($B339&gt;0,N$7&gt;0),INDEX(Výskyt[#Data],MATCH($B339,Výskyt[kód-P]),N$7),"")</f>
        <v/>
      </c>
      <c r="O339" s="48" t="str">
        <f ca="1">IF(AND($B339&gt;0,O$7&gt;0),INDEX(Výskyt[#Data],MATCH($B339,Výskyt[kód-P]),O$7),"")</f>
        <v/>
      </c>
      <c r="P339" s="48" t="str">
        <f ca="1">IF(AND($B339&gt;0,P$7&gt;0),INDEX(Výskyt[#Data],MATCH($B339,Výskyt[kód-P]),P$7),"")</f>
        <v/>
      </c>
      <c r="Q339" s="48" t="str">
        <f ca="1">IF(AND($B339&gt;0,Q$7&gt;0),INDEX(Výskyt[#Data],MATCH($B339,Výskyt[kód-P]),Q$7),"")</f>
        <v/>
      </c>
      <c r="R339" s="48" t="str">
        <f ca="1">IF(AND($B339&gt;0,R$7&gt;0),INDEX(Výskyt[#Data],MATCH($B339,Výskyt[kód-P]),R$7),"")</f>
        <v/>
      </c>
      <c r="S339" s="48" t="str">
        <f ca="1">IF(AND($B339&gt;0,S$7&gt;0),INDEX(Výskyt[#Data],MATCH($B339,Výskyt[kód-P]),S$7),"")</f>
        <v/>
      </c>
      <c r="T339" s="48" t="str">
        <f ca="1">IF(AND($B339&gt;0,T$7&gt;0),INDEX(Výskyt[#Data],MATCH($B339,Výskyt[kód-P]),T$7),"")</f>
        <v/>
      </c>
      <c r="U339" s="48" t="str">
        <f ca="1">IF(AND($B339&gt;0,U$7&gt;0),INDEX(Výskyt[#Data],MATCH($B339,Výskyt[kód-P]),U$7),"")</f>
        <v/>
      </c>
      <c r="V339" s="48" t="str">
        <f ca="1">IF(AND($B339&gt;0,V$7&gt;0),INDEX(Výskyt[#Data],MATCH($B339,Výskyt[kód-P]),V$7),"")</f>
        <v/>
      </c>
      <c r="W339" s="48" t="str">
        <f ca="1">IF(AND($B339&gt;0,W$7&gt;0),INDEX(Výskyt[#Data],MATCH($B339,Výskyt[kód-P]),W$7),"")</f>
        <v/>
      </c>
      <c r="X339" s="48" t="str">
        <f ca="1">IF(AND($B339&gt;0,X$7&gt;0),INDEX(Výskyt[#Data],MATCH($B339,Výskyt[kód-P]),X$7),"")</f>
        <v/>
      </c>
      <c r="Y339" s="48" t="str">
        <f ca="1">IF(AND($B339&gt;0,Y$7&gt;0),INDEX(Výskyt[#Data],MATCH($B339,Výskyt[kód-P]),Y$7),"")</f>
        <v/>
      </c>
      <c r="Z339" s="48" t="str">
        <f ca="1">IF(AND($B339&gt;0,Z$7&gt;0),INDEX(Výskyt[#Data],MATCH($B339,Výskyt[kód-P]),Z$7),"")</f>
        <v/>
      </c>
      <c r="AA339" s="48" t="str">
        <f ca="1">IF(AND($B339&gt;0,AA$7&gt;0),INDEX(Výskyt[#Data],MATCH($B339,Výskyt[kód-P]),AA$7),"")</f>
        <v/>
      </c>
      <c r="AB339" s="48" t="str">
        <f ca="1">IF(AND($B339&gt;0,AB$7&gt;0),INDEX(Výskyt[#Data],MATCH($B339,Výskyt[kód-P]),AB$7),"")</f>
        <v/>
      </c>
      <c r="AC339" s="48" t="str">
        <f ca="1">IF(AND($B339&gt;0,AC$7&gt;0),INDEX(Výskyt[#Data],MATCH($B339,Výskyt[kód-P]),AC$7),"")</f>
        <v/>
      </c>
      <c r="AD339" s="48" t="str">
        <f ca="1">IF(AND($B339&gt;0,AD$7&gt;0),INDEX(Výskyt[#Data],MATCH($B339,Výskyt[kód-P]),AD$7),"")</f>
        <v/>
      </c>
      <c r="AE339" s="48" t="str">
        <f ca="1">IF(AND($B339&gt;0,AE$7&gt;0),INDEX(Výskyt[#Data],MATCH($B339,Výskyt[kód-P]),AE$7),"")</f>
        <v/>
      </c>
      <c r="AF339" s="48" t="str">
        <f ca="1">IF(AND($B339&gt;0,AF$7&gt;0),INDEX(Výskyt[#Data],MATCH($B339,Výskyt[kód-P]),AF$7),"")</f>
        <v/>
      </c>
      <c r="AG339" s="48" t="str">
        <f ca="1">IF(AND($B339&gt;0,AG$7&gt;0),INDEX(Výskyt[#Data],MATCH($B339,Výskyt[kód-P]),AG$7),"")</f>
        <v/>
      </c>
      <c r="AH339" s="48" t="str">
        <f ca="1">IF(AND($B339&gt;0,AH$7&gt;0),INDEX(Výskyt[#Data],MATCH($B339,Výskyt[kód-P]),AH$7),"")</f>
        <v/>
      </c>
      <c r="AI339" s="48" t="str">
        <f ca="1">IF(AND($B339&gt;0,AI$7&gt;0),INDEX(Výskyt[#Data],MATCH($B339,Výskyt[kód-P]),AI$7),"")</f>
        <v/>
      </c>
      <c r="AJ339" s="48" t="str">
        <f ca="1">IF(AND($B339&gt;0,AJ$7&gt;0),INDEX(Výskyt[#Data],MATCH($B339,Výskyt[kód-P]),AJ$7),"")</f>
        <v/>
      </c>
      <c r="AK339" s="48" t="str">
        <f ca="1">IF(AND($B339&gt;0,AK$7&gt;0),INDEX(Výskyt[#Data],MATCH($B339,Výskyt[kód-P]),AK$7),"")</f>
        <v/>
      </c>
      <c r="AL339" s="48" t="str">
        <f ca="1">IF(AND($B339&gt;0,AL$7&gt;0),INDEX(Výskyt[#Data],MATCH($B339,Výskyt[kód-P]),AL$7),"")</f>
        <v/>
      </c>
      <c r="AM339" s="48" t="str">
        <f ca="1">IF(AND($B339&gt;0,AM$7&gt;0),INDEX(Výskyt[#Data],MATCH($B339,Výskyt[kód-P]),AM$7),"")</f>
        <v/>
      </c>
      <c r="AN339" s="48" t="str">
        <f ca="1">IF(AND($B339&gt;0,AN$7&gt;0),INDEX(Výskyt[#Data],MATCH($B339,Výskyt[kód-P]),AN$7),"")</f>
        <v/>
      </c>
      <c r="AO339" s="48" t="str">
        <f ca="1">IF(AND($B339&gt;0,AO$7&gt;0),INDEX(Výskyt[#Data],MATCH($B339,Výskyt[kód-P]),AO$7),"")</f>
        <v/>
      </c>
      <c r="AP339" s="48" t="str">
        <f ca="1">IF(AND($B339&gt;0,AP$7&gt;0),INDEX(Výskyt[#Data],MATCH($B339,Výskyt[kód-P]),AP$7),"")</f>
        <v/>
      </c>
      <c r="AQ339" s="48" t="str">
        <f ca="1">IF(AND($B339&gt;0,AQ$7&gt;0),INDEX(Výskyt[#Data],MATCH($B339,Výskyt[kód-P]),AQ$7),"")</f>
        <v/>
      </c>
      <c r="AR339" s="48" t="str">
        <f ca="1">IF(AND($B339&gt;0,AR$7&gt;0),INDEX(Výskyt[#Data],MATCH($B339,Výskyt[kód-P]),AR$7),"")</f>
        <v/>
      </c>
      <c r="AS339" s="48" t="str">
        <f ca="1">IF(AND($B339&gt;0,AS$7&gt;0),INDEX(Výskyt[#Data],MATCH($B339,Výskyt[kód-P]),AS$7),"")</f>
        <v/>
      </c>
      <c r="AT339" s="48" t="str">
        <f ca="1">IF(AND($B339&gt;0,AT$7&gt;0),INDEX(Výskyt[#Data],MATCH($B339,Výskyt[kód-P]),AT$7),"")</f>
        <v/>
      </c>
      <c r="AU339" s="48" t="str">
        <f ca="1">IF(AND($B339&gt;0,AU$7&gt;0),INDEX(Výskyt[#Data],MATCH($B339,Výskyt[kód-P]),AU$7),"")</f>
        <v/>
      </c>
      <c r="AV339" s="48" t="str">
        <f ca="1">IF(AND($B339&gt;0,AV$7&gt;0),INDEX(Výskyt[#Data],MATCH($B339,Výskyt[kód-P]),AV$7),"")</f>
        <v/>
      </c>
      <c r="AW339" s="48" t="str">
        <f ca="1">IF(AND($B339&gt;0,AW$7&gt;0),INDEX(Výskyt[#Data],MATCH($B339,Výskyt[kód-P]),AW$7),"")</f>
        <v/>
      </c>
      <c r="AX339" s="48" t="str">
        <f ca="1">IF(AND($B339&gt;0,AX$7&gt;0),INDEX(Výskyt[#Data],MATCH($B339,Výskyt[kód-P]),AX$7),"")</f>
        <v/>
      </c>
      <c r="AY339" s="48" t="str">
        <f ca="1">IF(AND($B339&gt;0,AY$7&gt;0),INDEX(Výskyt[#Data],MATCH($B339,Výskyt[kód-P]),AY$7),"")</f>
        <v/>
      </c>
      <c r="AZ339" s="48" t="str">
        <f ca="1">IF(AND($B339&gt;0,AZ$7&gt;0),INDEX(Výskyt[#Data],MATCH($B339,Výskyt[kód-P]),AZ$7),"")</f>
        <v/>
      </c>
      <c r="BA339" s="48" t="str">
        <f ca="1">IF(AND($B339&gt;0,BA$7&gt;0),INDEX(Výskyt[#Data],MATCH($B339,Výskyt[kód-P]),BA$7),"")</f>
        <v/>
      </c>
      <c r="BB339" s="42"/>
    </row>
    <row r="340" spans="1:54" ht="12.75" customHeight="1" x14ac:dyDescent="0.4">
      <c r="A340" s="54">
        <v>332</v>
      </c>
      <c r="B340" s="55" t="str">
        <f>IFERROR(INDEX(Výskyt[[poradie]:[kód-P]],MATCH(A340,Výskyt[poradie],0),2),"")</f>
        <v/>
      </c>
      <c r="C340" s="55" t="str">
        <f>IFERROR(INDEX(Cenník[[Kód]:[Názov]],MATCH($B340,Cenník[Kód]),2),"")</f>
        <v/>
      </c>
      <c r="D340" s="48" t="str">
        <f t="shared" ca="1" si="15"/>
        <v/>
      </c>
      <c r="E340" s="56" t="str">
        <f>IFERROR(INDEX(Cenník[[KódN]:[JC]],MATCH($B340,Cenník[KódN]),2),"")</f>
        <v/>
      </c>
      <c r="F340" s="57" t="str">
        <f t="shared" ca="1" si="16"/>
        <v/>
      </c>
      <c r="G340" s="42"/>
      <c r="H340" s="58" t="str">
        <f t="shared" si="17"/>
        <v/>
      </c>
      <c r="I340" s="48" t="str">
        <f ca="1">IF(AND($B340&gt;0,I$7&gt;0),INDEX(Výskyt[#Data],MATCH($B340,Výskyt[kód-P]),I$7),"")</f>
        <v/>
      </c>
      <c r="J340" s="48" t="str">
        <f ca="1">IF(AND($B340&gt;0,J$7&gt;0),INDEX(Výskyt[#Data],MATCH($B340,Výskyt[kód-P]),J$7),"")</f>
        <v/>
      </c>
      <c r="K340" s="48" t="str">
        <f ca="1">IF(AND($B340&gt;0,K$7&gt;0),INDEX(Výskyt[#Data],MATCH($B340,Výskyt[kód-P]),K$7),"")</f>
        <v/>
      </c>
      <c r="L340" s="48" t="str">
        <f ca="1">IF(AND($B340&gt;0,L$7&gt;0),INDEX(Výskyt[#Data],MATCH($B340,Výskyt[kód-P]),L$7),"")</f>
        <v/>
      </c>
      <c r="M340" s="48" t="str">
        <f ca="1">IF(AND($B340&gt;0,M$7&gt;0),INDEX(Výskyt[#Data],MATCH($B340,Výskyt[kód-P]),M$7),"")</f>
        <v/>
      </c>
      <c r="N340" s="48" t="str">
        <f ca="1">IF(AND($B340&gt;0,N$7&gt;0),INDEX(Výskyt[#Data],MATCH($B340,Výskyt[kód-P]),N$7),"")</f>
        <v/>
      </c>
      <c r="O340" s="48" t="str">
        <f ca="1">IF(AND($B340&gt;0,O$7&gt;0),INDEX(Výskyt[#Data],MATCH($B340,Výskyt[kód-P]),O$7),"")</f>
        <v/>
      </c>
      <c r="P340" s="48" t="str">
        <f ca="1">IF(AND($B340&gt;0,P$7&gt;0),INDEX(Výskyt[#Data],MATCH($B340,Výskyt[kód-P]),P$7),"")</f>
        <v/>
      </c>
      <c r="Q340" s="48" t="str">
        <f ca="1">IF(AND($B340&gt;0,Q$7&gt;0),INDEX(Výskyt[#Data],MATCH($B340,Výskyt[kód-P]),Q$7),"")</f>
        <v/>
      </c>
      <c r="R340" s="48" t="str">
        <f ca="1">IF(AND($B340&gt;0,R$7&gt;0),INDEX(Výskyt[#Data],MATCH($B340,Výskyt[kód-P]),R$7),"")</f>
        <v/>
      </c>
      <c r="S340" s="48" t="str">
        <f ca="1">IF(AND($B340&gt;0,S$7&gt;0),INDEX(Výskyt[#Data],MATCH($B340,Výskyt[kód-P]),S$7),"")</f>
        <v/>
      </c>
      <c r="T340" s="48" t="str">
        <f ca="1">IF(AND($B340&gt;0,T$7&gt;0),INDEX(Výskyt[#Data],MATCH($B340,Výskyt[kód-P]),T$7),"")</f>
        <v/>
      </c>
      <c r="U340" s="48" t="str">
        <f ca="1">IF(AND($B340&gt;0,U$7&gt;0),INDEX(Výskyt[#Data],MATCH($B340,Výskyt[kód-P]),U$7),"")</f>
        <v/>
      </c>
      <c r="V340" s="48" t="str">
        <f ca="1">IF(AND($B340&gt;0,V$7&gt;0),INDEX(Výskyt[#Data],MATCH($B340,Výskyt[kód-P]),V$7),"")</f>
        <v/>
      </c>
      <c r="W340" s="48" t="str">
        <f ca="1">IF(AND($B340&gt;0,W$7&gt;0),INDEX(Výskyt[#Data],MATCH($B340,Výskyt[kód-P]),W$7),"")</f>
        <v/>
      </c>
      <c r="X340" s="48" t="str">
        <f ca="1">IF(AND($B340&gt;0,X$7&gt;0),INDEX(Výskyt[#Data],MATCH($B340,Výskyt[kód-P]),X$7),"")</f>
        <v/>
      </c>
      <c r="Y340" s="48" t="str">
        <f ca="1">IF(AND($B340&gt;0,Y$7&gt;0),INDEX(Výskyt[#Data],MATCH($B340,Výskyt[kód-P]),Y$7),"")</f>
        <v/>
      </c>
      <c r="Z340" s="48" t="str">
        <f ca="1">IF(AND($B340&gt;0,Z$7&gt;0),INDEX(Výskyt[#Data],MATCH($B340,Výskyt[kód-P]),Z$7),"")</f>
        <v/>
      </c>
      <c r="AA340" s="48" t="str">
        <f ca="1">IF(AND($B340&gt;0,AA$7&gt;0),INDEX(Výskyt[#Data],MATCH($B340,Výskyt[kód-P]),AA$7),"")</f>
        <v/>
      </c>
      <c r="AB340" s="48" t="str">
        <f ca="1">IF(AND($B340&gt;0,AB$7&gt;0),INDEX(Výskyt[#Data],MATCH($B340,Výskyt[kód-P]),AB$7),"")</f>
        <v/>
      </c>
      <c r="AC340" s="48" t="str">
        <f ca="1">IF(AND($B340&gt;0,AC$7&gt;0),INDEX(Výskyt[#Data],MATCH($B340,Výskyt[kód-P]),AC$7),"")</f>
        <v/>
      </c>
      <c r="AD340" s="48" t="str">
        <f ca="1">IF(AND($B340&gt;0,AD$7&gt;0),INDEX(Výskyt[#Data],MATCH($B340,Výskyt[kód-P]),AD$7),"")</f>
        <v/>
      </c>
      <c r="AE340" s="48" t="str">
        <f ca="1">IF(AND($B340&gt;0,AE$7&gt;0),INDEX(Výskyt[#Data],MATCH($B340,Výskyt[kód-P]),AE$7),"")</f>
        <v/>
      </c>
      <c r="AF340" s="48" t="str">
        <f ca="1">IF(AND($B340&gt;0,AF$7&gt;0),INDEX(Výskyt[#Data],MATCH($B340,Výskyt[kód-P]),AF$7),"")</f>
        <v/>
      </c>
      <c r="AG340" s="48" t="str">
        <f ca="1">IF(AND($B340&gt;0,AG$7&gt;0),INDEX(Výskyt[#Data],MATCH($B340,Výskyt[kód-P]),AG$7),"")</f>
        <v/>
      </c>
      <c r="AH340" s="48" t="str">
        <f ca="1">IF(AND($B340&gt;0,AH$7&gt;0),INDEX(Výskyt[#Data],MATCH($B340,Výskyt[kód-P]),AH$7),"")</f>
        <v/>
      </c>
      <c r="AI340" s="48" t="str">
        <f ca="1">IF(AND($B340&gt;0,AI$7&gt;0),INDEX(Výskyt[#Data],MATCH($B340,Výskyt[kód-P]),AI$7),"")</f>
        <v/>
      </c>
      <c r="AJ340" s="48" t="str">
        <f ca="1">IF(AND($B340&gt;0,AJ$7&gt;0),INDEX(Výskyt[#Data],MATCH($B340,Výskyt[kód-P]),AJ$7),"")</f>
        <v/>
      </c>
      <c r="AK340" s="48" t="str">
        <f ca="1">IF(AND($B340&gt;0,AK$7&gt;0),INDEX(Výskyt[#Data],MATCH($B340,Výskyt[kód-P]),AK$7),"")</f>
        <v/>
      </c>
      <c r="AL340" s="48" t="str">
        <f ca="1">IF(AND($B340&gt;0,AL$7&gt;0),INDEX(Výskyt[#Data],MATCH($B340,Výskyt[kód-P]),AL$7),"")</f>
        <v/>
      </c>
      <c r="AM340" s="48" t="str">
        <f ca="1">IF(AND($B340&gt;0,AM$7&gt;0),INDEX(Výskyt[#Data],MATCH($B340,Výskyt[kód-P]),AM$7),"")</f>
        <v/>
      </c>
      <c r="AN340" s="48" t="str">
        <f ca="1">IF(AND($B340&gt;0,AN$7&gt;0),INDEX(Výskyt[#Data],MATCH($B340,Výskyt[kód-P]),AN$7),"")</f>
        <v/>
      </c>
      <c r="AO340" s="48" t="str">
        <f ca="1">IF(AND($B340&gt;0,AO$7&gt;0),INDEX(Výskyt[#Data],MATCH($B340,Výskyt[kód-P]),AO$7),"")</f>
        <v/>
      </c>
      <c r="AP340" s="48" t="str">
        <f ca="1">IF(AND($B340&gt;0,AP$7&gt;0),INDEX(Výskyt[#Data],MATCH($B340,Výskyt[kód-P]),AP$7),"")</f>
        <v/>
      </c>
      <c r="AQ340" s="48" t="str">
        <f ca="1">IF(AND($B340&gt;0,AQ$7&gt;0),INDEX(Výskyt[#Data],MATCH($B340,Výskyt[kód-P]),AQ$7),"")</f>
        <v/>
      </c>
      <c r="AR340" s="48" t="str">
        <f ca="1">IF(AND($B340&gt;0,AR$7&gt;0),INDEX(Výskyt[#Data],MATCH($B340,Výskyt[kód-P]),AR$7),"")</f>
        <v/>
      </c>
      <c r="AS340" s="48" t="str">
        <f ca="1">IF(AND($B340&gt;0,AS$7&gt;0),INDEX(Výskyt[#Data],MATCH($B340,Výskyt[kód-P]),AS$7),"")</f>
        <v/>
      </c>
      <c r="AT340" s="48" t="str">
        <f ca="1">IF(AND($B340&gt;0,AT$7&gt;0),INDEX(Výskyt[#Data],MATCH($B340,Výskyt[kód-P]),AT$7),"")</f>
        <v/>
      </c>
      <c r="AU340" s="48" t="str">
        <f ca="1">IF(AND($B340&gt;0,AU$7&gt;0),INDEX(Výskyt[#Data],MATCH($B340,Výskyt[kód-P]),AU$7),"")</f>
        <v/>
      </c>
      <c r="AV340" s="48" t="str">
        <f ca="1">IF(AND($B340&gt;0,AV$7&gt;0),INDEX(Výskyt[#Data],MATCH($B340,Výskyt[kód-P]),AV$7),"")</f>
        <v/>
      </c>
      <c r="AW340" s="48" t="str">
        <f ca="1">IF(AND($B340&gt;0,AW$7&gt;0),INDEX(Výskyt[#Data],MATCH($B340,Výskyt[kód-P]),AW$7),"")</f>
        <v/>
      </c>
      <c r="AX340" s="48" t="str">
        <f ca="1">IF(AND($B340&gt;0,AX$7&gt;0),INDEX(Výskyt[#Data],MATCH($B340,Výskyt[kód-P]),AX$7),"")</f>
        <v/>
      </c>
      <c r="AY340" s="48" t="str">
        <f ca="1">IF(AND($B340&gt;0,AY$7&gt;0),INDEX(Výskyt[#Data],MATCH($B340,Výskyt[kód-P]),AY$7),"")</f>
        <v/>
      </c>
      <c r="AZ340" s="48" t="str">
        <f ca="1">IF(AND($B340&gt;0,AZ$7&gt;0),INDEX(Výskyt[#Data],MATCH($B340,Výskyt[kód-P]),AZ$7),"")</f>
        <v/>
      </c>
      <c r="BA340" s="48" t="str">
        <f ca="1">IF(AND($B340&gt;0,BA$7&gt;0),INDEX(Výskyt[#Data],MATCH($B340,Výskyt[kód-P]),BA$7),"")</f>
        <v/>
      </c>
      <c r="BB340" s="42"/>
    </row>
    <row r="341" spans="1:54" ht="12.75" customHeight="1" x14ac:dyDescent="0.4">
      <c r="A341" s="54">
        <v>333</v>
      </c>
      <c r="B341" s="55" t="str">
        <f>IFERROR(INDEX(Výskyt[[poradie]:[kód-P]],MATCH(A341,Výskyt[poradie],0),2),"")</f>
        <v/>
      </c>
      <c r="C341" s="55" t="str">
        <f>IFERROR(INDEX(Cenník[[Kód]:[Názov]],MATCH($B341,Cenník[Kód]),2),"")</f>
        <v/>
      </c>
      <c r="D341" s="48" t="str">
        <f t="shared" ca="1" si="15"/>
        <v/>
      </c>
      <c r="E341" s="56" t="str">
        <f>IFERROR(INDEX(Cenník[[KódN]:[JC]],MATCH($B341,Cenník[KódN]),2),"")</f>
        <v/>
      </c>
      <c r="F341" s="57" t="str">
        <f t="shared" ca="1" si="16"/>
        <v/>
      </c>
      <c r="G341" s="42"/>
      <c r="H341" s="58" t="str">
        <f t="shared" si="17"/>
        <v/>
      </c>
      <c r="I341" s="48" t="str">
        <f ca="1">IF(AND($B341&gt;0,I$7&gt;0),INDEX(Výskyt[#Data],MATCH($B341,Výskyt[kód-P]),I$7),"")</f>
        <v/>
      </c>
      <c r="J341" s="48" t="str">
        <f ca="1">IF(AND($B341&gt;0,J$7&gt;0),INDEX(Výskyt[#Data],MATCH($B341,Výskyt[kód-P]),J$7),"")</f>
        <v/>
      </c>
      <c r="K341" s="48" t="str">
        <f ca="1">IF(AND($B341&gt;0,K$7&gt;0),INDEX(Výskyt[#Data],MATCH($B341,Výskyt[kód-P]),K$7),"")</f>
        <v/>
      </c>
      <c r="L341" s="48" t="str">
        <f ca="1">IF(AND($B341&gt;0,L$7&gt;0),INDEX(Výskyt[#Data],MATCH($B341,Výskyt[kód-P]),L$7),"")</f>
        <v/>
      </c>
      <c r="M341" s="48" t="str">
        <f ca="1">IF(AND($B341&gt;0,M$7&gt;0),INDEX(Výskyt[#Data],MATCH($B341,Výskyt[kód-P]),M$7),"")</f>
        <v/>
      </c>
      <c r="N341" s="48" t="str">
        <f ca="1">IF(AND($B341&gt;0,N$7&gt;0),INDEX(Výskyt[#Data],MATCH($B341,Výskyt[kód-P]),N$7),"")</f>
        <v/>
      </c>
      <c r="O341" s="48" t="str">
        <f ca="1">IF(AND($B341&gt;0,O$7&gt;0),INDEX(Výskyt[#Data],MATCH($B341,Výskyt[kód-P]),O$7),"")</f>
        <v/>
      </c>
      <c r="P341" s="48" t="str">
        <f ca="1">IF(AND($B341&gt;0,P$7&gt;0),INDEX(Výskyt[#Data],MATCH($B341,Výskyt[kód-P]),P$7),"")</f>
        <v/>
      </c>
      <c r="Q341" s="48" t="str">
        <f ca="1">IF(AND($B341&gt;0,Q$7&gt;0),INDEX(Výskyt[#Data],MATCH($B341,Výskyt[kód-P]),Q$7),"")</f>
        <v/>
      </c>
      <c r="R341" s="48" t="str">
        <f ca="1">IF(AND($B341&gt;0,R$7&gt;0),INDEX(Výskyt[#Data],MATCH($B341,Výskyt[kód-P]),R$7),"")</f>
        <v/>
      </c>
      <c r="S341" s="48" t="str">
        <f ca="1">IF(AND($B341&gt;0,S$7&gt;0),INDEX(Výskyt[#Data],MATCH($B341,Výskyt[kód-P]),S$7),"")</f>
        <v/>
      </c>
      <c r="T341" s="48" t="str">
        <f ca="1">IF(AND($B341&gt;0,T$7&gt;0),INDEX(Výskyt[#Data],MATCH($B341,Výskyt[kód-P]),T$7),"")</f>
        <v/>
      </c>
      <c r="U341" s="48" t="str">
        <f ca="1">IF(AND($B341&gt;0,U$7&gt;0),INDEX(Výskyt[#Data],MATCH($B341,Výskyt[kód-P]),U$7),"")</f>
        <v/>
      </c>
      <c r="V341" s="48" t="str">
        <f ca="1">IF(AND($B341&gt;0,V$7&gt;0),INDEX(Výskyt[#Data],MATCH($B341,Výskyt[kód-P]),V$7),"")</f>
        <v/>
      </c>
      <c r="W341" s="48" t="str">
        <f ca="1">IF(AND($B341&gt;0,W$7&gt;0),INDEX(Výskyt[#Data],MATCH($B341,Výskyt[kód-P]),W$7),"")</f>
        <v/>
      </c>
      <c r="X341" s="48" t="str">
        <f ca="1">IF(AND($B341&gt;0,X$7&gt;0),INDEX(Výskyt[#Data],MATCH($B341,Výskyt[kód-P]),X$7),"")</f>
        <v/>
      </c>
      <c r="Y341" s="48" t="str">
        <f ca="1">IF(AND($B341&gt;0,Y$7&gt;0),INDEX(Výskyt[#Data],MATCH($B341,Výskyt[kód-P]),Y$7),"")</f>
        <v/>
      </c>
      <c r="Z341" s="48" t="str">
        <f ca="1">IF(AND($B341&gt;0,Z$7&gt;0),INDEX(Výskyt[#Data],MATCH($B341,Výskyt[kód-P]),Z$7),"")</f>
        <v/>
      </c>
      <c r="AA341" s="48" t="str">
        <f ca="1">IF(AND($B341&gt;0,AA$7&gt;0),INDEX(Výskyt[#Data],MATCH($B341,Výskyt[kód-P]),AA$7),"")</f>
        <v/>
      </c>
      <c r="AB341" s="48" t="str">
        <f ca="1">IF(AND($B341&gt;0,AB$7&gt;0),INDEX(Výskyt[#Data],MATCH($B341,Výskyt[kód-P]),AB$7),"")</f>
        <v/>
      </c>
      <c r="AC341" s="48" t="str">
        <f ca="1">IF(AND($B341&gt;0,AC$7&gt;0),INDEX(Výskyt[#Data],MATCH($B341,Výskyt[kód-P]),AC$7),"")</f>
        <v/>
      </c>
      <c r="AD341" s="48" t="str">
        <f ca="1">IF(AND($B341&gt;0,AD$7&gt;0),INDEX(Výskyt[#Data],MATCH($B341,Výskyt[kód-P]),AD$7),"")</f>
        <v/>
      </c>
      <c r="AE341" s="48" t="str">
        <f ca="1">IF(AND($B341&gt;0,AE$7&gt;0),INDEX(Výskyt[#Data],MATCH($B341,Výskyt[kód-P]),AE$7),"")</f>
        <v/>
      </c>
      <c r="AF341" s="48" t="str">
        <f ca="1">IF(AND($B341&gt;0,AF$7&gt;0),INDEX(Výskyt[#Data],MATCH($B341,Výskyt[kód-P]),AF$7),"")</f>
        <v/>
      </c>
      <c r="AG341" s="48" t="str">
        <f ca="1">IF(AND($B341&gt;0,AG$7&gt;0),INDEX(Výskyt[#Data],MATCH($B341,Výskyt[kód-P]),AG$7),"")</f>
        <v/>
      </c>
      <c r="AH341" s="48" t="str">
        <f ca="1">IF(AND($B341&gt;0,AH$7&gt;0),INDEX(Výskyt[#Data],MATCH($B341,Výskyt[kód-P]),AH$7),"")</f>
        <v/>
      </c>
      <c r="AI341" s="48" t="str">
        <f ca="1">IF(AND($B341&gt;0,AI$7&gt;0),INDEX(Výskyt[#Data],MATCH($B341,Výskyt[kód-P]),AI$7),"")</f>
        <v/>
      </c>
      <c r="AJ341" s="48" t="str">
        <f ca="1">IF(AND($B341&gt;0,AJ$7&gt;0),INDEX(Výskyt[#Data],MATCH($B341,Výskyt[kód-P]),AJ$7),"")</f>
        <v/>
      </c>
      <c r="AK341" s="48" t="str">
        <f ca="1">IF(AND($B341&gt;0,AK$7&gt;0),INDEX(Výskyt[#Data],MATCH($B341,Výskyt[kód-P]),AK$7),"")</f>
        <v/>
      </c>
      <c r="AL341" s="48" t="str">
        <f ca="1">IF(AND($B341&gt;0,AL$7&gt;0),INDEX(Výskyt[#Data],MATCH($B341,Výskyt[kód-P]),AL$7),"")</f>
        <v/>
      </c>
      <c r="AM341" s="48" t="str">
        <f ca="1">IF(AND($B341&gt;0,AM$7&gt;0),INDEX(Výskyt[#Data],MATCH($B341,Výskyt[kód-P]),AM$7),"")</f>
        <v/>
      </c>
      <c r="AN341" s="48" t="str">
        <f ca="1">IF(AND($B341&gt;0,AN$7&gt;0),INDEX(Výskyt[#Data],MATCH($B341,Výskyt[kód-P]),AN$7),"")</f>
        <v/>
      </c>
      <c r="AO341" s="48" t="str">
        <f ca="1">IF(AND($B341&gt;0,AO$7&gt;0),INDEX(Výskyt[#Data],MATCH($B341,Výskyt[kód-P]),AO$7),"")</f>
        <v/>
      </c>
      <c r="AP341" s="48" t="str">
        <f ca="1">IF(AND($B341&gt;0,AP$7&gt;0),INDEX(Výskyt[#Data],MATCH($B341,Výskyt[kód-P]),AP$7),"")</f>
        <v/>
      </c>
      <c r="AQ341" s="48" t="str">
        <f ca="1">IF(AND($B341&gt;0,AQ$7&gt;0),INDEX(Výskyt[#Data],MATCH($B341,Výskyt[kód-P]),AQ$7),"")</f>
        <v/>
      </c>
      <c r="AR341" s="48" t="str">
        <f ca="1">IF(AND($B341&gt;0,AR$7&gt;0),INDEX(Výskyt[#Data],MATCH($B341,Výskyt[kód-P]),AR$7),"")</f>
        <v/>
      </c>
      <c r="AS341" s="48" t="str">
        <f ca="1">IF(AND($B341&gt;0,AS$7&gt;0),INDEX(Výskyt[#Data],MATCH($B341,Výskyt[kód-P]),AS$7),"")</f>
        <v/>
      </c>
      <c r="AT341" s="48" t="str">
        <f ca="1">IF(AND($B341&gt;0,AT$7&gt;0),INDEX(Výskyt[#Data],MATCH($B341,Výskyt[kód-P]),AT$7),"")</f>
        <v/>
      </c>
      <c r="AU341" s="48" t="str">
        <f ca="1">IF(AND($B341&gt;0,AU$7&gt;0),INDEX(Výskyt[#Data],MATCH($B341,Výskyt[kód-P]),AU$7),"")</f>
        <v/>
      </c>
      <c r="AV341" s="48" t="str">
        <f ca="1">IF(AND($B341&gt;0,AV$7&gt;0),INDEX(Výskyt[#Data],MATCH($B341,Výskyt[kód-P]),AV$7),"")</f>
        <v/>
      </c>
      <c r="AW341" s="48" t="str">
        <f ca="1">IF(AND($B341&gt;0,AW$7&gt;0),INDEX(Výskyt[#Data],MATCH($B341,Výskyt[kód-P]),AW$7),"")</f>
        <v/>
      </c>
      <c r="AX341" s="48" t="str">
        <f ca="1">IF(AND($B341&gt;0,AX$7&gt;0),INDEX(Výskyt[#Data],MATCH($B341,Výskyt[kód-P]),AX$7),"")</f>
        <v/>
      </c>
      <c r="AY341" s="48" t="str">
        <f ca="1">IF(AND($B341&gt;0,AY$7&gt;0),INDEX(Výskyt[#Data],MATCH($B341,Výskyt[kód-P]),AY$7),"")</f>
        <v/>
      </c>
      <c r="AZ341" s="48" t="str">
        <f ca="1">IF(AND($B341&gt;0,AZ$7&gt;0),INDEX(Výskyt[#Data],MATCH($B341,Výskyt[kód-P]),AZ$7),"")</f>
        <v/>
      </c>
      <c r="BA341" s="48" t="str">
        <f ca="1">IF(AND($B341&gt;0,BA$7&gt;0),INDEX(Výskyt[#Data],MATCH($B341,Výskyt[kód-P]),BA$7),"")</f>
        <v/>
      </c>
      <c r="BB341" s="42"/>
    </row>
    <row r="342" spans="1:54" ht="12.75" customHeight="1" x14ac:dyDescent="0.4">
      <c r="A342" s="54">
        <v>334</v>
      </c>
      <c r="B342" s="55" t="str">
        <f>IFERROR(INDEX(Výskyt[[poradie]:[kód-P]],MATCH(A342,Výskyt[poradie],0),2),"")</f>
        <v/>
      </c>
      <c r="C342" s="55" t="str">
        <f>IFERROR(INDEX(Cenník[[Kód]:[Názov]],MATCH($B342,Cenník[Kód]),2),"")</f>
        <v/>
      </c>
      <c r="D342" s="48" t="str">
        <f t="shared" ca="1" si="15"/>
        <v/>
      </c>
      <c r="E342" s="56" t="str">
        <f>IFERROR(INDEX(Cenník[[KódN]:[JC]],MATCH($B342,Cenník[KódN]),2),"")</f>
        <v/>
      </c>
      <c r="F342" s="57" t="str">
        <f t="shared" ca="1" si="16"/>
        <v/>
      </c>
      <c r="G342" s="42"/>
      <c r="H342" s="58" t="str">
        <f t="shared" si="17"/>
        <v/>
      </c>
      <c r="I342" s="48" t="str">
        <f ca="1">IF(AND($B342&gt;0,I$7&gt;0),INDEX(Výskyt[#Data],MATCH($B342,Výskyt[kód-P]),I$7),"")</f>
        <v/>
      </c>
      <c r="J342" s="48" t="str">
        <f ca="1">IF(AND($B342&gt;0,J$7&gt;0),INDEX(Výskyt[#Data],MATCH($B342,Výskyt[kód-P]),J$7),"")</f>
        <v/>
      </c>
      <c r="K342" s="48" t="str">
        <f ca="1">IF(AND($B342&gt;0,K$7&gt;0),INDEX(Výskyt[#Data],MATCH($B342,Výskyt[kód-P]),K$7),"")</f>
        <v/>
      </c>
      <c r="L342" s="48" t="str">
        <f ca="1">IF(AND($B342&gt;0,L$7&gt;0),INDEX(Výskyt[#Data],MATCH($B342,Výskyt[kód-P]),L$7),"")</f>
        <v/>
      </c>
      <c r="M342" s="48" t="str">
        <f ca="1">IF(AND($B342&gt;0,M$7&gt;0),INDEX(Výskyt[#Data],MATCH($B342,Výskyt[kód-P]),M$7),"")</f>
        <v/>
      </c>
      <c r="N342" s="48" t="str">
        <f ca="1">IF(AND($B342&gt;0,N$7&gt;0),INDEX(Výskyt[#Data],MATCH($B342,Výskyt[kód-P]),N$7),"")</f>
        <v/>
      </c>
      <c r="O342" s="48" t="str">
        <f ca="1">IF(AND($B342&gt;0,O$7&gt;0),INDEX(Výskyt[#Data],MATCH($B342,Výskyt[kód-P]),O$7),"")</f>
        <v/>
      </c>
      <c r="P342" s="48" t="str">
        <f ca="1">IF(AND($B342&gt;0,P$7&gt;0),INDEX(Výskyt[#Data],MATCH($B342,Výskyt[kód-P]),P$7),"")</f>
        <v/>
      </c>
      <c r="Q342" s="48" t="str">
        <f ca="1">IF(AND($B342&gt;0,Q$7&gt;0),INDEX(Výskyt[#Data],MATCH($B342,Výskyt[kód-P]),Q$7),"")</f>
        <v/>
      </c>
      <c r="R342" s="48" t="str">
        <f ca="1">IF(AND($B342&gt;0,R$7&gt;0),INDEX(Výskyt[#Data],MATCH($B342,Výskyt[kód-P]),R$7),"")</f>
        <v/>
      </c>
      <c r="S342" s="48" t="str">
        <f ca="1">IF(AND($B342&gt;0,S$7&gt;0),INDEX(Výskyt[#Data],MATCH($B342,Výskyt[kód-P]),S$7),"")</f>
        <v/>
      </c>
      <c r="T342" s="48" t="str">
        <f ca="1">IF(AND($B342&gt;0,T$7&gt;0),INDEX(Výskyt[#Data],MATCH($B342,Výskyt[kód-P]),T$7),"")</f>
        <v/>
      </c>
      <c r="U342" s="48" t="str">
        <f ca="1">IF(AND($B342&gt;0,U$7&gt;0),INDEX(Výskyt[#Data],MATCH($B342,Výskyt[kód-P]),U$7),"")</f>
        <v/>
      </c>
      <c r="V342" s="48" t="str">
        <f ca="1">IF(AND($B342&gt;0,V$7&gt;0),INDEX(Výskyt[#Data],MATCH($B342,Výskyt[kód-P]),V$7),"")</f>
        <v/>
      </c>
      <c r="W342" s="48" t="str">
        <f ca="1">IF(AND($B342&gt;0,W$7&gt;0),INDEX(Výskyt[#Data],MATCH($B342,Výskyt[kód-P]),W$7),"")</f>
        <v/>
      </c>
      <c r="X342" s="48" t="str">
        <f ca="1">IF(AND($B342&gt;0,X$7&gt;0),INDEX(Výskyt[#Data],MATCH($B342,Výskyt[kód-P]),X$7),"")</f>
        <v/>
      </c>
      <c r="Y342" s="48" t="str">
        <f ca="1">IF(AND($B342&gt;0,Y$7&gt;0),INDEX(Výskyt[#Data],MATCH($B342,Výskyt[kód-P]),Y$7),"")</f>
        <v/>
      </c>
      <c r="Z342" s="48" t="str">
        <f ca="1">IF(AND($B342&gt;0,Z$7&gt;0),INDEX(Výskyt[#Data],MATCH($B342,Výskyt[kód-P]),Z$7),"")</f>
        <v/>
      </c>
      <c r="AA342" s="48" t="str">
        <f ca="1">IF(AND($B342&gt;0,AA$7&gt;0),INDEX(Výskyt[#Data],MATCH($B342,Výskyt[kód-P]),AA$7),"")</f>
        <v/>
      </c>
      <c r="AB342" s="48" t="str">
        <f ca="1">IF(AND($B342&gt;0,AB$7&gt;0),INDEX(Výskyt[#Data],MATCH($B342,Výskyt[kód-P]),AB$7),"")</f>
        <v/>
      </c>
      <c r="AC342" s="48" t="str">
        <f ca="1">IF(AND($B342&gt;0,AC$7&gt;0),INDEX(Výskyt[#Data],MATCH($B342,Výskyt[kód-P]),AC$7),"")</f>
        <v/>
      </c>
      <c r="AD342" s="48" t="str">
        <f ca="1">IF(AND($B342&gt;0,AD$7&gt;0),INDEX(Výskyt[#Data],MATCH($B342,Výskyt[kód-P]),AD$7),"")</f>
        <v/>
      </c>
      <c r="AE342" s="48" t="str">
        <f ca="1">IF(AND($B342&gt;0,AE$7&gt;0),INDEX(Výskyt[#Data],MATCH($B342,Výskyt[kód-P]),AE$7),"")</f>
        <v/>
      </c>
      <c r="AF342" s="48" t="str">
        <f ca="1">IF(AND($B342&gt;0,AF$7&gt;0),INDEX(Výskyt[#Data],MATCH($B342,Výskyt[kód-P]),AF$7),"")</f>
        <v/>
      </c>
      <c r="AG342" s="48" t="str">
        <f ca="1">IF(AND($B342&gt;0,AG$7&gt;0),INDEX(Výskyt[#Data],MATCH($B342,Výskyt[kód-P]),AG$7),"")</f>
        <v/>
      </c>
      <c r="AH342" s="48" t="str">
        <f ca="1">IF(AND($B342&gt;0,AH$7&gt;0),INDEX(Výskyt[#Data],MATCH($B342,Výskyt[kód-P]),AH$7),"")</f>
        <v/>
      </c>
      <c r="AI342" s="48" t="str">
        <f ca="1">IF(AND($B342&gt;0,AI$7&gt;0),INDEX(Výskyt[#Data],MATCH($B342,Výskyt[kód-P]),AI$7),"")</f>
        <v/>
      </c>
      <c r="AJ342" s="48" t="str">
        <f ca="1">IF(AND($B342&gt;0,AJ$7&gt;0),INDEX(Výskyt[#Data],MATCH($B342,Výskyt[kód-P]),AJ$7),"")</f>
        <v/>
      </c>
      <c r="AK342" s="48" t="str">
        <f ca="1">IF(AND($B342&gt;0,AK$7&gt;0),INDEX(Výskyt[#Data],MATCH($B342,Výskyt[kód-P]),AK$7),"")</f>
        <v/>
      </c>
      <c r="AL342" s="48" t="str">
        <f ca="1">IF(AND($B342&gt;0,AL$7&gt;0),INDEX(Výskyt[#Data],MATCH($B342,Výskyt[kód-P]),AL$7),"")</f>
        <v/>
      </c>
      <c r="AM342" s="48" t="str">
        <f ca="1">IF(AND($B342&gt;0,AM$7&gt;0),INDEX(Výskyt[#Data],MATCH($B342,Výskyt[kód-P]),AM$7),"")</f>
        <v/>
      </c>
      <c r="AN342" s="48" t="str">
        <f ca="1">IF(AND($B342&gt;0,AN$7&gt;0),INDEX(Výskyt[#Data],MATCH($B342,Výskyt[kód-P]),AN$7),"")</f>
        <v/>
      </c>
      <c r="AO342" s="48" t="str">
        <f ca="1">IF(AND($B342&gt;0,AO$7&gt;0),INDEX(Výskyt[#Data],MATCH($B342,Výskyt[kód-P]),AO$7),"")</f>
        <v/>
      </c>
      <c r="AP342" s="48" t="str">
        <f ca="1">IF(AND($B342&gt;0,AP$7&gt;0),INDEX(Výskyt[#Data],MATCH($B342,Výskyt[kód-P]),AP$7),"")</f>
        <v/>
      </c>
      <c r="AQ342" s="48" t="str">
        <f ca="1">IF(AND($B342&gt;0,AQ$7&gt;0),INDEX(Výskyt[#Data],MATCH($B342,Výskyt[kód-P]),AQ$7),"")</f>
        <v/>
      </c>
      <c r="AR342" s="48" t="str">
        <f ca="1">IF(AND($B342&gt;0,AR$7&gt;0),INDEX(Výskyt[#Data],MATCH($B342,Výskyt[kód-P]),AR$7),"")</f>
        <v/>
      </c>
      <c r="AS342" s="48" t="str">
        <f ca="1">IF(AND($B342&gt;0,AS$7&gt;0),INDEX(Výskyt[#Data],MATCH($B342,Výskyt[kód-P]),AS$7),"")</f>
        <v/>
      </c>
      <c r="AT342" s="48" t="str">
        <f ca="1">IF(AND($B342&gt;0,AT$7&gt;0),INDEX(Výskyt[#Data],MATCH($B342,Výskyt[kód-P]),AT$7),"")</f>
        <v/>
      </c>
      <c r="AU342" s="48" t="str">
        <f ca="1">IF(AND($B342&gt;0,AU$7&gt;0),INDEX(Výskyt[#Data],MATCH($B342,Výskyt[kód-P]),AU$7),"")</f>
        <v/>
      </c>
      <c r="AV342" s="48" t="str">
        <f ca="1">IF(AND($B342&gt;0,AV$7&gt;0),INDEX(Výskyt[#Data],MATCH($B342,Výskyt[kód-P]),AV$7),"")</f>
        <v/>
      </c>
      <c r="AW342" s="48" t="str">
        <f ca="1">IF(AND($B342&gt;0,AW$7&gt;0),INDEX(Výskyt[#Data],MATCH($B342,Výskyt[kód-P]),AW$7),"")</f>
        <v/>
      </c>
      <c r="AX342" s="48" t="str">
        <f ca="1">IF(AND($B342&gt;0,AX$7&gt;0),INDEX(Výskyt[#Data],MATCH($B342,Výskyt[kód-P]),AX$7),"")</f>
        <v/>
      </c>
      <c r="AY342" s="48" t="str">
        <f ca="1">IF(AND($B342&gt;0,AY$7&gt;0),INDEX(Výskyt[#Data],MATCH($B342,Výskyt[kód-P]),AY$7),"")</f>
        <v/>
      </c>
      <c r="AZ342" s="48" t="str">
        <f ca="1">IF(AND($B342&gt;0,AZ$7&gt;0),INDEX(Výskyt[#Data],MATCH($B342,Výskyt[kód-P]),AZ$7),"")</f>
        <v/>
      </c>
      <c r="BA342" s="48" t="str">
        <f ca="1">IF(AND($B342&gt;0,BA$7&gt;0),INDEX(Výskyt[#Data],MATCH($B342,Výskyt[kód-P]),BA$7),"")</f>
        <v/>
      </c>
      <c r="BB342" s="42"/>
    </row>
    <row r="343" spans="1:54" ht="12.75" customHeight="1" x14ac:dyDescent="0.4">
      <c r="A343" s="54">
        <v>335</v>
      </c>
      <c r="B343" s="55" t="str">
        <f>IFERROR(INDEX(Výskyt[[poradie]:[kód-P]],MATCH(A343,Výskyt[poradie],0),2),"")</f>
        <v/>
      </c>
      <c r="C343" s="55" t="str">
        <f>IFERROR(INDEX(Cenník[[Kód]:[Názov]],MATCH($B343,Cenník[Kód]),2),"")</f>
        <v/>
      </c>
      <c r="D343" s="48" t="str">
        <f t="shared" ca="1" si="15"/>
        <v/>
      </c>
      <c r="E343" s="56" t="str">
        <f>IFERROR(INDEX(Cenník[[KódN]:[JC]],MATCH($B343,Cenník[KódN]),2),"")</f>
        <v/>
      </c>
      <c r="F343" s="57" t="str">
        <f t="shared" ca="1" si="16"/>
        <v/>
      </c>
      <c r="G343" s="42"/>
      <c r="H343" s="58" t="str">
        <f t="shared" si="17"/>
        <v/>
      </c>
      <c r="I343" s="48" t="str">
        <f ca="1">IF(AND($B343&gt;0,I$7&gt;0),INDEX(Výskyt[#Data],MATCH($B343,Výskyt[kód-P]),I$7),"")</f>
        <v/>
      </c>
      <c r="J343" s="48" t="str">
        <f ca="1">IF(AND($B343&gt;0,J$7&gt;0),INDEX(Výskyt[#Data],MATCH($B343,Výskyt[kód-P]),J$7),"")</f>
        <v/>
      </c>
      <c r="K343" s="48" t="str">
        <f ca="1">IF(AND($B343&gt;0,K$7&gt;0),INDEX(Výskyt[#Data],MATCH($B343,Výskyt[kód-P]),K$7),"")</f>
        <v/>
      </c>
      <c r="L343" s="48" t="str">
        <f ca="1">IF(AND($B343&gt;0,L$7&gt;0),INDEX(Výskyt[#Data],MATCH($B343,Výskyt[kód-P]),L$7),"")</f>
        <v/>
      </c>
      <c r="M343" s="48" t="str">
        <f ca="1">IF(AND($B343&gt;0,M$7&gt;0),INDEX(Výskyt[#Data],MATCH($B343,Výskyt[kód-P]),M$7),"")</f>
        <v/>
      </c>
      <c r="N343" s="48" t="str">
        <f ca="1">IF(AND($B343&gt;0,N$7&gt;0),INDEX(Výskyt[#Data],MATCH($B343,Výskyt[kód-P]),N$7),"")</f>
        <v/>
      </c>
      <c r="O343" s="48" t="str">
        <f ca="1">IF(AND($B343&gt;0,O$7&gt;0),INDEX(Výskyt[#Data],MATCH($B343,Výskyt[kód-P]),O$7),"")</f>
        <v/>
      </c>
      <c r="P343" s="48" t="str">
        <f ca="1">IF(AND($B343&gt;0,P$7&gt;0),INDEX(Výskyt[#Data],MATCH($B343,Výskyt[kód-P]),P$7),"")</f>
        <v/>
      </c>
      <c r="Q343" s="48" t="str">
        <f ca="1">IF(AND($B343&gt;0,Q$7&gt;0),INDEX(Výskyt[#Data],MATCH($B343,Výskyt[kód-P]),Q$7),"")</f>
        <v/>
      </c>
      <c r="R343" s="48" t="str">
        <f ca="1">IF(AND($B343&gt;0,R$7&gt;0),INDEX(Výskyt[#Data],MATCH($B343,Výskyt[kód-P]),R$7),"")</f>
        <v/>
      </c>
      <c r="S343" s="48" t="str">
        <f ca="1">IF(AND($B343&gt;0,S$7&gt;0),INDEX(Výskyt[#Data],MATCH($B343,Výskyt[kód-P]),S$7),"")</f>
        <v/>
      </c>
      <c r="T343" s="48" t="str">
        <f ca="1">IF(AND($B343&gt;0,T$7&gt;0),INDEX(Výskyt[#Data],MATCH($B343,Výskyt[kód-P]),T$7),"")</f>
        <v/>
      </c>
      <c r="U343" s="48" t="str">
        <f ca="1">IF(AND($B343&gt;0,U$7&gt;0),INDEX(Výskyt[#Data],MATCH($B343,Výskyt[kód-P]),U$7),"")</f>
        <v/>
      </c>
      <c r="V343" s="48" t="str">
        <f ca="1">IF(AND($B343&gt;0,V$7&gt;0),INDEX(Výskyt[#Data],MATCH($B343,Výskyt[kód-P]),V$7),"")</f>
        <v/>
      </c>
      <c r="W343" s="48" t="str">
        <f ca="1">IF(AND($B343&gt;0,W$7&gt;0),INDEX(Výskyt[#Data],MATCH($B343,Výskyt[kód-P]),W$7),"")</f>
        <v/>
      </c>
      <c r="X343" s="48" t="str">
        <f ca="1">IF(AND($B343&gt;0,X$7&gt;0),INDEX(Výskyt[#Data],MATCH($B343,Výskyt[kód-P]),X$7),"")</f>
        <v/>
      </c>
      <c r="Y343" s="48" t="str">
        <f ca="1">IF(AND($B343&gt;0,Y$7&gt;0),INDEX(Výskyt[#Data],MATCH($B343,Výskyt[kód-P]),Y$7),"")</f>
        <v/>
      </c>
      <c r="Z343" s="48" t="str">
        <f ca="1">IF(AND($B343&gt;0,Z$7&gt;0),INDEX(Výskyt[#Data],MATCH($B343,Výskyt[kód-P]),Z$7),"")</f>
        <v/>
      </c>
      <c r="AA343" s="48" t="str">
        <f ca="1">IF(AND($B343&gt;0,AA$7&gt;0),INDEX(Výskyt[#Data],MATCH($B343,Výskyt[kód-P]),AA$7),"")</f>
        <v/>
      </c>
      <c r="AB343" s="48" t="str">
        <f ca="1">IF(AND($B343&gt;0,AB$7&gt;0),INDEX(Výskyt[#Data],MATCH($B343,Výskyt[kód-P]),AB$7),"")</f>
        <v/>
      </c>
      <c r="AC343" s="48" t="str">
        <f ca="1">IF(AND($B343&gt;0,AC$7&gt;0),INDEX(Výskyt[#Data],MATCH($B343,Výskyt[kód-P]),AC$7),"")</f>
        <v/>
      </c>
      <c r="AD343" s="48" t="str">
        <f ca="1">IF(AND($B343&gt;0,AD$7&gt;0),INDEX(Výskyt[#Data],MATCH($B343,Výskyt[kód-P]),AD$7),"")</f>
        <v/>
      </c>
      <c r="AE343" s="48" t="str">
        <f ca="1">IF(AND($B343&gt;0,AE$7&gt;0),INDEX(Výskyt[#Data],MATCH($B343,Výskyt[kód-P]),AE$7),"")</f>
        <v/>
      </c>
      <c r="AF343" s="48" t="str">
        <f ca="1">IF(AND($B343&gt;0,AF$7&gt;0),INDEX(Výskyt[#Data],MATCH($B343,Výskyt[kód-P]),AF$7),"")</f>
        <v/>
      </c>
      <c r="AG343" s="48" t="str">
        <f ca="1">IF(AND($B343&gt;0,AG$7&gt;0),INDEX(Výskyt[#Data],MATCH($B343,Výskyt[kód-P]),AG$7),"")</f>
        <v/>
      </c>
      <c r="AH343" s="48" t="str">
        <f ca="1">IF(AND($B343&gt;0,AH$7&gt;0),INDEX(Výskyt[#Data],MATCH($B343,Výskyt[kód-P]),AH$7),"")</f>
        <v/>
      </c>
      <c r="AI343" s="48" t="str">
        <f ca="1">IF(AND($B343&gt;0,AI$7&gt;0),INDEX(Výskyt[#Data],MATCH($B343,Výskyt[kód-P]),AI$7),"")</f>
        <v/>
      </c>
      <c r="AJ343" s="48" t="str">
        <f ca="1">IF(AND($B343&gt;0,AJ$7&gt;0),INDEX(Výskyt[#Data],MATCH($B343,Výskyt[kód-P]),AJ$7),"")</f>
        <v/>
      </c>
      <c r="AK343" s="48" t="str">
        <f ca="1">IF(AND($B343&gt;0,AK$7&gt;0),INDEX(Výskyt[#Data],MATCH($B343,Výskyt[kód-P]),AK$7),"")</f>
        <v/>
      </c>
      <c r="AL343" s="48" t="str">
        <f ca="1">IF(AND($B343&gt;0,AL$7&gt;0),INDEX(Výskyt[#Data],MATCH($B343,Výskyt[kód-P]),AL$7),"")</f>
        <v/>
      </c>
      <c r="AM343" s="48" t="str">
        <f ca="1">IF(AND($B343&gt;0,AM$7&gt;0),INDEX(Výskyt[#Data],MATCH($B343,Výskyt[kód-P]),AM$7),"")</f>
        <v/>
      </c>
      <c r="AN343" s="48" t="str">
        <f ca="1">IF(AND($B343&gt;0,AN$7&gt;0),INDEX(Výskyt[#Data],MATCH($B343,Výskyt[kód-P]),AN$7),"")</f>
        <v/>
      </c>
      <c r="AO343" s="48" t="str">
        <f ca="1">IF(AND($B343&gt;0,AO$7&gt;0),INDEX(Výskyt[#Data],MATCH($B343,Výskyt[kód-P]),AO$7),"")</f>
        <v/>
      </c>
      <c r="AP343" s="48" t="str">
        <f ca="1">IF(AND($B343&gt;0,AP$7&gt;0),INDEX(Výskyt[#Data],MATCH($B343,Výskyt[kód-P]),AP$7),"")</f>
        <v/>
      </c>
      <c r="AQ343" s="48" t="str">
        <f ca="1">IF(AND($B343&gt;0,AQ$7&gt;0),INDEX(Výskyt[#Data],MATCH($B343,Výskyt[kód-P]),AQ$7),"")</f>
        <v/>
      </c>
      <c r="AR343" s="48" t="str">
        <f ca="1">IF(AND($B343&gt;0,AR$7&gt;0),INDEX(Výskyt[#Data],MATCH($B343,Výskyt[kód-P]),AR$7),"")</f>
        <v/>
      </c>
      <c r="AS343" s="48" t="str">
        <f ca="1">IF(AND($B343&gt;0,AS$7&gt;0),INDEX(Výskyt[#Data],MATCH($B343,Výskyt[kód-P]),AS$7),"")</f>
        <v/>
      </c>
      <c r="AT343" s="48" t="str">
        <f ca="1">IF(AND($B343&gt;0,AT$7&gt;0),INDEX(Výskyt[#Data],MATCH($B343,Výskyt[kód-P]),AT$7),"")</f>
        <v/>
      </c>
      <c r="AU343" s="48" t="str">
        <f ca="1">IF(AND($B343&gt;0,AU$7&gt;0),INDEX(Výskyt[#Data],MATCH($B343,Výskyt[kód-P]),AU$7),"")</f>
        <v/>
      </c>
      <c r="AV343" s="48" t="str">
        <f ca="1">IF(AND($B343&gt;0,AV$7&gt;0),INDEX(Výskyt[#Data],MATCH($B343,Výskyt[kód-P]),AV$7),"")</f>
        <v/>
      </c>
      <c r="AW343" s="48" t="str">
        <f ca="1">IF(AND($B343&gt;0,AW$7&gt;0),INDEX(Výskyt[#Data],MATCH($B343,Výskyt[kód-P]),AW$7),"")</f>
        <v/>
      </c>
      <c r="AX343" s="48" t="str">
        <f ca="1">IF(AND($B343&gt;0,AX$7&gt;0),INDEX(Výskyt[#Data],MATCH($B343,Výskyt[kód-P]),AX$7),"")</f>
        <v/>
      </c>
      <c r="AY343" s="48" t="str">
        <f ca="1">IF(AND($B343&gt;0,AY$7&gt;0),INDEX(Výskyt[#Data],MATCH($B343,Výskyt[kód-P]),AY$7),"")</f>
        <v/>
      </c>
      <c r="AZ343" s="48" t="str">
        <f ca="1">IF(AND($B343&gt;0,AZ$7&gt;0),INDEX(Výskyt[#Data],MATCH($B343,Výskyt[kód-P]),AZ$7),"")</f>
        <v/>
      </c>
      <c r="BA343" s="48" t="str">
        <f ca="1">IF(AND($B343&gt;0,BA$7&gt;0),INDEX(Výskyt[#Data],MATCH($B343,Výskyt[kód-P]),BA$7),"")</f>
        <v/>
      </c>
      <c r="BB343" s="42"/>
    </row>
    <row r="344" spans="1:54" ht="12.75" customHeight="1" x14ac:dyDescent="0.4">
      <c r="A344" s="54">
        <v>336</v>
      </c>
      <c r="B344" s="55" t="str">
        <f>IFERROR(INDEX(Výskyt[[poradie]:[kód-P]],MATCH(A344,Výskyt[poradie],0),2),"")</f>
        <v/>
      </c>
      <c r="C344" s="55" t="str">
        <f>IFERROR(INDEX(Cenník[[Kód]:[Názov]],MATCH($B344,Cenník[Kód]),2),"")</f>
        <v/>
      </c>
      <c r="D344" s="48" t="str">
        <f t="shared" ca="1" si="15"/>
        <v/>
      </c>
      <c r="E344" s="56" t="str">
        <f>IFERROR(INDEX(Cenník[[KódN]:[JC]],MATCH($B344,Cenník[KódN]),2),"")</f>
        <v/>
      </c>
      <c r="F344" s="57" t="str">
        <f t="shared" ca="1" si="16"/>
        <v/>
      </c>
      <c r="G344" s="42"/>
      <c r="H344" s="58" t="str">
        <f t="shared" si="17"/>
        <v/>
      </c>
      <c r="I344" s="48" t="str">
        <f ca="1">IF(AND($B344&gt;0,I$7&gt;0),INDEX(Výskyt[#Data],MATCH($B344,Výskyt[kód-P]),I$7),"")</f>
        <v/>
      </c>
      <c r="J344" s="48" t="str">
        <f ca="1">IF(AND($B344&gt;0,J$7&gt;0),INDEX(Výskyt[#Data],MATCH($B344,Výskyt[kód-P]),J$7),"")</f>
        <v/>
      </c>
      <c r="K344" s="48" t="str">
        <f ca="1">IF(AND($B344&gt;0,K$7&gt;0),INDEX(Výskyt[#Data],MATCH($B344,Výskyt[kód-P]),K$7),"")</f>
        <v/>
      </c>
      <c r="L344" s="48" t="str">
        <f ca="1">IF(AND($B344&gt;0,L$7&gt;0),INDEX(Výskyt[#Data],MATCH($B344,Výskyt[kód-P]),L$7),"")</f>
        <v/>
      </c>
      <c r="M344" s="48" t="str">
        <f ca="1">IF(AND($B344&gt;0,M$7&gt;0),INDEX(Výskyt[#Data],MATCH($B344,Výskyt[kód-P]),M$7),"")</f>
        <v/>
      </c>
      <c r="N344" s="48" t="str">
        <f ca="1">IF(AND($B344&gt;0,N$7&gt;0),INDEX(Výskyt[#Data],MATCH($B344,Výskyt[kód-P]),N$7),"")</f>
        <v/>
      </c>
      <c r="O344" s="48" t="str">
        <f ca="1">IF(AND($B344&gt;0,O$7&gt;0),INDEX(Výskyt[#Data],MATCH($B344,Výskyt[kód-P]),O$7),"")</f>
        <v/>
      </c>
      <c r="P344" s="48" t="str">
        <f ca="1">IF(AND($B344&gt;0,P$7&gt;0),INDEX(Výskyt[#Data],MATCH($B344,Výskyt[kód-P]),P$7),"")</f>
        <v/>
      </c>
      <c r="Q344" s="48" t="str">
        <f ca="1">IF(AND($B344&gt;0,Q$7&gt;0),INDEX(Výskyt[#Data],MATCH($B344,Výskyt[kód-P]),Q$7),"")</f>
        <v/>
      </c>
      <c r="R344" s="48" t="str">
        <f ca="1">IF(AND($B344&gt;0,R$7&gt;0),INDEX(Výskyt[#Data],MATCH($B344,Výskyt[kód-P]),R$7),"")</f>
        <v/>
      </c>
      <c r="S344" s="48" t="str">
        <f ca="1">IF(AND($B344&gt;0,S$7&gt;0),INDEX(Výskyt[#Data],MATCH($B344,Výskyt[kód-P]),S$7),"")</f>
        <v/>
      </c>
      <c r="T344" s="48" t="str">
        <f ca="1">IF(AND($B344&gt;0,T$7&gt;0),INDEX(Výskyt[#Data],MATCH($B344,Výskyt[kód-P]),T$7),"")</f>
        <v/>
      </c>
      <c r="U344" s="48" t="str">
        <f ca="1">IF(AND($B344&gt;0,U$7&gt;0),INDEX(Výskyt[#Data],MATCH($B344,Výskyt[kód-P]),U$7),"")</f>
        <v/>
      </c>
      <c r="V344" s="48" t="str">
        <f ca="1">IF(AND($B344&gt;0,V$7&gt;0),INDEX(Výskyt[#Data],MATCH($B344,Výskyt[kód-P]),V$7),"")</f>
        <v/>
      </c>
      <c r="W344" s="48" t="str">
        <f ca="1">IF(AND($B344&gt;0,W$7&gt;0),INDEX(Výskyt[#Data],MATCH($B344,Výskyt[kód-P]),W$7),"")</f>
        <v/>
      </c>
      <c r="X344" s="48" t="str">
        <f ca="1">IF(AND($B344&gt;0,X$7&gt;0),INDEX(Výskyt[#Data],MATCH($B344,Výskyt[kód-P]),X$7),"")</f>
        <v/>
      </c>
      <c r="Y344" s="48" t="str">
        <f ca="1">IF(AND($B344&gt;0,Y$7&gt;0),INDEX(Výskyt[#Data],MATCH($B344,Výskyt[kód-P]),Y$7),"")</f>
        <v/>
      </c>
      <c r="Z344" s="48" t="str">
        <f ca="1">IF(AND($B344&gt;0,Z$7&gt;0),INDEX(Výskyt[#Data],MATCH($B344,Výskyt[kód-P]),Z$7),"")</f>
        <v/>
      </c>
      <c r="AA344" s="48" t="str">
        <f ca="1">IF(AND($B344&gt;0,AA$7&gt;0),INDEX(Výskyt[#Data],MATCH($B344,Výskyt[kód-P]),AA$7),"")</f>
        <v/>
      </c>
      <c r="AB344" s="48" t="str">
        <f ca="1">IF(AND($B344&gt;0,AB$7&gt;0),INDEX(Výskyt[#Data],MATCH($B344,Výskyt[kód-P]),AB$7),"")</f>
        <v/>
      </c>
      <c r="AC344" s="48" t="str">
        <f ca="1">IF(AND($B344&gt;0,AC$7&gt;0),INDEX(Výskyt[#Data],MATCH($B344,Výskyt[kód-P]),AC$7),"")</f>
        <v/>
      </c>
      <c r="AD344" s="48" t="str">
        <f ca="1">IF(AND($B344&gt;0,AD$7&gt;0),INDEX(Výskyt[#Data],MATCH($B344,Výskyt[kód-P]),AD$7),"")</f>
        <v/>
      </c>
      <c r="AE344" s="48" t="str">
        <f ca="1">IF(AND($B344&gt;0,AE$7&gt;0),INDEX(Výskyt[#Data],MATCH($B344,Výskyt[kód-P]),AE$7),"")</f>
        <v/>
      </c>
      <c r="AF344" s="48" t="str">
        <f ca="1">IF(AND($B344&gt;0,AF$7&gt;0),INDEX(Výskyt[#Data],MATCH($B344,Výskyt[kód-P]),AF$7),"")</f>
        <v/>
      </c>
      <c r="AG344" s="48" t="str">
        <f ca="1">IF(AND($B344&gt;0,AG$7&gt;0),INDEX(Výskyt[#Data],MATCH($B344,Výskyt[kód-P]),AG$7),"")</f>
        <v/>
      </c>
      <c r="AH344" s="48" t="str">
        <f ca="1">IF(AND($B344&gt;0,AH$7&gt;0),INDEX(Výskyt[#Data],MATCH($B344,Výskyt[kód-P]),AH$7),"")</f>
        <v/>
      </c>
      <c r="AI344" s="48" t="str">
        <f ca="1">IF(AND($B344&gt;0,AI$7&gt;0),INDEX(Výskyt[#Data],MATCH($B344,Výskyt[kód-P]),AI$7),"")</f>
        <v/>
      </c>
      <c r="AJ344" s="48" t="str">
        <f ca="1">IF(AND($B344&gt;0,AJ$7&gt;0),INDEX(Výskyt[#Data],MATCH($B344,Výskyt[kód-P]),AJ$7),"")</f>
        <v/>
      </c>
      <c r="AK344" s="48" t="str">
        <f ca="1">IF(AND($B344&gt;0,AK$7&gt;0),INDEX(Výskyt[#Data],MATCH($B344,Výskyt[kód-P]),AK$7),"")</f>
        <v/>
      </c>
      <c r="AL344" s="48" t="str">
        <f ca="1">IF(AND($B344&gt;0,AL$7&gt;0),INDEX(Výskyt[#Data],MATCH($B344,Výskyt[kód-P]),AL$7),"")</f>
        <v/>
      </c>
      <c r="AM344" s="48" t="str">
        <f ca="1">IF(AND($B344&gt;0,AM$7&gt;0),INDEX(Výskyt[#Data],MATCH($B344,Výskyt[kód-P]),AM$7),"")</f>
        <v/>
      </c>
      <c r="AN344" s="48" t="str">
        <f ca="1">IF(AND($B344&gt;0,AN$7&gt;0),INDEX(Výskyt[#Data],MATCH($B344,Výskyt[kód-P]),AN$7),"")</f>
        <v/>
      </c>
      <c r="AO344" s="48" t="str">
        <f ca="1">IF(AND($B344&gt;0,AO$7&gt;0),INDEX(Výskyt[#Data],MATCH($B344,Výskyt[kód-P]),AO$7),"")</f>
        <v/>
      </c>
      <c r="AP344" s="48" t="str">
        <f ca="1">IF(AND($B344&gt;0,AP$7&gt;0),INDEX(Výskyt[#Data],MATCH($B344,Výskyt[kód-P]),AP$7),"")</f>
        <v/>
      </c>
      <c r="AQ344" s="48" t="str">
        <f ca="1">IF(AND($B344&gt;0,AQ$7&gt;0),INDEX(Výskyt[#Data],MATCH($B344,Výskyt[kód-P]),AQ$7),"")</f>
        <v/>
      </c>
      <c r="AR344" s="48" t="str">
        <f ca="1">IF(AND($B344&gt;0,AR$7&gt;0),INDEX(Výskyt[#Data],MATCH($B344,Výskyt[kód-P]),AR$7),"")</f>
        <v/>
      </c>
      <c r="AS344" s="48" t="str">
        <f ca="1">IF(AND($B344&gt;0,AS$7&gt;0),INDEX(Výskyt[#Data],MATCH($B344,Výskyt[kód-P]),AS$7),"")</f>
        <v/>
      </c>
      <c r="AT344" s="48" t="str">
        <f ca="1">IF(AND($B344&gt;0,AT$7&gt;0),INDEX(Výskyt[#Data],MATCH($B344,Výskyt[kód-P]),AT$7),"")</f>
        <v/>
      </c>
      <c r="AU344" s="48" t="str">
        <f ca="1">IF(AND($B344&gt;0,AU$7&gt;0),INDEX(Výskyt[#Data],MATCH($B344,Výskyt[kód-P]),AU$7),"")</f>
        <v/>
      </c>
      <c r="AV344" s="48" t="str">
        <f ca="1">IF(AND($B344&gt;0,AV$7&gt;0),INDEX(Výskyt[#Data],MATCH($B344,Výskyt[kód-P]),AV$7),"")</f>
        <v/>
      </c>
      <c r="AW344" s="48" t="str">
        <f ca="1">IF(AND($B344&gt;0,AW$7&gt;0),INDEX(Výskyt[#Data],MATCH($B344,Výskyt[kód-P]),AW$7),"")</f>
        <v/>
      </c>
      <c r="AX344" s="48" t="str">
        <f ca="1">IF(AND($B344&gt;0,AX$7&gt;0),INDEX(Výskyt[#Data],MATCH($B344,Výskyt[kód-P]),AX$7),"")</f>
        <v/>
      </c>
      <c r="AY344" s="48" t="str">
        <f ca="1">IF(AND($B344&gt;0,AY$7&gt;0),INDEX(Výskyt[#Data],MATCH($B344,Výskyt[kód-P]),AY$7),"")</f>
        <v/>
      </c>
      <c r="AZ344" s="48" t="str">
        <f ca="1">IF(AND($B344&gt;0,AZ$7&gt;0),INDEX(Výskyt[#Data],MATCH($B344,Výskyt[kód-P]),AZ$7),"")</f>
        <v/>
      </c>
      <c r="BA344" s="48" t="str">
        <f ca="1">IF(AND($B344&gt;0,BA$7&gt;0),INDEX(Výskyt[#Data],MATCH($B344,Výskyt[kód-P]),BA$7),"")</f>
        <v/>
      </c>
      <c r="BB344" s="42"/>
    </row>
    <row r="345" spans="1:54" ht="12.75" customHeight="1" x14ac:dyDescent="0.4">
      <c r="A345" s="54">
        <v>337</v>
      </c>
      <c r="B345" s="55" t="str">
        <f>IFERROR(INDEX(Výskyt[[poradie]:[kód-P]],MATCH(A345,Výskyt[poradie],0),2),"")</f>
        <v/>
      </c>
      <c r="C345" s="55" t="str">
        <f>IFERROR(INDEX(Cenník[[Kód]:[Názov]],MATCH($B345,Cenník[Kód]),2),"")</f>
        <v/>
      </c>
      <c r="D345" s="48" t="str">
        <f t="shared" ca="1" si="15"/>
        <v/>
      </c>
      <c r="E345" s="56" t="str">
        <f>IFERROR(INDEX(Cenník[[KódN]:[JC]],MATCH($B345,Cenník[KódN]),2),"")</f>
        <v/>
      </c>
      <c r="F345" s="57" t="str">
        <f t="shared" ca="1" si="16"/>
        <v/>
      </c>
      <c r="G345" s="42"/>
      <c r="H345" s="58" t="str">
        <f t="shared" si="17"/>
        <v/>
      </c>
      <c r="I345" s="48" t="str">
        <f ca="1">IF(AND($B345&gt;0,I$7&gt;0),INDEX(Výskyt[#Data],MATCH($B345,Výskyt[kód-P]),I$7),"")</f>
        <v/>
      </c>
      <c r="J345" s="48" t="str">
        <f ca="1">IF(AND($B345&gt;0,J$7&gt;0),INDEX(Výskyt[#Data],MATCH($B345,Výskyt[kód-P]),J$7),"")</f>
        <v/>
      </c>
      <c r="K345" s="48" t="str">
        <f ca="1">IF(AND($B345&gt;0,K$7&gt;0),INDEX(Výskyt[#Data],MATCH($B345,Výskyt[kód-P]),K$7),"")</f>
        <v/>
      </c>
      <c r="L345" s="48" t="str">
        <f ca="1">IF(AND($B345&gt;0,L$7&gt;0),INDEX(Výskyt[#Data],MATCH($B345,Výskyt[kód-P]),L$7),"")</f>
        <v/>
      </c>
      <c r="M345" s="48" t="str">
        <f ca="1">IF(AND($B345&gt;0,M$7&gt;0),INDEX(Výskyt[#Data],MATCH($B345,Výskyt[kód-P]),M$7),"")</f>
        <v/>
      </c>
      <c r="N345" s="48" t="str">
        <f ca="1">IF(AND($B345&gt;0,N$7&gt;0),INDEX(Výskyt[#Data],MATCH($B345,Výskyt[kód-P]),N$7),"")</f>
        <v/>
      </c>
      <c r="O345" s="48" t="str">
        <f ca="1">IF(AND($B345&gt;0,O$7&gt;0),INDEX(Výskyt[#Data],MATCH($B345,Výskyt[kód-P]),O$7),"")</f>
        <v/>
      </c>
      <c r="P345" s="48" t="str">
        <f ca="1">IF(AND($B345&gt;0,P$7&gt;0),INDEX(Výskyt[#Data],MATCH($B345,Výskyt[kód-P]),P$7),"")</f>
        <v/>
      </c>
      <c r="Q345" s="48" t="str">
        <f ca="1">IF(AND($B345&gt;0,Q$7&gt;0),INDEX(Výskyt[#Data],MATCH($B345,Výskyt[kód-P]),Q$7),"")</f>
        <v/>
      </c>
      <c r="R345" s="48" t="str">
        <f ca="1">IF(AND($B345&gt;0,R$7&gt;0),INDEX(Výskyt[#Data],MATCH($B345,Výskyt[kód-P]),R$7),"")</f>
        <v/>
      </c>
      <c r="S345" s="48" t="str">
        <f ca="1">IF(AND($B345&gt;0,S$7&gt;0),INDEX(Výskyt[#Data],MATCH($B345,Výskyt[kód-P]),S$7),"")</f>
        <v/>
      </c>
      <c r="T345" s="48" t="str">
        <f ca="1">IF(AND($B345&gt;0,T$7&gt;0),INDEX(Výskyt[#Data],MATCH($B345,Výskyt[kód-P]),T$7),"")</f>
        <v/>
      </c>
      <c r="U345" s="48" t="str">
        <f ca="1">IF(AND($B345&gt;0,U$7&gt;0),INDEX(Výskyt[#Data],MATCH($B345,Výskyt[kód-P]),U$7),"")</f>
        <v/>
      </c>
      <c r="V345" s="48" t="str">
        <f ca="1">IF(AND($B345&gt;0,V$7&gt;0),INDEX(Výskyt[#Data],MATCH($B345,Výskyt[kód-P]),V$7),"")</f>
        <v/>
      </c>
      <c r="W345" s="48" t="str">
        <f ca="1">IF(AND($B345&gt;0,W$7&gt;0),INDEX(Výskyt[#Data],MATCH($B345,Výskyt[kód-P]),W$7),"")</f>
        <v/>
      </c>
      <c r="X345" s="48" t="str">
        <f ca="1">IF(AND($B345&gt;0,X$7&gt;0),INDEX(Výskyt[#Data],MATCH($B345,Výskyt[kód-P]),X$7),"")</f>
        <v/>
      </c>
      <c r="Y345" s="48" t="str">
        <f ca="1">IF(AND($B345&gt;0,Y$7&gt;0),INDEX(Výskyt[#Data],MATCH($B345,Výskyt[kód-P]),Y$7),"")</f>
        <v/>
      </c>
      <c r="Z345" s="48" t="str">
        <f ca="1">IF(AND($B345&gt;0,Z$7&gt;0),INDEX(Výskyt[#Data],MATCH($B345,Výskyt[kód-P]),Z$7),"")</f>
        <v/>
      </c>
      <c r="AA345" s="48" t="str">
        <f ca="1">IF(AND($B345&gt;0,AA$7&gt;0),INDEX(Výskyt[#Data],MATCH($B345,Výskyt[kód-P]),AA$7),"")</f>
        <v/>
      </c>
      <c r="AB345" s="48" t="str">
        <f ca="1">IF(AND($B345&gt;0,AB$7&gt;0),INDEX(Výskyt[#Data],MATCH($B345,Výskyt[kód-P]),AB$7),"")</f>
        <v/>
      </c>
      <c r="AC345" s="48" t="str">
        <f ca="1">IF(AND($B345&gt;0,AC$7&gt;0),INDEX(Výskyt[#Data],MATCH($B345,Výskyt[kód-P]),AC$7),"")</f>
        <v/>
      </c>
      <c r="AD345" s="48" t="str">
        <f ca="1">IF(AND($B345&gt;0,AD$7&gt;0),INDEX(Výskyt[#Data],MATCH($B345,Výskyt[kód-P]),AD$7),"")</f>
        <v/>
      </c>
      <c r="AE345" s="48" t="str">
        <f ca="1">IF(AND($B345&gt;0,AE$7&gt;0),INDEX(Výskyt[#Data],MATCH($B345,Výskyt[kód-P]),AE$7),"")</f>
        <v/>
      </c>
      <c r="AF345" s="48" t="str">
        <f ca="1">IF(AND($B345&gt;0,AF$7&gt;0),INDEX(Výskyt[#Data],MATCH($B345,Výskyt[kód-P]),AF$7),"")</f>
        <v/>
      </c>
      <c r="AG345" s="48" t="str">
        <f ca="1">IF(AND($B345&gt;0,AG$7&gt;0),INDEX(Výskyt[#Data],MATCH($B345,Výskyt[kód-P]),AG$7),"")</f>
        <v/>
      </c>
      <c r="AH345" s="48" t="str">
        <f ca="1">IF(AND($B345&gt;0,AH$7&gt;0),INDEX(Výskyt[#Data],MATCH($B345,Výskyt[kód-P]),AH$7),"")</f>
        <v/>
      </c>
      <c r="AI345" s="48" t="str">
        <f ca="1">IF(AND($B345&gt;0,AI$7&gt;0),INDEX(Výskyt[#Data],MATCH($B345,Výskyt[kód-P]),AI$7),"")</f>
        <v/>
      </c>
      <c r="AJ345" s="48" t="str">
        <f ca="1">IF(AND($B345&gt;0,AJ$7&gt;0),INDEX(Výskyt[#Data],MATCH($B345,Výskyt[kód-P]),AJ$7),"")</f>
        <v/>
      </c>
      <c r="AK345" s="48" t="str">
        <f ca="1">IF(AND($B345&gt;0,AK$7&gt;0),INDEX(Výskyt[#Data],MATCH($B345,Výskyt[kód-P]),AK$7),"")</f>
        <v/>
      </c>
      <c r="AL345" s="48" t="str">
        <f ca="1">IF(AND($B345&gt;0,AL$7&gt;0),INDEX(Výskyt[#Data],MATCH($B345,Výskyt[kód-P]),AL$7),"")</f>
        <v/>
      </c>
      <c r="AM345" s="48" t="str">
        <f ca="1">IF(AND($B345&gt;0,AM$7&gt;0),INDEX(Výskyt[#Data],MATCH($B345,Výskyt[kód-P]),AM$7),"")</f>
        <v/>
      </c>
      <c r="AN345" s="48" t="str">
        <f ca="1">IF(AND($B345&gt;0,AN$7&gt;0),INDEX(Výskyt[#Data],MATCH($B345,Výskyt[kód-P]),AN$7),"")</f>
        <v/>
      </c>
      <c r="AO345" s="48" t="str">
        <f ca="1">IF(AND($B345&gt;0,AO$7&gt;0),INDEX(Výskyt[#Data],MATCH($B345,Výskyt[kód-P]),AO$7),"")</f>
        <v/>
      </c>
      <c r="AP345" s="48" t="str">
        <f ca="1">IF(AND($B345&gt;0,AP$7&gt;0),INDEX(Výskyt[#Data],MATCH($B345,Výskyt[kód-P]),AP$7),"")</f>
        <v/>
      </c>
      <c r="AQ345" s="48" t="str">
        <f ca="1">IF(AND($B345&gt;0,AQ$7&gt;0),INDEX(Výskyt[#Data],MATCH($B345,Výskyt[kód-P]),AQ$7),"")</f>
        <v/>
      </c>
      <c r="AR345" s="48" t="str">
        <f ca="1">IF(AND($B345&gt;0,AR$7&gt;0),INDEX(Výskyt[#Data],MATCH($B345,Výskyt[kód-P]),AR$7),"")</f>
        <v/>
      </c>
      <c r="AS345" s="48" t="str">
        <f ca="1">IF(AND($B345&gt;0,AS$7&gt;0),INDEX(Výskyt[#Data],MATCH($B345,Výskyt[kód-P]),AS$7),"")</f>
        <v/>
      </c>
      <c r="AT345" s="48" t="str">
        <f ca="1">IF(AND($B345&gt;0,AT$7&gt;0),INDEX(Výskyt[#Data],MATCH($B345,Výskyt[kód-P]),AT$7),"")</f>
        <v/>
      </c>
      <c r="AU345" s="48" t="str">
        <f ca="1">IF(AND($B345&gt;0,AU$7&gt;0),INDEX(Výskyt[#Data],MATCH($B345,Výskyt[kód-P]),AU$7),"")</f>
        <v/>
      </c>
      <c r="AV345" s="48" t="str">
        <f ca="1">IF(AND($B345&gt;0,AV$7&gt;0),INDEX(Výskyt[#Data],MATCH($B345,Výskyt[kód-P]),AV$7),"")</f>
        <v/>
      </c>
      <c r="AW345" s="48" t="str">
        <f ca="1">IF(AND($B345&gt;0,AW$7&gt;0),INDEX(Výskyt[#Data],MATCH($B345,Výskyt[kód-P]),AW$7),"")</f>
        <v/>
      </c>
      <c r="AX345" s="48" t="str">
        <f ca="1">IF(AND($B345&gt;0,AX$7&gt;0),INDEX(Výskyt[#Data],MATCH($B345,Výskyt[kód-P]),AX$7),"")</f>
        <v/>
      </c>
      <c r="AY345" s="48" t="str">
        <f ca="1">IF(AND($B345&gt;0,AY$7&gt;0),INDEX(Výskyt[#Data],MATCH($B345,Výskyt[kód-P]),AY$7),"")</f>
        <v/>
      </c>
      <c r="AZ345" s="48" t="str">
        <f ca="1">IF(AND($B345&gt;0,AZ$7&gt;0),INDEX(Výskyt[#Data],MATCH($B345,Výskyt[kód-P]),AZ$7),"")</f>
        <v/>
      </c>
      <c r="BA345" s="48" t="str">
        <f ca="1">IF(AND($B345&gt;0,BA$7&gt;0),INDEX(Výskyt[#Data],MATCH($B345,Výskyt[kód-P]),BA$7),"")</f>
        <v/>
      </c>
      <c r="BB345" s="42"/>
    </row>
    <row r="346" spans="1:54" ht="12.75" customHeight="1" x14ac:dyDescent="0.4">
      <c r="A346" s="54">
        <v>338</v>
      </c>
      <c r="B346" s="55" t="str">
        <f>IFERROR(INDEX(Výskyt[[poradie]:[kód-P]],MATCH(A346,Výskyt[poradie],0),2),"")</f>
        <v/>
      </c>
      <c r="C346" s="55" t="str">
        <f>IFERROR(INDEX(Cenník[[Kód]:[Názov]],MATCH($B346,Cenník[Kód]),2),"")</f>
        <v/>
      </c>
      <c r="D346" s="48" t="str">
        <f t="shared" ca="1" si="15"/>
        <v/>
      </c>
      <c r="E346" s="56" t="str">
        <f>IFERROR(INDEX(Cenník[[KódN]:[JC]],MATCH($B346,Cenník[KódN]),2),"")</f>
        <v/>
      </c>
      <c r="F346" s="57" t="str">
        <f t="shared" ca="1" si="16"/>
        <v/>
      </c>
      <c r="G346" s="42"/>
      <c r="H346" s="58" t="str">
        <f t="shared" si="17"/>
        <v/>
      </c>
      <c r="I346" s="48" t="str">
        <f ca="1">IF(AND($B346&gt;0,I$7&gt;0),INDEX(Výskyt[#Data],MATCH($B346,Výskyt[kód-P]),I$7),"")</f>
        <v/>
      </c>
      <c r="J346" s="48" t="str">
        <f ca="1">IF(AND($B346&gt;0,J$7&gt;0),INDEX(Výskyt[#Data],MATCH($B346,Výskyt[kód-P]),J$7),"")</f>
        <v/>
      </c>
      <c r="K346" s="48" t="str">
        <f ca="1">IF(AND($B346&gt;0,K$7&gt;0),INDEX(Výskyt[#Data],MATCH($B346,Výskyt[kód-P]),K$7),"")</f>
        <v/>
      </c>
      <c r="L346" s="48" t="str">
        <f ca="1">IF(AND($B346&gt;0,L$7&gt;0),INDEX(Výskyt[#Data],MATCH($B346,Výskyt[kód-P]),L$7),"")</f>
        <v/>
      </c>
      <c r="M346" s="48" t="str">
        <f ca="1">IF(AND($B346&gt;0,M$7&gt;0),INDEX(Výskyt[#Data],MATCH($B346,Výskyt[kód-P]),M$7),"")</f>
        <v/>
      </c>
      <c r="N346" s="48" t="str">
        <f ca="1">IF(AND($B346&gt;0,N$7&gt;0),INDEX(Výskyt[#Data],MATCH($B346,Výskyt[kód-P]),N$7),"")</f>
        <v/>
      </c>
      <c r="O346" s="48" t="str">
        <f ca="1">IF(AND($B346&gt;0,O$7&gt;0),INDEX(Výskyt[#Data],MATCH($B346,Výskyt[kód-P]),O$7),"")</f>
        <v/>
      </c>
      <c r="P346" s="48" t="str">
        <f ca="1">IF(AND($B346&gt;0,P$7&gt;0),INDEX(Výskyt[#Data],MATCH($B346,Výskyt[kód-P]),P$7),"")</f>
        <v/>
      </c>
      <c r="Q346" s="48" t="str">
        <f ca="1">IF(AND($B346&gt;0,Q$7&gt;0),INDEX(Výskyt[#Data],MATCH($B346,Výskyt[kód-P]),Q$7),"")</f>
        <v/>
      </c>
      <c r="R346" s="48" t="str">
        <f ca="1">IF(AND($B346&gt;0,R$7&gt;0),INDEX(Výskyt[#Data],MATCH($B346,Výskyt[kód-P]),R$7),"")</f>
        <v/>
      </c>
      <c r="S346" s="48" t="str">
        <f ca="1">IF(AND($B346&gt;0,S$7&gt;0),INDEX(Výskyt[#Data],MATCH($B346,Výskyt[kód-P]),S$7),"")</f>
        <v/>
      </c>
      <c r="T346" s="48" t="str">
        <f ca="1">IF(AND($B346&gt;0,T$7&gt;0),INDEX(Výskyt[#Data],MATCH($B346,Výskyt[kód-P]),T$7),"")</f>
        <v/>
      </c>
      <c r="U346" s="48" t="str">
        <f ca="1">IF(AND($B346&gt;0,U$7&gt;0),INDEX(Výskyt[#Data],MATCH($B346,Výskyt[kód-P]),U$7),"")</f>
        <v/>
      </c>
      <c r="V346" s="48" t="str">
        <f ca="1">IF(AND($B346&gt;0,V$7&gt;0),INDEX(Výskyt[#Data],MATCH($B346,Výskyt[kód-P]),V$7),"")</f>
        <v/>
      </c>
      <c r="W346" s="48" t="str">
        <f ca="1">IF(AND($B346&gt;0,W$7&gt;0),INDEX(Výskyt[#Data],MATCH($B346,Výskyt[kód-P]),W$7),"")</f>
        <v/>
      </c>
      <c r="X346" s="48" t="str">
        <f ca="1">IF(AND($B346&gt;0,X$7&gt;0),INDEX(Výskyt[#Data],MATCH($B346,Výskyt[kód-P]),X$7),"")</f>
        <v/>
      </c>
      <c r="Y346" s="48" t="str">
        <f ca="1">IF(AND($B346&gt;0,Y$7&gt;0),INDEX(Výskyt[#Data],MATCH($B346,Výskyt[kód-P]),Y$7),"")</f>
        <v/>
      </c>
      <c r="Z346" s="48" t="str">
        <f ca="1">IF(AND($B346&gt;0,Z$7&gt;0),INDEX(Výskyt[#Data],MATCH($B346,Výskyt[kód-P]),Z$7),"")</f>
        <v/>
      </c>
      <c r="AA346" s="48" t="str">
        <f ca="1">IF(AND($B346&gt;0,AA$7&gt;0),INDEX(Výskyt[#Data],MATCH($B346,Výskyt[kód-P]),AA$7),"")</f>
        <v/>
      </c>
      <c r="AB346" s="48" t="str">
        <f ca="1">IF(AND($B346&gt;0,AB$7&gt;0),INDEX(Výskyt[#Data],MATCH($B346,Výskyt[kód-P]),AB$7),"")</f>
        <v/>
      </c>
      <c r="AC346" s="48" t="str">
        <f ca="1">IF(AND($B346&gt;0,AC$7&gt;0),INDEX(Výskyt[#Data],MATCH($B346,Výskyt[kód-P]),AC$7),"")</f>
        <v/>
      </c>
      <c r="AD346" s="48" t="str">
        <f ca="1">IF(AND($B346&gt;0,AD$7&gt;0),INDEX(Výskyt[#Data],MATCH($B346,Výskyt[kód-P]),AD$7),"")</f>
        <v/>
      </c>
      <c r="AE346" s="48" t="str">
        <f ca="1">IF(AND($B346&gt;0,AE$7&gt;0),INDEX(Výskyt[#Data],MATCH($B346,Výskyt[kód-P]),AE$7),"")</f>
        <v/>
      </c>
      <c r="AF346" s="48" t="str">
        <f ca="1">IF(AND($B346&gt;0,AF$7&gt;0),INDEX(Výskyt[#Data],MATCH($B346,Výskyt[kód-P]),AF$7),"")</f>
        <v/>
      </c>
      <c r="AG346" s="48" t="str">
        <f ca="1">IF(AND($B346&gt;0,AG$7&gt;0),INDEX(Výskyt[#Data],MATCH($B346,Výskyt[kód-P]),AG$7),"")</f>
        <v/>
      </c>
      <c r="AH346" s="48" t="str">
        <f ca="1">IF(AND($B346&gt;0,AH$7&gt;0),INDEX(Výskyt[#Data],MATCH($B346,Výskyt[kód-P]),AH$7),"")</f>
        <v/>
      </c>
      <c r="AI346" s="48" t="str">
        <f ca="1">IF(AND($B346&gt;0,AI$7&gt;0),INDEX(Výskyt[#Data],MATCH($B346,Výskyt[kód-P]),AI$7),"")</f>
        <v/>
      </c>
      <c r="AJ346" s="48" t="str">
        <f ca="1">IF(AND($B346&gt;0,AJ$7&gt;0),INDEX(Výskyt[#Data],MATCH($B346,Výskyt[kód-P]),AJ$7),"")</f>
        <v/>
      </c>
      <c r="AK346" s="48" t="str">
        <f ca="1">IF(AND($B346&gt;0,AK$7&gt;0),INDEX(Výskyt[#Data],MATCH($B346,Výskyt[kód-P]),AK$7),"")</f>
        <v/>
      </c>
      <c r="AL346" s="48" t="str">
        <f ca="1">IF(AND($B346&gt;0,AL$7&gt;0),INDEX(Výskyt[#Data],MATCH($B346,Výskyt[kód-P]),AL$7),"")</f>
        <v/>
      </c>
      <c r="AM346" s="48" t="str">
        <f ca="1">IF(AND($B346&gt;0,AM$7&gt;0),INDEX(Výskyt[#Data],MATCH($B346,Výskyt[kód-P]),AM$7),"")</f>
        <v/>
      </c>
      <c r="AN346" s="48" t="str">
        <f ca="1">IF(AND($B346&gt;0,AN$7&gt;0),INDEX(Výskyt[#Data],MATCH($B346,Výskyt[kód-P]),AN$7),"")</f>
        <v/>
      </c>
      <c r="AO346" s="48" t="str">
        <f ca="1">IF(AND($B346&gt;0,AO$7&gt;0),INDEX(Výskyt[#Data],MATCH($B346,Výskyt[kód-P]),AO$7),"")</f>
        <v/>
      </c>
      <c r="AP346" s="48" t="str">
        <f ca="1">IF(AND($B346&gt;0,AP$7&gt;0),INDEX(Výskyt[#Data],MATCH($B346,Výskyt[kód-P]),AP$7),"")</f>
        <v/>
      </c>
      <c r="AQ346" s="48" t="str">
        <f ca="1">IF(AND($B346&gt;0,AQ$7&gt;0),INDEX(Výskyt[#Data],MATCH($B346,Výskyt[kód-P]),AQ$7),"")</f>
        <v/>
      </c>
      <c r="AR346" s="48" t="str">
        <f ca="1">IF(AND($B346&gt;0,AR$7&gt;0),INDEX(Výskyt[#Data],MATCH($B346,Výskyt[kód-P]),AR$7),"")</f>
        <v/>
      </c>
      <c r="AS346" s="48" t="str">
        <f ca="1">IF(AND($B346&gt;0,AS$7&gt;0),INDEX(Výskyt[#Data],MATCH($B346,Výskyt[kód-P]),AS$7),"")</f>
        <v/>
      </c>
      <c r="AT346" s="48" t="str">
        <f ca="1">IF(AND($B346&gt;0,AT$7&gt;0),INDEX(Výskyt[#Data],MATCH($B346,Výskyt[kód-P]),AT$7),"")</f>
        <v/>
      </c>
      <c r="AU346" s="48" t="str">
        <f ca="1">IF(AND($B346&gt;0,AU$7&gt;0),INDEX(Výskyt[#Data],MATCH($B346,Výskyt[kód-P]),AU$7),"")</f>
        <v/>
      </c>
      <c r="AV346" s="48" t="str">
        <f ca="1">IF(AND($B346&gt;0,AV$7&gt;0),INDEX(Výskyt[#Data],MATCH($B346,Výskyt[kód-P]),AV$7),"")</f>
        <v/>
      </c>
      <c r="AW346" s="48" t="str">
        <f ca="1">IF(AND($B346&gt;0,AW$7&gt;0),INDEX(Výskyt[#Data],MATCH($B346,Výskyt[kód-P]),AW$7),"")</f>
        <v/>
      </c>
      <c r="AX346" s="48" t="str">
        <f ca="1">IF(AND($B346&gt;0,AX$7&gt;0),INDEX(Výskyt[#Data],MATCH($B346,Výskyt[kód-P]),AX$7),"")</f>
        <v/>
      </c>
      <c r="AY346" s="48" t="str">
        <f ca="1">IF(AND($B346&gt;0,AY$7&gt;0),INDEX(Výskyt[#Data],MATCH($B346,Výskyt[kód-P]),AY$7),"")</f>
        <v/>
      </c>
      <c r="AZ346" s="48" t="str">
        <f ca="1">IF(AND($B346&gt;0,AZ$7&gt;0),INDEX(Výskyt[#Data],MATCH($B346,Výskyt[kód-P]),AZ$7),"")</f>
        <v/>
      </c>
      <c r="BA346" s="48" t="str">
        <f ca="1">IF(AND($B346&gt;0,BA$7&gt;0),INDEX(Výskyt[#Data],MATCH($B346,Výskyt[kód-P]),BA$7),"")</f>
        <v/>
      </c>
      <c r="BB346" s="42"/>
    </row>
    <row r="347" spans="1:54" ht="12.75" customHeight="1" x14ac:dyDescent="0.4">
      <c r="A347" s="54">
        <v>339</v>
      </c>
      <c r="B347" s="55" t="str">
        <f>IFERROR(INDEX(Výskyt[[poradie]:[kód-P]],MATCH(A347,Výskyt[poradie],0),2),"")</f>
        <v/>
      </c>
      <c r="C347" s="55" t="str">
        <f>IFERROR(INDEX(Cenník[[Kód]:[Názov]],MATCH($B347,Cenník[Kód]),2),"")</f>
        <v/>
      </c>
      <c r="D347" s="48" t="str">
        <f t="shared" ca="1" si="15"/>
        <v/>
      </c>
      <c r="E347" s="56" t="str">
        <f>IFERROR(INDEX(Cenník[[KódN]:[JC]],MATCH($B347,Cenník[KódN]),2),"")</f>
        <v/>
      </c>
      <c r="F347" s="57" t="str">
        <f t="shared" ca="1" si="16"/>
        <v/>
      </c>
      <c r="G347" s="42"/>
      <c r="H347" s="58" t="str">
        <f t="shared" si="17"/>
        <v/>
      </c>
      <c r="I347" s="48" t="str">
        <f ca="1">IF(AND($B347&gt;0,I$7&gt;0),INDEX(Výskyt[#Data],MATCH($B347,Výskyt[kód-P]),I$7),"")</f>
        <v/>
      </c>
      <c r="J347" s="48" t="str">
        <f ca="1">IF(AND($B347&gt;0,J$7&gt;0),INDEX(Výskyt[#Data],MATCH($B347,Výskyt[kód-P]),J$7),"")</f>
        <v/>
      </c>
      <c r="K347" s="48" t="str">
        <f ca="1">IF(AND($B347&gt;0,K$7&gt;0),INDEX(Výskyt[#Data],MATCH($B347,Výskyt[kód-P]),K$7),"")</f>
        <v/>
      </c>
      <c r="L347" s="48" t="str">
        <f ca="1">IF(AND($B347&gt;0,L$7&gt;0),INDEX(Výskyt[#Data],MATCH($B347,Výskyt[kód-P]),L$7),"")</f>
        <v/>
      </c>
      <c r="M347" s="48" t="str">
        <f ca="1">IF(AND($B347&gt;0,M$7&gt;0),INDEX(Výskyt[#Data],MATCH($B347,Výskyt[kód-P]),M$7),"")</f>
        <v/>
      </c>
      <c r="N347" s="48" t="str">
        <f ca="1">IF(AND($B347&gt;0,N$7&gt;0),INDEX(Výskyt[#Data],MATCH($B347,Výskyt[kód-P]),N$7),"")</f>
        <v/>
      </c>
      <c r="O347" s="48" t="str">
        <f ca="1">IF(AND($B347&gt;0,O$7&gt;0),INDEX(Výskyt[#Data],MATCH($B347,Výskyt[kód-P]),O$7),"")</f>
        <v/>
      </c>
      <c r="P347" s="48" t="str">
        <f ca="1">IF(AND($B347&gt;0,P$7&gt;0),INDEX(Výskyt[#Data],MATCH($B347,Výskyt[kód-P]),P$7),"")</f>
        <v/>
      </c>
      <c r="Q347" s="48" t="str">
        <f ca="1">IF(AND($B347&gt;0,Q$7&gt;0),INDEX(Výskyt[#Data],MATCH($B347,Výskyt[kód-P]),Q$7),"")</f>
        <v/>
      </c>
      <c r="R347" s="48" t="str">
        <f ca="1">IF(AND($B347&gt;0,R$7&gt;0),INDEX(Výskyt[#Data],MATCH($B347,Výskyt[kód-P]),R$7),"")</f>
        <v/>
      </c>
      <c r="S347" s="48" t="str">
        <f ca="1">IF(AND($B347&gt;0,S$7&gt;0),INDEX(Výskyt[#Data],MATCH($B347,Výskyt[kód-P]),S$7),"")</f>
        <v/>
      </c>
      <c r="T347" s="48" t="str">
        <f ca="1">IF(AND($B347&gt;0,T$7&gt;0),INDEX(Výskyt[#Data],MATCH($B347,Výskyt[kód-P]),T$7),"")</f>
        <v/>
      </c>
      <c r="U347" s="48" t="str">
        <f ca="1">IF(AND($B347&gt;0,U$7&gt;0),INDEX(Výskyt[#Data],MATCH($B347,Výskyt[kód-P]),U$7),"")</f>
        <v/>
      </c>
      <c r="V347" s="48" t="str">
        <f ca="1">IF(AND($B347&gt;0,V$7&gt;0),INDEX(Výskyt[#Data],MATCH($B347,Výskyt[kód-P]),V$7),"")</f>
        <v/>
      </c>
      <c r="W347" s="48" t="str">
        <f ca="1">IF(AND($B347&gt;0,W$7&gt;0),INDEX(Výskyt[#Data],MATCH($B347,Výskyt[kód-P]),W$7),"")</f>
        <v/>
      </c>
      <c r="X347" s="48" t="str">
        <f ca="1">IF(AND($B347&gt;0,X$7&gt;0),INDEX(Výskyt[#Data],MATCH($B347,Výskyt[kód-P]),X$7),"")</f>
        <v/>
      </c>
      <c r="Y347" s="48" t="str">
        <f ca="1">IF(AND($B347&gt;0,Y$7&gt;0),INDEX(Výskyt[#Data],MATCH($B347,Výskyt[kód-P]),Y$7),"")</f>
        <v/>
      </c>
      <c r="Z347" s="48" t="str">
        <f ca="1">IF(AND($B347&gt;0,Z$7&gt;0),INDEX(Výskyt[#Data],MATCH($B347,Výskyt[kód-P]),Z$7),"")</f>
        <v/>
      </c>
      <c r="AA347" s="48" t="str">
        <f ca="1">IF(AND($B347&gt;0,AA$7&gt;0),INDEX(Výskyt[#Data],MATCH($B347,Výskyt[kód-P]),AA$7),"")</f>
        <v/>
      </c>
      <c r="AB347" s="48" t="str">
        <f ca="1">IF(AND($B347&gt;0,AB$7&gt;0),INDEX(Výskyt[#Data],MATCH($B347,Výskyt[kód-P]),AB$7),"")</f>
        <v/>
      </c>
      <c r="AC347" s="48" t="str">
        <f ca="1">IF(AND($B347&gt;0,AC$7&gt;0),INDEX(Výskyt[#Data],MATCH($B347,Výskyt[kód-P]),AC$7),"")</f>
        <v/>
      </c>
      <c r="AD347" s="48" t="str">
        <f ca="1">IF(AND($B347&gt;0,AD$7&gt;0),INDEX(Výskyt[#Data],MATCH($B347,Výskyt[kód-P]),AD$7),"")</f>
        <v/>
      </c>
      <c r="AE347" s="48" t="str">
        <f ca="1">IF(AND($B347&gt;0,AE$7&gt;0),INDEX(Výskyt[#Data],MATCH($B347,Výskyt[kód-P]),AE$7),"")</f>
        <v/>
      </c>
      <c r="AF347" s="48" t="str">
        <f ca="1">IF(AND($B347&gt;0,AF$7&gt;0),INDEX(Výskyt[#Data],MATCH($B347,Výskyt[kód-P]),AF$7),"")</f>
        <v/>
      </c>
      <c r="AG347" s="48" t="str">
        <f ca="1">IF(AND($B347&gt;0,AG$7&gt;0),INDEX(Výskyt[#Data],MATCH($B347,Výskyt[kód-P]),AG$7),"")</f>
        <v/>
      </c>
      <c r="AH347" s="48" t="str">
        <f ca="1">IF(AND($B347&gt;0,AH$7&gt;0),INDEX(Výskyt[#Data],MATCH($B347,Výskyt[kód-P]),AH$7),"")</f>
        <v/>
      </c>
      <c r="AI347" s="48" t="str">
        <f ca="1">IF(AND($B347&gt;0,AI$7&gt;0),INDEX(Výskyt[#Data],MATCH($B347,Výskyt[kód-P]),AI$7),"")</f>
        <v/>
      </c>
      <c r="AJ347" s="48" t="str">
        <f ca="1">IF(AND($B347&gt;0,AJ$7&gt;0),INDEX(Výskyt[#Data],MATCH($B347,Výskyt[kód-P]),AJ$7),"")</f>
        <v/>
      </c>
      <c r="AK347" s="48" t="str">
        <f ca="1">IF(AND($B347&gt;0,AK$7&gt;0),INDEX(Výskyt[#Data],MATCH($B347,Výskyt[kód-P]),AK$7),"")</f>
        <v/>
      </c>
      <c r="AL347" s="48" t="str">
        <f ca="1">IF(AND($B347&gt;0,AL$7&gt;0),INDEX(Výskyt[#Data],MATCH($B347,Výskyt[kód-P]),AL$7),"")</f>
        <v/>
      </c>
      <c r="AM347" s="48" t="str">
        <f ca="1">IF(AND($B347&gt;0,AM$7&gt;0),INDEX(Výskyt[#Data],MATCH($B347,Výskyt[kód-P]),AM$7),"")</f>
        <v/>
      </c>
      <c r="AN347" s="48" t="str">
        <f ca="1">IF(AND($B347&gt;0,AN$7&gt;0),INDEX(Výskyt[#Data],MATCH($B347,Výskyt[kód-P]),AN$7),"")</f>
        <v/>
      </c>
      <c r="AO347" s="48" t="str">
        <f ca="1">IF(AND($B347&gt;0,AO$7&gt;0),INDEX(Výskyt[#Data],MATCH($B347,Výskyt[kód-P]),AO$7),"")</f>
        <v/>
      </c>
      <c r="AP347" s="48" t="str">
        <f ca="1">IF(AND($B347&gt;0,AP$7&gt;0),INDEX(Výskyt[#Data],MATCH($B347,Výskyt[kód-P]),AP$7),"")</f>
        <v/>
      </c>
      <c r="AQ347" s="48" t="str">
        <f ca="1">IF(AND($B347&gt;0,AQ$7&gt;0),INDEX(Výskyt[#Data],MATCH($B347,Výskyt[kód-P]),AQ$7),"")</f>
        <v/>
      </c>
      <c r="AR347" s="48" t="str">
        <f ca="1">IF(AND($B347&gt;0,AR$7&gt;0),INDEX(Výskyt[#Data],MATCH($B347,Výskyt[kód-P]),AR$7),"")</f>
        <v/>
      </c>
      <c r="AS347" s="48" t="str">
        <f ca="1">IF(AND($B347&gt;0,AS$7&gt;0),INDEX(Výskyt[#Data],MATCH($B347,Výskyt[kód-P]),AS$7),"")</f>
        <v/>
      </c>
      <c r="AT347" s="48" t="str">
        <f ca="1">IF(AND($B347&gt;0,AT$7&gt;0),INDEX(Výskyt[#Data],MATCH($B347,Výskyt[kód-P]),AT$7),"")</f>
        <v/>
      </c>
      <c r="AU347" s="48" t="str">
        <f ca="1">IF(AND($B347&gt;0,AU$7&gt;0),INDEX(Výskyt[#Data],MATCH($B347,Výskyt[kód-P]),AU$7),"")</f>
        <v/>
      </c>
      <c r="AV347" s="48" t="str">
        <f ca="1">IF(AND($B347&gt;0,AV$7&gt;0),INDEX(Výskyt[#Data],MATCH($B347,Výskyt[kód-P]),AV$7),"")</f>
        <v/>
      </c>
      <c r="AW347" s="48" t="str">
        <f ca="1">IF(AND($B347&gt;0,AW$7&gt;0),INDEX(Výskyt[#Data],MATCH($B347,Výskyt[kód-P]),AW$7),"")</f>
        <v/>
      </c>
      <c r="AX347" s="48" t="str">
        <f ca="1">IF(AND($B347&gt;0,AX$7&gt;0),INDEX(Výskyt[#Data],MATCH($B347,Výskyt[kód-P]),AX$7),"")</f>
        <v/>
      </c>
      <c r="AY347" s="48" t="str">
        <f ca="1">IF(AND($B347&gt;0,AY$7&gt;0),INDEX(Výskyt[#Data],MATCH($B347,Výskyt[kód-P]),AY$7),"")</f>
        <v/>
      </c>
      <c r="AZ347" s="48" t="str">
        <f ca="1">IF(AND($B347&gt;0,AZ$7&gt;0),INDEX(Výskyt[#Data],MATCH($B347,Výskyt[kód-P]),AZ$7),"")</f>
        <v/>
      </c>
      <c r="BA347" s="48" t="str">
        <f ca="1">IF(AND($B347&gt;0,BA$7&gt;0),INDEX(Výskyt[#Data],MATCH($B347,Výskyt[kód-P]),BA$7),"")</f>
        <v/>
      </c>
      <c r="BB347" s="42"/>
    </row>
    <row r="348" spans="1:54" ht="12.75" customHeight="1" x14ac:dyDescent="0.4">
      <c r="A348" s="54">
        <v>340</v>
      </c>
      <c r="B348" s="55" t="str">
        <f>IFERROR(INDEX(Výskyt[[poradie]:[kód-P]],MATCH(A348,Výskyt[poradie],0),2),"")</f>
        <v/>
      </c>
      <c r="C348" s="55" t="str">
        <f>IFERROR(INDEX(Cenník[[Kód]:[Názov]],MATCH($B348,Cenník[Kód]),2),"")</f>
        <v/>
      </c>
      <c r="D348" s="48" t="str">
        <f t="shared" ca="1" si="15"/>
        <v/>
      </c>
      <c r="E348" s="56" t="str">
        <f>IFERROR(INDEX(Cenník[[KódN]:[JC]],MATCH($B348,Cenník[KódN]),2),"")</f>
        <v/>
      </c>
      <c r="F348" s="57" t="str">
        <f t="shared" ca="1" si="16"/>
        <v/>
      </c>
      <c r="G348" s="42"/>
      <c r="H348" s="58" t="str">
        <f t="shared" si="17"/>
        <v/>
      </c>
      <c r="I348" s="48" t="str">
        <f ca="1">IF(AND($B348&gt;0,I$7&gt;0),INDEX(Výskyt[#Data],MATCH($B348,Výskyt[kód-P]),I$7),"")</f>
        <v/>
      </c>
      <c r="J348" s="48" t="str">
        <f ca="1">IF(AND($B348&gt;0,J$7&gt;0),INDEX(Výskyt[#Data],MATCH($B348,Výskyt[kód-P]),J$7),"")</f>
        <v/>
      </c>
      <c r="K348" s="48" t="str">
        <f ca="1">IF(AND($B348&gt;0,K$7&gt;0),INDEX(Výskyt[#Data],MATCH($B348,Výskyt[kód-P]),K$7),"")</f>
        <v/>
      </c>
      <c r="L348" s="48" t="str">
        <f ca="1">IF(AND($B348&gt;0,L$7&gt;0),INDEX(Výskyt[#Data],MATCH($B348,Výskyt[kód-P]),L$7),"")</f>
        <v/>
      </c>
      <c r="M348" s="48" t="str">
        <f ca="1">IF(AND($B348&gt;0,M$7&gt;0),INDEX(Výskyt[#Data],MATCH($B348,Výskyt[kód-P]),M$7),"")</f>
        <v/>
      </c>
      <c r="N348" s="48" t="str">
        <f ca="1">IF(AND($B348&gt;0,N$7&gt;0),INDEX(Výskyt[#Data],MATCH($B348,Výskyt[kód-P]),N$7),"")</f>
        <v/>
      </c>
      <c r="O348" s="48" t="str">
        <f ca="1">IF(AND($B348&gt;0,O$7&gt;0),INDEX(Výskyt[#Data],MATCH($B348,Výskyt[kód-P]),O$7),"")</f>
        <v/>
      </c>
      <c r="P348" s="48" t="str">
        <f ca="1">IF(AND($B348&gt;0,P$7&gt;0),INDEX(Výskyt[#Data],MATCH($B348,Výskyt[kód-P]),P$7),"")</f>
        <v/>
      </c>
      <c r="Q348" s="48" t="str">
        <f ca="1">IF(AND($B348&gt;0,Q$7&gt;0),INDEX(Výskyt[#Data],MATCH($B348,Výskyt[kód-P]),Q$7),"")</f>
        <v/>
      </c>
      <c r="R348" s="48" t="str">
        <f ca="1">IF(AND($B348&gt;0,R$7&gt;0),INDEX(Výskyt[#Data],MATCH($B348,Výskyt[kód-P]),R$7),"")</f>
        <v/>
      </c>
      <c r="S348" s="48" t="str">
        <f ca="1">IF(AND($B348&gt;0,S$7&gt;0),INDEX(Výskyt[#Data],MATCH($B348,Výskyt[kód-P]),S$7),"")</f>
        <v/>
      </c>
      <c r="T348" s="48" t="str">
        <f ca="1">IF(AND($B348&gt;0,T$7&gt;0),INDEX(Výskyt[#Data],MATCH($B348,Výskyt[kód-P]),T$7),"")</f>
        <v/>
      </c>
      <c r="U348" s="48" t="str">
        <f ca="1">IF(AND($B348&gt;0,U$7&gt;0),INDEX(Výskyt[#Data],MATCH($B348,Výskyt[kód-P]),U$7),"")</f>
        <v/>
      </c>
      <c r="V348" s="48" t="str">
        <f ca="1">IF(AND($B348&gt;0,V$7&gt;0),INDEX(Výskyt[#Data],MATCH($B348,Výskyt[kód-P]),V$7),"")</f>
        <v/>
      </c>
      <c r="W348" s="48" t="str">
        <f ca="1">IF(AND($B348&gt;0,W$7&gt;0),INDEX(Výskyt[#Data],MATCH($B348,Výskyt[kód-P]),W$7),"")</f>
        <v/>
      </c>
      <c r="X348" s="48" t="str">
        <f ca="1">IF(AND($B348&gt;0,X$7&gt;0),INDEX(Výskyt[#Data],MATCH($B348,Výskyt[kód-P]),X$7),"")</f>
        <v/>
      </c>
      <c r="Y348" s="48" t="str">
        <f ca="1">IF(AND($B348&gt;0,Y$7&gt;0),INDEX(Výskyt[#Data],MATCH($B348,Výskyt[kód-P]),Y$7),"")</f>
        <v/>
      </c>
      <c r="Z348" s="48" t="str">
        <f ca="1">IF(AND($B348&gt;0,Z$7&gt;0),INDEX(Výskyt[#Data],MATCH($B348,Výskyt[kód-P]),Z$7),"")</f>
        <v/>
      </c>
      <c r="AA348" s="48" t="str">
        <f ca="1">IF(AND($B348&gt;0,AA$7&gt;0),INDEX(Výskyt[#Data],MATCH($B348,Výskyt[kód-P]),AA$7),"")</f>
        <v/>
      </c>
      <c r="AB348" s="48" t="str">
        <f ca="1">IF(AND($B348&gt;0,AB$7&gt;0),INDEX(Výskyt[#Data],MATCH($B348,Výskyt[kód-P]),AB$7),"")</f>
        <v/>
      </c>
      <c r="AC348" s="48" t="str">
        <f ca="1">IF(AND($B348&gt;0,AC$7&gt;0),INDEX(Výskyt[#Data],MATCH($B348,Výskyt[kód-P]),AC$7),"")</f>
        <v/>
      </c>
      <c r="AD348" s="48" t="str">
        <f ca="1">IF(AND($B348&gt;0,AD$7&gt;0),INDEX(Výskyt[#Data],MATCH($B348,Výskyt[kód-P]),AD$7),"")</f>
        <v/>
      </c>
      <c r="AE348" s="48" t="str">
        <f ca="1">IF(AND($B348&gt;0,AE$7&gt;0),INDEX(Výskyt[#Data],MATCH($B348,Výskyt[kód-P]),AE$7),"")</f>
        <v/>
      </c>
      <c r="AF348" s="48" t="str">
        <f ca="1">IF(AND($B348&gt;0,AF$7&gt;0),INDEX(Výskyt[#Data],MATCH($B348,Výskyt[kód-P]),AF$7),"")</f>
        <v/>
      </c>
      <c r="AG348" s="48" t="str">
        <f ca="1">IF(AND($B348&gt;0,AG$7&gt;0),INDEX(Výskyt[#Data],MATCH($B348,Výskyt[kód-P]),AG$7),"")</f>
        <v/>
      </c>
      <c r="AH348" s="48" t="str">
        <f ca="1">IF(AND($B348&gt;0,AH$7&gt;0),INDEX(Výskyt[#Data],MATCH($B348,Výskyt[kód-P]),AH$7),"")</f>
        <v/>
      </c>
      <c r="AI348" s="48" t="str">
        <f ca="1">IF(AND($B348&gt;0,AI$7&gt;0),INDEX(Výskyt[#Data],MATCH($B348,Výskyt[kód-P]),AI$7),"")</f>
        <v/>
      </c>
      <c r="AJ348" s="48" t="str">
        <f ca="1">IF(AND($B348&gt;0,AJ$7&gt;0),INDEX(Výskyt[#Data],MATCH($B348,Výskyt[kód-P]),AJ$7),"")</f>
        <v/>
      </c>
      <c r="AK348" s="48" t="str">
        <f ca="1">IF(AND($B348&gt;0,AK$7&gt;0),INDEX(Výskyt[#Data],MATCH($B348,Výskyt[kód-P]),AK$7),"")</f>
        <v/>
      </c>
      <c r="AL348" s="48" t="str">
        <f ca="1">IF(AND($B348&gt;0,AL$7&gt;0),INDEX(Výskyt[#Data],MATCH($B348,Výskyt[kód-P]),AL$7),"")</f>
        <v/>
      </c>
      <c r="AM348" s="48" t="str">
        <f ca="1">IF(AND($B348&gt;0,AM$7&gt;0),INDEX(Výskyt[#Data],MATCH($B348,Výskyt[kód-P]),AM$7),"")</f>
        <v/>
      </c>
      <c r="AN348" s="48" t="str">
        <f ca="1">IF(AND($B348&gt;0,AN$7&gt;0),INDEX(Výskyt[#Data],MATCH($B348,Výskyt[kód-P]),AN$7),"")</f>
        <v/>
      </c>
      <c r="AO348" s="48" t="str">
        <f ca="1">IF(AND($B348&gt;0,AO$7&gt;0),INDEX(Výskyt[#Data],MATCH($B348,Výskyt[kód-P]),AO$7),"")</f>
        <v/>
      </c>
      <c r="AP348" s="48" t="str">
        <f ca="1">IF(AND($B348&gt;0,AP$7&gt;0),INDEX(Výskyt[#Data],MATCH($B348,Výskyt[kód-P]),AP$7),"")</f>
        <v/>
      </c>
      <c r="AQ348" s="48" t="str">
        <f ca="1">IF(AND($B348&gt;0,AQ$7&gt;0),INDEX(Výskyt[#Data],MATCH($B348,Výskyt[kód-P]),AQ$7),"")</f>
        <v/>
      </c>
      <c r="AR348" s="48" t="str">
        <f ca="1">IF(AND($B348&gt;0,AR$7&gt;0),INDEX(Výskyt[#Data],MATCH($B348,Výskyt[kód-P]),AR$7),"")</f>
        <v/>
      </c>
      <c r="AS348" s="48" t="str">
        <f ca="1">IF(AND($B348&gt;0,AS$7&gt;0),INDEX(Výskyt[#Data],MATCH($B348,Výskyt[kód-P]),AS$7),"")</f>
        <v/>
      </c>
      <c r="AT348" s="48" t="str">
        <f ca="1">IF(AND($B348&gt;0,AT$7&gt;0),INDEX(Výskyt[#Data],MATCH($B348,Výskyt[kód-P]),AT$7),"")</f>
        <v/>
      </c>
      <c r="AU348" s="48" t="str">
        <f ca="1">IF(AND($B348&gt;0,AU$7&gt;0),INDEX(Výskyt[#Data],MATCH($B348,Výskyt[kód-P]),AU$7),"")</f>
        <v/>
      </c>
      <c r="AV348" s="48" t="str">
        <f ca="1">IF(AND($B348&gt;0,AV$7&gt;0),INDEX(Výskyt[#Data],MATCH($B348,Výskyt[kód-P]),AV$7),"")</f>
        <v/>
      </c>
      <c r="AW348" s="48" t="str">
        <f ca="1">IF(AND($B348&gt;0,AW$7&gt;0),INDEX(Výskyt[#Data],MATCH($B348,Výskyt[kód-P]),AW$7),"")</f>
        <v/>
      </c>
      <c r="AX348" s="48" t="str">
        <f ca="1">IF(AND($B348&gt;0,AX$7&gt;0),INDEX(Výskyt[#Data],MATCH($B348,Výskyt[kód-P]),AX$7),"")</f>
        <v/>
      </c>
      <c r="AY348" s="48" t="str">
        <f ca="1">IF(AND($B348&gt;0,AY$7&gt;0),INDEX(Výskyt[#Data],MATCH($B348,Výskyt[kód-P]),AY$7),"")</f>
        <v/>
      </c>
      <c r="AZ348" s="48" t="str">
        <f ca="1">IF(AND($B348&gt;0,AZ$7&gt;0),INDEX(Výskyt[#Data],MATCH($B348,Výskyt[kód-P]),AZ$7),"")</f>
        <v/>
      </c>
      <c r="BA348" s="48" t="str">
        <f ca="1">IF(AND($B348&gt;0,BA$7&gt;0),INDEX(Výskyt[#Data],MATCH($B348,Výskyt[kód-P]),BA$7),"")</f>
        <v/>
      </c>
      <c r="BB348" s="42"/>
    </row>
    <row r="349" spans="1:54" ht="12.75" customHeight="1" x14ac:dyDescent="0.4">
      <c r="A349" s="54">
        <v>341</v>
      </c>
      <c r="B349" s="55" t="str">
        <f>IFERROR(INDEX(Výskyt[[poradie]:[kód-P]],MATCH(A349,Výskyt[poradie],0),2),"")</f>
        <v/>
      </c>
      <c r="C349" s="55" t="str">
        <f>IFERROR(INDEX(Cenník[[Kód]:[Názov]],MATCH($B349,Cenník[Kód]),2),"")</f>
        <v/>
      </c>
      <c r="D349" s="48" t="str">
        <f t="shared" ca="1" si="15"/>
        <v/>
      </c>
      <c r="E349" s="56" t="str">
        <f>IFERROR(INDEX(Cenník[[KódN]:[JC]],MATCH($B349,Cenník[KódN]),2),"")</f>
        <v/>
      </c>
      <c r="F349" s="57" t="str">
        <f t="shared" ca="1" si="16"/>
        <v/>
      </c>
      <c r="G349" s="42"/>
      <c r="H349" s="58" t="str">
        <f t="shared" si="17"/>
        <v/>
      </c>
      <c r="I349" s="48" t="str">
        <f ca="1">IF(AND($B349&gt;0,I$7&gt;0),INDEX(Výskyt[#Data],MATCH($B349,Výskyt[kód-P]),I$7),"")</f>
        <v/>
      </c>
      <c r="J349" s="48" t="str">
        <f ca="1">IF(AND($B349&gt;0,J$7&gt;0),INDEX(Výskyt[#Data],MATCH($B349,Výskyt[kód-P]),J$7),"")</f>
        <v/>
      </c>
      <c r="K349" s="48" t="str">
        <f ca="1">IF(AND($B349&gt;0,K$7&gt;0),INDEX(Výskyt[#Data],MATCH($B349,Výskyt[kód-P]),K$7),"")</f>
        <v/>
      </c>
      <c r="L349" s="48" t="str">
        <f ca="1">IF(AND($B349&gt;0,L$7&gt;0),INDEX(Výskyt[#Data],MATCH($B349,Výskyt[kód-P]),L$7),"")</f>
        <v/>
      </c>
      <c r="M349" s="48" t="str">
        <f ca="1">IF(AND($B349&gt;0,M$7&gt;0),INDEX(Výskyt[#Data],MATCH($B349,Výskyt[kód-P]),M$7),"")</f>
        <v/>
      </c>
      <c r="N349" s="48" t="str">
        <f ca="1">IF(AND($B349&gt;0,N$7&gt;0),INDEX(Výskyt[#Data],MATCH($B349,Výskyt[kód-P]),N$7),"")</f>
        <v/>
      </c>
      <c r="O349" s="48" t="str">
        <f ca="1">IF(AND($B349&gt;0,O$7&gt;0),INDEX(Výskyt[#Data],MATCH($B349,Výskyt[kód-P]),O$7),"")</f>
        <v/>
      </c>
      <c r="P349" s="48" t="str">
        <f ca="1">IF(AND($B349&gt;0,P$7&gt;0),INDEX(Výskyt[#Data],MATCH($B349,Výskyt[kód-P]),P$7),"")</f>
        <v/>
      </c>
      <c r="Q349" s="48" t="str">
        <f ca="1">IF(AND($B349&gt;0,Q$7&gt;0),INDEX(Výskyt[#Data],MATCH($B349,Výskyt[kód-P]),Q$7),"")</f>
        <v/>
      </c>
      <c r="R349" s="48" t="str">
        <f ca="1">IF(AND($B349&gt;0,R$7&gt;0),INDEX(Výskyt[#Data],MATCH($B349,Výskyt[kód-P]),R$7),"")</f>
        <v/>
      </c>
      <c r="S349" s="48" t="str">
        <f ca="1">IF(AND($B349&gt;0,S$7&gt;0),INDEX(Výskyt[#Data],MATCH($B349,Výskyt[kód-P]),S$7),"")</f>
        <v/>
      </c>
      <c r="T349" s="48" t="str">
        <f ca="1">IF(AND($B349&gt;0,T$7&gt;0),INDEX(Výskyt[#Data],MATCH($B349,Výskyt[kód-P]),T$7),"")</f>
        <v/>
      </c>
      <c r="U349" s="48" t="str">
        <f ca="1">IF(AND($B349&gt;0,U$7&gt;0),INDEX(Výskyt[#Data],MATCH($B349,Výskyt[kód-P]),U$7),"")</f>
        <v/>
      </c>
      <c r="V349" s="48" t="str">
        <f ca="1">IF(AND($B349&gt;0,V$7&gt;0),INDEX(Výskyt[#Data],MATCH($B349,Výskyt[kód-P]),V$7),"")</f>
        <v/>
      </c>
      <c r="W349" s="48" t="str">
        <f ca="1">IF(AND($B349&gt;0,W$7&gt;0),INDEX(Výskyt[#Data],MATCH($B349,Výskyt[kód-P]),W$7),"")</f>
        <v/>
      </c>
      <c r="X349" s="48" t="str">
        <f ca="1">IF(AND($B349&gt;0,X$7&gt;0),INDEX(Výskyt[#Data],MATCH($B349,Výskyt[kód-P]),X$7),"")</f>
        <v/>
      </c>
      <c r="Y349" s="48" t="str">
        <f ca="1">IF(AND($B349&gt;0,Y$7&gt;0),INDEX(Výskyt[#Data],MATCH($B349,Výskyt[kód-P]),Y$7),"")</f>
        <v/>
      </c>
      <c r="Z349" s="48" t="str">
        <f ca="1">IF(AND($B349&gt;0,Z$7&gt;0),INDEX(Výskyt[#Data],MATCH($B349,Výskyt[kód-P]),Z$7),"")</f>
        <v/>
      </c>
      <c r="AA349" s="48" t="str">
        <f ca="1">IF(AND($B349&gt;0,AA$7&gt;0),INDEX(Výskyt[#Data],MATCH($B349,Výskyt[kód-P]),AA$7),"")</f>
        <v/>
      </c>
      <c r="AB349" s="48" t="str">
        <f ca="1">IF(AND($B349&gt;0,AB$7&gt;0),INDEX(Výskyt[#Data],MATCH($B349,Výskyt[kód-P]),AB$7),"")</f>
        <v/>
      </c>
      <c r="AC349" s="48" t="str">
        <f ca="1">IF(AND($B349&gt;0,AC$7&gt;0),INDEX(Výskyt[#Data],MATCH($B349,Výskyt[kód-P]),AC$7),"")</f>
        <v/>
      </c>
      <c r="AD349" s="48" t="str">
        <f ca="1">IF(AND($B349&gt;0,AD$7&gt;0),INDEX(Výskyt[#Data],MATCH($B349,Výskyt[kód-P]),AD$7),"")</f>
        <v/>
      </c>
      <c r="AE349" s="48" t="str">
        <f ca="1">IF(AND($B349&gt;0,AE$7&gt;0),INDEX(Výskyt[#Data],MATCH($B349,Výskyt[kód-P]),AE$7),"")</f>
        <v/>
      </c>
      <c r="AF349" s="48" t="str">
        <f ca="1">IF(AND($B349&gt;0,AF$7&gt;0),INDEX(Výskyt[#Data],MATCH($B349,Výskyt[kód-P]),AF$7),"")</f>
        <v/>
      </c>
      <c r="AG349" s="48" t="str">
        <f ca="1">IF(AND($B349&gt;0,AG$7&gt;0),INDEX(Výskyt[#Data],MATCH($B349,Výskyt[kód-P]),AG$7),"")</f>
        <v/>
      </c>
      <c r="AH349" s="48" t="str">
        <f ca="1">IF(AND($B349&gt;0,AH$7&gt;0),INDEX(Výskyt[#Data],MATCH($B349,Výskyt[kód-P]),AH$7),"")</f>
        <v/>
      </c>
      <c r="AI349" s="48" t="str">
        <f ca="1">IF(AND($B349&gt;0,AI$7&gt;0),INDEX(Výskyt[#Data],MATCH($B349,Výskyt[kód-P]),AI$7),"")</f>
        <v/>
      </c>
      <c r="AJ349" s="48" t="str">
        <f ca="1">IF(AND($B349&gt;0,AJ$7&gt;0),INDEX(Výskyt[#Data],MATCH($B349,Výskyt[kód-P]),AJ$7),"")</f>
        <v/>
      </c>
      <c r="AK349" s="48" t="str">
        <f ca="1">IF(AND($B349&gt;0,AK$7&gt;0),INDEX(Výskyt[#Data],MATCH($B349,Výskyt[kód-P]),AK$7),"")</f>
        <v/>
      </c>
      <c r="AL349" s="48" t="str">
        <f ca="1">IF(AND($B349&gt;0,AL$7&gt;0),INDEX(Výskyt[#Data],MATCH($B349,Výskyt[kód-P]),AL$7),"")</f>
        <v/>
      </c>
      <c r="AM349" s="48" t="str">
        <f ca="1">IF(AND($B349&gt;0,AM$7&gt;0),INDEX(Výskyt[#Data],MATCH($B349,Výskyt[kód-P]),AM$7),"")</f>
        <v/>
      </c>
      <c r="AN349" s="48" t="str">
        <f ca="1">IF(AND($B349&gt;0,AN$7&gt;0),INDEX(Výskyt[#Data],MATCH($B349,Výskyt[kód-P]),AN$7),"")</f>
        <v/>
      </c>
      <c r="AO349" s="48" t="str">
        <f ca="1">IF(AND($B349&gt;0,AO$7&gt;0),INDEX(Výskyt[#Data],MATCH($B349,Výskyt[kód-P]),AO$7),"")</f>
        <v/>
      </c>
      <c r="AP349" s="48" t="str">
        <f ca="1">IF(AND($B349&gt;0,AP$7&gt;0),INDEX(Výskyt[#Data],MATCH($B349,Výskyt[kód-P]),AP$7),"")</f>
        <v/>
      </c>
      <c r="AQ349" s="48" t="str">
        <f ca="1">IF(AND($B349&gt;0,AQ$7&gt;0),INDEX(Výskyt[#Data],MATCH($B349,Výskyt[kód-P]),AQ$7),"")</f>
        <v/>
      </c>
      <c r="AR349" s="48" t="str">
        <f ca="1">IF(AND($B349&gt;0,AR$7&gt;0),INDEX(Výskyt[#Data],MATCH($B349,Výskyt[kód-P]),AR$7),"")</f>
        <v/>
      </c>
      <c r="AS349" s="48" t="str">
        <f ca="1">IF(AND($B349&gt;0,AS$7&gt;0),INDEX(Výskyt[#Data],MATCH($B349,Výskyt[kód-P]),AS$7),"")</f>
        <v/>
      </c>
      <c r="AT349" s="48" t="str">
        <f ca="1">IF(AND($B349&gt;0,AT$7&gt;0),INDEX(Výskyt[#Data],MATCH($B349,Výskyt[kód-P]),AT$7),"")</f>
        <v/>
      </c>
      <c r="AU349" s="48" t="str">
        <f ca="1">IF(AND($B349&gt;0,AU$7&gt;0),INDEX(Výskyt[#Data],MATCH($B349,Výskyt[kód-P]),AU$7),"")</f>
        <v/>
      </c>
      <c r="AV349" s="48" t="str">
        <f ca="1">IF(AND($B349&gt;0,AV$7&gt;0),INDEX(Výskyt[#Data],MATCH($B349,Výskyt[kód-P]),AV$7),"")</f>
        <v/>
      </c>
      <c r="AW349" s="48" t="str">
        <f ca="1">IF(AND($B349&gt;0,AW$7&gt;0),INDEX(Výskyt[#Data],MATCH($B349,Výskyt[kód-P]),AW$7),"")</f>
        <v/>
      </c>
      <c r="AX349" s="48" t="str">
        <f ca="1">IF(AND($B349&gt;0,AX$7&gt;0),INDEX(Výskyt[#Data],MATCH($B349,Výskyt[kód-P]),AX$7),"")</f>
        <v/>
      </c>
      <c r="AY349" s="48" t="str">
        <f ca="1">IF(AND($B349&gt;0,AY$7&gt;0),INDEX(Výskyt[#Data],MATCH($B349,Výskyt[kód-P]),AY$7),"")</f>
        <v/>
      </c>
      <c r="AZ349" s="48" t="str">
        <f ca="1">IF(AND($B349&gt;0,AZ$7&gt;0),INDEX(Výskyt[#Data],MATCH($B349,Výskyt[kód-P]),AZ$7),"")</f>
        <v/>
      </c>
      <c r="BA349" s="48" t="str">
        <f ca="1">IF(AND($B349&gt;0,BA$7&gt;0),INDEX(Výskyt[#Data],MATCH($B349,Výskyt[kód-P]),BA$7),"")</f>
        <v/>
      </c>
      <c r="BB349" s="42"/>
    </row>
    <row r="350" spans="1:54" ht="12.75" customHeight="1" x14ac:dyDescent="0.4">
      <c r="A350" s="54">
        <v>342</v>
      </c>
      <c r="B350" s="55" t="str">
        <f>IFERROR(INDEX(Výskyt[[poradie]:[kód-P]],MATCH(A350,Výskyt[poradie],0),2),"")</f>
        <v/>
      </c>
      <c r="C350" s="55" t="str">
        <f>IFERROR(INDEX(Cenník[[Kód]:[Názov]],MATCH($B350,Cenník[Kód]),2),"")</f>
        <v/>
      </c>
      <c r="D350" s="48" t="str">
        <f t="shared" ca="1" si="15"/>
        <v/>
      </c>
      <c r="E350" s="56" t="str">
        <f>IFERROR(INDEX(Cenník[[KódN]:[JC]],MATCH($B350,Cenník[KódN]),2),"")</f>
        <v/>
      </c>
      <c r="F350" s="57" t="str">
        <f t="shared" ca="1" si="16"/>
        <v/>
      </c>
      <c r="G350" s="42"/>
      <c r="H350" s="58" t="str">
        <f t="shared" si="17"/>
        <v/>
      </c>
      <c r="I350" s="48" t="str">
        <f ca="1">IF(AND($B350&gt;0,I$7&gt;0),INDEX(Výskyt[#Data],MATCH($B350,Výskyt[kód-P]),I$7),"")</f>
        <v/>
      </c>
      <c r="J350" s="48" t="str">
        <f ca="1">IF(AND($B350&gt;0,J$7&gt;0),INDEX(Výskyt[#Data],MATCH($B350,Výskyt[kód-P]),J$7),"")</f>
        <v/>
      </c>
      <c r="K350" s="48" t="str">
        <f ca="1">IF(AND($B350&gt;0,K$7&gt;0),INDEX(Výskyt[#Data],MATCH($B350,Výskyt[kód-P]),K$7),"")</f>
        <v/>
      </c>
      <c r="L350" s="48" t="str">
        <f ca="1">IF(AND($B350&gt;0,L$7&gt;0),INDEX(Výskyt[#Data],MATCH($B350,Výskyt[kód-P]),L$7),"")</f>
        <v/>
      </c>
      <c r="M350" s="48" t="str">
        <f ca="1">IF(AND($B350&gt;0,M$7&gt;0),INDEX(Výskyt[#Data],MATCH($B350,Výskyt[kód-P]),M$7),"")</f>
        <v/>
      </c>
      <c r="N350" s="48" t="str">
        <f ca="1">IF(AND($B350&gt;0,N$7&gt;0),INDEX(Výskyt[#Data],MATCH($B350,Výskyt[kód-P]),N$7),"")</f>
        <v/>
      </c>
      <c r="O350" s="48" t="str">
        <f ca="1">IF(AND($B350&gt;0,O$7&gt;0),INDEX(Výskyt[#Data],MATCH($B350,Výskyt[kód-P]),O$7),"")</f>
        <v/>
      </c>
      <c r="P350" s="48" t="str">
        <f ca="1">IF(AND($B350&gt;0,P$7&gt;0),INDEX(Výskyt[#Data],MATCH($B350,Výskyt[kód-P]),P$7),"")</f>
        <v/>
      </c>
      <c r="Q350" s="48" t="str">
        <f ca="1">IF(AND($B350&gt;0,Q$7&gt;0),INDEX(Výskyt[#Data],MATCH($B350,Výskyt[kód-P]),Q$7),"")</f>
        <v/>
      </c>
      <c r="R350" s="48" t="str">
        <f ca="1">IF(AND($B350&gt;0,R$7&gt;0),INDEX(Výskyt[#Data],MATCH($B350,Výskyt[kód-P]),R$7),"")</f>
        <v/>
      </c>
      <c r="S350" s="48" t="str">
        <f ca="1">IF(AND($B350&gt;0,S$7&gt;0),INDEX(Výskyt[#Data],MATCH($B350,Výskyt[kód-P]),S$7),"")</f>
        <v/>
      </c>
      <c r="T350" s="48" t="str">
        <f ca="1">IF(AND($B350&gt;0,T$7&gt;0),INDEX(Výskyt[#Data],MATCH($B350,Výskyt[kód-P]),T$7),"")</f>
        <v/>
      </c>
      <c r="U350" s="48" t="str">
        <f ca="1">IF(AND($B350&gt;0,U$7&gt;0),INDEX(Výskyt[#Data],MATCH($B350,Výskyt[kód-P]),U$7),"")</f>
        <v/>
      </c>
      <c r="V350" s="48" t="str">
        <f ca="1">IF(AND($B350&gt;0,V$7&gt;0),INDEX(Výskyt[#Data],MATCH($B350,Výskyt[kód-P]),V$7),"")</f>
        <v/>
      </c>
      <c r="W350" s="48" t="str">
        <f ca="1">IF(AND($B350&gt;0,W$7&gt;0),INDEX(Výskyt[#Data],MATCH($B350,Výskyt[kód-P]),W$7),"")</f>
        <v/>
      </c>
      <c r="X350" s="48" t="str">
        <f ca="1">IF(AND($B350&gt;0,X$7&gt;0),INDEX(Výskyt[#Data],MATCH($B350,Výskyt[kód-P]),X$7),"")</f>
        <v/>
      </c>
      <c r="Y350" s="48" t="str">
        <f ca="1">IF(AND($B350&gt;0,Y$7&gt;0),INDEX(Výskyt[#Data],MATCH($B350,Výskyt[kód-P]),Y$7),"")</f>
        <v/>
      </c>
      <c r="Z350" s="48" t="str">
        <f ca="1">IF(AND($B350&gt;0,Z$7&gt;0),INDEX(Výskyt[#Data],MATCH($B350,Výskyt[kód-P]),Z$7),"")</f>
        <v/>
      </c>
      <c r="AA350" s="48" t="str">
        <f ca="1">IF(AND($B350&gt;0,AA$7&gt;0),INDEX(Výskyt[#Data],MATCH($B350,Výskyt[kód-P]),AA$7),"")</f>
        <v/>
      </c>
      <c r="AB350" s="48" t="str">
        <f ca="1">IF(AND($B350&gt;0,AB$7&gt;0),INDEX(Výskyt[#Data],MATCH($B350,Výskyt[kód-P]),AB$7),"")</f>
        <v/>
      </c>
      <c r="AC350" s="48" t="str">
        <f ca="1">IF(AND($B350&gt;0,AC$7&gt;0),INDEX(Výskyt[#Data],MATCH($B350,Výskyt[kód-P]),AC$7),"")</f>
        <v/>
      </c>
      <c r="AD350" s="48" t="str">
        <f ca="1">IF(AND($B350&gt;0,AD$7&gt;0),INDEX(Výskyt[#Data],MATCH($B350,Výskyt[kód-P]),AD$7),"")</f>
        <v/>
      </c>
      <c r="AE350" s="48" t="str">
        <f ca="1">IF(AND($B350&gt;0,AE$7&gt;0),INDEX(Výskyt[#Data],MATCH($B350,Výskyt[kód-P]),AE$7),"")</f>
        <v/>
      </c>
      <c r="AF350" s="48" t="str">
        <f ca="1">IF(AND($B350&gt;0,AF$7&gt;0),INDEX(Výskyt[#Data],MATCH($B350,Výskyt[kód-P]),AF$7),"")</f>
        <v/>
      </c>
      <c r="AG350" s="48" t="str">
        <f ca="1">IF(AND($B350&gt;0,AG$7&gt;0),INDEX(Výskyt[#Data],MATCH($B350,Výskyt[kód-P]),AG$7),"")</f>
        <v/>
      </c>
      <c r="AH350" s="48" t="str">
        <f ca="1">IF(AND($B350&gt;0,AH$7&gt;0),INDEX(Výskyt[#Data],MATCH($B350,Výskyt[kód-P]),AH$7),"")</f>
        <v/>
      </c>
      <c r="AI350" s="48" t="str">
        <f ca="1">IF(AND($B350&gt;0,AI$7&gt;0),INDEX(Výskyt[#Data],MATCH($B350,Výskyt[kód-P]),AI$7),"")</f>
        <v/>
      </c>
      <c r="AJ350" s="48" t="str">
        <f ca="1">IF(AND($B350&gt;0,AJ$7&gt;0),INDEX(Výskyt[#Data],MATCH($B350,Výskyt[kód-P]),AJ$7),"")</f>
        <v/>
      </c>
      <c r="AK350" s="48" t="str">
        <f ca="1">IF(AND($B350&gt;0,AK$7&gt;0),INDEX(Výskyt[#Data],MATCH($B350,Výskyt[kód-P]),AK$7),"")</f>
        <v/>
      </c>
      <c r="AL350" s="48" t="str">
        <f ca="1">IF(AND($B350&gt;0,AL$7&gt;0),INDEX(Výskyt[#Data],MATCH($B350,Výskyt[kód-P]),AL$7),"")</f>
        <v/>
      </c>
      <c r="AM350" s="48" t="str">
        <f ca="1">IF(AND($B350&gt;0,AM$7&gt;0),INDEX(Výskyt[#Data],MATCH($B350,Výskyt[kód-P]),AM$7),"")</f>
        <v/>
      </c>
      <c r="AN350" s="48" t="str">
        <f ca="1">IF(AND($B350&gt;0,AN$7&gt;0),INDEX(Výskyt[#Data],MATCH($B350,Výskyt[kód-P]),AN$7),"")</f>
        <v/>
      </c>
      <c r="AO350" s="48" t="str">
        <f ca="1">IF(AND($B350&gt;0,AO$7&gt;0),INDEX(Výskyt[#Data],MATCH($B350,Výskyt[kód-P]),AO$7),"")</f>
        <v/>
      </c>
      <c r="AP350" s="48" t="str">
        <f ca="1">IF(AND($B350&gt;0,AP$7&gt;0),INDEX(Výskyt[#Data],MATCH($B350,Výskyt[kód-P]),AP$7),"")</f>
        <v/>
      </c>
      <c r="AQ350" s="48" t="str">
        <f ca="1">IF(AND($B350&gt;0,AQ$7&gt;0),INDEX(Výskyt[#Data],MATCH($B350,Výskyt[kód-P]),AQ$7),"")</f>
        <v/>
      </c>
      <c r="AR350" s="48" t="str">
        <f ca="1">IF(AND($B350&gt;0,AR$7&gt;0),INDEX(Výskyt[#Data],MATCH($B350,Výskyt[kód-P]),AR$7),"")</f>
        <v/>
      </c>
      <c r="AS350" s="48" t="str">
        <f ca="1">IF(AND($B350&gt;0,AS$7&gt;0),INDEX(Výskyt[#Data],MATCH($B350,Výskyt[kód-P]),AS$7),"")</f>
        <v/>
      </c>
      <c r="AT350" s="48" t="str">
        <f ca="1">IF(AND($B350&gt;0,AT$7&gt;0),INDEX(Výskyt[#Data],MATCH($B350,Výskyt[kód-P]),AT$7),"")</f>
        <v/>
      </c>
      <c r="AU350" s="48" t="str">
        <f ca="1">IF(AND($B350&gt;0,AU$7&gt;0),INDEX(Výskyt[#Data],MATCH($B350,Výskyt[kód-P]),AU$7),"")</f>
        <v/>
      </c>
      <c r="AV350" s="48" t="str">
        <f ca="1">IF(AND($B350&gt;0,AV$7&gt;0),INDEX(Výskyt[#Data],MATCH($B350,Výskyt[kód-P]),AV$7),"")</f>
        <v/>
      </c>
      <c r="AW350" s="48" t="str">
        <f ca="1">IF(AND($B350&gt;0,AW$7&gt;0),INDEX(Výskyt[#Data],MATCH($B350,Výskyt[kód-P]),AW$7),"")</f>
        <v/>
      </c>
      <c r="AX350" s="48" t="str">
        <f ca="1">IF(AND($B350&gt;0,AX$7&gt;0),INDEX(Výskyt[#Data],MATCH($B350,Výskyt[kód-P]),AX$7),"")</f>
        <v/>
      </c>
      <c r="AY350" s="48" t="str">
        <f ca="1">IF(AND($B350&gt;0,AY$7&gt;0),INDEX(Výskyt[#Data],MATCH($B350,Výskyt[kód-P]),AY$7),"")</f>
        <v/>
      </c>
      <c r="AZ350" s="48" t="str">
        <f ca="1">IF(AND($B350&gt;0,AZ$7&gt;0),INDEX(Výskyt[#Data],MATCH($B350,Výskyt[kód-P]),AZ$7),"")</f>
        <v/>
      </c>
      <c r="BA350" s="48" t="str">
        <f ca="1">IF(AND($B350&gt;0,BA$7&gt;0),INDEX(Výskyt[#Data],MATCH($B350,Výskyt[kód-P]),BA$7),"")</f>
        <v/>
      </c>
      <c r="BB350" s="42"/>
    </row>
    <row r="351" spans="1:54" ht="12.75" customHeight="1" x14ac:dyDescent="0.4">
      <c r="A351" s="54">
        <v>343</v>
      </c>
      <c r="B351" s="55" t="str">
        <f>IFERROR(INDEX(Výskyt[[poradie]:[kód-P]],MATCH(A351,Výskyt[poradie],0),2),"")</f>
        <v/>
      </c>
      <c r="C351" s="55" t="str">
        <f>IFERROR(INDEX(Cenník[[Kód]:[Názov]],MATCH($B351,Cenník[Kód]),2),"")</f>
        <v/>
      </c>
      <c r="D351" s="48" t="str">
        <f t="shared" ca="1" si="15"/>
        <v/>
      </c>
      <c r="E351" s="56" t="str">
        <f>IFERROR(INDEX(Cenník[[KódN]:[JC]],MATCH($B351,Cenník[KódN]),2),"")</f>
        <v/>
      </c>
      <c r="F351" s="57" t="str">
        <f t="shared" ca="1" si="16"/>
        <v/>
      </c>
      <c r="G351" s="42"/>
      <c r="H351" s="58" t="str">
        <f t="shared" si="17"/>
        <v/>
      </c>
      <c r="I351" s="48" t="str">
        <f ca="1">IF(AND($B351&gt;0,I$7&gt;0),INDEX(Výskyt[#Data],MATCH($B351,Výskyt[kód-P]),I$7),"")</f>
        <v/>
      </c>
      <c r="J351" s="48" t="str">
        <f ca="1">IF(AND($B351&gt;0,J$7&gt;0),INDEX(Výskyt[#Data],MATCH($B351,Výskyt[kód-P]),J$7),"")</f>
        <v/>
      </c>
      <c r="K351" s="48" t="str">
        <f ca="1">IF(AND($B351&gt;0,K$7&gt;0),INDEX(Výskyt[#Data],MATCH($B351,Výskyt[kód-P]),K$7),"")</f>
        <v/>
      </c>
      <c r="L351" s="48" t="str">
        <f ca="1">IF(AND($B351&gt;0,L$7&gt;0),INDEX(Výskyt[#Data],MATCH($B351,Výskyt[kód-P]),L$7),"")</f>
        <v/>
      </c>
      <c r="M351" s="48" t="str">
        <f ca="1">IF(AND($B351&gt;0,M$7&gt;0),INDEX(Výskyt[#Data],MATCH($B351,Výskyt[kód-P]),M$7),"")</f>
        <v/>
      </c>
      <c r="N351" s="48" t="str">
        <f ca="1">IF(AND($B351&gt;0,N$7&gt;0),INDEX(Výskyt[#Data],MATCH($B351,Výskyt[kód-P]),N$7),"")</f>
        <v/>
      </c>
      <c r="O351" s="48" t="str">
        <f ca="1">IF(AND($B351&gt;0,O$7&gt;0),INDEX(Výskyt[#Data],MATCH($B351,Výskyt[kód-P]),O$7),"")</f>
        <v/>
      </c>
      <c r="P351" s="48" t="str">
        <f ca="1">IF(AND($B351&gt;0,P$7&gt;0),INDEX(Výskyt[#Data],MATCH($B351,Výskyt[kód-P]),P$7),"")</f>
        <v/>
      </c>
      <c r="Q351" s="48" t="str">
        <f ca="1">IF(AND($B351&gt;0,Q$7&gt;0),INDEX(Výskyt[#Data],MATCH($B351,Výskyt[kód-P]),Q$7),"")</f>
        <v/>
      </c>
      <c r="R351" s="48" t="str">
        <f ca="1">IF(AND($B351&gt;0,R$7&gt;0),INDEX(Výskyt[#Data],MATCH($B351,Výskyt[kód-P]),R$7),"")</f>
        <v/>
      </c>
      <c r="S351" s="48" t="str">
        <f ca="1">IF(AND($B351&gt;0,S$7&gt;0),INDEX(Výskyt[#Data],MATCH($B351,Výskyt[kód-P]),S$7),"")</f>
        <v/>
      </c>
      <c r="T351" s="48" t="str">
        <f ca="1">IF(AND($B351&gt;0,T$7&gt;0),INDEX(Výskyt[#Data],MATCH($B351,Výskyt[kód-P]),T$7),"")</f>
        <v/>
      </c>
      <c r="U351" s="48" t="str">
        <f ca="1">IF(AND($B351&gt;0,U$7&gt;0),INDEX(Výskyt[#Data],MATCH($B351,Výskyt[kód-P]),U$7),"")</f>
        <v/>
      </c>
      <c r="V351" s="48" t="str">
        <f ca="1">IF(AND($B351&gt;0,V$7&gt;0),INDEX(Výskyt[#Data],MATCH($B351,Výskyt[kód-P]),V$7),"")</f>
        <v/>
      </c>
      <c r="W351" s="48" t="str">
        <f ca="1">IF(AND($B351&gt;0,W$7&gt;0),INDEX(Výskyt[#Data],MATCH($B351,Výskyt[kód-P]),W$7),"")</f>
        <v/>
      </c>
      <c r="X351" s="48" t="str">
        <f ca="1">IF(AND($B351&gt;0,X$7&gt;0),INDEX(Výskyt[#Data],MATCH($B351,Výskyt[kód-P]),X$7),"")</f>
        <v/>
      </c>
      <c r="Y351" s="48" t="str">
        <f ca="1">IF(AND($B351&gt;0,Y$7&gt;0),INDEX(Výskyt[#Data],MATCH($B351,Výskyt[kód-P]),Y$7),"")</f>
        <v/>
      </c>
      <c r="Z351" s="48" t="str">
        <f ca="1">IF(AND($B351&gt;0,Z$7&gt;0),INDEX(Výskyt[#Data],MATCH($B351,Výskyt[kód-P]),Z$7),"")</f>
        <v/>
      </c>
      <c r="AA351" s="48" t="str">
        <f ca="1">IF(AND($B351&gt;0,AA$7&gt;0),INDEX(Výskyt[#Data],MATCH($B351,Výskyt[kód-P]),AA$7),"")</f>
        <v/>
      </c>
      <c r="AB351" s="48" t="str">
        <f ca="1">IF(AND($B351&gt;0,AB$7&gt;0),INDEX(Výskyt[#Data],MATCH($B351,Výskyt[kód-P]),AB$7),"")</f>
        <v/>
      </c>
      <c r="AC351" s="48" t="str">
        <f ca="1">IF(AND($B351&gt;0,AC$7&gt;0),INDEX(Výskyt[#Data],MATCH($B351,Výskyt[kód-P]),AC$7),"")</f>
        <v/>
      </c>
      <c r="AD351" s="48" t="str">
        <f ca="1">IF(AND($B351&gt;0,AD$7&gt;0),INDEX(Výskyt[#Data],MATCH($B351,Výskyt[kód-P]),AD$7),"")</f>
        <v/>
      </c>
      <c r="AE351" s="48" t="str">
        <f ca="1">IF(AND($B351&gt;0,AE$7&gt;0),INDEX(Výskyt[#Data],MATCH($B351,Výskyt[kód-P]),AE$7),"")</f>
        <v/>
      </c>
      <c r="AF351" s="48" t="str">
        <f ca="1">IF(AND($B351&gt;0,AF$7&gt;0),INDEX(Výskyt[#Data],MATCH($B351,Výskyt[kód-P]),AF$7),"")</f>
        <v/>
      </c>
      <c r="AG351" s="48" t="str">
        <f ca="1">IF(AND($B351&gt;0,AG$7&gt;0),INDEX(Výskyt[#Data],MATCH($B351,Výskyt[kód-P]),AG$7),"")</f>
        <v/>
      </c>
      <c r="AH351" s="48" t="str">
        <f ca="1">IF(AND($B351&gt;0,AH$7&gt;0),INDEX(Výskyt[#Data],MATCH($B351,Výskyt[kód-P]),AH$7),"")</f>
        <v/>
      </c>
      <c r="AI351" s="48" t="str">
        <f ca="1">IF(AND($B351&gt;0,AI$7&gt;0),INDEX(Výskyt[#Data],MATCH($B351,Výskyt[kód-P]),AI$7),"")</f>
        <v/>
      </c>
      <c r="AJ351" s="48" t="str">
        <f ca="1">IF(AND($B351&gt;0,AJ$7&gt;0),INDEX(Výskyt[#Data],MATCH($B351,Výskyt[kód-P]),AJ$7),"")</f>
        <v/>
      </c>
      <c r="AK351" s="48" t="str">
        <f ca="1">IF(AND($B351&gt;0,AK$7&gt;0),INDEX(Výskyt[#Data],MATCH($B351,Výskyt[kód-P]),AK$7),"")</f>
        <v/>
      </c>
      <c r="AL351" s="48" t="str">
        <f ca="1">IF(AND($B351&gt;0,AL$7&gt;0),INDEX(Výskyt[#Data],MATCH($B351,Výskyt[kód-P]),AL$7),"")</f>
        <v/>
      </c>
      <c r="AM351" s="48" t="str">
        <f ca="1">IF(AND($B351&gt;0,AM$7&gt;0),INDEX(Výskyt[#Data],MATCH($B351,Výskyt[kód-P]),AM$7),"")</f>
        <v/>
      </c>
      <c r="AN351" s="48" t="str">
        <f ca="1">IF(AND($B351&gt;0,AN$7&gt;0),INDEX(Výskyt[#Data],MATCH($B351,Výskyt[kód-P]),AN$7),"")</f>
        <v/>
      </c>
      <c r="AO351" s="48" t="str">
        <f ca="1">IF(AND($B351&gt;0,AO$7&gt;0),INDEX(Výskyt[#Data],MATCH($B351,Výskyt[kód-P]),AO$7),"")</f>
        <v/>
      </c>
      <c r="AP351" s="48" t="str">
        <f ca="1">IF(AND($B351&gt;0,AP$7&gt;0),INDEX(Výskyt[#Data],MATCH($B351,Výskyt[kód-P]),AP$7),"")</f>
        <v/>
      </c>
      <c r="AQ351" s="48" t="str">
        <f ca="1">IF(AND($B351&gt;0,AQ$7&gt;0),INDEX(Výskyt[#Data],MATCH($B351,Výskyt[kód-P]),AQ$7),"")</f>
        <v/>
      </c>
      <c r="AR351" s="48" t="str">
        <f ca="1">IF(AND($B351&gt;0,AR$7&gt;0),INDEX(Výskyt[#Data],MATCH($B351,Výskyt[kód-P]),AR$7),"")</f>
        <v/>
      </c>
      <c r="AS351" s="48" t="str">
        <f ca="1">IF(AND($B351&gt;0,AS$7&gt;0),INDEX(Výskyt[#Data],MATCH($B351,Výskyt[kód-P]),AS$7),"")</f>
        <v/>
      </c>
      <c r="AT351" s="48" t="str">
        <f ca="1">IF(AND($B351&gt;0,AT$7&gt;0),INDEX(Výskyt[#Data],MATCH($B351,Výskyt[kód-P]),AT$7),"")</f>
        <v/>
      </c>
      <c r="AU351" s="48" t="str">
        <f ca="1">IF(AND($B351&gt;0,AU$7&gt;0),INDEX(Výskyt[#Data],MATCH($B351,Výskyt[kód-P]),AU$7),"")</f>
        <v/>
      </c>
      <c r="AV351" s="48" t="str">
        <f ca="1">IF(AND($B351&gt;0,AV$7&gt;0),INDEX(Výskyt[#Data],MATCH($B351,Výskyt[kód-P]),AV$7),"")</f>
        <v/>
      </c>
      <c r="AW351" s="48" t="str">
        <f ca="1">IF(AND($B351&gt;0,AW$7&gt;0),INDEX(Výskyt[#Data],MATCH($B351,Výskyt[kód-P]),AW$7),"")</f>
        <v/>
      </c>
      <c r="AX351" s="48" t="str">
        <f ca="1">IF(AND($B351&gt;0,AX$7&gt;0),INDEX(Výskyt[#Data],MATCH($B351,Výskyt[kód-P]),AX$7),"")</f>
        <v/>
      </c>
      <c r="AY351" s="48" t="str">
        <f ca="1">IF(AND($B351&gt;0,AY$7&gt;0),INDEX(Výskyt[#Data],MATCH($B351,Výskyt[kód-P]),AY$7),"")</f>
        <v/>
      </c>
      <c r="AZ351" s="48" t="str">
        <f ca="1">IF(AND($B351&gt;0,AZ$7&gt;0),INDEX(Výskyt[#Data],MATCH($B351,Výskyt[kód-P]),AZ$7),"")</f>
        <v/>
      </c>
      <c r="BA351" s="48" t="str">
        <f ca="1">IF(AND($B351&gt;0,BA$7&gt;0),INDEX(Výskyt[#Data],MATCH($B351,Výskyt[kód-P]),BA$7),"")</f>
        <v/>
      </c>
      <c r="BB351" s="42"/>
    </row>
    <row r="352" spans="1:54" ht="12.75" customHeight="1" x14ac:dyDescent="0.4">
      <c r="A352" s="54">
        <v>344</v>
      </c>
      <c r="B352" s="55" t="str">
        <f>IFERROR(INDEX(Výskyt[[poradie]:[kód-P]],MATCH(A352,Výskyt[poradie],0),2),"")</f>
        <v/>
      </c>
      <c r="C352" s="55" t="str">
        <f>IFERROR(INDEX(Cenník[[Kód]:[Názov]],MATCH($B352,Cenník[Kód]),2),"")</f>
        <v/>
      </c>
      <c r="D352" s="48" t="str">
        <f t="shared" ca="1" si="15"/>
        <v/>
      </c>
      <c r="E352" s="56" t="str">
        <f>IFERROR(INDEX(Cenník[[KódN]:[JC]],MATCH($B352,Cenník[KódN]),2),"")</f>
        <v/>
      </c>
      <c r="F352" s="57" t="str">
        <f t="shared" ca="1" si="16"/>
        <v/>
      </c>
      <c r="G352" s="42"/>
      <c r="H352" s="58" t="str">
        <f t="shared" si="17"/>
        <v/>
      </c>
      <c r="I352" s="48" t="str">
        <f ca="1">IF(AND($B352&gt;0,I$7&gt;0),INDEX(Výskyt[#Data],MATCH($B352,Výskyt[kód-P]),I$7),"")</f>
        <v/>
      </c>
      <c r="J352" s="48" t="str">
        <f ca="1">IF(AND($B352&gt;0,J$7&gt;0),INDEX(Výskyt[#Data],MATCH($B352,Výskyt[kód-P]),J$7),"")</f>
        <v/>
      </c>
      <c r="K352" s="48" t="str">
        <f ca="1">IF(AND($B352&gt;0,K$7&gt;0),INDEX(Výskyt[#Data],MATCH($B352,Výskyt[kód-P]),K$7),"")</f>
        <v/>
      </c>
      <c r="L352" s="48" t="str">
        <f ca="1">IF(AND($B352&gt;0,L$7&gt;0),INDEX(Výskyt[#Data],MATCH($B352,Výskyt[kód-P]),L$7),"")</f>
        <v/>
      </c>
      <c r="M352" s="48" t="str">
        <f ca="1">IF(AND($B352&gt;0,M$7&gt;0),INDEX(Výskyt[#Data],MATCH($B352,Výskyt[kód-P]),M$7),"")</f>
        <v/>
      </c>
      <c r="N352" s="48" t="str">
        <f ca="1">IF(AND($B352&gt;0,N$7&gt;0),INDEX(Výskyt[#Data],MATCH($B352,Výskyt[kód-P]),N$7),"")</f>
        <v/>
      </c>
      <c r="O352" s="48" t="str">
        <f ca="1">IF(AND($B352&gt;0,O$7&gt;0),INDEX(Výskyt[#Data],MATCH($B352,Výskyt[kód-P]),O$7),"")</f>
        <v/>
      </c>
      <c r="P352" s="48" t="str">
        <f ca="1">IF(AND($B352&gt;0,P$7&gt;0),INDEX(Výskyt[#Data],MATCH($B352,Výskyt[kód-P]),P$7),"")</f>
        <v/>
      </c>
      <c r="Q352" s="48" t="str">
        <f ca="1">IF(AND($B352&gt;0,Q$7&gt;0),INDEX(Výskyt[#Data],MATCH($B352,Výskyt[kód-P]),Q$7),"")</f>
        <v/>
      </c>
      <c r="R352" s="48" t="str">
        <f ca="1">IF(AND($B352&gt;0,R$7&gt;0),INDEX(Výskyt[#Data],MATCH($B352,Výskyt[kód-P]),R$7),"")</f>
        <v/>
      </c>
      <c r="S352" s="48" t="str">
        <f ca="1">IF(AND($B352&gt;0,S$7&gt;0),INDEX(Výskyt[#Data],MATCH($B352,Výskyt[kód-P]),S$7),"")</f>
        <v/>
      </c>
      <c r="T352" s="48" t="str">
        <f ca="1">IF(AND($B352&gt;0,T$7&gt;0),INDEX(Výskyt[#Data],MATCH($B352,Výskyt[kód-P]),T$7),"")</f>
        <v/>
      </c>
      <c r="U352" s="48" t="str">
        <f ca="1">IF(AND($B352&gt;0,U$7&gt;0),INDEX(Výskyt[#Data],MATCH($B352,Výskyt[kód-P]),U$7),"")</f>
        <v/>
      </c>
      <c r="V352" s="48" t="str">
        <f ca="1">IF(AND($B352&gt;0,V$7&gt;0),INDEX(Výskyt[#Data],MATCH($B352,Výskyt[kód-P]),V$7),"")</f>
        <v/>
      </c>
      <c r="W352" s="48" t="str">
        <f ca="1">IF(AND($B352&gt;0,W$7&gt;0),INDEX(Výskyt[#Data],MATCH($B352,Výskyt[kód-P]),W$7),"")</f>
        <v/>
      </c>
      <c r="X352" s="48" t="str">
        <f ca="1">IF(AND($B352&gt;0,X$7&gt;0),INDEX(Výskyt[#Data],MATCH($B352,Výskyt[kód-P]),X$7),"")</f>
        <v/>
      </c>
      <c r="Y352" s="48" t="str">
        <f ca="1">IF(AND($B352&gt;0,Y$7&gt;0),INDEX(Výskyt[#Data],MATCH($B352,Výskyt[kód-P]),Y$7),"")</f>
        <v/>
      </c>
      <c r="Z352" s="48" t="str">
        <f ca="1">IF(AND($B352&gt;0,Z$7&gt;0),INDEX(Výskyt[#Data],MATCH($B352,Výskyt[kód-P]),Z$7),"")</f>
        <v/>
      </c>
      <c r="AA352" s="48" t="str">
        <f ca="1">IF(AND($B352&gt;0,AA$7&gt;0),INDEX(Výskyt[#Data],MATCH($B352,Výskyt[kód-P]),AA$7),"")</f>
        <v/>
      </c>
      <c r="AB352" s="48" t="str">
        <f ca="1">IF(AND($B352&gt;0,AB$7&gt;0),INDEX(Výskyt[#Data],MATCH($B352,Výskyt[kód-P]),AB$7),"")</f>
        <v/>
      </c>
      <c r="AC352" s="48" t="str">
        <f ca="1">IF(AND($B352&gt;0,AC$7&gt;0),INDEX(Výskyt[#Data],MATCH($B352,Výskyt[kód-P]),AC$7),"")</f>
        <v/>
      </c>
      <c r="AD352" s="48" t="str">
        <f ca="1">IF(AND($B352&gt;0,AD$7&gt;0),INDEX(Výskyt[#Data],MATCH($B352,Výskyt[kód-P]),AD$7),"")</f>
        <v/>
      </c>
      <c r="AE352" s="48" t="str">
        <f ca="1">IF(AND($B352&gt;0,AE$7&gt;0),INDEX(Výskyt[#Data],MATCH($B352,Výskyt[kód-P]),AE$7),"")</f>
        <v/>
      </c>
      <c r="AF352" s="48" t="str">
        <f ca="1">IF(AND($B352&gt;0,AF$7&gt;0),INDEX(Výskyt[#Data],MATCH($B352,Výskyt[kód-P]),AF$7),"")</f>
        <v/>
      </c>
      <c r="AG352" s="48" t="str">
        <f ca="1">IF(AND($B352&gt;0,AG$7&gt;0),INDEX(Výskyt[#Data],MATCH($B352,Výskyt[kód-P]),AG$7),"")</f>
        <v/>
      </c>
      <c r="AH352" s="48" t="str">
        <f ca="1">IF(AND($B352&gt;0,AH$7&gt;0),INDEX(Výskyt[#Data],MATCH($B352,Výskyt[kód-P]),AH$7),"")</f>
        <v/>
      </c>
      <c r="AI352" s="48" t="str">
        <f ca="1">IF(AND($B352&gt;0,AI$7&gt;0),INDEX(Výskyt[#Data],MATCH($B352,Výskyt[kód-P]),AI$7),"")</f>
        <v/>
      </c>
      <c r="AJ352" s="48" t="str">
        <f ca="1">IF(AND($B352&gt;0,AJ$7&gt;0),INDEX(Výskyt[#Data],MATCH($B352,Výskyt[kód-P]),AJ$7),"")</f>
        <v/>
      </c>
      <c r="AK352" s="48" t="str">
        <f ca="1">IF(AND($B352&gt;0,AK$7&gt;0),INDEX(Výskyt[#Data],MATCH($B352,Výskyt[kód-P]),AK$7),"")</f>
        <v/>
      </c>
      <c r="AL352" s="48" t="str">
        <f ca="1">IF(AND($B352&gt;0,AL$7&gt;0),INDEX(Výskyt[#Data],MATCH($B352,Výskyt[kód-P]),AL$7),"")</f>
        <v/>
      </c>
      <c r="AM352" s="48" t="str">
        <f ca="1">IF(AND($B352&gt;0,AM$7&gt;0),INDEX(Výskyt[#Data],MATCH($B352,Výskyt[kód-P]),AM$7),"")</f>
        <v/>
      </c>
      <c r="AN352" s="48" t="str">
        <f ca="1">IF(AND($B352&gt;0,AN$7&gt;0),INDEX(Výskyt[#Data],MATCH($B352,Výskyt[kód-P]),AN$7),"")</f>
        <v/>
      </c>
      <c r="AO352" s="48" t="str">
        <f ca="1">IF(AND($B352&gt;0,AO$7&gt;0),INDEX(Výskyt[#Data],MATCH($B352,Výskyt[kód-P]),AO$7),"")</f>
        <v/>
      </c>
      <c r="AP352" s="48" t="str">
        <f ca="1">IF(AND($B352&gt;0,AP$7&gt;0),INDEX(Výskyt[#Data],MATCH($B352,Výskyt[kód-P]),AP$7),"")</f>
        <v/>
      </c>
      <c r="AQ352" s="48" t="str">
        <f ca="1">IF(AND($B352&gt;0,AQ$7&gt;0),INDEX(Výskyt[#Data],MATCH($B352,Výskyt[kód-P]),AQ$7),"")</f>
        <v/>
      </c>
      <c r="AR352" s="48" t="str">
        <f ca="1">IF(AND($B352&gt;0,AR$7&gt;0),INDEX(Výskyt[#Data],MATCH($B352,Výskyt[kód-P]),AR$7),"")</f>
        <v/>
      </c>
      <c r="AS352" s="48" t="str">
        <f ca="1">IF(AND($B352&gt;0,AS$7&gt;0),INDEX(Výskyt[#Data],MATCH($B352,Výskyt[kód-P]),AS$7),"")</f>
        <v/>
      </c>
      <c r="AT352" s="48" t="str">
        <f ca="1">IF(AND($B352&gt;0,AT$7&gt;0),INDEX(Výskyt[#Data],MATCH($B352,Výskyt[kód-P]),AT$7),"")</f>
        <v/>
      </c>
      <c r="AU352" s="48" t="str">
        <f ca="1">IF(AND($B352&gt;0,AU$7&gt;0),INDEX(Výskyt[#Data],MATCH($B352,Výskyt[kód-P]),AU$7),"")</f>
        <v/>
      </c>
      <c r="AV352" s="48" t="str">
        <f ca="1">IF(AND($B352&gt;0,AV$7&gt;0),INDEX(Výskyt[#Data],MATCH($B352,Výskyt[kód-P]),AV$7),"")</f>
        <v/>
      </c>
      <c r="AW352" s="48" t="str">
        <f ca="1">IF(AND($B352&gt;0,AW$7&gt;0),INDEX(Výskyt[#Data],MATCH($B352,Výskyt[kód-P]),AW$7),"")</f>
        <v/>
      </c>
      <c r="AX352" s="48" t="str">
        <f ca="1">IF(AND($B352&gt;0,AX$7&gt;0),INDEX(Výskyt[#Data],MATCH($B352,Výskyt[kód-P]),AX$7),"")</f>
        <v/>
      </c>
      <c r="AY352" s="48" t="str">
        <f ca="1">IF(AND($B352&gt;0,AY$7&gt;0),INDEX(Výskyt[#Data],MATCH($B352,Výskyt[kód-P]),AY$7),"")</f>
        <v/>
      </c>
      <c r="AZ352" s="48" t="str">
        <f ca="1">IF(AND($B352&gt;0,AZ$7&gt;0),INDEX(Výskyt[#Data],MATCH($B352,Výskyt[kód-P]),AZ$7),"")</f>
        <v/>
      </c>
      <c r="BA352" s="48" t="str">
        <f ca="1">IF(AND($B352&gt;0,BA$7&gt;0),INDEX(Výskyt[#Data],MATCH($B352,Výskyt[kód-P]),BA$7),"")</f>
        <v/>
      </c>
      <c r="BB352" s="42"/>
    </row>
    <row r="353" spans="1:54" ht="12.75" customHeight="1" x14ac:dyDescent="0.4">
      <c r="A353" s="54">
        <v>345</v>
      </c>
      <c r="B353" s="55" t="str">
        <f>IFERROR(INDEX(Výskyt[[poradie]:[kód-P]],MATCH(A353,Výskyt[poradie],0),2),"")</f>
        <v/>
      </c>
      <c r="C353" s="55" t="str">
        <f>IFERROR(INDEX(Cenník[[Kód]:[Názov]],MATCH($B353,Cenník[Kód]),2),"")</f>
        <v/>
      </c>
      <c r="D353" s="48" t="str">
        <f t="shared" ca="1" si="15"/>
        <v/>
      </c>
      <c r="E353" s="56" t="str">
        <f>IFERROR(INDEX(Cenník[[KódN]:[JC]],MATCH($B353,Cenník[KódN]),2),"")</f>
        <v/>
      </c>
      <c r="F353" s="57" t="str">
        <f t="shared" ca="1" si="16"/>
        <v/>
      </c>
      <c r="G353" s="42"/>
      <c r="H353" s="58" t="str">
        <f t="shared" si="17"/>
        <v/>
      </c>
      <c r="I353" s="48" t="str">
        <f ca="1">IF(AND($B353&gt;0,I$7&gt;0),INDEX(Výskyt[#Data],MATCH($B353,Výskyt[kód-P]),I$7),"")</f>
        <v/>
      </c>
      <c r="J353" s="48" t="str">
        <f ca="1">IF(AND($B353&gt;0,J$7&gt;0),INDEX(Výskyt[#Data],MATCH($B353,Výskyt[kód-P]),J$7),"")</f>
        <v/>
      </c>
      <c r="K353" s="48" t="str">
        <f ca="1">IF(AND($B353&gt;0,K$7&gt;0),INDEX(Výskyt[#Data],MATCH($B353,Výskyt[kód-P]),K$7),"")</f>
        <v/>
      </c>
      <c r="L353" s="48" t="str">
        <f ca="1">IF(AND($B353&gt;0,L$7&gt;0),INDEX(Výskyt[#Data],MATCH($B353,Výskyt[kód-P]),L$7),"")</f>
        <v/>
      </c>
      <c r="M353" s="48" t="str">
        <f ca="1">IF(AND($B353&gt;0,M$7&gt;0),INDEX(Výskyt[#Data],MATCH($B353,Výskyt[kód-P]),M$7),"")</f>
        <v/>
      </c>
      <c r="N353" s="48" t="str">
        <f ca="1">IF(AND($B353&gt;0,N$7&gt;0),INDEX(Výskyt[#Data],MATCH($B353,Výskyt[kód-P]),N$7),"")</f>
        <v/>
      </c>
      <c r="O353" s="48" t="str">
        <f ca="1">IF(AND($B353&gt;0,O$7&gt;0),INDEX(Výskyt[#Data],MATCH($B353,Výskyt[kód-P]),O$7),"")</f>
        <v/>
      </c>
      <c r="P353" s="48" t="str">
        <f ca="1">IF(AND($B353&gt;0,P$7&gt;0),INDEX(Výskyt[#Data],MATCH($B353,Výskyt[kód-P]),P$7),"")</f>
        <v/>
      </c>
      <c r="Q353" s="48" t="str">
        <f ca="1">IF(AND($B353&gt;0,Q$7&gt;0),INDEX(Výskyt[#Data],MATCH($B353,Výskyt[kód-P]),Q$7),"")</f>
        <v/>
      </c>
      <c r="R353" s="48" t="str">
        <f ca="1">IF(AND($B353&gt;0,R$7&gt;0),INDEX(Výskyt[#Data],MATCH($B353,Výskyt[kód-P]),R$7),"")</f>
        <v/>
      </c>
      <c r="S353" s="48" t="str">
        <f ca="1">IF(AND($B353&gt;0,S$7&gt;0),INDEX(Výskyt[#Data],MATCH($B353,Výskyt[kód-P]),S$7),"")</f>
        <v/>
      </c>
      <c r="T353" s="48" t="str">
        <f ca="1">IF(AND($B353&gt;0,T$7&gt;0),INDEX(Výskyt[#Data],MATCH($B353,Výskyt[kód-P]),T$7),"")</f>
        <v/>
      </c>
      <c r="U353" s="48" t="str">
        <f ca="1">IF(AND($B353&gt;0,U$7&gt;0),INDEX(Výskyt[#Data],MATCH($B353,Výskyt[kód-P]),U$7),"")</f>
        <v/>
      </c>
      <c r="V353" s="48" t="str">
        <f ca="1">IF(AND($B353&gt;0,V$7&gt;0),INDEX(Výskyt[#Data],MATCH($B353,Výskyt[kód-P]),V$7),"")</f>
        <v/>
      </c>
      <c r="W353" s="48" t="str">
        <f ca="1">IF(AND($B353&gt;0,W$7&gt;0),INDEX(Výskyt[#Data],MATCH($B353,Výskyt[kód-P]),W$7),"")</f>
        <v/>
      </c>
      <c r="X353" s="48" t="str">
        <f ca="1">IF(AND($B353&gt;0,X$7&gt;0),INDEX(Výskyt[#Data],MATCH($B353,Výskyt[kód-P]),X$7),"")</f>
        <v/>
      </c>
      <c r="Y353" s="48" t="str">
        <f ca="1">IF(AND($B353&gt;0,Y$7&gt;0),INDEX(Výskyt[#Data],MATCH($B353,Výskyt[kód-P]),Y$7),"")</f>
        <v/>
      </c>
      <c r="Z353" s="48" t="str">
        <f ca="1">IF(AND($B353&gt;0,Z$7&gt;0),INDEX(Výskyt[#Data],MATCH($B353,Výskyt[kód-P]),Z$7),"")</f>
        <v/>
      </c>
      <c r="AA353" s="48" t="str">
        <f ca="1">IF(AND($B353&gt;0,AA$7&gt;0),INDEX(Výskyt[#Data],MATCH($B353,Výskyt[kód-P]),AA$7),"")</f>
        <v/>
      </c>
      <c r="AB353" s="48" t="str">
        <f ca="1">IF(AND($B353&gt;0,AB$7&gt;0),INDEX(Výskyt[#Data],MATCH($B353,Výskyt[kód-P]),AB$7),"")</f>
        <v/>
      </c>
      <c r="AC353" s="48" t="str">
        <f ca="1">IF(AND($B353&gt;0,AC$7&gt;0),INDEX(Výskyt[#Data],MATCH($B353,Výskyt[kód-P]),AC$7),"")</f>
        <v/>
      </c>
      <c r="AD353" s="48" t="str">
        <f ca="1">IF(AND($B353&gt;0,AD$7&gt;0),INDEX(Výskyt[#Data],MATCH($B353,Výskyt[kód-P]),AD$7),"")</f>
        <v/>
      </c>
      <c r="AE353" s="48" t="str">
        <f ca="1">IF(AND($B353&gt;0,AE$7&gt;0),INDEX(Výskyt[#Data],MATCH($B353,Výskyt[kód-P]),AE$7),"")</f>
        <v/>
      </c>
      <c r="AF353" s="48" t="str">
        <f ca="1">IF(AND($B353&gt;0,AF$7&gt;0),INDEX(Výskyt[#Data],MATCH($B353,Výskyt[kód-P]),AF$7),"")</f>
        <v/>
      </c>
      <c r="AG353" s="48" t="str">
        <f ca="1">IF(AND($B353&gt;0,AG$7&gt;0),INDEX(Výskyt[#Data],MATCH($B353,Výskyt[kód-P]),AG$7),"")</f>
        <v/>
      </c>
      <c r="AH353" s="48" t="str">
        <f ca="1">IF(AND($B353&gt;0,AH$7&gt;0),INDEX(Výskyt[#Data],MATCH($B353,Výskyt[kód-P]),AH$7),"")</f>
        <v/>
      </c>
      <c r="AI353" s="48" t="str">
        <f ca="1">IF(AND($B353&gt;0,AI$7&gt;0),INDEX(Výskyt[#Data],MATCH($B353,Výskyt[kód-P]),AI$7),"")</f>
        <v/>
      </c>
      <c r="AJ353" s="48" t="str">
        <f ca="1">IF(AND($B353&gt;0,AJ$7&gt;0),INDEX(Výskyt[#Data],MATCH($B353,Výskyt[kód-P]),AJ$7),"")</f>
        <v/>
      </c>
      <c r="AK353" s="48" t="str">
        <f ca="1">IF(AND($B353&gt;0,AK$7&gt;0),INDEX(Výskyt[#Data],MATCH($B353,Výskyt[kód-P]),AK$7),"")</f>
        <v/>
      </c>
      <c r="AL353" s="48" t="str">
        <f ca="1">IF(AND($B353&gt;0,AL$7&gt;0),INDEX(Výskyt[#Data],MATCH($B353,Výskyt[kód-P]),AL$7),"")</f>
        <v/>
      </c>
      <c r="AM353" s="48" t="str">
        <f ca="1">IF(AND($B353&gt;0,AM$7&gt;0),INDEX(Výskyt[#Data],MATCH($B353,Výskyt[kód-P]),AM$7),"")</f>
        <v/>
      </c>
      <c r="AN353" s="48" t="str">
        <f ca="1">IF(AND($B353&gt;0,AN$7&gt;0),INDEX(Výskyt[#Data],MATCH($B353,Výskyt[kód-P]),AN$7),"")</f>
        <v/>
      </c>
      <c r="AO353" s="48" t="str">
        <f ca="1">IF(AND($B353&gt;0,AO$7&gt;0),INDEX(Výskyt[#Data],MATCH($B353,Výskyt[kód-P]),AO$7),"")</f>
        <v/>
      </c>
      <c r="AP353" s="48" t="str">
        <f ca="1">IF(AND($B353&gt;0,AP$7&gt;0),INDEX(Výskyt[#Data],MATCH($B353,Výskyt[kód-P]),AP$7),"")</f>
        <v/>
      </c>
      <c r="AQ353" s="48" t="str">
        <f ca="1">IF(AND($B353&gt;0,AQ$7&gt;0),INDEX(Výskyt[#Data],MATCH($B353,Výskyt[kód-P]),AQ$7),"")</f>
        <v/>
      </c>
      <c r="AR353" s="48" t="str">
        <f ca="1">IF(AND($B353&gt;0,AR$7&gt;0),INDEX(Výskyt[#Data],MATCH($B353,Výskyt[kód-P]),AR$7),"")</f>
        <v/>
      </c>
      <c r="AS353" s="48" t="str">
        <f ca="1">IF(AND($B353&gt;0,AS$7&gt;0),INDEX(Výskyt[#Data],MATCH($B353,Výskyt[kód-P]),AS$7),"")</f>
        <v/>
      </c>
      <c r="AT353" s="48" t="str">
        <f ca="1">IF(AND($B353&gt;0,AT$7&gt;0),INDEX(Výskyt[#Data],MATCH($B353,Výskyt[kód-P]),AT$7),"")</f>
        <v/>
      </c>
      <c r="AU353" s="48" t="str">
        <f ca="1">IF(AND($B353&gt;0,AU$7&gt;0),INDEX(Výskyt[#Data],MATCH($B353,Výskyt[kód-P]),AU$7),"")</f>
        <v/>
      </c>
      <c r="AV353" s="48" t="str">
        <f ca="1">IF(AND($B353&gt;0,AV$7&gt;0),INDEX(Výskyt[#Data],MATCH($B353,Výskyt[kód-P]),AV$7),"")</f>
        <v/>
      </c>
      <c r="AW353" s="48" t="str">
        <f ca="1">IF(AND($B353&gt;0,AW$7&gt;0),INDEX(Výskyt[#Data],MATCH($B353,Výskyt[kód-P]),AW$7),"")</f>
        <v/>
      </c>
      <c r="AX353" s="48" t="str">
        <f ca="1">IF(AND($B353&gt;0,AX$7&gt;0),INDEX(Výskyt[#Data],MATCH($B353,Výskyt[kód-P]),AX$7),"")</f>
        <v/>
      </c>
      <c r="AY353" s="48" t="str">
        <f ca="1">IF(AND($B353&gt;0,AY$7&gt;0),INDEX(Výskyt[#Data],MATCH($B353,Výskyt[kód-P]),AY$7),"")</f>
        <v/>
      </c>
      <c r="AZ353" s="48" t="str">
        <f ca="1">IF(AND($B353&gt;0,AZ$7&gt;0),INDEX(Výskyt[#Data],MATCH($B353,Výskyt[kód-P]),AZ$7),"")</f>
        <v/>
      </c>
      <c r="BA353" s="48" t="str">
        <f ca="1">IF(AND($B353&gt;0,BA$7&gt;0),INDEX(Výskyt[#Data],MATCH($B353,Výskyt[kód-P]),BA$7),"")</f>
        <v/>
      </c>
      <c r="BB353" s="42"/>
    </row>
    <row r="354" spans="1:54" ht="12.75" customHeight="1" x14ac:dyDescent="0.4">
      <c r="A354" s="54">
        <v>346</v>
      </c>
      <c r="B354" s="55" t="str">
        <f>IFERROR(INDEX(Výskyt[[poradie]:[kód-P]],MATCH(A354,Výskyt[poradie],0),2),"")</f>
        <v/>
      </c>
      <c r="C354" s="55" t="str">
        <f>IFERROR(INDEX(Cenník[[Kód]:[Názov]],MATCH($B354,Cenník[Kód]),2),"")</f>
        <v/>
      </c>
      <c r="D354" s="48" t="str">
        <f t="shared" ca="1" si="15"/>
        <v/>
      </c>
      <c r="E354" s="56" t="str">
        <f>IFERROR(INDEX(Cenník[[KódN]:[JC]],MATCH($B354,Cenník[KódN]),2),"")</f>
        <v/>
      </c>
      <c r="F354" s="57" t="str">
        <f t="shared" ca="1" si="16"/>
        <v/>
      </c>
      <c r="G354" s="42"/>
      <c r="H354" s="58" t="str">
        <f t="shared" si="17"/>
        <v/>
      </c>
      <c r="I354" s="48" t="str">
        <f ca="1">IF(AND($B354&gt;0,I$7&gt;0),INDEX(Výskyt[#Data],MATCH($B354,Výskyt[kód-P]),I$7),"")</f>
        <v/>
      </c>
      <c r="J354" s="48" t="str">
        <f ca="1">IF(AND($B354&gt;0,J$7&gt;0),INDEX(Výskyt[#Data],MATCH($B354,Výskyt[kód-P]),J$7),"")</f>
        <v/>
      </c>
      <c r="K354" s="48" t="str">
        <f ca="1">IF(AND($B354&gt;0,K$7&gt;0),INDEX(Výskyt[#Data],MATCH($B354,Výskyt[kód-P]),K$7),"")</f>
        <v/>
      </c>
      <c r="L354" s="48" t="str">
        <f ca="1">IF(AND($B354&gt;0,L$7&gt;0),INDEX(Výskyt[#Data],MATCH($B354,Výskyt[kód-P]),L$7),"")</f>
        <v/>
      </c>
      <c r="M354" s="48" t="str">
        <f ca="1">IF(AND($B354&gt;0,M$7&gt;0),INDEX(Výskyt[#Data],MATCH($B354,Výskyt[kód-P]),M$7),"")</f>
        <v/>
      </c>
      <c r="N354" s="48" t="str">
        <f ca="1">IF(AND($B354&gt;0,N$7&gt;0),INDEX(Výskyt[#Data],MATCH($B354,Výskyt[kód-P]),N$7),"")</f>
        <v/>
      </c>
      <c r="O354" s="48" t="str">
        <f ca="1">IF(AND($B354&gt;0,O$7&gt;0),INDEX(Výskyt[#Data],MATCH($B354,Výskyt[kód-P]),O$7),"")</f>
        <v/>
      </c>
      <c r="P354" s="48" t="str">
        <f ca="1">IF(AND($B354&gt;0,P$7&gt;0),INDEX(Výskyt[#Data],MATCH($B354,Výskyt[kód-P]),P$7),"")</f>
        <v/>
      </c>
      <c r="Q354" s="48" t="str">
        <f ca="1">IF(AND($B354&gt;0,Q$7&gt;0),INDEX(Výskyt[#Data],MATCH($B354,Výskyt[kód-P]),Q$7),"")</f>
        <v/>
      </c>
      <c r="R354" s="48" t="str">
        <f ca="1">IF(AND($B354&gt;0,R$7&gt;0),INDEX(Výskyt[#Data],MATCH($B354,Výskyt[kód-P]),R$7),"")</f>
        <v/>
      </c>
      <c r="S354" s="48" t="str">
        <f ca="1">IF(AND($B354&gt;0,S$7&gt;0),INDEX(Výskyt[#Data],MATCH($B354,Výskyt[kód-P]),S$7),"")</f>
        <v/>
      </c>
      <c r="T354" s="48" t="str">
        <f ca="1">IF(AND($B354&gt;0,T$7&gt;0),INDEX(Výskyt[#Data],MATCH($B354,Výskyt[kód-P]),T$7),"")</f>
        <v/>
      </c>
      <c r="U354" s="48" t="str">
        <f ca="1">IF(AND($B354&gt;0,U$7&gt;0),INDEX(Výskyt[#Data],MATCH($B354,Výskyt[kód-P]),U$7),"")</f>
        <v/>
      </c>
      <c r="V354" s="48" t="str">
        <f ca="1">IF(AND($B354&gt;0,V$7&gt;0),INDEX(Výskyt[#Data],MATCH($B354,Výskyt[kód-P]),V$7),"")</f>
        <v/>
      </c>
      <c r="W354" s="48" t="str">
        <f ca="1">IF(AND($B354&gt;0,W$7&gt;0),INDEX(Výskyt[#Data],MATCH($B354,Výskyt[kód-P]),W$7),"")</f>
        <v/>
      </c>
      <c r="X354" s="48" t="str">
        <f ca="1">IF(AND($B354&gt;0,X$7&gt;0),INDEX(Výskyt[#Data],MATCH($B354,Výskyt[kód-P]),X$7),"")</f>
        <v/>
      </c>
      <c r="Y354" s="48" t="str">
        <f ca="1">IF(AND($B354&gt;0,Y$7&gt;0),INDEX(Výskyt[#Data],MATCH($B354,Výskyt[kód-P]),Y$7),"")</f>
        <v/>
      </c>
      <c r="Z354" s="48" t="str">
        <f ca="1">IF(AND($B354&gt;0,Z$7&gt;0),INDEX(Výskyt[#Data],MATCH($B354,Výskyt[kód-P]),Z$7),"")</f>
        <v/>
      </c>
      <c r="AA354" s="48" t="str">
        <f ca="1">IF(AND($B354&gt;0,AA$7&gt;0),INDEX(Výskyt[#Data],MATCH($B354,Výskyt[kód-P]),AA$7),"")</f>
        <v/>
      </c>
      <c r="AB354" s="48" t="str">
        <f ca="1">IF(AND($B354&gt;0,AB$7&gt;0),INDEX(Výskyt[#Data],MATCH($B354,Výskyt[kód-P]),AB$7),"")</f>
        <v/>
      </c>
      <c r="AC354" s="48" t="str">
        <f ca="1">IF(AND($B354&gt;0,AC$7&gt;0),INDEX(Výskyt[#Data],MATCH($B354,Výskyt[kód-P]),AC$7),"")</f>
        <v/>
      </c>
      <c r="AD354" s="48" t="str">
        <f ca="1">IF(AND($B354&gt;0,AD$7&gt;0),INDEX(Výskyt[#Data],MATCH($B354,Výskyt[kód-P]),AD$7),"")</f>
        <v/>
      </c>
      <c r="AE354" s="48" t="str">
        <f ca="1">IF(AND($B354&gt;0,AE$7&gt;0),INDEX(Výskyt[#Data],MATCH($B354,Výskyt[kód-P]),AE$7),"")</f>
        <v/>
      </c>
      <c r="AF354" s="48" t="str">
        <f ca="1">IF(AND($B354&gt;0,AF$7&gt;0),INDEX(Výskyt[#Data],MATCH($B354,Výskyt[kód-P]),AF$7),"")</f>
        <v/>
      </c>
      <c r="AG354" s="48" t="str">
        <f ca="1">IF(AND($B354&gt;0,AG$7&gt;0),INDEX(Výskyt[#Data],MATCH($B354,Výskyt[kód-P]),AG$7),"")</f>
        <v/>
      </c>
      <c r="AH354" s="48" t="str">
        <f ca="1">IF(AND($B354&gt;0,AH$7&gt;0),INDEX(Výskyt[#Data],MATCH($B354,Výskyt[kód-P]),AH$7),"")</f>
        <v/>
      </c>
      <c r="AI354" s="48" t="str">
        <f ca="1">IF(AND($B354&gt;0,AI$7&gt;0),INDEX(Výskyt[#Data],MATCH($B354,Výskyt[kód-P]),AI$7),"")</f>
        <v/>
      </c>
      <c r="AJ354" s="48" t="str">
        <f ca="1">IF(AND($B354&gt;0,AJ$7&gt;0),INDEX(Výskyt[#Data],MATCH($B354,Výskyt[kód-P]),AJ$7),"")</f>
        <v/>
      </c>
      <c r="AK354" s="48" t="str">
        <f ca="1">IF(AND($B354&gt;0,AK$7&gt;0),INDEX(Výskyt[#Data],MATCH($B354,Výskyt[kód-P]),AK$7),"")</f>
        <v/>
      </c>
      <c r="AL354" s="48" t="str">
        <f ca="1">IF(AND($B354&gt;0,AL$7&gt;0),INDEX(Výskyt[#Data],MATCH($B354,Výskyt[kód-P]),AL$7),"")</f>
        <v/>
      </c>
      <c r="AM354" s="48" t="str">
        <f ca="1">IF(AND($B354&gt;0,AM$7&gt;0),INDEX(Výskyt[#Data],MATCH($B354,Výskyt[kód-P]),AM$7),"")</f>
        <v/>
      </c>
      <c r="AN354" s="48" t="str">
        <f ca="1">IF(AND($B354&gt;0,AN$7&gt;0),INDEX(Výskyt[#Data],MATCH($B354,Výskyt[kód-P]),AN$7),"")</f>
        <v/>
      </c>
      <c r="AO354" s="48" t="str">
        <f ca="1">IF(AND($B354&gt;0,AO$7&gt;0),INDEX(Výskyt[#Data],MATCH($B354,Výskyt[kód-P]),AO$7),"")</f>
        <v/>
      </c>
      <c r="AP354" s="48" t="str">
        <f ca="1">IF(AND($B354&gt;0,AP$7&gt;0),INDEX(Výskyt[#Data],MATCH($B354,Výskyt[kód-P]),AP$7),"")</f>
        <v/>
      </c>
      <c r="AQ354" s="48" t="str">
        <f ca="1">IF(AND($B354&gt;0,AQ$7&gt;0),INDEX(Výskyt[#Data],MATCH($B354,Výskyt[kód-P]),AQ$7),"")</f>
        <v/>
      </c>
      <c r="AR354" s="48" t="str">
        <f ca="1">IF(AND($B354&gt;0,AR$7&gt;0),INDEX(Výskyt[#Data],MATCH($B354,Výskyt[kód-P]),AR$7),"")</f>
        <v/>
      </c>
      <c r="AS354" s="48" t="str">
        <f ca="1">IF(AND($B354&gt;0,AS$7&gt;0),INDEX(Výskyt[#Data],MATCH($B354,Výskyt[kód-P]),AS$7),"")</f>
        <v/>
      </c>
      <c r="AT354" s="48" t="str">
        <f ca="1">IF(AND($B354&gt;0,AT$7&gt;0),INDEX(Výskyt[#Data],MATCH($B354,Výskyt[kód-P]),AT$7),"")</f>
        <v/>
      </c>
      <c r="AU354" s="48" t="str">
        <f ca="1">IF(AND($B354&gt;0,AU$7&gt;0),INDEX(Výskyt[#Data],MATCH($B354,Výskyt[kód-P]),AU$7),"")</f>
        <v/>
      </c>
      <c r="AV354" s="48" t="str">
        <f ca="1">IF(AND($B354&gt;0,AV$7&gt;0),INDEX(Výskyt[#Data],MATCH($B354,Výskyt[kód-P]),AV$7),"")</f>
        <v/>
      </c>
      <c r="AW354" s="48" t="str">
        <f ca="1">IF(AND($B354&gt;0,AW$7&gt;0),INDEX(Výskyt[#Data],MATCH($B354,Výskyt[kód-P]),AW$7),"")</f>
        <v/>
      </c>
      <c r="AX354" s="48" t="str">
        <f ca="1">IF(AND($B354&gt;0,AX$7&gt;0),INDEX(Výskyt[#Data],MATCH($B354,Výskyt[kód-P]),AX$7),"")</f>
        <v/>
      </c>
      <c r="AY354" s="48" t="str">
        <f ca="1">IF(AND($B354&gt;0,AY$7&gt;0),INDEX(Výskyt[#Data],MATCH($B354,Výskyt[kód-P]),AY$7),"")</f>
        <v/>
      </c>
      <c r="AZ354" s="48" t="str">
        <f ca="1">IF(AND($B354&gt;0,AZ$7&gt;0),INDEX(Výskyt[#Data],MATCH($B354,Výskyt[kód-P]),AZ$7),"")</f>
        <v/>
      </c>
      <c r="BA354" s="48" t="str">
        <f ca="1">IF(AND($B354&gt;0,BA$7&gt;0),INDEX(Výskyt[#Data],MATCH($B354,Výskyt[kód-P]),BA$7),"")</f>
        <v/>
      </c>
      <c r="BB354" s="42"/>
    </row>
    <row r="355" spans="1:54" ht="12.75" customHeight="1" x14ac:dyDescent="0.4">
      <c r="A355" s="54">
        <v>347</v>
      </c>
      <c r="B355" s="55" t="str">
        <f>IFERROR(INDEX(Výskyt[[poradie]:[kód-P]],MATCH(A355,Výskyt[poradie],0),2),"")</f>
        <v/>
      </c>
      <c r="C355" s="55" t="str">
        <f>IFERROR(INDEX(Cenník[[Kód]:[Názov]],MATCH($B355,Cenník[Kód]),2),"")</f>
        <v/>
      </c>
      <c r="D355" s="48" t="str">
        <f t="shared" ca="1" si="15"/>
        <v/>
      </c>
      <c r="E355" s="56" t="str">
        <f>IFERROR(INDEX(Cenník[[KódN]:[JC]],MATCH($B355,Cenník[KódN]),2),"")</f>
        <v/>
      </c>
      <c r="F355" s="57" t="str">
        <f t="shared" ca="1" si="16"/>
        <v/>
      </c>
      <c r="G355" s="42"/>
      <c r="H355" s="58" t="str">
        <f t="shared" si="17"/>
        <v/>
      </c>
      <c r="I355" s="48" t="str">
        <f ca="1">IF(AND($B355&gt;0,I$7&gt;0),INDEX(Výskyt[#Data],MATCH($B355,Výskyt[kód-P]),I$7),"")</f>
        <v/>
      </c>
      <c r="J355" s="48" t="str">
        <f ca="1">IF(AND($B355&gt;0,J$7&gt;0),INDEX(Výskyt[#Data],MATCH($B355,Výskyt[kód-P]),J$7),"")</f>
        <v/>
      </c>
      <c r="K355" s="48" t="str">
        <f ca="1">IF(AND($B355&gt;0,K$7&gt;0),INDEX(Výskyt[#Data],MATCH($B355,Výskyt[kód-P]),K$7),"")</f>
        <v/>
      </c>
      <c r="L355" s="48" t="str">
        <f ca="1">IF(AND($B355&gt;0,L$7&gt;0),INDEX(Výskyt[#Data],MATCH($B355,Výskyt[kód-P]),L$7),"")</f>
        <v/>
      </c>
      <c r="M355" s="48" t="str">
        <f ca="1">IF(AND($B355&gt;0,M$7&gt;0),INDEX(Výskyt[#Data],MATCH($B355,Výskyt[kód-P]),M$7),"")</f>
        <v/>
      </c>
      <c r="N355" s="48" t="str">
        <f ca="1">IF(AND($B355&gt;0,N$7&gt;0),INDEX(Výskyt[#Data],MATCH($B355,Výskyt[kód-P]),N$7),"")</f>
        <v/>
      </c>
      <c r="O355" s="48" t="str">
        <f ca="1">IF(AND($B355&gt;0,O$7&gt;0),INDEX(Výskyt[#Data],MATCH($B355,Výskyt[kód-P]),O$7),"")</f>
        <v/>
      </c>
      <c r="P355" s="48" t="str">
        <f ca="1">IF(AND($B355&gt;0,P$7&gt;0),INDEX(Výskyt[#Data],MATCH($B355,Výskyt[kód-P]),P$7),"")</f>
        <v/>
      </c>
      <c r="Q355" s="48" t="str">
        <f ca="1">IF(AND($B355&gt;0,Q$7&gt;0),INDEX(Výskyt[#Data],MATCH($B355,Výskyt[kód-P]),Q$7),"")</f>
        <v/>
      </c>
      <c r="R355" s="48" t="str">
        <f ca="1">IF(AND($B355&gt;0,R$7&gt;0),INDEX(Výskyt[#Data],MATCH($B355,Výskyt[kód-P]),R$7),"")</f>
        <v/>
      </c>
      <c r="S355" s="48" t="str">
        <f ca="1">IF(AND($B355&gt;0,S$7&gt;0),INDEX(Výskyt[#Data],MATCH($B355,Výskyt[kód-P]),S$7),"")</f>
        <v/>
      </c>
      <c r="T355" s="48" t="str">
        <f ca="1">IF(AND($B355&gt;0,T$7&gt;0),INDEX(Výskyt[#Data],MATCH($B355,Výskyt[kód-P]),T$7),"")</f>
        <v/>
      </c>
      <c r="U355" s="48" t="str">
        <f ca="1">IF(AND($B355&gt;0,U$7&gt;0),INDEX(Výskyt[#Data],MATCH($B355,Výskyt[kód-P]),U$7),"")</f>
        <v/>
      </c>
      <c r="V355" s="48" t="str">
        <f ca="1">IF(AND($B355&gt;0,V$7&gt;0),INDEX(Výskyt[#Data],MATCH($B355,Výskyt[kód-P]),V$7),"")</f>
        <v/>
      </c>
      <c r="W355" s="48" t="str">
        <f ca="1">IF(AND($B355&gt;0,W$7&gt;0),INDEX(Výskyt[#Data],MATCH($B355,Výskyt[kód-P]),W$7),"")</f>
        <v/>
      </c>
      <c r="X355" s="48" t="str">
        <f ca="1">IF(AND($B355&gt;0,X$7&gt;0),INDEX(Výskyt[#Data],MATCH($B355,Výskyt[kód-P]),X$7),"")</f>
        <v/>
      </c>
      <c r="Y355" s="48" t="str">
        <f ca="1">IF(AND($B355&gt;0,Y$7&gt;0),INDEX(Výskyt[#Data],MATCH($B355,Výskyt[kód-P]),Y$7),"")</f>
        <v/>
      </c>
      <c r="Z355" s="48" t="str">
        <f ca="1">IF(AND($B355&gt;0,Z$7&gt;0),INDEX(Výskyt[#Data],MATCH($B355,Výskyt[kód-P]),Z$7),"")</f>
        <v/>
      </c>
      <c r="AA355" s="48" t="str">
        <f ca="1">IF(AND($B355&gt;0,AA$7&gt;0),INDEX(Výskyt[#Data],MATCH($B355,Výskyt[kód-P]),AA$7),"")</f>
        <v/>
      </c>
      <c r="AB355" s="48" t="str">
        <f ca="1">IF(AND($B355&gt;0,AB$7&gt;0),INDEX(Výskyt[#Data],MATCH($B355,Výskyt[kód-P]),AB$7),"")</f>
        <v/>
      </c>
      <c r="AC355" s="48" t="str">
        <f ca="1">IF(AND($B355&gt;0,AC$7&gt;0),INDEX(Výskyt[#Data],MATCH($B355,Výskyt[kód-P]),AC$7),"")</f>
        <v/>
      </c>
      <c r="AD355" s="48" t="str">
        <f ca="1">IF(AND($B355&gt;0,AD$7&gt;0),INDEX(Výskyt[#Data],MATCH($B355,Výskyt[kód-P]),AD$7),"")</f>
        <v/>
      </c>
      <c r="AE355" s="48" t="str">
        <f ca="1">IF(AND($B355&gt;0,AE$7&gt;0),INDEX(Výskyt[#Data],MATCH($B355,Výskyt[kód-P]),AE$7),"")</f>
        <v/>
      </c>
      <c r="AF355" s="48" t="str">
        <f ca="1">IF(AND($B355&gt;0,AF$7&gt;0),INDEX(Výskyt[#Data],MATCH($B355,Výskyt[kód-P]),AF$7),"")</f>
        <v/>
      </c>
      <c r="AG355" s="48" t="str">
        <f ca="1">IF(AND($B355&gt;0,AG$7&gt;0),INDEX(Výskyt[#Data],MATCH($B355,Výskyt[kód-P]),AG$7),"")</f>
        <v/>
      </c>
      <c r="AH355" s="48" t="str">
        <f ca="1">IF(AND($B355&gt;0,AH$7&gt;0),INDEX(Výskyt[#Data],MATCH($B355,Výskyt[kód-P]),AH$7),"")</f>
        <v/>
      </c>
      <c r="AI355" s="48" t="str">
        <f ca="1">IF(AND($B355&gt;0,AI$7&gt;0),INDEX(Výskyt[#Data],MATCH($B355,Výskyt[kód-P]),AI$7),"")</f>
        <v/>
      </c>
      <c r="AJ355" s="48" t="str">
        <f ca="1">IF(AND($B355&gt;0,AJ$7&gt;0),INDEX(Výskyt[#Data],MATCH($B355,Výskyt[kód-P]),AJ$7),"")</f>
        <v/>
      </c>
      <c r="AK355" s="48" t="str">
        <f ca="1">IF(AND($B355&gt;0,AK$7&gt;0),INDEX(Výskyt[#Data],MATCH($B355,Výskyt[kód-P]),AK$7),"")</f>
        <v/>
      </c>
      <c r="AL355" s="48" t="str">
        <f ca="1">IF(AND($B355&gt;0,AL$7&gt;0),INDEX(Výskyt[#Data],MATCH($B355,Výskyt[kód-P]),AL$7),"")</f>
        <v/>
      </c>
      <c r="AM355" s="48" t="str">
        <f ca="1">IF(AND($B355&gt;0,AM$7&gt;0),INDEX(Výskyt[#Data],MATCH($B355,Výskyt[kód-P]),AM$7),"")</f>
        <v/>
      </c>
      <c r="AN355" s="48" t="str">
        <f ca="1">IF(AND($B355&gt;0,AN$7&gt;0),INDEX(Výskyt[#Data],MATCH($B355,Výskyt[kód-P]),AN$7),"")</f>
        <v/>
      </c>
      <c r="AO355" s="48" t="str">
        <f ca="1">IF(AND($B355&gt;0,AO$7&gt;0),INDEX(Výskyt[#Data],MATCH($B355,Výskyt[kód-P]),AO$7),"")</f>
        <v/>
      </c>
      <c r="AP355" s="48" t="str">
        <f ca="1">IF(AND($B355&gt;0,AP$7&gt;0),INDEX(Výskyt[#Data],MATCH($B355,Výskyt[kód-P]),AP$7),"")</f>
        <v/>
      </c>
      <c r="AQ355" s="48" t="str">
        <f ca="1">IF(AND($B355&gt;0,AQ$7&gt;0),INDEX(Výskyt[#Data],MATCH($B355,Výskyt[kód-P]),AQ$7),"")</f>
        <v/>
      </c>
      <c r="AR355" s="48" t="str">
        <f ca="1">IF(AND($B355&gt;0,AR$7&gt;0),INDEX(Výskyt[#Data],MATCH($B355,Výskyt[kód-P]),AR$7),"")</f>
        <v/>
      </c>
      <c r="AS355" s="48" t="str">
        <f ca="1">IF(AND($B355&gt;0,AS$7&gt;0),INDEX(Výskyt[#Data],MATCH($B355,Výskyt[kód-P]),AS$7),"")</f>
        <v/>
      </c>
      <c r="AT355" s="48" t="str">
        <f ca="1">IF(AND($B355&gt;0,AT$7&gt;0),INDEX(Výskyt[#Data],MATCH($B355,Výskyt[kód-P]),AT$7),"")</f>
        <v/>
      </c>
      <c r="AU355" s="48" t="str">
        <f ca="1">IF(AND($B355&gt;0,AU$7&gt;0),INDEX(Výskyt[#Data],MATCH($B355,Výskyt[kód-P]),AU$7),"")</f>
        <v/>
      </c>
      <c r="AV355" s="48" t="str">
        <f ca="1">IF(AND($B355&gt;0,AV$7&gt;0),INDEX(Výskyt[#Data],MATCH($B355,Výskyt[kód-P]),AV$7),"")</f>
        <v/>
      </c>
      <c r="AW355" s="48" t="str">
        <f ca="1">IF(AND($B355&gt;0,AW$7&gt;0),INDEX(Výskyt[#Data],MATCH($B355,Výskyt[kód-P]),AW$7),"")</f>
        <v/>
      </c>
      <c r="AX355" s="48" t="str">
        <f ca="1">IF(AND($B355&gt;0,AX$7&gt;0),INDEX(Výskyt[#Data],MATCH($B355,Výskyt[kód-P]),AX$7),"")</f>
        <v/>
      </c>
      <c r="AY355" s="48" t="str">
        <f ca="1">IF(AND($B355&gt;0,AY$7&gt;0),INDEX(Výskyt[#Data],MATCH($B355,Výskyt[kód-P]),AY$7),"")</f>
        <v/>
      </c>
      <c r="AZ355" s="48" t="str">
        <f ca="1">IF(AND($B355&gt;0,AZ$7&gt;0),INDEX(Výskyt[#Data],MATCH($B355,Výskyt[kód-P]),AZ$7),"")</f>
        <v/>
      </c>
      <c r="BA355" s="48" t="str">
        <f ca="1">IF(AND($B355&gt;0,BA$7&gt;0),INDEX(Výskyt[#Data],MATCH($B355,Výskyt[kód-P]),BA$7),"")</f>
        <v/>
      </c>
      <c r="BB355" s="42"/>
    </row>
    <row r="356" spans="1:54" ht="12.75" customHeight="1" x14ac:dyDescent="0.4">
      <c r="A356" s="54">
        <v>348</v>
      </c>
      <c r="B356" s="55" t="str">
        <f>IFERROR(INDEX(Výskyt[[poradie]:[kód-P]],MATCH(A356,Výskyt[poradie],0),2),"")</f>
        <v/>
      </c>
      <c r="C356" s="55" t="str">
        <f>IFERROR(INDEX(Cenník[[Kód]:[Názov]],MATCH($B356,Cenník[Kód]),2),"")</f>
        <v/>
      </c>
      <c r="D356" s="48" t="str">
        <f t="shared" ca="1" si="15"/>
        <v/>
      </c>
      <c r="E356" s="56" t="str">
        <f>IFERROR(INDEX(Cenník[[KódN]:[JC]],MATCH($B356,Cenník[KódN]),2),"")</f>
        <v/>
      </c>
      <c r="F356" s="57" t="str">
        <f t="shared" ca="1" si="16"/>
        <v/>
      </c>
      <c r="G356" s="42"/>
      <c r="H356" s="58" t="str">
        <f t="shared" si="17"/>
        <v/>
      </c>
      <c r="I356" s="48" t="str">
        <f ca="1">IF(AND($B356&gt;0,I$7&gt;0),INDEX(Výskyt[#Data],MATCH($B356,Výskyt[kód-P]),I$7),"")</f>
        <v/>
      </c>
      <c r="J356" s="48" t="str">
        <f ca="1">IF(AND($B356&gt;0,J$7&gt;0),INDEX(Výskyt[#Data],MATCH($B356,Výskyt[kód-P]),J$7),"")</f>
        <v/>
      </c>
      <c r="K356" s="48" t="str">
        <f ca="1">IF(AND($B356&gt;0,K$7&gt;0),INDEX(Výskyt[#Data],MATCH($B356,Výskyt[kód-P]),K$7),"")</f>
        <v/>
      </c>
      <c r="L356" s="48" t="str">
        <f ca="1">IF(AND($B356&gt;0,L$7&gt;0),INDEX(Výskyt[#Data],MATCH($B356,Výskyt[kód-P]),L$7),"")</f>
        <v/>
      </c>
      <c r="M356" s="48" t="str">
        <f ca="1">IF(AND($B356&gt;0,M$7&gt;0),INDEX(Výskyt[#Data],MATCH($B356,Výskyt[kód-P]),M$7),"")</f>
        <v/>
      </c>
      <c r="N356" s="48" t="str">
        <f ca="1">IF(AND($B356&gt;0,N$7&gt;0),INDEX(Výskyt[#Data],MATCH($B356,Výskyt[kód-P]),N$7),"")</f>
        <v/>
      </c>
      <c r="O356" s="48" t="str">
        <f ca="1">IF(AND($B356&gt;0,O$7&gt;0),INDEX(Výskyt[#Data],MATCH($B356,Výskyt[kód-P]),O$7),"")</f>
        <v/>
      </c>
      <c r="P356" s="48" t="str">
        <f ca="1">IF(AND($B356&gt;0,P$7&gt;0),INDEX(Výskyt[#Data],MATCH($B356,Výskyt[kód-P]),P$7),"")</f>
        <v/>
      </c>
      <c r="Q356" s="48" t="str">
        <f ca="1">IF(AND($B356&gt;0,Q$7&gt;0),INDEX(Výskyt[#Data],MATCH($B356,Výskyt[kód-P]),Q$7),"")</f>
        <v/>
      </c>
      <c r="R356" s="48" t="str">
        <f ca="1">IF(AND($B356&gt;0,R$7&gt;0),INDEX(Výskyt[#Data],MATCH($B356,Výskyt[kód-P]),R$7),"")</f>
        <v/>
      </c>
      <c r="S356" s="48" t="str">
        <f ca="1">IF(AND($B356&gt;0,S$7&gt;0),INDEX(Výskyt[#Data],MATCH($B356,Výskyt[kód-P]),S$7),"")</f>
        <v/>
      </c>
      <c r="T356" s="48" t="str">
        <f ca="1">IF(AND($B356&gt;0,T$7&gt;0),INDEX(Výskyt[#Data],MATCH($B356,Výskyt[kód-P]),T$7),"")</f>
        <v/>
      </c>
      <c r="U356" s="48" t="str">
        <f ca="1">IF(AND($B356&gt;0,U$7&gt;0),INDEX(Výskyt[#Data],MATCH($B356,Výskyt[kód-P]),U$7),"")</f>
        <v/>
      </c>
      <c r="V356" s="48" t="str">
        <f ca="1">IF(AND($B356&gt;0,V$7&gt;0),INDEX(Výskyt[#Data],MATCH($B356,Výskyt[kód-P]),V$7),"")</f>
        <v/>
      </c>
      <c r="W356" s="48" t="str">
        <f ca="1">IF(AND($B356&gt;0,W$7&gt;0),INDEX(Výskyt[#Data],MATCH($B356,Výskyt[kód-P]),W$7),"")</f>
        <v/>
      </c>
      <c r="X356" s="48" t="str">
        <f ca="1">IF(AND($B356&gt;0,X$7&gt;0),INDEX(Výskyt[#Data],MATCH($B356,Výskyt[kód-P]),X$7),"")</f>
        <v/>
      </c>
      <c r="Y356" s="48" t="str">
        <f ca="1">IF(AND($B356&gt;0,Y$7&gt;0),INDEX(Výskyt[#Data],MATCH($B356,Výskyt[kód-P]),Y$7),"")</f>
        <v/>
      </c>
      <c r="Z356" s="48" t="str">
        <f ca="1">IF(AND($B356&gt;0,Z$7&gt;0),INDEX(Výskyt[#Data],MATCH($B356,Výskyt[kód-P]),Z$7),"")</f>
        <v/>
      </c>
      <c r="AA356" s="48" t="str">
        <f ca="1">IF(AND($B356&gt;0,AA$7&gt;0),INDEX(Výskyt[#Data],MATCH($B356,Výskyt[kód-P]),AA$7),"")</f>
        <v/>
      </c>
      <c r="AB356" s="48" t="str">
        <f ca="1">IF(AND($B356&gt;0,AB$7&gt;0),INDEX(Výskyt[#Data],MATCH($B356,Výskyt[kód-P]),AB$7),"")</f>
        <v/>
      </c>
      <c r="AC356" s="48" t="str">
        <f ca="1">IF(AND($B356&gt;0,AC$7&gt;0),INDEX(Výskyt[#Data],MATCH($B356,Výskyt[kód-P]),AC$7),"")</f>
        <v/>
      </c>
      <c r="AD356" s="48" t="str">
        <f ca="1">IF(AND($B356&gt;0,AD$7&gt;0),INDEX(Výskyt[#Data],MATCH($B356,Výskyt[kód-P]),AD$7),"")</f>
        <v/>
      </c>
      <c r="AE356" s="48" t="str">
        <f ca="1">IF(AND($B356&gt;0,AE$7&gt;0),INDEX(Výskyt[#Data],MATCH($B356,Výskyt[kód-P]),AE$7),"")</f>
        <v/>
      </c>
      <c r="AF356" s="48" t="str">
        <f ca="1">IF(AND($B356&gt;0,AF$7&gt;0),INDEX(Výskyt[#Data],MATCH($B356,Výskyt[kód-P]),AF$7),"")</f>
        <v/>
      </c>
      <c r="AG356" s="48" t="str">
        <f ca="1">IF(AND($B356&gt;0,AG$7&gt;0),INDEX(Výskyt[#Data],MATCH($B356,Výskyt[kód-P]),AG$7),"")</f>
        <v/>
      </c>
      <c r="AH356" s="48" t="str">
        <f ca="1">IF(AND($B356&gt;0,AH$7&gt;0),INDEX(Výskyt[#Data],MATCH($B356,Výskyt[kód-P]),AH$7),"")</f>
        <v/>
      </c>
      <c r="AI356" s="48" t="str">
        <f ca="1">IF(AND($B356&gt;0,AI$7&gt;0),INDEX(Výskyt[#Data],MATCH($B356,Výskyt[kód-P]),AI$7),"")</f>
        <v/>
      </c>
      <c r="AJ356" s="48" t="str">
        <f ca="1">IF(AND($B356&gt;0,AJ$7&gt;0),INDEX(Výskyt[#Data],MATCH($B356,Výskyt[kód-P]),AJ$7),"")</f>
        <v/>
      </c>
      <c r="AK356" s="48" t="str">
        <f ca="1">IF(AND($B356&gt;0,AK$7&gt;0),INDEX(Výskyt[#Data],MATCH($B356,Výskyt[kód-P]),AK$7),"")</f>
        <v/>
      </c>
      <c r="AL356" s="48" t="str">
        <f ca="1">IF(AND($B356&gt;0,AL$7&gt;0),INDEX(Výskyt[#Data],MATCH($B356,Výskyt[kód-P]),AL$7),"")</f>
        <v/>
      </c>
      <c r="AM356" s="48" t="str">
        <f ca="1">IF(AND($B356&gt;0,AM$7&gt;0),INDEX(Výskyt[#Data],MATCH($B356,Výskyt[kód-P]),AM$7),"")</f>
        <v/>
      </c>
      <c r="AN356" s="48" t="str">
        <f ca="1">IF(AND($B356&gt;0,AN$7&gt;0),INDEX(Výskyt[#Data],MATCH($B356,Výskyt[kód-P]),AN$7),"")</f>
        <v/>
      </c>
      <c r="AO356" s="48" t="str">
        <f ca="1">IF(AND($B356&gt;0,AO$7&gt;0),INDEX(Výskyt[#Data],MATCH($B356,Výskyt[kód-P]),AO$7),"")</f>
        <v/>
      </c>
      <c r="AP356" s="48" t="str">
        <f ca="1">IF(AND($B356&gt;0,AP$7&gt;0),INDEX(Výskyt[#Data],MATCH($B356,Výskyt[kód-P]),AP$7),"")</f>
        <v/>
      </c>
      <c r="AQ356" s="48" t="str">
        <f ca="1">IF(AND($B356&gt;0,AQ$7&gt;0),INDEX(Výskyt[#Data],MATCH($B356,Výskyt[kód-P]),AQ$7),"")</f>
        <v/>
      </c>
      <c r="AR356" s="48" t="str">
        <f ca="1">IF(AND($B356&gt;0,AR$7&gt;0),INDEX(Výskyt[#Data],MATCH($B356,Výskyt[kód-P]),AR$7),"")</f>
        <v/>
      </c>
      <c r="AS356" s="48" t="str">
        <f ca="1">IF(AND($B356&gt;0,AS$7&gt;0),INDEX(Výskyt[#Data],MATCH($B356,Výskyt[kód-P]),AS$7),"")</f>
        <v/>
      </c>
      <c r="AT356" s="48" t="str">
        <f ca="1">IF(AND($B356&gt;0,AT$7&gt;0),INDEX(Výskyt[#Data],MATCH($B356,Výskyt[kód-P]),AT$7),"")</f>
        <v/>
      </c>
      <c r="AU356" s="48" t="str">
        <f ca="1">IF(AND($B356&gt;0,AU$7&gt;0),INDEX(Výskyt[#Data],MATCH($B356,Výskyt[kód-P]),AU$7),"")</f>
        <v/>
      </c>
      <c r="AV356" s="48" t="str">
        <f ca="1">IF(AND($B356&gt;0,AV$7&gt;0),INDEX(Výskyt[#Data],MATCH($B356,Výskyt[kód-P]),AV$7),"")</f>
        <v/>
      </c>
      <c r="AW356" s="48" t="str">
        <f ca="1">IF(AND($B356&gt;0,AW$7&gt;0),INDEX(Výskyt[#Data],MATCH($B356,Výskyt[kód-P]),AW$7),"")</f>
        <v/>
      </c>
      <c r="AX356" s="48" t="str">
        <f ca="1">IF(AND($B356&gt;0,AX$7&gt;0),INDEX(Výskyt[#Data],MATCH($B356,Výskyt[kód-P]),AX$7),"")</f>
        <v/>
      </c>
      <c r="AY356" s="48" t="str">
        <f ca="1">IF(AND($B356&gt;0,AY$7&gt;0),INDEX(Výskyt[#Data],MATCH($B356,Výskyt[kód-P]),AY$7),"")</f>
        <v/>
      </c>
      <c r="AZ356" s="48" t="str">
        <f ca="1">IF(AND($B356&gt;0,AZ$7&gt;0),INDEX(Výskyt[#Data],MATCH($B356,Výskyt[kód-P]),AZ$7),"")</f>
        <v/>
      </c>
      <c r="BA356" s="48" t="str">
        <f ca="1">IF(AND($B356&gt;0,BA$7&gt;0),INDEX(Výskyt[#Data],MATCH($B356,Výskyt[kód-P]),BA$7),"")</f>
        <v/>
      </c>
      <c r="BB356" s="42"/>
    </row>
    <row r="357" spans="1:54" ht="12.75" customHeight="1" x14ac:dyDescent="0.4">
      <c r="A357" s="54">
        <v>349</v>
      </c>
      <c r="B357" s="55" t="str">
        <f>IFERROR(INDEX(Výskyt[[poradie]:[kód-P]],MATCH(A357,Výskyt[poradie],0),2),"")</f>
        <v/>
      </c>
      <c r="C357" s="55" t="str">
        <f>IFERROR(INDEX(Cenník[[Kód]:[Názov]],MATCH($B357,Cenník[Kód]),2),"")</f>
        <v/>
      </c>
      <c r="D357" s="48" t="str">
        <f t="shared" ca="1" si="15"/>
        <v/>
      </c>
      <c r="E357" s="56" t="str">
        <f>IFERROR(INDEX(Cenník[[KódN]:[JC]],MATCH($B357,Cenník[KódN]),2),"")</f>
        <v/>
      </c>
      <c r="F357" s="57" t="str">
        <f t="shared" ca="1" si="16"/>
        <v/>
      </c>
      <c r="G357" s="42"/>
      <c r="H357" s="58" t="str">
        <f t="shared" si="17"/>
        <v/>
      </c>
      <c r="I357" s="48" t="str">
        <f ca="1">IF(AND($B357&gt;0,I$7&gt;0),INDEX(Výskyt[#Data],MATCH($B357,Výskyt[kód-P]),I$7),"")</f>
        <v/>
      </c>
      <c r="J357" s="48" t="str">
        <f ca="1">IF(AND($B357&gt;0,J$7&gt;0),INDEX(Výskyt[#Data],MATCH($B357,Výskyt[kód-P]),J$7),"")</f>
        <v/>
      </c>
      <c r="K357" s="48" t="str">
        <f ca="1">IF(AND($B357&gt;0,K$7&gt;0),INDEX(Výskyt[#Data],MATCH($B357,Výskyt[kód-P]),K$7),"")</f>
        <v/>
      </c>
      <c r="L357" s="48" t="str">
        <f ca="1">IF(AND($B357&gt;0,L$7&gt;0),INDEX(Výskyt[#Data],MATCH($B357,Výskyt[kód-P]),L$7),"")</f>
        <v/>
      </c>
      <c r="M357" s="48" t="str">
        <f ca="1">IF(AND($B357&gt;0,M$7&gt;0),INDEX(Výskyt[#Data],MATCH($B357,Výskyt[kód-P]),M$7),"")</f>
        <v/>
      </c>
      <c r="N357" s="48" t="str">
        <f ca="1">IF(AND($B357&gt;0,N$7&gt;0),INDEX(Výskyt[#Data],MATCH($B357,Výskyt[kód-P]),N$7),"")</f>
        <v/>
      </c>
      <c r="O357" s="48" t="str">
        <f ca="1">IF(AND($B357&gt;0,O$7&gt;0),INDEX(Výskyt[#Data],MATCH($B357,Výskyt[kód-P]),O$7),"")</f>
        <v/>
      </c>
      <c r="P357" s="48" t="str">
        <f ca="1">IF(AND($B357&gt;0,P$7&gt;0),INDEX(Výskyt[#Data],MATCH($B357,Výskyt[kód-P]),P$7),"")</f>
        <v/>
      </c>
      <c r="Q357" s="48" t="str">
        <f ca="1">IF(AND($B357&gt;0,Q$7&gt;0),INDEX(Výskyt[#Data],MATCH($B357,Výskyt[kód-P]),Q$7),"")</f>
        <v/>
      </c>
      <c r="R357" s="48" t="str">
        <f ca="1">IF(AND($B357&gt;0,R$7&gt;0),INDEX(Výskyt[#Data],MATCH($B357,Výskyt[kód-P]),R$7),"")</f>
        <v/>
      </c>
      <c r="S357" s="48" t="str">
        <f ca="1">IF(AND($B357&gt;0,S$7&gt;0),INDEX(Výskyt[#Data],MATCH($B357,Výskyt[kód-P]),S$7),"")</f>
        <v/>
      </c>
      <c r="T357" s="48" t="str">
        <f ca="1">IF(AND($B357&gt;0,T$7&gt;0),INDEX(Výskyt[#Data],MATCH($B357,Výskyt[kód-P]),T$7),"")</f>
        <v/>
      </c>
      <c r="U357" s="48" t="str">
        <f ca="1">IF(AND($B357&gt;0,U$7&gt;0),INDEX(Výskyt[#Data],MATCH($B357,Výskyt[kód-P]),U$7),"")</f>
        <v/>
      </c>
      <c r="V357" s="48" t="str">
        <f ca="1">IF(AND($B357&gt;0,V$7&gt;0),INDEX(Výskyt[#Data],MATCH($B357,Výskyt[kód-P]),V$7),"")</f>
        <v/>
      </c>
      <c r="W357" s="48" t="str">
        <f ca="1">IF(AND($B357&gt;0,W$7&gt;0),INDEX(Výskyt[#Data],MATCH($B357,Výskyt[kód-P]),W$7),"")</f>
        <v/>
      </c>
      <c r="X357" s="48" t="str">
        <f ca="1">IF(AND($B357&gt;0,X$7&gt;0),INDEX(Výskyt[#Data],MATCH($B357,Výskyt[kód-P]),X$7),"")</f>
        <v/>
      </c>
      <c r="Y357" s="48" t="str">
        <f ca="1">IF(AND($B357&gt;0,Y$7&gt;0),INDEX(Výskyt[#Data],MATCH($B357,Výskyt[kód-P]),Y$7),"")</f>
        <v/>
      </c>
      <c r="Z357" s="48" t="str">
        <f ca="1">IF(AND($B357&gt;0,Z$7&gt;0),INDEX(Výskyt[#Data],MATCH($B357,Výskyt[kód-P]),Z$7),"")</f>
        <v/>
      </c>
      <c r="AA357" s="48" t="str">
        <f ca="1">IF(AND($B357&gt;0,AA$7&gt;0),INDEX(Výskyt[#Data],MATCH($B357,Výskyt[kód-P]),AA$7),"")</f>
        <v/>
      </c>
      <c r="AB357" s="48" t="str">
        <f ca="1">IF(AND($B357&gt;0,AB$7&gt;0),INDEX(Výskyt[#Data],MATCH($B357,Výskyt[kód-P]),AB$7),"")</f>
        <v/>
      </c>
      <c r="AC357" s="48" t="str">
        <f ca="1">IF(AND($B357&gt;0,AC$7&gt;0),INDEX(Výskyt[#Data],MATCH($B357,Výskyt[kód-P]),AC$7),"")</f>
        <v/>
      </c>
      <c r="AD357" s="48" t="str">
        <f ca="1">IF(AND($B357&gt;0,AD$7&gt;0),INDEX(Výskyt[#Data],MATCH($B357,Výskyt[kód-P]),AD$7),"")</f>
        <v/>
      </c>
      <c r="AE357" s="48" t="str">
        <f ca="1">IF(AND($B357&gt;0,AE$7&gt;0),INDEX(Výskyt[#Data],MATCH($B357,Výskyt[kód-P]),AE$7),"")</f>
        <v/>
      </c>
      <c r="AF357" s="48" t="str">
        <f ca="1">IF(AND($B357&gt;0,AF$7&gt;0),INDEX(Výskyt[#Data],MATCH($B357,Výskyt[kód-P]),AF$7),"")</f>
        <v/>
      </c>
      <c r="AG357" s="48" t="str">
        <f ca="1">IF(AND($B357&gt;0,AG$7&gt;0),INDEX(Výskyt[#Data],MATCH($B357,Výskyt[kód-P]),AG$7),"")</f>
        <v/>
      </c>
      <c r="AH357" s="48" t="str">
        <f ca="1">IF(AND($B357&gt;0,AH$7&gt;0),INDEX(Výskyt[#Data],MATCH($B357,Výskyt[kód-P]),AH$7),"")</f>
        <v/>
      </c>
      <c r="AI357" s="48" t="str">
        <f ca="1">IF(AND($B357&gt;0,AI$7&gt;0),INDEX(Výskyt[#Data],MATCH($B357,Výskyt[kód-P]),AI$7),"")</f>
        <v/>
      </c>
      <c r="AJ357" s="48" t="str">
        <f ca="1">IF(AND($B357&gt;0,AJ$7&gt;0),INDEX(Výskyt[#Data],MATCH($B357,Výskyt[kód-P]),AJ$7),"")</f>
        <v/>
      </c>
      <c r="AK357" s="48" t="str">
        <f ca="1">IF(AND($B357&gt;0,AK$7&gt;0),INDEX(Výskyt[#Data],MATCH($B357,Výskyt[kód-P]),AK$7),"")</f>
        <v/>
      </c>
      <c r="AL357" s="48" t="str">
        <f ca="1">IF(AND($B357&gt;0,AL$7&gt;0),INDEX(Výskyt[#Data],MATCH($B357,Výskyt[kód-P]),AL$7),"")</f>
        <v/>
      </c>
      <c r="AM357" s="48" t="str">
        <f ca="1">IF(AND($B357&gt;0,AM$7&gt;0),INDEX(Výskyt[#Data],MATCH($B357,Výskyt[kód-P]),AM$7),"")</f>
        <v/>
      </c>
      <c r="AN357" s="48" t="str">
        <f ca="1">IF(AND($B357&gt;0,AN$7&gt;0),INDEX(Výskyt[#Data],MATCH($B357,Výskyt[kód-P]),AN$7),"")</f>
        <v/>
      </c>
      <c r="AO357" s="48" t="str">
        <f ca="1">IF(AND($B357&gt;0,AO$7&gt;0),INDEX(Výskyt[#Data],MATCH($B357,Výskyt[kód-P]),AO$7),"")</f>
        <v/>
      </c>
      <c r="AP357" s="48" t="str">
        <f ca="1">IF(AND($B357&gt;0,AP$7&gt;0),INDEX(Výskyt[#Data],MATCH($B357,Výskyt[kód-P]),AP$7),"")</f>
        <v/>
      </c>
      <c r="AQ357" s="48" t="str">
        <f ca="1">IF(AND($B357&gt;0,AQ$7&gt;0),INDEX(Výskyt[#Data],MATCH($B357,Výskyt[kód-P]),AQ$7),"")</f>
        <v/>
      </c>
      <c r="AR357" s="48" t="str">
        <f ca="1">IF(AND($B357&gt;0,AR$7&gt;0),INDEX(Výskyt[#Data],MATCH($B357,Výskyt[kód-P]),AR$7),"")</f>
        <v/>
      </c>
      <c r="AS357" s="48" t="str">
        <f ca="1">IF(AND($B357&gt;0,AS$7&gt;0),INDEX(Výskyt[#Data],MATCH($B357,Výskyt[kód-P]),AS$7),"")</f>
        <v/>
      </c>
      <c r="AT357" s="48" t="str">
        <f ca="1">IF(AND($B357&gt;0,AT$7&gt;0),INDEX(Výskyt[#Data],MATCH($B357,Výskyt[kód-P]),AT$7),"")</f>
        <v/>
      </c>
      <c r="AU357" s="48" t="str">
        <f ca="1">IF(AND($B357&gt;0,AU$7&gt;0),INDEX(Výskyt[#Data],MATCH($B357,Výskyt[kód-P]),AU$7),"")</f>
        <v/>
      </c>
      <c r="AV357" s="48" t="str">
        <f ca="1">IF(AND($B357&gt;0,AV$7&gt;0),INDEX(Výskyt[#Data],MATCH($B357,Výskyt[kód-P]),AV$7),"")</f>
        <v/>
      </c>
      <c r="AW357" s="48" t="str">
        <f ca="1">IF(AND($B357&gt;0,AW$7&gt;0),INDEX(Výskyt[#Data],MATCH($B357,Výskyt[kód-P]),AW$7),"")</f>
        <v/>
      </c>
      <c r="AX357" s="48" t="str">
        <f ca="1">IF(AND($B357&gt;0,AX$7&gt;0),INDEX(Výskyt[#Data],MATCH($B357,Výskyt[kód-P]),AX$7),"")</f>
        <v/>
      </c>
      <c r="AY357" s="48" t="str">
        <f ca="1">IF(AND($B357&gt;0,AY$7&gt;0),INDEX(Výskyt[#Data],MATCH($B357,Výskyt[kód-P]),AY$7),"")</f>
        <v/>
      </c>
      <c r="AZ357" s="48" t="str">
        <f ca="1">IF(AND($B357&gt;0,AZ$7&gt;0),INDEX(Výskyt[#Data],MATCH($B357,Výskyt[kód-P]),AZ$7),"")</f>
        <v/>
      </c>
      <c r="BA357" s="48" t="str">
        <f ca="1">IF(AND($B357&gt;0,BA$7&gt;0),INDEX(Výskyt[#Data],MATCH($B357,Výskyt[kód-P]),BA$7),"")</f>
        <v/>
      </c>
      <c r="BB357" s="42"/>
    </row>
    <row r="358" spans="1:54" ht="12.75" customHeight="1" x14ac:dyDescent="0.4">
      <c r="A358" s="54">
        <v>350</v>
      </c>
      <c r="B358" s="55" t="str">
        <f>IFERROR(INDEX(Výskyt[[poradie]:[kód-P]],MATCH(A358,Výskyt[poradie],0),2),"")</f>
        <v/>
      </c>
      <c r="C358" s="55" t="str">
        <f>IFERROR(INDEX(Cenník[[Kód]:[Názov]],MATCH($B358,Cenník[Kód]),2),"")</f>
        <v/>
      </c>
      <c r="D358" s="48" t="str">
        <f t="shared" ca="1" si="15"/>
        <v/>
      </c>
      <c r="E358" s="56" t="str">
        <f>IFERROR(INDEX(Cenník[[KódN]:[JC]],MATCH($B358,Cenník[KódN]),2),"")</f>
        <v/>
      </c>
      <c r="F358" s="57" t="str">
        <f t="shared" ca="1" si="16"/>
        <v/>
      </c>
      <c r="G358" s="42"/>
      <c r="H358" s="58" t="str">
        <f t="shared" si="17"/>
        <v/>
      </c>
      <c r="I358" s="48" t="str">
        <f ca="1">IF(AND($B358&gt;0,I$7&gt;0),INDEX(Výskyt[#Data],MATCH($B358,Výskyt[kód-P]),I$7),"")</f>
        <v/>
      </c>
      <c r="J358" s="48" t="str">
        <f ca="1">IF(AND($B358&gt;0,J$7&gt;0),INDEX(Výskyt[#Data],MATCH($B358,Výskyt[kód-P]),J$7),"")</f>
        <v/>
      </c>
      <c r="K358" s="48" t="str">
        <f ca="1">IF(AND($B358&gt;0,K$7&gt;0),INDEX(Výskyt[#Data],MATCH($B358,Výskyt[kód-P]),K$7),"")</f>
        <v/>
      </c>
      <c r="L358" s="48" t="str">
        <f ca="1">IF(AND($B358&gt;0,L$7&gt;0),INDEX(Výskyt[#Data],MATCH($B358,Výskyt[kód-P]),L$7),"")</f>
        <v/>
      </c>
      <c r="M358" s="48" t="str">
        <f ca="1">IF(AND($B358&gt;0,M$7&gt;0),INDEX(Výskyt[#Data],MATCH($B358,Výskyt[kód-P]),M$7),"")</f>
        <v/>
      </c>
      <c r="N358" s="48" t="str">
        <f ca="1">IF(AND($B358&gt;0,N$7&gt;0),INDEX(Výskyt[#Data],MATCH($B358,Výskyt[kód-P]),N$7),"")</f>
        <v/>
      </c>
      <c r="O358" s="48" t="str">
        <f ca="1">IF(AND($B358&gt;0,O$7&gt;0),INDEX(Výskyt[#Data],MATCH($B358,Výskyt[kód-P]),O$7),"")</f>
        <v/>
      </c>
      <c r="P358" s="48" t="str">
        <f ca="1">IF(AND($B358&gt;0,P$7&gt;0),INDEX(Výskyt[#Data],MATCH($B358,Výskyt[kód-P]),P$7),"")</f>
        <v/>
      </c>
      <c r="Q358" s="48" t="str">
        <f ca="1">IF(AND($B358&gt;0,Q$7&gt;0),INDEX(Výskyt[#Data],MATCH($B358,Výskyt[kód-P]),Q$7),"")</f>
        <v/>
      </c>
      <c r="R358" s="48" t="str">
        <f ca="1">IF(AND($B358&gt;0,R$7&gt;0),INDEX(Výskyt[#Data],MATCH($B358,Výskyt[kód-P]),R$7),"")</f>
        <v/>
      </c>
      <c r="S358" s="48" t="str">
        <f ca="1">IF(AND($B358&gt;0,S$7&gt;0),INDEX(Výskyt[#Data],MATCH($B358,Výskyt[kód-P]),S$7),"")</f>
        <v/>
      </c>
      <c r="T358" s="48" t="str">
        <f ca="1">IF(AND($B358&gt;0,T$7&gt;0),INDEX(Výskyt[#Data],MATCH($B358,Výskyt[kód-P]),T$7),"")</f>
        <v/>
      </c>
      <c r="U358" s="48" t="str">
        <f ca="1">IF(AND($B358&gt;0,U$7&gt;0),INDEX(Výskyt[#Data],MATCH($B358,Výskyt[kód-P]),U$7),"")</f>
        <v/>
      </c>
      <c r="V358" s="48" t="str">
        <f ca="1">IF(AND($B358&gt;0,V$7&gt;0),INDEX(Výskyt[#Data],MATCH($B358,Výskyt[kód-P]),V$7),"")</f>
        <v/>
      </c>
      <c r="W358" s="48" t="str">
        <f ca="1">IF(AND($B358&gt;0,W$7&gt;0),INDEX(Výskyt[#Data],MATCH($B358,Výskyt[kód-P]),W$7),"")</f>
        <v/>
      </c>
      <c r="X358" s="48" t="str">
        <f ca="1">IF(AND($B358&gt;0,X$7&gt;0),INDEX(Výskyt[#Data],MATCH($B358,Výskyt[kód-P]),X$7),"")</f>
        <v/>
      </c>
      <c r="Y358" s="48" t="str">
        <f ca="1">IF(AND($B358&gt;0,Y$7&gt;0),INDEX(Výskyt[#Data],MATCH($B358,Výskyt[kód-P]),Y$7),"")</f>
        <v/>
      </c>
      <c r="Z358" s="48" t="str">
        <f ca="1">IF(AND($B358&gt;0,Z$7&gt;0),INDEX(Výskyt[#Data],MATCH($B358,Výskyt[kód-P]),Z$7),"")</f>
        <v/>
      </c>
      <c r="AA358" s="48" t="str">
        <f ca="1">IF(AND($B358&gt;0,AA$7&gt;0),INDEX(Výskyt[#Data],MATCH($B358,Výskyt[kód-P]),AA$7),"")</f>
        <v/>
      </c>
      <c r="AB358" s="48" t="str">
        <f ca="1">IF(AND($B358&gt;0,AB$7&gt;0),INDEX(Výskyt[#Data],MATCH($B358,Výskyt[kód-P]),AB$7),"")</f>
        <v/>
      </c>
      <c r="AC358" s="48" t="str">
        <f ca="1">IF(AND($B358&gt;0,AC$7&gt;0),INDEX(Výskyt[#Data],MATCH($B358,Výskyt[kód-P]),AC$7),"")</f>
        <v/>
      </c>
      <c r="AD358" s="48" t="str">
        <f ca="1">IF(AND($B358&gt;0,AD$7&gt;0),INDEX(Výskyt[#Data],MATCH($B358,Výskyt[kód-P]),AD$7),"")</f>
        <v/>
      </c>
      <c r="AE358" s="48" t="str">
        <f ca="1">IF(AND($B358&gt;0,AE$7&gt;0),INDEX(Výskyt[#Data],MATCH($B358,Výskyt[kód-P]),AE$7),"")</f>
        <v/>
      </c>
      <c r="AF358" s="48" t="str">
        <f ca="1">IF(AND($B358&gt;0,AF$7&gt;0),INDEX(Výskyt[#Data],MATCH($B358,Výskyt[kód-P]),AF$7),"")</f>
        <v/>
      </c>
      <c r="AG358" s="48" t="str">
        <f ca="1">IF(AND($B358&gt;0,AG$7&gt;0),INDEX(Výskyt[#Data],MATCH($B358,Výskyt[kód-P]),AG$7),"")</f>
        <v/>
      </c>
      <c r="AH358" s="48" t="str">
        <f ca="1">IF(AND($B358&gt;0,AH$7&gt;0),INDEX(Výskyt[#Data],MATCH($B358,Výskyt[kód-P]),AH$7),"")</f>
        <v/>
      </c>
      <c r="AI358" s="48" t="str">
        <f ca="1">IF(AND($B358&gt;0,AI$7&gt;0),INDEX(Výskyt[#Data],MATCH($B358,Výskyt[kód-P]),AI$7),"")</f>
        <v/>
      </c>
      <c r="AJ358" s="48" t="str">
        <f ca="1">IF(AND($B358&gt;0,AJ$7&gt;0),INDEX(Výskyt[#Data],MATCH($B358,Výskyt[kód-P]),AJ$7),"")</f>
        <v/>
      </c>
      <c r="AK358" s="48" t="str">
        <f ca="1">IF(AND($B358&gt;0,AK$7&gt;0),INDEX(Výskyt[#Data],MATCH($B358,Výskyt[kód-P]),AK$7),"")</f>
        <v/>
      </c>
      <c r="AL358" s="48" t="str">
        <f ca="1">IF(AND($B358&gt;0,AL$7&gt;0),INDEX(Výskyt[#Data],MATCH($B358,Výskyt[kód-P]),AL$7),"")</f>
        <v/>
      </c>
      <c r="AM358" s="48" t="str">
        <f ca="1">IF(AND($B358&gt;0,AM$7&gt;0),INDEX(Výskyt[#Data],MATCH($B358,Výskyt[kód-P]),AM$7),"")</f>
        <v/>
      </c>
      <c r="AN358" s="48" t="str">
        <f ca="1">IF(AND($B358&gt;0,AN$7&gt;0),INDEX(Výskyt[#Data],MATCH($B358,Výskyt[kód-P]),AN$7),"")</f>
        <v/>
      </c>
      <c r="AO358" s="48" t="str">
        <f ca="1">IF(AND($B358&gt;0,AO$7&gt;0),INDEX(Výskyt[#Data],MATCH($B358,Výskyt[kód-P]),AO$7),"")</f>
        <v/>
      </c>
      <c r="AP358" s="48" t="str">
        <f ca="1">IF(AND($B358&gt;0,AP$7&gt;0),INDEX(Výskyt[#Data],MATCH($B358,Výskyt[kód-P]),AP$7),"")</f>
        <v/>
      </c>
      <c r="AQ358" s="48" t="str">
        <f ca="1">IF(AND($B358&gt;0,AQ$7&gt;0),INDEX(Výskyt[#Data],MATCH($B358,Výskyt[kód-P]),AQ$7),"")</f>
        <v/>
      </c>
      <c r="AR358" s="48" t="str">
        <f ca="1">IF(AND($B358&gt;0,AR$7&gt;0),INDEX(Výskyt[#Data],MATCH($B358,Výskyt[kód-P]),AR$7),"")</f>
        <v/>
      </c>
      <c r="AS358" s="48" t="str">
        <f ca="1">IF(AND($B358&gt;0,AS$7&gt;0),INDEX(Výskyt[#Data],MATCH($B358,Výskyt[kód-P]),AS$7),"")</f>
        <v/>
      </c>
      <c r="AT358" s="48" t="str">
        <f ca="1">IF(AND($B358&gt;0,AT$7&gt;0),INDEX(Výskyt[#Data],MATCH($B358,Výskyt[kód-P]),AT$7),"")</f>
        <v/>
      </c>
      <c r="AU358" s="48" t="str">
        <f ca="1">IF(AND($B358&gt;0,AU$7&gt;0),INDEX(Výskyt[#Data],MATCH($B358,Výskyt[kód-P]),AU$7),"")</f>
        <v/>
      </c>
      <c r="AV358" s="48" t="str">
        <f ca="1">IF(AND($B358&gt;0,AV$7&gt;0),INDEX(Výskyt[#Data],MATCH($B358,Výskyt[kód-P]),AV$7),"")</f>
        <v/>
      </c>
      <c r="AW358" s="48" t="str">
        <f ca="1">IF(AND($B358&gt;0,AW$7&gt;0),INDEX(Výskyt[#Data],MATCH($B358,Výskyt[kód-P]),AW$7),"")</f>
        <v/>
      </c>
      <c r="AX358" s="48" t="str">
        <f ca="1">IF(AND($B358&gt;0,AX$7&gt;0),INDEX(Výskyt[#Data],MATCH($B358,Výskyt[kód-P]),AX$7),"")</f>
        <v/>
      </c>
      <c r="AY358" s="48" t="str">
        <f ca="1">IF(AND($B358&gt;0,AY$7&gt;0),INDEX(Výskyt[#Data],MATCH($B358,Výskyt[kód-P]),AY$7),"")</f>
        <v/>
      </c>
      <c r="AZ358" s="48" t="str">
        <f ca="1">IF(AND($B358&gt;0,AZ$7&gt;0),INDEX(Výskyt[#Data],MATCH($B358,Výskyt[kód-P]),AZ$7),"")</f>
        <v/>
      </c>
      <c r="BA358" s="48" t="str">
        <f ca="1">IF(AND($B358&gt;0,BA$7&gt;0),INDEX(Výskyt[#Data],MATCH($B358,Výskyt[kód-P]),BA$7),"")</f>
        <v/>
      </c>
      <c r="BB358" s="42"/>
    </row>
    <row r="359" spans="1:54" ht="12.75" customHeight="1" x14ac:dyDescent="0.4">
      <c r="A359" s="54">
        <v>351</v>
      </c>
      <c r="B359" s="55" t="str">
        <f>IFERROR(INDEX(Výskyt[[poradie]:[kód-P]],MATCH(A359,Výskyt[poradie],0),2),"")</f>
        <v/>
      </c>
      <c r="C359" s="55" t="str">
        <f>IFERROR(INDEX(Cenník[[Kód]:[Názov]],MATCH($B359,Cenník[Kód]),2),"")</f>
        <v/>
      </c>
      <c r="D359" s="48" t="str">
        <f t="shared" ca="1" si="15"/>
        <v/>
      </c>
      <c r="E359" s="56" t="str">
        <f>IFERROR(INDEX(Cenník[[KódN]:[JC]],MATCH($B359,Cenník[KódN]),2),"")</f>
        <v/>
      </c>
      <c r="F359" s="57" t="str">
        <f t="shared" ca="1" si="16"/>
        <v/>
      </c>
      <c r="G359" s="42"/>
      <c r="H359" s="58" t="str">
        <f t="shared" si="17"/>
        <v/>
      </c>
      <c r="I359" s="48" t="str">
        <f ca="1">IF(AND($B359&gt;0,I$7&gt;0),INDEX(Výskyt[#Data],MATCH($B359,Výskyt[kód-P]),I$7),"")</f>
        <v/>
      </c>
      <c r="J359" s="48" t="str">
        <f ca="1">IF(AND($B359&gt;0,J$7&gt;0),INDEX(Výskyt[#Data],MATCH($B359,Výskyt[kód-P]),J$7),"")</f>
        <v/>
      </c>
      <c r="K359" s="48" t="str">
        <f ca="1">IF(AND($B359&gt;0,K$7&gt;0),INDEX(Výskyt[#Data],MATCH($B359,Výskyt[kód-P]),K$7),"")</f>
        <v/>
      </c>
      <c r="L359" s="48" t="str">
        <f ca="1">IF(AND($B359&gt;0,L$7&gt;0),INDEX(Výskyt[#Data],MATCH($B359,Výskyt[kód-P]),L$7),"")</f>
        <v/>
      </c>
      <c r="M359" s="48" t="str">
        <f ca="1">IF(AND($B359&gt;0,M$7&gt;0),INDEX(Výskyt[#Data],MATCH($B359,Výskyt[kód-P]),M$7),"")</f>
        <v/>
      </c>
      <c r="N359" s="48" t="str">
        <f ca="1">IF(AND($B359&gt;0,N$7&gt;0),INDEX(Výskyt[#Data],MATCH($B359,Výskyt[kód-P]),N$7),"")</f>
        <v/>
      </c>
      <c r="O359" s="48" t="str">
        <f ca="1">IF(AND($B359&gt;0,O$7&gt;0),INDEX(Výskyt[#Data],MATCH($B359,Výskyt[kód-P]),O$7),"")</f>
        <v/>
      </c>
      <c r="P359" s="48" t="str">
        <f ca="1">IF(AND($B359&gt;0,P$7&gt;0),INDEX(Výskyt[#Data],MATCH($B359,Výskyt[kód-P]),P$7),"")</f>
        <v/>
      </c>
      <c r="Q359" s="48" t="str">
        <f ca="1">IF(AND($B359&gt;0,Q$7&gt;0),INDEX(Výskyt[#Data],MATCH($B359,Výskyt[kód-P]),Q$7),"")</f>
        <v/>
      </c>
      <c r="R359" s="48" t="str">
        <f ca="1">IF(AND($B359&gt;0,R$7&gt;0),INDEX(Výskyt[#Data],MATCH($B359,Výskyt[kód-P]),R$7),"")</f>
        <v/>
      </c>
      <c r="S359" s="48" t="str">
        <f ca="1">IF(AND($B359&gt;0,S$7&gt;0),INDEX(Výskyt[#Data],MATCH($B359,Výskyt[kód-P]),S$7),"")</f>
        <v/>
      </c>
      <c r="T359" s="48" t="str">
        <f ca="1">IF(AND($B359&gt;0,T$7&gt;0),INDEX(Výskyt[#Data],MATCH($B359,Výskyt[kód-P]),T$7),"")</f>
        <v/>
      </c>
      <c r="U359" s="48" t="str">
        <f ca="1">IF(AND($B359&gt;0,U$7&gt;0),INDEX(Výskyt[#Data],MATCH($B359,Výskyt[kód-P]),U$7),"")</f>
        <v/>
      </c>
      <c r="V359" s="48" t="str">
        <f ca="1">IF(AND($B359&gt;0,V$7&gt;0),INDEX(Výskyt[#Data],MATCH($B359,Výskyt[kód-P]),V$7),"")</f>
        <v/>
      </c>
      <c r="W359" s="48" t="str">
        <f ca="1">IF(AND($B359&gt;0,W$7&gt;0),INDEX(Výskyt[#Data],MATCH($B359,Výskyt[kód-P]),W$7),"")</f>
        <v/>
      </c>
      <c r="X359" s="48" t="str">
        <f ca="1">IF(AND($B359&gt;0,X$7&gt;0),INDEX(Výskyt[#Data],MATCH($B359,Výskyt[kód-P]),X$7),"")</f>
        <v/>
      </c>
      <c r="Y359" s="48" t="str">
        <f ca="1">IF(AND($B359&gt;0,Y$7&gt;0),INDEX(Výskyt[#Data],MATCH($B359,Výskyt[kód-P]),Y$7),"")</f>
        <v/>
      </c>
      <c r="Z359" s="48" t="str">
        <f ca="1">IF(AND($B359&gt;0,Z$7&gt;0),INDEX(Výskyt[#Data],MATCH($B359,Výskyt[kód-P]),Z$7),"")</f>
        <v/>
      </c>
      <c r="AA359" s="48" t="str">
        <f ca="1">IF(AND($B359&gt;0,AA$7&gt;0),INDEX(Výskyt[#Data],MATCH($B359,Výskyt[kód-P]),AA$7),"")</f>
        <v/>
      </c>
      <c r="AB359" s="48" t="str">
        <f ca="1">IF(AND($B359&gt;0,AB$7&gt;0),INDEX(Výskyt[#Data],MATCH($B359,Výskyt[kód-P]),AB$7),"")</f>
        <v/>
      </c>
      <c r="AC359" s="48" t="str">
        <f ca="1">IF(AND($B359&gt;0,AC$7&gt;0),INDEX(Výskyt[#Data],MATCH($B359,Výskyt[kód-P]),AC$7),"")</f>
        <v/>
      </c>
      <c r="AD359" s="48" t="str">
        <f ca="1">IF(AND($B359&gt;0,AD$7&gt;0),INDEX(Výskyt[#Data],MATCH($B359,Výskyt[kód-P]),AD$7),"")</f>
        <v/>
      </c>
      <c r="AE359" s="48" t="str">
        <f ca="1">IF(AND($B359&gt;0,AE$7&gt;0),INDEX(Výskyt[#Data],MATCH($B359,Výskyt[kód-P]),AE$7),"")</f>
        <v/>
      </c>
      <c r="AF359" s="48" t="str">
        <f ca="1">IF(AND($B359&gt;0,AF$7&gt;0),INDEX(Výskyt[#Data],MATCH($B359,Výskyt[kód-P]),AF$7),"")</f>
        <v/>
      </c>
      <c r="AG359" s="48" t="str">
        <f ca="1">IF(AND($B359&gt;0,AG$7&gt;0),INDEX(Výskyt[#Data],MATCH($B359,Výskyt[kód-P]),AG$7),"")</f>
        <v/>
      </c>
      <c r="AH359" s="48" t="str">
        <f ca="1">IF(AND($B359&gt;0,AH$7&gt;0),INDEX(Výskyt[#Data],MATCH($B359,Výskyt[kód-P]),AH$7),"")</f>
        <v/>
      </c>
      <c r="AI359" s="48" t="str">
        <f ca="1">IF(AND($B359&gt;0,AI$7&gt;0),INDEX(Výskyt[#Data],MATCH($B359,Výskyt[kód-P]),AI$7),"")</f>
        <v/>
      </c>
      <c r="AJ359" s="48" t="str">
        <f ca="1">IF(AND($B359&gt;0,AJ$7&gt;0),INDEX(Výskyt[#Data],MATCH($B359,Výskyt[kód-P]),AJ$7),"")</f>
        <v/>
      </c>
      <c r="AK359" s="48" t="str">
        <f ca="1">IF(AND($B359&gt;0,AK$7&gt;0),INDEX(Výskyt[#Data],MATCH($B359,Výskyt[kód-P]),AK$7),"")</f>
        <v/>
      </c>
      <c r="AL359" s="48" t="str">
        <f ca="1">IF(AND($B359&gt;0,AL$7&gt;0),INDEX(Výskyt[#Data],MATCH($B359,Výskyt[kód-P]),AL$7),"")</f>
        <v/>
      </c>
      <c r="AM359" s="48" t="str">
        <f ca="1">IF(AND($B359&gt;0,AM$7&gt;0),INDEX(Výskyt[#Data],MATCH($B359,Výskyt[kód-P]),AM$7),"")</f>
        <v/>
      </c>
      <c r="AN359" s="48" t="str">
        <f ca="1">IF(AND($B359&gt;0,AN$7&gt;0),INDEX(Výskyt[#Data],MATCH($B359,Výskyt[kód-P]),AN$7),"")</f>
        <v/>
      </c>
      <c r="AO359" s="48" t="str">
        <f ca="1">IF(AND($B359&gt;0,AO$7&gt;0),INDEX(Výskyt[#Data],MATCH($B359,Výskyt[kód-P]),AO$7),"")</f>
        <v/>
      </c>
      <c r="AP359" s="48" t="str">
        <f ca="1">IF(AND($B359&gt;0,AP$7&gt;0),INDEX(Výskyt[#Data],MATCH($B359,Výskyt[kód-P]),AP$7),"")</f>
        <v/>
      </c>
      <c r="AQ359" s="48" t="str">
        <f ca="1">IF(AND($B359&gt;0,AQ$7&gt;0),INDEX(Výskyt[#Data],MATCH($B359,Výskyt[kód-P]),AQ$7),"")</f>
        <v/>
      </c>
      <c r="AR359" s="48" t="str">
        <f ca="1">IF(AND($B359&gt;0,AR$7&gt;0),INDEX(Výskyt[#Data],MATCH($B359,Výskyt[kód-P]),AR$7),"")</f>
        <v/>
      </c>
      <c r="AS359" s="48" t="str">
        <f ca="1">IF(AND($B359&gt;0,AS$7&gt;0),INDEX(Výskyt[#Data],MATCH($B359,Výskyt[kód-P]),AS$7),"")</f>
        <v/>
      </c>
      <c r="AT359" s="48" t="str">
        <f ca="1">IF(AND($B359&gt;0,AT$7&gt;0),INDEX(Výskyt[#Data],MATCH($B359,Výskyt[kód-P]),AT$7),"")</f>
        <v/>
      </c>
      <c r="AU359" s="48" t="str">
        <f ca="1">IF(AND($B359&gt;0,AU$7&gt;0),INDEX(Výskyt[#Data],MATCH($B359,Výskyt[kód-P]),AU$7),"")</f>
        <v/>
      </c>
      <c r="AV359" s="48" t="str">
        <f ca="1">IF(AND($B359&gt;0,AV$7&gt;0),INDEX(Výskyt[#Data],MATCH($B359,Výskyt[kód-P]),AV$7),"")</f>
        <v/>
      </c>
      <c r="AW359" s="48" t="str">
        <f ca="1">IF(AND($B359&gt;0,AW$7&gt;0),INDEX(Výskyt[#Data],MATCH($B359,Výskyt[kód-P]),AW$7),"")</f>
        <v/>
      </c>
      <c r="AX359" s="48" t="str">
        <f ca="1">IF(AND($B359&gt;0,AX$7&gt;0),INDEX(Výskyt[#Data],MATCH($B359,Výskyt[kód-P]),AX$7),"")</f>
        <v/>
      </c>
      <c r="AY359" s="48" t="str">
        <f ca="1">IF(AND($B359&gt;0,AY$7&gt;0),INDEX(Výskyt[#Data],MATCH($B359,Výskyt[kód-P]),AY$7),"")</f>
        <v/>
      </c>
      <c r="AZ359" s="48" t="str">
        <f ca="1">IF(AND($B359&gt;0,AZ$7&gt;0),INDEX(Výskyt[#Data],MATCH($B359,Výskyt[kód-P]),AZ$7),"")</f>
        <v/>
      </c>
      <c r="BA359" s="48" t="str">
        <f ca="1">IF(AND($B359&gt;0,BA$7&gt;0),INDEX(Výskyt[#Data],MATCH($B359,Výskyt[kód-P]),BA$7),"")</f>
        <v/>
      </c>
      <c r="BB359" s="42"/>
    </row>
    <row r="360" spans="1:54" ht="12.75" customHeight="1" x14ac:dyDescent="0.4">
      <c r="A360" s="54">
        <v>352</v>
      </c>
      <c r="B360" s="55" t="str">
        <f>IFERROR(INDEX(Výskyt[[poradie]:[kód-P]],MATCH(A360,Výskyt[poradie],0),2),"")</f>
        <v/>
      </c>
      <c r="C360" s="55" t="str">
        <f>IFERROR(INDEX(Cenník[[Kód]:[Názov]],MATCH($B360,Cenník[Kód]),2),"")</f>
        <v/>
      </c>
      <c r="D360" s="48" t="str">
        <f t="shared" ca="1" si="15"/>
        <v/>
      </c>
      <c r="E360" s="56" t="str">
        <f>IFERROR(INDEX(Cenník[[KódN]:[JC]],MATCH($B360,Cenník[KódN]),2),"")</f>
        <v/>
      </c>
      <c r="F360" s="57" t="str">
        <f t="shared" ca="1" si="16"/>
        <v/>
      </c>
      <c r="G360" s="42"/>
      <c r="H360" s="58" t="str">
        <f t="shared" si="17"/>
        <v/>
      </c>
      <c r="I360" s="48" t="str">
        <f ca="1">IF(AND($B360&gt;0,I$7&gt;0),INDEX(Výskyt[#Data],MATCH($B360,Výskyt[kód-P]),I$7),"")</f>
        <v/>
      </c>
      <c r="J360" s="48" t="str">
        <f ca="1">IF(AND($B360&gt;0,J$7&gt;0),INDEX(Výskyt[#Data],MATCH($B360,Výskyt[kód-P]),J$7),"")</f>
        <v/>
      </c>
      <c r="K360" s="48" t="str">
        <f ca="1">IF(AND($B360&gt;0,K$7&gt;0),INDEX(Výskyt[#Data],MATCH($B360,Výskyt[kód-P]),K$7),"")</f>
        <v/>
      </c>
      <c r="L360" s="48" t="str">
        <f ca="1">IF(AND($B360&gt;0,L$7&gt;0),INDEX(Výskyt[#Data],MATCH($B360,Výskyt[kód-P]),L$7),"")</f>
        <v/>
      </c>
      <c r="M360" s="48" t="str">
        <f ca="1">IF(AND($B360&gt;0,M$7&gt;0),INDEX(Výskyt[#Data],MATCH($B360,Výskyt[kód-P]),M$7),"")</f>
        <v/>
      </c>
      <c r="N360" s="48" t="str">
        <f ca="1">IF(AND($B360&gt;0,N$7&gt;0),INDEX(Výskyt[#Data],MATCH($B360,Výskyt[kód-P]),N$7),"")</f>
        <v/>
      </c>
      <c r="O360" s="48" t="str">
        <f ca="1">IF(AND($B360&gt;0,O$7&gt;0),INDEX(Výskyt[#Data],MATCH($B360,Výskyt[kód-P]),O$7),"")</f>
        <v/>
      </c>
      <c r="P360" s="48" t="str">
        <f ca="1">IF(AND($B360&gt;0,P$7&gt;0),INDEX(Výskyt[#Data],MATCH($B360,Výskyt[kód-P]),P$7),"")</f>
        <v/>
      </c>
      <c r="Q360" s="48" t="str">
        <f ca="1">IF(AND($B360&gt;0,Q$7&gt;0),INDEX(Výskyt[#Data],MATCH($B360,Výskyt[kód-P]),Q$7),"")</f>
        <v/>
      </c>
      <c r="R360" s="48" t="str">
        <f ca="1">IF(AND($B360&gt;0,R$7&gt;0),INDEX(Výskyt[#Data],MATCH($B360,Výskyt[kód-P]),R$7),"")</f>
        <v/>
      </c>
      <c r="S360" s="48" t="str">
        <f ca="1">IF(AND($B360&gt;0,S$7&gt;0),INDEX(Výskyt[#Data],MATCH($B360,Výskyt[kód-P]),S$7),"")</f>
        <v/>
      </c>
      <c r="T360" s="48" t="str">
        <f ca="1">IF(AND($B360&gt;0,T$7&gt;0),INDEX(Výskyt[#Data],MATCH($B360,Výskyt[kód-P]),T$7),"")</f>
        <v/>
      </c>
      <c r="U360" s="48" t="str">
        <f ca="1">IF(AND($B360&gt;0,U$7&gt;0),INDEX(Výskyt[#Data],MATCH($B360,Výskyt[kód-P]),U$7),"")</f>
        <v/>
      </c>
      <c r="V360" s="48" t="str">
        <f ca="1">IF(AND($B360&gt;0,V$7&gt;0),INDEX(Výskyt[#Data],MATCH($B360,Výskyt[kód-P]),V$7),"")</f>
        <v/>
      </c>
      <c r="W360" s="48" t="str">
        <f ca="1">IF(AND($B360&gt;0,W$7&gt;0),INDEX(Výskyt[#Data],MATCH($B360,Výskyt[kód-P]),W$7),"")</f>
        <v/>
      </c>
      <c r="X360" s="48" t="str">
        <f ca="1">IF(AND($B360&gt;0,X$7&gt;0),INDEX(Výskyt[#Data],MATCH($B360,Výskyt[kód-P]),X$7),"")</f>
        <v/>
      </c>
      <c r="Y360" s="48" t="str">
        <f ca="1">IF(AND($B360&gt;0,Y$7&gt;0),INDEX(Výskyt[#Data],MATCH($B360,Výskyt[kód-P]),Y$7),"")</f>
        <v/>
      </c>
      <c r="Z360" s="48" t="str">
        <f ca="1">IF(AND($B360&gt;0,Z$7&gt;0),INDEX(Výskyt[#Data],MATCH($B360,Výskyt[kód-P]),Z$7),"")</f>
        <v/>
      </c>
      <c r="AA360" s="48" t="str">
        <f ca="1">IF(AND($B360&gt;0,AA$7&gt;0),INDEX(Výskyt[#Data],MATCH($B360,Výskyt[kód-P]),AA$7),"")</f>
        <v/>
      </c>
      <c r="AB360" s="48" t="str">
        <f ca="1">IF(AND($B360&gt;0,AB$7&gt;0),INDEX(Výskyt[#Data],MATCH($B360,Výskyt[kód-P]),AB$7),"")</f>
        <v/>
      </c>
      <c r="AC360" s="48" t="str">
        <f ca="1">IF(AND($B360&gt;0,AC$7&gt;0),INDEX(Výskyt[#Data],MATCH($B360,Výskyt[kód-P]),AC$7),"")</f>
        <v/>
      </c>
      <c r="AD360" s="48" t="str">
        <f ca="1">IF(AND($B360&gt;0,AD$7&gt;0),INDEX(Výskyt[#Data],MATCH($B360,Výskyt[kód-P]),AD$7),"")</f>
        <v/>
      </c>
      <c r="AE360" s="48" t="str">
        <f ca="1">IF(AND($B360&gt;0,AE$7&gt;0),INDEX(Výskyt[#Data],MATCH($B360,Výskyt[kód-P]),AE$7),"")</f>
        <v/>
      </c>
      <c r="AF360" s="48" t="str">
        <f ca="1">IF(AND($B360&gt;0,AF$7&gt;0),INDEX(Výskyt[#Data],MATCH($B360,Výskyt[kód-P]),AF$7),"")</f>
        <v/>
      </c>
      <c r="AG360" s="48" t="str">
        <f ca="1">IF(AND($B360&gt;0,AG$7&gt;0),INDEX(Výskyt[#Data],MATCH($B360,Výskyt[kód-P]),AG$7),"")</f>
        <v/>
      </c>
      <c r="AH360" s="48" t="str">
        <f ca="1">IF(AND($B360&gt;0,AH$7&gt;0),INDEX(Výskyt[#Data],MATCH($B360,Výskyt[kód-P]),AH$7),"")</f>
        <v/>
      </c>
      <c r="AI360" s="48" t="str">
        <f ca="1">IF(AND($B360&gt;0,AI$7&gt;0),INDEX(Výskyt[#Data],MATCH($B360,Výskyt[kód-P]),AI$7),"")</f>
        <v/>
      </c>
      <c r="AJ360" s="48" t="str">
        <f ca="1">IF(AND($B360&gt;0,AJ$7&gt;0),INDEX(Výskyt[#Data],MATCH($B360,Výskyt[kód-P]),AJ$7),"")</f>
        <v/>
      </c>
      <c r="AK360" s="48" t="str">
        <f ca="1">IF(AND($B360&gt;0,AK$7&gt;0),INDEX(Výskyt[#Data],MATCH($B360,Výskyt[kód-P]),AK$7),"")</f>
        <v/>
      </c>
      <c r="AL360" s="48" t="str">
        <f ca="1">IF(AND($B360&gt;0,AL$7&gt;0),INDEX(Výskyt[#Data],MATCH($B360,Výskyt[kód-P]),AL$7),"")</f>
        <v/>
      </c>
      <c r="AM360" s="48" t="str">
        <f ca="1">IF(AND($B360&gt;0,AM$7&gt;0),INDEX(Výskyt[#Data],MATCH($B360,Výskyt[kód-P]),AM$7),"")</f>
        <v/>
      </c>
      <c r="AN360" s="48" t="str">
        <f ca="1">IF(AND($B360&gt;0,AN$7&gt;0),INDEX(Výskyt[#Data],MATCH($B360,Výskyt[kód-P]),AN$7),"")</f>
        <v/>
      </c>
      <c r="AO360" s="48" t="str">
        <f ca="1">IF(AND($B360&gt;0,AO$7&gt;0),INDEX(Výskyt[#Data],MATCH($B360,Výskyt[kód-P]),AO$7),"")</f>
        <v/>
      </c>
      <c r="AP360" s="48" t="str">
        <f ca="1">IF(AND($B360&gt;0,AP$7&gt;0),INDEX(Výskyt[#Data],MATCH($B360,Výskyt[kód-P]),AP$7),"")</f>
        <v/>
      </c>
      <c r="AQ360" s="48" t="str">
        <f ca="1">IF(AND($B360&gt;0,AQ$7&gt;0),INDEX(Výskyt[#Data],MATCH($B360,Výskyt[kód-P]),AQ$7),"")</f>
        <v/>
      </c>
      <c r="AR360" s="48" t="str">
        <f ca="1">IF(AND($B360&gt;0,AR$7&gt;0),INDEX(Výskyt[#Data],MATCH($B360,Výskyt[kód-P]),AR$7),"")</f>
        <v/>
      </c>
      <c r="AS360" s="48" t="str">
        <f ca="1">IF(AND($B360&gt;0,AS$7&gt;0),INDEX(Výskyt[#Data],MATCH($B360,Výskyt[kód-P]),AS$7),"")</f>
        <v/>
      </c>
      <c r="AT360" s="48" t="str">
        <f ca="1">IF(AND($B360&gt;0,AT$7&gt;0),INDEX(Výskyt[#Data],MATCH($B360,Výskyt[kód-P]),AT$7),"")</f>
        <v/>
      </c>
      <c r="AU360" s="48" t="str">
        <f ca="1">IF(AND($B360&gt;0,AU$7&gt;0),INDEX(Výskyt[#Data],MATCH($B360,Výskyt[kód-P]),AU$7),"")</f>
        <v/>
      </c>
      <c r="AV360" s="48" t="str">
        <f ca="1">IF(AND($B360&gt;0,AV$7&gt;0),INDEX(Výskyt[#Data],MATCH($B360,Výskyt[kód-P]),AV$7),"")</f>
        <v/>
      </c>
      <c r="AW360" s="48" t="str">
        <f ca="1">IF(AND($B360&gt;0,AW$7&gt;0),INDEX(Výskyt[#Data],MATCH($B360,Výskyt[kód-P]),AW$7),"")</f>
        <v/>
      </c>
      <c r="AX360" s="48" t="str">
        <f ca="1">IF(AND($B360&gt;0,AX$7&gt;0),INDEX(Výskyt[#Data],MATCH($B360,Výskyt[kód-P]),AX$7),"")</f>
        <v/>
      </c>
      <c r="AY360" s="48" t="str">
        <f ca="1">IF(AND($B360&gt;0,AY$7&gt;0),INDEX(Výskyt[#Data],MATCH($B360,Výskyt[kód-P]),AY$7),"")</f>
        <v/>
      </c>
      <c r="AZ360" s="48" t="str">
        <f ca="1">IF(AND($B360&gt;0,AZ$7&gt;0),INDEX(Výskyt[#Data],MATCH($B360,Výskyt[kód-P]),AZ$7),"")</f>
        <v/>
      </c>
      <c r="BA360" s="48" t="str">
        <f ca="1">IF(AND($B360&gt;0,BA$7&gt;0),INDEX(Výskyt[#Data],MATCH($B360,Výskyt[kód-P]),BA$7),"")</f>
        <v/>
      </c>
      <c r="BB360" s="42"/>
    </row>
    <row r="361" spans="1:54" ht="12.75" customHeight="1" x14ac:dyDescent="0.4">
      <c r="A361" s="54">
        <v>353</v>
      </c>
      <c r="B361" s="55" t="str">
        <f>IFERROR(INDEX(Výskyt[[poradie]:[kód-P]],MATCH(A361,Výskyt[poradie],0),2),"")</f>
        <v/>
      </c>
      <c r="C361" s="55" t="str">
        <f>IFERROR(INDEX(Cenník[[Kód]:[Názov]],MATCH($B361,Cenník[Kód]),2),"")</f>
        <v/>
      </c>
      <c r="D361" s="48" t="str">
        <f t="shared" ca="1" si="15"/>
        <v/>
      </c>
      <c r="E361" s="56" t="str">
        <f>IFERROR(INDEX(Cenník[[KódN]:[JC]],MATCH($B361,Cenník[KódN]),2),"")</f>
        <v/>
      </c>
      <c r="F361" s="57" t="str">
        <f t="shared" ca="1" si="16"/>
        <v/>
      </c>
      <c r="G361" s="42"/>
      <c r="H361" s="58" t="str">
        <f t="shared" si="17"/>
        <v/>
      </c>
      <c r="I361" s="48" t="str">
        <f ca="1">IF(AND($B361&gt;0,I$7&gt;0),INDEX(Výskyt[#Data],MATCH($B361,Výskyt[kód-P]),I$7),"")</f>
        <v/>
      </c>
      <c r="J361" s="48" t="str">
        <f ca="1">IF(AND($B361&gt;0,J$7&gt;0),INDEX(Výskyt[#Data],MATCH($B361,Výskyt[kód-P]),J$7),"")</f>
        <v/>
      </c>
      <c r="K361" s="48" t="str">
        <f ca="1">IF(AND($B361&gt;0,K$7&gt;0),INDEX(Výskyt[#Data],MATCH($B361,Výskyt[kód-P]),K$7),"")</f>
        <v/>
      </c>
      <c r="L361" s="48" t="str">
        <f ca="1">IF(AND($B361&gt;0,L$7&gt;0),INDEX(Výskyt[#Data],MATCH($B361,Výskyt[kód-P]),L$7),"")</f>
        <v/>
      </c>
      <c r="M361" s="48" t="str">
        <f ca="1">IF(AND($B361&gt;0,M$7&gt;0),INDEX(Výskyt[#Data],MATCH($B361,Výskyt[kód-P]),M$7),"")</f>
        <v/>
      </c>
      <c r="N361" s="48" t="str">
        <f ca="1">IF(AND($B361&gt;0,N$7&gt;0),INDEX(Výskyt[#Data],MATCH($B361,Výskyt[kód-P]),N$7),"")</f>
        <v/>
      </c>
      <c r="O361" s="48" t="str">
        <f ca="1">IF(AND($B361&gt;0,O$7&gt;0),INDEX(Výskyt[#Data],MATCH($B361,Výskyt[kód-P]),O$7),"")</f>
        <v/>
      </c>
      <c r="P361" s="48" t="str">
        <f ca="1">IF(AND($B361&gt;0,P$7&gt;0),INDEX(Výskyt[#Data],MATCH($B361,Výskyt[kód-P]),P$7),"")</f>
        <v/>
      </c>
      <c r="Q361" s="48" t="str">
        <f ca="1">IF(AND($B361&gt;0,Q$7&gt;0),INDEX(Výskyt[#Data],MATCH($B361,Výskyt[kód-P]),Q$7),"")</f>
        <v/>
      </c>
      <c r="R361" s="48" t="str">
        <f ca="1">IF(AND($B361&gt;0,R$7&gt;0),INDEX(Výskyt[#Data],MATCH($B361,Výskyt[kód-P]),R$7),"")</f>
        <v/>
      </c>
      <c r="S361" s="48" t="str">
        <f ca="1">IF(AND($B361&gt;0,S$7&gt;0),INDEX(Výskyt[#Data],MATCH($B361,Výskyt[kód-P]),S$7),"")</f>
        <v/>
      </c>
      <c r="T361" s="48" t="str">
        <f ca="1">IF(AND($B361&gt;0,T$7&gt;0),INDEX(Výskyt[#Data],MATCH($B361,Výskyt[kód-P]),T$7),"")</f>
        <v/>
      </c>
      <c r="U361" s="48" t="str">
        <f ca="1">IF(AND($B361&gt;0,U$7&gt;0),INDEX(Výskyt[#Data],MATCH($B361,Výskyt[kód-P]),U$7),"")</f>
        <v/>
      </c>
      <c r="V361" s="48" t="str">
        <f ca="1">IF(AND($B361&gt;0,V$7&gt;0),INDEX(Výskyt[#Data],MATCH($B361,Výskyt[kód-P]),V$7),"")</f>
        <v/>
      </c>
      <c r="W361" s="48" t="str">
        <f ca="1">IF(AND($B361&gt;0,W$7&gt;0),INDEX(Výskyt[#Data],MATCH($B361,Výskyt[kód-P]),W$7),"")</f>
        <v/>
      </c>
      <c r="X361" s="48" t="str">
        <f ca="1">IF(AND($B361&gt;0,X$7&gt;0),INDEX(Výskyt[#Data],MATCH($B361,Výskyt[kód-P]),X$7),"")</f>
        <v/>
      </c>
      <c r="Y361" s="48" t="str">
        <f ca="1">IF(AND($B361&gt;0,Y$7&gt;0),INDEX(Výskyt[#Data],MATCH($B361,Výskyt[kód-P]),Y$7),"")</f>
        <v/>
      </c>
      <c r="Z361" s="48" t="str">
        <f ca="1">IF(AND($B361&gt;0,Z$7&gt;0),INDEX(Výskyt[#Data],MATCH($B361,Výskyt[kód-P]),Z$7),"")</f>
        <v/>
      </c>
      <c r="AA361" s="48" t="str">
        <f ca="1">IF(AND($B361&gt;0,AA$7&gt;0),INDEX(Výskyt[#Data],MATCH($B361,Výskyt[kód-P]),AA$7),"")</f>
        <v/>
      </c>
      <c r="AB361" s="48" t="str">
        <f ca="1">IF(AND($B361&gt;0,AB$7&gt;0),INDEX(Výskyt[#Data],MATCH($B361,Výskyt[kód-P]),AB$7),"")</f>
        <v/>
      </c>
      <c r="AC361" s="48" t="str">
        <f ca="1">IF(AND($B361&gt;0,AC$7&gt;0),INDEX(Výskyt[#Data],MATCH($B361,Výskyt[kód-P]),AC$7),"")</f>
        <v/>
      </c>
      <c r="AD361" s="48" t="str">
        <f ca="1">IF(AND($B361&gt;0,AD$7&gt;0),INDEX(Výskyt[#Data],MATCH($B361,Výskyt[kód-P]),AD$7),"")</f>
        <v/>
      </c>
      <c r="AE361" s="48" t="str">
        <f ca="1">IF(AND($B361&gt;0,AE$7&gt;0),INDEX(Výskyt[#Data],MATCH($B361,Výskyt[kód-P]),AE$7),"")</f>
        <v/>
      </c>
      <c r="AF361" s="48" t="str">
        <f ca="1">IF(AND($B361&gt;0,AF$7&gt;0),INDEX(Výskyt[#Data],MATCH($B361,Výskyt[kód-P]),AF$7),"")</f>
        <v/>
      </c>
      <c r="AG361" s="48" t="str">
        <f ca="1">IF(AND($B361&gt;0,AG$7&gt;0),INDEX(Výskyt[#Data],MATCH($B361,Výskyt[kód-P]),AG$7),"")</f>
        <v/>
      </c>
      <c r="AH361" s="48" t="str">
        <f ca="1">IF(AND($B361&gt;0,AH$7&gt;0),INDEX(Výskyt[#Data],MATCH($B361,Výskyt[kód-P]),AH$7),"")</f>
        <v/>
      </c>
      <c r="AI361" s="48" t="str">
        <f ca="1">IF(AND($B361&gt;0,AI$7&gt;0),INDEX(Výskyt[#Data],MATCH($B361,Výskyt[kód-P]),AI$7),"")</f>
        <v/>
      </c>
      <c r="AJ361" s="48" t="str">
        <f ca="1">IF(AND($B361&gt;0,AJ$7&gt;0),INDEX(Výskyt[#Data],MATCH($B361,Výskyt[kód-P]),AJ$7),"")</f>
        <v/>
      </c>
      <c r="AK361" s="48" t="str">
        <f ca="1">IF(AND($B361&gt;0,AK$7&gt;0),INDEX(Výskyt[#Data],MATCH($B361,Výskyt[kód-P]),AK$7),"")</f>
        <v/>
      </c>
      <c r="AL361" s="48" t="str">
        <f ca="1">IF(AND($B361&gt;0,AL$7&gt;0),INDEX(Výskyt[#Data],MATCH($B361,Výskyt[kód-P]),AL$7),"")</f>
        <v/>
      </c>
      <c r="AM361" s="48" t="str">
        <f ca="1">IF(AND($B361&gt;0,AM$7&gt;0),INDEX(Výskyt[#Data],MATCH($B361,Výskyt[kód-P]),AM$7),"")</f>
        <v/>
      </c>
      <c r="AN361" s="48" t="str">
        <f ca="1">IF(AND($B361&gt;0,AN$7&gt;0),INDEX(Výskyt[#Data],MATCH($B361,Výskyt[kód-P]),AN$7),"")</f>
        <v/>
      </c>
      <c r="AO361" s="48" t="str">
        <f ca="1">IF(AND($B361&gt;0,AO$7&gt;0),INDEX(Výskyt[#Data],MATCH($B361,Výskyt[kód-P]),AO$7),"")</f>
        <v/>
      </c>
      <c r="AP361" s="48" t="str">
        <f ca="1">IF(AND($B361&gt;0,AP$7&gt;0),INDEX(Výskyt[#Data],MATCH($B361,Výskyt[kód-P]),AP$7),"")</f>
        <v/>
      </c>
      <c r="AQ361" s="48" t="str">
        <f ca="1">IF(AND($B361&gt;0,AQ$7&gt;0),INDEX(Výskyt[#Data],MATCH($B361,Výskyt[kód-P]),AQ$7),"")</f>
        <v/>
      </c>
      <c r="AR361" s="48" t="str">
        <f ca="1">IF(AND($B361&gt;0,AR$7&gt;0),INDEX(Výskyt[#Data],MATCH($B361,Výskyt[kód-P]),AR$7),"")</f>
        <v/>
      </c>
      <c r="AS361" s="48" t="str">
        <f ca="1">IF(AND($B361&gt;0,AS$7&gt;0),INDEX(Výskyt[#Data],MATCH($B361,Výskyt[kód-P]),AS$7),"")</f>
        <v/>
      </c>
      <c r="AT361" s="48" t="str">
        <f ca="1">IF(AND($B361&gt;0,AT$7&gt;0),INDEX(Výskyt[#Data],MATCH($B361,Výskyt[kód-P]),AT$7),"")</f>
        <v/>
      </c>
      <c r="AU361" s="48" t="str">
        <f ca="1">IF(AND($B361&gt;0,AU$7&gt;0),INDEX(Výskyt[#Data],MATCH($B361,Výskyt[kód-P]),AU$7),"")</f>
        <v/>
      </c>
      <c r="AV361" s="48" t="str">
        <f ca="1">IF(AND($B361&gt;0,AV$7&gt;0),INDEX(Výskyt[#Data],MATCH($B361,Výskyt[kód-P]),AV$7),"")</f>
        <v/>
      </c>
      <c r="AW361" s="48" t="str">
        <f ca="1">IF(AND($B361&gt;0,AW$7&gt;0),INDEX(Výskyt[#Data],MATCH($B361,Výskyt[kód-P]),AW$7),"")</f>
        <v/>
      </c>
      <c r="AX361" s="48" t="str">
        <f ca="1">IF(AND($B361&gt;0,AX$7&gt;0),INDEX(Výskyt[#Data],MATCH($B361,Výskyt[kód-P]),AX$7),"")</f>
        <v/>
      </c>
      <c r="AY361" s="48" t="str">
        <f ca="1">IF(AND($B361&gt;0,AY$7&gt;0),INDEX(Výskyt[#Data],MATCH($B361,Výskyt[kód-P]),AY$7),"")</f>
        <v/>
      </c>
      <c r="AZ361" s="48" t="str">
        <f ca="1">IF(AND($B361&gt;0,AZ$7&gt;0),INDEX(Výskyt[#Data],MATCH($B361,Výskyt[kód-P]),AZ$7),"")</f>
        <v/>
      </c>
      <c r="BA361" s="48" t="str">
        <f ca="1">IF(AND($B361&gt;0,BA$7&gt;0),INDEX(Výskyt[#Data],MATCH($B361,Výskyt[kód-P]),BA$7),"")</f>
        <v/>
      </c>
      <c r="BB361" s="42"/>
    </row>
    <row r="362" spans="1:54" ht="12.75" customHeight="1" x14ac:dyDescent="0.4">
      <c r="A362" s="54">
        <v>354</v>
      </c>
      <c r="B362" s="55" t="str">
        <f>IFERROR(INDEX(Výskyt[[poradie]:[kód-P]],MATCH(A362,Výskyt[poradie],0),2),"")</f>
        <v/>
      </c>
      <c r="C362" s="55" t="str">
        <f>IFERROR(INDEX(Cenník[[Kód]:[Názov]],MATCH($B362,Cenník[Kód]),2),"")</f>
        <v/>
      </c>
      <c r="D362" s="48" t="str">
        <f t="shared" ca="1" si="15"/>
        <v/>
      </c>
      <c r="E362" s="56" t="str">
        <f>IFERROR(INDEX(Cenník[[KódN]:[JC]],MATCH($B362,Cenník[KódN]),2),"")</f>
        <v/>
      </c>
      <c r="F362" s="57" t="str">
        <f t="shared" ca="1" si="16"/>
        <v/>
      </c>
      <c r="G362" s="42"/>
      <c r="H362" s="58" t="str">
        <f t="shared" si="17"/>
        <v/>
      </c>
      <c r="I362" s="48" t="str">
        <f ca="1">IF(AND($B362&gt;0,I$7&gt;0),INDEX(Výskyt[#Data],MATCH($B362,Výskyt[kód-P]),I$7),"")</f>
        <v/>
      </c>
      <c r="J362" s="48" t="str">
        <f ca="1">IF(AND($B362&gt;0,J$7&gt;0),INDEX(Výskyt[#Data],MATCH($B362,Výskyt[kód-P]),J$7),"")</f>
        <v/>
      </c>
      <c r="K362" s="48" t="str">
        <f ca="1">IF(AND($B362&gt;0,K$7&gt;0),INDEX(Výskyt[#Data],MATCH($B362,Výskyt[kód-P]),K$7),"")</f>
        <v/>
      </c>
      <c r="L362" s="48" t="str">
        <f ca="1">IF(AND($B362&gt;0,L$7&gt;0),INDEX(Výskyt[#Data],MATCH($B362,Výskyt[kód-P]),L$7),"")</f>
        <v/>
      </c>
      <c r="M362" s="48" t="str">
        <f ca="1">IF(AND($B362&gt;0,M$7&gt;0),INDEX(Výskyt[#Data],MATCH($B362,Výskyt[kód-P]),M$7),"")</f>
        <v/>
      </c>
      <c r="N362" s="48" t="str">
        <f ca="1">IF(AND($B362&gt;0,N$7&gt;0),INDEX(Výskyt[#Data],MATCH($B362,Výskyt[kód-P]),N$7),"")</f>
        <v/>
      </c>
      <c r="O362" s="48" t="str">
        <f ca="1">IF(AND($B362&gt;0,O$7&gt;0),INDEX(Výskyt[#Data],MATCH($B362,Výskyt[kód-P]),O$7),"")</f>
        <v/>
      </c>
      <c r="P362" s="48" t="str">
        <f ca="1">IF(AND($B362&gt;0,P$7&gt;0),INDEX(Výskyt[#Data],MATCH($B362,Výskyt[kód-P]),P$7),"")</f>
        <v/>
      </c>
      <c r="Q362" s="48" t="str">
        <f ca="1">IF(AND($B362&gt;0,Q$7&gt;0),INDEX(Výskyt[#Data],MATCH($B362,Výskyt[kód-P]),Q$7),"")</f>
        <v/>
      </c>
      <c r="R362" s="48" t="str">
        <f ca="1">IF(AND($B362&gt;0,R$7&gt;0),INDEX(Výskyt[#Data],MATCH($B362,Výskyt[kód-P]),R$7),"")</f>
        <v/>
      </c>
      <c r="S362" s="48" t="str">
        <f ca="1">IF(AND($B362&gt;0,S$7&gt;0),INDEX(Výskyt[#Data],MATCH($B362,Výskyt[kód-P]),S$7),"")</f>
        <v/>
      </c>
      <c r="T362" s="48" t="str">
        <f ca="1">IF(AND($B362&gt;0,T$7&gt;0),INDEX(Výskyt[#Data],MATCH($B362,Výskyt[kód-P]),T$7),"")</f>
        <v/>
      </c>
      <c r="U362" s="48" t="str">
        <f ca="1">IF(AND($B362&gt;0,U$7&gt;0),INDEX(Výskyt[#Data],MATCH($B362,Výskyt[kód-P]),U$7),"")</f>
        <v/>
      </c>
      <c r="V362" s="48" t="str">
        <f ca="1">IF(AND($B362&gt;0,V$7&gt;0),INDEX(Výskyt[#Data],MATCH($B362,Výskyt[kód-P]),V$7),"")</f>
        <v/>
      </c>
      <c r="W362" s="48" t="str">
        <f ca="1">IF(AND($B362&gt;0,W$7&gt;0),INDEX(Výskyt[#Data],MATCH($B362,Výskyt[kód-P]),W$7),"")</f>
        <v/>
      </c>
      <c r="X362" s="48" t="str">
        <f ca="1">IF(AND($B362&gt;0,X$7&gt;0),INDEX(Výskyt[#Data],MATCH($B362,Výskyt[kód-P]),X$7),"")</f>
        <v/>
      </c>
      <c r="Y362" s="48" t="str">
        <f ca="1">IF(AND($B362&gt;0,Y$7&gt;0),INDEX(Výskyt[#Data],MATCH($B362,Výskyt[kód-P]),Y$7),"")</f>
        <v/>
      </c>
      <c r="Z362" s="48" t="str">
        <f ca="1">IF(AND($B362&gt;0,Z$7&gt;0),INDEX(Výskyt[#Data],MATCH($B362,Výskyt[kód-P]),Z$7),"")</f>
        <v/>
      </c>
      <c r="AA362" s="48" t="str">
        <f ca="1">IF(AND($B362&gt;0,AA$7&gt;0),INDEX(Výskyt[#Data],MATCH($B362,Výskyt[kód-P]),AA$7),"")</f>
        <v/>
      </c>
      <c r="AB362" s="48" t="str">
        <f ca="1">IF(AND($B362&gt;0,AB$7&gt;0),INDEX(Výskyt[#Data],MATCH($B362,Výskyt[kód-P]),AB$7),"")</f>
        <v/>
      </c>
      <c r="AC362" s="48" t="str">
        <f ca="1">IF(AND($B362&gt;0,AC$7&gt;0),INDEX(Výskyt[#Data],MATCH($B362,Výskyt[kód-P]),AC$7),"")</f>
        <v/>
      </c>
      <c r="AD362" s="48" t="str">
        <f ca="1">IF(AND($B362&gt;0,AD$7&gt;0),INDEX(Výskyt[#Data],MATCH($B362,Výskyt[kód-P]),AD$7),"")</f>
        <v/>
      </c>
      <c r="AE362" s="48" t="str">
        <f ca="1">IF(AND($B362&gt;0,AE$7&gt;0),INDEX(Výskyt[#Data],MATCH($B362,Výskyt[kód-P]),AE$7),"")</f>
        <v/>
      </c>
      <c r="AF362" s="48" t="str">
        <f ca="1">IF(AND($B362&gt;0,AF$7&gt;0),INDEX(Výskyt[#Data],MATCH($B362,Výskyt[kód-P]),AF$7),"")</f>
        <v/>
      </c>
      <c r="AG362" s="48" t="str">
        <f ca="1">IF(AND($B362&gt;0,AG$7&gt;0),INDEX(Výskyt[#Data],MATCH($B362,Výskyt[kód-P]),AG$7),"")</f>
        <v/>
      </c>
      <c r="AH362" s="48" t="str">
        <f ca="1">IF(AND($B362&gt;0,AH$7&gt;0),INDEX(Výskyt[#Data],MATCH($B362,Výskyt[kód-P]),AH$7),"")</f>
        <v/>
      </c>
      <c r="AI362" s="48" t="str">
        <f ca="1">IF(AND($B362&gt;0,AI$7&gt;0),INDEX(Výskyt[#Data],MATCH($B362,Výskyt[kód-P]),AI$7),"")</f>
        <v/>
      </c>
      <c r="AJ362" s="48" t="str">
        <f ca="1">IF(AND($B362&gt;0,AJ$7&gt;0),INDEX(Výskyt[#Data],MATCH($B362,Výskyt[kód-P]),AJ$7),"")</f>
        <v/>
      </c>
      <c r="AK362" s="48" t="str">
        <f ca="1">IF(AND($B362&gt;0,AK$7&gt;0),INDEX(Výskyt[#Data],MATCH($B362,Výskyt[kód-P]),AK$7),"")</f>
        <v/>
      </c>
      <c r="AL362" s="48" t="str">
        <f ca="1">IF(AND($B362&gt;0,AL$7&gt;0),INDEX(Výskyt[#Data],MATCH($B362,Výskyt[kód-P]),AL$7),"")</f>
        <v/>
      </c>
      <c r="AM362" s="48" t="str">
        <f ca="1">IF(AND($B362&gt;0,AM$7&gt;0),INDEX(Výskyt[#Data],MATCH($B362,Výskyt[kód-P]),AM$7),"")</f>
        <v/>
      </c>
      <c r="AN362" s="48" t="str">
        <f ca="1">IF(AND($B362&gt;0,AN$7&gt;0),INDEX(Výskyt[#Data],MATCH($B362,Výskyt[kód-P]),AN$7),"")</f>
        <v/>
      </c>
      <c r="AO362" s="48" t="str">
        <f ca="1">IF(AND($B362&gt;0,AO$7&gt;0),INDEX(Výskyt[#Data],MATCH($B362,Výskyt[kód-P]),AO$7),"")</f>
        <v/>
      </c>
      <c r="AP362" s="48" t="str">
        <f ca="1">IF(AND($B362&gt;0,AP$7&gt;0),INDEX(Výskyt[#Data],MATCH($B362,Výskyt[kód-P]),AP$7),"")</f>
        <v/>
      </c>
      <c r="AQ362" s="48" t="str">
        <f ca="1">IF(AND($B362&gt;0,AQ$7&gt;0),INDEX(Výskyt[#Data],MATCH($B362,Výskyt[kód-P]),AQ$7),"")</f>
        <v/>
      </c>
      <c r="AR362" s="48" t="str">
        <f ca="1">IF(AND($B362&gt;0,AR$7&gt;0),INDEX(Výskyt[#Data],MATCH($B362,Výskyt[kód-P]),AR$7),"")</f>
        <v/>
      </c>
      <c r="AS362" s="48" t="str">
        <f ca="1">IF(AND($B362&gt;0,AS$7&gt;0),INDEX(Výskyt[#Data],MATCH($B362,Výskyt[kód-P]),AS$7),"")</f>
        <v/>
      </c>
      <c r="AT362" s="48" t="str">
        <f ca="1">IF(AND($B362&gt;0,AT$7&gt;0),INDEX(Výskyt[#Data],MATCH($B362,Výskyt[kód-P]),AT$7),"")</f>
        <v/>
      </c>
      <c r="AU362" s="48" t="str">
        <f ca="1">IF(AND($B362&gt;0,AU$7&gt;0),INDEX(Výskyt[#Data],MATCH($B362,Výskyt[kód-P]),AU$7),"")</f>
        <v/>
      </c>
      <c r="AV362" s="48" t="str">
        <f ca="1">IF(AND($B362&gt;0,AV$7&gt;0),INDEX(Výskyt[#Data],MATCH($B362,Výskyt[kód-P]),AV$7),"")</f>
        <v/>
      </c>
      <c r="AW362" s="48" t="str">
        <f ca="1">IF(AND($B362&gt;0,AW$7&gt;0),INDEX(Výskyt[#Data],MATCH($B362,Výskyt[kód-P]),AW$7),"")</f>
        <v/>
      </c>
      <c r="AX362" s="48" t="str">
        <f ca="1">IF(AND($B362&gt;0,AX$7&gt;0),INDEX(Výskyt[#Data],MATCH($B362,Výskyt[kód-P]),AX$7),"")</f>
        <v/>
      </c>
      <c r="AY362" s="48" t="str">
        <f ca="1">IF(AND($B362&gt;0,AY$7&gt;0),INDEX(Výskyt[#Data],MATCH($B362,Výskyt[kód-P]),AY$7),"")</f>
        <v/>
      </c>
      <c r="AZ362" s="48" t="str">
        <f ca="1">IF(AND($B362&gt;0,AZ$7&gt;0),INDEX(Výskyt[#Data],MATCH($B362,Výskyt[kód-P]),AZ$7),"")</f>
        <v/>
      </c>
      <c r="BA362" s="48" t="str">
        <f ca="1">IF(AND($B362&gt;0,BA$7&gt;0),INDEX(Výskyt[#Data],MATCH($B362,Výskyt[kód-P]),BA$7),"")</f>
        <v/>
      </c>
      <c r="BB362" s="42"/>
    </row>
    <row r="363" spans="1:54" ht="12.75" customHeight="1" x14ac:dyDescent="0.4">
      <c r="A363" s="54">
        <v>355</v>
      </c>
      <c r="B363" s="55" t="str">
        <f>IFERROR(INDEX(Výskyt[[poradie]:[kód-P]],MATCH(A363,Výskyt[poradie],0),2),"")</f>
        <v/>
      </c>
      <c r="C363" s="55" t="str">
        <f>IFERROR(INDEX(Cenník[[Kód]:[Názov]],MATCH($B363,Cenník[Kód]),2),"")</f>
        <v/>
      </c>
      <c r="D363" s="48" t="str">
        <f t="shared" ca="1" si="15"/>
        <v/>
      </c>
      <c r="E363" s="56" t="str">
        <f>IFERROR(INDEX(Cenník[[KódN]:[JC]],MATCH($B363,Cenník[KódN]),2),"")</f>
        <v/>
      </c>
      <c r="F363" s="57" t="str">
        <f t="shared" ca="1" si="16"/>
        <v/>
      </c>
      <c r="G363" s="42"/>
      <c r="H363" s="58" t="str">
        <f t="shared" si="17"/>
        <v/>
      </c>
      <c r="I363" s="48" t="str">
        <f ca="1">IF(AND($B363&gt;0,I$7&gt;0),INDEX(Výskyt[#Data],MATCH($B363,Výskyt[kód-P]),I$7),"")</f>
        <v/>
      </c>
      <c r="J363" s="48" t="str">
        <f ca="1">IF(AND($B363&gt;0,J$7&gt;0),INDEX(Výskyt[#Data],MATCH($B363,Výskyt[kód-P]),J$7),"")</f>
        <v/>
      </c>
      <c r="K363" s="48" t="str">
        <f ca="1">IF(AND($B363&gt;0,K$7&gt;0),INDEX(Výskyt[#Data],MATCH($B363,Výskyt[kód-P]),K$7),"")</f>
        <v/>
      </c>
      <c r="L363" s="48" t="str">
        <f ca="1">IF(AND($B363&gt;0,L$7&gt;0),INDEX(Výskyt[#Data],MATCH($B363,Výskyt[kód-P]),L$7),"")</f>
        <v/>
      </c>
      <c r="M363" s="48" t="str">
        <f ca="1">IF(AND($B363&gt;0,M$7&gt;0),INDEX(Výskyt[#Data],MATCH($B363,Výskyt[kód-P]),M$7),"")</f>
        <v/>
      </c>
      <c r="N363" s="48" t="str">
        <f ca="1">IF(AND($B363&gt;0,N$7&gt;0),INDEX(Výskyt[#Data],MATCH($B363,Výskyt[kód-P]),N$7),"")</f>
        <v/>
      </c>
      <c r="O363" s="48" t="str">
        <f ca="1">IF(AND($B363&gt;0,O$7&gt;0),INDEX(Výskyt[#Data],MATCH($B363,Výskyt[kód-P]),O$7),"")</f>
        <v/>
      </c>
      <c r="P363" s="48" t="str">
        <f ca="1">IF(AND($B363&gt;0,P$7&gt;0),INDEX(Výskyt[#Data],MATCH($B363,Výskyt[kód-P]),P$7),"")</f>
        <v/>
      </c>
      <c r="Q363" s="48" t="str">
        <f ca="1">IF(AND($B363&gt;0,Q$7&gt;0),INDEX(Výskyt[#Data],MATCH($B363,Výskyt[kód-P]),Q$7),"")</f>
        <v/>
      </c>
      <c r="R363" s="48" t="str">
        <f ca="1">IF(AND($B363&gt;0,R$7&gt;0),INDEX(Výskyt[#Data],MATCH($B363,Výskyt[kód-P]),R$7),"")</f>
        <v/>
      </c>
      <c r="S363" s="48" t="str">
        <f ca="1">IF(AND($B363&gt;0,S$7&gt;0),INDEX(Výskyt[#Data],MATCH($B363,Výskyt[kód-P]),S$7),"")</f>
        <v/>
      </c>
      <c r="T363" s="48" t="str">
        <f ca="1">IF(AND($B363&gt;0,T$7&gt;0),INDEX(Výskyt[#Data],MATCH($B363,Výskyt[kód-P]),T$7),"")</f>
        <v/>
      </c>
      <c r="U363" s="48" t="str">
        <f ca="1">IF(AND($B363&gt;0,U$7&gt;0),INDEX(Výskyt[#Data],MATCH($B363,Výskyt[kód-P]),U$7),"")</f>
        <v/>
      </c>
      <c r="V363" s="48" t="str">
        <f ca="1">IF(AND($B363&gt;0,V$7&gt;0),INDEX(Výskyt[#Data],MATCH($B363,Výskyt[kód-P]),V$7),"")</f>
        <v/>
      </c>
      <c r="W363" s="48" t="str">
        <f ca="1">IF(AND($B363&gt;0,W$7&gt;0),INDEX(Výskyt[#Data],MATCH($B363,Výskyt[kód-P]),W$7),"")</f>
        <v/>
      </c>
      <c r="X363" s="48" t="str">
        <f ca="1">IF(AND($B363&gt;0,X$7&gt;0),INDEX(Výskyt[#Data],MATCH($B363,Výskyt[kód-P]),X$7),"")</f>
        <v/>
      </c>
      <c r="Y363" s="48" t="str">
        <f ca="1">IF(AND($B363&gt;0,Y$7&gt;0),INDEX(Výskyt[#Data],MATCH($B363,Výskyt[kód-P]),Y$7),"")</f>
        <v/>
      </c>
      <c r="Z363" s="48" t="str">
        <f ca="1">IF(AND($B363&gt;0,Z$7&gt;0),INDEX(Výskyt[#Data],MATCH($B363,Výskyt[kód-P]),Z$7),"")</f>
        <v/>
      </c>
      <c r="AA363" s="48" t="str">
        <f ca="1">IF(AND($B363&gt;0,AA$7&gt;0),INDEX(Výskyt[#Data],MATCH($B363,Výskyt[kód-P]),AA$7),"")</f>
        <v/>
      </c>
      <c r="AB363" s="48" t="str">
        <f ca="1">IF(AND($B363&gt;0,AB$7&gt;0),INDEX(Výskyt[#Data],MATCH($B363,Výskyt[kód-P]),AB$7),"")</f>
        <v/>
      </c>
      <c r="AC363" s="48" t="str">
        <f ca="1">IF(AND($B363&gt;0,AC$7&gt;0),INDEX(Výskyt[#Data],MATCH($B363,Výskyt[kód-P]),AC$7),"")</f>
        <v/>
      </c>
      <c r="AD363" s="48" t="str">
        <f ca="1">IF(AND($B363&gt;0,AD$7&gt;0),INDEX(Výskyt[#Data],MATCH($B363,Výskyt[kód-P]),AD$7),"")</f>
        <v/>
      </c>
      <c r="AE363" s="48" t="str">
        <f ca="1">IF(AND($B363&gt;0,AE$7&gt;0),INDEX(Výskyt[#Data],MATCH($B363,Výskyt[kód-P]),AE$7),"")</f>
        <v/>
      </c>
      <c r="AF363" s="48" t="str">
        <f ca="1">IF(AND($B363&gt;0,AF$7&gt;0),INDEX(Výskyt[#Data],MATCH($B363,Výskyt[kód-P]),AF$7),"")</f>
        <v/>
      </c>
      <c r="AG363" s="48" t="str">
        <f ca="1">IF(AND($B363&gt;0,AG$7&gt;0),INDEX(Výskyt[#Data],MATCH($B363,Výskyt[kód-P]),AG$7),"")</f>
        <v/>
      </c>
      <c r="AH363" s="48" t="str">
        <f ca="1">IF(AND($B363&gt;0,AH$7&gt;0),INDEX(Výskyt[#Data],MATCH($B363,Výskyt[kód-P]),AH$7),"")</f>
        <v/>
      </c>
      <c r="AI363" s="48" t="str">
        <f ca="1">IF(AND($B363&gt;0,AI$7&gt;0),INDEX(Výskyt[#Data],MATCH($B363,Výskyt[kód-P]),AI$7),"")</f>
        <v/>
      </c>
      <c r="AJ363" s="48" t="str">
        <f ca="1">IF(AND($B363&gt;0,AJ$7&gt;0),INDEX(Výskyt[#Data],MATCH($B363,Výskyt[kód-P]),AJ$7),"")</f>
        <v/>
      </c>
      <c r="AK363" s="48" t="str">
        <f ca="1">IF(AND($B363&gt;0,AK$7&gt;0),INDEX(Výskyt[#Data],MATCH($B363,Výskyt[kód-P]),AK$7),"")</f>
        <v/>
      </c>
      <c r="AL363" s="48" t="str">
        <f ca="1">IF(AND($B363&gt;0,AL$7&gt;0),INDEX(Výskyt[#Data],MATCH($B363,Výskyt[kód-P]),AL$7),"")</f>
        <v/>
      </c>
      <c r="AM363" s="48" t="str">
        <f ca="1">IF(AND($B363&gt;0,AM$7&gt;0),INDEX(Výskyt[#Data],MATCH($B363,Výskyt[kód-P]),AM$7),"")</f>
        <v/>
      </c>
      <c r="AN363" s="48" t="str">
        <f ca="1">IF(AND($B363&gt;0,AN$7&gt;0),INDEX(Výskyt[#Data],MATCH($B363,Výskyt[kód-P]),AN$7),"")</f>
        <v/>
      </c>
      <c r="AO363" s="48" t="str">
        <f ca="1">IF(AND($B363&gt;0,AO$7&gt;0),INDEX(Výskyt[#Data],MATCH($B363,Výskyt[kód-P]),AO$7),"")</f>
        <v/>
      </c>
      <c r="AP363" s="48" t="str">
        <f ca="1">IF(AND($B363&gt;0,AP$7&gt;0),INDEX(Výskyt[#Data],MATCH($B363,Výskyt[kód-P]),AP$7),"")</f>
        <v/>
      </c>
      <c r="AQ363" s="48" t="str">
        <f ca="1">IF(AND($B363&gt;0,AQ$7&gt;0),INDEX(Výskyt[#Data],MATCH($B363,Výskyt[kód-P]),AQ$7),"")</f>
        <v/>
      </c>
      <c r="AR363" s="48" t="str">
        <f ca="1">IF(AND($B363&gt;0,AR$7&gt;0),INDEX(Výskyt[#Data],MATCH($B363,Výskyt[kód-P]),AR$7),"")</f>
        <v/>
      </c>
      <c r="AS363" s="48" t="str">
        <f ca="1">IF(AND($B363&gt;0,AS$7&gt;0),INDEX(Výskyt[#Data],MATCH($B363,Výskyt[kód-P]),AS$7),"")</f>
        <v/>
      </c>
      <c r="AT363" s="48" t="str">
        <f ca="1">IF(AND($B363&gt;0,AT$7&gt;0),INDEX(Výskyt[#Data],MATCH($B363,Výskyt[kód-P]),AT$7),"")</f>
        <v/>
      </c>
      <c r="AU363" s="48" t="str">
        <f ca="1">IF(AND($B363&gt;0,AU$7&gt;0),INDEX(Výskyt[#Data],MATCH($B363,Výskyt[kód-P]),AU$7),"")</f>
        <v/>
      </c>
      <c r="AV363" s="48" t="str">
        <f ca="1">IF(AND($B363&gt;0,AV$7&gt;0),INDEX(Výskyt[#Data],MATCH($B363,Výskyt[kód-P]),AV$7),"")</f>
        <v/>
      </c>
      <c r="AW363" s="48" t="str">
        <f ca="1">IF(AND($B363&gt;0,AW$7&gt;0),INDEX(Výskyt[#Data],MATCH($B363,Výskyt[kód-P]),AW$7),"")</f>
        <v/>
      </c>
      <c r="AX363" s="48" t="str">
        <f ca="1">IF(AND($B363&gt;0,AX$7&gt;0),INDEX(Výskyt[#Data],MATCH($B363,Výskyt[kód-P]),AX$7),"")</f>
        <v/>
      </c>
      <c r="AY363" s="48" t="str">
        <f ca="1">IF(AND($B363&gt;0,AY$7&gt;0),INDEX(Výskyt[#Data],MATCH($B363,Výskyt[kód-P]),AY$7),"")</f>
        <v/>
      </c>
      <c r="AZ363" s="48" t="str">
        <f ca="1">IF(AND($B363&gt;0,AZ$7&gt;0),INDEX(Výskyt[#Data],MATCH($B363,Výskyt[kód-P]),AZ$7),"")</f>
        <v/>
      </c>
      <c r="BA363" s="48" t="str">
        <f ca="1">IF(AND($B363&gt;0,BA$7&gt;0),INDEX(Výskyt[#Data],MATCH($B363,Výskyt[kód-P]),BA$7),"")</f>
        <v/>
      </c>
      <c r="BB363" s="42"/>
    </row>
    <row r="364" spans="1:54" ht="12.75" customHeight="1" x14ac:dyDescent="0.4">
      <c r="A364" s="54">
        <v>356</v>
      </c>
      <c r="B364" s="55" t="str">
        <f>IFERROR(INDEX(Výskyt[[poradie]:[kód-P]],MATCH(A364,Výskyt[poradie],0),2),"")</f>
        <v/>
      </c>
      <c r="C364" s="55" t="str">
        <f>IFERROR(INDEX(Cenník[[Kód]:[Názov]],MATCH($B364,Cenník[Kód]),2),"")</f>
        <v/>
      </c>
      <c r="D364" s="48" t="str">
        <f t="shared" ca="1" si="15"/>
        <v/>
      </c>
      <c r="E364" s="56" t="str">
        <f>IFERROR(INDEX(Cenník[[KódN]:[JC]],MATCH($B364,Cenník[KódN]),2),"")</f>
        <v/>
      </c>
      <c r="F364" s="57" t="str">
        <f t="shared" ca="1" si="16"/>
        <v/>
      </c>
      <c r="G364" s="42"/>
      <c r="H364" s="58" t="str">
        <f t="shared" si="17"/>
        <v/>
      </c>
      <c r="I364" s="48" t="str">
        <f ca="1">IF(AND($B364&gt;0,I$7&gt;0),INDEX(Výskyt[#Data],MATCH($B364,Výskyt[kód-P]),I$7),"")</f>
        <v/>
      </c>
      <c r="J364" s="48" t="str">
        <f ca="1">IF(AND($B364&gt;0,J$7&gt;0),INDEX(Výskyt[#Data],MATCH($B364,Výskyt[kód-P]),J$7),"")</f>
        <v/>
      </c>
      <c r="K364" s="48" t="str">
        <f ca="1">IF(AND($B364&gt;0,K$7&gt;0),INDEX(Výskyt[#Data],MATCH($B364,Výskyt[kód-P]),K$7),"")</f>
        <v/>
      </c>
      <c r="L364" s="48" t="str">
        <f ca="1">IF(AND($B364&gt;0,L$7&gt;0),INDEX(Výskyt[#Data],MATCH($B364,Výskyt[kód-P]),L$7),"")</f>
        <v/>
      </c>
      <c r="M364" s="48" t="str">
        <f ca="1">IF(AND($B364&gt;0,M$7&gt;0),INDEX(Výskyt[#Data],MATCH($B364,Výskyt[kód-P]),M$7),"")</f>
        <v/>
      </c>
      <c r="N364" s="48" t="str">
        <f ca="1">IF(AND($B364&gt;0,N$7&gt;0),INDEX(Výskyt[#Data],MATCH($B364,Výskyt[kód-P]),N$7),"")</f>
        <v/>
      </c>
      <c r="O364" s="48" t="str">
        <f ca="1">IF(AND($B364&gt;0,O$7&gt;0),INDEX(Výskyt[#Data],MATCH($B364,Výskyt[kód-P]),O$7),"")</f>
        <v/>
      </c>
      <c r="P364" s="48" t="str">
        <f ca="1">IF(AND($B364&gt;0,P$7&gt;0),INDEX(Výskyt[#Data],MATCH($B364,Výskyt[kód-P]),P$7),"")</f>
        <v/>
      </c>
      <c r="Q364" s="48" t="str">
        <f ca="1">IF(AND($B364&gt;0,Q$7&gt;0),INDEX(Výskyt[#Data],MATCH($B364,Výskyt[kód-P]),Q$7),"")</f>
        <v/>
      </c>
      <c r="R364" s="48" t="str">
        <f ca="1">IF(AND($B364&gt;0,R$7&gt;0),INDEX(Výskyt[#Data],MATCH($B364,Výskyt[kód-P]),R$7),"")</f>
        <v/>
      </c>
      <c r="S364" s="48" t="str">
        <f ca="1">IF(AND($B364&gt;0,S$7&gt;0),INDEX(Výskyt[#Data],MATCH($B364,Výskyt[kód-P]),S$7),"")</f>
        <v/>
      </c>
      <c r="T364" s="48" t="str">
        <f ca="1">IF(AND($B364&gt;0,T$7&gt;0),INDEX(Výskyt[#Data],MATCH($B364,Výskyt[kód-P]),T$7),"")</f>
        <v/>
      </c>
      <c r="U364" s="48" t="str">
        <f ca="1">IF(AND($B364&gt;0,U$7&gt;0),INDEX(Výskyt[#Data],MATCH($B364,Výskyt[kód-P]),U$7),"")</f>
        <v/>
      </c>
      <c r="V364" s="48" t="str">
        <f ca="1">IF(AND($B364&gt;0,V$7&gt;0),INDEX(Výskyt[#Data],MATCH($B364,Výskyt[kód-P]),V$7),"")</f>
        <v/>
      </c>
      <c r="W364" s="48" t="str">
        <f ca="1">IF(AND($B364&gt;0,W$7&gt;0),INDEX(Výskyt[#Data],MATCH($B364,Výskyt[kód-P]),W$7),"")</f>
        <v/>
      </c>
      <c r="X364" s="48" t="str">
        <f ca="1">IF(AND($B364&gt;0,X$7&gt;0),INDEX(Výskyt[#Data],MATCH($B364,Výskyt[kód-P]),X$7),"")</f>
        <v/>
      </c>
      <c r="Y364" s="48" t="str">
        <f ca="1">IF(AND($B364&gt;0,Y$7&gt;0),INDEX(Výskyt[#Data],MATCH($B364,Výskyt[kód-P]),Y$7),"")</f>
        <v/>
      </c>
      <c r="Z364" s="48" t="str">
        <f ca="1">IF(AND($B364&gt;0,Z$7&gt;0),INDEX(Výskyt[#Data],MATCH($B364,Výskyt[kód-P]),Z$7),"")</f>
        <v/>
      </c>
      <c r="AA364" s="48" t="str">
        <f ca="1">IF(AND($B364&gt;0,AA$7&gt;0),INDEX(Výskyt[#Data],MATCH($B364,Výskyt[kód-P]),AA$7),"")</f>
        <v/>
      </c>
      <c r="AB364" s="48" t="str">
        <f ca="1">IF(AND($B364&gt;0,AB$7&gt;0),INDEX(Výskyt[#Data],MATCH($B364,Výskyt[kód-P]),AB$7),"")</f>
        <v/>
      </c>
      <c r="AC364" s="48" t="str">
        <f ca="1">IF(AND($B364&gt;0,AC$7&gt;0),INDEX(Výskyt[#Data],MATCH($B364,Výskyt[kód-P]),AC$7),"")</f>
        <v/>
      </c>
      <c r="AD364" s="48" t="str">
        <f ca="1">IF(AND($B364&gt;0,AD$7&gt;0),INDEX(Výskyt[#Data],MATCH($B364,Výskyt[kód-P]),AD$7),"")</f>
        <v/>
      </c>
      <c r="AE364" s="48" t="str">
        <f ca="1">IF(AND($B364&gt;0,AE$7&gt;0),INDEX(Výskyt[#Data],MATCH($B364,Výskyt[kód-P]),AE$7),"")</f>
        <v/>
      </c>
      <c r="AF364" s="48" t="str">
        <f ca="1">IF(AND($B364&gt;0,AF$7&gt;0),INDEX(Výskyt[#Data],MATCH($B364,Výskyt[kód-P]),AF$7),"")</f>
        <v/>
      </c>
      <c r="AG364" s="48" t="str">
        <f ca="1">IF(AND($B364&gt;0,AG$7&gt;0),INDEX(Výskyt[#Data],MATCH($B364,Výskyt[kód-P]),AG$7),"")</f>
        <v/>
      </c>
      <c r="AH364" s="48" t="str">
        <f ca="1">IF(AND($B364&gt;0,AH$7&gt;0),INDEX(Výskyt[#Data],MATCH($B364,Výskyt[kód-P]),AH$7),"")</f>
        <v/>
      </c>
      <c r="AI364" s="48" t="str">
        <f ca="1">IF(AND($B364&gt;0,AI$7&gt;0),INDEX(Výskyt[#Data],MATCH($B364,Výskyt[kód-P]),AI$7),"")</f>
        <v/>
      </c>
      <c r="AJ364" s="48" t="str">
        <f ca="1">IF(AND($B364&gt;0,AJ$7&gt;0),INDEX(Výskyt[#Data],MATCH($B364,Výskyt[kód-P]),AJ$7),"")</f>
        <v/>
      </c>
      <c r="AK364" s="48" t="str">
        <f ca="1">IF(AND($B364&gt;0,AK$7&gt;0),INDEX(Výskyt[#Data],MATCH($B364,Výskyt[kód-P]),AK$7),"")</f>
        <v/>
      </c>
      <c r="AL364" s="48" t="str">
        <f ca="1">IF(AND($B364&gt;0,AL$7&gt;0),INDEX(Výskyt[#Data],MATCH($B364,Výskyt[kód-P]),AL$7),"")</f>
        <v/>
      </c>
      <c r="AM364" s="48" t="str">
        <f ca="1">IF(AND($B364&gt;0,AM$7&gt;0),INDEX(Výskyt[#Data],MATCH($B364,Výskyt[kód-P]),AM$7),"")</f>
        <v/>
      </c>
      <c r="AN364" s="48" t="str">
        <f ca="1">IF(AND($B364&gt;0,AN$7&gt;0),INDEX(Výskyt[#Data],MATCH($B364,Výskyt[kód-P]),AN$7),"")</f>
        <v/>
      </c>
      <c r="AO364" s="48" t="str">
        <f ca="1">IF(AND($B364&gt;0,AO$7&gt;0),INDEX(Výskyt[#Data],MATCH($B364,Výskyt[kód-P]),AO$7),"")</f>
        <v/>
      </c>
      <c r="AP364" s="48" t="str">
        <f ca="1">IF(AND($B364&gt;0,AP$7&gt;0),INDEX(Výskyt[#Data],MATCH($B364,Výskyt[kód-P]),AP$7),"")</f>
        <v/>
      </c>
      <c r="AQ364" s="48" t="str">
        <f ca="1">IF(AND($B364&gt;0,AQ$7&gt;0),INDEX(Výskyt[#Data],MATCH($B364,Výskyt[kód-P]),AQ$7),"")</f>
        <v/>
      </c>
      <c r="AR364" s="48" t="str">
        <f ca="1">IF(AND($B364&gt;0,AR$7&gt;0),INDEX(Výskyt[#Data],MATCH($B364,Výskyt[kód-P]),AR$7),"")</f>
        <v/>
      </c>
      <c r="AS364" s="48" t="str">
        <f ca="1">IF(AND($B364&gt;0,AS$7&gt;0),INDEX(Výskyt[#Data],MATCH($B364,Výskyt[kód-P]),AS$7),"")</f>
        <v/>
      </c>
      <c r="AT364" s="48" t="str">
        <f ca="1">IF(AND($B364&gt;0,AT$7&gt;0),INDEX(Výskyt[#Data],MATCH($B364,Výskyt[kód-P]),AT$7),"")</f>
        <v/>
      </c>
      <c r="AU364" s="48" t="str">
        <f ca="1">IF(AND($B364&gt;0,AU$7&gt;0),INDEX(Výskyt[#Data],MATCH($B364,Výskyt[kód-P]),AU$7),"")</f>
        <v/>
      </c>
      <c r="AV364" s="48" t="str">
        <f ca="1">IF(AND($B364&gt;0,AV$7&gt;0),INDEX(Výskyt[#Data],MATCH($B364,Výskyt[kód-P]),AV$7),"")</f>
        <v/>
      </c>
      <c r="AW364" s="48" t="str">
        <f ca="1">IF(AND($B364&gt;0,AW$7&gt;0),INDEX(Výskyt[#Data],MATCH($B364,Výskyt[kód-P]),AW$7),"")</f>
        <v/>
      </c>
      <c r="AX364" s="48" t="str">
        <f ca="1">IF(AND($B364&gt;0,AX$7&gt;0),INDEX(Výskyt[#Data],MATCH($B364,Výskyt[kód-P]),AX$7),"")</f>
        <v/>
      </c>
      <c r="AY364" s="48" t="str">
        <f ca="1">IF(AND($B364&gt;0,AY$7&gt;0),INDEX(Výskyt[#Data],MATCH($B364,Výskyt[kód-P]),AY$7),"")</f>
        <v/>
      </c>
      <c r="AZ364" s="48" t="str">
        <f ca="1">IF(AND($B364&gt;0,AZ$7&gt;0),INDEX(Výskyt[#Data],MATCH($B364,Výskyt[kód-P]),AZ$7),"")</f>
        <v/>
      </c>
      <c r="BA364" s="48" t="str">
        <f ca="1">IF(AND($B364&gt;0,BA$7&gt;0),INDEX(Výskyt[#Data],MATCH($B364,Výskyt[kód-P]),BA$7),"")</f>
        <v/>
      </c>
      <c r="BB364" s="42"/>
    </row>
    <row r="365" spans="1:54" ht="12.75" customHeight="1" x14ac:dyDescent="0.4">
      <c r="A365" s="54">
        <v>357</v>
      </c>
      <c r="B365" s="55" t="str">
        <f>IFERROR(INDEX(Výskyt[[poradie]:[kód-P]],MATCH(A365,Výskyt[poradie],0),2),"")</f>
        <v/>
      </c>
      <c r="C365" s="55" t="str">
        <f>IFERROR(INDEX(Cenník[[Kód]:[Názov]],MATCH($B365,Cenník[Kód]),2),"")</f>
        <v/>
      </c>
      <c r="D365" s="48" t="str">
        <f t="shared" ca="1" si="15"/>
        <v/>
      </c>
      <c r="E365" s="56" t="str">
        <f>IFERROR(INDEX(Cenník[[KódN]:[JC]],MATCH($B365,Cenník[KódN]),2),"")</f>
        <v/>
      </c>
      <c r="F365" s="57" t="str">
        <f t="shared" ca="1" si="16"/>
        <v/>
      </c>
      <c r="G365" s="42"/>
      <c r="H365" s="58" t="str">
        <f t="shared" si="17"/>
        <v/>
      </c>
      <c r="I365" s="48" t="str">
        <f ca="1">IF(AND($B365&gt;0,I$7&gt;0),INDEX(Výskyt[#Data],MATCH($B365,Výskyt[kód-P]),I$7),"")</f>
        <v/>
      </c>
      <c r="J365" s="48" t="str">
        <f ca="1">IF(AND($B365&gt;0,J$7&gt;0),INDEX(Výskyt[#Data],MATCH($B365,Výskyt[kód-P]),J$7),"")</f>
        <v/>
      </c>
      <c r="K365" s="48" t="str">
        <f ca="1">IF(AND($B365&gt;0,K$7&gt;0),INDEX(Výskyt[#Data],MATCH($B365,Výskyt[kód-P]),K$7),"")</f>
        <v/>
      </c>
      <c r="L365" s="48" t="str">
        <f ca="1">IF(AND($B365&gt;0,L$7&gt;0),INDEX(Výskyt[#Data],MATCH($B365,Výskyt[kód-P]),L$7),"")</f>
        <v/>
      </c>
      <c r="M365" s="48" t="str">
        <f ca="1">IF(AND($B365&gt;0,M$7&gt;0),INDEX(Výskyt[#Data],MATCH($B365,Výskyt[kód-P]),M$7),"")</f>
        <v/>
      </c>
      <c r="N365" s="48" t="str">
        <f ca="1">IF(AND($B365&gt;0,N$7&gt;0),INDEX(Výskyt[#Data],MATCH($B365,Výskyt[kód-P]),N$7),"")</f>
        <v/>
      </c>
      <c r="O365" s="48" t="str">
        <f ca="1">IF(AND($B365&gt;0,O$7&gt;0),INDEX(Výskyt[#Data],MATCH($B365,Výskyt[kód-P]),O$7),"")</f>
        <v/>
      </c>
      <c r="P365" s="48" t="str">
        <f ca="1">IF(AND($B365&gt;0,P$7&gt;0),INDEX(Výskyt[#Data],MATCH($B365,Výskyt[kód-P]),P$7),"")</f>
        <v/>
      </c>
      <c r="Q365" s="48" t="str">
        <f ca="1">IF(AND($B365&gt;0,Q$7&gt;0),INDEX(Výskyt[#Data],MATCH($B365,Výskyt[kód-P]),Q$7),"")</f>
        <v/>
      </c>
      <c r="R365" s="48" t="str">
        <f ca="1">IF(AND($B365&gt;0,R$7&gt;0),INDEX(Výskyt[#Data],MATCH($B365,Výskyt[kód-P]),R$7),"")</f>
        <v/>
      </c>
      <c r="S365" s="48" t="str">
        <f ca="1">IF(AND($B365&gt;0,S$7&gt;0),INDEX(Výskyt[#Data],MATCH($B365,Výskyt[kód-P]),S$7),"")</f>
        <v/>
      </c>
      <c r="T365" s="48" t="str">
        <f ca="1">IF(AND($B365&gt;0,T$7&gt;0),INDEX(Výskyt[#Data],MATCH($B365,Výskyt[kód-P]),T$7),"")</f>
        <v/>
      </c>
      <c r="U365" s="48" t="str">
        <f ca="1">IF(AND($B365&gt;0,U$7&gt;0),INDEX(Výskyt[#Data],MATCH($B365,Výskyt[kód-P]),U$7),"")</f>
        <v/>
      </c>
      <c r="V365" s="48" t="str">
        <f ca="1">IF(AND($B365&gt;0,V$7&gt;0),INDEX(Výskyt[#Data],MATCH($B365,Výskyt[kód-P]),V$7),"")</f>
        <v/>
      </c>
      <c r="W365" s="48" t="str">
        <f ca="1">IF(AND($B365&gt;0,W$7&gt;0),INDEX(Výskyt[#Data],MATCH($B365,Výskyt[kód-P]),W$7),"")</f>
        <v/>
      </c>
      <c r="X365" s="48" t="str">
        <f ca="1">IF(AND($B365&gt;0,X$7&gt;0),INDEX(Výskyt[#Data],MATCH($B365,Výskyt[kód-P]),X$7),"")</f>
        <v/>
      </c>
      <c r="Y365" s="48" t="str">
        <f ca="1">IF(AND($B365&gt;0,Y$7&gt;0),INDEX(Výskyt[#Data],MATCH($B365,Výskyt[kód-P]),Y$7),"")</f>
        <v/>
      </c>
      <c r="Z365" s="48" t="str">
        <f ca="1">IF(AND($B365&gt;0,Z$7&gt;0),INDEX(Výskyt[#Data],MATCH($B365,Výskyt[kód-P]),Z$7),"")</f>
        <v/>
      </c>
      <c r="AA365" s="48" t="str">
        <f ca="1">IF(AND($B365&gt;0,AA$7&gt;0),INDEX(Výskyt[#Data],MATCH($B365,Výskyt[kód-P]),AA$7),"")</f>
        <v/>
      </c>
      <c r="AB365" s="48" t="str">
        <f ca="1">IF(AND($B365&gt;0,AB$7&gt;0),INDEX(Výskyt[#Data],MATCH($B365,Výskyt[kód-P]),AB$7),"")</f>
        <v/>
      </c>
      <c r="AC365" s="48" t="str">
        <f ca="1">IF(AND($B365&gt;0,AC$7&gt;0),INDEX(Výskyt[#Data],MATCH($B365,Výskyt[kód-P]),AC$7),"")</f>
        <v/>
      </c>
      <c r="AD365" s="48" t="str">
        <f ca="1">IF(AND($B365&gt;0,AD$7&gt;0),INDEX(Výskyt[#Data],MATCH($B365,Výskyt[kód-P]),AD$7),"")</f>
        <v/>
      </c>
      <c r="AE365" s="48" t="str">
        <f ca="1">IF(AND($B365&gt;0,AE$7&gt;0),INDEX(Výskyt[#Data],MATCH($B365,Výskyt[kód-P]),AE$7),"")</f>
        <v/>
      </c>
      <c r="AF365" s="48" t="str">
        <f ca="1">IF(AND($B365&gt;0,AF$7&gt;0),INDEX(Výskyt[#Data],MATCH($B365,Výskyt[kód-P]),AF$7),"")</f>
        <v/>
      </c>
      <c r="AG365" s="48" t="str">
        <f ca="1">IF(AND($B365&gt;0,AG$7&gt;0),INDEX(Výskyt[#Data],MATCH($B365,Výskyt[kód-P]),AG$7),"")</f>
        <v/>
      </c>
      <c r="AH365" s="48" t="str">
        <f ca="1">IF(AND($B365&gt;0,AH$7&gt;0),INDEX(Výskyt[#Data],MATCH($B365,Výskyt[kód-P]),AH$7),"")</f>
        <v/>
      </c>
      <c r="AI365" s="48" t="str">
        <f ca="1">IF(AND($B365&gt;0,AI$7&gt;0),INDEX(Výskyt[#Data],MATCH($B365,Výskyt[kód-P]),AI$7),"")</f>
        <v/>
      </c>
      <c r="AJ365" s="48" t="str">
        <f ca="1">IF(AND($B365&gt;0,AJ$7&gt;0),INDEX(Výskyt[#Data],MATCH($B365,Výskyt[kód-P]),AJ$7),"")</f>
        <v/>
      </c>
      <c r="AK365" s="48" t="str">
        <f ca="1">IF(AND($B365&gt;0,AK$7&gt;0),INDEX(Výskyt[#Data],MATCH($B365,Výskyt[kód-P]),AK$7),"")</f>
        <v/>
      </c>
      <c r="AL365" s="48" t="str">
        <f ca="1">IF(AND($B365&gt;0,AL$7&gt;0),INDEX(Výskyt[#Data],MATCH($B365,Výskyt[kód-P]),AL$7),"")</f>
        <v/>
      </c>
      <c r="AM365" s="48" t="str">
        <f ca="1">IF(AND($B365&gt;0,AM$7&gt;0),INDEX(Výskyt[#Data],MATCH($B365,Výskyt[kód-P]),AM$7),"")</f>
        <v/>
      </c>
      <c r="AN365" s="48" t="str">
        <f ca="1">IF(AND($B365&gt;0,AN$7&gt;0),INDEX(Výskyt[#Data],MATCH($B365,Výskyt[kód-P]),AN$7),"")</f>
        <v/>
      </c>
      <c r="AO365" s="48" t="str">
        <f ca="1">IF(AND($B365&gt;0,AO$7&gt;0),INDEX(Výskyt[#Data],MATCH($B365,Výskyt[kód-P]),AO$7),"")</f>
        <v/>
      </c>
      <c r="AP365" s="48" t="str">
        <f ca="1">IF(AND($B365&gt;0,AP$7&gt;0),INDEX(Výskyt[#Data],MATCH($B365,Výskyt[kód-P]),AP$7),"")</f>
        <v/>
      </c>
      <c r="AQ365" s="48" t="str">
        <f ca="1">IF(AND($B365&gt;0,AQ$7&gt;0),INDEX(Výskyt[#Data],MATCH($B365,Výskyt[kód-P]),AQ$7),"")</f>
        <v/>
      </c>
      <c r="AR365" s="48" t="str">
        <f ca="1">IF(AND($B365&gt;0,AR$7&gt;0),INDEX(Výskyt[#Data],MATCH($B365,Výskyt[kód-P]),AR$7),"")</f>
        <v/>
      </c>
      <c r="AS365" s="48" t="str">
        <f ca="1">IF(AND($B365&gt;0,AS$7&gt;0),INDEX(Výskyt[#Data],MATCH($B365,Výskyt[kód-P]),AS$7),"")</f>
        <v/>
      </c>
      <c r="AT365" s="48" t="str">
        <f ca="1">IF(AND($B365&gt;0,AT$7&gt;0),INDEX(Výskyt[#Data],MATCH($B365,Výskyt[kód-P]),AT$7),"")</f>
        <v/>
      </c>
      <c r="AU365" s="48" t="str">
        <f ca="1">IF(AND($B365&gt;0,AU$7&gt;0),INDEX(Výskyt[#Data],MATCH($B365,Výskyt[kód-P]),AU$7),"")</f>
        <v/>
      </c>
      <c r="AV365" s="48" t="str">
        <f ca="1">IF(AND($B365&gt;0,AV$7&gt;0),INDEX(Výskyt[#Data],MATCH($B365,Výskyt[kód-P]),AV$7),"")</f>
        <v/>
      </c>
      <c r="AW365" s="48" t="str">
        <f ca="1">IF(AND($B365&gt;0,AW$7&gt;0),INDEX(Výskyt[#Data],MATCH($B365,Výskyt[kód-P]),AW$7),"")</f>
        <v/>
      </c>
      <c r="AX365" s="48" t="str">
        <f ca="1">IF(AND($B365&gt;0,AX$7&gt;0),INDEX(Výskyt[#Data],MATCH($B365,Výskyt[kód-P]),AX$7),"")</f>
        <v/>
      </c>
      <c r="AY365" s="48" t="str">
        <f ca="1">IF(AND($B365&gt;0,AY$7&gt;0),INDEX(Výskyt[#Data],MATCH($B365,Výskyt[kód-P]),AY$7),"")</f>
        <v/>
      </c>
      <c r="AZ365" s="48" t="str">
        <f ca="1">IF(AND($B365&gt;0,AZ$7&gt;0),INDEX(Výskyt[#Data],MATCH($B365,Výskyt[kód-P]),AZ$7),"")</f>
        <v/>
      </c>
      <c r="BA365" s="48" t="str">
        <f ca="1">IF(AND($B365&gt;0,BA$7&gt;0),INDEX(Výskyt[#Data],MATCH($B365,Výskyt[kód-P]),BA$7),"")</f>
        <v/>
      </c>
      <c r="BB365" s="42"/>
    </row>
    <row r="366" spans="1:54" ht="12.75" customHeight="1" x14ac:dyDescent="0.4">
      <c r="A366" s="54">
        <v>358</v>
      </c>
      <c r="B366" s="55" t="str">
        <f>IFERROR(INDEX(Výskyt[[poradie]:[kód-P]],MATCH(A366,Výskyt[poradie],0),2),"")</f>
        <v/>
      </c>
      <c r="C366" s="55" t="str">
        <f>IFERROR(INDEX(Cenník[[Kód]:[Názov]],MATCH($B366,Cenník[Kód]),2),"")</f>
        <v/>
      </c>
      <c r="D366" s="48" t="str">
        <f t="shared" ca="1" si="15"/>
        <v/>
      </c>
      <c r="E366" s="56" t="str">
        <f>IFERROR(INDEX(Cenník[[KódN]:[JC]],MATCH($B366,Cenník[KódN]),2),"")</f>
        <v/>
      </c>
      <c r="F366" s="57" t="str">
        <f t="shared" ca="1" si="16"/>
        <v/>
      </c>
      <c r="G366" s="42"/>
      <c r="H366" s="58" t="str">
        <f t="shared" si="17"/>
        <v/>
      </c>
      <c r="I366" s="48" t="str">
        <f ca="1">IF(AND($B366&gt;0,I$7&gt;0),INDEX(Výskyt[#Data],MATCH($B366,Výskyt[kód-P]),I$7),"")</f>
        <v/>
      </c>
      <c r="J366" s="48" t="str">
        <f ca="1">IF(AND($B366&gt;0,J$7&gt;0),INDEX(Výskyt[#Data],MATCH($B366,Výskyt[kód-P]),J$7),"")</f>
        <v/>
      </c>
      <c r="K366" s="48" t="str">
        <f ca="1">IF(AND($B366&gt;0,K$7&gt;0),INDEX(Výskyt[#Data],MATCH($B366,Výskyt[kód-P]),K$7),"")</f>
        <v/>
      </c>
      <c r="L366" s="48" t="str">
        <f ca="1">IF(AND($B366&gt;0,L$7&gt;0),INDEX(Výskyt[#Data],MATCH($B366,Výskyt[kód-P]),L$7),"")</f>
        <v/>
      </c>
      <c r="M366" s="48" t="str">
        <f ca="1">IF(AND($B366&gt;0,M$7&gt;0),INDEX(Výskyt[#Data],MATCH($B366,Výskyt[kód-P]),M$7),"")</f>
        <v/>
      </c>
      <c r="N366" s="48" t="str">
        <f ca="1">IF(AND($B366&gt;0,N$7&gt;0),INDEX(Výskyt[#Data],MATCH($B366,Výskyt[kód-P]),N$7),"")</f>
        <v/>
      </c>
      <c r="O366" s="48" t="str">
        <f ca="1">IF(AND($B366&gt;0,O$7&gt;0),INDEX(Výskyt[#Data],MATCH($B366,Výskyt[kód-P]),O$7),"")</f>
        <v/>
      </c>
      <c r="P366" s="48" t="str">
        <f ca="1">IF(AND($B366&gt;0,P$7&gt;0),INDEX(Výskyt[#Data],MATCH($B366,Výskyt[kód-P]),P$7),"")</f>
        <v/>
      </c>
      <c r="Q366" s="48" t="str">
        <f ca="1">IF(AND($B366&gt;0,Q$7&gt;0),INDEX(Výskyt[#Data],MATCH($B366,Výskyt[kód-P]),Q$7),"")</f>
        <v/>
      </c>
      <c r="R366" s="48" t="str">
        <f ca="1">IF(AND($B366&gt;0,R$7&gt;0),INDEX(Výskyt[#Data],MATCH($B366,Výskyt[kód-P]),R$7),"")</f>
        <v/>
      </c>
      <c r="S366" s="48" t="str">
        <f ca="1">IF(AND($B366&gt;0,S$7&gt;0),INDEX(Výskyt[#Data],MATCH($B366,Výskyt[kód-P]),S$7),"")</f>
        <v/>
      </c>
      <c r="T366" s="48" t="str">
        <f ca="1">IF(AND($B366&gt;0,T$7&gt;0),INDEX(Výskyt[#Data],MATCH($B366,Výskyt[kód-P]),T$7),"")</f>
        <v/>
      </c>
      <c r="U366" s="48" t="str">
        <f ca="1">IF(AND($B366&gt;0,U$7&gt;0),INDEX(Výskyt[#Data],MATCH($B366,Výskyt[kód-P]),U$7),"")</f>
        <v/>
      </c>
      <c r="V366" s="48" t="str">
        <f ca="1">IF(AND($B366&gt;0,V$7&gt;0),INDEX(Výskyt[#Data],MATCH($B366,Výskyt[kód-P]),V$7),"")</f>
        <v/>
      </c>
      <c r="W366" s="48" t="str">
        <f ca="1">IF(AND($B366&gt;0,W$7&gt;0),INDEX(Výskyt[#Data],MATCH($B366,Výskyt[kód-P]),W$7),"")</f>
        <v/>
      </c>
      <c r="X366" s="48" t="str">
        <f ca="1">IF(AND($B366&gt;0,X$7&gt;0),INDEX(Výskyt[#Data],MATCH($B366,Výskyt[kód-P]),X$7),"")</f>
        <v/>
      </c>
      <c r="Y366" s="48" t="str">
        <f ca="1">IF(AND($B366&gt;0,Y$7&gt;0),INDEX(Výskyt[#Data],MATCH($B366,Výskyt[kód-P]),Y$7),"")</f>
        <v/>
      </c>
      <c r="Z366" s="48" t="str">
        <f ca="1">IF(AND($B366&gt;0,Z$7&gt;0),INDEX(Výskyt[#Data],MATCH($B366,Výskyt[kód-P]),Z$7),"")</f>
        <v/>
      </c>
      <c r="AA366" s="48" t="str">
        <f ca="1">IF(AND($B366&gt;0,AA$7&gt;0),INDEX(Výskyt[#Data],MATCH($B366,Výskyt[kód-P]),AA$7),"")</f>
        <v/>
      </c>
      <c r="AB366" s="48" t="str">
        <f ca="1">IF(AND($B366&gt;0,AB$7&gt;0),INDEX(Výskyt[#Data],MATCH($B366,Výskyt[kód-P]),AB$7),"")</f>
        <v/>
      </c>
      <c r="AC366" s="48" t="str">
        <f ca="1">IF(AND($B366&gt;0,AC$7&gt;0),INDEX(Výskyt[#Data],MATCH($B366,Výskyt[kód-P]),AC$7),"")</f>
        <v/>
      </c>
      <c r="AD366" s="48" t="str">
        <f ca="1">IF(AND($B366&gt;0,AD$7&gt;0),INDEX(Výskyt[#Data],MATCH($B366,Výskyt[kód-P]),AD$7),"")</f>
        <v/>
      </c>
      <c r="AE366" s="48" t="str">
        <f ca="1">IF(AND($B366&gt;0,AE$7&gt;0),INDEX(Výskyt[#Data],MATCH($B366,Výskyt[kód-P]),AE$7),"")</f>
        <v/>
      </c>
      <c r="AF366" s="48" t="str">
        <f ca="1">IF(AND($B366&gt;0,AF$7&gt;0),INDEX(Výskyt[#Data],MATCH($B366,Výskyt[kód-P]),AF$7),"")</f>
        <v/>
      </c>
      <c r="AG366" s="48" t="str">
        <f ca="1">IF(AND($B366&gt;0,AG$7&gt;0),INDEX(Výskyt[#Data],MATCH($B366,Výskyt[kód-P]),AG$7),"")</f>
        <v/>
      </c>
      <c r="AH366" s="48" t="str">
        <f ca="1">IF(AND($B366&gt;0,AH$7&gt;0),INDEX(Výskyt[#Data],MATCH($B366,Výskyt[kód-P]),AH$7),"")</f>
        <v/>
      </c>
      <c r="AI366" s="48" t="str">
        <f ca="1">IF(AND($B366&gt;0,AI$7&gt;0),INDEX(Výskyt[#Data],MATCH($B366,Výskyt[kód-P]),AI$7),"")</f>
        <v/>
      </c>
      <c r="AJ366" s="48" t="str">
        <f ca="1">IF(AND($B366&gt;0,AJ$7&gt;0),INDEX(Výskyt[#Data],MATCH($B366,Výskyt[kód-P]),AJ$7),"")</f>
        <v/>
      </c>
      <c r="AK366" s="48" t="str">
        <f ca="1">IF(AND($B366&gt;0,AK$7&gt;0),INDEX(Výskyt[#Data],MATCH($B366,Výskyt[kód-P]),AK$7),"")</f>
        <v/>
      </c>
      <c r="AL366" s="48" t="str">
        <f ca="1">IF(AND($B366&gt;0,AL$7&gt;0),INDEX(Výskyt[#Data],MATCH($B366,Výskyt[kód-P]),AL$7),"")</f>
        <v/>
      </c>
      <c r="AM366" s="48" t="str">
        <f ca="1">IF(AND($B366&gt;0,AM$7&gt;0),INDEX(Výskyt[#Data],MATCH($B366,Výskyt[kód-P]),AM$7),"")</f>
        <v/>
      </c>
      <c r="AN366" s="48" t="str">
        <f ca="1">IF(AND($B366&gt;0,AN$7&gt;0),INDEX(Výskyt[#Data],MATCH($B366,Výskyt[kód-P]),AN$7),"")</f>
        <v/>
      </c>
      <c r="AO366" s="48" t="str">
        <f ca="1">IF(AND($B366&gt;0,AO$7&gt;0),INDEX(Výskyt[#Data],MATCH($B366,Výskyt[kód-P]),AO$7),"")</f>
        <v/>
      </c>
      <c r="AP366" s="48" t="str">
        <f ca="1">IF(AND($B366&gt;0,AP$7&gt;0),INDEX(Výskyt[#Data],MATCH($B366,Výskyt[kód-P]),AP$7),"")</f>
        <v/>
      </c>
      <c r="AQ366" s="48" t="str">
        <f ca="1">IF(AND($B366&gt;0,AQ$7&gt;0),INDEX(Výskyt[#Data],MATCH($B366,Výskyt[kód-P]),AQ$7),"")</f>
        <v/>
      </c>
      <c r="AR366" s="48" t="str">
        <f ca="1">IF(AND($B366&gt;0,AR$7&gt;0),INDEX(Výskyt[#Data],MATCH($B366,Výskyt[kód-P]),AR$7),"")</f>
        <v/>
      </c>
      <c r="AS366" s="48" t="str">
        <f ca="1">IF(AND($B366&gt;0,AS$7&gt;0),INDEX(Výskyt[#Data],MATCH($B366,Výskyt[kód-P]),AS$7),"")</f>
        <v/>
      </c>
      <c r="AT366" s="48" t="str">
        <f ca="1">IF(AND($B366&gt;0,AT$7&gt;0),INDEX(Výskyt[#Data],MATCH($B366,Výskyt[kód-P]),AT$7),"")</f>
        <v/>
      </c>
      <c r="AU366" s="48" t="str">
        <f ca="1">IF(AND($B366&gt;0,AU$7&gt;0),INDEX(Výskyt[#Data],MATCH($B366,Výskyt[kód-P]),AU$7),"")</f>
        <v/>
      </c>
      <c r="AV366" s="48" t="str">
        <f ca="1">IF(AND($B366&gt;0,AV$7&gt;0),INDEX(Výskyt[#Data],MATCH($B366,Výskyt[kód-P]),AV$7),"")</f>
        <v/>
      </c>
      <c r="AW366" s="48" t="str">
        <f ca="1">IF(AND($B366&gt;0,AW$7&gt;0),INDEX(Výskyt[#Data],MATCH($B366,Výskyt[kód-P]),AW$7),"")</f>
        <v/>
      </c>
      <c r="AX366" s="48" t="str">
        <f ca="1">IF(AND($B366&gt;0,AX$7&gt;0),INDEX(Výskyt[#Data],MATCH($B366,Výskyt[kód-P]),AX$7),"")</f>
        <v/>
      </c>
      <c r="AY366" s="48" t="str">
        <f ca="1">IF(AND($B366&gt;0,AY$7&gt;0),INDEX(Výskyt[#Data],MATCH($B366,Výskyt[kód-P]),AY$7),"")</f>
        <v/>
      </c>
      <c r="AZ366" s="48" t="str">
        <f ca="1">IF(AND($B366&gt;0,AZ$7&gt;0),INDEX(Výskyt[#Data],MATCH($B366,Výskyt[kód-P]),AZ$7),"")</f>
        <v/>
      </c>
      <c r="BA366" s="48" t="str">
        <f ca="1">IF(AND($B366&gt;0,BA$7&gt;0),INDEX(Výskyt[#Data],MATCH($B366,Výskyt[kód-P]),BA$7),"")</f>
        <v/>
      </c>
      <c r="BB366" s="42"/>
    </row>
    <row r="367" spans="1:54" ht="12.75" customHeight="1" x14ac:dyDescent="0.4">
      <c r="A367" s="54">
        <v>359</v>
      </c>
      <c r="B367" s="55" t="str">
        <f>IFERROR(INDEX(Výskyt[[poradie]:[kód-P]],MATCH(A367,Výskyt[poradie],0),2),"")</f>
        <v/>
      </c>
      <c r="C367" s="55" t="str">
        <f>IFERROR(INDEX(Cenník[[Kód]:[Názov]],MATCH($B367,Cenník[Kód]),2),"")</f>
        <v/>
      </c>
      <c r="D367" s="48" t="str">
        <f t="shared" ca="1" si="15"/>
        <v/>
      </c>
      <c r="E367" s="56" t="str">
        <f>IFERROR(INDEX(Cenník[[KódN]:[JC]],MATCH($B367,Cenník[KódN]),2),"")</f>
        <v/>
      </c>
      <c r="F367" s="57" t="str">
        <f t="shared" ca="1" si="16"/>
        <v/>
      </c>
      <c r="G367" s="42"/>
      <c r="H367" s="58" t="str">
        <f t="shared" si="17"/>
        <v/>
      </c>
      <c r="I367" s="48" t="str">
        <f ca="1">IF(AND($B367&gt;0,I$7&gt;0),INDEX(Výskyt[#Data],MATCH($B367,Výskyt[kód-P]),I$7),"")</f>
        <v/>
      </c>
      <c r="J367" s="48" t="str">
        <f ca="1">IF(AND($B367&gt;0,J$7&gt;0),INDEX(Výskyt[#Data],MATCH($B367,Výskyt[kód-P]),J$7),"")</f>
        <v/>
      </c>
      <c r="K367" s="48" t="str">
        <f ca="1">IF(AND($B367&gt;0,K$7&gt;0),INDEX(Výskyt[#Data],MATCH($B367,Výskyt[kód-P]),K$7),"")</f>
        <v/>
      </c>
      <c r="L367" s="48" t="str">
        <f ca="1">IF(AND($B367&gt;0,L$7&gt;0),INDEX(Výskyt[#Data],MATCH($B367,Výskyt[kód-P]),L$7),"")</f>
        <v/>
      </c>
      <c r="M367" s="48" t="str">
        <f ca="1">IF(AND($B367&gt;0,M$7&gt;0),INDEX(Výskyt[#Data],MATCH($B367,Výskyt[kód-P]),M$7),"")</f>
        <v/>
      </c>
      <c r="N367" s="48" t="str">
        <f ca="1">IF(AND($B367&gt;0,N$7&gt;0),INDEX(Výskyt[#Data],MATCH($B367,Výskyt[kód-P]),N$7),"")</f>
        <v/>
      </c>
      <c r="O367" s="48" t="str">
        <f ca="1">IF(AND($B367&gt;0,O$7&gt;0),INDEX(Výskyt[#Data],MATCH($B367,Výskyt[kód-P]),O$7),"")</f>
        <v/>
      </c>
      <c r="P367" s="48" t="str">
        <f ca="1">IF(AND($B367&gt;0,P$7&gt;0),INDEX(Výskyt[#Data],MATCH($B367,Výskyt[kód-P]),P$7),"")</f>
        <v/>
      </c>
      <c r="Q367" s="48" t="str">
        <f ca="1">IF(AND($B367&gt;0,Q$7&gt;0),INDEX(Výskyt[#Data],MATCH($B367,Výskyt[kód-P]),Q$7),"")</f>
        <v/>
      </c>
      <c r="R367" s="48" t="str">
        <f ca="1">IF(AND($B367&gt;0,R$7&gt;0),INDEX(Výskyt[#Data],MATCH($B367,Výskyt[kód-P]),R$7),"")</f>
        <v/>
      </c>
      <c r="S367" s="48" t="str">
        <f ca="1">IF(AND($B367&gt;0,S$7&gt;0),INDEX(Výskyt[#Data],MATCH($B367,Výskyt[kód-P]),S$7),"")</f>
        <v/>
      </c>
      <c r="T367" s="48" t="str">
        <f ca="1">IF(AND($B367&gt;0,T$7&gt;0),INDEX(Výskyt[#Data],MATCH($B367,Výskyt[kód-P]),T$7),"")</f>
        <v/>
      </c>
      <c r="U367" s="48" t="str">
        <f ca="1">IF(AND($B367&gt;0,U$7&gt;0),INDEX(Výskyt[#Data],MATCH($B367,Výskyt[kód-P]),U$7),"")</f>
        <v/>
      </c>
      <c r="V367" s="48" t="str">
        <f ca="1">IF(AND($B367&gt;0,V$7&gt;0),INDEX(Výskyt[#Data],MATCH($B367,Výskyt[kód-P]),V$7),"")</f>
        <v/>
      </c>
      <c r="W367" s="48" t="str">
        <f ca="1">IF(AND($B367&gt;0,W$7&gt;0),INDEX(Výskyt[#Data],MATCH($B367,Výskyt[kód-P]),W$7),"")</f>
        <v/>
      </c>
      <c r="X367" s="48" t="str">
        <f ca="1">IF(AND($B367&gt;0,X$7&gt;0),INDEX(Výskyt[#Data],MATCH($B367,Výskyt[kód-P]),X$7),"")</f>
        <v/>
      </c>
      <c r="Y367" s="48" t="str">
        <f ca="1">IF(AND($B367&gt;0,Y$7&gt;0),INDEX(Výskyt[#Data],MATCH($B367,Výskyt[kód-P]),Y$7),"")</f>
        <v/>
      </c>
      <c r="Z367" s="48" t="str">
        <f ca="1">IF(AND($B367&gt;0,Z$7&gt;0),INDEX(Výskyt[#Data],MATCH($B367,Výskyt[kód-P]),Z$7),"")</f>
        <v/>
      </c>
      <c r="AA367" s="48" t="str">
        <f ca="1">IF(AND($B367&gt;0,AA$7&gt;0),INDEX(Výskyt[#Data],MATCH($B367,Výskyt[kód-P]),AA$7),"")</f>
        <v/>
      </c>
      <c r="AB367" s="48" t="str">
        <f ca="1">IF(AND($B367&gt;0,AB$7&gt;0),INDEX(Výskyt[#Data],MATCH($B367,Výskyt[kód-P]),AB$7),"")</f>
        <v/>
      </c>
      <c r="AC367" s="48" t="str">
        <f ca="1">IF(AND($B367&gt;0,AC$7&gt;0),INDEX(Výskyt[#Data],MATCH($B367,Výskyt[kód-P]),AC$7),"")</f>
        <v/>
      </c>
      <c r="AD367" s="48" t="str">
        <f ca="1">IF(AND($B367&gt;0,AD$7&gt;0),INDEX(Výskyt[#Data],MATCH($B367,Výskyt[kód-P]),AD$7),"")</f>
        <v/>
      </c>
      <c r="AE367" s="48" t="str">
        <f ca="1">IF(AND($B367&gt;0,AE$7&gt;0),INDEX(Výskyt[#Data],MATCH($B367,Výskyt[kód-P]),AE$7),"")</f>
        <v/>
      </c>
      <c r="AF367" s="48" t="str">
        <f ca="1">IF(AND($B367&gt;0,AF$7&gt;0),INDEX(Výskyt[#Data],MATCH($B367,Výskyt[kód-P]),AF$7),"")</f>
        <v/>
      </c>
      <c r="AG367" s="48" t="str">
        <f ca="1">IF(AND($B367&gt;0,AG$7&gt;0),INDEX(Výskyt[#Data],MATCH($B367,Výskyt[kód-P]),AG$7),"")</f>
        <v/>
      </c>
      <c r="AH367" s="48" t="str">
        <f ca="1">IF(AND($B367&gt;0,AH$7&gt;0),INDEX(Výskyt[#Data],MATCH($B367,Výskyt[kód-P]),AH$7),"")</f>
        <v/>
      </c>
      <c r="AI367" s="48" t="str">
        <f ca="1">IF(AND($B367&gt;0,AI$7&gt;0),INDEX(Výskyt[#Data],MATCH($B367,Výskyt[kód-P]),AI$7),"")</f>
        <v/>
      </c>
      <c r="AJ367" s="48" t="str">
        <f ca="1">IF(AND($B367&gt;0,AJ$7&gt;0),INDEX(Výskyt[#Data],MATCH($B367,Výskyt[kód-P]),AJ$7),"")</f>
        <v/>
      </c>
      <c r="AK367" s="48" t="str">
        <f ca="1">IF(AND($B367&gt;0,AK$7&gt;0),INDEX(Výskyt[#Data],MATCH($B367,Výskyt[kód-P]),AK$7),"")</f>
        <v/>
      </c>
      <c r="AL367" s="48" t="str">
        <f ca="1">IF(AND($B367&gt;0,AL$7&gt;0),INDEX(Výskyt[#Data],MATCH($B367,Výskyt[kód-P]),AL$7),"")</f>
        <v/>
      </c>
      <c r="AM367" s="48" t="str">
        <f ca="1">IF(AND($B367&gt;0,AM$7&gt;0),INDEX(Výskyt[#Data],MATCH($B367,Výskyt[kód-P]),AM$7),"")</f>
        <v/>
      </c>
      <c r="AN367" s="48" t="str">
        <f ca="1">IF(AND($B367&gt;0,AN$7&gt;0),INDEX(Výskyt[#Data],MATCH($B367,Výskyt[kód-P]),AN$7),"")</f>
        <v/>
      </c>
      <c r="AO367" s="48" t="str">
        <f ca="1">IF(AND($B367&gt;0,AO$7&gt;0),INDEX(Výskyt[#Data],MATCH($B367,Výskyt[kód-P]),AO$7),"")</f>
        <v/>
      </c>
      <c r="AP367" s="48" t="str">
        <f ca="1">IF(AND($B367&gt;0,AP$7&gt;0),INDEX(Výskyt[#Data],MATCH($B367,Výskyt[kód-P]),AP$7),"")</f>
        <v/>
      </c>
      <c r="AQ367" s="48" t="str">
        <f ca="1">IF(AND($B367&gt;0,AQ$7&gt;0),INDEX(Výskyt[#Data],MATCH($B367,Výskyt[kód-P]),AQ$7),"")</f>
        <v/>
      </c>
      <c r="AR367" s="48" t="str">
        <f ca="1">IF(AND($B367&gt;0,AR$7&gt;0),INDEX(Výskyt[#Data],MATCH($B367,Výskyt[kód-P]),AR$7),"")</f>
        <v/>
      </c>
      <c r="AS367" s="48" t="str">
        <f ca="1">IF(AND($B367&gt;0,AS$7&gt;0),INDEX(Výskyt[#Data],MATCH($B367,Výskyt[kód-P]),AS$7),"")</f>
        <v/>
      </c>
      <c r="AT367" s="48" t="str">
        <f ca="1">IF(AND($B367&gt;0,AT$7&gt;0),INDEX(Výskyt[#Data],MATCH($B367,Výskyt[kód-P]),AT$7),"")</f>
        <v/>
      </c>
      <c r="AU367" s="48" t="str">
        <f ca="1">IF(AND($B367&gt;0,AU$7&gt;0),INDEX(Výskyt[#Data],MATCH($B367,Výskyt[kód-P]),AU$7),"")</f>
        <v/>
      </c>
      <c r="AV367" s="48" t="str">
        <f ca="1">IF(AND($B367&gt;0,AV$7&gt;0),INDEX(Výskyt[#Data],MATCH($B367,Výskyt[kód-P]),AV$7),"")</f>
        <v/>
      </c>
      <c r="AW367" s="48" t="str">
        <f ca="1">IF(AND($B367&gt;0,AW$7&gt;0),INDEX(Výskyt[#Data],MATCH($B367,Výskyt[kód-P]),AW$7),"")</f>
        <v/>
      </c>
      <c r="AX367" s="48" t="str">
        <f ca="1">IF(AND($B367&gt;0,AX$7&gt;0),INDEX(Výskyt[#Data],MATCH($B367,Výskyt[kód-P]),AX$7),"")</f>
        <v/>
      </c>
      <c r="AY367" s="48" t="str">
        <f ca="1">IF(AND($B367&gt;0,AY$7&gt;0),INDEX(Výskyt[#Data],MATCH($B367,Výskyt[kód-P]),AY$7),"")</f>
        <v/>
      </c>
      <c r="AZ367" s="48" t="str">
        <f ca="1">IF(AND($B367&gt;0,AZ$7&gt;0),INDEX(Výskyt[#Data],MATCH($B367,Výskyt[kód-P]),AZ$7),"")</f>
        <v/>
      </c>
      <c r="BA367" s="48" t="str">
        <f ca="1">IF(AND($B367&gt;0,BA$7&gt;0),INDEX(Výskyt[#Data],MATCH($B367,Výskyt[kód-P]),BA$7),"")</f>
        <v/>
      </c>
      <c r="BB367" s="42"/>
    </row>
    <row r="368" spans="1:54" ht="12.75" customHeight="1" x14ac:dyDescent="0.4">
      <c r="A368" s="54">
        <v>360</v>
      </c>
      <c r="B368" s="55" t="str">
        <f>IFERROR(INDEX(Výskyt[[poradie]:[kód-P]],MATCH(A368,Výskyt[poradie],0),2),"")</f>
        <v/>
      </c>
      <c r="C368" s="55" t="str">
        <f>IFERROR(INDEX(Cenník[[Kód]:[Názov]],MATCH($B368,Cenník[Kód]),2),"")</f>
        <v/>
      </c>
      <c r="D368" s="48" t="str">
        <f t="shared" ca="1" si="15"/>
        <v/>
      </c>
      <c r="E368" s="56" t="str">
        <f>IFERROR(INDEX(Cenník[[KódN]:[JC]],MATCH($B368,Cenník[KódN]),2),"")</f>
        <v/>
      </c>
      <c r="F368" s="57" t="str">
        <f t="shared" ca="1" si="16"/>
        <v/>
      </c>
      <c r="G368" s="42"/>
      <c r="H368" s="58" t="str">
        <f t="shared" si="17"/>
        <v/>
      </c>
      <c r="I368" s="48" t="str">
        <f ca="1">IF(AND($B368&gt;0,I$7&gt;0),INDEX(Výskyt[#Data],MATCH($B368,Výskyt[kód-P]),I$7),"")</f>
        <v/>
      </c>
      <c r="J368" s="48" t="str">
        <f ca="1">IF(AND($B368&gt;0,J$7&gt;0),INDEX(Výskyt[#Data],MATCH($B368,Výskyt[kód-P]),J$7),"")</f>
        <v/>
      </c>
      <c r="K368" s="48" t="str">
        <f ca="1">IF(AND($B368&gt;0,K$7&gt;0),INDEX(Výskyt[#Data],MATCH($B368,Výskyt[kód-P]),K$7),"")</f>
        <v/>
      </c>
      <c r="L368" s="48" t="str">
        <f ca="1">IF(AND($B368&gt;0,L$7&gt;0),INDEX(Výskyt[#Data],MATCH($B368,Výskyt[kód-P]),L$7),"")</f>
        <v/>
      </c>
      <c r="M368" s="48" t="str">
        <f ca="1">IF(AND($B368&gt;0,M$7&gt;0),INDEX(Výskyt[#Data],MATCH($B368,Výskyt[kód-P]),M$7),"")</f>
        <v/>
      </c>
      <c r="N368" s="48" t="str">
        <f ca="1">IF(AND($B368&gt;0,N$7&gt;0),INDEX(Výskyt[#Data],MATCH($B368,Výskyt[kód-P]),N$7),"")</f>
        <v/>
      </c>
      <c r="O368" s="48" t="str">
        <f ca="1">IF(AND($B368&gt;0,O$7&gt;0),INDEX(Výskyt[#Data],MATCH($B368,Výskyt[kód-P]),O$7),"")</f>
        <v/>
      </c>
      <c r="P368" s="48" t="str">
        <f ca="1">IF(AND($B368&gt;0,P$7&gt;0),INDEX(Výskyt[#Data],MATCH($B368,Výskyt[kód-P]),P$7),"")</f>
        <v/>
      </c>
      <c r="Q368" s="48" t="str">
        <f ca="1">IF(AND($B368&gt;0,Q$7&gt;0),INDEX(Výskyt[#Data],MATCH($B368,Výskyt[kód-P]),Q$7),"")</f>
        <v/>
      </c>
      <c r="R368" s="48" t="str">
        <f ca="1">IF(AND($B368&gt;0,R$7&gt;0),INDEX(Výskyt[#Data],MATCH($B368,Výskyt[kód-P]),R$7),"")</f>
        <v/>
      </c>
      <c r="S368" s="48" t="str">
        <f ca="1">IF(AND($B368&gt;0,S$7&gt;0),INDEX(Výskyt[#Data],MATCH($B368,Výskyt[kód-P]),S$7),"")</f>
        <v/>
      </c>
      <c r="T368" s="48" t="str">
        <f ca="1">IF(AND($B368&gt;0,T$7&gt;0),INDEX(Výskyt[#Data],MATCH($B368,Výskyt[kód-P]),T$7),"")</f>
        <v/>
      </c>
      <c r="U368" s="48" t="str">
        <f ca="1">IF(AND($B368&gt;0,U$7&gt;0),INDEX(Výskyt[#Data],MATCH($B368,Výskyt[kód-P]),U$7),"")</f>
        <v/>
      </c>
      <c r="V368" s="48" t="str">
        <f ca="1">IF(AND($B368&gt;0,V$7&gt;0),INDEX(Výskyt[#Data],MATCH($B368,Výskyt[kód-P]),V$7),"")</f>
        <v/>
      </c>
      <c r="W368" s="48" t="str">
        <f ca="1">IF(AND($B368&gt;0,W$7&gt;0),INDEX(Výskyt[#Data],MATCH($B368,Výskyt[kód-P]),W$7),"")</f>
        <v/>
      </c>
      <c r="X368" s="48" t="str">
        <f ca="1">IF(AND($B368&gt;0,X$7&gt;0),INDEX(Výskyt[#Data],MATCH($B368,Výskyt[kód-P]),X$7),"")</f>
        <v/>
      </c>
      <c r="Y368" s="48" t="str">
        <f ca="1">IF(AND($B368&gt;0,Y$7&gt;0),INDEX(Výskyt[#Data],MATCH($B368,Výskyt[kód-P]),Y$7),"")</f>
        <v/>
      </c>
      <c r="Z368" s="48" t="str">
        <f ca="1">IF(AND($B368&gt;0,Z$7&gt;0),INDEX(Výskyt[#Data],MATCH($B368,Výskyt[kód-P]),Z$7),"")</f>
        <v/>
      </c>
      <c r="AA368" s="48" t="str">
        <f ca="1">IF(AND($B368&gt;0,AA$7&gt;0),INDEX(Výskyt[#Data],MATCH($B368,Výskyt[kód-P]),AA$7),"")</f>
        <v/>
      </c>
      <c r="AB368" s="48" t="str">
        <f ca="1">IF(AND($B368&gt;0,AB$7&gt;0),INDEX(Výskyt[#Data],MATCH($B368,Výskyt[kód-P]),AB$7),"")</f>
        <v/>
      </c>
      <c r="AC368" s="48" t="str">
        <f ca="1">IF(AND($B368&gt;0,AC$7&gt;0),INDEX(Výskyt[#Data],MATCH($B368,Výskyt[kód-P]),AC$7),"")</f>
        <v/>
      </c>
      <c r="AD368" s="48" t="str">
        <f ca="1">IF(AND($B368&gt;0,AD$7&gt;0),INDEX(Výskyt[#Data],MATCH($B368,Výskyt[kód-P]),AD$7),"")</f>
        <v/>
      </c>
      <c r="AE368" s="48" t="str">
        <f ca="1">IF(AND($B368&gt;0,AE$7&gt;0),INDEX(Výskyt[#Data],MATCH($B368,Výskyt[kód-P]),AE$7),"")</f>
        <v/>
      </c>
      <c r="AF368" s="48" t="str">
        <f ca="1">IF(AND($B368&gt;0,AF$7&gt;0),INDEX(Výskyt[#Data],MATCH($B368,Výskyt[kód-P]),AF$7),"")</f>
        <v/>
      </c>
      <c r="AG368" s="48" t="str">
        <f ca="1">IF(AND($B368&gt;0,AG$7&gt;0),INDEX(Výskyt[#Data],MATCH($B368,Výskyt[kód-P]),AG$7),"")</f>
        <v/>
      </c>
      <c r="AH368" s="48" t="str">
        <f ca="1">IF(AND($B368&gt;0,AH$7&gt;0),INDEX(Výskyt[#Data],MATCH($B368,Výskyt[kód-P]),AH$7),"")</f>
        <v/>
      </c>
      <c r="AI368" s="48" t="str">
        <f ca="1">IF(AND($B368&gt;0,AI$7&gt;0),INDEX(Výskyt[#Data],MATCH($B368,Výskyt[kód-P]),AI$7),"")</f>
        <v/>
      </c>
      <c r="AJ368" s="48" t="str">
        <f ca="1">IF(AND($B368&gt;0,AJ$7&gt;0),INDEX(Výskyt[#Data],MATCH($B368,Výskyt[kód-P]),AJ$7),"")</f>
        <v/>
      </c>
      <c r="AK368" s="48" t="str">
        <f ca="1">IF(AND($B368&gt;0,AK$7&gt;0),INDEX(Výskyt[#Data],MATCH($B368,Výskyt[kód-P]),AK$7),"")</f>
        <v/>
      </c>
      <c r="AL368" s="48" t="str">
        <f ca="1">IF(AND($B368&gt;0,AL$7&gt;0),INDEX(Výskyt[#Data],MATCH($B368,Výskyt[kód-P]),AL$7),"")</f>
        <v/>
      </c>
      <c r="AM368" s="48" t="str">
        <f ca="1">IF(AND($B368&gt;0,AM$7&gt;0),INDEX(Výskyt[#Data],MATCH($B368,Výskyt[kód-P]),AM$7),"")</f>
        <v/>
      </c>
      <c r="AN368" s="48" t="str">
        <f ca="1">IF(AND($B368&gt;0,AN$7&gt;0),INDEX(Výskyt[#Data],MATCH($B368,Výskyt[kód-P]),AN$7),"")</f>
        <v/>
      </c>
      <c r="AO368" s="48" t="str">
        <f ca="1">IF(AND($B368&gt;0,AO$7&gt;0),INDEX(Výskyt[#Data],MATCH($B368,Výskyt[kód-P]),AO$7),"")</f>
        <v/>
      </c>
      <c r="AP368" s="48" t="str">
        <f ca="1">IF(AND($B368&gt;0,AP$7&gt;0),INDEX(Výskyt[#Data],MATCH($B368,Výskyt[kód-P]),AP$7),"")</f>
        <v/>
      </c>
      <c r="AQ368" s="48" t="str">
        <f ca="1">IF(AND($B368&gt;0,AQ$7&gt;0),INDEX(Výskyt[#Data],MATCH($B368,Výskyt[kód-P]),AQ$7),"")</f>
        <v/>
      </c>
      <c r="AR368" s="48" t="str">
        <f ca="1">IF(AND($B368&gt;0,AR$7&gt;0),INDEX(Výskyt[#Data],MATCH($B368,Výskyt[kód-P]),AR$7),"")</f>
        <v/>
      </c>
      <c r="AS368" s="48" t="str">
        <f ca="1">IF(AND($B368&gt;0,AS$7&gt;0),INDEX(Výskyt[#Data],MATCH($B368,Výskyt[kód-P]),AS$7),"")</f>
        <v/>
      </c>
      <c r="AT368" s="48" t="str">
        <f ca="1">IF(AND($B368&gt;0,AT$7&gt;0),INDEX(Výskyt[#Data],MATCH($B368,Výskyt[kód-P]),AT$7),"")</f>
        <v/>
      </c>
      <c r="AU368" s="48" t="str">
        <f ca="1">IF(AND($B368&gt;0,AU$7&gt;0),INDEX(Výskyt[#Data],MATCH($B368,Výskyt[kód-P]),AU$7),"")</f>
        <v/>
      </c>
      <c r="AV368" s="48" t="str">
        <f ca="1">IF(AND($B368&gt;0,AV$7&gt;0),INDEX(Výskyt[#Data],MATCH($B368,Výskyt[kód-P]),AV$7),"")</f>
        <v/>
      </c>
      <c r="AW368" s="48" t="str">
        <f ca="1">IF(AND($B368&gt;0,AW$7&gt;0),INDEX(Výskyt[#Data],MATCH($B368,Výskyt[kód-P]),AW$7),"")</f>
        <v/>
      </c>
      <c r="AX368" s="48" t="str">
        <f ca="1">IF(AND($B368&gt;0,AX$7&gt;0),INDEX(Výskyt[#Data],MATCH($B368,Výskyt[kód-P]),AX$7),"")</f>
        <v/>
      </c>
      <c r="AY368" s="48" t="str">
        <f ca="1">IF(AND($B368&gt;0,AY$7&gt;0),INDEX(Výskyt[#Data],MATCH($B368,Výskyt[kód-P]),AY$7),"")</f>
        <v/>
      </c>
      <c r="AZ368" s="48" t="str">
        <f ca="1">IF(AND($B368&gt;0,AZ$7&gt;0),INDEX(Výskyt[#Data],MATCH($B368,Výskyt[kód-P]),AZ$7),"")</f>
        <v/>
      </c>
      <c r="BA368" s="48" t="str">
        <f ca="1">IF(AND($B368&gt;0,BA$7&gt;0),INDEX(Výskyt[#Data],MATCH($B368,Výskyt[kód-P]),BA$7),"")</f>
        <v/>
      </c>
      <c r="BB368" s="42"/>
    </row>
    <row r="369" spans="1:54" ht="12.75" customHeight="1" x14ac:dyDescent="0.4">
      <c r="A369" s="54">
        <v>361</v>
      </c>
      <c r="B369" s="55" t="str">
        <f>IFERROR(INDEX(Výskyt[[poradie]:[kód-P]],MATCH(A369,Výskyt[poradie],0),2),"")</f>
        <v/>
      </c>
      <c r="C369" s="55" t="str">
        <f>IFERROR(INDEX(Cenník[[Kód]:[Názov]],MATCH($B369,Cenník[Kód]),2),"")</f>
        <v/>
      </c>
      <c r="D369" s="48" t="str">
        <f t="shared" ca="1" si="15"/>
        <v/>
      </c>
      <c r="E369" s="56" t="str">
        <f>IFERROR(INDEX(Cenník[[KódN]:[JC]],MATCH($B369,Cenník[KódN]),2),"")</f>
        <v/>
      </c>
      <c r="F369" s="57" t="str">
        <f t="shared" ca="1" si="16"/>
        <v/>
      </c>
      <c r="G369" s="42"/>
      <c r="H369" s="58" t="str">
        <f t="shared" si="17"/>
        <v/>
      </c>
      <c r="I369" s="48" t="str">
        <f ca="1">IF(AND($B369&gt;0,I$7&gt;0),INDEX(Výskyt[#Data],MATCH($B369,Výskyt[kód-P]),I$7),"")</f>
        <v/>
      </c>
      <c r="J369" s="48" t="str">
        <f ca="1">IF(AND($B369&gt;0,J$7&gt;0),INDEX(Výskyt[#Data],MATCH($B369,Výskyt[kód-P]),J$7),"")</f>
        <v/>
      </c>
      <c r="K369" s="48" t="str">
        <f ca="1">IF(AND($B369&gt;0,K$7&gt;0),INDEX(Výskyt[#Data],MATCH($B369,Výskyt[kód-P]),K$7),"")</f>
        <v/>
      </c>
      <c r="L369" s="48" t="str">
        <f ca="1">IF(AND($B369&gt;0,L$7&gt;0),INDEX(Výskyt[#Data],MATCH($B369,Výskyt[kód-P]),L$7),"")</f>
        <v/>
      </c>
      <c r="M369" s="48" t="str">
        <f ca="1">IF(AND($B369&gt;0,M$7&gt;0),INDEX(Výskyt[#Data],MATCH($B369,Výskyt[kód-P]),M$7),"")</f>
        <v/>
      </c>
      <c r="N369" s="48" t="str">
        <f ca="1">IF(AND($B369&gt;0,N$7&gt;0),INDEX(Výskyt[#Data],MATCH($B369,Výskyt[kód-P]),N$7),"")</f>
        <v/>
      </c>
      <c r="O369" s="48" t="str">
        <f ca="1">IF(AND($B369&gt;0,O$7&gt;0),INDEX(Výskyt[#Data],MATCH($B369,Výskyt[kód-P]),O$7),"")</f>
        <v/>
      </c>
      <c r="P369" s="48" t="str">
        <f ca="1">IF(AND($B369&gt;0,P$7&gt;0),INDEX(Výskyt[#Data],MATCH($B369,Výskyt[kód-P]),P$7),"")</f>
        <v/>
      </c>
      <c r="Q369" s="48" t="str">
        <f ca="1">IF(AND($B369&gt;0,Q$7&gt;0),INDEX(Výskyt[#Data],MATCH($B369,Výskyt[kód-P]),Q$7),"")</f>
        <v/>
      </c>
      <c r="R369" s="48" t="str">
        <f ca="1">IF(AND($B369&gt;0,R$7&gt;0),INDEX(Výskyt[#Data],MATCH($B369,Výskyt[kód-P]),R$7),"")</f>
        <v/>
      </c>
      <c r="S369" s="48" t="str">
        <f ca="1">IF(AND($B369&gt;0,S$7&gt;0),INDEX(Výskyt[#Data],MATCH($B369,Výskyt[kód-P]),S$7),"")</f>
        <v/>
      </c>
      <c r="T369" s="48" t="str">
        <f ca="1">IF(AND($B369&gt;0,T$7&gt;0),INDEX(Výskyt[#Data],MATCH($B369,Výskyt[kód-P]),T$7),"")</f>
        <v/>
      </c>
      <c r="U369" s="48" t="str">
        <f ca="1">IF(AND($B369&gt;0,U$7&gt;0),INDEX(Výskyt[#Data],MATCH($B369,Výskyt[kód-P]),U$7),"")</f>
        <v/>
      </c>
      <c r="V369" s="48" t="str">
        <f ca="1">IF(AND($B369&gt;0,V$7&gt;0),INDEX(Výskyt[#Data],MATCH($B369,Výskyt[kód-P]),V$7),"")</f>
        <v/>
      </c>
      <c r="W369" s="48" t="str">
        <f ca="1">IF(AND($B369&gt;0,W$7&gt;0),INDEX(Výskyt[#Data],MATCH($B369,Výskyt[kód-P]),W$7),"")</f>
        <v/>
      </c>
      <c r="X369" s="48" t="str">
        <f ca="1">IF(AND($B369&gt;0,X$7&gt;0),INDEX(Výskyt[#Data],MATCH($B369,Výskyt[kód-P]),X$7),"")</f>
        <v/>
      </c>
      <c r="Y369" s="48" t="str">
        <f ca="1">IF(AND($B369&gt;0,Y$7&gt;0),INDEX(Výskyt[#Data],MATCH($B369,Výskyt[kód-P]),Y$7),"")</f>
        <v/>
      </c>
      <c r="Z369" s="48" t="str">
        <f ca="1">IF(AND($B369&gt;0,Z$7&gt;0),INDEX(Výskyt[#Data],MATCH($B369,Výskyt[kód-P]),Z$7),"")</f>
        <v/>
      </c>
      <c r="AA369" s="48" t="str">
        <f ca="1">IF(AND($B369&gt;0,AA$7&gt;0),INDEX(Výskyt[#Data],MATCH($B369,Výskyt[kód-P]),AA$7),"")</f>
        <v/>
      </c>
      <c r="AB369" s="48" t="str">
        <f ca="1">IF(AND($B369&gt;0,AB$7&gt;0),INDEX(Výskyt[#Data],MATCH($B369,Výskyt[kód-P]),AB$7),"")</f>
        <v/>
      </c>
      <c r="AC369" s="48" t="str">
        <f ca="1">IF(AND($B369&gt;0,AC$7&gt;0),INDEX(Výskyt[#Data],MATCH($B369,Výskyt[kód-P]),AC$7),"")</f>
        <v/>
      </c>
      <c r="AD369" s="48" t="str">
        <f ca="1">IF(AND($B369&gt;0,AD$7&gt;0),INDEX(Výskyt[#Data],MATCH($B369,Výskyt[kód-P]),AD$7),"")</f>
        <v/>
      </c>
      <c r="AE369" s="48" t="str">
        <f ca="1">IF(AND($B369&gt;0,AE$7&gt;0),INDEX(Výskyt[#Data],MATCH($B369,Výskyt[kód-P]),AE$7),"")</f>
        <v/>
      </c>
      <c r="AF369" s="48" t="str">
        <f ca="1">IF(AND($B369&gt;0,AF$7&gt;0),INDEX(Výskyt[#Data],MATCH($B369,Výskyt[kód-P]),AF$7),"")</f>
        <v/>
      </c>
      <c r="AG369" s="48" t="str">
        <f ca="1">IF(AND($B369&gt;0,AG$7&gt;0),INDEX(Výskyt[#Data],MATCH($B369,Výskyt[kód-P]),AG$7),"")</f>
        <v/>
      </c>
      <c r="AH369" s="48" t="str">
        <f ca="1">IF(AND($B369&gt;0,AH$7&gt;0),INDEX(Výskyt[#Data],MATCH($B369,Výskyt[kód-P]),AH$7),"")</f>
        <v/>
      </c>
      <c r="AI369" s="48" t="str">
        <f ca="1">IF(AND($B369&gt;0,AI$7&gt;0),INDEX(Výskyt[#Data],MATCH($B369,Výskyt[kód-P]),AI$7),"")</f>
        <v/>
      </c>
      <c r="AJ369" s="48" t="str">
        <f ca="1">IF(AND($B369&gt;0,AJ$7&gt;0),INDEX(Výskyt[#Data],MATCH($B369,Výskyt[kód-P]),AJ$7),"")</f>
        <v/>
      </c>
      <c r="AK369" s="48" t="str">
        <f ca="1">IF(AND($B369&gt;0,AK$7&gt;0),INDEX(Výskyt[#Data],MATCH($B369,Výskyt[kód-P]),AK$7),"")</f>
        <v/>
      </c>
      <c r="AL369" s="48" t="str">
        <f ca="1">IF(AND($B369&gt;0,AL$7&gt;0),INDEX(Výskyt[#Data],MATCH($B369,Výskyt[kód-P]),AL$7),"")</f>
        <v/>
      </c>
      <c r="AM369" s="48" t="str">
        <f ca="1">IF(AND($B369&gt;0,AM$7&gt;0),INDEX(Výskyt[#Data],MATCH($B369,Výskyt[kód-P]),AM$7),"")</f>
        <v/>
      </c>
      <c r="AN369" s="48" t="str">
        <f ca="1">IF(AND($B369&gt;0,AN$7&gt;0),INDEX(Výskyt[#Data],MATCH($B369,Výskyt[kód-P]),AN$7),"")</f>
        <v/>
      </c>
      <c r="AO369" s="48" t="str">
        <f ca="1">IF(AND($B369&gt;0,AO$7&gt;0),INDEX(Výskyt[#Data],MATCH($B369,Výskyt[kód-P]),AO$7),"")</f>
        <v/>
      </c>
      <c r="AP369" s="48" t="str">
        <f ca="1">IF(AND($B369&gt;0,AP$7&gt;0),INDEX(Výskyt[#Data],MATCH($B369,Výskyt[kód-P]),AP$7),"")</f>
        <v/>
      </c>
      <c r="AQ369" s="48" t="str">
        <f ca="1">IF(AND($B369&gt;0,AQ$7&gt;0),INDEX(Výskyt[#Data],MATCH($B369,Výskyt[kód-P]),AQ$7),"")</f>
        <v/>
      </c>
      <c r="AR369" s="48" t="str">
        <f ca="1">IF(AND($B369&gt;0,AR$7&gt;0),INDEX(Výskyt[#Data],MATCH($B369,Výskyt[kód-P]),AR$7),"")</f>
        <v/>
      </c>
      <c r="AS369" s="48" t="str">
        <f ca="1">IF(AND($B369&gt;0,AS$7&gt;0),INDEX(Výskyt[#Data],MATCH($B369,Výskyt[kód-P]),AS$7),"")</f>
        <v/>
      </c>
      <c r="AT369" s="48" t="str">
        <f ca="1">IF(AND($B369&gt;0,AT$7&gt;0),INDEX(Výskyt[#Data],MATCH($B369,Výskyt[kód-P]),AT$7),"")</f>
        <v/>
      </c>
      <c r="AU369" s="48" t="str">
        <f ca="1">IF(AND($B369&gt;0,AU$7&gt;0),INDEX(Výskyt[#Data],MATCH($B369,Výskyt[kód-P]),AU$7),"")</f>
        <v/>
      </c>
      <c r="AV369" s="48" t="str">
        <f ca="1">IF(AND($B369&gt;0,AV$7&gt;0),INDEX(Výskyt[#Data],MATCH($B369,Výskyt[kód-P]),AV$7),"")</f>
        <v/>
      </c>
      <c r="AW369" s="48" t="str">
        <f ca="1">IF(AND($B369&gt;0,AW$7&gt;0),INDEX(Výskyt[#Data],MATCH($B369,Výskyt[kód-P]),AW$7),"")</f>
        <v/>
      </c>
      <c r="AX369" s="48" t="str">
        <f ca="1">IF(AND($B369&gt;0,AX$7&gt;0),INDEX(Výskyt[#Data],MATCH($B369,Výskyt[kód-P]),AX$7),"")</f>
        <v/>
      </c>
      <c r="AY369" s="48" t="str">
        <f ca="1">IF(AND($B369&gt;0,AY$7&gt;0),INDEX(Výskyt[#Data],MATCH($B369,Výskyt[kód-P]),AY$7),"")</f>
        <v/>
      </c>
      <c r="AZ369" s="48" t="str">
        <f ca="1">IF(AND($B369&gt;0,AZ$7&gt;0),INDEX(Výskyt[#Data],MATCH($B369,Výskyt[kód-P]),AZ$7),"")</f>
        <v/>
      </c>
      <c r="BA369" s="48" t="str">
        <f ca="1">IF(AND($B369&gt;0,BA$7&gt;0),INDEX(Výskyt[#Data],MATCH($B369,Výskyt[kód-P]),BA$7),"")</f>
        <v/>
      </c>
      <c r="BB369" s="42"/>
    </row>
    <row r="370" spans="1:54" ht="12.75" customHeight="1" x14ac:dyDescent="0.4">
      <c r="A370" s="54">
        <v>362</v>
      </c>
      <c r="B370" s="55" t="str">
        <f>IFERROR(INDEX(Výskyt[[poradie]:[kód-P]],MATCH(A370,Výskyt[poradie],0),2),"")</f>
        <v/>
      </c>
      <c r="C370" s="55" t="str">
        <f>IFERROR(INDEX(Cenník[[Kód]:[Názov]],MATCH($B370,Cenník[Kód]),2),"")</f>
        <v/>
      </c>
      <c r="D370" s="48" t="str">
        <f t="shared" ca="1" si="15"/>
        <v/>
      </c>
      <c r="E370" s="56" t="str">
        <f>IFERROR(INDEX(Cenník[[KódN]:[JC]],MATCH($B370,Cenník[KódN]),2),"")</f>
        <v/>
      </c>
      <c r="F370" s="57" t="str">
        <f t="shared" ca="1" si="16"/>
        <v/>
      </c>
      <c r="G370" s="42"/>
      <c r="H370" s="58" t="str">
        <f t="shared" si="17"/>
        <v/>
      </c>
      <c r="I370" s="48" t="str">
        <f ca="1">IF(AND($B370&gt;0,I$7&gt;0),INDEX(Výskyt[#Data],MATCH($B370,Výskyt[kód-P]),I$7),"")</f>
        <v/>
      </c>
      <c r="J370" s="48" t="str">
        <f ca="1">IF(AND($B370&gt;0,J$7&gt;0),INDEX(Výskyt[#Data],MATCH($B370,Výskyt[kód-P]),J$7),"")</f>
        <v/>
      </c>
      <c r="K370" s="48" t="str">
        <f ca="1">IF(AND($B370&gt;0,K$7&gt;0),INDEX(Výskyt[#Data],MATCH($B370,Výskyt[kód-P]),K$7),"")</f>
        <v/>
      </c>
      <c r="L370" s="48" t="str">
        <f ca="1">IF(AND($B370&gt;0,L$7&gt;0),INDEX(Výskyt[#Data],MATCH($B370,Výskyt[kód-P]),L$7),"")</f>
        <v/>
      </c>
      <c r="M370" s="48" t="str">
        <f ca="1">IF(AND($B370&gt;0,M$7&gt;0),INDEX(Výskyt[#Data],MATCH($B370,Výskyt[kód-P]),M$7),"")</f>
        <v/>
      </c>
      <c r="N370" s="48" t="str">
        <f ca="1">IF(AND($B370&gt;0,N$7&gt;0),INDEX(Výskyt[#Data],MATCH($B370,Výskyt[kód-P]),N$7),"")</f>
        <v/>
      </c>
      <c r="O370" s="48" t="str">
        <f ca="1">IF(AND($B370&gt;0,O$7&gt;0),INDEX(Výskyt[#Data],MATCH($B370,Výskyt[kód-P]),O$7),"")</f>
        <v/>
      </c>
      <c r="P370" s="48" t="str">
        <f ca="1">IF(AND($B370&gt;0,P$7&gt;0),INDEX(Výskyt[#Data],MATCH($B370,Výskyt[kód-P]),P$7),"")</f>
        <v/>
      </c>
      <c r="Q370" s="48" t="str">
        <f ca="1">IF(AND($B370&gt;0,Q$7&gt;0),INDEX(Výskyt[#Data],MATCH($B370,Výskyt[kód-P]),Q$7),"")</f>
        <v/>
      </c>
      <c r="R370" s="48" t="str">
        <f ca="1">IF(AND($B370&gt;0,R$7&gt;0),INDEX(Výskyt[#Data],MATCH($B370,Výskyt[kód-P]),R$7),"")</f>
        <v/>
      </c>
      <c r="S370" s="48" t="str">
        <f ca="1">IF(AND($B370&gt;0,S$7&gt;0),INDEX(Výskyt[#Data],MATCH($B370,Výskyt[kód-P]),S$7),"")</f>
        <v/>
      </c>
      <c r="T370" s="48" t="str">
        <f ca="1">IF(AND($B370&gt;0,T$7&gt;0),INDEX(Výskyt[#Data],MATCH($B370,Výskyt[kód-P]),T$7),"")</f>
        <v/>
      </c>
      <c r="U370" s="48" t="str">
        <f ca="1">IF(AND($B370&gt;0,U$7&gt;0),INDEX(Výskyt[#Data],MATCH($B370,Výskyt[kód-P]),U$7),"")</f>
        <v/>
      </c>
      <c r="V370" s="48" t="str">
        <f ca="1">IF(AND($B370&gt;0,V$7&gt;0),INDEX(Výskyt[#Data],MATCH($B370,Výskyt[kód-P]),V$7),"")</f>
        <v/>
      </c>
      <c r="W370" s="48" t="str">
        <f ca="1">IF(AND($B370&gt;0,W$7&gt;0),INDEX(Výskyt[#Data],MATCH($B370,Výskyt[kód-P]),W$7),"")</f>
        <v/>
      </c>
      <c r="X370" s="48" t="str">
        <f ca="1">IF(AND($B370&gt;0,X$7&gt;0),INDEX(Výskyt[#Data],MATCH($B370,Výskyt[kód-P]),X$7),"")</f>
        <v/>
      </c>
      <c r="Y370" s="48" t="str">
        <f ca="1">IF(AND($B370&gt;0,Y$7&gt;0),INDEX(Výskyt[#Data],MATCH($B370,Výskyt[kód-P]),Y$7),"")</f>
        <v/>
      </c>
      <c r="Z370" s="48" t="str">
        <f ca="1">IF(AND($B370&gt;0,Z$7&gt;0),INDEX(Výskyt[#Data],MATCH($B370,Výskyt[kód-P]),Z$7),"")</f>
        <v/>
      </c>
      <c r="AA370" s="48" t="str">
        <f ca="1">IF(AND($B370&gt;0,AA$7&gt;0),INDEX(Výskyt[#Data],MATCH($B370,Výskyt[kód-P]),AA$7),"")</f>
        <v/>
      </c>
      <c r="AB370" s="48" t="str">
        <f ca="1">IF(AND($B370&gt;0,AB$7&gt;0),INDEX(Výskyt[#Data],MATCH($B370,Výskyt[kód-P]),AB$7),"")</f>
        <v/>
      </c>
      <c r="AC370" s="48" t="str">
        <f ca="1">IF(AND($B370&gt;0,AC$7&gt;0),INDEX(Výskyt[#Data],MATCH($B370,Výskyt[kód-P]),AC$7),"")</f>
        <v/>
      </c>
      <c r="AD370" s="48" t="str">
        <f ca="1">IF(AND($B370&gt;0,AD$7&gt;0),INDEX(Výskyt[#Data],MATCH($B370,Výskyt[kód-P]),AD$7),"")</f>
        <v/>
      </c>
      <c r="AE370" s="48" t="str">
        <f ca="1">IF(AND($B370&gt;0,AE$7&gt;0),INDEX(Výskyt[#Data],MATCH($B370,Výskyt[kód-P]),AE$7),"")</f>
        <v/>
      </c>
      <c r="AF370" s="48" t="str">
        <f ca="1">IF(AND($B370&gt;0,AF$7&gt;0),INDEX(Výskyt[#Data],MATCH($B370,Výskyt[kód-P]),AF$7),"")</f>
        <v/>
      </c>
      <c r="AG370" s="48" t="str">
        <f ca="1">IF(AND($B370&gt;0,AG$7&gt;0),INDEX(Výskyt[#Data],MATCH($B370,Výskyt[kód-P]),AG$7),"")</f>
        <v/>
      </c>
      <c r="AH370" s="48" t="str">
        <f ca="1">IF(AND($B370&gt;0,AH$7&gt;0),INDEX(Výskyt[#Data],MATCH($B370,Výskyt[kód-P]),AH$7),"")</f>
        <v/>
      </c>
      <c r="AI370" s="48" t="str">
        <f ca="1">IF(AND($B370&gt;0,AI$7&gt;0),INDEX(Výskyt[#Data],MATCH($B370,Výskyt[kód-P]),AI$7),"")</f>
        <v/>
      </c>
      <c r="AJ370" s="48" t="str">
        <f ca="1">IF(AND($B370&gt;0,AJ$7&gt;0),INDEX(Výskyt[#Data],MATCH($B370,Výskyt[kód-P]),AJ$7),"")</f>
        <v/>
      </c>
      <c r="AK370" s="48" t="str">
        <f ca="1">IF(AND($B370&gt;0,AK$7&gt;0),INDEX(Výskyt[#Data],MATCH($B370,Výskyt[kód-P]),AK$7),"")</f>
        <v/>
      </c>
      <c r="AL370" s="48" t="str">
        <f ca="1">IF(AND($B370&gt;0,AL$7&gt;0),INDEX(Výskyt[#Data],MATCH($B370,Výskyt[kód-P]),AL$7),"")</f>
        <v/>
      </c>
      <c r="AM370" s="48" t="str">
        <f ca="1">IF(AND($B370&gt;0,AM$7&gt;0),INDEX(Výskyt[#Data],MATCH($B370,Výskyt[kód-P]),AM$7),"")</f>
        <v/>
      </c>
      <c r="AN370" s="48" t="str">
        <f ca="1">IF(AND($B370&gt;0,AN$7&gt;0),INDEX(Výskyt[#Data],MATCH($B370,Výskyt[kód-P]),AN$7),"")</f>
        <v/>
      </c>
      <c r="AO370" s="48" t="str">
        <f ca="1">IF(AND($B370&gt;0,AO$7&gt;0),INDEX(Výskyt[#Data],MATCH($B370,Výskyt[kód-P]),AO$7),"")</f>
        <v/>
      </c>
      <c r="AP370" s="48" t="str">
        <f ca="1">IF(AND($B370&gt;0,AP$7&gt;0),INDEX(Výskyt[#Data],MATCH($B370,Výskyt[kód-P]),AP$7),"")</f>
        <v/>
      </c>
      <c r="AQ370" s="48" t="str">
        <f ca="1">IF(AND($B370&gt;0,AQ$7&gt;0),INDEX(Výskyt[#Data],MATCH($B370,Výskyt[kód-P]),AQ$7),"")</f>
        <v/>
      </c>
      <c r="AR370" s="48" t="str">
        <f ca="1">IF(AND($B370&gt;0,AR$7&gt;0),INDEX(Výskyt[#Data],MATCH($B370,Výskyt[kód-P]),AR$7),"")</f>
        <v/>
      </c>
      <c r="AS370" s="48" t="str">
        <f ca="1">IF(AND($B370&gt;0,AS$7&gt;0),INDEX(Výskyt[#Data],MATCH($B370,Výskyt[kód-P]),AS$7),"")</f>
        <v/>
      </c>
      <c r="AT370" s="48" t="str">
        <f ca="1">IF(AND($B370&gt;0,AT$7&gt;0),INDEX(Výskyt[#Data],MATCH($B370,Výskyt[kód-P]),AT$7),"")</f>
        <v/>
      </c>
      <c r="AU370" s="48" t="str">
        <f ca="1">IF(AND($B370&gt;0,AU$7&gt;0),INDEX(Výskyt[#Data],MATCH($B370,Výskyt[kód-P]),AU$7),"")</f>
        <v/>
      </c>
      <c r="AV370" s="48" t="str">
        <f ca="1">IF(AND($B370&gt;0,AV$7&gt;0),INDEX(Výskyt[#Data],MATCH($B370,Výskyt[kód-P]),AV$7),"")</f>
        <v/>
      </c>
      <c r="AW370" s="48" t="str">
        <f ca="1">IF(AND($B370&gt;0,AW$7&gt;0),INDEX(Výskyt[#Data],MATCH($B370,Výskyt[kód-P]),AW$7),"")</f>
        <v/>
      </c>
      <c r="AX370" s="48" t="str">
        <f ca="1">IF(AND($B370&gt;0,AX$7&gt;0),INDEX(Výskyt[#Data],MATCH($B370,Výskyt[kód-P]),AX$7),"")</f>
        <v/>
      </c>
      <c r="AY370" s="48" t="str">
        <f ca="1">IF(AND($B370&gt;0,AY$7&gt;0),INDEX(Výskyt[#Data],MATCH($B370,Výskyt[kód-P]),AY$7),"")</f>
        <v/>
      </c>
      <c r="AZ370" s="48" t="str">
        <f ca="1">IF(AND($B370&gt;0,AZ$7&gt;0),INDEX(Výskyt[#Data],MATCH($B370,Výskyt[kód-P]),AZ$7),"")</f>
        <v/>
      </c>
      <c r="BA370" s="48" t="str">
        <f ca="1">IF(AND($B370&gt;0,BA$7&gt;0),INDEX(Výskyt[#Data],MATCH($B370,Výskyt[kód-P]),BA$7),"")</f>
        <v/>
      </c>
      <c r="BB370" s="42"/>
    </row>
    <row r="371" spans="1:54" ht="12.75" customHeight="1" x14ac:dyDescent="0.4">
      <c r="A371" s="54">
        <v>363</v>
      </c>
      <c r="B371" s="55" t="str">
        <f>IFERROR(INDEX(Výskyt[[poradie]:[kód-P]],MATCH(A371,Výskyt[poradie],0),2),"")</f>
        <v/>
      </c>
      <c r="C371" s="55" t="str">
        <f>IFERROR(INDEX(Cenník[[Kód]:[Názov]],MATCH($B371,Cenník[Kód]),2),"")</f>
        <v/>
      </c>
      <c r="D371" s="48" t="str">
        <f t="shared" ca="1" si="15"/>
        <v/>
      </c>
      <c r="E371" s="56" t="str">
        <f>IFERROR(INDEX(Cenník[[KódN]:[JC]],MATCH($B371,Cenník[KódN]),2),"")</f>
        <v/>
      </c>
      <c r="F371" s="57" t="str">
        <f t="shared" ca="1" si="16"/>
        <v/>
      </c>
      <c r="G371" s="42"/>
      <c r="H371" s="58" t="str">
        <f t="shared" si="17"/>
        <v/>
      </c>
      <c r="I371" s="48" t="str">
        <f ca="1">IF(AND($B371&gt;0,I$7&gt;0),INDEX(Výskyt[#Data],MATCH($B371,Výskyt[kód-P]),I$7),"")</f>
        <v/>
      </c>
      <c r="J371" s="48" t="str">
        <f ca="1">IF(AND($B371&gt;0,J$7&gt;0),INDEX(Výskyt[#Data],MATCH($B371,Výskyt[kód-P]),J$7),"")</f>
        <v/>
      </c>
      <c r="K371" s="48" t="str">
        <f ca="1">IF(AND($B371&gt;0,K$7&gt;0),INDEX(Výskyt[#Data],MATCH($B371,Výskyt[kód-P]),K$7),"")</f>
        <v/>
      </c>
      <c r="L371" s="48" t="str">
        <f ca="1">IF(AND($B371&gt;0,L$7&gt;0),INDEX(Výskyt[#Data],MATCH($B371,Výskyt[kód-P]),L$7),"")</f>
        <v/>
      </c>
      <c r="M371" s="48" t="str">
        <f ca="1">IF(AND($B371&gt;0,M$7&gt;0),INDEX(Výskyt[#Data],MATCH($B371,Výskyt[kód-P]),M$7),"")</f>
        <v/>
      </c>
      <c r="N371" s="48" t="str">
        <f ca="1">IF(AND($B371&gt;0,N$7&gt;0),INDEX(Výskyt[#Data],MATCH($B371,Výskyt[kód-P]),N$7),"")</f>
        <v/>
      </c>
      <c r="O371" s="48" t="str">
        <f ca="1">IF(AND($B371&gt;0,O$7&gt;0),INDEX(Výskyt[#Data],MATCH($B371,Výskyt[kód-P]),O$7),"")</f>
        <v/>
      </c>
      <c r="P371" s="48" t="str">
        <f ca="1">IF(AND($B371&gt;0,P$7&gt;0),INDEX(Výskyt[#Data],MATCH($B371,Výskyt[kód-P]),P$7),"")</f>
        <v/>
      </c>
      <c r="Q371" s="48" t="str">
        <f ca="1">IF(AND($B371&gt;0,Q$7&gt;0),INDEX(Výskyt[#Data],MATCH($B371,Výskyt[kód-P]),Q$7),"")</f>
        <v/>
      </c>
      <c r="R371" s="48" t="str">
        <f ca="1">IF(AND($B371&gt;0,R$7&gt;0),INDEX(Výskyt[#Data],MATCH($B371,Výskyt[kód-P]),R$7),"")</f>
        <v/>
      </c>
      <c r="S371" s="48" t="str">
        <f ca="1">IF(AND($B371&gt;0,S$7&gt;0),INDEX(Výskyt[#Data],MATCH($B371,Výskyt[kód-P]),S$7),"")</f>
        <v/>
      </c>
      <c r="T371" s="48" t="str">
        <f ca="1">IF(AND($B371&gt;0,T$7&gt;0),INDEX(Výskyt[#Data],MATCH($B371,Výskyt[kód-P]),T$7),"")</f>
        <v/>
      </c>
      <c r="U371" s="48" t="str">
        <f ca="1">IF(AND($B371&gt;0,U$7&gt;0),INDEX(Výskyt[#Data],MATCH($B371,Výskyt[kód-P]),U$7),"")</f>
        <v/>
      </c>
      <c r="V371" s="48" t="str">
        <f ca="1">IF(AND($B371&gt;0,V$7&gt;0),INDEX(Výskyt[#Data],MATCH($B371,Výskyt[kód-P]),V$7),"")</f>
        <v/>
      </c>
      <c r="W371" s="48" t="str">
        <f ca="1">IF(AND($B371&gt;0,W$7&gt;0),INDEX(Výskyt[#Data],MATCH($B371,Výskyt[kód-P]),W$7),"")</f>
        <v/>
      </c>
      <c r="X371" s="48" t="str">
        <f ca="1">IF(AND($B371&gt;0,X$7&gt;0),INDEX(Výskyt[#Data],MATCH($B371,Výskyt[kód-P]),X$7),"")</f>
        <v/>
      </c>
      <c r="Y371" s="48" t="str">
        <f ca="1">IF(AND($B371&gt;0,Y$7&gt;0),INDEX(Výskyt[#Data],MATCH($B371,Výskyt[kód-P]),Y$7),"")</f>
        <v/>
      </c>
      <c r="Z371" s="48" t="str">
        <f ca="1">IF(AND($B371&gt;0,Z$7&gt;0),INDEX(Výskyt[#Data],MATCH($B371,Výskyt[kód-P]),Z$7),"")</f>
        <v/>
      </c>
      <c r="AA371" s="48" t="str">
        <f ca="1">IF(AND($B371&gt;0,AA$7&gt;0),INDEX(Výskyt[#Data],MATCH($B371,Výskyt[kód-P]),AA$7),"")</f>
        <v/>
      </c>
      <c r="AB371" s="48" t="str">
        <f ca="1">IF(AND($B371&gt;0,AB$7&gt;0),INDEX(Výskyt[#Data],MATCH($B371,Výskyt[kód-P]),AB$7),"")</f>
        <v/>
      </c>
      <c r="AC371" s="48" t="str">
        <f ca="1">IF(AND($B371&gt;0,AC$7&gt;0),INDEX(Výskyt[#Data],MATCH($B371,Výskyt[kód-P]),AC$7),"")</f>
        <v/>
      </c>
      <c r="AD371" s="48" t="str">
        <f ca="1">IF(AND($B371&gt;0,AD$7&gt;0),INDEX(Výskyt[#Data],MATCH($B371,Výskyt[kód-P]),AD$7),"")</f>
        <v/>
      </c>
      <c r="AE371" s="48" t="str">
        <f ca="1">IF(AND($B371&gt;0,AE$7&gt;0),INDEX(Výskyt[#Data],MATCH($B371,Výskyt[kód-P]),AE$7),"")</f>
        <v/>
      </c>
      <c r="AF371" s="48" t="str">
        <f ca="1">IF(AND($B371&gt;0,AF$7&gt;0),INDEX(Výskyt[#Data],MATCH($B371,Výskyt[kód-P]),AF$7),"")</f>
        <v/>
      </c>
      <c r="AG371" s="48" t="str">
        <f ca="1">IF(AND($B371&gt;0,AG$7&gt;0),INDEX(Výskyt[#Data],MATCH($B371,Výskyt[kód-P]),AG$7),"")</f>
        <v/>
      </c>
      <c r="AH371" s="48" t="str">
        <f ca="1">IF(AND($B371&gt;0,AH$7&gt;0),INDEX(Výskyt[#Data],MATCH($B371,Výskyt[kód-P]),AH$7),"")</f>
        <v/>
      </c>
      <c r="AI371" s="48" t="str">
        <f ca="1">IF(AND($B371&gt;0,AI$7&gt;0),INDEX(Výskyt[#Data],MATCH($B371,Výskyt[kód-P]),AI$7),"")</f>
        <v/>
      </c>
      <c r="AJ371" s="48" t="str">
        <f ca="1">IF(AND($B371&gt;0,AJ$7&gt;0),INDEX(Výskyt[#Data],MATCH($B371,Výskyt[kód-P]),AJ$7),"")</f>
        <v/>
      </c>
      <c r="AK371" s="48" t="str">
        <f ca="1">IF(AND($B371&gt;0,AK$7&gt;0),INDEX(Výskyt[#Data],MATCH($B371,Výskyt[kód-P]),AK$7),"")</f>
        <v/>
      </c>
      <c r="AL371" s="48" t="str">
        <f ca="1">IF(AND($B371&gt;0,AL$7&gt;0),INDEX(Výskyt[#Data],MATCH($B371,Výskyt[kód-P]),AL$7),"")</f>
        <v/>
      </c>
      <c r="AM371" s="48" t="str">
        <f ca="1">IF(AND($B371&gt;0,AM$7&gt;0),INDEX(Výskyt[#Data],MATCH($B371,Výskyt[kód-P]),AM$7),"")</f>
        <v/>
      </c>
      <c r="AN371" s="48" t="str">
        <f ca="1">IF(AND($B371&gt;0,AN$7&gt;0),INDEX(Výskyt[#Data],MATCH($B371,Výskyt[kód-P]),AN$7),"")</f>
        <v/>
      </c>
      <c r="AO371" s="48" t="str">
        <f ca="1">IF(AND($B371&gt;0,AO$7&gt;0),INDEX(Výskyt[#Data],MATCH($B371,Výskyt[kód-P]),AO$7),"")</f>
        <v/>
      </c>
      <c r="AP371" s="48" t="str">
        <f ca="1">IF(AND($B371&gt;0,AP$7&gt;0),INDEX(Výskyt[#Data],MATCH($B371,Výskyt[kód-P]),AP$7),"")</f>
        <v/>
      </c>
      <c r="AQ371" s="48" t="str">
        <f ca="1">IF(AND($B371&gt;0,AQ$7&gt;0),INDEX(Výskyt[#Data],MATCH($B371,Výskyt[kód-P]),AQ$7),"")</f>
        <v/>
      </c>
      <c r="AR371" s="48" t="str">
        <f ca="1">IF(AND($B371&gt;0,AR$7&gt;0),INDEX(Výskyt[#Data],MATCH($B371,Výskyt[kód-P]),AR$7),"")</f>
        <v/>
      </c>
      <c r="AS371" s="48" t="str">
        <f ca="1">IF(AND($B371&gt;0,AS$7&gt;0),INDEX(Výskyt[#Data],MATCH($B371,Výskyt[kód-P]),AS$7),"")</f>
        <v/>
      </c>
      <c r="AT371" s="48" t="str">
        <f ca="1">IF(AND($B371&gt;0,AT$7&gt;0),INDEX(Výskyt[#Data],MATCH($B371,Výskyt[kód-P]),AT$7),"")</f>
        <v/>
      </c>
      <c r="AU371" s="48" t="str">
        <f ca="1">IF(AND($B371&gt;0,AU$7&gt;0),INDEX(Výskyt[#Data],MATCH($B371,Výskyt[kód-P]),AU$7),"")</f>
        <v/>
      </c>
      <c r="AV371" s="48" t="str">
        <f ca="1">IF(AND($B371&gt;0,AV$7&gt;0),INDEX(Výskyt[#Data],MATCH($B371,Výskyt[kód-P]),AV$7),"")</f>
        <v/>
      </c>
      <c r="AW371" s="48" t="str">
        <f ca="1">IF(AND($B371&gt;0,AW$7&gt;0),INDEX(Výskyt[#Data],MATCH($B371,Výskyt[kód-P]),AW$7),"")</f>
        <v/>
      </c>
      <c r="AX371" s="48" t="str">
        <f ca="1">IF(AND($B371&gt;0,AX$7&gt;0),INDEX(Výskyt[#Data],MATCH($B371,Výskyt[kód-P]),AX$7),"")</f>
        <v/>
      </c>
      <c r="AY371" s="48" t="str">
        <f ca="1">IF(AND($B371&gt;0,AY$7&gt;0),INDEX(Výskyt[#Data],MATCH($B371,Výskyt[kód-P]),AY$7),"")</f>
        <v/>
      </c>
      <c r="AZ371" s="48" t="str">
        <f ca="1">IF(AND($B371&gt;0,AZ$7&gt;0),INDEX(Výskyt[#Data],MATCH($B371,Výskyt[kód-P]),AZ$7),"")</f>
        <v/>
      </c>
      <c r="BA371" s="48" t="str">
        <f ca="1">IF(AND($B371&gt;0,BA$7&gt;0),INDEX(Výskyt[#Data],MATCH($B371,Výskyt[kód-P]),BA$7),"")</f>
        <v/>
      </c>
      <c r="BB371" s="42"/>
    </row>
    <row r="372" spans="1:54" ht="12.75" customHeight="1" x14ac:dyDescent="0.4">
      <c r="A372" s="54">
        <v>364</v>
      </c>
      <c r="B372" s="55" t="str">
        <f>IFERROR(INDEX(Výskyt[[poradie]:[kód-P]],MATCH(A372,Výskyt[poradie],0),2),"")</f>
        <v/>
      </c>
      <c r="C372" s="55" t="str">
        <f>IFERROR(INDEX(Cenník[[Kód]:[Názov]],MATCH($B372,Cenník[Kód]),2),"")</f>
        <v/>
      </c>
      <c r="D372" s="48" t="str">
        <f t="shared" ca="1" si="15"/>
        <v/>
      </c>
      <c r="E372" s="56" t="str">
        <f>IFERROR(INDEX(Cenník[[KódN]:[JC]],MATCH($B372,Cenník[KódN]),2),"")</f>
        <v/>
      </c>
      <c r="F372" s="57" t="str">
        <f t="shared" ca="1" si="16"/>
        <v/>
      </c>
      <c r="G372" s="42"/>
      <c r="H372" s="58" t="str">
        <f t="shared" si="17"/>
        <v/>
      </c>
      <c r="I372" s="48" t="str">
        <f ca="1">IF(AND($B372&gt;0,I$7&gt;0),INDEX(Výskyt[#Data],MATCH($B372,Výskyt[kód-P]),I$7),"")</f>
        <v/>
      </c>
      <c r="J372" s="48" t="str">
        <f ca="1">IF(AND($B372&gt;0,J$7&gt;0),INDEX(Výskyt[#Data],MATCH($B372,Výskyt[kód-P]),J$7),"")</f>
        <v/>
      </c>
      <c r="K372" s="48" t="str">
        <f ca="1">IF(AND($B372&gt;0,K$7&gt;0),INDEX(Výskyt[#Data],MATCH($B372,Výskyt[kód-P]),K$7),"")</f>
        <v/>
      </c>
      <c r="L372" s="48" t="str">
        <f ca="1">IF(AND($B372&gt;0,L$7&gt;0),INDEX(Výskyt[#Data],MATCH($B372,Výskyt[kód-P]),L$7),"")</f>
        <v/>
      </c>
      <c r="M372" s="48" t="str">
        <f ca="1">IF(AND($B372&gt;0,M$7&gt;0),INDEX(Výskyt[#Data],MATCH($B372,Výskyt[kód-P]),M$7),"")</f>
        <v/>
      </c>
      <c r="N372" s="48" t="str">
        <f ca="1">IF(AND($B372&gt;0,N$7&gt;0),INDEX(Výskyt[#Data],MATCH($B372,Výskyt[kód-P]),N$7),"")</f>
        <v/>
      </c>
      <c r="O372" s="48" t="str">
        <f ca="1">IF(AND($B372&gt;0,O$7&gt;0),INDEX(Výskyt[#Data],MATCH($B372,Výskyt[kód-P]),O$7),"")</f>
        <v/>
      </c>
      <c r="P372" s="48" t="str">
        <f ca="1">IF(AND($B372&gt;0,P$7&gt;0),INDEX(Výskyt[#Data],MATCH($B372,Výskyt[kód-P]),P$7),"")</f>
        <v/>
      </c>
      <c r="Q372" s="48" t="str">
        <f ca="1">IF(AND($B372&gt;0,Q$7&gt;0),INDEX(Výskyt[#Data],MATCH($B372,Výskyt[kód-P]),Q$7),"")</f>
        <v/>
      </c>
      <c r="R372" s="48" t="str">
        <f ca="1">IF(AND($B372&gt;0,R$7&gt;0),INDEX(Výskyt[#Data],MATCH($B372,Výskyt[kód-P]),R$7),"")</f>
        <v/>
      </c>
      <c r="S372" s="48" t="str">
        <f ca="1">IF(AND($B372&gt;0,S$7&gt;0),INDEX(Výskyt[#Data],MATCH($B372,Výskyt[kód-P]),S$7),"")</f>
        <v/>
      </c>
      <c r="T372" s="48" t="str">
        <f ca="1">IF(AND($B372&gt;0,T$7&gt;0),INDEX(Výskyt[#Data],MATCH($B372,Výskyt[kód-P]),T$7),"")</f>
        <v/>
      </c>
      <c r="U372" s="48" t="str">
        <f ca="1">IF(AND($B372&gt;0,U$7&gt;0),INDEX(Výskyt[#Data],MATCH($B372,Výskyt[kód-P]),U$7),"")</f>
        <v/>
      </c>
      <c r="V372" s="48" t="str">
        <f ca="1">IF(AND($B372&gt;0,V$7&gt;0),INDEX(Výskyt[#Data],MATCH($B372,Výskyt[kód-P]),V$7),"")</f>
        <v/>
      </c>
      <c r="W372" s="48" t="str">
        <f ca="1">IF(AND($B372&gt;0,W$7&gt;0),INDEX(Výskyt[#Data],MATCH($B372,Výskyt[kód-P]),W$7),"")</f>
        <v/>
      </c>
      <c r="X372" s="48" t="str">
        <f ca="1">IF(AND($B372&gt;0,X$7&gt;0),INDEX(Výskyt[#Data],MATCH($B372,Výskyt[kód-P]),X$7),"")</f>
        <v/>
      </c>
      <c r="Y372" s="48" t="str">
        <f ca="1">IF(AND($B372&gt;0,Y$7&gt;0),INDEX(Výskyt[#Data],MATCH($B372,Výskyt[kód-P]),Y$7),"")</f>
        <v/>
      </c>
      <c r="Z372" s="48" t="str">
        <f ca="1">IF(AND($B372&gt;0,Z$7&gt;0),INDEX(Výskyt[#Data],MATCH($B372,Výskyt[kód-P]),Z$7),"")</f>
        <v/>
      </c>
      <c r="AA372" s="48" t="str">
        <f ca="1">IF(AND($B372&gt;0,AA$7&gt;0),INDEX(Výskyt[#Data],MATCH($B372,Výskyt[kód-P]),AA$7),"")</f>
        <v/>
      </c>
      <c r="AB372" s="48" t="str">
        <f ca="1">IF(AND($B372&gt;0,AB$7&gt;0),INDEX(Výskyt[#Data],MATCH($B372,Výskyt[kód-P]),AB$7),"")</f>
        <v/>
      </c>
      <c r="AC372" s="48" t="str">
        <f ca="1">IF(AND($B372&gt;0,AC$7&gt;0),INDEX(Výskyt[#Data],MATCH($B372,Výskyt[kód-P]),AC$7),"")</f>
        <v/>
      </c>
      <c r="AD372" s="48" t="str">
        <f ca="1">IF(AND($B372&gt;0,AD$7&gt;0),INDEX(Výskyt[#Data],MATCH($B372,Výskyt[kód-P]),AD$7),"")</f>
        <v/>
      </c>
      <c r="AE372" s="48" t="str">
        <f ca="1">IF(AND($B372&gt;0,AE$7&gt;0),INDEX(Výskyt[#Data],MATCH($B372,Výskyt[kód-P]),AE$7),"")</f>
        <v/>
      </c>
      <c r="AF372" s="48" t="str">
        <f ca="1">IF(AND($B372&gt;0,AF$7&gt;0),INDEX(Výskyt[#Data],MATCH($B372,Výskyt[kód-P]),AF$7),"")</f>
        <v/>
      </c>
      <c r="AG372" s="48" t="str">
        <f ca="1">IF(AND($B372&gt;0,AG$7&gt;0),INDEX(Výskyt[#Data],MATCH($B372,Výskyt[kód-P]),AG$7),"")</f>
        <v/>
      </c>
      <c r="AH372" s="48" t="str">
        <f ca="1">IF(AND($B372&gt;0,AH$7&gt;0),INDEX(Výskyt[#Data],MATCH($B372,Výskyt[kód-P]),AH$7),"")</f>
        <v/>
      </c>
      <c r="AI372" s="48" t="str">
        <f ca="1">IF(AND($B372&gt;0,AI$7&gt;0),INDEX(Výskyt[#Data],MATCH($B372,Výskyt[kód-P]),AI$7),"")</f>
        <v/>
      </c>
      <c r="AJ372" s="48" t="str">
        <f ca="1">IF(AND($B372&gt;0,AJ$7&gt;0),INDEX(Výskyt[#Data],MATCH($B372,Výskyt[kód-P]),AJ$7),"")</f>
        <v/>
      </c>
      <c r="AK372" s="48" t="str">
        <f ca="1">IF(AND($B372&gt;0,AK$7&gt;0),INDEX(Výskyt[#Data],MATCH($B372,Výskyt[kód-P]),AK$7),"")</f>
        <v/>
      </c>
      <c r="AL372" s="48" t="str">
        <f ca="1">IF(AND($B372&gt;0,AL$7&gt;0),INDEX(Výskyt[#Data],MATCH($B372,Výskyt[kód-P]),AL$7),"")</f>
        <v/>
      </c>
      <c r="AM372" s="48" t="str">
        <f ca="1">IF(AND($B372&gt;0,AM$7&gt;0),INDEX(Výskyt[#Data],MATCH($B372,Výskyt[kód-P]),AM$7),"")</f>
        <v/>
      </c>
      <c r="AN372" s="48" t="str">
        <f ca="1">IF(AND($B372&gt;0,AN$7&gt;0),INDEX(Výskyt[#Data],MATCH($B372,Výskyt[kód-P]),AN$7),"")</f>
        <v/>
      </c>
      <c r="AO372" s="48" t="str">
        <f ca="1">IF(AND($B372&gt;0,AO$7&gt;0),INDEX(Výskyt[#Data],MATCH($B372,Výskyt[kód-P]),AO$7),"")</f>
        <v/>
      </c>
      <c r="AP372" s="48" t="str">
        <f ca="1">IF(AND($B372&gt;0,AP$7&gt;0),INDEX(Výskyt[#Data],MATCH($B372,Výskyt[kód-P]),AP$7),"")</f>
        <v/>
      </c>
      <c r="AQ372" s="48" t="str">
        <f ca="1">IF(AND($B372&gt;0,AQ$7&gt;0),INDEX(Výskyt[#Data],MATCH($B372,Výskyt[kód-P]),AQ$7),"")</f>
        <v/>
      </c>
      <c r="AR372" s="48" t="str">
        <f ca="1">IF(AND($B372&gt;0,AR$7&gt;0),INDEX(Výskyt[#Data],MATCH($B372,Výskyt[kód-P]),AR$7),"")</f>
        <v/>
      </c>
      <c r="AS372" s="48" t="str">
        <f ca="1">IF(AND($B372&gt;0,AS$7&gt;0),INDEX(Výskyt[#Data],MATCH($B372,Výskyt[kód-P]),AS$7),"")</f>
        <v/>
      </c>
      <c r="AT372" s="48" t="str">
        <f ca="1">IF(AND($B372&gt;0,AT$7&gt;0),INDEX(Výskyt[#Data],MATCH($B372,Výskyt[kód-P]),AT$7),"")</f>
        <v/>
      </c>
      <c r="AU372" s="48" t="str">
        <f ca="1">IF(AND($B372&gt;0,AU$7&gt;0),INDEX(Výskyt[#Data],MATCH($B372,Výskyt[kód-P]),AU$7),"")</f>
        <v/>
      </c>
      <c r="AV372" s="48" t="str">
        <f ca="1">IF(AND($B372&gt;0,AV$7&gt;0),INDEX(Výskyt[#Data],MATCH($B372,Výskyt[kód-P]),AV$7),"")</f>
        <v/>
      </c>
      <c r="AW372" s="48" t="str">
        <f ca="1">IF(AND($B372&gt;0,AW$7&gt;0),INDEX(Výskyt[#Data],MATCH($B372,Výskyt[kód-P]),AW$7),"")</f>
        <v/>
      </c>
      <c r="AX372" s="48" t="str">
        <f ca="1">IF(AND($B372&gt;0,AX$7&gt;0),INDEX(Výskyt[#Data],MATCH($B372,Výskyt[kód-P]),AX$7),"")</f>
        <v/>
      </c>
      <c r="AY372" s="48" t="str">
        <f ca="1">IF(AND($B372&gt;0,AY$7&gt;0),INDEX(Výskyt[#Data],MATCH($B372,Výskyt[kód-P]),AY$7),"")</f>
        <v/>
      </c>
      <c r="AZ372" s="48" t="str">
        <f ca="1">IF(AND($B372&gt;0,AZ$7&gt;0),INDEX(Výskyt[#Data],MATCH($B372,Výskyt[kód-P]),AZ$7),"")</f>
        <v/>
      </c>
      <c r="BA372" s="48" t="str">
        <f ca="1">IF(AND($B372&gt;0,BA$7&gt;0),INDEX(Výskyt[#Data],MATCH($B372,Výskyt[kód-P]),BA$7),"")</f>
        <v/>
      </c>
      <c r="BB372" s="42"/>
    </row>
    <row r="373" spans="1:54" ht="12.75" customHeight="1" x14ac:dyDescent="0.4">
      <c r="A373" s="54">
        <v>365</v>
      </c>
      <c r="B373" s="55" t="str">
        <f>IFERROR(INDEX(Výskyt[[poradie]:[kód-P]],MATCH(A373,Výskyt[poradie],0),2),"")</f>
        <v/>
      </c>
      <c r="C373" s="55" t="str">
        <f>IFERROR(INDEX(Cenník[[Kód]:[Názov]],MATCH($B373,Cenník[Kód]),2),"")</f>
        <v/>
      </c>
      <c r="D373" s="48" t="str">
        <f t="shared" ca="1" si="15"/>
        <v/>
      </c>
      <c r="E373" s="56" t="str">
        <f>IFERROR(INDEX(Cenník[[KódN]:[JC]],MATCH($B373,Cenník[KódN]),2),"")</f>
        <v/>
      </c>
      <c r="F373" s="57" t="str">
        <f t="shared" ca="1" si="16"/>
        <v/>
      </c>
      <c r="G373" s="42"/>
      <c r="H373" s="58" t="str">
        <f t="shared" si="17"/>
        <v/>
      </c>
      <c r="I373" s="48" t="str">
        <f ca="1">IF(AND($B373&gt;0,I$7&gt;0),INDEX(Výskyt[#Data],MATCH($B373,Výskyt[kód-P]),I$7),"")</f>
        <v/>
      </c>
      <c r="J373" s="48" t="str">
        <f ca="1">IF(AND($B373&gt;0,J$7&gt;0),INDEX(Výskyt[#Data],MATCH($B373,Výskyt[kód-P]),J$7),"")</f>
        <v/>
      </c>
      <c r="K373" s="48" t="str">
        <f ca="1">IF(AND($B373&gt;0,K$7&gt;0),INDEX(Výskyt[#Data],MATCH($B373,Výskyt[kód-P]),K$7),"")</f>
        <v/>
      </c>
      <c r="L373" s="48" t="str">
        <f ca="1">IF(AND($B373&gt;0,L$7&gt;0),INDEX(Výskyt[#Data],MATCH($B373,Výskyt[kód-P]),L$7),"")</f>
        <v/>
      </c>
      <c r="M373" s="48" t="str">
        <f ca="1">IF(AND($B373&gt;0,M$7&gt;0),INDEX(Výskyt[#Data],MATCH($B373,Výskyt[kód-P]),M$7),"")</f>
        <v/>
      </c>
      <c r="N373" s="48" t="str">
        <f ca="1">IF(AND($B373&gt;0,N$7&gt;0),INDEX(Výskyt[#Data],MATCH($B373,Výskyt[kód-P]),N$7),"")</f>
        <v/>
      </c>
      <c r="O373" s="48" t="str">
        <f ca="1">IF(AND($B373&gt;0,O$7&gt;0),INDEX(Výskyt[#Data],MATCH($B373,Výskyt[kód-P]),O$7),"")</f>
        <v/>
      </c>
      <c r="P373" s="48" t="str">
        <f ca="1">IF(AND($B373&gt;0,P$7&gt;0),INDEX(Výskyt[#Data],MATCH($B373,Výskyt[kód-P]),P$7),"")</f>
        <v/>
      </c>
      <c r="Q373" s="48" t="str">
        <f ca="1">IF(AND($B373&gt;0,Q$7&gt;0),INDEX(Výskyt[#Data],MATCH($B373,Výskyt[kód-P]),Q$7),"")</f>
        <v/>
      </c>
      <c r="R373" s="48" t="str">
        <f ca="1">IF(AND($B373&gt;0,R$7&gt;0),INDEX(Výskyt[#Data],MATCH($B373,Výskyt[kód-P]),R$7),"")</f>
        <v/>
      </c>
      <c r="S373" s="48" t="str">
        <f ca="1">IF(AND($B373&gt;0,S$7&gt;0),INDEX(Výskyt[#Data],MATCH($B373,Výskyt[kód-P]),S$7),"")</f>
        <v/>
      </c>
      <c r="T373" s="48" t="str">
        <f ca="1">IF(AND($B373&gt;0,T$7&gt;0),INDEX(Výskyt[#Data],MATCH($B373,Výskyt[kód-P]),T$7),"")</f>
        <v/>
      </c>
      <c r="U373" s="48" t="str">
        <f ca="1">IF(AND($B373&gt;0,U$7&gt;0),INDEX(Výskyt[#Data],MATCH($B373,Výskyt[kód-P]),U$7),"")</f>
        <v/>
      </c>
      <c r="V373" s="48" t="str">
        <f ca="1">IF(AND($B373&gt;0,V$7&gt;0),INDEX(Výskyt[#Data],MATCH($B373,Výskyt[kód-P]),V$7),"")</f>
        <v/>
      </c>
      <c r="W373" s="48" t="str">
        <f ca="1">IF(AND($B373&gt;0,W$7&gt;0),INDEX(Výskyt[#Data],MATCH($B373,Výskyt[kód-P]),W$7),"")</f>
        <v/>
      </c>
      <c r="X373" s="48" t="str">
        <f ca="1">IF(AND($B373&gt;0,X$7&gt;0),INDEX(Výskyt[#Data],MATCH($B373,Výskyt[kód-P]),X$7),"")</f>
        <v/>
      </c>
      <c r="Y373" s="48" t="str">
        <f ca="1">IF(AND($B373&gt;0,Y$7&gt;0),INDEX(Výskyt[#Data],MATCH($B373,Výskyt[kód-P]),Y$7),"")</f>
        <v/>
      </c>
      <c r="Z373" s="48" t="str">
        <f ca="1">IF(AND($B373&gt;0,Z$7&gt;0),INDEX(Výskyt[#Data],MATCH($B373,Výskyt[kód-P]),Z$7),"")</f>
        <v/>
      </c>
      <c r="AA373" s="48" t="str">
        <f ca="1">IF(AND($B373&gt;0,AA$7&gt;0),INDEX(Výskyt[#Data],MATCH($B373,Výskyt[kód-P]),AA$7),"")</f>
        <v/>
      </c>
      <c r="AB373" s="48" t="str">
        <f ca="1">IF(AND($B373&gt;0,AB$7&gt;0),INDEX(Výskyt[#Data],MATCH($B373,Výskyt[kód-P]),AB$7),"")</f>
        <v/>
      </c>
      <c r="AC373" s="48" t="str">
        <f ca="1">IF(AND($B373&gt;0,AC$7&gt;0),INDEX(Výskyt[#Data],MATCH($B373,Výskyt[kód-P]),AC$7),"")</f>
        <v/>
      </c>
      <c r="AD373" s="48" t="str">
        <f ca="1">IF(AND($B373&gt;0,AD$7&gt;0),INDEX(Výskyt[#Data],MATCH($B373,Výskyt[kód-P]),AD$7),"")</f>
        <v/>
      </c>
      <c r="AE373" s="48" t="str">
        <f ca="1">IF(AND($B373&gt;0,AE$7&gt;0),INDEX(Výskyt[#Data],MATCH($B373,Výskyt[kód-P]),AE$7),"")</f>
        <v/>
      </c>
      <c r="AF373" s="48" t="str">
        <f ca="1">IF(AND($B373&gt;0,AF$7&gt;0),INDEX(Výskyt[#Data],MATCH($B373,Výskyt[kód-P]),AF$7),"")</f>
        <v/>
      </c>
      <c r="AG373" s="48" t="str">
        <f ca="1">IF(AND($B373&gt;0,AG$7&gt;0),INDEX(Výskyt[#Data],MATCH($B373,Výskyt[kód-P]),AG$7),"")</f>
        <v/>
      </c>
      <c r="AH373" s="48" t="str">
        <f ca="1">IF(AND($B373&gt;0,AH$7&gt;0),INDEX(Výskyt[#Data],MATCH($B373,Výskyt[kód-P]),AH$7),"")</f>
        <v/>
      </c>
      <c r="AI373" s="48" t="str">
        <f ca="1">IF(AND($B373&gt;0,AI$7&gt;0),INDEX(Výskyt[#Data],MATCH($B373,Výskyt[kód-P]),AI$7),"")</f>
        <v/>
      </c>
      <c r="AJ373" s="48" t="str">
        <f ca="1">IF(AND($B373&gt;0,AJ$7&gt;0),INDEX(Výskyt[#Data],MATCH($B373,Výskyt[kód-P]),AJ$7),"")</f>
        <v/>
      </c>
      <c r="AK373" s="48" t="str">
        <f ca="1">IF(AND($B373&gt;0,AK$7&gt;0),INDEX(Výskyt[#Data],MATCH($B373,Výskyt[kód-P]),AK$7),"")</f>
        <v/>
      </c>
      <c r="AL373" s="48" t="str">
        <f ca="1">IF(AND($B373&gt;0,AL$7&gt;0),INDEX(Výskyt[#Data],MATCH($B373,Výskyt[kód-P]),AL$7),"")</f>
        <v/>
      </c>
      <c r="AM373" s="48" t="str">
        <f ca="1">IF(AND($B373&gt;0,AM$7&gt;0),INDEX(Výskyt[#Data],MATCH($B373,Výskyt[kód-P]),AM$7),"")</f>
        <v/>
      </c>
      <c r="AN373" s="48" t="str">
        <f ca="1">IF(AND($B373&gt;0,AN$7&gt;0),INDEX(Výskyt[#Data],MATCH($B373,Výskyt[kód-P]),AN$7),"")</f>
        <v/>
      </c>
      <c r="AO373" s="48" t="str">
        <f ca="1">IF(AND($B373&gt;0,AO$7&gt;0),INDEX(Výskyt[#Data],MATCH($B373,Výskyt[kód-P]),AO$7),"")</f>
        <v/>
      </c>
      <c r="AP373" s="48" t="str">
        <f ca="1">IF(AND($B373&gt;0,AP$7&gt;0),INDEX(Výskyt[#Data],MATCH($B373,Výskyt[kód-P]),AP$7),"")</f>
        <v/>
      </c>
      <c r="AQ373" s="48" t="str">
        <f ca="1">IF(AND($B373&gt;0,AQ$7&gt;0),INDEX(Výskyt[#Data],MATCH($B373,Výskyt[kód-P]),AQ$7),"")</f>
        <v/>
      </c>
      <c r="AR373" s="48" t="str">
        <f ca="1">IF(AND($B373&gt;0,AR$7&gt;0),INDEX(Výskyt[#Data],MATCH($B373,Výskyt[kód-P]),AR$7),"")</f>
        <v/>
      </c>
      <c r="AS373" s="48" t="str">
        <f ca="1">IF(AND($B373&gt;0,AS$7&gt;0),INDEX(Výskyt[#Data],MATCH($B373,Výskyt[kód-P]),AS$7),"")</f>
        <v/>
      </c>
      <c r="AT373" s="48" t="str">
        <f ca="1">IF(AND($B373&gt;0,AT$7&gt;0),INDEX(Výskyt[#Data],MATCH($B373,Výskyt[kód-P]),AT$7),"")</f>
        <v/>
      </c>
      <c r="AU373" s="48" t="str">
        <f ca="1">IF(AND($B373&gt;0,AU$7&gt;0),INDEX(Výskyt[#Data],MATCH($B373,Výskyt[kód-P]),AU$7),"")</f>
        <v/>
      </c>
      <c r="AV373" s="48" t="str">
        <f ca="1">IF(AND($B373&gt;0,AV$7&gt;0),INDEX(Výskyt[#Data],MATCH($B373,Výskyt[kód-P]),AV$7),"")</f>
        <v/>
      </c>
      <c r="AW373" s="48" t="str">
        <f ca="1">IF(AND($B373&gt;0,AW$7&gt;0),INDEX(Výskyt[#Data],MATCH($B373,Výskyt[kód-P]),AW$7),"")</f>
        <v/>
      </c>
      <c r="AX373" s="48" t="str">
        <f ca="1">IF(AND($B373&gt;0,AX$7&gt;0),INDEX(Výskyt[#Data],MATCH($B373,Výskyt[kód-P]),AX$7),"")</f>
        <v/>
      </c>
      <c r="AY373" s="48" t="str">
        <f ca="1">IF(AND($B373&gt;0,AY$7&gt;0),INDEX(Výskyt[#Data],MATCH($B373,Výskyt[kód-P]),AY$7),"")</f>
        <v/>
      </c>
      <c r="AZ373" s="48" t="str">
        <f ca="1">IF(AND($B373&gt;0,AZ$7&gt;0),INDEX(Výskyt[#Data],MATCH($B373,Výskyt[kód-P]),AZ$7),"")</f>
        <v/>
      </c>
      <c r="BA373" s="48" t="str">
        <f ca="1">IF(AND($B373&gt;0,BA$7&gt;0),INDEX(Výskyt[#Data],MATCH($B373,Výskyt[kód-P]),BA$7),"")</f>
        <v/>
      </c>
      <c r="BB373" s="42"/>
    </row>
    <row r="374" spans="1:54" ht="12.75" customHeight="1" x14ac:dyDescent="0.4">
      <c r="A374" s="54">
        <v>366</v>
      </c>
      <c r="B374" s="55" t="str">
        <f>IFERROR(INDEX(Výskyt[[poradie]:[kód-P]],MATCH(A374,Výskyt[poradie],0),2),"")</f>
        <v/>
      </c>
      <c r="C374" s="55" t="str">
        <f>IFERROR(INDEX(Cenník[[Kód]:[Názov]],MATCH($B374,Cenník[Kód]),2),"")</f>
        <v/>
      </c>
      <c r="D374" s="48" t="str">
        <f t="shared" ca="1" si="15"/>
        <v/>
      </c>
      <c r="E374" s="56" t="str">
        <f>IFERROR(INDEX(Cenník[[KódN]:[JC]],MATCH($B374,Cenník[KódN]),2),"")</f>
        <v/>
      </c>
      <c r="F374" s="57" t="str">
        <f t="shared" ca="1" si="16"/>
        <v/>
      </c>
      <c r="G374" s="42"/>
      <c r="H374" s="58" t="str">
        <f t="shared" si="17"/>
        <v/>
      </c>
      <c r="I374" s="48" t="str">
        <f ca="1">IF(AND($B374&gt;0,I$7&gt;0),INDEX(Výskyt[#Data],MATCH($B374,Výskyt[kód-P]),I$7),"")</f>
        <v/>
      </c>
      <c r="J374" s="48" t="str">
        <f ca="1">IF(AND($B374&gt;0,J$7&gt;0),INDEX(Výskyt[#Data],MATCH($B374,Výskyt[kód-P]),J$7),"")</f>
        <v/>
      </c>
      <c r="K374" s="48" t="str">
        <f ca="1">IF(AND($B374&gt;0,K$7&gt;0),INDEX(Výskyt[#Data],MATCH($B374,Výskyt[kód-P]),K$7),"")</f>
        <v/>
      </c>
      <c r="L374" s="48" t="str">
        <f ca="1">IF(AND($B374&gt;0,L$7&gt;0),INDEX(Výskyt[#Data],MATCH($B374,Výskyt[kód-P]),L$7),"")</f>
        <v/>
      </c>
      <c r="M374" s="48" t="str">
        <f ca="1">IF(AND($B374&gt;0,M$7&gt;0),INDEX(Výskyt[#Data],MATCH($B374,Výskyt[kód-P]),M$7),"")</f>
        <v/>
      </c>
      <c r="N374" s="48" t="str">
        <f ca="1">IF(AND($B374&gt;0,N$7&gt;0),INDEX(Výskyt[#Data],MATCH($B374,Výskyt[kód-P]),N$7),"")</f>
        <v/>
      </c>
      <c r="O374" s="48" t="str">
        <f ca="1">IF(AND($B374&gt;0,O$7&gt;0),INDEX(Výskyt[#Data],MATCH($B374,Výskyt[kód-P]),O$7),"")</f>
        <v/>
      </c>
      <c r="P374" s="48" t="str">
        <f ca="1">IF(AND($B374&gt;0,P$7&gt;0),INDEX(Výskyt[#Data],MATCH($B374,Výskyt[kód-P]),P$7),"")</f>
        <v/>
      </c>
      <c r="Q374" s="48" t="str">
        <f ca="1">IF(AND($B374&gt;0,Q$7&gt;0),INDEX(Výskyt[#Data],MATCH($B374,Výskyt[kód-P]),Q$7),"")</f>
        <v/>
      </c>
      <c r="R374" s="48" t="str">
        <f ca="1">IF(AND($B374&gt;0,R$7&gt;0),INDEX(Výskyt[#Data],MATCH($B374,Výskyt[kód-P]),R$7),"")</f>
        <v/>
      </c>
      <c r="S374" s="48" t="str">
        <f ca="1">IF(AND($B374&gt;0,S$7&gt;0),INDEX(Výskyt[#Data],MATCH($B374,Výskyt[kód-P]),S$7),"")</f>
        <v/>
      </c>
      <c r="T374" s="48" t="str">
        <f ca="1">IF(AND($B374&gt;0,T$7&gt;0),INDEX(Výskyt[#Data],MATCH($B374,Výskyt[kód-P]),T$7),"")</f>
        <v/>
      </c>
      <c r="U374" s="48" t="str">
        <f ca="1">IF(AND($B374&gt;0,U$7&gt;0),INDEX(Výskyt[#Data],MATCH($B374,Výskyt[kód-P]),U$7),"")</f>
        <v/>
      </c>
      <c r="V374" s="48" t="str">
        <f ca="1">IF(AND($B374&gt;0,V$7&gt;0),INDEX(Výskyt[#Data],MATCH($B374,Výskyt[kód-P]),V$7),"")</f>
        <v/>
      </c>
      <c r="W374" s="48" t="str">
        <f ca="1">IF(AND($B374&gt;0,W$7&gt;0),INDEX(Výskyt[#Data],MATCH($B374,Výskyt[kód-P]),W$7),"")</f>
        <v/>
      </c>
      <c r="X374" s="48" t="str">
        <f ca="1">IF(AND($B374&gt;0,X$7&gt;0),INDEX(Výskyt[#Data],MATCH($B374,Výskyt[kód-P]),X$7),"")</f>
        <v/>
      </c>
      <c r="Y374" s="48" t="str">
        <f ca="1">IF(AND($B374&gt;0,Y$7&gt;0),INDEX(Výskyt[#Data],MATCH($B374,Výskyt[kód-P]),Y$7),"")</f>
        <v/>
      </c>
      <c r="Z374" s="48" t="str">
        <f ca="1">IF(AND($B374&gt;0,Z$7&gt;0),INDEX(Výskyt[#Data],MATCH($B374,Výskyt[kód-P]),Z$7),"")</f>
        <v/>
      </c>
      <c r="AA374" s="48" t="str">
        <f ca="1">IF(AND($B374&gt;0,AA$7&gt;0),INDEX(Výskyt[#Data],MATCH($B374,Výskyt[kód-P]),AA$7),"")</f>
        <v/>
      </c>
      <c r="AB374" s="48" t="str">
        <f ca="1">IF(AND($B374&gt;0,AB$7&gt;0),INDEX(Výskyt[#Data],MATCH($B374,Výskyt[kód-P]),AB$7),"")</f>
        <v/>
      </c>
      <c r="AC374" s="48" t="str">
        <f ca="1">IF(AND($B374&gt;0,AC$7&gt;0),INDEX(Výskyt[#Data],MATCH($B374,Výskyt[kód-P]),AC$7),"")</f>
        <v/>
      </c>
      <c r="AD374" s="48" t="str">
        <f ca="1">IF(AND($B374&gt;0,AD$7&gt;0),INDEX(Výskyt[#Data],MATCH($B374,Výskyt[kód-P]),AD$7),"")</f>
        <v/>
      </c>
      <c r="AE374" s="48" t="str">
        <f ca="1">IF(AND($B374&gt;0,AE$7&gt;0),INDEX(Výskyt[#Data],MATCH($B374,Výskyt[kód-P]),AE$7),"")</f>
        <v/>
      </c>
      <c r="AF374" s="48" t="str">
        <f ca="1">IF(AND($B374&gt;0,AF$7&gt;0),INDEX(Výskyt[#Data],MATCH($B374,Výskyt[kód-P]),AF$7),"")</f>
        <v/>
      </c>
      <c r="AG374" s="48" t="str">
        <f ca="1">IF(AND($B374&gt;0,AG$7&gt;0),INDEX(Výskyt[#Data],MATCH($B374,Výskyt[kód-P]),AG$7),"")</f>
        <v/>
      </c>
      <c r="AH374" s="48" t="str">
        <f ca="1">IF(AND($B374&gt;0,AH$7&gt;0),INDEX(Výskyt[#Data],MATCH($B374,Výskyt[kód-P]),AH$7),"")</f>
        <v/>
      </c>
      <c r="AI374" s="48" t="str">
        <f ca="1">IF(AND($B374&gt;0,AI$7&gt;0),INDEX(Výskyt[#Data],MATCH($B374,Výskyt[kód-P]),AI$7),"")</f>
        <v/>
      </c>
      <c r="AJ374" s="48" t="str">
        <f ca="1">IF(AND($B374&gt;0,AJ$7&gt;0),INDEX(Výskyt[#Data],MATCH($B374,Výskyt[kód-P]),AJ$7),"")</f>
        <v/>
      </c>
      <c r="AK374" s="48" t="str">
        <f ca="1">IF(AND($B374&gt;0,AK$7&gt;0),INDEX(Výskyt[#Data],MATCH($B374,Výskyt[kód-P]),AK$7),"")</f>
        <v/>
      </c>
      <c r="AL374" s="48" t="str">
        <f ca="1">IF(AND($B374&gt;0,AL$7&gt;0),INDEX(Výskyt[#Data],MATCH($B374,Výskyt[kód-P]),AL$7),"")</f>
        <v/>
      </c>
      <c r="AM374" s="48" t="str">
        <f ca="1">IF(AND($B374&gt;0,AM$7&gt;0),INDEX(Výskyt[#Data],MATCH($B374,Výskyt[kód-P]),AM$7),"")</f>
        <v/>
      </c>
      <c r="AN374" s="48" t="str">
        <f ca="1">IF(AND($B374&gt;0,AN$7&gt;0),INDEX(Výskyt[#Data],MATCH($B374,Výskyt[kód-P]),AN$7),"")</f>
        <v/>
      </c>
      <c r="AO374" s="48" t="str">
        <f ca="1">IF(AND($B374&gt;0,AO$7&gt;0),INDEX(Výskyt[#Data],MATCH($B374,Výskyt[kód-P]),AO$7),"")</f>
        <v/>
      </c>
      <c r="AP374" s="48" t="str">
        <f ca="1">IF(AND($B374&gt;0,AP$7&gt;0),INDEX(Výskyt[#Data],MATCH($B374,Výskyt[kód-P]),AP$7),"")</f>
        <v/>
      </c>
      <c r="AQ374" s="48" t="str">
        <f ca="1">IF(AND($B374&gt;0,AQ$7&gt;0),INDEX(Výskyt[#Data],MATCH($B374,Výskyt[kód-P]),AQ$7),"")</f>
        <v/>
      </c>
      <c r="AR374" s="48" t="str">
        <f ca="1">IF(AND($B374&gt;0,AR$7&gt;0),INDEX(Výskyt[#Data],MATCH($B374,Výskyt[kód-P]),AR$7),"")</f>
        <v/>
      </c>
      <c r="AS374" s="48" t="str">
        <f ca="1">IF(AND($B374&gt;0,AS$7&gt;0),INDEX(Výskyt[#Data],MATCH($B374,Výskyt[kód-P]),AS$7),"")</f>
        <v/>
      </c>
      <c r="AT374" s="48" t="str">
        <f ca="1">IF(AND($B374&gt;0,AT$7&gt;0),INDEX(Výskyt[#Data],MATCH($B374,Výskyt[kód-P]),AT$7),"")</f>
        <v/>
      </c>
      <c r="AU374" s="48" t="str">
        <f ca="1">IF(AND($B374&gt;0,AU$7&gt;0),INDEX(Výskyt[#Data],MATCH($B374,Výskyt[kód-P]),AU$7),"")</f>
        <v/>
      </c>
      <c r="AV374" s="48" t="str">
        <f ca="1">IF(AND($B374&gt;0,AV$7&gt;0),INDEX(Výskyt[#Data],MATCH($B374,Výskyt[kód-P]),AV$7),"")</f>
        <v/>
      </c>
      <c r="AW374" s="48" t="str">
        <f ca="1">IF(AND($B374&gt;0,AW$7&gt;0),INDEX(Výskyt[#Data],MATCH($B374,Výskyt[kód-P]),AW$7),"")</f>
        <v/>
      </c>
      <c r="AX374" s="48" t="str">
        <f ca="1">IF(AND($B374&gt;0,AX$7&gt;0),INDEX(Výskyt[#Data],MATCH($B374,Výskyt[kód-P]),AX$7),"")</f>
        <v/>
      </c>
      <c r="AY374" s="48" t="str">
        <f ca="1">IF(AND($B374&gt;0,AY$7&gt;0),INDEX(Výskyt[#Data],MATCH($B374,Výskyt[kód-P]),AY$7),"")</f>
        <v/>
      </c>
      <c r="AZ374" s="48" t="str">
        <f ca="1">IF(AND($B374&gt;0,AZ$7&gt;0),INDEX(Výskyt[#Data],MATCH($B374,Výskyt[kód-P]),AZ$7),"")</f>
        <v/>
      </c>
      <c r="BA374" s="48" t="str">
        <f ca="1">IF(AND($B374&gt;0,BA$7&gt;0),INDEX(Výskyt[#Data],MATCH($B374,Výskyt[kód-P]),BA$7),"")</f>
        <v/>
      </c>
      <c r="BB374" s="42"/>
    </row>
    <row r="375" spans="1:54" ht="12.75" customHeight="1" x14ac:dyDescent="0.4">
      <c r="A375" s="54">
        <v>367</v>
      </c>
      <c r="B375" s="55" t="str">
        <f>IFERROR(INDEX(Výskyt[[poradie]:[kód-P]],MATCH(A375,Výskyt[poradie],0),2),"")</f>
        <v/>
      </c>
      <c r="C375" s="55" t="str">
        <f>IFERROR(INDEX(Cenník[[Kód]:[Názov]],MATCH($B375,Cenník[Kód]),2),"")</f>
        <v/>
      </c>
      <c r="D375" s="48" t="str">
        <f t="shared" ca="1" si="15"/>
        <v/>
      </c>
      <c r="E375" s="56" t="str">
        <f>IFERROR(INDEX(Cenník[[KódN]:[JC]],MATCH($B375,Cenník[KódN]),2),"")</f>
        <v/>
      </c>
      <c r="F375" s="57" t="str">
        <f t="shared" ca="1" si="16"/>
        <v/>
      </c>
      <c r="G375" s="42"/>
      <c r="H375" s="58" t="str">
        <f t="shared" si="17"/>
        <v/>
      </c>
      <c r="I375" s="48" t="str">
        <f ca="1">IF(AND($B375&gt;0,I$7&gt;0),INDEX(Výskyt[#Data],MATCH($B375,Výskyt[kód-P]),I$7),"")</f>
        <v/>
      </c>
      <c r="J375" s="48" t="str">
        <f ca="1">IF(AND($B375&gt;0,J$7&gt;0),INDEX(Výskyt[#Data],MATCH($B375,Výskyt[kód-P]),J$7),"")</f>
        <v/>
      </c>
      <c r="K375" s="48" t="str">
        <f ca="1">IF(AND($B375&gt;0,K$7&gt;0),INDEX(Výskyt[#Data],MATCH($B375,Výskyt[kód-P]),K$7),"")</f>
        <v/>
      </c>
      <c r="L375" s="48" t="str">
        <f ca="1">IF(AND($B375&gt;0,L$7&gt;0),INDEX(Výskyt[#Data],MATCH($B375,Výskyt[kód-P]),L$7),"")</f>
        <v/>
      </c>
      <c r="M375" s="48" t="str">
        <f ca="1">IF(AND($B375&gt;0,M$7&gt;0),INDEX(Výskyt[#Data],MATCH($B375,Výskyt[kód-P]),M$7),"")</f>
        <v/>
      </c>
      <c r="N375" s="48" t="str">
        <f ca="1">IF(AND($B375&gt;0,N$7&gt;0),INDEX(Výskyt[#Data],MATCH($B375,Výskyt[kód-P]),N$7),"")</f>
        <v/>
      </c>
      <c r="O375" s="48" t="str">
        <f ca="1">IF(AND($B375&gt;0,O$7&gt;0),INDEX(Výskyt[#Data],MATCH($B375,Výskyt[kód-P]),O$7),"")</f>
        <v/>
      </c>
      <c r="P375" s="48" t="str">
        <f ca="1">IF(AND($B375&gt;0,P$7&gt;0),INDEX(Výskyt[#Data],MATCH($B375,Výskyt[kód-P]),P$7),"")</f>
        <v/>
      </c>
      <c r="Q375" s="48" t="str">
        <f ca="1">IF(AND($B375&gt;0,Q$7&gt;0),INDEX(Výskyt[#Data],MATCH($B375,Výskyt[kód-P]),Q$7),"")</f>
        <v/>
      </c>
      <c r="R375" s="48" t="str">
        <f ca="1">IF(AND($B375&gt;0,R$7&gt;0),INDEX(Výskyt[#Data],MATCH($B375,Výskyt[kód-P]),R$7),"")</f>
        <v/>
      </c>
      <c r="S375" s="48" t="str">
        <f ca="1">IF(AND($B375&gt;0,S$7&gt;0),INDEX(Výskyt[#Data],MATCH($B375,Výskyt[kód-P]),S$7),"")</f>
        <v/>
      </c>
      <c r="T375" s="48" t="str">
        <f ca="1">IF(AND($B375&gt;0,T$7&gt;0),INDEX(Výskyt[#Data],MATCH($B375,Výskyt[kód-P]),T$7),"")</f>
        <v/>
      </c>
      <c r="U375" s="48" t="str">
        <f ca="1">IF(AND($B375&gt;0,U$7&gt;0),INDEX(Výskyt[#Data],MATCH($B375,Výskyt[kód-P]),U$7),"")</f>
        <v/>
      </c>
      <c r="V375" s="48" t="str">
        <f ca="1">IF(AND($B375&gt;0,V$7&gt;0),INDEX(Výskyt[#Data],MATCH($B375,Výskyt[kód-P]),V$7),"")</f>
        <v/>
      </c>
      <c r="W375" s="48" t="str">
        <f ca="1">IF(AND($B375&gt;0,W$7&gt;0),INDEX(Výskyt[#Data],MATCH($B375,Výskyt[kód-P]),W$7),"")</f>
        <v/>
      </c>
      <c r="X375" s="48" t="str">
        <f ca="1">IF(AND($B375&gt;0,X$7&gt;0),INDEX(Výskyt[#Data],MATCH($B375,Výskyt[kód-P]),X$7),"")</f>
        <v/>
      </c>
      <c r="Y375" s="48" t="str">
        <f ca="1">IF(AND($B375&gt;0,Y$7&gt;0),INDEX(Výskyt[#Data],MATCH($B375,Výskyt[kód-P]),Y$7),"")</f>
        <v/>
      </c>
      <c r="Z375" s="48" t="str">
        <f ca="1">IF(AND($B375&gt;0,Z$7&gt;0),INDEX(Výskyt[#Data],MATCH($B375,Výskyt[kód-P]),Z$7),"")</f>
        <v/>
      </c>
      <c r="AA375" s="48" t="str">
        <f ca="1">IF(AND($B375&gt;0,AA$7&gt;0),INDEX(Výskyt[#Data],MATCH($B375,Výskyt[kód-P]),AA$7),"")</f>
        <v/>
      </c>
      <c r="AB375" s="48" t="str">
        <f ca="1">IF(AND($B375&gt;0,AB$7&gt;0),INDEX(Výskyt[#Data],MATCH($B375,Výskyt[kód-P]),AB$7),"")</f>
        <v/>
      </c>
      <c r="AC375" s="48" t="str">
        <f ca="1">IF(AND($B375&gt;0,AC$7&gt;0),INDEX(Výskyt[#Data],MATCH($B375,Výskyt[kód-P]),AC$7),"")</f>
        <v/>
      </c>
      <c r="AD375" s="48" t="str">
        <f ca="1">IF(AND($B375&gt;0,AD$7&gt;0),INDEX(Výskyt[#Data],MATCH($B375,Výskyt[kód-P]),AD$7),"")</f>
        <v/>
      </c>
      <c r="AE375" s="48" t="str">
        <f ca="1">IF(AND($B375&gt;0,AE$7&gt;0),INDEX(Výskyt[#Data],MATCH($B375,Výskyt[kód-P]),AE$7),"")</f>
        <v/>
      </c>
      <c r="AF375" s="48" t="str">
        <f ca="1">IF(AND($B375&gt;0,AF$7&gt;0),INDEX(Výskyt[#Data],MATCH($B375,Výskyt[kód-P]),AF$7),"")</f>
        <v/>
      </c>
      <c r="AG375" s="48" t="str">
        <f ca="1">IF(AND($B375&gt;0,AG$7&gt;0),INDEX(Výskyt[#Data],MATCH($B375,Výskyt[kód-P]),AG$7),"")</f>
        <v/>
      </c>
      <c r="AH375" s="48" t="str">
        <f ca="1">IF(AND($B375&gt;0,AH$7&gt;0),INDEX(Výskyt[#Data],MATCH($B375,Výskyt[kód-P]),AH$7),"")</f>
        <v/>
      </c>
      <c r="AI375" s="48" t="str">
        <f ca="1">IF(AND($B375&gt;0,AI$7&gt;0),INDEX(Výskyt[#Data],MATCH($B375,Výskyt[kód-P]),AI$7),"")</f>
        <v/>
      </c>
      <c r="AJ375" s="48" t="str">
        <f ca="1">IF(AND($B375&gt;0,AJ$7&gt;0),INDEX(Výskyt[#Data],MATCH($B375,Výskyt[kód-P]),AJ$7),"")</f>
        <v/>
      </c>
      <c r="AK375" s="48" t="str">
        <f ca="1">IF(AND($B375&gt;0,AK$7&gt;0),INDEX(Výskyt[#Data],MATCH($B375,Výskyt[kód-P]),AK$7),"")</f>
        <v/>
      </c>
      <c r="AL375" s="48" t="str">
        <f ca="1">IF(AND($B375&gt;0,AL$7&gt;0),INDEX(Výskyt[#Data],MATCH($B375,Výskyt[kód-P]),AL$7),"")</f>
        <v/>
      </c>
      <c r="AM375" s="48" t="str">
        <f ca="1">IF(AND($B375&gt;0,AM$7&gt;0),INDEX(Výskyt[#Data],MATCH($B375,Výskyt[kód-P]),AM$7),"")</f>
        <v/>
      </c>
      <c r="AN375" s="48" t="str">
        <f ca="1">IF(AND($B375&gt;0,AN$7&gt;0),INDEX(Výskyt[#Data],MATCH($B375,Výskyt[kód-P]),AN$7),"")</f>
        <v/>
      </c>
      <c r="AO375" s="48" t="str">
        <f ca="1">IF(AND($B375&gt;0,AO$7&gt;0),INDEX(Výskyt[#Data],MATCH($B375,Výskyt[kód-P]),AO$7),"")</f>
        <v/>
      </c>
      <c r="AP375" s="48" t="str">
        <f ca="1">IF(AND($B375&gt;0,AP$7&gt;0),INDEX(Výskyt[#Data],MATCH($B375,Výskyt[kód-P]),AP$7),"")</f>
        <v/>
      </c>
      <c r="AQ375" s="48" t="str">
        <f ca="1">IF(AND($B375&gt;0,AQ$7&gt;0),INDEX(Výskyt[#Data],MATCH($B375,Výskyt[kód-P]),AQ$7),"")</f>
        <v/>
      </c>
      <c r="AR375" s="48" t="str">
        <f ca="1">IF(AND($B375&gt;0,AR$7&gt;0),INDEX(Výskyt[#Data],MATCH($B375,Výskyt[kód-P]),AR$7),"")</f>
        <v/>
      </c>
      <c r="AS375" s="48" t="str">
        <f ca="1">IF(AND($B375&gt;0,AS$7&gt;0),INDEX(Výskyt[#Data],MATCH($B375,Výskyt[kód-P]),AS$7),"")</f>
        <v/>
      </c>
      <c r="AT375" s="48" t="str">
        <f ca="1">IF(AND($B375&gt;0,AT$7&gt;0),INDEX(Výskyt[#Data],MATCH($B375,Výskyt[kód-P]),AT$7),"")</f>
        <v/>
      </c>
      <c r="AU375" s="48" t="str">
        <f ca="1">IF(AND($B375&gt;0,AU$7&gt;0),INDEX(Výskyt[#Data],MATCH($B375,Výskyt[kód-P]),AU$7),"")</f>
        <v/>
      </c>
      <c r="AV375" s="48" t="str">
        <f ca="1">IF(AND($B375&gt;0,AV$7&gt;0),INDEX(Výskyt[#Data],MATCH($B375,Výskyt[kód-P]),AV$7),"")</f>
        <v/>
      </c>
      <c r="AW375" s="48" t="str">
        <f ca="1">IF(AND($B375&gt;0,AW$7&gt;0),INDEX(Výskyt[#Data],MATCH($B375,Výskyt[kód-P]),AW$7),"")</f>
        <v/>
      </c>
      <c r="AX375" s="48" t="str">
        <f ca="1">IF(AND($B375&gt;0,AX$7&gt;0),INDEX(Výskyt[#Data],MATCH($B375,Výskyt[kód-P]),AX$7),"")</f>
        <v/>
      </c>
      <c r="AY375" s="48" t="str">
        <f ca="1">IF(AND($B375&gt;0,AY$7&gt;0),INDEX(Výskyt[#Data],MATCH($B375,Výskyt[kód-P]),AY$7),"")</f>
        <v/>
      </c>
      <c r="AZ375" s="48" t="str">
        <f ca="1">IF(AND($B375&gt;0,AZ$7&gt;0),INDEX(Výskyt[#Data],MATCH($B375,Výskyt[kód-P]),AZ$7),"")</f>
        <v/>
      </c>
      <c r="BA375" s="48" t="str">
        <f ca="1">IF(AND($B375&gt;0,BA$7&gt;0),INDEX(Výskyt[#Data],MATCH($B375,Výskyt[kód-P]),BA$7),"")</f>
        <v/>
      </c>
      <c r="BB375" s="42"/>
    </row>
    <row r="376" spans="1:54" ht="12.75" customHeight="1" x14ac:dyDescent="0.4">
      <c r="A376" s="54">
        <v>368</v>
      </c>
      <c r="B376" s="55" t="str">
        <f>IFERROR(INDEX(Výskyt[[poradie]:[kód-P]],MATCH(A376,Výskyt[poradie],0),2),"")</f>
        <v/>
      </c>
      <c r="C376" s="55" t="str">
        <f>IFERROR(INDEX(Cenník[[Kód]:[Názov]],MATCH($B376,Cenník[Kód]),2),"")</f>
        <v/>
      </c>
      <c r="D376" s="48" t="str">
        <f t="shared" ca="1" si="15"/>
        <v/>
      </c>
      <c r="E376" s="56" t="str">
        <f>IFERROR(INDEX(Cenník[[KódN]:[JC]],MATCH($B376,Cenník[KódN]),2),"")</f>
        <v/>
      </c>
      <c r="F376" s="57" t="str">
        <f t="shared" ca="1" si="16"/>
        <v/>
      </c>
      <c r="G376" s="42"/>
      <c r="H376" s="58" t="str">
        <f t="shared" si="17"/>
        <v/>
      </c>
      <c r="I376" s="48" t="str">
        <f ca="1">IF(AND($B376&gt;0,I$7&gt;0),INDEX(Výskyt[#Data],MATCH($B376,Výskyt[kód-P]),I$7),"")</f>
        <v/>
      </c>
      <c r="J376" s="48" t="str">
        <f ca="1">IF(AND($B376&gt;0,J$7&gt;0),INDEX(Výskyt[#Data],MATCH($B376,Výskyt[kód-P]),J$7),"")</f>
        <v/>
      </c>
      <c r="K376" s="48" t="str">
        <f ca="1">IF(AND($B376&gt;0,K$7&gt;0),INDEX(Výskyt[#Data],MATCH($B376,Výskyt[kód-P]),K$7),"")</f>
        <v/>
      </c>
      <c r="L376" s="48" t="str">
        <f ca="1">IF(AND($B376&gt;0,L$7&gt;0),INDEX(Výskyt[#Data],MATCH($B376,Výskyt[kód-P]),L$7),"")</f>
        <v/>
      </c>
      <c r="M376" s="48" t="str">
        <f ca="1">IF(AND($B376&gt;0,M$7&gt;0),INDEX(Výskyt[#Data],MATCH($B376,Výskyt[kód-P]),M$7),"")</f>
        <v/>
      </c>
      <c r="N376" s="48" t="str">
        <f ca="1">IF(AND($B376&gt;0,N$7&gt;0),INDEX(Výskyt[#Data],MATCH($B376,Výskyt[kód-P]),N$7),"")</f>
        <v/>
      </c>
      <c r="O376" s="48" t="str">
        <f ca="1">IF(AND($B376&gt;0,O$7&gt;0),INDEX(Výskyt[#Data],MATCH($B376,Výskyt[kód-P]),O$7),"")</f>
        <v/>
      </c>
      <c r="P376" s="48" t="str">
        <f ca="1">IF(AND($B376&gt;0,P$7&gt;0),INDEX(Výskyt[#Data],MATCH($B376,Výskyt[kód-P]),P$7),"")</f>
        <v/>
      </c>
      <c r="Q376" s="48" t="str">
        <f ca="1">IF(AND($B376&gt;0,Q$7&gt;0),INDEX(Výskyt[#Data],MATCH($B376,Výskyt[kód-P]),Q$7),"")</f>
        <v/>
      </c>
      <c r="R376" s="48" t="str">
        <f ca="1">IF(AND($B376&gt;0,R$7&gt;0),INDEX(Výskyt[#Data],MATCH($B376,Výskyt[kód-P]),R$7),"")</f>
        <v/>
      </c>
      <c r="S376" s="48" t="str">
        <f ca="1">IF(AND($B376&gt;0,S$7&gt;0),INDEX(Výskyt[#Data],MATCH($B376,Výskyt[kód-P]),S$7),"")</f>
        <v/>
      </c>
      <c r="T376" s="48" t="str">
        <f ca="1">IF(AND($B376&gt;0,T$7&gt;0),INDEX(Výskyt[#Data],MATCH($B376,Výskyt[kód-P]),T$7),"")</f>
        <v/>
      </c>
      <c r="U376" s="48" t="str">
        <f ca="1">IF(AND($B376&gt;0,U$7&gt;0),INDEX(Výskyt[#Data],MATCH($B376,Výskyt[kód-P]),U$7),"")</f>
        <v/>
      </c>
      <c r="V376" s="48" t="str">
        <f ca="1">IF(AND($B376&gt;0,V$7&gt;0),INDEX(Výskyt[#Data],MATCH($B376,Výskyt[kód-P]),V$7),"")</f>
        <v/>
      </c>
      <c r="W376" s="48" t="str">
        <f ca="1">IF(AND($B376&gt;0,W$7&gt;0),INDEX(Výskyt[#Data],MATCH($B376,Výskyt[kód-P]),W$7),"")</f>
        <v/>
      </c>
      <c r="X376" s="48" t="str">
        <f ca="1">IF(AND($B376&gt;0,X$7&gt;0),INDEX(Výskyt[#Data],MATCH($B376,Výskyt[kód-P]),X$7),"")</f>
        <v/>
      </c>
      <c r="Y376" s="48" t="str">
        <f ca="1">IF(AND($B376&gt;0,Y$7&gt;0),INDEX(Výskyt[#Data],MATCH($B376,Výskyt[kód-P]),Y$7),"")</f>
        <v/>
      </c>
      <c r="Z376" s="48" t="str">
        <f ca="1">IF(AND($B376&gt;0,Z$7&gt;0),INDEX(Výskyt[#Data],MATCH($B376,Výskyt[kód-P]),Z$7),"")</f>
        <v/>
      </c>
      <c r="AA376" s="48" t="str">
        <f ca="1">IF(AND($B376&gt;0,AA$7&gt;0),INDEX(Výskyt[#Data],MATCH($B376,Výskyt[kód-P]),AA$7),"")</f>
        <v/>
      </c>
      <c r="AB376" s="48" t="str">
        <f ca="1">IF(AND($B376&gt;0,AB$7&gt;0),INDEX(Výskyt[#Data],MATCH($B376,Výskyt[kód-P]),AB$7),"")</f>
        <v/>
      </c>
      <c r="AC376" s="48" t="str">
        <f ca="1">IF(AND($B376&gt;0,AC$7&gt;0),INDEX(Výskyt[#Data],MATCH($B376,Výskyt[kód-P]),AC$7),"")</f>
        <v/>
      </c>
      <c r="AD376" s="48" t="str">
        <f ca="1">IF(AND($B376&gt;0,AD$7&gt;0),INDEX(Výskyt[#Data],MATCH($B376,Výskyt[kód-P]),AD$7),"")</f>
        <v/>
      </c>
      <c r="AE376" s="48" t="str">
        <f ca="1">IF(AND($B376&gt;0,AE$7&gt;0),INDEX(Výskyt[#Data],MATCH($B376,Výskyt[kód-P]),AE$7),"")</f>
        <v/>
      </c>
      <c r="AF376" s="48" t="str">
        <f ca="1">IF(AND($B376&gt;0,AF$7&gt;0),INDEX(Výskyt[#Data],MATCH($B376,Výskyt[kód-P]),AF$7),"")</f>
        <v/>
      </c>
      <c r="AG376" s="48" t="str">
        <f ca="1">IF(AND($B376&gt;0,AG$7&gt;0),INDEX(Výskyt[#Data],MATCH($B376,Výskyt[kód-P]),AG$7),"")</f>
        <v/>
      </c>
      <c r="AH376" s="48" t="str">
        <f ca="1">IF(AND($B376&gt;0,AH$7&gt;0),INDEX(Výskyt[#Data],MATCH($B376,Výskyt[kód-P]),AH$7),"")</f>
        <v/>
      </c>
      <c r="AI376" s="48" t="str">
        <f ca="1">IF(AND($B376&gt;0,AI$7&gt;0),INDEX(Výskyt[#Data],MATCH($B376,Výskyt[kód-P]),AI$7),"")</f>
        <v/>
      </c>
      <c r="AJ376" s="48" t="str">
        <f ca="1">IF(AND($B376&gt;0,AJ$7&gt;0),INDEX(Výskyt[#Data],MATCH($B376,Výskyt[kód-P]),AJ$7),"")</f>
        <v/>
      </c>
      <c r="AK376" s="48" t="str">
        <f ca="1">IF(AND($B376&gt;0,AK$7&gt;0),INDEX(Výskyt[#Data],MATCH($B376,Výskyt[kód-P]),AK$7),"")</f>
        <v/>
      </c>
      <c r="AL376" s="48" t="str">
        <f ca="1">IF(AND($B376&gt;0,AL$7&gt;0),INDEX(Výskyt[#Data],MATCH($B376,Výskyt[kód-P]),AL$7),"")</f>
        <v/>
      </c>
      <c r="AM376" s="48" t="str">
        <f ca="1">IF(AND($B376&gt;0,AM$7&gt;0),INDEX(Výskyt[#Data],MATCH($B376,Výskyt[kód-P]),AM$7),"")</f>
        <v/>
      </c>
      <c r="AN376" s="48" t="str">
        <f ca="1">IF(AND($B376&gt;0,AN$7&gt;0),INDEX(Výskyt[#Data],MATCH($B376,Výskyt[kód-P]),AN$7),"")</f>
        <v/>
      </c>
      <c r="AO376" s="48" t="str">
        <f ca="1">IF(AND($B376&gt;0,AO$7&gt;0),INDEX(Výskyt[#Data],MATCH($B376,Výskyt[kód-P]),AO$7),"")</f>
        <v/>
      </c>
      <c r="AP376" s="48" t="str">
        <f ca="1">IF(AND($B376&gt;0,AP$7&gt;0),INDEX(Výskyt[#Data],MATCH($B376,Výskyt[kód-P]),AP$7),"")</f>
        <v/>
      </c>
      <c r="AQ376" s="48" t="str">
        <f ca="1">IF(AND($B376&gt;0,AQ$7&gt;0),INDEX(Výskyt[#Data],MATCH($B376,Výskyt[kód-P]),AQ$7),"")</f>
        <v/>
      </c>
      <c r="AR376" s="48" t="str">
        <f ca="1">IF(AND($B376&gt;0,AR$7&gt;0),INDEX(Výskyt[#Data],MATCH($B376,Výskyt[kód-P]),AR$7),"")</f>
        <v/>
      </c>
      <c r="AS376" s="48" t="str">
        <f ca="1">IF(AND($B376&gt;0,AS$7&gt;0),INDEX(Výskyt[#Data],MATCH($B376,Výskyt[kód-P]),AS$7),"")</f>
        <v/>
      </c>
      <c r="AT376" s="48" t="str">
        <f ca="1">IF(AND($B376&gt;0,AT$7&gt;0),INDEX(Výskyt[#Data],MATCH($B376,Výskyt[kód-P]),AT$7),"")</f>
        <v/>
      </c>
      <c r="AU376" s="48" t="str">
        <f ca="1">IF(AND($B376&gt;0,AU$7&gt;0),INDEX(Výskyt[#Data],MATCH($B376,Výskyt[kód-P]),AU$7),"")</f>
        <v/>
      </c>
      <c r="AV376" s="48" t="str">
        <f ca="1">IF(AND($B376&gt;0,AV$7&gt;0),INDEX(Výskyt[#Data],MATCH($B376,Výskyt[kód-P]),AV$7),"")</f>
        <v/>
      </c>
      <c r="AW376" s="48" t="str">
        <f ca="1">IF(AND($B376&gt;0,AW$7&gt;0),INDEX(Výskyt[#Data],MATCH($B376,Výskyt[kód-P]),AW$7),"")</f>
        <v/>
      </c>
      <c r="AX376" s="48" t="str">
        <f ca="1">IF(AND($B376&gt;0,AX$7&gt;0),INDEX(Výskyt[#Data],MATCH($B376,Výskyt[kód-P]),AX$7),"")</f>
        <v/>
      </c>
      <c r="AY376" s="48" t="str">
        <f ca="1">IF(AND($B376&gt;0,AY$7&gt;0),INDEX(Výskyt[#Data],MATCH($B376,Výskyt[kód-P]),AY$7),"")</f>
        <v/>
      </c>
      <c r="AZ376" s="48" t="str">
        <f ca="1">IF(AND($B376&gt;0,AZ$7&gt;0),INDEX(Výskyt[#Data],MATCH($B376,Výskyt[kód-P]),AZ$7),"")</f>
        <v/>
      </c>
      <c r="BA376" s="48" t="str">
        <f ca="1">IF(AND($B376&gt;0,BA$7&gt;0),INDEX(Výskyt[#Data],MATCH($B376,Výskyt[kód-P]),BA$7),"")</f>
        <v/>
      </c>
      <c r="BB376" s="41"/>
    </row>
    <row r="377" spans="1:54" x14ac:dyDescent="0.4">
      <c r="A377" s="54">
        <v>369</v>
      </c>
      <c r="B377" s="55" t="str">
        <f>IFERROR(INDEX(Výskyt[[poradie]:[kód-P]],MATCH(A377,Výskyt[poradie],0),2),"")</f>
        <v/>
      </c>
      <c r="C377" s="55" t="str">
        <f>IFERROR(INDEX(Cenník[[Kód]:[Názov]],MATCH($B377,Cenník[Kód]),2),"")</f>
        <v/>
      </c>
      <c r="D377" s="48" t="str">
        <f t="shared" ca="1" si="15"/>
        <v/>
      </c>
      <c r="E377" s="56" t="str">
        <f>IFERROR(INDEX(Cenník[[KódN]:[JC]],MATCH($B377,Cenník[KódN]),2),"")</f>
        <v/>
      </c>
      <c r="F377" s="57" t="str">
        <f t="shared" ca="1" si="16"/>
        <v/>
      </c>
      <c r="G377" s="42"/>
      <c r="H377" s="58" t="str">
        <f t="shared" si="17"/>
        <v/>
      </c>
      <c r="I377" s="48" t="str">
        <f ca="1">IF(AND($B377&gt;0,I$7&gt;0),INDEX(Výskyt[#Data],MATCH($B377,Výskyt[kód-P]),I$7),"")</f>
        <v/>
      </c>
      <c r="J377" s="48" t="str">
        <f ca="1">IF(AND($B377&gt;0,J$7&gt;0),INDEX(Výskyt[#Data],MATCH($B377,Výskyt[kód-P]),J$7),"")</f>
        <v/>
      </c>
      <c r="K377" s="48" t="str">
        <f ca="1">IF(AND($B377&gt;0,K$7&gt;0),INDEX(Výskyt[#Data],MATCH($B377,Výskyt[kód-P]),K$7),"")</f>
        <v/>
      </c>
      <c r="L377" s="48" t="str">
        <f ca="1">IF(AND($B377&gt;0,L$7&gt;0),INDEX(Výskyt[#Data],MATCH($B377,Výskyt[kód-P]),L$7),"")</f>
        <v/>
      </c>
      <c r="M377" s="48" t="str">
        <f ca="1">IF(AND($B377&gt;0,M$7&gt;0),INDEX(Výskyt[#Data],MATCH($B377,Výskyt[kód-P]),M$7),"")</f>
        <v/>
      </c>
      <c r="N377" s="48" t="str">
        <f ca="1">IF(AND($B377&gt;0,N$7&gt;0),INDEX(Výskyt[#Data],MATCH($B377,Výskyt[kód-P]),N$7),"")</f>
        <v/>
      </c>
      <c r="O377" s="48" t="str">
        <f ca="1">IF(AND($B377&gt;0,O$7&gt;0),INDEX(Výskyt[#Data],MATCH($B377,Výskyt[kód-P]),O$7),"")</f>
        <v/>
      </c>
      <c r="P377" s="48" t="str">
        <f ca="1">IF(AND($B377&gt;0,P$7&gt;0),INDEX(Výskyt[#Data],MATCH($B377,Výskyt[kód-P]),P$7),"")</f>
        <v/>
      </c>
      <c r="Q377" s="48" t="str">
        <f ca="1">IF(AND($B377&gt;0,Q$7&gt;0),INDEX(Výskyt[#Data],MATCH($B377,Výskyt[kód-P]),Q$7),"")</f>
        <v/>
      </c>
      <c r="R377" s="48" t="str">
        <f ca="1">IF(AND($B377&gt;0,R$7&gt;0),INDEX(Výskyt[#Data],MATCH($B377,Výskyt[kód-P]),R$7),"")</f>
        <v/>
      </c>
      <c r="S377" s="48" t="str">
        <f ca="1">IF(AND($B377&gt;0,S$7&gt;0),INDEX(Výskyt[#Data],MATCH($B377,Výskyt[kód-P]),S$7),"")</f>
        <v/>
      </c>
      <c r="T377" s="48" t="str">
        <f ca="1">IF(AND($B377&gt;0,T$7&gt;0),INDEX(Výskyt[#Data],MATCH($B377,Výskyt[kód-P]),T$7),"")</f>
        <v/>
      </c>
      <c r="U377" s="48" t="str">
        <f ca="1">IF(AND($B377&gt;0,U$7&gt;0),INDEX(Výskyt[#Data],MATCH($B377,Výskyt[kód-P]),U$7),"")</f>
        <v/>
      </c>
      <c r="V377" s="48" t="str">
        <f ca="1">IF(AND($B377&gt;0,V$7&gt;0),INDEX(Výskyt[#Data],MATCH($B377,Výskyt[kód-P]),V$7),"")</f>
        <v/>
      </c>
      <c r="W377" s="48" t="str">
        <f ca="1">IF(AND($B377&gt;0,W$7&gt;0),INDEX(Výskyt[#Data],MATCH($B377,Výskyt[kód-P]),W$7),"")</f>
        <v/>
      </c>
      <c r="X377" s="48" t="str">
        <f ca="1">IF(AND($B377&gt;0,X$7&gt;0),INDEX(Výskyt[#Data],MATCH($B377,Výskyt[kód-P]),X$7),"")</f>
        <v/>
      </c>
      <c r="Y377" s="48" t="str">
        <f ca="1">IF(AND($B377&gt;0,Y$7&gt;0),INDEX(Výskyt[#Data],MATCH($B377,Výskyt[kód-P]),Y$7),"")</f>
        <v/>
      </c>
      <c r="Z377" s="48" t="str">
        <f ca="1">IF(AND($B377&gt;0,Z$7&gt;0),INDEX(Výskyt[#Data],MATCH($B377,Výskyt[kód-P]),Z$7),"")</f>
        <v/>
      </c>
      <c r="AA377" s="48" t="str">
        <f ca="1">IF(AND($B377&gt;0,AA$7&gt;0),INDEX(Výskyt[#Data],MATCH($B377,Výskyt[kód-P]),AA$7),"")</f>
        <v/>
      </c>
      <c r="AB377" s="48" t="str">
        <f ca="1">IF(AND($B377&gt;0,AB$7&gt;0),INDEX(Výskyt[#Data],MATCH($B377,Výskyt[kód-P]),AB$7),"")</f>
        <v/>
      </c>
      <c r="AC377" s="48" t="str">
        <f ca="1">IF(AND($B377&gt;0,AC$7&gt;0),INDEX(Výskyt[#Data],MATCH($B377,Výskyt[kód-P]),AC$7),"")</f>
        <v/>
      </c>
      <c r="AD377" s="48" t="str">
        <f ca="1">IF(AND($B377&gt;0,AD$7&gt;0),INDEX(Výskyt[#Data],MATCH($B377,Výskyt[kód-P]),AD$7),"")</f>
        <v/>
      </c>
      <c r="AE377" s="48" t="str">
        <f ca="1">IF(AND($B377&gt;0,AE$7&gt;0),INDEX(Výskyt[#Data],MATCH($B377,Výskyt[kód-P]),AE$7),"")</f>
        <v/>
      </c>
      <c r="AF377" s="48" t="str">
        <f ca="1">IF(AND($B377&gt;0,AF$7&gt;0),INDEX(Výskyt[#Data],MATCH($B377,Výskyt[kód-P]),AF$7),"")</f>
        <v/>
      </c>
      <c r="AG377" s="48" t="str">
        <f ca="1">IF(AND($B377&gt;0,AG$7&gt;0),INDEX(Výskyt[#Data],MATCH($B377,Výskyt[kód-P]),AG$7),"")</f>
        <v/>
      </c>
      <c r="AH377" s="48" t="str">
        <f ca="1">IF(AND($B377&gt;0,AH$7&gt;0),INDEX(Výskyt[#Data],MATCH($B377,Výskyt[kód-P]),AH$7),"")</f>
        <v/>
      </c>
      <c r="AI377" s="48" t="str">
        <f ca="1">IF(AND($B377&gt;0,AI$7&gt;0),INDEX(Výskyt[#Data],MATCH($B377,Výskyt[kód-P]),AI$7),"")</f>
        <v/>
      </c>
      <c r="AJ377" s="48" t="str">
        <f ca="1">IF(AND($B377&gt;0,AJ$7&gt;0),INDEX(Výskyt[#Data],MATCH($B377,Výskyt[kód-P]),AJ$7),"")</f>
        <v/>
      </c>
      <c r="AK377" s="48" t="str">
        <f ca="1">IF(AND($B377&gt;0,AK$7&gt;0),INDEX(Výskyt[#Data],MATCH($B377,Výskyt[kód-P]),AK$7),"")</f>
        <v/>
      </c>
      <c r="AL377" s="48" t="str">
        <f ca="1">IF(AND($B377&gt;0,AL$7&gt;0),INDEX(Výskyt[#Data],MATCH($B377,Výskyt[kód-P]),AL$7),"")</f>
        <v/>
      </c>
      <c r="AM377" s="48" t="str">
        <f ca="1">IF(AND($B377&gt;0,AM$7&gt;0),INDEX(Výskyt[#Data],MATCH($B377,Výskyt[kód-P]),AM$7),"")</f>
        <v/>
      </c>
      <c r="AN377" s="48" t="str">
        <f ca="1">IF(AND($B377&gt;0,AN$7&gt;0),INDEX(Výskyt[#Data],MATCH($B377,Výskyt[kód-P]),AN$7),"")</f>
        <v/>
      </c>
      <c r="AO377" s="48" t="str">
        <f ca="1">IF(AND($B377&gt;0,AO$7&gt;0),INDEX(Výskyt[#Data],MATCH($B377,Výskyt[kód-P]),AO$7),"")</f>
        <v/>
      </c>
      <c r="AP377" s="48" t="str">
        <f ca="1">IF(AND($B377&gt;0,AP$7&gt;0),INDEX(Výskyt[#Data],MATCH($B377,Výskyt[kód-P]),AP$7),"")</f>
        <v/>
      </c>
      <c r="AQ377" s="48" t="str">
        <f ca="1">IF(AND($B377&gt;0,AQ$7&gt;0),INDEX(Výskyt[#Data],MATCH($B377,Výskyt[kód-P]),AQ$7),"")</f>
        <v/>
      </c>
      <c r="AR377" s="48" t="str">
        <f ca="1">IF(AND($B377&gt;0,AR$7&gt;0),INDEX(Výskyt[#Data],MATCH($B377,Výskyt[kód-P]),AR$7),"")</f>
        <v/>
      </c>
      <c r="AS377" s="48" t="str">
        <f ca="1">IF(AND($B377&gt;0,AS$7&gt;0),INDEX(Výskyt[#Data],MATCH($B377,Výskyt[kód-P]),AS$7),"")</f>
        <v/>
      </c>
      <c r="AT377" s="48" t="str">
        <f ca="1">IF(AND($B377&gt;0,AT$7&gt;0),INDEX(Výskyt[#Data],MATCH($B377,Výskyt[kód-P]),AT$7),"")</f>
        <v/>
      </c>
      <c r="AU377" s="48" t="str">
        <f ca="1">IF(AND($B377&gt;0,AU$7&gt;0),INDEX(Výskyt[#Data],MATCH($B377,Výskyt[kód-P]),AU$7),"")</f>
        <v/>
      </c>
      <c r="AV377" s="48" t="str">
        <f ca="1">IF(AND($B377&gt;0,AV$7&gt;0),INDEX(Výskyt[#Data],MATCH($B377,Výskyt[kód-P]),AV$7),"")</f>
        <v/>
      </c>
      <c r="AW377" s="48" t="str">
        <f ca="1">IF(AND($B377&gt;0,AW$7&gt;0),INDEX(Výskyt[#Data],MATCH($B377,Výskyt[kód-P]),AW$7),"")</f>
        <v/>
      </c>
      <c r="AX377" s="48" t="str">
        <f ca="1">IF(AND($B377&gt;0,AX$7&gt;0),INDEX(Výskyt[#Data],MATCH($B377,Výskyt[kód-P]),AX$7),"")</f>
        <v/>
      </c>
      <c r="AY377" s="48" t="str">
        <f ca="1">IF(AND($B377&gt;0,AY$7&gt;0),INDEX(Výskyt[#Data],MATCH($B377,Výskyt[kód-P]),AY$7),"")</f>
        <v/>
      </c>
      <c r="AZ377" s="48" t="str">
        <f ca="1">IF(AND($B377&gt;0,AZ$7&gt;0),INDEX(Výskyt[#Data],MATCH($B377,Výskyt[kód-P]),AZ$7),"")</f>
        <v/>
      </c>
      <c r="BA377" s="48" t="str">
        <f ca="1">IF(AND($B377&gt;0,BA$7&gt;0),INDEX(Výskyt[#Data],MATCH($B377,Výskyt[kód-P]),BA$7),"")</f>
        <v/>
      </c>
      <c r="BB377" s="42"/>
    </row>
    <row r="378" spans="1:54" x14ac:dyDescent="0.4">
      <c r="A378" s="54">
        <v>370</v>
      </c>
      <c r="B378" s="55" t="str">
        <f>IFERROR(INDEX(Výskyt[[poradie]:[kód-P]],MATCH(A378,Výskyt[poradie],0),2),"")</f>
        <v/>
      </c>
      <c r="C378" s="55" t="str">
        <f>IFERROR(INDEX(Cenník[[Kód]:[Názov]],MATCH($B378,Cenník[Kód]),2),"")</f>
        <v/>
      </c>
      <c r="D378" s="48" t="str">
        <f t="shared" ca="1" si="15"/>
        <v/>
      </c>
      <c r="E378" s="56" t="str">
        <f>IFERROR(INDEX(Cenník[[KódN]:[JC]],MATCH($B378,Cenník[KódN]),2),"")</f>
        <v/>
      </c>
      <c r="F378" s="57" t="str">
        <f t="shared" ca="1" si="16"/>
        <v/>
      </c>
      <c r="G378" s="42"/>
      <c r="H378" s="58" t="str">
        <f t="shared" si="17"/>
        <v/>
      </c>
      <c r="I378" s="48" t="str">
        <f ca="1">IF(AND($B378&gt;0,I$7&gt;0),INDEX(Výskyt[#Data],MATCH($B378,Výskyt[kód-P]),I$7),"")</f>
        <v/>
      </c>
      <c r="J378" s="48" t="str">
        <f ca="1">IF(AND($B378&gt;0,J$7&gt;0),INDEX(Výskyt[#Data],MATCH($B378,Výskyt[kód-P]),J$7),"")</f>
        <v/>
      </c>
      <c r="K378" s="48" t="str">
        <f ca="1">IF(AND($B378&gt;0,K$7&gt;0),INDEX(Výskyt[#Data],MATCH($B378,Výskyt[kód-P]),K$7),"")</f>
        <v/>
      </c>
      <c r="L378" s="48" t="str">
        <f ca="1">IF(AND($B378&gt;0,L$7&gt;0),INDEX(Výskyt[#Data],MATCH($B378,Výskyt[kód-P]),L$7),"")</f>
        <v/>
      </c>
      <c r="M378" s="48" t="str">
        <f ca="1">IF(AND($B378&gt;0,M$7&gt;0),INDEX(Výskyt[#Data],MATCH($B378,Výskyt[kód-P]),M$7),"")</f>
        <v/>
      </c>
      <c r="N378" s="48" t="str">
        <f ca="1">IF(AND($B378&gt;0,N$7&gt;0),INDEX(Výskyt[#Data],MATCH($B378,Výskyt[kód-P]),N$7),"")</f>
        <v/>
      </c>
      <c r="O378" s="48" t="str">
        <f ca="1">IF(AND($B378&gt;0,O$7&gt;0),INDEX(Výskyt[#Data],MATCH($B378,Výskyt[kód-P]),O$7),"")</f>
        <v/>
      </c>
      <c r="P378" s="48" t="str">
        <f ca="1">IF(AND($B378&gt;0,P$7&gt;0),INDEX(Výskyt[#Data],MATCH($B378,Výskyt[kód-P]),P$7),"")</f>
        <v/>
      </c>
      <c r="Q378" s="48" t="str">
        <f ca="1">IF(AND($B378&gt;0,Q$7&gt;0),INDEX(Výskyt[#Data],MATCH($B378,Výskyt[kód-P]),Q$7),"")</f>
        <v/>
      </c>
      <c r="R378" s="48" t="str">
        <f ca="1">IF(AND($B378&gt;0,R$7&gt;0),INDEX(Výskyt[#Data],MATCH($B378,Výskyt[kód-P]),R$7),"")</f>
        <v/>
      </c>
      <c r="S378" s="48" t="str">
        <f ca="1">IF(AND($B378&gt;0,S$7&gt;0),INDEX(Výskyt[#Data],MATCH($B378,Výskyt[kód-P]),S$7),"")</f>
        <v/>
      </c>
      <c r="T378" s="48" t="str">
        <f ca="1">IF(AND($B378&gt;0,T$7&gt;0),INDEX(Výskyt[#Data],MATCH($B378,Výskyt[kód-P]),T$7),"")</f>
        <v/>
      </c>
      <c r="U378" s="48" t="str">
        <f ca="1">IF(AND($B378&gt;0,U$7&gt;0),INDEX(Výskyt[#Data],MATCH($B378,Výskyt[kód-P]),U$7),"")</f>
        <v/>
      </c>
      <c r="V378" s="48" t="str">
        <f ca="1">IF(AND($B378&gt;0,V$7&gt;0),INDEX(Výskyt[#Data],MATCH($B378,Výskyt[kód-P]),V$7),"")</f>
        <v/>
      </c>
      <c r="W378" s="48" t="str">
        <f ca="1">IF(AND($B378&gt;0,W$7&gt;0),INDEX(Výskyt[#Data],MATCH($B378,Výskyt[kód-P]),W$7),"")</f>
        <v/>
      </c>
      <c r="X378" s="48" t="str">
        <f ca="1">IF(AND($B378&gt;0,X$7&gt;0),INDEX(Výskyt[#Data],MATCH($B378,Výskyt[kód-P]),X$7),"")</f>
        <v/>
      </c>
      <c r="Y378" s="48" t="str">
        <f ca="1">IF(AND($B378&gt;0,Y$7&gt;0),INDEX(Výskyt[#Data],MATCH($B378,Výskyt[kód-P]),Y$7),"")</f>
        <v/>
      </c>
      <c r="Z378" s="48" t="str">
        <f ca="1">IF(AND($B378&gt;0,Z$7&gt;0),INDEX(Výskyt[#Data],MATCH($B378,Výskyt[kód-P]),Z$7),"")</f>
        <v/>
      </c>
      <c r="AA378" s="48" t="str">
        <f ca="1">IF(AND($B378&gt;0,AA$7&gt;0),INDEX(Výskyt[#Data],MATCH($B378,Výskyt[kód-P]),AA$7),"")</f>
        <v/>
      </c>
      <c r="AB378" s="48" t="str">
        <f ca="1">IF(AND($B378&gt;0,AB$7&gt;0),INDEX(Výskyt[#Data],MATCH($B378,Výskyt[kód-P]),AB$7),"")</f>
        <v/>
      </c>
      <c r="AC378" s="48" t="str">
        <f ca="1">IF(AND($B378&gt;0,AC$7&gt;0),INDEX(Výskyt[#Data],MATCH($B378,Výskyt[kód-P]),AC$7),"")</f>
        <v/>
      </c>
      <c r="AD378" s="48" t="str">
        <f ca="1">IF(AND($B378&gt;0,AD$7&gt;0),INDEX(Výskyt[#Data],MATCH($B378,Výskyt[kód-P]),AD$7),"")</f>
        <v/>
      </c>
      <c r="AE378" s="48" t="str">
        <f ca="1">IF(AND($B378&gt;0,AE$7&gt;0),INDEX(Výskyt[#Data],MATCH($B378,Výskyt[kód-P]),AE$7),"")</f>
        <v/>
      </c>
      <c r="AF378" s="48" t="str">
        <f ca="1">IF(AND($B378&gt;0,AF$7&gt;0),INDEX(Výskyt[#Data],MATCH($B378,Výskyt[kód-P]),AF$7),"")</f>
        <v/>
      </c>
      <c r="AG378" s="48" t="str">
        <f ca="1">IF(AND($B378&gt;0,AG$7&gt;0),INDEX(Výskyt[#Data],MATCH($B378,Výskyt[kód-P]),AG$7),"")</f>
        <v/>
      </c>
      <c r="AH378" s="48" t="str">
        <f ca="1">IF(AND($B378&gt;0,AH$7&gt;0),INDEX(Výskyt[#Data],MATCH($B378,Výskyt[kód-P]),AH$7),"")</f>
        <v/>
      </c>
      <c r="AI378" s="48" t="str">
        <f ca="1">IF(AND($B378&gt;0,AI$7&gt;0),INDEX(Výskyt[#Data],MATCH($B378,Výskyt[kód-P]),AI$7),"")</f>
        <v/>
      </c>
      <c r="AJ378" s="48" t="str">
        <f ca="1">IF(AND($B378&gt;0,AJ$7&gt;0),INDEX(Výskyt[#Data],MATCH($B378,Výskyt[kód-P]),AJ$7),"")</f>
        <v/>
      </c>
      <c r="AK378" s="48" t="str">
        <f ca="1">IF(AND($B378&gt;0,AK$7&gt;0),INDEX(Výskyt[#Data],MATCH($B378,Výskyt[kód-P]),AK$7),"")</f>
        <v/>
      </c>
      <c r="AL378" s="48" t="str">
        <f ca="1">IF(AND($B378&gt;0,AL$7&gt;0),INDEX(Výskyt[#Data],MATCH($B378,Výskyt[kód-P]),AL$7),"")</f>
        <v/>
      </c>
      <c r="AM378" s="48" t="str">
        <f ca="1">IF(AND($B378&gt;0,AM$7&gt;0),INDEX(Výskyt[#Data],MATCH($B378,Výskyt[kód-P]),AM$7),"")</f>
        <v/>
      </c>
      <c r="AN378" s="48" t="str">
        <f ca="1">IF(AND($B378&gt;0,AN$7&gt;0),INDEX(Výskyt[#Data],MATCH($B378,Výskyt[kód-P]),AN$7),"")</f>
        <v/>
      </c>
      <c r="AO378" s="48" t="str">
        <f ca="1">IF(AND($B378&gt;0,AO$7&gt;0),INDEX(Výskyt[#Data],MATCH($B378,Výskyt[kód-P]),AO$7),"")</f>
        <v/>
      </c>
      <c r="AP378" s="48" t="str">
        <f ca="1">IF(AND($B378&gt;0,AP$7&gt;0),INDEX(Výskyt[#Data],MATCH($B378,Výskyt[kód-P]),AP$7),"")</f>
        <v/>
      </c>
      <c r="AQ378" s="48" t="str">
        <f ca="1">IF(AND($B378&gt;0,AQ$7&gt;0),INDEX(Výskyt[#Data],MATCH($B378,Výskyt[kód-P]),AQ$7),"")</f>
        <v/>
      </c>
      <c r="AR378" s="48" t="str">
        <f ca="1">IF(AND($B378&gt;0,AR$7&gt;0),INDEX(Výskyt[#Data],MATCH($B378,Výskyt[kód-P]),AR$7),"")</f>
        <v/>
      </c>
      <c r="AS378" s="48" t="str">
        <f ca="1">IF(AND($B378&gt;0,AS$7&gt;0),INDEX(Výskyt[#Data],MATCH($B378,Výskyt[kód-P]),AS$7),"")</f>
        <v/>
      </c>
      <c r="AT378" s="48" t="str">
        <f ca="1">IF(AND($B378&gt;0,AT$7&gt;0),INDEX(Výskyt[#Data],MATCH($B378,Výskyt[kód-P]),AT$7),"")</f>
        <v/>
      </c>
      <c r="AU378" s="48" t="str">
        <f ca="1">IF(AND($B378&gt;0,AU$7&gt;0),INDEX(Výskyt[#Data],MATCH($B378,Výskyt[kód-P]),AU$7),"")</f>
        <v/>
      </c>
      <c r="AV378" s="48" t="str">
        <f ca="1">IF(AND($B378&gt;0,AV$7&gt;0),INDEX(Výskyt[#Data],MATCH($B378,Výskyt[kód-P]),AV$7),"")</f>
        <v/>
      </c>
      <c r="AW378" s="48" t="str">
        <f ca="1">IF(AND($B378&gt;0,AW$7&gt;0),INDEX(Výskyt[#Data],MATCH($B378,Výskyt[kód-P]),AW$7),"")</f>
        <v/>
      </c>
      <c r="AX378" s="48" t="str">
        <f ca="1">IF(AND($B378&gt;0,AX$7&gt;0),INDEX(Výskyt[#Data],MATCH($B378,Výskyt[kód-P]),AX$7),"")</f>
        <v/>
      </c>
      <c r="AY378" s="48" t="str">
        <f ca="1">IF(AND($B378&gt;0,AY$7&gt;0),INDEX(Výskyt[#Data],MATCH($B378,Výskyt[kód-P]),AY$7),"")</f>
        <v/>
      </c>
      <c r="AZ378" s="48" t="str">
        <f ca="1">IF(AND($B378&gt;0,AZ$7&gt;0),INDEX(Výskyt[#Data],MATCH($B378,Výskyt[kód-P]),AZ$7),"")</f>
        <v/>
      </c>
      <c r="BA378" s="48" t="str">
        <f ca="1">IF(AND($B378&gt;0,BA$7&gt;0),INDEX(Výskyt[#Data],MATCH($B378,Výskyt[kód-P]),BA$7),"")</f>
        <v/>
      </c>
      <c r="BB378" s="42"/>
    </row>
    <row r="379" spans="1:54" x14ac:dyDescent="0.4">
      <c r="A379" s="54">
        <v>371</v>
      </c>
      <c r="B379" s="55" t="str">
        <f>IFERROR(INDEX(Výskyt[[poradie]:[kód-P]],MATCH(A379,Výskyt[poradie],0),2),"")</f>
        <v/>
      </c>
      <c r="C379" s="55" t="str">
        <f>IFERROR(INDEX(Cenník[[Kód]:[Názov]],MATCH($B379,Cenník[Kód]),2),"")</f>
        <v/>
      </c>
      <c r="D379" s="48" t="str">
        <f t="shared" ca="1" si="15"/>
        <v/>
      </c>
      <c r="E379" s="56" t="str">
        <f>IFERROR(INDEX(Cenník[[KódN]:[JC]],MATCH($B379,Cenník[KódN]),2),"")</f>
        <v/>
      </c>
      <c r="F379" s="57" t="str">
        <f t="shared" ca="1" si="16"/>
        <v/>
      </c>
      <c r="G379" s="42"/>
      <c r="H379" s="58" t="str">
        <f t="shared" si="17"/>
        <v/>
      </c>
      <c r="I379" s="48" t="str">
        <f ca="1">IF(AND($B379&gt;0,I$7&gt;0),INDEX(Výskyt[#Data],MATCH($B379,Výskyt[kód-P]),I$7),"")</f>
        <v/>
      </c>
      <c r="J379" s="48" t="str">
        <f ca="1">IF(AND($B379&gt;0,J$7&gt;0),INDEX(Výskyt[#Data],MATCH($B379,Výskyt[kód-P]),J$7),"")</f>
        <v/>
      </c>
      <c r="K379" s="48" t="str">
        <f ca="1">IF(AND($B379&gt;0,K$7&gt;0),INDEX(Výskyt[#Data],MATCH($B379,Výskyt[kód-P]),K$7),"")</f>
        <v/>
      </c>
      <c r="L379" s="48" t="str">
        <f ca="1">IF(AND($B379&gt;0,L$7&gt;0),INDEX(Výskyt[#Data],MATCH($B379,Výskyt[kód-P]),L$7),"")</f>
        <v/>
      </c>
      <c r="M379" s="48" t="str">
        <f ca="1">IF(AND($B379&gt;0,M$7&gt;0),INDEX(Výskyt[#Data],MATCH($B379,Výskyt[kód-P]),M$7),"")</f>
        <v/>
      </c>
      <c r="N379" s="48" t="str">
        <f ca="1">IF(AND($B379&gt;0,N$7&gt;0),INDEX(Výskyt[#Data],MATCH($B379,Výskyt[kód-P]),N$7),"")</f>
        <v/>
      </c>
      <c r="O379" s="48" t="str">
        <f ca="1">IF(AND($B379&gt;0,O$7&gt;0),INDEX(Výskyt[#Data],MATCH($B379,Výskyt[kód-P]),O$7),"")</f>
        <v/>
      </c>
      <c r="P379" s="48" t="str">
        <f ca="1">IF(AND($B379&gt;0,P$7&gt;0),INDEX(Výskyt[#Data],MATCH($B379,Výskyt[kód-P]),P$7),"")</f>
        <v/>
      </c>
      <c r="Q379" s="48" t="str">
        <f ca="1">IF(AND($B379&gt;0,Q$7&gt;0),INDEX(Výskyt[#Data],MATCH($B379,Výskyt[kód-P]),Q$7),"")</f>
        <v/>
      </c>
      <c r="R379" s="48" t="str">
        <f ca="1">IF(AND($B379&gt;0,R$7&gt;0),INDEX(Výskyt[#Data],MATCH($B379,Výskyt[kód-P]),R$7),"")</f>
        <v/>
      </c>
      <c r="S379" s="48" t="str">
        <f ca="1">IF(AND($B379&gt;0,S$7&gt;0),INDEX(Výskyt[#Data],MATCH($B379,Výskyt[kód-P]),S$7),"")</f>
        <v/>
      </c>
      <c r="T379" s="48" t="str">
        <f ca="1">IF(AND($B379&gt;0,T$7&gt;0),INDEX(Výskyt[#Data],MATCH($B379,Výskyt[kód-P]),T$7),"")</f>
        <v/>
      </c>
      <c r="U379" s="48" t="str">
        <f ca="1">IF(AND($B379&gt;0,U$7&gt;0),INDEX(Výskyt[#Data],MATCH($B379,Výskyt[kód-P]),U$7),"")</f>
        <v/>
      </c>
      <c r="V379" s="48" t="str">
        <f ca="1">IF(AND($B379&gt;0,V$7&gt;0),INDEX(Výskyt[#Data],MATCH($B379,Výskyt[kód-P]),V$7),"")</f>
        <v/>
      </c>
      <c r="W379" s="48" t="str">
        <f ca="1">IF(AND($B379&gt;0,W$7&gt;0),INDEX(Výskyt[#Data],MATCH($B379,Výskyt[kód-P]),W$7),"")</f>
        <v/>
      </c>
      <c r="X379" s="48" t="str">
        <f ca="1">IF(AND($B379&gt;0,X$7&gt;0),INDEX(Výskyt[#Data],MATCH($B379,Výskyt[kód-P]),X$7),"")</f>
        <v/>
      </c>
      <c r="Y379" s="48" t="str">
        <f ca="1">IF(AND($B379&gt;0,Y$7&gt;0),INDEX(Výskyt[#Data],MATCH($B379,Výskyt[kód-P]),Y$7),"")</f>
        <v/>
      </c>
      <c r="Z379" s="48" t="str">
        <f ca="1">IF(AND($B379&gt;0,Z$7&gt;0),INDEX(Výskyt[#Data],MATCH($B379,Výskyt[kód-P]),Z$7),"")</f>
        <v/>
      </c>
      <c r="AA379" s="48" t="str">
        <f ca="1">IF(AND($B379&gt;0,AA$7&gt;0),INDEX(Výskyt[#Data],MATCH($B379,Výskyt[kód-P]),AA$7),"")</f>
        <v/>
      </c>
      <c r="AB379" s="48" t="str">
        <f ca="1">IF(AND($B379&gt;0,AB$7&gt;0),INDEX(Výskyt[#Data],MATCH($B379,Výskyt[kód-P]),AB$7),"")</f>
        <v/>
      </c>
      <c r="AC379" s="48" t="str">
        <f ca="1">IF(AND($B379&gt;0,AC$7&gt;0),INDEX(Výskyt[#Data],MATCH($B379,Výskyt[kód-P]),AC$7),"")</f>
        <v/>
      </c>
      <c r="AD379" s="48" t="str">
        <f ca="1">IF(AND($B379&gt;0,AD$7&gt;0),INDEX(Výskyt[#Data],MATCH($B379,Výskyt[kód-P]),AD$7),"")</f>
        <v/>
      </c>
      <c r="AE379" s="48" t="str">
        <f ca="1">IF(AND($B379&gt;0,AE$7&gt;0),INDEX(Výskyt[#Data],MATCH($B379,Výskyt[kód-P]),AE$7),"")</f>
        <v/>
      </c>
      <c r="AF379" s="48" t="str">
        <f ca="1">IF(AND($B379&gt;0,AF$7&gt;0),INDEX(Výskyt[#Data],MATCH($B379,Výskyt[kód-P]),AF$7),"")</f>
        <v/>
      </c>
      <c r="AG379" s="48" t="str">
        <f ca="1">IF(AND($B379&gt;0,AG$7&gt;0),INDEX(Výskyt[#Data],MATCH($B379,Výskyt[kód-P]),AG$7),"")</f>
        <v/>
      </c>
      <c r="AH379" s="48" t="str">
        <f ca="1">IF(AND($B379&gt;0,AH$7&gt;0),INDEX(Výskyt[#Data],MATCH($B379,Výskyt[kód-P]),AH$7),"")</f>
        <v/>
      </c>
      <c r="AI379" s="48" t="str">
        <f ca="1">IF(AND($B379&gt;0,AI$7&gt;0),INDEX(Výskyt[#Data],MATCH($B379,Výskyt[kód-P]),AI$7),"")</f>
        <v/>
      </c>
      <c r="AJ379" s="48" t="str">
        <f ca="1">IF(AND($B379&gt;0,AJ$7&gt;0),INDEX(Výskyt[#Data],MATCH($B379,Výskyt[kód-P]),AJ$7),"")</f>
        <v/>
      </c>
      <c r="AK379" s="48" t="str">
        <f ca="1">IF(AND($B379&gt;0,AK$7&gt;0),INDEX(Výskyt[#Data],MATCH($B379,Výskyt[kód-P]),AK$7),"")</f>
        <v/>
      </c>
      <c r="AL379" s="48" t="str">
        <f ca="1">IF(AND($B379&gt;0,AL$7&gt;0),INDEX(Výskyt[#Data],MATCH($B379,Výskyt[kód-P]),AL$7),"")</f>
        <v/>
      </c>
      <c r="AM379" s="48" t="str">
        <f ca="1">IF(AND($B379&gt;0,AM$7&gt;0),INDEX(Výskyt[#Data],MATCH($B379,Výskyt[kód-P]),AM$7),"")</f>
        <v/>
      </c>
      <c r="AN379" s="48" t="str">
        <f ca="1">IF(AND($B379&gt;0,AN$7&gt;0),INDEX(Výskyt[#Data],MATCH($B379,Výskyt[kód-P]),AN$7),"")</f>
        <v/>
      </c>
      <c r="AO379" s="48" t="str">
        <f ca="1">IF(AND($B379&gt;0,AO$7&gt;0),INDEX(Výskyt[#Data],MATCH($B379,Výskyt[kód-P]),AO$7),"")</f>
        <v/>
      </c>
      <c r="AP379" s="48" t="str">
        <f ca="1">IF(AND($B379&gt;0,AP$7&gt;0),INDEX(Výskyt[#Data],MATCH($B379,Výskyt[kód-P]),AP$7),"")</f>
        <v/>
      </c>
      <c r="AQ379" s="48" t="str">
        <f ca="1">IF(AND($B379&gt;0,AQ$7&gt;0),INDEX(Výskyt[#Data],MATCH($B379,Výskyt[kód-P]),AQ$7),"")</f>
        <v/>
      </c>
      <c r="AR379" s="48" t="str">
        <f ca="1">IF(AND($B379&gt;0,AR$7&gt;0),INDEX(Výskyt[#Data],MATCH($B379,Výskyt[kód-P]),AR$7),"")</f>
        <v/>
      </c>
      <c r="AS379" s="48" t="str">
        <f ca="1">IF(AND($B379&gt;0,AS$7&gt;0),INDEX(Výskyt[#Data],MATCH($B379,Výskyt[kód-P]),AS$7),"")</f>
        <v/>
      </c>
      <c r="AT379" s="48" t="str">
        <f ca="1">IF(AND($B379&gt;0,AT$7&gt;0),INDEX(Výskyt[#Data],MATCH($B379,Výskyt[kód-P]),AT$7),"")</f>
        <v/>
      </c>
      <c r="AU379" s="48" t="str">
        <f ca="1">IF(AND($B379&gt;0,AU$7&gt;0),INDEX(Výskyt[#Data],MATCH($B379,Výskyt[kód-P]),AU$7),"")</f>
        <v/>
      </c>
      <c r="AV379" s="48" t="str">
        <f ca="1">IF(AND($B379&gt;0,AV$7&gt;0),INDEX(Výskyt[#Data],MATCH($B379,Výskyt[kód-P]),AV$7),"")</f>
        <v/>
      </c>
      <c r="AW379" s="48" t="str">
        <f ca="1">IF(AND($B379&gt;0,AW$7&gt;0),INDEX(Výskyt[#Data],MATCH($B379,Výskyt[kód-P]),AW$7),"")</f>
        <v/>
      </c>
      <c r="AX379" s="48" t="str">
        <f ca="1">IF(AND($B379&gt;0,AX$7&gt;0),INDEX(Výskyt[#Data],MATCH($B379,Výskyt[kód-P]),AX$7),"")</f>
        <v/>
      </c>
      <c r="AY379" s="48" t="str">
        <f ca="1">IF(AND($B379&gt;0,AY$7&gt;0),INDEX(Výskyt[#Data],MATCH($B379,Výskyt[kód-P]),AY$7),"")</f>
        <v/>
      </c>
      <c r="AZ379" s="48" t="str">
        <f ca="1">IF(AND($B379&gt;0,AZ$7&gt;0),INDEX(Výskyt[#Data],MATCH($B379,Výskyt[kód-P]),AZ$7),"")</f>
        <v/>
      </c>
      <c r="BA379" s="48" t="str">
        <f ca="1">IF(AND($B379&gt;0,BA$7&gt;0),INDEX(Výskyt[#Data],MATCH($B379,Výskyt[kód-P]),BA$7),"")</f>
        <v/>
      </c>
      <c r="BB379" s="42"/>
    </row>
    <row r="380" spans="1:54" x14ac:dyDescent="0.4">
      <c r="A380" s="54">
        <v>372</v>
      </c>
      <c r="B380" s="55" t="str">
        <f>IFERROR(INDEX(Výskyt[[poradie]:[kód-P]],MATCH(A380,Výskyt[poradie],0),2),"")</f>
        <v/>
      </c>
      <c r="C380" s="55" t="str">
        <f>IFERROR(INDEX(Cenník[[Kód]:[Názov]],MATCH($B380,Cenník[Kód]),2),"")</f>
        <v/>
      </c>
      <c r="D380" s="48" t="str">
        <f t="shared" ca="1" si="15"/>
        <v/>
      </c>
      <c r="E380" s="56" t="str">
        <f>IFERROR(INDEX(Cenník[[KódN]:[JC]],MATCH($B380,Cenník[KódN]),2),"")</f>
        <v/>
      </c>
      <c r="F380" s="57" t="str">
        <f t="shared" ca="1" si="16"/>
        <v/>
      </c>
      <c r="G380" s="42"/>
      <c r="H380" s="58" t="str">
        <f t="shared" si="17"/>
        <v/>
      </c>
      <c r="I380" s="48" t="str">
        <f ca="1">IF(AND($B380&gt;0,I$7&gt;0),INDEX(Výskyt[#Data],MATCH($B380,Výskyt[kód-P]),I$7),"")</f>
        <v/>
      </c>
      <c r="J380" s="48" t="str">
        <f ca="1">IF(AND($B380&gt;0,J$7&gt;0),INDEX(Výskyt[#Data],MATCH($B380,Výskyt[kód-P]),J$7),"")</f>
        <v/>
      </c>
      <c r="K380" s="48" t="str">
        <f ca="1">IF(AND($B380&gt;0,K$7&gt;0),INDEX(Výskyt[#Data],MATCH($B380,Výskyt[kód-P]),K$7),"")</f>
        <v/>
      </c>
      <c r="L380" s="48" t="str">
        <f ca="1">IF(AND($B380&gt;0,L$7&gt;0),INDEX(Výskyt[#Data],MATCH($B380,Výskyt[kód-P]),L$7),"")</f>
        <v/>
      </c>
      <c r="M380" s="48" t="str">
        <f ca="1">IF(AND($B380&gt;0,M$7&gt;0),INDEX(Výskyt[#Data],MATCH($B380,Výskyt[kód-P]),M$7),"")</f>
        <v/>
      </c>
      <c r="N380" s="48" t="str">
        <f ca="1">IF(AND($B380&gt;0,N$7&gt;0),INDEX(Výskyt[#Data],MATCH($B380,Výskyt[kód-P]),N$7),"")</f>
        <v/>
      </c>
      <c r="O380" s="48" t="str">
        <f ca="1">IF(AND($B380&gt;0,O$7&gt;0),INDEX(Výskyt[#Data],MATCH($B380,Výskyt[kód-P]),O$7),"")</f>
        <v/>
      </c>
      <c r="P380" s="48" t="str">
        <f ca="1">IF(AND($B380&gt;0,P$7&gt;0),INDEX(Výskyt[#Data],MATCH($B380,Výskyt[kód-P]),P$7),"")</f>
        <v/>
      </c>
      <c r="Q380" s="48" t="str">
        <f ca="1">IF(AND($B380&gt;0,Q$7&gt;0),INDEX(Výskyt[#Data],MATCH($B380,Výskyt[kód-P]),Q$7),"")</f>
        <v/>
      </c>
      <c r="R380" s="48" t="str">
        <f ca="1">IF(AND($B380&gt;0,R$7&gt;0),INDEX(Výskyt[#Data],MATCH($B380,Výskyt[kód-P]),R$7),"")</f>
        <v/>
      </c>
      <c r="S380" s="48" t="str">
        <f ca="1">IF(AND($B380&gt;0,S$7&gt;0),INDEX(Výskyt[#Data],MATCH($B380,Výskyt[kód-P]),S$7),"")</f>
        <v/>
      </c>
      <c r="T380" s="48" t="str">
        <f ca="1">IF(AND($B380&gt;0,T$7&gt;0),INDEX(Výskyt[#Data],MATCH($B380,Výskyt[kód-P]),T$7),"")</f>
        <v/>
      </c>
      <c r="U380" s="48" t="str">
        <f ca="1">IF(AND($B380&gt;0,U$7&gt;0),INDEX(Výskyt[#Data],MATCH($B380,Výskyt[kód-P]),U$7),"")</f>
        <v/>
      </c>
      <c r="V380" s="48" t="str">
        <f ca="1">IF(AND($B380&gt;0,V$7&gt;0),INDEX(Výskyt[#Data],MATCH($B380,Výskyt[kód-P]),V$7),"")</f>
        <v/>
      </c>
      <c r="W380" s="48" t="str">
        <f ca="1">IF(AND($B380&gt;0,W$7&gt;0),INDEX(Výskyt[#Data],MATCH($B380,Výskyt[kód-P]),W$7),"")</f>
        <v/>
      </c>
      <c r="X380" s="48" t="str">
        <f ca="1">IF(AND($B380&gt;0,X$7&gt;0),INDEX(Výskyt[#Data],MATCH($B380,Výskyt[kód-P]),X$7),"")</f>
        <v/>
      </c>
      <c r="Y380" s="48" t="str">
        <f ca="1">IF(AND($B380&gt;0,Y$7&gt;0),INDEX(Výskyt[#Data],MATCH($B380,Výskyt[kód-P]),Y$7),"")</f>
        <v/>
      </c>
      <c r="Z380" s="48" t="str">
        <f ca="1">IF(AND($B380&gt;0,Z$7&gt;0),INDEX(Výskyt[#Data],MATCH($B380,Výskyt[kód-P]),Z$7),"")</f>
        <v/>
      </c>
      <c r="AA380" s="48" t="str">
        <f ca="1">IF(AND($B380&gt;0,AA$7&gt;0),INDEX(Výskyt[#Data],MATCH($B380,Výskyt[kód-P]),AA$7),"")</f>
        <v/>
      </c>
      <c r="AB380" s="48" t="str">
        <f ca="1">IF(AND($B380&gt;0,AB$7&gt;0),INDEX(Výskyt[#Data],MATCH($B380,Výskyt[kód-P]),AB$7),"")</f>
        <v/>
      </c>
      <c r="AC380" s="48" t="str">
        <f ca="1">IF(AND($B380&gt;0,AC$7&gt;0),INDEX(Výskyt[#Data],MATCH($B380,Výskyt[kód-P]),AC$7),"")</f>
        <v/>
      </c>
      <c r="AD380" s="48" t="str">
        <f ca="1">IF(AND($B380&gt;0,AD$7&gt;0),INDEX(Výskyt[#Data],MATCH($B380,Výskyt[kód-P]),AD$7),"")</f>
        <v/>
      </c>
      <c r="AE380" s="48" t="str">
        <f ca="1">IF(AND($B380&gt;0,AE$7&gt;0),INDEX(Výskyt[#Data],MATCH($B380,Výskyt[kód-P]),AE$7),"")</f>
        <v/>
      </c>
      <c r="AF380" s="48" t="str">
        <f ca="1">IF(AND($B380&gt;0,AF$7&gt;0),INDEX(Výskyt[#Data],MATCH($B380,Výskyt[kód-P]),AF$7),"")</f>
        <v/>
      </c>
      <c r="AG380" s="48" t="str">
        <f ca="1">IF(AND($B380&gt;0,AG$7&gt;0),INDEX(Výskyt[#Data],MATCH($B380,Výskyt[kód-P]),AG$7),"")</f>
        <v/>
      </c>
      <c r="AH380" s="48" t="str">
        <f ca="1">IF(AND($B380&gt;0,AH$7&gt;0),INDEX(Výskyt[#Data],MATCH($B380,Výskyt[kód-P]),AH$7),"")</f>
        <v/>
      </c>
      <c r="AI380" s="48" t="str">
        <f ca="1">IF(AND($B380&gt;0,AI$7&gt;0),INDEX(Výskyt[#Data],MATCH($B380,Výskyt[kód-P]),AI$7),"")</f>
        <v/>
      </c>
      <c r="AJ380" s="48" t="str">
        <f ca="1">IF(AND($B380&gt;0,AJ$7&gt;0),INDEX(Výskyt[#Data],MATCH($B380,Výskyt[kód-P]),AJ$7),"")</f>
        <v/>
      </c>
      <c r="AK380" s="48" t="str">
        <f ca="1">IF(AND($B380&gt;0,AK$7&gt;0),INDEX(Výskyt[#Data],MATCH($B380,Výskyt[kód-P]),AK$7),"")</f>
        <v/>
      </c>
      <c r="AL380" s="48" t="str">
        <f ca="1">IF(AND($B380&gt;0,AL$7&gt;0),INDEX(Výskyt[#Data],MATCH($B380,Výskyt[kód-P]),AL$7),"")</f>
        <v/>
      </c>
      <c r="AM380" s="48" t="str">
        <f ca="1">IF(AND($B380&gt;0,AM$7&gt;0),INDEX(Výskyt[#Data],MATCH($B380,Výskyt[kód-P]),AM$7),"")</f>
        <v/>
      </c>
      <c r="AN380" s="48" t="str">
        <f ca="1">IF(AND($B380&gt;0,AN$7&gt;0),INDEX(Výskyt[#Data],MATCH($B380,Výskyt[kód-P]),AN$7),"")</f>
        <v/>
      </c>
      <c r="AO380" s="48" t="str">
        <f ca="1">IF(AND($B380&gt;0,AO$7&gt;0),INDEX(Výskyt[#Data],MATCH($B380,Výskyt[kód-P]),AO$7),"")</f>
        <v/>
      </c>
      <c r="AP380" s="48" t="str">
        <f ca="1">IF(AND($B380&gt;0,AP$7&gt;0),INDEX(Výskyt[#Data],MATCH($B380,Výskyt[kód-P]),AP$7),"")</f>
        <v/>
      </c>
      <c r="AQ380" s="48" t="str">
        <f ca="1">IF(AND($B380&gt;0,AQ$7&gt;0),INDEX(Výskyt[#Data],MATCH($B380,Výskyt[kód-P]),AQ$7),"")</f>
        <v/>
      </c>
      <c r="AR380" s="48" t="str">
        <f ca="1">IF(AND($B380&gt;0,AR$7&gt;0),INDEX(Výskyt[#Data],MATCH($B380,Výskyt[kód-P]),AR$7),"")</f>
        <v/>
      </c>
      <c r="AS380" s="48" t="str">
        <f ca="1">IF(AND($B380&gt;0,AS$7&gt;0),INDEX(Výskyt[#Data],MATCH($B380,Výskyt[kód-P]),AS$7),"")</f>
        <v/>
      </c>
      <c r="AT380" s="48" t="str">
        <f ca="1">IF(AND($B380&gt;0,AT$7&gt;0),INDEX(Výskyt[#Data],MATCH($B380,Výskyt[kód-P]),AT$7),"")</f>
        <v/>
      </c>
      <c r="AU380" s="48" t="str">
        <f ca="1">IF(AND($B380&gt;0,AU$7&gt;0),INDEX(Výskyt[#Data],MATCH($B380,Výskyt[kód-P]),AU$7),"")</f>
        <v/>
      </c>
      <c r="AV380" s="48" t="str">
        <f ca="1">IF(AND($B380&gt;0,AV$7&gt;0),INDEX(Výskyt[#Data],MATCH($B380,Výskyt[kód-P]),AV$7),"")</f>
        <v/>
      </c>
      <c r="AW380" s="48" t="str">
        <f ca="1">IF(AND($B380&gt;0,AW$7&gt;0),INDEX(Výskyt[#Data],MATCH($B380,Výskyt[kód-P]),AW$7),"")</f>
        <v/>
      </c>
      <c r="AX380" s="48" t="str">
        <f ca="1">IF(AND($B380&gt;0,AX$7&gt;0),INDEX(Výskyt[#Data],MATCH($B380,Výskyt[kód-P]),AX$7),"")</f>
        <v/>
      </c>
      <c r="AY380" s="48" t="str">
        <f ca="1">IF(AND($B380&gt;0,AY$7&gt;0),INDEX(Výskyt[#Data],MATCH($B380,Výskyt[kód-P]),AY$7),"")</f>
        <v/>
      </c>
      <c r="AZ380" s="48" t="str">
        <f ca="1">IF(AND($B380&gt;0,AZ$7&gt;0),INDEX(Výskyt[#Data],MATCH($B380,Výskyt[kód-P]),AZ$7),"")</f>
        <v/>
      </c>
      <c r="BA380" s="48" t="str">
        <f ca="1">IF(AND($B380&gt;0,BA$7&gt;0),INDEX(Výskyt[#Data],MATCH($B380,Výskyt[kód-P]),BA$7),"")</f>
        <v/>
      </c>
      <c r="BB380" s="42"/>
    </row>
    <row r="381" spans="1:54" x14ac:dyDescent="0.4">
      <c r="A381" s="54">
        <v>373</v>
      </c>
      <c r="B381" s="55" t="str">
        <f>IFERROR(INDEX(Výskyt[[poradie]:[kód-P]],MATCH(A381,Výskyt[poradie],0),2),"")</f>
        <v/>
      </c>
      <c r="C381" s="55" t="str">
        <f>IFERROR(INDEX(Cenník[[Kód]:[Názov]],MATCH($B381,Cenník[Kód]),2),"")</f>
        <v/>
      </c>
      <c r="D381" s="48" t="str">
        <f t="shared" ca="1" si="15"/>
        <v/>
      </c>
      <c r="E381" s="56" t="str">
        <f>IFERROR(INDEX(Cenník[[KódN]:[JC]],MATCH($B381,Cenník[KódN]),2),"")</f>
        <v/>
      </c>
      <c r="F381" s="57" t="str">
        <f t="shared" ca="1" si="16"/>
        <v/>
      </c>
      <c r="G381" s="42"/>
      <c r="H381" s="58" t="str">
        <f t="shared" si="17"/>
        <v/>
      </c>
      <c r="I381" s="48" t="str">
        <f ca="1">IF(AND($B381&gt;0,I$7&gt;0),INDEX(Výskyt[#Data],MATCH($B381,Výskyt[kód-P]),I$7),"")</f>
        <v/>
      </c>
      <c r="J381" s="48" t="str">
        <f ca="1">IF(AND($B381&gt;0,J$7&gt;0),INDEX(Výskyt[#Data],MATCH($B381,Výskyt[kód-P]),J$7),"")</f>
        <v/>
      </c>
      <c r="K381" s="48" t="str">
        <f ca="1">IF(AND($B381&gt;0,K$7&gt;0),INDEX(Výskyt[#Data],MATCH($B381,Výskyt[kód-P]),K$7),"")</f>
        <v/>
      </c>
      <c r="L381" s="48" t="str">
        <f ca="1">IF(AND($B381&gt;0,L$7&gt;0),INDEX(Výskyt[#Data],MATCH($B381,Výskyt[kód-P]),L$7),"")</f>
        <v/>
      </c>
      <c r="M381" s="48" t="str">
        <f ca="1">IF(AND($B381&gt;0,M$7&gt;0),INDEX(Výskyt[#Data],MATCH($B381,Výskyt[kód-P]),M$7),"")</f>
        <v/>
      </c>
      <c r="N381" s="48" t="str">
        <f ca="1">IF(AND($B381&gt;0,N$7&gt;0),INDEX(Výskyt[#Data],MATCH($B381,Výskyt[kód-P]),N$7),"")</f>
        <v/>
      </c>
      <c r="O381" s="48" t="str">
        <f ca="1">IF(AND($B381&gt;0,O$7&gt;0),INDEX(Výskyt[#Data],MATCH($B381,Výskyt[kód-P]),O$7),"")</f>
        <v/>
      </c>
      <c r="P381" s="48" t="str">
        <f ca="1">IF(AND($B381&gt;0,P$7&gt;0),INDEX(Výskyt[#Data],MATCH($B381,Výskyt[kód-P]),P$7),"")</f>
        <v/>
      </c>
      <c r="Q381" s="48" t="str">
        <f ca="1">IF(AND($B381&gt;0,Q$7&gt;0),INDEX(Výskyt[#Data],MATCH($B381,Výskyt[kód-P]),Q$7),"")</f>
        <v/>
      </c>
      <c r="R381" s="48" t="str">
        <f ca="1">IF(AND($B381&gt;0,R$7&gt;0),INDEX(Výskyt[#Data],MATCH($B381,Výskyt[kód-P]),R$7),"")</f>
        <v/>
      </c>
      <c r="S381" s="48" t="str">
        <f ca="1">IF(AND($B381&gt;0,S$7&gt;0),INDEX(Výskyt[#Data],MATCH($B381,Výskyt[kód-P]),S$7),"")</f>
        <v/>
      </c>
      <c r="T381" s="48" t="str">
        <f ca="1">IF(AND($B381&gt;0,T$7&gt;0),INDEX(Výskyt[#Data],MATCH($B381,Výskyt[kód-P]),T$7),"")</f>
        <v/>
      </c>
      <c r="U381" s="48" t="str">
        <f ca="1">IF(AND($B381&gt;0,U$7&gt;0),INDEX(Výskyt[#Data],MATCH($B381,Výskyt[kód-P]),U$7),"")</f>
        <v/>
      </c>
      <c r="V381" s="48" t="str">
        <f ca="1">IF(AND($B381&gt;0,V$7&gt;0),INDEX(Výskyt[#Data],MATCH($B381,Výskyt[kód-P]),V$7),"")</f>
        <v/>
      </c>
      <c r="W381" s="48" t="str">
        <f ca="1">IF(AND($B381&gt;0,W$7&gt;0),INDEX(Výskyt[#Data],MATCH($B381,Výskyt[kód-P]),W$7),"")</f>
        <v/>
      </c>
      <c r="X381" s="48" t="str">
        <f ca="1">IF(AND($B381&gt;0,X$7&gt;0),INDEX(Výskyt[#Data],MATCH($B381,Výskyt[kód-P]),X$7),"")</f>
        <v/>
      </c>
      <c r="Y381" s="48" t="str">
        <f ca="1">IF(AND($B381&gt;0,Y$7&gt;0),INDEX(Výskyt[#Data],MATCH($B381,Výskyt[kód-P]),Y$7),"")</f>
        <v/>
      </c>
      <c r="Z381" s="48" t="str">
        <f ca="1">IF(AND($B381&gt;0,Z$7&gt;0),INDEX(Výskyt[#Data],MATCH($B381,Výskyt[kód-P]),Z$7),"")</f>
        <v/>
      </c>
      <c r="AA381" s="48" t="str">
        <f ca="1">IF(AND($B381&gt;0,AA$7&gt;0),INDEX(Výskyt[#Data],MATCH($B381,Výskyt[kód-P]),AA$7),"")</f>
        <v/>
      </c>
      <c r="AB381" s="48" t="str">
        <f ca="1">IF(AND($B381&gt;0,AB$7&gt;0),INDEX(Výskyt[#Data],MATCH($B381,Výskyt[kód-P]),AB$7),"")</f>
        <v/>
      </c>
      <c r="AC381" s="48" t="str">
        <f ca="1">IF(AND($B381&gt;0,AC$7&gt;0),INDEX(Výskyt[#Data],MATCH($B381,Výskyt[kód-P]),AC$7),"")</f>
        <v/>
      </c>
      <c r="AD381" s="48" t="str">
        <f ca="1">IF(AND($B381&gt;0,AD$7&gt;0),INDEX(Výskyt[#Data],MATCH($B381,Výskyt[kód-P]),AD$7),"")</f>
        <v/>
      </c>
      <c r="AE381" s="48" t="str">
        <f ca="1">IF(AND($B381&gt;0,AE$7&gt;0),INDEX(Výskyt[#Data],MATCH($B381,Výskyt[kód-P]),AE$7),"")</f>
        <v/>
      </c>
      <c r="AF381" s="48" t="str">
        <f ca="1">IF(AND($B381&gt;0,AF$7&gt;0),INDEX(Výskyt[#Data],MATCH($B381,Výskyt[kód-P]),AF$7),"")</f>
        <v/>
      </c>
      <c r="AG381" s="48" t="str">
        <f ca="1">IF(AND($B381&gt;0,AG$7&gt;0),INDEX(Výskyt[#Data],MATCH($B381,Výskyt[kód-P]),AG$7),"")</f>
        <v/>
      </c>
      <c r="AH381" s="48" t="str">
        <f ca="1">IF(AND($B381&gt;0,AH$7&gt;0),INDEX(Výskyt[#Data],MATCH($B381,Výskyt[kód-P]),AH$7),"")</f>
        <v/>
      </c>
      <c r="AI381" s="48" t="str">
        <f ca="1">IF(AND($B381&gt;0,AI$7&gt;0),INDEX(Výskyt[#Data],MATCH($B381,Výskyt[kód-P]),AI$7),"")</f>
        <v/>
      </c>
      <c r="AJ381" s="48" t="str">
        <f ca="1">IF(AND($B381&gt;0,AJ$7&gt;0),INDEX(Výskyt[#Data],MATCH($B381,Výskyt[kód-P]),AJ$7),"")</f>
        <v/>
      </c>
      <c r="AK381" s="48" t="str">
        <f ca="1">IF(AND($B381&gt;0,AK$7&gt;0),INDEX(Výskyt[#Data],MATCH($B381,Výskyt[kód-P]),AK$7),"")</f>
        <v/>
      </c>
      <c r="AL381" s="48" t="str">
        <f ca="1">IF(AND($B381&gt;0,AL$7&gt;0),INDEX(Výskyt[#Data],MATCH($B381,Výskyt[kód-P]),AL$7),"")</f>
        <v/>
      </c>
      <c r="AM381" s="48" t="str">
        <f ca="1">IF(AND($B381&gt;0,AM$7&gt;0),INDEX(Výskyt[#Data],MATCH($B381,Výskyt[kód-P]),AM$7),"")</f>
        <v/>
      </c>
      <c r="AN381" s="48" t="str">
        <f ca="1">IF(AND($B381&gt;0,AN$7&gt;0),INDEX(Výskyt[#Data],MATCH($B381,Výskyt[kód-P]),AN$7),"")</f>
        <v/>
      </c>
      <c r="AO381" s="48" t="str">
        <f ca="1">IF(AND($B381&gt;0,AO$7&gt;0),INDEX(Výskyt[#Data],MATCH($B381,Výskyt[kód-P]),AO$7),"")</f>
        <v/>
      </c>
      <c r="AP381" s="48" t="str">
        <f ca="1">IF(AND($B381&gt;0,AP$7&gt;0),INDEX(Výskyt[#Data],MATCH($B381,Výskyt[kód-P]),AP$7),"")</f>
        <v/>
      </c>
      <c r="AQ381" s="48" t="str">
        <f ca="1">IF(AND($B381&gt;0,AQ$7&gt;0),INDEX(Výskyt[#Data],MATCH($B381,Výskyt[kód-P]),AQ$7),"")</f>
        <v/>
      </c>
      <c r="AR381" s="48" t="str">
        <f ca="1">IF(AND($B381&gt;0,AR$7&gt;0),INDEX(Výskyt[#Data],MATCH($B381,Výskyt[kód-P]),AR$7),"")</f>
        <v/>
      </c>
      <c r="AS381" s="48" t="str">
        <f ca="1">IF(AND($B381&gt;0,AS$7&gt;0),INDEX(Výskyt[#Data],MATCH($B381,Výskyt[kód-P]),AS$7),"")</f>
        <v/>
      </c>
      <c r="AT381" s="48" t="str">
        <f ca="1">IF(AND($B381&gt;0,AT$7&gt;0),INDEX(Výskyt[#Data],MATCH($B381,Výskyt[kód-P]),AT$7),"")</f>
        <v/>
      </c>
      <c r="AU381" s="48" t="str">
        <f ca="1">IF(AND($B381&gt;0,AU$7&gt;0),INDEX(Výskyt[#Data],MATCH($B381,Výskyt[kód-P]),AU$7),"")</f>
        <v/>
      </c>
      <c r="AV381" s="48" t="str">
        <f ca="1">IF(AND($B381&gt;0,AV$7&gt;0),INDEX(Výskyt[#Data],MATCH($B381,Výskyt[kód-P]),AV$7),"")</f>
        <v/>
      </c>
      <c r="AW381" s="48" t="str">
        <f ca="1">IF(AND($B381&gt;0,AW$7&gt;0),INDEX(Výskyt[#Data],MATCH($B381,Výskyt[kód-P]),AW$7),"")</f>
        <v/>
      </c>
      <c r="AX381" s="48" t="str">
        <f ca="1">IF(AND($B381&gt;0,AX$7&gt;0),INDEX(Výskyt[#Data],MATCH($B381,Výskyt[kód-P]),AX$7),"")</f>
        <v/>
      </c>
      <c r="AY381" s="48" t="str">
        <f ca="1">IF(AND($B381&gt;0,AY$7&gt;0),INDEX(Výskyt[#Data],MATCH($B381,Výskyt[kód-P]),AY$7),"")</f>
        <v/>
      </c>
      <c r="AZ381" s="48" t="str">
        <f ca="1">IF(AND($B381&gt;0,AZ$7&gt;0),INDEX(Výskyt[#Data],MATCH($B381,Výskyt[kód-P]),AZ$7),"")</f>
        <v/>
      </c>
      <c r="BA381" s="48" t="str">
        <f ca="1">IF(AND($B381&gt;0,BA$7&gt;0),INDEX(Výskyt[#Data],MATCH($B381,Výskyt[kód-P]),BA$7),"")</f>
        <v/>
      </c>
      <c r="BB381" s="42"/>
    </row>
    <row r="382" spans="1:54" x14ac:dyDescent="0.4">
      <c r="A382" s="54">
        <v>374</v>
      </c>
      <c r="B382" s="55" t="str">
        <f>IFERROR(INDEX(Výskyt[[poradie]:[kód-P]],MATCH(A382,Výskyt[poradie],0),2),"")</f>
        <v/>
      </c>
      <c r="C382" s="55" t="str">
        <f>IFERROR(INDEX(Cenník[[Kód]:[Názov]],MATCH($B382,Cenník[Kód]),2),"")</f>
        <v/>
      </c>
      <c r="D382" s="48" t="str">
        <f t="shared" ca="1" si="15"/>
        <v/>
      </c>
      <c r="E382" s="56" t="str">
        <f>IFERROR(INDEX(Cenník[[KódN]:[JC]],MATCH($B382,Cenník[KódN]),2),"")</f>
        <v/>
      </c>
      <c r="F382" s="57" t="str">
        <f t="shared" ca="1" si="16"/>
        <v/>
      </c>
      <c r="G382" s="42"/>
      <c r="H382" s="58" t="str">
        <f t="shared" si="17"/>
        <v/>
      </c>
      <c r="I382" s="48" t="str">
        <f ca="1">IF(AND($B382&gt;0,I$7&gt;0),INDEX(Výskyt[#Data],MATCH($B382,Výskyt[kód-P]),I$7),"")</f>
        <v/>
      </c>
      <c r="J382" s="48" t="str">
        <f ca="1">IF(AND($B382&gt;0,J$7&gt;0),INDEX(Výskyt[#Data],MATCH($B382,Výskyt[kód-P]),J$7),"")</f>
        <v/>
      </c>
      <c r="K382" s="48" t="str">
        <f ca="1">IF(AND($B382&gt;0,K$7&gt;0),INDEX(Výskyt[#Data],MATCH($B382,Výskyt[kód-P]),K$7),"")</f>
        <v/>
      </c>
      <c r="L382" s="48" t="str">
        <f ca="1">IF(AND($B382&gt;0,L$7&gt;0),INDEX(Výskyt[#Data],MATCH($B382,Výskyt[kód-P]),L$7),"")</f>
        <v/>
      </c>
      <c r="M382" s="48" t="str">
        <f ca="1">IF(AND($B382&gt;0,M$7&gt;0),INDEX(Výskyt[#Data],MATCH($B382,Výskyt[kód-P]),M$7),"")</f>
        <v/>
      </c>
      <c r="N382" s="48" t="str">
        <f ca="1">IF(AND($B382&gt;0,N$7&gt;0),INDEX(Výskyt[#Data],MATCH($B382,Výskyt[kód-P]),N$7),"")</f>
        <v/>
      </c>
      <c r="O382" s="48" t="str">
        <f ca="1">IF(AND($B382&gt;0,O$7&gt;0),INDEX(Výskyt[#Data],MATCH($B382,Výskyt[kód-P]),O$7),"")</f>
        <v/>
      </c>
      <c r="P382" s="48" t="str">
        <f ca="1">IF(AND($B382&gt;0,P$7&gt;0),INDEX(Výskyt[#Data],MATCH($B382,Výskyt[kód-P]),P$7),"")</f>
        <v/>
      </c>
      <c r="Q382" s="48" t="str">
        <f ca="1">IF(AND($B382&gt;0,Q$7&gt;0),INDEX(Výskyt[#Data],MATCH($B382,Výskyt[kód-P]),Q$7),"")</f>
        <v/>
      </c>
      <c r="R382" s="48" t="str">
        <f ca="1">IF(AND($B382&gt;0,R$7&gt;0),INDEX(Výskyt[#Data],MATCH($B382,Výskyt[kód-P]),R$7),"")</f>
        <v/>
      </c>
      <c r="S382" s="48" t="str">
        <f ca="1">IF(AND($B382&gt;0,S$7&gt;0),INDEX(Výskyt[#Data],MATCH($B382,Výskyt[kód-P]),S$7),"")</f>
        <v/>
      </c>
      <c r="T382" s="48" t="str">
        <f ca="1">IF(AND($B382&gt;0,T$7&gt;0),INDEX(Výskyt[#Data],MATCH($B382,Výskyt[kód-P]),T$7),"")</f>
        <v/>
      </c>
      <c r="U382" s="48" t="str">
        <f ca="1">IF(AND($B382&gt;0,U$7&gt;0),INDEX(Výskyt[#Data],MATCH($B382,Výskyt[kód-P]),U$7),"")</f>
        <v/>
      </c>
      <c r="V382" s="48" t="str">
        <f ca="1">IF(AND($B382&gt;0,V$7&gt;0),INDEX(Výskyt[#Data],MATCH($B382,Výskyt[kód-P]),V$7),"")</f>
        <v/>
      </c>
      <c r="W382" s="48" t="str">
        <f ca="1">IF(AND($B382&gt;0,W$7&gt;0),INDEX(Výskyt[#Data],MATCH($B382,Výskyt[kód-P]),W$7),"")</f>
        <v/>
      </c>
      <c r="X382" s="48" t="str">
        <f ca="1">IF(AND($B382&gt;0,X$7&gt;0),INDEX(Výskyt[#Data],MATCH($B382,Výskyt[kód-P]),X$7),"")</f>
        <v/>
      </c>
      <c r="Y382" s="48" t="str">
        <f ca="1">IF(AND($B382&gt;0,Y$7&gt;0),INDEX(Výskyt[#Data],MATCH($B382,Výskyt[kód-P]),Y$7),"")</f>
        <v/>
      </c>
      <c r="Z382" s="48" t="str">
        <f ca="1">IF(AND($B382&gt;0,Z$7&gt;0),INDEX(Výskyt[#Data],MATCH($B382,Výskyt[kód-P]),Z$7),"")</f>
        <v/>
      </c>
      <c r="AA382" s="48" t="str">
        <f ca="1">IF(AND($B382&gt;0,AA$7&gt;0),INDEX(Výskyt[#Data],MATCH($B382,Výskyt[kód-P]),AA$7),"")</f>
        <v/>
      </c>
      <c r="AB382" s="48" t="str">
        <f ca="1">IF(AND($B382&gt;0,AB$7&gt;0),INDEX(Výskyt[#Data],MATCH($B382,Výskyt[kód-P]),AB$7),"")</f>
        <v/>
      </c>
      <c r="AC382" s="48" t="str">
        <f ca="1">IF(AND($B382&gt;0,AC$7&gt;0),INDEX(Výskyt[#Data],MATCH($B382,Výskyt[kód-P]),AC$7),"")</f>
        <v/>
      </c>
      <c r="AD382" s="48" t="str">
        <f ca="1">IF(AND($B382&gt;0,AD$7&gt;0),INDEX(Výskyt[#Data],MATCH($B382,Výskyt[kód-P]),AD$7),"")</f>
        <v/>
      </c>
      <c r="AE382" s="48" t="str">
        <f ca="1">IF(AND($B382&gt;0,AE$7&gt;0),INDEX(Výskyt[#Data],MATCH($B382,Výskyt[kód-P]),AE$7),"")</f>
        <v/>
      </c>
      <c r="AF382" s="48" t="str">
        <f ca="1">IF(AND($B382&gt;0,AF$7&gt;0),INDEX(Výskyt[#Data],MATCH($B382,Výskyt[kód-P]),AF$7),"")</f>
        <v/>
      </c>
      <c r="AG382" s="48" t="str">
        <f ca="1">IF(AND($B382&gt;0,AG$7&gt;0),INDEX(Výskyt[#Data],MATCH($B382,Výskyt[kód-P]),AG$7),"")</f>
        <v/>
      </c>
      <c r="AH382" s="48" t="str">
        <f ca="1">IF(AND($B382&gt;0,AH$7&gt;0),INDEX(Výskyt[#Data],MATCH($B382,Výskyt[kód-P]),AH$7),"")</f>
        <v/>
      </c>
      <c r="AI382" s="48" t="str">
        <f ca="1">IF(AND($B382&gt;0,AI$7&gt;0),INDEX(Výskyt[#Data],MATCH($B382,Výskyt[kód-P]),AI$7),"")</f>
        <v/>
      </c>
      <c r="AJ382" s="48" t="str">
        <f ca="1">IF(AND($B382&gt;0,AJ$7&gt;0),INDEX(Výskyt[#Data],MATCH($B382,Výskyt[kód-P]),AJ$7),"")</f>
        <v/>
      </c>
      <c r="AK382" s="48" t="str">
        <f ca="1">IF(AND($B382&gt;0,AK$7&gt;0),INDEX(Výskyt[#Data],MATCH($B382,Výskyt[kód-P]),AK$7),"")</f>
        <v/>
      </c>
      <c r="AL382" s="48" t="str">
        <f ca="1">IF(AND($B382&gt;0,AL$7&gt;0),INDEX(Výskyt[#Data],MATCH($B382,Výskyt[kód-P]),AL$7),"")</f>
        <v/>
      </c>
      <c r="AM382" s="48" t="str">
        <f ca="1">IF(AND($B382&gt;0,AM$7&gt;0),INDEX(Výskyt[#Data],MATCH($B382,Výskyt[kód-P]),AM$7),"")</f>
        <v/>
      </c>
      <c r="AN382" s="48" t="str">
        <f ca="1">IF(AND($B382&gt;0,AN$7&gt;0),INDEX(Výskyt[#Data],MATCH($B382,Výskyt[kód-P]),AN$7),"")</f>
        <v/>
      </c>
      <c r="AO382" s="48" t="str">
        <f ca="1">IF(AND($B382&gt;0,AO$7&gt;0),INDEX(Výskyt[#Data],MATCH($B382,Výskyt[kód-P]),AO$7),"")</f>
        <v/>
      </c>
      <c r="AP382" s="48" t="str">
        <f ca="1">IF(AND($B382&gt;0,AP$7&gt;0),INDEX(Výskyt[#Data],MATCH($B382,Výskyt[kód-P]),AP$7),"")</f>
        <v/>
      </c>
      <c r="AQ382" s="48" t="str">
        <f ca="1">IF(AND($B382&gt;0,AQ$7&gt;0),INDEX(Výskyt[#Data],MATCH($B382,Výskyt[kód-P]),AQ$7),"")</f>
        <v/>
      </c>
      <c r="AR382" s="48" t="str">
        <f ca="1">IF(AND($B382&gt;0,AR$7&gt;0),INDEX(Výskyt[#Data],MATCH($B382,Výskyt[kód-P]),AR$7),"")</f>
        <v/>
      </c>
      <c r="AS382" s="48" t="str">
        <f ca="1">IF(AND($B382&gt;0,AS$7&gt;0),INDEX(Výskyt[#Data],MATCH($B382,Výskyt[kód-P]),AS$7),"")</f>
        <v/>
      </c>
      <c r="AT382" s="48" t="str">
        <f ca="1">IF(AND($B382&gt;0,AT$7&gt;0),INDEX(Výskyt[#Data],MATCH($B382,Výskyt[kód-P]),AT$7),"")</f>
        <v/>
      </c>
      <c r="AU382" s="48" t="str">
        <f ca="1">IF(AND($B382&gt;0,AU$7&gt;0),INDEX(Výskyt[#Data],MATCH($B382,Výskyt[kód-P]),AU$7),"")</f>
        <v/>
      </c>
      <c r="AV382" s="48" t="str">
        <f ca="1">IF(AND($B382&gt;0,AV$7&gt;0),INDEX(Výskyt[#Data],MATCH($B382,Výskyt[kód-P]),AV$7),"")</f>
        <v/>
      </c>
      <c r="AW382" s="48" t="str">
        <f ca="1">IF(AND($B382&gt;0,AW$7&gt;0),INDEX(Výskyt[#Data],MATCH($B382,Výskyt[kód-P]),AW$7),"")</f>
        <v/>
      </c>
      <c r="AX382" s="48" t="str">
        <f ca="1">IF(AND($B382&gt;0,AX$7&gt;0),INDEX(Výskyt[#Data],MATCH($B382,Výskyt[kód-P]),AX$7),"")</f>
        <v/>
      </c>
      <c r="AY382" s="48" t="str">
        <f ca="1">IF(AND($B382&gt;0,AY$7&gt;0),INDEX(Výskyt[#Data],MATCH($B382,Výskyt[kód-P]),AY$7),"")</f>
        <v/>
      </c>
      <c r="AZ382" s="48" t="str">
        <f ca="1">IF(AND($B382&gt;0,AZ$7&gt;0),INDEX(Výskyt[#Data],MATCH($B382,Výskyt[kód-P]),AZ$7),"")</f>
        <v/>
      </c>
      <c r="BA382" s="48" t="str">
        <f ca="1">IF(AND($B382&gt;0,BA$7&gt;0),INDEX(Výskyt[#Data],MATCH($B382,Výskyt[kód-P]),BA$7),"")</f>
        <v/>
      </c>
      <c r="BB382" s="42"/>
    </row>
    <row r="383" spans="1:54" x14ac:dyDescent="0.4">
      <c r="A383" s="54">
        <v>375</v>
      </c>
      <c r="B383" s="55" t="str">
        <f>IFERROR(INDEX(Výskyt[[poradie]:[kód-P]],MATCH(A383,Výskyt[poradie],0),2),"")</f>
        <v/>
      </c>
      <c r="C383" s="55" t="str">
        <f>IFERROR(INDEX(Cenník[[Kód]:[Názov]],MATCH($B383,Cenník[Kód]),2),"")</f>
        <v/>
      </c>
      <c r="D383" s="48" t="str">
        <f t="shared" ca="1" si="15"/>
        <v/>
      </c>
      <c r="E383" s="56" t="str">
        <f>IFERROR(INDEX(Cenník[[KódN]:[JC]],MATCH($B383,Cenník[KódN]),2),"")</f>
        <v/>
      </c>
      <c r="F383" s="57" t="str">
        <f t="shared" ca="1" si="16"/>
        <v/>
      </c>
      <c r="G383" s="42"/>
      <c r="H383" s="58" t="str">
        <f t="shared" si="17"/>
        <v/>
      </c>
      <c r="I383" s="48" t="str">
        <f ca="1">IF(AND($B383&gt;0,I$7&gt;0),INDEX(Výskyt[#Data],MATCH($B383,Výskyt[kód-P]),I$7),"")</f>
        <v/>
      </c>
      <c r="J383" s="48" t="str">
        <f ca="1">IF(AND($B383&gt;0,J$7&gt;0),INDEX(Výskyt[#Data],MATCH($B383,Výskyt[kód-P]),J$7),"")</f>
        <v/>
      </c>
      <c r="K383" s="48" t="str">
        <f ca="1">IF(AND($B383&gt;0,K$7&gt;0),INDEX(Výskyt[#Data],MATCH($B383,Výskyt[kód-P]),K$7),"")</f>
        <v/>
      </c>
      <c r="L383" s="48" t="str">
        <f ca="1">IF(AND($B383&gt;0,L$7&gt;0),INDEX(Výskyt[#Data],MATCH($B383,Výskyt[kód-P]),L$7),"")</f>
        <v/>
      </c>
      <c r="M383" s="48" t="str">
        <f ca="1">IF(AND($B383&gt;0,M$7&gt;0),INDEX(Výskyt[#Data],MATCH($B383,Výskyt[kód-P]),M$7),"")</f>
        <v/>
      </c>
      <c r="N383" s="48" t="str">
        <f ca="1">IF(AND($B383&gt;0,N$7&gt;0),INDEX(Výskyt[#Data],MATCH($B383,Výskyt[kód-P]),N$7),"")</f>
        <v/>
      </c>
      <c r="O383" s="48" t="str">
        <f ca="1">IF(AND($B383&gt;0,O$7&gt;0),INDEX(Výskyt[#Data],MATCH($B383,Výskyt[kód-P]),O$7),"")</f>
        <v/>
      </c>
      <c r="P383" s="48" t="str">
        <f ca="1">IF(AND($B383&gt;0,P$7&gt;0),INDEX(Výskyt[#Data],MATCH($B383,Výskyt[kód-P]),P$7),"")</f>
        <v/>
      </c>
      <c r="Q383" s="48" t="str">
        <f ca="1">IF(AND($B383&gt;0,Q$7&gt;0),INDEX(Výskyt[#Data],MATCH($B383,Výskyt[kód-P]),Q$7),"")</f>
        <v/>
      </c>
      <c r="R383" s="48" t="str">
        <f ca="1">IF(AND($B383&gt;0,R$7&gt;0),INDEX(Výskyt[#Data],MATCH($B383,Výskyt[kód-P]),R$7),"")</f>
        <v/>
      </c>
      <c r="S383" s="48" t="str">
        <f ca="1">IF(AND($B383&gt;0,S$7&gt;0),INDEX(Výskyt[#Data],MATCH($B383,Výskyt[kód-P]),S$7),"")</f>
        <v/>
      </c>
      <c r="T383" s="48" t="str">
        <f ca="1">IF(AND($B383&gt;0,T$7&gt;0),INDEX(Výskyt[#Data],MATCH($B383,Výskyt[kód-P]),T$7),"")</f>
        <v/>
      </c>
      <c r="U383" s="48" t="str">
        <f ca="1">IF(AND($B383&gt;0,U$7&gt;0),INDEX(Výskyt[#Data],MATCH($B383,Výskyt[kód-P]),U$7),"")</f>
        <v/>
      </c>
      <c r="V383" s="48" t="str">
        <f ca="1">IF(AND($B383&gt;0,V$7&gt;0),INDEX(Výskyt[#Data],MATCH($B383,Výskyt[kód-P]),V$7),"")</f>
        <v/>
      </c>
      <c r="W383" s="48" t="str">
        <f ca="1">IF(AND($B383&gt;0,W$7&gt;0),INDEX(Výskyt[#Data],MATCH($B383,Výskyt[kód-P]),W$7),"")</f>
        <v/>
      </c>
      <c r="X383" s="48" t="str">
        <f ca="1">IF(AND($B383&gt;0,X$7&gt;0),INDEX(Výskyt[#Data],MATCH($B383,Výskyt[kód-P]),X$7),"")</f>
        <v/>
      </c>
      <c r="Y383" s="48" t="str">
        <f ca="1">IF(AND($B383&gt;0,Y$7&gt;0),INDEX(Výskyt[#Data],MATCH($B383,Výskyt[kód-P]),Y$7),"")</f>
        <v/>
      </c>
      <c r="Z383" s="48" t="str">
        <f ca="1">IF(AND($B383&gt;0,Z$7&gt;0),INDEX(Výskyt[#Data],MATCH($B383,Výskyt[kód-P]),Z$7),"")</f>
        <v/>
      </c>
      <c r="AA383" s="48" t="str">
        <f ca="1">IF(AND($B383&gt;0,AA$7&gt;0),INDEX(Výskyt[#Data],MATCH($B383,Výskyt[kód-P]),AA$7),"")</f>
        <v/>
      </c>
      <c r="AB383" s="48" t="str">
        <f ca="1">IF(AND($B383&gt;0,AB$7&gt;0),INDEX(Výskyt[#Data],MATCH($B383,Výskyt[kód-P]),AB$7),"")</f>
        <v/>
      </c>
      <c r="AC383" s="48" t="str">
        <f ca="1">IF(AND($B383&gt;0,AC$7&gt;0),INDEX(Výskyt[#Data],MATCH($B383,Výskyt[kód-P]),AC$7),"")</f>
        <v/>
      </c>
      <c r="AD383" s="48" t="str">
        <f ca="1">IF(AND($B383&gt;0,AD$7&gt;0),INDEX(Výskyt[#Data],MATCH($B383,Výskyt[kód-P]),AD$7),"")</f>
        <v/>
      </c>
      <c r="AE383" s="48" t="str">
        <f ca="1">IF(AND($B383&gt;0,AE$7&gt;0),INDEX(Výskyt[#Data],MATCH($B383,Výskyt[kód-P]),AE$7),"")</f>
        <v/>
      </c>
      <c r="AF383" s="48" t="str">
        <f ca="1">IF(AND($B383&gt;0,AF$7&gt;0),INDEX(Výskyt[#Data],MATCH($B383,Výskyt[kód-P]),AF$7),"")</f>
        <v/>
      </c>
      <c r="AG383" s="48" t="str">
        <f ca="1">IF(AND($B383&gt;0,AG$7&gt;0),INDEX(Výskyt[#Data],MATCH($B383,Výskyt[kód-P]),AG$7),"")</f>
        <v/>
      </c>
      <c r="AH383" s="48" t="str">
        <f ca="1">IF(AND($B383&gt;0,AH$7&gt;0),INDEX(Výskyt[#Data],MATCH($B383,Výskyt[kód-P]),AH$7),"")</f>
        <v/>
      </c>
      <c r="AI383" s="48" t="str">
        <f ca="1">IF(AND($B383&gt;0,AI$7&gt;0),INDEX(Výskyt[#Data],MATCH($B383,Výskyt[kód-P]),AI$7),"")</f>
        <v/>
      </c>
      <c r="AJ383" s="48" t="str">
        <f ca="1">IF(AND($B383&gt;0,AJ$7&gt;0),INDEX(Výskyt[#Data],MATCH($B383,Výskyt[kód-P]),AJ$7),"")</f>
        <v/>
      </c>
      <c r="AK383" s="48" t="str">
        <f ca="1">IF(AND($B383&gt;0,AK$7&gt;0),INDEX(Výskyt[#Data],MATCH($B383,Výskyt[kód-P]),AK$7),"")</f>
        <v/>
      </c>
      <c r="AL383" s="48" t="str">
        <f ca="1">IF(AND($B383&gt;0,AL$7&gt;0),INDEX(Výskyt[#Data],MATCH($B383,Výskyt[kód-P]),AL$7),"")</f>
        <v/>
      </c>
      <c r="AM383" s="48" t="str">
        <f ca="1">IF(AND($B383&gt;0,AM$7&gt;0),INDEX(Výskyt[#Data],MATCH($B383,Výskyt[kód-P]),AM$7),"")</f>
        <v/>
      </c>
      <c r="AN383" s="48" t="str">
        <f ca="1">IF(AND($B383&gt;0,AN$7&gt;0),INDEX(Výskyt[#Data],MATCH($B383,Výskyt[kód-P]),AN$7),"")</f>
        <v/>
      </c>
      <c r="AO383" s="48" t="str">
        <f ca="1">IF(AND($B383&gt;0,AO$7&gt;0),INDEX(Výskyt[#Data],MATCH($B383,Výskyt[kód-P]),AO$7),"")</f>
        <v/>
      </c>
      <c r="AP383" s="48" t="str">
        <f ca="1">IF(AND($B383&gt;0,AP$7&gt;0),INDEX(Výskyt[#Data],MATCH($B383,Výskyt[kód-P]),AP$7),"")</f>
        <v/>
      </c>
      <c r="AQ383" s="48" t="str">
        <f ca="1">IF(AND($B383&gt;0,AQ$7&gt;0),INDEX(Výskyt[#Data],MATCH($B383,Výskyt[kód-P]),AQ$7),"")</f>
        <v/>
      </c>
      <c r="AR383" s="48" t="str">
        <f ca="1">IF(AND($B383&gt;0,AR$7&gt;0),INDEX(Výskyt[#Data],MATCH($B383,Výskyt[kód-P]),AR$7),"")</f>
        <v/>
      </c>
      <c r="AS383" s="48" t="str">
        <f ca="1">IF(AND($B383&gt;0,AS$7&gt;0),INDEX(Výskyt[#Data],MATCH($B383,Výskyt[kód-P]),AS$7),"")</f>
        <v/>
      </c>
      <c r="AT383" s="48" t="str">
        <f ca="1">IF(AND($B383&gt;0,AT$7&gt;0),INDEX(Výskyt[#Data],MATCH($B383,Výskyt[kód-P]),AT$7),"")</f>
        <v/>
      </c>
      <c r="AU383" s="48" t="str">
        <f ca="1">IF(AND($B383&gt;0,AU$7&gt;0),INDEX(Výskyt[#Data],MATCH($B383,Výskyt[kód-P]),AU$7),"")</f>
        <v/>
      </c>
      <c r="AV383" s="48" t="str">
        <f ca="1">IF(AND($B383&gt;0,AV$7&gt;0),INDEX(Výskyt[#Data],MATCH($B383,Výskyt[kód-P]),AV$7),"")</f>
        <v/>
      </c>
      <c r="AW383" s="48" t="str">
        <f ca="1">IF(AND($B383&gt;0,AW$7&gt;0),INDEX(Výskyt[#Data],MATCH($B383,Výskyt[kód-P]),AW$7),"")</f>
        <v/>
      </c>
      <c r="AX383" s="48" t="str">
        <f ca="1">IF(AND($B383&gt;0,AX$7&gt;0),INDEX(Výskyt[#Data],MATCH($B383,Výskyt[kód-P]),AX$7),"")</f>
        <v/>
      </c>
      <c r="AY383" s="48" t="str">
        <f ca="1">IF(AND($B383&gt;0,AY$7&gt;0),INDEX(Výskyt[#Data],MATCH($B383,Výskyt[kód-P]),AY$7),"")</f>
        <v/>
      </c>
      <c r="AZ383" s="48" t="str">
        <f ca="1">IF(AND($B383&gt;0,AZ$7&gt;0),INDEX(Výskyt[#Data],MATCH($B383,Výskyt[kód-P]),AZ$7),"")</f>
        <v/>
      </c>
      <c r="BA383" s="48" t="str">
        <f ca="1">IF(AND($B383&gt;0,BA$7&gt;0),INDEX(Výskyt[#Data],MATCH($B383,Výskyt[kód-P]),BA$7),"")</f>
        <v/>
      </c>
      <c r="BB383" s="42"/>
    </row>
    <row r="384" spans="1:54" x14ac:dyDescent="0.4">
      <c r="A384" s="54">
        <v>376</v>
      </c>
      <c r="B384" s="55" t="str">
        <f>IFERROR(INDEX(Výskyt[[poradie]:[kód-P]],MATCH(A384,Výskyt[poradie],0),2),"")</f>
        <v/>
      </c>
      <c r="C384" s="55" t="str">
        <f>IFERROR(INDEX(Cenník[[Kód]:[Názov]],MATCH($B384,Cenník[Kód]),2),"")</f>
        <v/>
      </c>
      <c r="D384" s="48" t="str">
        <f t="shared" ca="1" si="15"/>
        <v/>
      </c>
      <c r="E384" s="56" t="str">
        <f>IFERROR(INDEX(Cenník[[KódN]:[JC]],MATCH($B384,Cenník[KódN]),2),"")</f>
        <v/>
      </c>
      <c r="F384" s="57" t="str">
        <f t="shared" ca="1" si="16"/>
        <v/>
      </c>
      <c r="G384" s="42"/>
      <c r="H384" s="58" t="str">
        <f t="shared" si="17"/>
        <v/>
      </c>
      <c r="I384" s="48" t="str">
        <f ca="1">IF(AND($B384&gt;0,I$7&gt;0),INDEX(Výskyt[#Data],MATCH($B384,Výskyt[kód-P]),I$7),"")</f>
        <v/>
      </c>
      <c r="J384" s="48" t="str">
        <f ca="1">IF(AND($B384&gt;0,J$7&gt;0),INDEX(Výskyt[#Data],MATCH($B384,Výskyt[kód-P]),J$7),"")</f>
        <v/>
      </c>
      <c r="K384" s="48" t="str">
        <f ca="1">IF(AND($B384&gt;0,K$7&gt;0),INDEX(Výskyt[#Data],MATCH($B384,Výskyt[kód-P]),K$7),"")</f>
        <v/>
      </c>
      <c r="L384" s="48" t="str">
        <f ca="1">IF(AND($B384&gt;0,L$7&gt;0),INDEX(Výskyt[#Data],MATCH($B384,Výskyt[kód-P]),L$7),"")</f>
        <v/>
      </c>
      <c r="M384" s="48" t="str">
        <f ca="1">IF(AND($B384&gt;0,M$7&gt;0),INDEX(Výskyt[#Data],MATCH($B384,Výskyt[kód-P]),M$7),"")</f>
        <v/>
      </c>
      <c r="N384" s="48" t="str">
        <f ca="1">IF(AND($B384&gt;0,N$7&gt;0),INDEX(Výskyt[#Data],MATCH($B384,Výskyt[kód-P]),N$7),"")</f>
        <v/>
      </c>
      <c r="O384" s="48" t="str">
        <f ca="1">IF(AND($B384&gt;0,O$7&gt;0),INDEX(Výskyt[#Data],MATCH($B384,Výskyt[kód-P]),O$7),"")</f>
        <v/>
      </c>
      <c r="P384" s="48" t="str">
        <f ca="1">IF(AND($B384&gt;0,P$7&gt;0),INDEX(Výskyt[#Data],MATCH($B384,Výskyt[kód-P]),P$7),"")</f>
        <v/>
      </c>
      <c r="Q384" s="48" t="str">
        <f ca="1">IF(AND($B384&gt;0,Q$7&gt;0),INDEX(Výskyt[#Data],MATCH($B384,Výskyt[kód-P]),Q$7),"")</f>
        <v/>
      </c>
      <c r="R384" s="48" t="str">
        <f ca="1">IF(AND($B384&gt;0,R$7&gt;0),INDEX(Výskyt[#Data],MATCH($B384,Výskyt[kód-P]),R$7),"")</f>
        <v/>
      </c>
      <c r="S384" s="48" t="str">
        <f ca="1">IF(AND($B384&gt;0,S$7&gt;0),INDEX(Výskyt[#Data],MATCH($B384,Výskyt[kód-P]),S$7),"")</f>
        <v/>
      </c>
      <c r="T384" s="48" t="str">
        <f ca="1">IF(AND($B384&gt;0,T$7&gt;0),INDEX(Výskyt[#Data],MATCH($B384,Výskyt[kód-P]),T$7),"")</f>
        <v/>
      </c>
      <c r="U384" s="48" t="str">
        <f ca="1">IF(AND($B384&gt;0,U$7&gt;0),INDEX(Výskyt[#Data],MATCH($B384,Výskyt[kód-P]),U$7),"")</f>
        <v/>
      </c>
      <c r="V384" s="48" t="str">
        <f ca="1">IF(AND($B384&gt;0,V$7&gt;0),INDEX(Výskyt[#Data],MATCH($B384,Výskyt[kód-P]),V$7),"")</f>
        <v/>
      </c>
      <c r="W384" s="48" t="str">
        <f ca="1">IF(AND($B384&gt;0,W$7&gt;0),INDEX(Výskyt[#Data],MATCH($B384,Výskyt[kód-P]),W$7),"")</f>
        <v/>
      </c>
      <c r="X384" s="48" t="str">
        <f ca="1">IF(AND($B384&gt;0,X$7&gt;0),INDEX(Výskyt[#Data],MATCH($B384,Výskyt[kód-P]),X$7),"")</f>
        <v/>
      </c>
      <c r="Y384" s="48" t="str">
        <f ca="1">IF(AND($B384&gt;0,Y$7&gt;0),INDEX(Výskyt[#Data],MATCH($B384,Výskyt[kód-P]),Y$7),"")</f>
        <v/>
      </c>
      <c r="Z384" s="48" t="str">
        <f ca="1">IF(AND($B384&gt;0,Z$7&gt;0),INDEX(Výskyt[#Data],MATCH($B384,Výskyt[kód-P]),Z$7),"")</f>
        <v/>
      </c>
      <c r="AA384" s="48" t="str">
        <f ca="1">IF(AND($B384&gt;0,AA$7&gt;0),INDEX(Výskyt[#Data],MATCH($B384,Výskyt[kód-P]),AA$7),"")</f>
        <v/>
      </c>
      <c r="AB384" s="48" t="str">
        <f ca="1">IF(AND($B384&gt;0,AB$7&gt;0),INDEX(Výskyt[#Data],MATCH($B384,Výskyt[kód-P]),AB$7),"")</f>
        <v/>
      </c>
      <c r="AC384" s="48" t="str">
        <f ca="1">IF(AND($B384&gt;0,AC$7&gt;0),INDEX(Výskyt[#Data],MATCH($B384,Výskyt[kód-P]),AC$7),"")</f>
        <v/>
      </c>
      <c r="AD384" s="48" t="str">
        <f ca="1">IF(AND($B384&gt;0,AD$7&gt;0),INDEX(Výskyt[#Data],MATCH($B384,Výskyt[kód-P]),AD$7),"")</f>
        <v/>
      </c>
      <c r="AE384" s="48" t="str">
        <f ca="1">IF(AND($B384&gt;0,AE$7&gt;0),INDEX(Výskyt[#Data],MATCH($B384,Výskyt[kód-P]),AE$7),"")</f>
        <v/>
      </c>
      <c r="AF384" s="48" t="str">
        <f ca="1">IF(AND($B384&gt;0,AF$7&gt;0),INDEX(Výskyt[#Data],MATCH($B384,Výskyt[kód-P]),AF$7),"")</f>
        <v/>
      </c>
      <c r="AG384" s="48" t="str">
        <f ca="1">IF(AND($B384&gt;0,AG$7&gt;0),INDEX(Výskyt[#Data],MATCH($B384,Výskyt[kód-P]),AG$7),"")</f>
        <v/>
      </c>
      <c r="AH384" s="48" t="str">
        <f ca="1">IF(AND($B384&gt;0,AH$7&gt;0),INDEX(Výskyt[#Data],MATCH($B384,Výskyt[kód-P]),AH$7),"")</f>
        <v/>
      </c>
      <c r="AI384" s="48" t="str">
        <f ca="1">IF(AND($B384&gt;0,AI$7&gt;0),INDEX(Výskyt[#Data],MATCH($B384,Výskyt[kód-P]),AI$7),"")</f>
        <v/>
      </c>
      <c r="AJ384" s="48" t="str">
        <f ca="1">IF(AND($B384&gt;0,AJ$7&gt;0),INDEX(Výskyt[#Data],MATCH($B384,Výskyt[kód-P]),AJ$7),"")</f>
        <v/>
      </c>
      <c r="AK384" s="48" t="str">
        <f ca="1">IF(AND($B384&gt;0,AK$7&gt;0),INDEX(Výskyt[#Data],MATCH($B384,Výskyt[kód-P]),AK$7),"")</f>
        <v/>
      </c>
      <c r="AL384" s="48" t="str">
        <f ca="1">IF(AND($B384&gt;0,AL$7&gt;0),INDEX(Výskyt[#Data],MATCH($B384,Výskyt[kód-P]),AL$7),"")</f>
        <v/>
      </c>
      <c r="AM384" s="48" t="str">
        <f ca="1">IF(AND($B384&gt;0,AM$7&gt;0),INDEX(Výskyt[#Data],MATCH($B384,Výskyt[kód-P]),AM$7),"")</f>
        <v/>
      </c>
      <c r="AN384" s="48" t="str">
        <f ca="1">IF(AND($B384&gt;0,AN$7&gt;0),INDEX(Výskyt[#Data],MATCH($B384,Výskyt[kód-P]),AN$7),"")</f>
        <v/>
      </c>
      <c r="AO384" s="48" t="str">
        <f ca="1">IF(AND($B384&gt;0,AO$7&gt;0),INDEX(Výskyt[#Data],MATCH($B384,Výskyt[kód-P]),AO$7),"")</f>
        <v/>
      </c>
      <c r="AP384" s="48" t="str">
        <f ca="1">IF(AND($B384&gt;0,AP$7&gt;0),INDEX(Výskyt[#Data],MATCH($B384,Výskyt[kód-P]),AP$7),"")</f>
        <v/>
      </c>
      <c r="AQ384" s="48" t="str">
        <f ca="1">IF(AND($B384&gt;0,AQ$7&gt;0),INDEX(Výskyt[#Data],MATCH($B384,Výskyt[kód-P]),AQ$7),"")</f>
        <v/>
      </c>
      <c r="AR384" s="48" t="str">
        <f ca="1">IF(AND($B384&gt;0,AR$7&gt;0),INDEX(Výskyt[#Data],MATCH($B384,Výskyt[kód-P]),AR$7),"")</f>
        <v/>
      </c>
      <c r="AS384" s="48" t="str">
        <f ca="1">IF(AND($B384&gt;0,AS$7&gt;0),INDEX(Výskyt[#Data],MATCH($B384,Výskyt[kód-P]),AS$7),"")</f>
        <v/>
      </c>
      <c r="AT384" s="48" t="str">
        <f ca="1">IF(AND($B384&gt;0,AT$7&gt;0),INDEX(Výskyt[#Data],MATCH($B384,Výskyt[kód-P]),AT$7),"")</f>
        <v/>
      </c>
      <c r="AU384" s="48" t="str">
        <f ca="1">IF(AND($B384&gt;0,AU$7&gt;0),INDEX(Výskyt[#Data],MATCH($B384,Výskyt[kód-P]),AU$7),"")</f>
        <v/>
      </c>
      <c r="AV384" s="48" t="str">
        <f ca="1">IF(AND($B384&gt;0,AV$7&gt;0),INDEX(Výskyt[#Data],MATCH($B384,Výskyt[kód-P]),AV$7),"")</f>
        <v/>
      </c>
      <c r="AW384" s="48" t="str">
        <f ca="1">IF(AND($B384&gt;0,AW$7&gt;0),INDEX(Výskyt[#Data],MATCH($B384,Výskyt[kód-P]),AW$7),"")</f>
        <v/>
      </c>
      <c r="AX384" s="48" t="str">
        <f ca="1">IF(AND($B384&gt;0,AX$7&gt;0),INDEX(Výskyt[#Data],MATCH($B384,Výskyt[kód-P]),AX$7),"")</f>
        <v/>
      </c>
      <c r="AY384" s="48" t="str">
        <f ca="1">IF(AND($B384&gt;0,AY$7&gt;0),INDEX(Výskyt[#Data],MATCH($B384,Výskyt[kód-P]),AY$7),"")</f>
        <v/>
      </c>
      <c r="AZ384" s="48" t="str">
        <f ca="1">IF(AND($B384&gt;0,AZ$7&gt;0),INDEX(Výskyt[#Data],MATCH($B384,Výskyt[kód-P]),AZ$7),"")</f>
        <v/>
      </c>
      <c r="BA384" s="48" t="str">
        <f ca="1">IF(AND($B384&gt;0,BA$7&gt;0),INDEX(Výskyt[#Data],MATCH($B384,Výskyt[kód-P]),BA$7),"")</f>
        <v/>
      </c>
      <c r="BB384" s="42"/>
    </row>
    <row r="385" spans="1:54" x14ac:dyDescent="0.4">
      <c r="A385" s="54">
        <v>377</v>
      </c>
      <c r="B385" s="55" t="str">
        <f>IFERROR(INDEX(Výskyt[[poradie]:[kód-P]],MATCH(A385,Výskyt[poradie],0),2),"")</f>
        <v/>
      </c>
      <c r="C385" s="55" t="str">
        <f>IFERROR(INDEX(Cenník[[Kód]:[Názov]],MATCH($B385,Cenník[Kód]),2),"")</f>
        <v/>
      </c>
      <c r="D385" s="48" t="str">
        <f t="shared" ca="1" si="15"/>
        <v/>
      </c>
      <c r="E385" s="56" t="str">
        <f>IFERROR(INDEX(Cenník[[KódN]:[JC]],MATCH($B385,Cenník[KódN]),2),"")</f>
        <v/>
      </c>
      <c r="F385" s="57" t="str">
        <f t="shared" ca="1" si="16"/>
        <v/>
      </c>
      <c r="G385" s="42"/>
      <c r="H385" s="58" t="str">
        <f t="shared" si="17"/>
        <v/>
      </c>
      <c r="I385" s="48" t="str">
        <f ca="1">IF(AND($B385&gt;0,I$7&gt;0),INDEX(Výskyt[#Data],MATCH($B385,Výskyt[kód-P]),I$7),"")</f>
        <v/>
      </c>
      <c r="J385" s="48" t="str">
        <f ca="1">IF(AND($B385&gt;0,J$7&gt;0),INDEX(Výskyt[#Data],MATCH($B385,Výskyt[kód-P]),J$7),"")</f>
        <v/>
      </c>
      <c r="K385" s="48" t="str">
        <f ca="1">IF(AND($B385&gt;0,K$7&gt;0),INDEX(Výskyt[#Data],MATCH($B385,Výskyt[kód-P]),K$7),"")</f>
        <v/>
      </c>
      <c r="L385" s="48" t="str">
        <f ca="1">IF(AND($B385&gt;0,L$7&gt;0),INDEX(Výskyt[#Data],MATCH($B385,Výskyt[kód-P]),L$7),"")</f>
        <v/>
      </c>
      <c r="M385" s="48" t="str">
        <f ca="1">IF(AND($B385&gt;0,M$7&gt;0),INDEX(Výskyt[#Data],MATCH($B385,Výskyt[kód-P]),M$7),"")</f>
        <v/>
      </c>
      <c r="N385" s="48" t="str">
        <f ca="1">IF(AND($B385&gt;0,N$7&gt;0),INDEX(Výskyt[#Data],MATCH($B385,Výskyt[kód-P]),N$7),"")</f>
        <v/>
      </c>
      <c r="O385" s="48" t="str">
        <f ca="1">IF(AND($B385&gt;0,O$7&gt;0),INDEX(Výskyt[#Data],MATCH($B385,Výskyt[kód-P]),O$7),"")</f>
        <v/>
      </c>
      <c r="P385" s="48" t="str">
        <f ca="1">IF(AND($B385&gt;0,P$7&gt;0),INDEX(Výskyt[#Data],MATCH($B385,Výskyt[kód-P]),P$7),"")</f>
        <v/>
      </c>
      <c r="Q385" s="48" t="str">
        <f ca="1">IF(AND($B385&gt;0,Q$7&gt;0),INDEX(Výskyt[#Data],MATCH($B385,Výskyt[kód-P]),Q$7),"")</f>
        <v/>
      </c>
      <c r="R385" s="48" t="str">
        <f ca="1">IF(AND($B385&gt;0,R$7&gt;0),INDEX(Výskyt[#Data],MATCH($B385,Výskyt[kód-P]),R$7),"")</f>
        <v/>
      </c>
      <c r="S385" s="48" t="str">
        <f ca="1">IF(AND($B385&gt;0,S$7&gt;0),INDEX(Výskyt[#Data],MATCH($B385,Výskyt[kód-P]),S$7),"")</f>
        <v/>
      </c>
      <c r="T385" s="48" t="str">
        <f ca="1">IF(AND($B385&gt;0,T$7&gt;0),INDEX(Výskyt[#Data],MATCH($B385,Výskyt[kód-P]),T$7),"")</f>
        <v/>
      </c>
      <c r="U385" s="48" t="str">
        <f ca="1">IF(AND($B385&gt;0,U$7&gt;0),INDEX(Výskyt[#Data],MATCH($B385,Výskyt[kód-P]),U$7),"")</f>
        <v/>
      </c>
      <c r="V385" s="48" t="str">
        <f ca="1">IF(AND($B385&gt;0,V$7&gt;0),INDEX(Výskyt[#Data],MATCH($B385,Výskyt[kód-P]),V$7),"")</f>
        <v/>
      </c>
      <c r="W385" s="48" t="str">
        <f ca="1">IF(AND($B385&gt;0,W$7&gt;0),INDEX(Výskyt[#Data],MATCH($B385,Výskyt[kód-P]),W$7),"")</f>
        <v/>
      </c>
      <c r="X385" s="48" t="str">
        <f ca="1">IF(AND($B385&gt;0,X$7&gt;0),INDEX(Výskyt[#Data],MATCH($B385,Výskyt[kód-P]),X$7),"")</f>
        <v/>
      </c>
      <c r="Y385" s="48" t="str">
        <f ca="1">IF(AND($B385&gt;0,Y$7&gt;0),INDEX(Výskyt[#Data],MATCH($B385,Výskyt[kód-P]),Y$7),"")</f>
        <v/>
      </c>
      <c r="Z385" s="48" t="str">
        <f ca="1">IF(AND($B385&gt;0,Z$7&gt;0),INDEX(Výskyt[#Data],MATCH($B385,Výskyt[kód-P]),Z$7),"")</f>
        <v/>
      </c>
      <c r="AA385" s="48" t="str">
        <f ca="1">IF(AND($B385&gt;0,AA$7&gt;0),INDEX(Výskyt[#Data],MATCH($B385,Výskyt[kód-P]),AA$7),"")</f>
        <v/>
      </c>
      <c r="AB385" s="48" t="str">
        <f ca="1">IF(AND($B385&gt;0,AB$7&gt;0),INDEX(Výskyt[#Data],MATCH($B385,Výskyt[kód-P]),AB$7),"")</f>
        <v/>
      </c>
      <c r="AC385" s="48" t="str">
        <f ca="1">IF(AND($B385&gt;0,AC$7&gt;0),INDEX(Výskyt[#Data],MATCH($B385,Výskyt[kód-P]),AC$7),"")</f>
        <v/>
      </c>
      <c r="AD385" s="48" t="str">
        <f ca="1">IF(AND($B385&gt;0,AD$7&gt;0),INDEX(Výskyt[#Data],MATCH($B385,Výskyt[kód-P]),AD$7),"")</f>
        <v/>
      </c>
      <c r="AE385" s="48" t="str">
        <f ca="1">IF(AND($B385&gt;0,AE$7&gt;0),INDEX(Výskyt[#Data],MATCH($B385,Výskyt[kód-P]),AE$7),"")</f>
        <v/>
      </c>
      <c r="AF385" s="48" t="str">
        <f ca="1">IF(AND($B385&gt;0,AF$7&gt;0),INDEX(Výskyt[#Data],MATCH($B385,Výskyt[kód-P]),AF$7),"")</f>
        <v/>
      </c>
      <c r="AG385" s="48" t="str">
        <f ca="1">IF(AND($B385&gt;0,AG$7&gt;0),INDEX(Výskyt[#Data],MATCH($B385,Výskyt[kód-P]),AG$7),"")</f>
        <v/>
      </c>
      <c r="AH385" s="48" t="str">
        <f ca="1">IF(AND($B385&gt;0,AH$7&gt;0),INDEX(Výskyt[#Data],MATCH($B385,Výskyt[kód-P]),AH$7),"")</f>
        <v/>
      </c>
      <c r="AI385" s="48" t="str">
        <f ca="1">IF(AND($B385&gt;0,AI$7&gt;0),INDEX(Výskyt[#Data],MATCH($B385,Výskyt[kód-P]),AI$7),"")</f>
        <v/>
      </c>
      <c r="AJ385" s="48" t="str">
        <f ca="1">IF(AND($B385&gt;0,AJ$7&gt;0),INDEX(Výskyt[#Data],MATCH($B385,Výskyt[kód-P]),AJ$7),"")</f>
        <v/>
      </c>
      <c r="AK385" s="48" t="str">
        <f ca="1">IF(AND($B385&gt;0,AK$7&gt;0),INDEX(Výskyt[#Data],MATCH($B385,Výskyt[kód-P]),AK$7),"")</f>
        <v/>
      </c>
      <c r="AL385" s="48" t="str">
        <f ca="1">IF(AND($B385&gt;0,AL$7&gt;0),INDEX(Výskyt[#Data],MATCH($B385,Výskyt[kód-P]),AL$7),"")</f>
        <v/>
      </c>
      <c r="AM385" s="48" t="str">
        <f ca="1">IF(AND($B385&gt;0,AM$7&gt;0),INDEX(Výskyt[#Data],MATCH($B385,Výskyt[kód-P]),AM$7),"")</f>
        <v/>
      </c>
      <c r="AN385" s="48" t="str">
        <f ca="1">IF(AND($B385&gt;0,AN$7&gt;0),INDEX(Výskyt[#Data],MATCH($B385,Výskyt[kód-P]),AN$7),"")</f>
        <v/>
      </c>
      <c r="AO385" s="48" t="str">
        <f ca="1">IF(AND($B385&gt;0,AO$7&gt;0),INDEX(Výskyt[#Data],MATCH($B385,Výskyt[kód-P]),AO$7),"")</f>
        <v/>
      </c>
      <c r="AP385" s="48" t="str">
        <f ca="1">IF(AND($B385&gt;0,AP$7&gt;0),INDEX(Výskyt[#Data],MATCH($B385,Výskyt[kód-P]),AP$7),"")</f>
        <v/>
      </c>
      <c r="AQ385" s="48" t="str">
        <f ca="1">IF(AND($B385&gt;0,AQ$7&gt;0),INDEX(Výskyt[#Data],MATCH($B385,Výskyt[kód-P]),AQ$7),"")</f>
        <v/>
      </c>
      <c r="AR385" s="48" t="str">
        <f ca="1">IF(AND($B385&gt;0,AR$7&gt;0),INDEX(Výskyt[#Data],MATCH($B385,Výskyt[kód-P]),AR$7),"")</f>
        <v/>
      </c>
      <c r="AS385" s="48" t="str">
        <f ca="1">IF(AND($B385&gt;0,AS$7&gt;0),INDEX(Výskyt[#Data],MATCH($B385,Výskyt[kód-P]),AS$7),"")</f>
        <v/>
      </c>
      <c r="AT385" s="48" t="str">
        <f ca="1">IF(AND($B385&gt;0,AT$7&gt;0),INDEX(Výskyt[#Data],MATCH($B385,Výskyt[kód-P]),AT$7),"")</f>
        <v/>
      </c>
      <c r="AU385" s="48" t="str">
        <f ca="1">IF(AND($B385&gt;0,AU$7&gt;0),INDEX(Výskyt[#Data],MATCH($B385,Výskyt[kód-P]),AU$7),"")</f>
        <v/>
      </c>
      <c r="AV385" s="48" t="str">
        <f ca="1">IF(AND($B385&gt;0,AV$7&gt;0),INDEX(Výskyt[#Data],MATCH($B385,Výskyt[kód-P]),AV$7),"")</f>
        <v/>
      </c>
      <c r="AW385" s="48" t="str">
        <f ca="1">IF(AND($B385&gt;0,AW$7&gt;0),INDEX(Výskyt[#Data],MATCH($B385,Výskyt[kód-P]),AW$7),"")</f>
        <v/>
      </c>
      <c r="AX385" s="48" t="str">
        <f ca="1">IF(AND($B385&gt;0,AX$7&gt;0),INDEX(Výskyt[#Data],MATCH($B385,Výskyt[kód-P]),AX$7),"")</f>
        <v/>
      </c>
      <c r="AY385" s="48" t="str">
        <f ca="1">IF(AND($B385&gt;0,AY$7&gt;0),INDEX(Výskyt[#Data],MATCH($B385,Výskyt[kód-P]),AY$7),"")</f>
        <v/>
      </c>
      <c r="AZ385" s="48" t="str">
        <f ca="1">IF(AND($B385&gt;0,AZ$7&gt;0),INDEX(Výskyt[#Data],MATCH($B385,Výskyt[kód-P]),AZ$7),"")</f>
        <v/>
      </c>
      <c r="BA385" s="48" t="str">
        <f ca="1">IF(AND($B385&gt;0,BA$7&gt;0),INDEX(Výskyt[#Data],MATCH($B385,Výskyt[kód-P]),BA$7),"")</f>
        <v/>
      </c>
      <c r="BB385" s="42"/>
    </row>
    <row r="386" spans="1:54" x14ac:dyDescent="0.4">
      <c r="A386" s="54">
        <v>378</v>
      </c>
      <c r="B386" s="55" t="str">
        <f>IFERROR(INDEX(Výskyt[[poradie]:[kód-P]],MATCH(A386,Výskyt[poradie],0),2),"")</f>
        <v/>
      </c>
      <c r="C386" s="55" t="str">
        <f>IFERROR(INDEX(Cenník[[Kód]:[Názov]],MATCH($B386,Cenník[Kód]),2),"")</f>
        <v/>
      </c>
      <c r="D386" s="48" t="str">
        <f t="shared" ca="1" si="15"/>
        <v/>
      </c>
      <c r="E386" s="56" t="str">
        <f>IFERROR(INDEX(Cenník[[KódN]:[JC]],MATCH($B386,Cenník[KódN]),2),"")</f>
        <v/>
      </c>
      <c r="F386" s="57" t="str">
        <f t="shared" ca="1" si="16"/>
        <v/>
      </c>
      <c r="G386" s="42"/>
      <c r="H386" s="58" t="str">
        <f t="shared" si="17"/>
        <v/>
      </c>
      <c r="I386" s="48" t="str">
        <f ca="1">IF(AND($B386&gt;0,I$7&gt;0),INDEX(Výskyt[#Data],MATCH($B386,Výskyt[kód-P]),I$7),"")</f>
        <v/>
      </c>
      <c r="J386" s="48" t="str">
        <f ca="1">IF(AND($B386&gt;0,J$7&gt;0),INDEX(Výskyt[#Data],MATCH($B386,Výskyt[kód-P]),J$7),"")</f>
        <v/>
      </c>
      <c r="K386" s="48" t="str">
        <f ca="1">IF(AND($B386&gt;0,K$7&gt;0),INDEX(Výskyt[#Data],MATCH($B386,Výskyt[kód-P]),K$7),"")</f>
        <v/>
      </c>
      <c r="L386" s="48" t="str">
        <f ca="1">IF(AND($B386&gt;0,L$7&gt;0),INDEX(Výskyt[#Data],MATCH($B386,Výskyt[kód-P]),L$7),"")</f>
        <v/>
      </c>
      <c r="M386" s="48" t="str">
        <f ca="1">IF(AND($B386&gt;0,M$7&gt;0),INDEX(Výskyt[#Data],MATCH($B386,Výskyt[kód-P]),M$7),"")</f>
        <v/>
      </c>
      <c r="N386" s="48" t="str">
        <f ca="1">IF(AND($B386&gt;0,N$7&gt;0),INDEX(Výskyt[#Data],MATCH($B386,Výskyt[kód-P]),N$7),"")</f>
        <v/>
      </c>
      <c r="O386" s="48" t="str">
        <f ca="1">IF(AND($B386&gt;0,O$7&gt;0),INDEX(Výskyt[#Data],MATCH($B386,Výskyt[kód-P]),O$7),"")</f>
        <v/>
      </c>
      <c r="P386" s="48" t="str">
        <f ca="1">IF(AND($B386&gt;0,P$7&gt;0),INDEX(Výskyt[#Data],MATCH($B386,Výskyt[kód-P]),P$7),"")</f>
        <v/>
      </c>
      <c r="Q386" s="48" t="str">
        <f ca="1">IF(AND($B386&gt;0,Q$7&gt;0),INDEX(Výskyt[#Data],MATCH($B386,Výskyt[kód-P]),Q$7),"")</f>
        <v/>
      </c>
      <c r="R386" s="48" t="str">
        <f ca="1">IF(AND($B386&gt;0,R$7&gt;0),INDEX(Výskyt[#Data],MATCH($B386,Výskyt[kód-P]),R$7),"")</f>
        <v/>
      </c>
      <c r="S386" s="48" t="str">
        <f ca="1">IF(AND($B386&gt;0,S$7&gt;0),INDEX(Výskyt[#Data],MATCH($B386,Výskyt[kód-P]),S$7),"")</f>
        <v/>
      </c>
      <c r="T386" s="48" t="str">
        <f ca="1">IF(AND($B386&gt;0,T$7&gt;0),INDEX(Výskyt[#Data],MATCH($B386,Výskyt[kód-P]),T$7),"")</f>
        <v/>
      </c>
      <c r="U386" s="48" t="str">
        <f ca="1">IF(AND($B386&gt;0,U$7&gt;0),INDEX(Výskyt[#Data],MATCH($B386,Výskyt[kód-P]),U$7),"")</f>
        <v/>
      </c>
      <c r="V386" s="48" t="str">
        <f ca="1">IF(AND($B386&gt;0,V$7&gt;0),INDEX(Výskyt[#Data],MATCH($B386,Výskyt[kód-P]),V$7),"")</f>
        <v/>
      </c>
      <c r="W386" s="48" t="str">
        <f ca="1">IF(AND($B386&gt;0,W$7&gt;0),INDEX(Výskyt[#Data],MATCH($B386,Výskyt[kód-P]),W$7),"")</f>
        <v/>
      </c>
      <c r="X386" s="48" t="str">
        <f ca="1">IF(AND($B386&gt;0,X$7&gt;0),INDEX(Výskyt[#Data],MATCH($B386,Výskyt[kód-P]),X$7),"")</f>
        <v/>
      </c>
      <c r="Y386" s="48" t="str">
        <f ca="1">IF(AND($B386&gt;0,Y$7&gt;0),INDEX(Výskyt[#Data],MATCH($B386,Výskyt[kód-P]),Y$7),"")</f>
        <v/>
      </c>
      <c r="Z386" s="48" t="str">
        <f ca="1">IF(AND($B386&gt;0,Z$7&gt;0),INDEX(Výskyt[#Data],MATCH($B386,Výskyt[kód-P]),Z$7),"")</f>
        <v/>
      </c>
      <c r="AA386" s="48" t="str">
        <f ca="1">IF(AND($B386&gt;0,AA$7&gt;0),INDEX(Výskyt[#Data],MATCH($B386,Výskyt[kód-P]),AA$7),"")</f>
        <v/>
      </c>
      <c r="AB386" s="48" t="str">
        <f ca="1">IF(AND($B386&gt;0,AB$7&gt;0),INDEX(Výskyt[#Data],MATCH($B386,Výskyt[kód-P]),AB$7),"")</f>
        <v/>
      </c>
      <c r="AC386" s="48" t="str">
        <f ca="1">IF(AND($B386&gt;0,AC$7&gt;0),INDEX(Výskyt[#Data],MATCH($B386,Výskyt[kód-P]),AC$7),"")</f>
        <v/>
      </c>
      <c r="AD386" s="48" t="str">
        <f ca="1">IF(AND($B386&gt;0,AD$7&gt;0),INDEX(Výskyt[#Data],MATCH($B386,Výskyt[kód-P]),AD$7),"")</f>
        <v/>
      </c>
      <c r="AE386" s="48" t="str">
        <f ca="1">IF(AND($B386&gt;0,AE$7&gt;0),INDEX(Výskyt[#Data],MATCH($B386,Výskyt[kód-P]),AE$7),"")</f>
        <v/>
      </c>
      <c r="AF386" s="48" t="str">
        <f ca="1">IF(AND($B386&gt;0,AF$7&gt;0),INDEX(Výskyt[#Data],MATCH($B386,Výskyt[kód-P]),AF$7),"")</f>
        <v/>
      </c>
      <c r="AG386" s="48" t="str">
        <f ca="1">IF(AND($B386&gt;0,AG$7&gt;0),INDEX(Výskyt[#Data],MATCH($B386,Výskyt[kód-P]),AG$7),"")</f>
        <v/>
      </c>
      <c r="AH386" s="48" t="str">
        <f ca="1">IF(AND($B386&gt;0,AH$7&gt;0),INDEX(Výskyt[#Data],MATCH($B386,Výskyt[kód-P]),AH$7),"")</f>
        <v/>
      </c>
      <c r="AI386" s="48" t="str">
        <f ca="1">IF(AND($B386&gt;0,AI$7&gt;0),INDEX(Výskyt[#Data],MATCH($B386,Výskyt[kód-P]),AI$7),"")</f>
        <v/>
      </c>
      <c r="AJ386" s="48" t="str">
        <f ca="1">IF(AND($B386&gt;0,AJ$7&gt;0),INDEX(Výskyt[#Data],MATCH($B386,Výskyt[kód-P]),AJ$7),"")</f>
        <v/>
      </c>
      <c r="AK386" s="48" t="str">
        <f ca="1">IF(AND($B386&gt;0,AK$7&gt;0),INDEX(Výskyt[#Data],MATCH($B386,Výskyt[kód-P]),AK$7),"")</f>
        <v/>
      </c>
      <c r="AL386" s="48" t="str">
        <f ca="1">IF(AND($B386&gt;0,AL$7&gt;0),INDEX(Výskyt[#Data],MATCH($B386,Výskyt[kód-P]),AL$7),"")</f>
        <v/>
      </c>
      <c r="AM386" s="48" t="str">
        <f ca="1">IF(AND($B386&gt;0,AM$7&gt;0),INDEX(Výskyt[#Data],MATCH($B386,Výskyt[kód-P]),AM$7),"")</f>
        <v/>
      </c>
      <c r="AN386" s="48" t="str">
        <f ca="1">IF(AND($B386&gt;0,AN$7&gt;0),INDEX(Výskyt[#Data],MATCH($B386,Výskyt[kód-P]),AN$7),"")</f>
        <v/>
      </c>
      <c r="AO386" s="48" t="str">
        <f ca="1">IF(AND($B386&gt;0,AO$7&gt;0),INDEX(Výskyt[#Data],MATCH($B386,Výskyt[kód-P]),AO$7),"")</f>
        <v/>
      </c>
      <c r="AP386" s="48" t="str">
        <f ca="1">IF(AND($B386&gt;0,AP$7&gt;0),INDEX(Výskyt[#Data],MATCH($B386,Výskyt[kód-P]),AP$7),"")</f>
        <v/>
      </c>
      <c r="AQ386" s="48" t="str">
        <f ca="1">IF(AND($B386&gt;0,AQ$7&gt;0),INDEX(Výskyt[#Data],MATCH($B386,Výskyt[kód-P]),AQ$7),"")</f>
        <v/>
      </c>
      <c r="AR386" s="48" t="str">
        <f ca="1">IF(AND($B386&gt;0,AR$7&gt;0),INDEX(Výskyt[#Data],MATCH($B386,Výskyt[kód-P]),AR$7),"")</f>
        <v/>
      </c>
      <c r="AS386" s="48" t="str">
        <f ca="1">IF(AND($B386&gt;0,AS$7&gt;0),INDEX(Výskyt[#Data],MATCH($B386,Výskyt[kód-P]),AS$7),"")</f>
        <v/>
      </c>
      <c r="AT386" s="48" t="str">
        <f ca="1">IF(AND($B386&gt;0,AT$7&gt;0),INDEX(Výskyt[#Data],MATCH($B386,Výskyt[kód-P]),AT$7),"")</f>
        <v/>
      </c>
      <c r="AU386" s="48" t="str">
        <f ca="1">IF(AND($B386&gt;0,AU$7&gt;0),INDEX(Výskyt[#Data],MATCH($B386,Výskyt[kód-P]),AU$7),"")</f>
        <v/>
      </c>
      <c r="AV386" s="48" t="str">
        <f ca="1">IF(AND($B386&gt;0,AV$7&gt;0),INDEX(Výskyt[#Data],MATCH($B386,Výskyt[kód-P]),AV$7),"")</f>
        <v/>
      </c>
      <c r="AW386" s="48" t="str">
        <f ca="1">IF(AND($B386&gt;0,AW$7&gt;0),INDEX(Výskyt[#Data],MATCH($B386,Výskyt[kód-P]),AW$7),"")</f>
        <v/>
      </c>
      <c r="AX386" s="48" t="str">
        <f ca="1">IF(AND($B386&gt;0,AX$7&gt;0),INDEX(Výskyt[#Data],MATCH($B386,Výskyt[kód-P]),AX$7),"")</f>
        <v/>
      </c>
      <c r="AY386" s="48" t="str">
        <f ca="1">IF(AND($B386&gt;0,AY$7&gt;0),INDEX(Výskyt[#Data],MATCH($B386,Výskyt[kód-P]),AY$7),"")</f>
        <v/>
      </c>
      <c r="AZ386" s="48" t="str">
        <f ca="1">IF(AND($B386&gt;0,AZ$7&gt;0),INDEX(Výskyt[#Data],MATCH($B386,Výskyt[kód-P]),AZ$7),"")</f>
        <v/>
      </c>
      <c r="BA386" s="48" t="str">
        <f ca="1">IF(AND($B386&gt;0,BA$7&gt;0),INDEX(Výskyt[#Data],MATCH($B386,Výskyt[kód-P]),BA$7),"")</f>
        <v/>
      </c>
      <c r="BB386" s="42"/>
    </row>
    <row r="387" spans="1:54" x14ac:dyDescent="0.4">
      <c r="A387" s="54">
        <v>379</v>
      </c>
      <c r="B387" s="55" t="str">
        <f>IFERROR(INDEX(Výskyt[[poradie]:[kód-P]],MATCH(A387,Výskyt[poradie],0),2),"")</f>
        <v/>
      </c>
      <c r="C387" s="55" t="str">
        <f>IFERROR(INDEX(Cenník[[Kód]:[Názov]],MATCH($B387,Cenník[Kód]),2),"")</f>
        <v/>
      </c>
      <c r="D387" s="48" t="str">
        <f t="shared" ca="1" si="15"/>
        <v/>
      </c>
      <c r="E387" s="56" t="str">
        <f>IFERROR(INDEX(Cenník[[KódN]:[JC]],MATCH($B387,Cenník[KódN]),2),"")</f>
        <v/>
      </c>
      <c r="F387" s="57" t="str">
        <f t="shared" ca="1" si="16"/>
        <v/>
      </c>
      <c r="G387" s="42"/>
      <c r="H387" s="58" t="str">
        <f t="shared" si="17"/>
        <v/>
      </c>
      <c r="I387" s="48" t="str">
        <f ca="1">IF(AND($B387&gt;0,I$7&gt;0),INDEX(Výskyt[#Data],MATCH($B387,Výskyt[kód-P]),I$7),"")</f>
        <v/>
      </c>
      <c r="J387" s="48" t="str">
        <f ca="1">IF(AND($B387&gt;0,J$7&gt;0),INDEX(Výskyt[#Data],MATCH($B387,Výskyt[kód-P]),J$7),"")</f>
        <v/>
      </c>
      <c r="K387" s="48" t="str">
        <f ca="1">IF(AND($B387&gt;0,K$7&gt;0),INDEX(Výskyt[#Data],MATCH($B387,Výskyt[kód-P]),K$7),"")</f>
        <v/>
      </c>
      <c r="L387" s="48" t="str">
        <f ca="1">IF(AND($B387&gt;0,L$7&gt;0),INDEX(Výskyt[#Data],MATCH($B387,Výskyt[kód-P]),L$7),"")</f>
        <v/>
      </c>
      <c r="M387" s="48" t="str">
        <f ca="1">IF(AND($B387&gt;0,M$7&gt;0),INDEX(Výskyt[#Data],MATCH($B387,Výskyt[kód-P]),M$7),"")</f>
        <v/>
      </c>
      <c r="N387" s="48" t="str">
        <f ca="1">IF(AND($B387&gt;0,N$7&gt;0),INDEX(Výskyt[#Data],MATCH($B387,Výskyt[kód-P]),N$7),"")</f>
        <v/>
      </c>
      <c r="O387" s="48" t="str">
        <f ca="1">IF(AND($B387&gt;0,O$7&gt;0),INDEX(Výskyt[#Data],MATCH($B387,Výskyt[kód-P]),O$7),"")</f>
        <v/>
      </c>
      <c r="P387" s="48" t="str">
        <f ca="1">IF(AND($B387&gt;0,P$7&gt;0),INDEX(Výskyt[#Data],MATCH($B387,Výskyt[kód-P]),P$7),"")</f>
        <v/>
      </c>
      <c r="Q387" s="48" t="str">
        <f ca="1">IF(AND($B387&gt;0,Q$7&gt;0),INDEX(Výskyt[#Data],MATCH($B387,Výskyt[kód-P]),Q$7),"")</f>
        <v/>
      </c>
      <c r="R387" s="48" t="str">
        <f ca="1">IF(AND($B387&gt;0,R$7&gt;0),INDEX(Výskyt[#Data],MATCH($B387,Výskyt[kód-P]),R$7),"")</f>
        <v/>
      </c>
      <c r="S387" s="48" t="str">
        <f ca="1">IF(AND($B387&gt;0,S$7&gt;0),INDEX(Výskyt[#Data],MATCH($B387,Výskyt[kód-P]),S$7),"")</f>
        <v/>
      </c>
      <c r="T387" s="48" t="str">
        <f ca="1">IF(AND($B387&gt;0,T$7&gt;0),INDEX(Výskyt[#Data],MATCH($B387,Výskyt[kód-P]),T$7),"")</f>
        <v/>
      </c>
      <c r="U387" s="48" t="str">
        <f ca="1">IF(AND($B387&gt;0,U$7&gt;0),INDEX(Výskyt[#Data],MATCH($B387,Výskyt[kód-P]),U$7),"")</f>
        <v/>
      </c>
      <c r="V387" s="48" t="str">
        <f ca="1">IF(AND($B387&gt;0,V$7&gt;0),INDEX(Výskyt[#Data],MATCH($B387,Výskyt[kód-P]),V$7),"")</f>
        <v/>
      </c>
      <c r="W387" s="48" t="str">
        <f ca="1">IF(AND($B387&gt;0,W$7&gt;0),INDEX(Výskyt[#Data],MATCH($B387,Výskyt[kód-P]),W$7),"")</f>
        <v/>
      </c>
      <c r="X387" s="48" t="str">
        <f ca="1">IF(AND($B387&gt;0,X$7&gt;0),INDEX(Výskyt[#Data],MATCH($B387,Výskyt[kód-P]),X$7),"")</f>
        <v/>
      </c>
      <c r="Y387" s="48" t="str">
        <f ca="1">IF(AND($B387&gt;0,Y$7&gt;0),INDEX(Výskyt[#Data],MATCH($B387,Výskyt[kód-P]),Y$7),"")</f>
        <v/>
      </c>
      <c r="Z387" s="48" t="str">
        <f ca="1">IF(AND($B387&gt;0,Z$7&gt;0),INDEX(Výskyt[#Data],MATCH($B387,Výskyt[kód-P]),Z$7),"")</f>
        <v/>
      </c>
      <c r="AA387" s="48" t="str">
        <f ca="1">IF(AND($B387&gt;0,AA$7&gt;0),INDEX(Výskyt[#Data],MATCH($B387,Výskyt[kód-P]),AA$7),"")</f>
        <v/>
      </c>
      <c r="AB387" s="48" t="str">
        <f ca="1">IF(AND($B387&gt;0,AB$7&gt;0),INDEX(Výskyt[#Data],MATCH($B387,Výskyt[kód-P]),AB$7),"")</f>
        <v/>
      </c>
      <c r="AC387" s="48" t="str">
        <f ca="1">IF(AND($B387&gt;0,AC$7&gt;0),INDEX(Výskyt[#Data],MATCH($B387,Výskyt[kód-P]),AC$7),"")</f>
        <v/>
      </c>
      <c r="AD387" s="48" t="str">
        <f ca="1">IF(AND($B387&gt;0,AD$7&gt;0),INDEX(Výskyt[#Data],MATCH($B387,Výskyt[kód-P]),AD$7),"")</f>
        <v/>
      </c>
      <c r="AE387" s="48" t="str">
        <f ca="1">IF(AND($B387&gt;0,AE$7&gt;0),INDEX(Výskyt[#Data],MATCH($B387,Výskyt[kód-P]),AE$7),"")</f>
        <v/>
      </c>
      <c r="AF387" s="48" t="str">
        <f ca="1">IF(AND($B387&gt;0,AF$7&gt;0),INDEX(Výskyt[#Data],MATCH($B387,Výskyt[kód-P]),AF$7),"")</f>
        <v/>
      </c>
      <c r="AG387" s="48" t="str">
        <f ca="1">IF(AND($B387&gt;0,AG$7&gt;0),INDEX(Výskyt[#Data],MATCH($B387,Výskyt[kód-P]),AG$7),"")</f>
        <v/>
      </c>
      <c r="AH387" s="48" t="str">
        <f ca="1">IF(AND($B387&gt;0,AH$7&gt;0),INDEX(Výskyt[#Data],MATCH($B387,Výskyt[kód-P]),AH$7),"")</f>
        <v/>
      </c>
      <c r="AI387" s="48" t="str">
        <f ca="1">IF(AND($B387&gt;0,AI$7&gt;0),INDEX(Výskyt[#Data],MATCH($B387,Výskyt[kód-P]),AI$7),"")</f>
        <v/>
      </c>
      <c r="AJ387" s="48" t="str">
        <f ca="1">IF(AND($B387&gt;0,AJ$7&gt;0),INDEX(Výskyt[#Data],MATCH($B387,Výskyt[kód-P]),AJ$7),"")</f>
        <v/>
      </c>
      <c r="AK387" s="48" t="str">
        <f ca="1">IF(AND($B387&gt;0,AK$7&gt;0),INDEX(Výskyt[#Data],MATCH($B387,Výskyt[kód-P]),AK$7),"")</f>
        <v/>
      </c>
      <c r="AL387" s="48" t="str">
        <f ca="1">IF(AND($B387&gt;0,AL$7&gt;0),INDEX(Výskyt[#Data],MATCH($B387,Výskyt[kód-P]),AL$7),"")</f>
        <v/>
      </c>
      <c r="AM387" s="48" t="str">
        <f ca="1">IF(AND($B387&gt;0,AM$7&gt;0),INDEX(Výskyt[#Data],MATCH($B387,Výskyt[kód-P]),AM$7),"")</f>
        <v/>
      </c>
      <c r="AN387" s="48" t="str">
        <f ca="1">IF(AND($B387&gt;0,AN$7&gt;0),INDEX(Výskyt[#Data],MATCH($B387,Výskyt[kód-P]),AN$7),"")</f>
        <v/>
      </c>
      <c r="AO387" s="48" t="str">
        <f ca="1">IF(AND($B387&gt;0,AO$7&gt;0),INDEX(Výskyt[#Data],MATCH($B387,Výskyt[kód-P]),AO$7),"")</f>
        <v/>
      </c>
      <c r="AP387" s="48" t="str">
        <f ca="1">IF(AND($B387&gt;0,AP$7&gt;0),INDEX(Výskyt[#Data],MATCH($B387,Výskyt[kód-P]),AP$7),"")</f>
        <v/>
      </c>
      <c r="AQ387" s="48" t="str">
        <f ca="1">IF(AND($B387&gt;0,AQ$7&gt;0),INDEX(Výskyt[#Data],MATCH($B387,Výskyt[kód-P]),AQ$7),"")</f>
        <v/>
      </c>
      <c r="AR387" s="48" t="str">
        <f ca="1">IF(AND($B387&gt;0,AR$7&gt;0),INDEX(Výskyt[#Data],MATCH($B387,Výskyt[kód-P]),AR$7),"")</f>
        <v/>
      </c>
      <c r="AS387" s="48" t="str">
        <f ca="1">IF(AND($B387&gt;0,AS$7&gt;0),INDEX(Výskyt[#Data],MATCH($B387,Výskyt[kód-P]),AS$7),"")</f>
        <v/>
      </c>
      <c r="AT387" s="48" t="str">
        <f ca="1">IF(AND($B387&gt;0,AT$7&gt;0),INDEX(Výskyt[#Data],MATCH($B387,Výskyt[kód-P]),AT$7),"")</f>
        <v/>
      </c>
      <c r="AU387" s="48" t="str">
        <f ca="1">IF(AND($B387&gt;0,AU$7&gt;0),INDEX(Výskyt[#Data],MATCH($B387,Výskyt[kód-P]),AU$7),"")</f>
        <v/>
      </c>
      <c r="AV387" s="48" t="str">
        <f ca="1">IF(AND($B387&gt;0,AV$7&gt;0),INDEX(Výskyt[#Data],MATCH($B387,Výskyt[kód-P]),AV$7),"")</f>
        <v/>
      </c>
      <c r="AW387" s="48" t="str">
        <f ca="1">IF(AND($B387&gt;0,AW$7&gt;0),INDEX(Výskyt[#Data],MATCH($B387,Výskyt[kód-P]),AW$7),"")</f>
        <v/>
      </c>
      <c r="AX387" s="48" t="str">
        <f ca="1">IF(AND($B387&gt;0,AX$7&gt;0),INDEX(Výskyt[#Data],MATCH($B387,Výskyt[kód-P]),AX$7),"")</f>
        <v/>
      </c>
      <c r="AY387" s="48" t="str">
        <f ca="1">IF(AND($B387&gt;0,AY$7&gt;0),INDEX(Výskyt[#Data],MATCH($B387,Výskyt[kód-P]),AY$7),"")</f>
        <v/>
      </c>
      <c r="AZ387" s="48" t="str">
        <f ca="1">IF(AND($B387&gt;0,AZ$7&gt;0),INDEX(Výskyt[#Data],MATCH($B387,Výskyt[kód-P]),AZ$7),"")</f>
        <v/>
      </c>
      <c r="BA387" s="48" t="str">
        <f ca="1">IF(AND($B387&gt;0,BA$7&gt;0),INDEX(Výskyt[#Data],MATCH($B387,Výskyt[kód-P]),BA$7),"")</f>
        <v/>
      </c>
      <c r="BB387" s="42"/>
    </row>
    <row r="388" spans="1:54" x14ac:dyDescent="0.4">
      <c r="A388" s="54">
        <v>380</v>
      </c>
      <c r="B388" s="55" t="str">
        <f>IFERROR(INDEX(Výskyt[[poradie]:[kód-P]],MATCH(A388,Výskyt[poradie],0),2),"")</f>
        <v/>
      </c>
      <c r="C388" s="55" t="str">
        <f>IFERROR(INDEX(Cenník[[Kód]:[Názov]],MATCH($B388,Cenník[Kód]),2),"")</f>
        <v/>
      </c>
      <c r="D388" s="48" t="str">
        <f t="shared" ca="1" si="15"/>
        <v/>
      </c>
      <c r="E388" s="56" t="str">
        <f>IFERROR(INDEX(Cenník[[KódN]:[JC]],MATCH($B388,Cenník[KódN]),2),"")</f>
        <v/>
      </c>
      <c r="F388" s="57" t="str">
        <f t="shared" ca="1" si="16"/>
        <v/>
      </c>
      <c r="G388" s="42"/>
      <c r="H388" s="58" t="str">
        <f t="shared" si="17"/>
        <v/>
      </c>
      <c r="I388" s="48" t="str">
        <f ca="1">IF(AND($B388&gt;0,I$7&gt;0),INDEX(Výskyt[#Data],MATCH($B388,Výskyt[kód-P]),I$7),"")</f>
        <v/>
      </c>
      <c r="J388" s="48" t="str">
        <f ca="1">IF(AND($B388&gt;0,J$7&gt;0),INDEX(Výskyt[#Data],MATCH($B388,Výskyt[kód-P]),J$7),"")</f>
        <v/>
      </c>
      <c r="K388" s="48" t="str">
        <f ca="1">IF(AND($B388&gt;0,K$7&gt;0),INDEX(Výskyt[#Data],MATCH($B388,Výskyt[kód-P]),K$7),"")</f>
        <v/>
      </c>
      <c r="L388" s="48" t="str">
        <f ca="1">IF(AND($B388&gt;0,L$7&gt;0),INDEX(Výskyt[#Data],MATCH($B388,Výskyt[kód-P]),L$7),"")</f>
        <v/>
      </c>
      <c r="M388" s="48" t="str">
        <f ca="1">IF(AND($B388&gt;0,M$7&gt;0),INDEX(Výskyt[#Data],MATCH($B388,Výskyt[kód-P]),M$7),"")</f>
        <v/>
      </c>
      <c r="N388" s="48" t="str">
        <f ca="1">IF(AND($B388&gt;0,N$7&gt;0),INDEX(Výskyt[#Data],MATCH($B388,Výskyt[kód-P]),N$7),"")</f>
        <v/>
      </c>
      <c r="O388" s="48" t="str">
        <f ca="1">IF(AND($B388&gt;0,O$7&gt;0),INDEX(Výskyt[#Data],MATCH($B388,Výskyt[kód-P]),O$7),"")</f>
        <v/>
      </c>
      <c r="P388" s="48" t="str">
        <f ca="1">IF(AND($B388&gt;0,P$7&gt;0),INDEX(Výskyt[#Data],MATCH($B388,Výskyt[kód-P]),P$7),"")</f>
        <v/>
      </c>
      <c r="Q388" s="48" t="str">
        <f ca="1">IF(AND($B388&gt;0,Q$7&gt;0),INDEX(Výskyt[#Data],MATCH($B388,Výskyt[kód-P]),Q$7),"")</f>
        <v/>
      </c>
      <c r="R388" s="48" t="str">
        <f ca="1">IF(AND($B388&gt;0,R$7&gt;0),INDEX(Výskyt[#Data],MATCH($B388,Výskyt[kód-P]),R$7),"")</f>
        <v/>
      </c>
      <c r="S388" s="48" t="str">
        <f ca="1">IF(AND($B388&gt;0,S$7&gt;0),INDEX(Výskyt[#Data],MATCH($B388,Výskyt[kód-P]),S$7),"")</f>
        <v/>
      </c>
      <c r="T388" s="48" t="str">
        <f ca="1">IF(AND($B388&gt;0,T$7&gt;0),INDEX(Výskyt[#Data],MATCH($B388,Výskyt[kód-P]),T$7),"")</f>
        <v/>
      </c>
      <c r="U388" s="48" t="str">
        <f ca="1">IF(AND($B388&gt;0,U$7&gt;0),INDEX(Výskyt[#Data],MATCH($B388,Výskyt[kód-P]),U$7),"")</f>
        <v/>
      </c>
      <c r="V388" s="48" t="str">
        <f ca="1">IF(AND($B388&gt;0,V$7&gt;0),INDEX(Výskyt[#Data],MATCH($B388,Výskyt[kód-P]),V$7),"")</f>
        <v/>
      </c>
      <c r="W388" s="48" t="str">
        <f ca="1">IF(AND($B388&gt;0,W$7&gt;0),INDEX(Výskyt[#Data],MATCH($B388,Výskyt[kód-P]),W$7),"")</f>
        <v/>
      </c>
      <c r="X388" s="48" t="str">
        <f ca="1">IF(AND($B388&gt;0,X$7&gt;0),INDEX(Výskyt[#Data],MATCH($B388,Výskyt[kód-P]),X$7),"")</f>
        <v/>
      </c>
      <c r="Y388" s="48" t="str">
        <f ca="1">IF(AND($B388&gt;0,Y$7&gt;0),INDEX(Výskyt[#Data],MATCH($B388,Výskyt[kód-P]),Y$7),"")</f>
        <v/>
      </c>
      <c r="Z388" s="48" t="str">
        <f ca="1">IF(AND($B388&gt;0,Z$7&gt;0),INDEX(Výskyt[#Data],MATCH($B388,Výskyt[kód-P]),Z$7),"")</f>
        <v/>
      </c>
      <c r="AA388" s="48" t="str">
        <f ca="1">IF(AND($B388&gt;0,AA$7&gt;0),INDEX(Výskyt[#Data],MATCH($B388,Výskyt[kód-P]),AA$7),"")</f>
        <v/>
      </c>
      <c r="AB388" s="48" t="str">
        <f ca="1">IF(AND($B388&gt;0,AB$7&gt;0),INDEX(Výskyt[#Data],MATCH($B388,Výskyt[kód-P]),AB$7),"")</f>
        <v/>
      </c>
      <c r="AC388" s="48" t="str">
        <f ca="1">IF(AND($B388&gt;0,AC$7&gt;0),INDEX(Výskyt[#Data],MATCH($B388,Výskyt[kód-P]),AC$7),"")</f>
        <v/>
      </c>
      <c r="AD388" s="48" t="str">
        <f ca="1">IF(AND($B388&gt;0,AD$7&gt;0),INDEX(Výskyt[#Data],MATCH($B388,Výskyt[kód-P]),AD$7),"")</f>
        <v/>
      </c>
      <c r="AE388" s="48" t="str">
        <f ca="1">IF(AND($B388&gt;0,AE$7&gt;0),INDEX(Výskyt[#Data],MATCH($B388,Výskyt[kód-P]),AE$7),"")</f>
        <v/>
      </c>
      <c r="AF388" s="48" t="str">
        <f ca="1">IF(AND($B388&gt;0,AF$7&gt;0),INDEX(Výskyt[#Data],MATCH($B388,Výskyt[kód-P]),AF$7),"")</f>
        <v/>
      </c>
      <c r="AG388" s="48" t="str">
        <f ca="1">IF(AND($B388&gt;0,AG$7&gt;0),INDEX(Výskyt[#Data],MATCH($B388,Výskyt[kód-P]),AG$7),"")</f>
        <v/>
      </c>
      <c r="AH388" s="48" t="str">
        <f ca="1">IF(AND($B388&gt;0,AH$7&gt;0),INDEX(Výskyt[#Data],MATCH($B388,Výskyt[kód-P]),AH$7),"")</f>
        <v/>
      </c>
      <c r="AI388" s="48" t="str">
        <f ca="1">IF(AND($B388&gt;0,AI$7&gt;0),INDEX(Výskyt[#Data],MATCH($B388,Výskyt[kód-P]),AI$7),"")</f>
        <v/>
      </c>
      <c r="AJ388" s="48" t="str">
        <f ca="1">IF(AND($B388&gt;0,AJ$7&gt;0),INDEX(Výskyt[#Data],MATCH($B388,Výskyt[kód-P]),AJ$7),"")</f>
        <v/>
      </c>
      <c r="AK388" s="48" t="str">
        <f ca="1">IF(AND($B388&gt;0,AK$7&gt;0),INDEX(Výskyt[#Data],MATCH($B388,Výskyt[kód-P]),AK$7),"")</f>
        <v/>
      </c>
      <c r="AL388" s="48" t="str">
        <f ca="1">IF(AND($B388&gt;0,AL$7&gt;0),INDEX(Výskyt[#Data],MATCH($B388,Výskyt[kód-P]),AL$7),"")</f>
        <v/>
      </c>
      <c r="AM388" s="48" t="str">
        <f ca="1">IF(AND($B388&gt;0,AM$7&gt;0),INDEX(Výskyt[#Data],MATCH($B388,Výskyt[kód-P]),AM$7),"")</f>
        <v/>
      </c>
      <c r="AN388" s="48" t="str">
        <f ca="1">IF(AND($B388&gt;0,AN$7&gt;0),INDEX(Výskyt[#Data],MATCH($B388,Výskyt[kód-P]),AN$7),"")</f>
        <v/>
      </c>
      <c r="AO388" s="48" t="str">
        <f ca="1">IF(AND($B388&gt;0,AO$7&gt;0),INDEX(Výskyt[#Data],MATCH($B388,Výskyt[kód-P]),AO$7),"")</f>
        <v/>
      </c>
      <c r="AP388" s="48" t="str">
        <f ca="1">IF(AND($B388&gt;0,AP$7&gt;0),INDEX(Výskyt[#Data],MATCH($B388,Výskyt[kód-P]),AP$7),"")</f>
        <v/>
      </c>
      <c r="AQ388" s="48" t="str">
        <f ca="1">IF(AND($B388&gt;0,AQ$7&gt;0),INDEX(Výskyt[#Data],MATCH($B388,Výskyt[kód-P]),AQ$7),"")</f>
        <v/>
      </c>
      <c r="AR388" s="48" t="str">
        <f ca="1">IF(AND($B388&gt;0,AR$7&gt;0),INDEX(Výskyt[#Data],MATCH($B388,Výskyt[kód-P]),AR$7),"")</f>
        <v/>
      </c>
      <c r="AS388" s="48" t="str">
        <f ca="1">IF(AND($B388&gt;0,AS$7&gt;0),INDEX(Výskyt[#Data],MATCH($B388,Výskyt[kód-P]),AS$7),"")</f>
        <v/>
      </c>
      <c r="AT388" s="48" t="str">
        <f ca="1">IF(AND($B388&gt;0,AT$7&gt;0),INDEX(Výskyt[#Data],MATCH($B388,Výskyt[kód-P]),AT$7),"")</f>
        <v/>
      </c>
      <c r="AU388" s="48" t="str">
        <f ca="1">IF(AND($B388&gt;0,AU$7&gt;0),INDEX(Výskyt[#Data],MATCH($B388,Výskyt[kód-P]),AU$7),"")</f>
        <v/>
      </c>
      <c r="AV388" s="48" t="str">
        <f ca="1">IF(AND($B388&gt;0,AV$7&gt;0),INDEX(Výskyt[#Data],MATCH($B388,Výskyt[kód-P]),AV$7),"")</f>
        <v/>
      </c>
      <c r="AW388" s="48" t="str">
        <f ca="1">IF(AND($B388&gt;0,AW$7&gt;0),INDEX(Výskyt[#Data],MATCH($B388,Výskyt[kód-P]),AW$7),"")</f>
        <v/>
      </c>
      <c r="AX388" s="48" t="str">
        <f ca="1">IF(AND($B388&gt;0,AX$7&gt;0),INDEX(Výskyt[#Data],MATCH($B388,Výskyt[kód-P]),AX$7),"")</f>
        <v/>
      </c>
      <c r="AY388" s="48" t="str">
        <f ca="1">IF(AND($B388&gt;0,AY$7&gt;0),INDEX(Výskyt[#Data],MATCH($B388,Výskyt[kód-P]),AY$7),"")</f>
        <v/>
      </c>
      <c r="AZ388" s="48" t="str">
        <f ca="1">IF(AND($B388&gt;0,AZ$7&gt;0),INDEX(Výskyt[#Data],MATCH($B388,Výskyt[kód-P]),AZ$7),"")</f>
        <v/>
      </c>
      <c r="BA388" s="48" t="str">
        <f ca="1">IF(AND($B388&gt;0,BA$7&gt;0),INDEX(Výskyt[#Data],MATCH($B388,Výskyt[kód-P]),BA$7),"")</f>
        <v/>
      </c>
      <c r="BB388" s="42"/>
    </row>
    <row r="389" spans="1:54" x14ac:dyDescent="0.4">
      <c r="A389" s="54">
        <v>381</v>
      </c>
      <c r="B389" s="55" t="str">
        <f>IFERROR(INDEX(Výskyt[[poradie]:[kód-P]],MATCH(A389,Výskyt[poradie],0),2),"")</f>
        <v/>
      </c>
      <c r="C389" s="55" t="str">
        <f>IFERROR(INDEX(Cenník[[Kód]:[Názov]],MATCH($B389,Cenník[Kód]),2),"")</f>
        <v/>
      </c>
      <c r="D389" s="48" t="str">
        <f t="shared" ca="1" si="15"/>
        <v/>
      </c>
      <c r="E389" s="56" t="str">
        <f>IFERROR(INDEX(Cenník[[KódN]:[JC]],MATCH($B389,Cenník[KódN]),2),"")</f>
        <v/>
      </c>
      <c r="F389" s="57" t="str">
        <f t="shared" ca="1" si="16"/>
        <v/>
      </c>
      <c r="G389" s="42"/>
      <c r="H389" s="58" t="str">
        <f t="shared" si="17"/>
        <v/>
      </c>
      <c r="I389" s="48" t="str">
        <f ca="1">IF(AND($B389&gt;0,I$7&gt;0),INDEX(Výskyt[#Data],MATCH($B389,Výskyt[kód-P]),I$7),"")</f>
        <v/>
      </c>
      <c r="J389" s="48" t="str">
        <f ca="1">IF(AND($B389&gt;0,J$7&gt;0),INDEX(Výskyt[#Data],MATCH($B389,Výskyt[kód-P]),J$7),"")</f>
        <v/>
      </c>
      <c r="K389" s="48" t="str">
        <f ca="1">IF(AND($B389&gt;0,K$7&gt;0),INDEX(Výskyt[#Data],MATCH($B389,Výskyt[kód-P]),K$7),"")</f>
        <v/>
      </c>
      <c r="L389" s="48" t="str">
        <f ca="1">IF(AND($B389&gt;0,L$7&gt;0),INDEX(Výskyt[#Data],MATCH($B389,Výskyt[kód-P]),L$7),"")</f>
        <v/>
      </c>
      <c r="M389" s="48" t="str">
        <f ca="1">IF(AND($B389&gt;0,M$7&gt;0),INDEX(Výskyt[#Data],MATCH($B389,Výskyt[kód-P]),M$7),"")</f>
        <v/>
      </c>
      <c r="N389" s="48" t="str">
        <f ca="1">IF(AND($B389&gt;0,N$7&gt;0),INDEX(Výskyt[#Data],MATCH($B389,Výskyt[kód-P]),N$7),"")</f>
        <v/>
      </c>
      <c r="O389" s="48" t="str">
        <f ca="1">IF(AND($B389&gt;0,O$7&gt;0),INDEX(Výskyt[#Data],MATCH($B389,Výskyt[kód-P]),O$7),"")</f>
        <v/>
      </c>
      <c r="P389" s="48" t="str">
        <f ca="1">IF(AND($B389&gt;0,P$7&gt;0),INDEX(Výskyt[#Data],MATCH($B389,Výskyt[kód-P]),P$7),"")</f>
        <v/>
      </c>
      <c r="Q389" s="48" t="str">
        <f ca="1">IF(AND($B389&gt;0,Q$7&gt;0),INDEX(Výskyt[#Data],MATCH($B389,Výskyt[kód-P]),Q$7),"")</f>
        <v/>
      </c>
      <c r="R389" s="48" t="str">
        <f ca="1">IF(AND($B389&gt;0,R$7&gt;0),INDEX(Výskyt[#Data],MATCH($B389,Výskyt[kód-P]),R$7),"")</f>
        <v/>
      </c>
      <c r="S389" s="48" t="str">
        <f ca="1">IF(AND($B389&gt;0,S$7&gt;0),INDEX(Výskyt[#Data],MATCH($B389,Výskyt[kód-P]),S$7),"")</f>
        <v/>
      </c>
      <c r="T389" s="48" t="str">
        <f ca="1">IF(AND($B389&gt;0,T$7&gt;0),INDEX(Výskyt[#Data],MATCH($B389,Výskyt[kód-P]),T$7),"")</f>
        <v/>
      </c>
      <c r="U389" s="48" t="str">
        <f ca="1">IF(AND($B389&gt;0,U$7&gt;0),INDEX(Výskyt[#Data],MATCH($B389,Výskyt[kód-P]),U$7),"")</f>
        <v/>
      </c>
      <c r="V389" s="48" t="str">
        <f ca="1">IF(AND($B389&gt;0,V$7&gt;0),INDEX(Výskyt[#Data],MATCH($B389,Výskyt[kód-P]),V$7),"")</f>
        <v/>
      </c>
      <c r="W389" s="48" t="str">
        <f ca="1">IF(AND($B389&gt;0,W$7&gt;0),INDEX(Výskyt[#Data],MATCH($B389,Výskyt[kód-P]),W$7),"")</f>
        <v/>
      </c>
      <c r="X389" s="48" t="str">
        <f ca="1">IF(AND($B389&gt;0,X$7&gt;0),INDEX(Výskyt[#Data],MATCH($B389,Výskyt[kód-P]),X$7),"")</f>
        <v/>
      </c>
      <c r="Y389" s="48" t="str">
        <f ca="1">IF(AND($B389&gt;0,Y$7&gt;0),INDEX(Výskyt[#Data],MATCH($B389,Výskyt[kód-P]),Y$7),"")</f>
        <v/>
      </c>
      <c r="Z389" s="48" t="str">
        <f ca="1">IF(AND($B389&gt;0,Z$7&gt;0),INDEX(Výskyt[#Data],MATCH($B389,Výskyt[kód-P]),Z$7),"")</f>
        <v/>
      </c>
      <c r="AA389" s="48" t="str">
        <f ca="1">IF(AND($B389&gt;0,AA$7&gt;0),INDEX(Výskyt[#Data],MATCH($B389,Výskyt[kód-P]),AA$7),"")</f>
        <v/>
      </c>
      <c r="AB389" s="48" t="str">
        <f ca="1">IF(AND($B389&gt;0,AB$7&gt;0),INDEX(Výskyt[#Data],MATCH($B389,Výskyt[kód-P]),AB$7),"")</f>
        <v/>
      </c>
      <c r="AC389" s="48" t="str">
        <f ca="1">IF(AND($B389&gt;0,AC$7&gt;0),INDEX(Výskyt[#Data],MATCH($B389,Výskyt[kód-P]),AC$7),"")</f>
        <v/>
      </c>
      <c r="AD389" s="48" t="str">
        <f ca="1">IF(AND($B389&gt;0,AD$7&gt;0),INDEX(Výskyt[#Data],MATCH($B389,Výskyt[kód-P]),AD$7),"")</f>
        <v/>
      </c>
      <c r="AE389" s="48" t="str">
        <f ca="1">IF(AND($B389&gt;0,AE$7&gt;0),INDEX(Výskyt[#Data],MATCH($B389,Výskyt[kód-P]),AE$7),"")</f>
        <v/>
      </c>
      <c r="AF389" s="48" t="str">
        <f ca="1">IF(AND($B389&gt;0,AF$7&gt;0),INDEX(Výskyt[#Data],MATCH($B389,Výskyt[kód-P]),AF$7),"")</f>
        <v/>
      </c>
      <c r="AG389" s="48" t="str">
        <f ca="1">IF(AND($B389&gt;0,AG$7&gt;0),INDEX(Výskyt[#Data],MATCH($B389,Výskyt[kód-P]),AG$7),"")</f>
        <v/>
      </c>
      <c r="AH389" s="48" t="str">
        <f ca="1">IF(AND($B389&gt;0,AH$7&gt;0),INDEX(Výskyt[#Data],MATCH($B389,Výskyt[kód-P]),AH$7),"")</f>
        <v/>
      </c>
      <c r="AI389" s="48" t="str">
        <f ca="1">IF(AND($B389&gt;0,AI$7&gt;0),INDEX(Výskyt[#Data],MATCH($B389,Výskyt[kód-P]),AI$7),"")</f>
        <v/>
      </c>
      <c r="AJ389" s="48" t="str">
        <f ca="1">IF(AND($B389&gt;0,AJ$7&gt;0),INDEX(Výskyt[#Data],MATCH($B389,Výskyt[kód-P]),AJ$7),"")</f>
        <v/>
      </c>
      <c r="AK389" s="48" t="str">
        <f ca="1">IF(AND($B389&gt;0,AK$7&gt;0),INDEX(Výskyt[#Data],MATCH($B389,Výskyt[kód-P]),AK$7),"")</f>
        <v/>
      </c>
      <c r="AL389" s="48" t="str">
        <f ca="1">IF(AND($B389&gt;0,AL$7&gt;0),INDEX(Výskyt[#Data],MATCH($B389,Výskyt[kód-P]),AL$7),"")</f>
        <v/>
      </c>
      <c r="AM389" s="48" t="str">
        <f ca="1">IF(AND($B389&gt;0,AM$7&gt;0),INDEX(Výskyt[#Data],MATCH($B389,Výskyt[kód-P]),AM$7),"")</f>
        <v/>
      </c>
      <c r="AN389" s="48" t="str">
        <f ca="1">IF(AND($B389&gt;0,AN$7&gt;0),INDEX(Výskyt[#Data],MATCH($B389,Výskyt[kód-P]),AN$7),"")</f>
        <v/>
      </c>
      <c r="AO389" s="48" t="str">
        <f ca="1">IF(AND($B389&gt;0,AO$7&gt;0),INDEX(Výskyt[#Data],MATCH($B389,Výskyt[kód-P]),AO$7),"")</f>
        <v/>
      </c>
      <c r="AP389" s="48" t="str">
        <f ca="1">IF(AND($B389&gt;0,AP$7&gt;0),INDEX(Výskyt[#Data],MATCH($B389,Výskyt[kód-P]),AP$7),"")</f>
        <v/>
      </c>
      <c r="AQ389" s="48" t="str">
        <f ca="1">IF(AND($B389&gt;0,AQ$7&gt;0),INDEX(Výskyt[#Data],MATCH($B389,Výskyt[kód-P]),AQ$7),"")</f>
        <v/>
      </c>
      <c r="AR389" s="48" t="str">
        <f ca="1">IF(AND($B389&gt;0,AR$7&gt;0),INDEX(Výskyt[#Data],MATCH($B389,Výskyt[kód-P]),AR$7),"")</f>
        <v/>
      </c>
      <c r="AS389" s="48" t="str">
        <f ca="1">IF(AND($B389&gt;0,AS$7&gt;0),INDEX(Výskyt[#Data],MATCH($B389,Výskyt[kód-P]),AS$7),"")</f>
        <v/>
      </c>
      <c r="AT389" s="48" t="str">
        <f ca="1">IF(AND($B389&gt;0,AT$7&gt;0),INDEX(Výskyt[#Data],MATCH($B389,Výskyt[kód-P]),AT$7),"")</f>
        <v/>
      </c>
      <c r="AU389" s="48" t="str">
        <f ca="1">IF(AND($B389&gt;0,AU$7&gt;0),INDEX(Výskyt[#Data],MATCH($B389,Výskyt[kód-P]),AU$7),"")</f>
        <v/>
      </c>
      <c r="AV389" s="48" t="str">
        <f ca="1">IF(AND($B389&gt;0,AV$7&gt;0),INDEX(Výskyt[#Data],MATCH($B389,Výskyt[kód-P]),AV$7),"")</f>
        <v/>
      </c>
      <c r="AW389" s="48" t="str">
        <f ca="1">IF(AND($B389&gt;0,AW$7&gt;0),INDEX(Výskyt[#Data],MATCH($B389,Výskyt[kód-P]),AW$7),"")</f>
        <v/>
      </c>
      <c r="AX389" s="48" t="str">
        <f ca="1">IF(AND($B389&gt;0,AX$7&gt;0),INDEX(Výskyt[#Data],MATCH($B389,Výskyt[kód-P]),AX$7),"")</f>
        <v/>
      </c>
      <c r="AY389" s="48" t="str">
        <f ca="1">IF(AND($B389&gt;0,AY$7&gt;0),INDEX(Výskyt[#Data],MATCH($B389,Výskyt[kód-P]),AY$7),"")</f>
        <v/>
      </c>
      <c r="AZ389" s="48" t="str">
        <f ca="1">IF(AND($B389&gt;0,AZ$7&gt;0),INDEX(Výskyt[#Data],MATCH($B389,Výskyt[kód-P]),AZ$7),"")</f>
        <v/>
      </c>
      <c r="BA389" s="48" t="str">
        <f ca="1">IF(AND($B389&gt;0,BA$7&gt;0),INDEX(Výskyt[#Data],MATCH($B389,Výskyt[kód-P]),BA$7),"")</f>
        <v/>
      </c>
      <c r="BB389" s="42"/>
    </row>
    <row r="390" spans="1:54" x14ac:dyDescent="0.4">
      <c r="A390" s="54">
        <v>382</v>
      </c>
      <c r="B390" s="55" t="str">
        <f>IFERROR(INDEX(Výskyt[[poradie]:[kód-P]],MATCH(A390,Výskyt[poradie],0),2),"")</f>
        <v/>
      </c>
      <c r="C390" s="55" t="str">
        <f>IFERROR(INDEX(Cenník[[Kód]:[Názov]],MATCH($B390,Cenník[Kód]),2),"")</f>
        <v/>
      </c>
      <c r="D390" s="48" t="str">
        <f t="shared" ca="1" si="15"/>
        <v/>
      </c>
      <c r="E390" s="56" t="str">
        <f>IFERROR(INDEX(Cenník[[KódN]:[JC]],MATCH($B390,Cenník[KódN]),2),"")</f>
        <v/>
      </c>
      <c r="F390" s="57" t="str">
        <f t="shared" ca="1" si="16"/>
        <v/>
      </c>
      <c r="G390" s="42"/>
      <c r="H390" s="58" t="str">
        <f t="shared" si="17"/>
        <v/>
      </c>
      <c r="I390" s="48" t="str">
        <f ca="1">IF(AND($B390&gt;0,I$7&gt;0),INDEX(Výskyt[#Data],MATCH($B390,Výskyt[kód-P]),I$7),"")</f>
        <v/>
      </c>
      <c r="J390" s="48" t="str">
        <f ca="1">IF(AND($B390&gt;0,J$7&gt;0),INDEX(Výskyt[#Data],MATCH($B390,Výskyt[kód-P]),J$7),"")</f>
        <v/>
      </c>
      <c r="K390" s="48" t="str">
        <f ca="1">IF(AND($B390&gt;0,K$7&gt;0),INDEX(Výskyt[#Data],MATCH($B390,Výskyt[kód-P]),K$7),"")</f>
        <v/>
      </c>
      <c r="L390" s="48" t="str">
        <f ca="1">IF(AND($B390&gt;0,L$7&gt;0),INDEX(Výskyt[#Data],MATCH($B390,Výskyt[kód-P]),L$7),"")</f>
        <v/>
      </c>
      <c r="M390" s="48" t="str">
        <f ca="1">IF(AND($B390&gt;0,M$7&gt;0),INDEX(Výskyt[#Data],MATCH($B390,Výskyt[kód-P]),M$7),"")</f>
        <v/>
      </c>
      <c r="N390" s="48" t="str">
        <f ca="1">IF(AND($B390&gt;0,N$7&gt;0),INDEX(Výskyt[#Data],MATCH($B390,Výskyt[kód-P]),N$7),"")</f>
        <v/>
      </c>
      <c r="O390" s="48" t="str">
        <f ca="1">IF(AND($B390&gt;0,O$7&gt;0),INDEX(Výskyt[#Data],MATCH($B390,Výskyt[kód-P]),O$7),"")</f>
        <v/>
      </c>
      <c r="P390" s="48" t="str">
        <f ca="1">IF(AND($B390&gt;0,P$7&gt;0),INDEX(Výskyt[#Data],MATCH($B390,Výskyt[kód-P]),P$7),"")</f>
        <v/>
      </c>
      <c r="Q390" s="48" t="str">
        <f ca="1">IF(AND($B390&gt;0,Q$7&gt;0),INDEX(Výskyt[#Data],MATCH($B390,Výskyt[kód-P]),Q$7),"")</f>
        <v/>
      </c>
      <c r="R390" s="48" t="str">
        <f ca="1">IF(AND($B390&gt;0,R$7&gt;0),INDEX(Výskyt[#Data],MATCH($B390,Výskyt[kód-P]),R$7),"")</f>
        <v/>
      </c>
      <c r="S390" s="48" t="str">
        <f ca="1">IF(AND($B390&gt;0,S$7&gt;0),INDEX(Výskyt[#Data],MATCH($B390,Výskyt[kód-P]),S$7),"")</f>
        <v/>
      </c>
      <c r="T390" s="48" t="str">
        <f ca="1">IF(AND($B390&gt;0,T$7&gt;0),INDEX(Výskyt[#Data],MATCH($B390,Výskyt[kód-P]),T$7),"")</f>
        <v/>
      </c>
      <c r="U390" s="48" t="str">
        <f ca="1">IF(AND($B390&gt;0,U$7&gt;0),INDEX(Výskyt[#Data],MATCH($B390,Výskyt[kód-P]),U$7),"")</f>
        <v/>
      </c>
      <c r="V390" s="48" t="str">
        <f ca="1">IF(AND($B390&gt;0,V$7&gt;0),INDEX(Výskyt[#Data],MATCH($B390,Výskyt[kód-P]),V$7),"")</f>
        <v/>
      </c>
      <c r="W390" s="48" t="str">
        <f ca="1">IF(AND($B390&gt;0,W$7&gt;0),INDEX(Výskyt[#Data],MATCH($B390,Výskyt[kód-P]),W$7),"")</f>
        <v/>
      </c>
      <c r="X390" s="48" t="str">
        <f ca="1">IF(AND($B390&gt;0,X$7&gt;0),INDEX(Výskyt[#Data],MATCH($B390,Výskyt[kód-P]),X$7),"")</f>
        <v/>
      </c>
      <c r="Y390" s="48" t="str">
        <f ca="1">IF(AND($B390&gt;0,Y$7&gt;0),INDEX(Výskyt[#Data],MATCH($B390,Výskyt[kód-P]),Y$7),"")</f>
        <v/>
      </c>
      <c r="Z390" s="48" t="str">
        <f ca="1">IF(AND($B390&gt;0,Z$7&gt;0),INDEX(Výskyt[#Data],MATCH($B390,Výskyt[kód-P]),Z$7),"")</f>
        <v/>
      </c>
      <c r="AA390" s="48" t="str">
        <f ca="1">IF(AND($B390&gt;0,AA$7&gt;0),INDEX(Výskyt[#Data],MATCH($B390,Výskyt[kód-P]),AA$7),"")</f>
        <v/>
      </c>
      <c r="AB390" s="48" t="str">
        <f ca="1">IF(AND($B390&gt;0,AB$7&gt;0),INDEX(Výskyt[#Data],MATCH($B390,Výskyt[kód-P]),AB$7),"")</f>
        <v/>
      </c>
      <c r="AC390" s="48" t="str">
        <f ca="1">IF(AND($B390&gt;0,AC$7&gt;0),INDEX(Výskyt[#Data],MATCH($B390,Výskyt[kód-P]),AC$7),"")</f>
        <v/>
      </c>
      <c r="AD390" s="48" t="str">
        <f ca="1">IF(AND($B390&gt;0,AD$7&gt;0),INDEX(Výskyt[#Data],MATCH($B390,Výskyt[kód-P]),AD$7),"")</f>
        <v/>
      </c>
      <c r="AE390" s="48" t="str">
        <f ca="1">IF(AND($B390&gt;0,AE$7&gt;0),INDEX(Výskyt[#Data],MATCH($B390,Výskyt[kód-P]),AE$7),"")</f>
        <v/>
      </c>
      <c r="AF390" s="48" t="str">
        <f ca="1">IF(AND($B390&gt;0,AF$7&gt;0),INDEX(Výskyt[#Data],MATCH($B390,Výskyt[kód-P]),AF$7),"")</f>
        <v/>
      </c>
      <c r="AG390" s="48" t="str">
        <f ca="1">IF(AND($B390&gt;0,AG$7&gt;0),INDEX(Výskyt[#Data],MATCH($B390,Výskyt[kód-P]),AG$7),"")</f>
        <v/>
      </c>
      <c r="AH390" s="48" t="str">
        <f ca="1">IF(AND($B390&gt;0,AH$7&gt;0),INDEX(Výskyt[#Data],MATCH($B390,Výskyt[kód-P]),AH$7),"")</f>
        <v/>
      </c>
      <c r="AI390" s="48" t="str">
        <f ca="1">IF(AND($B390&gt;0,AI$7&gt;0),INDEX(Výskyt[#Data],MATCH($B390,Výskyt[kód-P]),AI$7),"")</f>
        <v/>
      </c>
      <c r="AJ390" s="48" t="str">
        <f ca="1">IF(AND($B390&gt;0,AJ$7&gt;0),INDEX(Výskyt[#Data],MATCH($B390,Výskyt[kód-P]),AJ$7),"")</f>
        <v/>
      </c>
      <c r="AK390" s="48" t="str">
        <f ca="1">IF(AND($B390&gt;0,AK$7&gt;0),INDEX(Výskyt[#Data],MATCH($B390,Výskyt[kód-P]),AK$7),"")</f>
        <v/>
      </c>
      <c r="AL390" s="48" t="str">
        <f ca="1">IF(AND($B390&gt;0,AL$7&gt;0),INDEX(Výskyt[#Data],MATCH($B390,Výskyt[kód-P]),AL$7),"")</f>
        <v/>
      </c>
      <c r="AM390" s="48" t="str">
        <f ca="1">IF(AND($B390&gt;0,AM$7&gt;0),INDEX(Výskyt[#Data],MATCH($B390,Výskyt[kód-P]),AM$7),"")</f>
        <v/>
      </c>
      <c r="AN390" s="48" t="str">
        <f ca="1">IF(AND($B390&gt;0,AN$7&gt;0),INDEX(Výskyt[#Data],MATCH($B390,Výskyt[kód-P]),AN$7),"")</f>
        <v/>
      </c>
      <c r="AO390" s="48" t="str">
        <f ca="1">IF(AND($B390&gt;0,AO$7&gt;0),INDEX(Výskyt[#Data],MATCH($B390,Výskyt[kód-P]),AO$7),"")</f>
        <v/>
      </c>
      <c r="AP390" s="48" t="str">
        <f ca="1">IF(AND($B390&gt;0,AP$7&gt;0),INDEX(Výskyt[#Data],MATCH($B390,Výskyt[kód-P]),AP$7),"")</f>
        <v/>
      </c>
      <c r="AQ390" s="48" t="str">
        <f ca="1">IF(AND($B390&gt;0,AQ$7&gt;0),INDEX(Výskyt[#Data],MATCH($B390,Výskyt[kód-P]),AQ$7),"")</f>
        <v/>
      </c>
      <c r="AR390" s="48" t="str">
        <f ca="1">IF(AND($B390&gt;0,AR$7&gt;0),INDEX(Výskyt[#Data],MATCH($B390,Výskyt[kód-P]),AR$7),"")</f>
        <v/>
      </c>
      <c r="AS390" s="48" t="str">
        <f ca="1">IF(AND($B390&gt;0,AS$7&gt;0),INDEX(Výskyt[#Data],MATCH($B390,Výskyt[kód-P]),AS$7),"")</f>
        <v/>
      </c>
      <c r="AT390" s="48" t="str">
        <f ca="1">IF(AND($B390&gt;0,AT$7&gt;0),INDEX(Výskyt[#Data],MATCH($B390,Výskyt[kód-P]),AT$7),"")</f>
        <v/>
      </c>
      <c r="AU390" s="48" t="str">
        <f ca="1">IF(AND($B390&gt;0,AU$7&gt;0),INDEX(Výskyt[#Data],MATCH($B390,Výskyt[kód-P]),AU$7),"")</f>
        <v/>
      </c>
      <c r="AV390" s="48" t="str">
        <f ca="1">IF(AND($B390&gt;0,AV$7&gt;0),INDEX(Výskyt[#Data],MATCH($B390,Výskyt[kód-P]),AV$7),"")</f>
        <v/>
      </c>
      <c r="AW390" s="48" t="str">
        <f ca="1">IF(AND($B390&gt;0,AW$7&gt;0),INDEX(Výskyt[#Data],MATCH($B390,Výskyt[kód-P]),AW$7),"")</f>
        <v/>
      </c>
      <c r="AX390" s="48" t="str">
        <f ca="1">IF(AND($B390&gt;0,AX$7&gt;0),INDEX(Výskyt[#Data],MATCH($B390,Výskyt[kód-P]),AX$7),"")</f>
        <v/>
      </c>
      <c r="AY390" s="48" t="str">
        <f ca="1">IF(AND($B390&gt;0,AY$7&gt;0),INDEX(Výskyt[#Data],MATCH($B390,Výskyt[kód-P]),AY$7),"")</f>
        <v/>
      </c>
      <c r="AZ390" s="48" t="str">
        <f ca="1">IF(AND($B390&gt;0,AZ$7&gt;0),INDEX(Výskyt[#Data],MATCH($B390,Výskyt[kód-P]),AZ$7),"")</f>
        <v/>
      </c>
      <c r="BA390" s="48" t="str">
        <f ca="1">IF(AND($B390&gt;0,BA$7&gt;0),INDEX(Výskyt[#Data],MATCH($B390,Výskyt[kód-P]),BA$7),"")</f>
        <v/>
      </c>
      <c r="BB390" s="42"/>
    </row>
    <row r="391" spans="1:54" x14ac:dyDescent="0.4">
      <c r="A391" s="54">
        <v>383</v>
      </c>
      <c r="B391" s="55" t="str">
        <f>IFERROR(INDEX(Výskyt[[poradie]:[kód-P]],MATCH(A391,Výskyt[poradie],0),2),"")</f>
        <v/>
      </c>
      <c r="C391" s="55" t="str">
        <f>IFERROR(INDEX(Cenník[[Kód]:[Názov]],MATCH($B391,Cenník[Kód]),2),"")</f>
        <v/>
      </c>
      <c r="D391" s="48" t="str">
        <f t="shared" ca="1" si="15"/>
        <v/>
      </c>
      <c r="E391" s="56" t="str">
        <f>IFERROR(INDEX(Cenník[[KódN]:[JC]],MATCH($B391,Cenník[KódN]),2),"")</f>
        <v/>
      </c>
      <c r="F391" s="57" t="str">
        <f t="shared" ca="1" si="16"/>
        <v/>
      </c>
      <c r="G391" s="42"/>
      <c r="H391" s="58" t="str">
        <f t="shared" si="17"/>
        <v/>
      </c>
      <c r="I391" s="48" t="str">
        <f ca="1">IF(AND($B391&gt;0,I$7&gt;0),INDEX(Výskyt[#Data],MATCH($B391,Výskyt[kód-P]),I$7),"")</f>
        <v/>
      </c>
      <c r="J391" s="48" t="str">
        <f ca="1">IF(AND($B391&gt;0,J$7&gt;0),INDEX(Výskyt[#Data],MATCH($B391,Výskyt[kód-P]),J$7),"")</f>
        <v/>
      </c>
      <c r="K391" s="48" t="str">
        <f ca="1">IF(AND($B391&gt;0,K$7&gt;0),INDEX(Výskyt[#Data],MATCH($B391,Výskyt[kód-P]),K$7),"")</f>
        <v/>
      </c>
      <c r="L391" s="48" t="str">
        <f ca="1">IF(AND($B391&gt;0,L$7&gt;0),INDEX(Výskyt[#Data],MATCH($B391,Výskyt[kód-P]),L$7),"")</f>
        <v/>
      </c>
      <c r="M391" s="48" t="str">
        <f ca="1">IF(AND($B391&gt;0,M$7&gt;0),INDEX(Výskyt[#Data],MATCH($B391,Výskyt[kód-P]),M$7),"")</f>
        <v/>
      </c>
      <c r="N391" s="48" t="str">
        <f ca="1">IF(AND($B391&gt;0,N$7&gt;0),INDEX(Výskyt[#Data],MATCH($B391,Výskyt[kód-P]),N$7),"")</f>
        <v/>
      </c>
      <c r="O391" s="48" t="str">
        <f ca="1">IF(AND($B391&gt;0,O$7&gt;0),INDEX(Výskyt[#Data],MATCH($B391,Výskyt[kód-P]),O$7),"")</f>
        <v/>
      </c>
      <c r="P391" s="48" t="str">
        <f ca="1">IF(AND($B391&gt;0,P$7&gt;0),INDEX(Výskyt[#Data],MATCH($B391,Výskyt[kód-P]),P$7),"")</f>
        <v/>
      </c>
      <c r="Q391" s="48" t="str">
        <f ca="1">IF(AND($B391&gt;0,Q$7&gt;0),INDEX(Výskyt[#Data],MATCH($B391,Výskyt[kód-P]),Q$7),"")</f>
        <v/>
      </c>
      <c r="R391" s="48" t="str">
        <f ca="1">IF(AND($B391&gt;0,R$7&gt;0),INDEX(Výskyt[#Data],MATCH($B391,Výskyt[kód-P]),R$7),"")</f>
        <v/>
      </c>
      <c r="S391" s="48" t="str">
        <f ca="1">IF(AND($B391&gt;0,S$7&gt;0),INDEX(Výskyt[#Data],MATCH($B391,Výskyt[kód-P]),S$7),"")</f>
        <v/>
      </c>
      <c r="T391" s="48" t="str">
        <f ca="1">IF(AND($B391&gt;0,T$7&gt;0),INDEX(Výskyt[#Data],MATCH($B391,Výskyt[kód-P]),T$7),"")</f>
        <v/>
      </c>
      <c r="U391" s="48" t="str">
        <f ca="1">IF(AND($B391&gt;0,U$7&gt;0),INDEX(Výskyt[#Data],MATCH($B391,Výskyt[kód-P]),U$7),"")</f>
        <v/>
      </c>
      <c r="V391" s="48" t="str">
        <f ca="1">IF(AND($B391&gt;0,V$7&gt;0),INDEX(Výskyt[#Data],MATCH($B391,Výskyt[kód-P]),V$7),"")</f>
        <v/>
      </c>
      <c r="W391" s="48" t="str">
        <f ca="1">IF(AND($B391&gt;0,W$7&gt;0),INDEX(Výskyt[#Data],MATCH($B391,Výskyt[kód-P]),W$7),"")</f>
        <v/>
      </c>
      <c r="X391" s="48" t="str">
        <f ca="1">IF(AND($B391&gt;0,X$7&gt;0),INDEX(Výskyt[#Data],MATCH($B391,Výskyt[kód-P]),X$7),"")</f>
        <v/>
      </c>
      <c r="Y391" s="48" t="str">
        <f ca="1">IF(AND($B391&gt;0,Y$7&gt;0),INDEX(Výskyt[#Data],MATCH($B391,Výskyt[kód-P]),Y$7),"")</f>
        <v/>
      </c>
      <c r="Z391" s="48" t="str">
        <f ca="1">IF(AND($B391&gt;0,Z$7&gt;0),INDEX(Výskyt[#Data],MATCH($B391,Výskyt[kód-P]),Z$7),"")</f>
        <v/>
      </c>
      <c r="AA391" s="48" t="str">
        <f ca="1">IF(AND($B391&gt;0,AA$7&gt;0),INDEX(Výskyt[#Data],MATCH($B391,Výskyt[kód-P]),AA$7),"")</f>
        <v/>
      </c>
      <c r="AB391" s="48" t="str">
        <f ca="1">IF(AND($B391&gt;0,AB$7&gt;0),INDEX(Výskyt[#Data],MATCH($B391,Výskyt[kód-P]),AB$7),"")</f>
        <v/>
      </c>
      <c r="AC391" s="48" t="str">
        <f ca="1">IF(AND($B391&gt;0,AC$7&gt;0),INDEX(Výskyt[#Data],MATCH($B391,Výskyt[kód-P]),AC$7),"")</f>
        <v/>
      </c>
      <c r="AD391" s="48" t="str">
        <f ca="1">IF(AND($B391&gt;0,AD$7&gt;0),INDEX(Výskyt[#Data],MATCH($B391,Výskyt[kód-P]),AD$7),"")</f>
        <v/>
      </c>
      <c r="AE391" s="48" t="str">
        <f ca="1">IF(AND($B391&gt;0,AE$7&gt;0),INDEX(Výskyt[#Data],MATCH($B391,Výskyt[kód-P]),AE$7),"")</f>
        <v/>
      </c>
      <c r="AF391" s="48" t="str">
        <f ca="1">IF(AND($B391&gt;0,AF$7&gt;0),INDEX(Výskyt[#Data],MATCH($B391,Výskyt[kód-P]),AF$7),"")</f>
        <v/>
      </c>
      <c r="AG391" s="48" t="str">
        <f ca="1">IF(AND($B391&gt;0,AG$7&gt;0),INDEX(Výskyt[#Data],MATCH($B391,Výskyt[kód-P]),AG$7),"")</f>
        <v/>
      </c>
      <c r="AH391" s="48" t="str">
        <f ca="1">IF(AND($B391&gt;0,AH$7&gt;0),INDEX(Výskyt[#Data],MATCH($B391,Výskyt[kód-P]),AH$7),"")</f>
        <v/>
      </c>
      <c r="AI391" s="48" t="str">
        <f ca="1">IF(AND($B391&gt;0,AI$7&gt;0),INDEX(Výskyt[#Data],MATCH($B391,Výskyt[kód-P]),AI$7),"")</f>
        <v/>
      </c>
      <c r="AJ391" s="48" t="str">
        <f ca="1">IF(AND($B391&gt;0,AJ$7&gt;0),INDEX(Výskyt[#Data],MATCH($B391,Výskyt[kód-P]),AJ$7),"")</f>
        <v/>
      </c>
      <c r="AK391" s="48" t="str">
        <f ca="1">IF(AND($B391&gt;0,AK$7&gt;0),INDEX(Výskyt[#Data],MATCH($B391,Výskyt[kód-P]),AK$7),"")</f>
        <v/>
      </c>
      <c r="AL391" s="48" t="str">
        <f ca="1">IF(AND($B391&gt;0,AL$7&gt;0),INDEX(Výskyt[#Data],MATCH($B391,Výskyt[kód-P]),AL$7),"")</f>
        <v/>
      </c>
      <c r="AM391" s="48" t="str">
        <f ca="1">IF(AND($B391&gt;0,AM$7&gt;0),INDEX(Výskyt[#Data],MATCH($B391,Výskyt[kód-P]),AM$7),"")</f>
        <v/>
      </c>
      <c r="AN391" s="48" t="str">
        <f ca="1">IF(AND($B391&gt;0,AN$7&gt;0),INDEX(Výskyt[#Data],MATCH($B391,Výskyt[kód-P]),AN$7),"")</f>
        <v/>
      </c>
      <c r="AO391" s="48" t="str">
        <f ca="1">IF(AND($B391&gt;0,AO$7&gt;0),INDEX(Výskyt[#Data],MATCH($B391,Výskyt[kód-P]),AO$7),"")</f>
        <v/>
      </c>
      <c r="AP391" s="48" t="str">
        <f ca="1">IF(AND($B391&gt;0,AP$7&gt;0),INDEX(Výskyt[#Data],MATCH($B391,Výskyt[kód-P]),AP$7),"")</f>
        <v/>
      </c>
      <c r="AQ391" s="48" t="str">
        <f ca="1">IF(AND($B391&gt;0,AQ$7&gt;0),INDEX(Výskyt[#Data],MATCH($B391,Výskyt[kód-P]),AQ$7),"")</f>
        <v/>
      </c>
      <c r="AR391" s="48" t="str">
        <f ca="1">IF(AND($B391&gt;0,AR$7&gt;0),INDEX(Výskyt[#Data],MATCH($B391,Výskyt[kód-P]),AR$7),"")</f>
        <v/>
      </c>
      <c r="AS391" s="48" t="str">
        <f ca="1">IF(AND($B391&gt;0,AS$7&gt;0),INDEX(Výskyt[#Data],MATCH($B391,Výskyt[kód-P]),AS$7),"")</f>
        <v/>
      </c>
      <c r="AT391" s="48" t="str">
        <f ca="1">IF(AND($B391&gt;0,AT$7&gt;0),INDEX(Výskyt[#Data],MATCH($B391,Výskyt[kód-P]),AT$7),"")</f>
        <v/>
      </c>
      <c r="AU391" s="48" t="str">
        <f ca="1">IF(AND($B391&gt;0,AU$7&gt;0),INDEX(Výskyt[#Data],MATCH($B391,Výskyt[kód-P]),AU$7),"")</f>
        <v/>
      </c>
      <c r="AV391" s="48" t="str">
        <f ca="1">IF(AND($B391&gt;0,AV$7&gt;0),INDEX(Výskyt[#Data],MATCH($B391,Výskyt[kód-P]),AV$7),"")</f>
        <v/>
      </c>
      <c r="AW391" s="48" t="str">
        <f ca="1">IF(AND($B391&gt;0,AW$7&gt;0),INDEX(Výskyt[#Data],MATCH($B391,Výskyt[kód-P]),AW$7),"")</f>
        <v/>
      </c>
      <c r="AX391" s="48" t="str">
        <f ca="1">IF(AND($B391&gt;0,AX$7&gt;0),INDEX(Výskyt[#Data],MATCH($B391,Výskyt[kód-P]),AX$7),"")</f>
        <v/>
      </c>
      <c r="AY391" s="48" t="str">
        <f ca="1">IF(AND($B391&gt;0,AY$7&gt;0),INDEX(Výskyt[#Data],MATCH($B391,Výskyt[kód-P]),AY$7),"")</f>
        <v/>
      </c>
      <c r="AZ391" s="48" t="str">
        <f ca="1">IF(AND($B391&gt;0,AZ$7&gt;0),INDEX(Výskyt[#Data],MATCH($B391,Výskyt[kód-P]),AZ$7),"")</f>
        <v/>
      </c>
      <c r="BA391" s="48" t="str">
        <f ca="1">IF(AND($B391&gt;0,BA$7&gt;0),INDEX(Výskyt[#Data],MATCH($B391,Výskyt[kód-P]),BA$7),"")</f>
        <v/>
      </c>
      <c r="BB391" s="42"/>
    </row>
    <row r="392" spans="1:54" x14ac:dyDescent="0.4">
      <c r="A392" s="54">
        <v>384</v>
      </c>
      <c r="B392" s="55" t="str">
        <f>IFERROR(INDEX(Výskyt[[poradie]:[kód-P]],MATCH(A392,Výskyt[poradie],0),2),"")</f>
        <v/>
      </c>
      <c r="C392" s="55" t="str">
        <f>IFERROR(INDEX(Cenník[[Kód]:[Názov]],MATCH($B392,Cenník[Kód]),2),"")</f>
        <v/>
      </c>
      <c r="D392" s="48" t="str">
        <f t="shared" ca="1" si="15"/>
        <v/>
      </c>
      <c r="E392" s="56" t="str">
        <f>IFERROR(INDEX(Cenník[[KódN]:[JC]],MATCH($B392,Cenník[KódN]),2),"")</f>
        <v/>
      </c>
      <c r="F392" s="57" t="str">
        <f t="shared" ca="1" si="16"/>
        <v/>
      </c>
      <c r="G392" s="42"/>
      <c r="H392" s="58" t="str">
        <f t="shared" si="17"/>
        <v/>
      </c>
      <c r="I392" s="48" t="str">
        <f ca="1">IF(AND($B392&gt;0,I$7&gt;0),INDEX(Výskyt[#Data],MATCH($B392,Výskyt[kód-P]),I$7),"")</f>
        <v/>
      </c>
      <c r="J392" s="48" t="str">
        <f ca="1">IF(AND($B392&gt;0,J$7&gt;0),INDEX(Výskyt[#Data],MATCH($B392,Výskyt[kód-P]),J$7),"")</f>
        <v/>
      </c>
      <c r="K392" s="48" t="str">
        <f ca="1">IF(AND($B392&gt;0,K$7&gt;0),INDEX(Výskyt[#Data],MATCH($B392,Výskyt[kód-P]),K$7),"")</f>
        <v/>
      </c>
      <c r="L392" s="48" t="str">
        <f ca="1">IF(AND($B392&gt;0,L$7&gt;0),INDEX(Výskyt[#Data],MATCH($B392,Výskyt[kód-P]),L$7),"")</f>
        <v/>
      </c>
      <c r="M392" s="48" t="str">
        <f ca="1">IF(AND($B392&gt;0,M$7&gt;0),INDEX(Výskyt[#Data],MATCH($B392,Výskyt[kód-P]),M$7),"")</f>
        <v/>
      </c>
      <c r="N392" s="48" t="str">
        <f ca="1">IF(AND($B392&gt;0,N$7&gt;0),INDEX(Výskyt[#Data],MATCH($B392,Výskyt[kód-P]),N$7),"")</f>
        <v/>
      </c>
      <c r="O392" s="48" t="str">
        <f ca="1">IF(AND($B392&gt;0,O$7&gt;0),INDEX(Výskyt[#Data],MATCH($B392,Výskyt[kód-P]),O$7),"")</f>
        <v/>
      </c>
      <c r="P392" s="48" t="str">
        <f ca="1">IF(AND($B392&gt;0,P$7&gt;0),INDEX(Výskyt[#Data],MATCH($B392,Výskyt[kód-P]),P$7),"")</f>
        <v/>
      </c>
      <c r="Q392" s="48" t="str">
        <f ca="1">IF(AND($B392&gt;0,Q$7&gt;0),INDEX(Výskyt[#Data],MATCH($B392,Výskyt[kód-P]),Q$7),"")</f>
        <v/>
      </c>
      <c r="R392" s="48" t="str">
        <f ca="1">IF(AND($B392&gt;0,R$7&gt;0),INDEX(Výskyt[#Data],MATCH($B392,Výskyt[kód-P]),R$7),"")</f>
        <v/>
      </c>
      <c r="S392" s="48" t="str">
        <f ca="1">IF(AND($B392&gt;0,S$7&gt;0),INDEX(Výskyt[#Data],MATCH($B392,Výskyt[kód-P]),S$7),"")</f>
        <v/>
      </c>
      <c r="T392" s="48" t="str">
        <f ca="1">IF(AND($B392&gt;0,T$7&gt;0),INDEX(Výskyt[#Data],MATCH($B392,Výskyt[kód-P]),T$7),"")</f>
        <v/>
      </c>
      <c r="U392" s="48" t="str">
        <f ca="1">IF(AND($B392&gt;0,U$7&gt;0),INDEX(Výskyt[#Data],MATCH($B392,Výskyt[kód-P]),U$7),"")</f>
        <v/>
      </c>
      <c r="V392" s="48" t="str">
        <f ca="1">IF(AND($B392&gt;0,V$7&gt;0),INDEX(Výskyt[#Data],MATCH($B392,Výskyt[kód-P]),V$7),"")</f>
        <v/>
      </c>
      <c r="W392" s="48" t="str">
        <f ca="1">IF(AND($B392&gt;0,W$7&gt;0),INDEX(Výskyt[#Data],MATCH($B392,Výskyt[kód-P]),W$7),"")</f>
        <v/>
      </c>
      <c r="X392" s="48" t="str">
        <f ca="1">IF(AND($B392&gt;0,X$7&gt;0),INDEX(Výskyt[#Data],MATCH($B392,Výskyt[kód-P]),X$7),"")</f>
        <v/>
      </c>
      <c r="Y392" s="48" t="str">
        <f ca="1">IF(AND($B392&gt;0,Y$7&gt;0),INDEX(Výskyt[#Data],MATCH($B392,Výskyt[kód-P]),Y$7),"")</f>
        <v/>
      </c>
      <c r="Z392" s="48" t="str">
        <f ca="1">IF(AND($B392&gt;0,Z$7&gt;0),INDEX(Výskyt[#Data],MATCH($B392,Výskyt[kód-P]),Z$7),"")</f>
        <v/>
      </c>
      <c r="AA392" s="48" t="str">
        <f ca="1">IF(AND($B392&gt;0,AA$7&gt;0),INDEX(Výskyt[#Data],MATCH($B392,Výskyt[kód-P]),AA$7),"")</f>
        <v/>
      </c>
      <c r="AB392" s="48" t="str">
        <f ca="1">IF(AND($B392&gt;0,AB$7&gt;0),INDEX(Výskyt[#Data],MATCH($B392,Výskyt[kód-P]),AB$7),"")</f>
        <v/>
      </c>
      <c r="AC392" s="48" t="str">
        <f ca="1">IF(AND($B392&gt;0,AC$7&gt;0),INDEX(Výskyt[#Data],MATCH($B392,Výskyt[kód-P]),AC$7),"")</f>
        <v/>
      </c>
      <c r="AD392" s="48" t="str">
        <f ca="1">IF(AND($B392&gt;0,AD$7&gt;0),INDEX(Výskyt[#Data],MATCH($B392,Výskyt[kód-P]),AD$7),"")</f>
        <v/>
      </c>
      <c r="AE392" s="48" t="str">
        <f ca="1">IF(AND($B392&gt;0,AE$7&gt;0),INDEX(Výskyt[#Data],MATCH($B392,Výskyt[kód-P]),AE$7),"")</f>
        <v/>
      </c>
      <c r="AF392" s="48" t="str">
        <f ca="1">IF(AND($B392&gt;0,AF$7&gt;0),INDEX(Výskyt[#Data],MATCH($B392,Výskyt[kód-P]),AF$7),"")</f>
        <v/>
      </c>
      <c r="AG392" s="48" t="str">
        <f ca="1">IF(AND($B392&gt;0,AG$7&gt;0),INDEX(Výskyt[#Data],MATCH($B392,Výskyt[kód-P]),AG$7),"")</f>
        <v/>
      </c>
      <c r="AH392" s="48" t="str">
        <f ca="1">IF(AND($B392&gt;0,AH$7&gt;0),INDEX(Výskyt[#Data],MATCH($B392,Výskyt[kód-P]),AH$7),"")</f>
        <v/>
      </c>
      <c r="AI392" s="48" t="str">
        <f ca="1">IF(AND($B392&gt;0,AI$7&gt;0),INDEX(Výskyt[#Data],MATCH($B392,Výskyt[kód-P]),AI$7),"")</f>
        <v/>
      </c>
      <c r="AJ392" s="48" t="str">
        <f ca="1">IF(AND($B392&gt;0,AJ$7&gt;0),INDEX(Výskyt[#Data],MATCH($B392,Výskyt[kód-P]),AJ$7),"")</f>
        <v/>
      </c>
      <c r="AK392" s="48" t="str">
        <f ca="1">IF(AND($B392&gt;0,AK$7&gt;0),INDEX(Výskyt[#Data],MATCH($B392,Výskyt[kód-P]),AK$7),"")</f>
        <v/>
      </c>
      <c r="AL392" s="48" t="str">
        <f ca="1">IF(AND($B392&gt;0,AL$7&gt;0),INDEX(Výskyt[#Data],MATCH($B392,Výskyt[kód-P]),AL$7),"")</f>
        <v/>
      </c>
      <c r="AM392" s="48" t="str">
        <f ca="1">IF(AND($B392&gt;0,AM$7&gt;0),INDEX(Výskyt[#Data],MATCH($B392,Výskyt[kód-P]),AM$7),"")</f>
        <v/>
      </c>
      <c r="AN392" s="48" t="str">
        <f ca="1">IF(AND($B392&gt;0,AN$7&gt;0),INDEX(Výskyt[#Data],MATCH($B392,Výskyt[kód-P]),AN$7),"")</f>
        <v/>
      </c>
      <c r="AO392" s="48" t="str">
        <f ca="1">IF(AND($B392&gt;0,AO$7&gt;0),INDEX(Výskyt[#Data],MATCH($B392,Výskyt[kód-P]),AO$7),"")</f>
        <v/>
      </c>
      <c r="AP392" s="48" t="str">
        <f ca="1">IF(AND($B392&gt;0,AP$7&gt;0),INDEX(Výskyt[#Data],MATCH($B392,Výskyt[kód-P]),AP$7),"")</f>
        <v/>
      </c>
      <c r="AQ392" s="48" t="str">
        <f ca="1">IF(AND($B392&gt;0,AQ$7&gt;0),INDEX(Výskyt[#Data],MATCH($B392,Výskyt[kód-P]),AQ$7),"")</f>
        <v/>
      </c>
      <c r="AR392" s="48" t="str">
        <f ca="1">IF(AND($B392&gt;0,AR$7&gt;0),INDEX(Výskyt[#Data],MATCH($B392,Výskyt[kód-P]),AR$7),"")</f>
        <v/>
      </c>
      <c r="AS392" s="48" t="str">
        <f ca="1">IF(AND($B392&gt;0,AS$7&gt;0),INDEX(Výskyt[#Data],MATCH($B392,Výskyt[kód-P]),AS$7),"")</f>
        <v/>
      </c>
      <c r="AT392" s="48" t="str">
        <f ca="1">IF(AND($B392&gt;0,AT$7&gt;0),INDEX(Výskyt[#Data],MATCH($B392,Výskyt[kód-P]),AT$7),"")</f>
        <v/>
      </c>
      <c r="AU392" s="48" t="str">
        <f ca="1">IF(AND($B392&gt;0,AU$7&gt;0),INDEX(Výskyt[#Data],MATCH($B392,Výskyt[kód-P]),AU$7),"")</f>
        <v/>
      </c>
      <c r="AV392" s="48" t="str">
        <f ca="1">IF(AND($B392&gt;0,AV$7&gt;0),INDEX(Výskyt[#Data],MATCH($B392,Výskyt[kód-P]),AV$7),"")</f>
        <v/>
      </c>
      <c r="AW392" s="48" t="str">
        <f ca="1">IF(AND($B392&gt;0,AW$7&gt;0),INDEX(Výskyt[#Data],MATCH($B392,Výskyt[kód-P]),AW$7),"")</f>
        <v/>
      </c>
      <c r="AX392" s="48" t="str">
        <f ca="1">IF(AND($B392&gt;0,AX$7&gt;0),INDEX(Výskyt[#Data],MATCH($B392,Výskyt[kód-P]),AX$7),"")</f>
        <v/>
      </c>
      <c r="AY392" s="48" t="str">
        <f ca="1">IF(AND($B392&gt;0,AY$7&gt;0),INDEX(Výskyt[#Data],MATCH($B392,Výskyt[kód-P]),AY$7),"")</f>
        <v/>
      </c>
      <c r="AZ392" s="48" t="str">
        <f ca="1">IF(AND($B392&gt;0,AZ$7&gt;0),INDEX(Výskyt[#Data],MATCH($B392,Výskyt[kód-P]),AZ$7),"")</f>
        <v/>
      </c>
      <c r="BA392" s="48" t="str">
        <f ca="1">IF(AND($B392&gt;0,BA$7&gt;0),INDEX(Výskyt[#Data],MATCH($B392,Výskyt[kód-P]),BA$7),"")</f>
        <v/>
      </c>
      <c r="BB392" s="42"/>
    </row>
    <row r="393" spans="1:54" x14ac:dyDescent="0.4">
      <c r="A393" s="54">
        <v>385</v>
      </c>
      <c r="B393" s="55" t="str">
        <f>IFERROR(INDEX(Výskyt[[poradie]:[kód-P]],MATCH(A393,Výskyt[poradie],0),2),"")</f>
        <v/>
      </c>
      <c r="C393" s="55" t="str">
        <f>IFERROR(INDEX(Cenník[[Kód]:[Názov]],MATCH($B393,Cenník[Kód]),2),"")</f>
        <v/>
      </c>
      <c r="D393" s="48" t="str">
        <f t="shared" ca="1" si="15"/>
        <v/>
      </c>
      <c r="E393" s="56" t="str">
        <f>IFERROR(INDEX(Cenník[[KódN]:[JC]],MATCH($B393,Cenník[KódN]),2),"")</f>
        <v/>
      </c>
      <c r="F393" s="57" t="str">
        <f t="shared" ca="1" si="16"/>
        <v/>
      </c>
      <c r="G393" s="42"/>
      <c r="H393" s="58" t="str">
        <f t="shared" si="17"/>
        <v/>
      </c>
      <c r="I393" s="48" t="str">
        <f ca="1">IF(AND($B393&gt;0,I$7&gt;0),INDEX(Výskyt[#Data],MATCH($B393,Výskyt[kód-P]),I$7),"")</f>
        <v/>
      </c>
      <c r="J393" s="48" t="str">
        <f ca="1">IF(AND($B393&gt;0,J$7&gt;0),INDEX(Výskyt[#Data],MATCH($B393,Výskyt[kód-P]),J$7),"")</f>
        <v/>
      </c>
      <c r="K393" s="48" t="str">
        <f ca="1">IF(AND($B393&gt;0,K$7&gt;0),INDEX(Výskyt[#Data],MATCH($B393,Výskyt[kód-P]),K$7),"")</f>
        <v/>
      </c>
      <c r="L393" s="48" t="str">
        <f ca="1">IF(AND($B393&gt;0,L$7&gt;0),INDEX(Výskyt[#Data],MATCH($B393,Výskyt[kód-P]),L$7),"")</f>
        <v/>
      </c>
      <c r="M393" s="48" t="str">
        <f ca="1">IF(AND($B393&gt;0,M$7&gt;0),INDEX(Výskyt[#Data],MATCH($B393,Výskyt[kód-P]),M$7),"")</f>
        <v/>
      </c>
      <c r="N393" s="48" t="str">
        <f ca="1">IF(AND($B393&gt;0,N$7&gt;0),INDEX(Výskyt[#Data],MATCH($B393,Výskyt[kód-P]),N$7),"")</f>
        <v/>
      </c>
      <c r="O393" s="48" t="str">
        <f ca="1">IF(AND($B393&gt;0,O$7&gt;0),INDEX(Výskyt[#Data],MATCH($B393,Výskyt[kód-P]),O$7),"")</f>
        <v/>
      </c>
      <c r="P393" s="48" t="str">
        <f ca="1">IF(AND($B393&gt;0,P$7&gt;0),INDEX(Výskyt[#Data],MATCH($B393,Výskyt[kód-P]),P$7),"")</f>
        <v/>
      </c>
      <c r="Q393" s="48" t="str">
        <f ca="1">IF(AND($B393&gt;0,Q$7&gt;0),INDEX(Výskyt[#Data],MATCH($B393,Výskyt[kód-P]),Q$7),"")</f>
        <v/>
      </c>
      <c r="R393" s="48" t="str">
        <f ca="1">IF(AND($B393&gt;0,R$7&gt;0),INDEX(Výskyt[#Data],MATCH($B393,Výskyt[kód-P]),R$7),"")</f>
        <v/>
      </c>
      <c r="S393" s="48" t="str">
        <f ca="1">IF(AND($B393&gt;0,S$7&gt;0),INDEX(Výskyt[#Data],MATCH($B393,Výskyt[kód-P]),S$7),"")</f>
        <v/>
      </c>
      <c r="T393" s="48" t="str">
        <f ca="1">IF(AND($B393&gt;0,T$7&gt;0),INDEX(Výskyt[#Data],MATCH($B393,Výskyt[kód-P]),T$7),"")</f>
        <v/>
      </c>
      <c r="U393" s="48" t="str">
        <f ca="1">IF(AND($B393&gt;0,U$7&gt;0),INDEX(Výskyt[#Data],MATCH($B393,Výskyt[kód-P]),U$7),"")</f>
        <v/>
      </c>
      <c r="V393" s="48" t="str">
        <f ca="1">IF(AND($B393&gt;0,V$7&gt;0),INDEX(Výskyt[#Data],MATCH($B393,Výskyt[kód-P]),V$7),"")</f>
        <v/>
      </c>
      <c r="W393" s="48" t="str">
        <f ca="1">IF(AND($B393&gt;0,W$7&gt;0),INDEX(Výskyt[#Data],MATCH($B393,Výskyt[kód-P]),W$7),"")</f>
        <v/>
      </c>
      <c r="X393" s="48" t="str">
        <f ca="1">IF(AND($B393&gt;0,X$7&gt;0),INDEX(Výskyt[#Data],MATCH($B393,Výskyt[kód-P]),X$7),"")</f>
        <v/>
      </c>
      <c r="Y393" s="48" t="str">
        <f ca="1">IF(AND($B393&gt;0,Y$7&gt;0),INDEX(Výskyt[#Data],MATCH($B393,Výskyt[kód-P]),Y$7),"")</f>
        <v/>
      </c>
      <c r="Z393" s="48" t="str">
        <f ca="1">IF(AND($B393&gt;0,Z$7&gt;0),INDEX(Výskyt[#Data],MATCH($B393,Výskyt[kód-P]),Z$7),"")</f>
        <v/>
      </c>
      <c r="AA393" s="48" t="str">
        <f ca="1">IF(AND($B393&gt;0,AA$7&gt;0),INDEX(Výskyt[#Data],MATCH($B393,Výskyt[kód-P]),AA$7),"")</f>
        <v/>
      </c>
      <c r="AB393" s="48" t="str">
        <f ca="1">IF(AND($B393&gt;0,AB$7&gt;0),INDEX(Výskyt[#Data],MATCH($B393,Výskyt[kód-P]),AB$7),"")</f>
        <v/>
      </c>
      <c r="AC393" s="48" t="str">
        <f ca="1">IF(AND($B393&gt;0,AC$7&gt;0),INDEX(Výskyt[#Data],MATCH($B393,Výskyt[kód-P]),AC$7),"")</f>
        <v/>
      </c>
      <c r="AD393" s="48" t="str">
        <f ca="1">IF(AND($B393&gt;0,AD$7&gt;0),INDEX(Výskyt[#Data],MATCH($B393,Výskyt[kód-P]),AD$7),"")</f>
        <v/>
      </c>
      <c r="AE393" s="48" t="str">
        <f ca="1">IF(AND($B393&gt;0,AE$7&gt;0),INDEX(Výskyt[#Data],MATCH($B393,Výskyt[kód-P]),AE$7),"")</f>
        <v/>
      </c>
      <c r="AF393" s="48" t="str">
        <f ca="1">IF(AND($B393&gt;0,AF$7&gt;0),INDEX(Výskyt[#Data],MATCH($B393,Výskyt[kód-P]),AF$7),"")</f>
        <v/>
      </c>
      <c r="AG393" s="48" t="str">
        <f ca="1">IF(AND($B393&gt;0,AG$7&gt;0),INDEX(Výskyt[#Data],MATCH($B393,Výskyt[kód-P]),AG$7),"")</f>
        <v/>
      </c>
      <c r="AH393" s="48" t="str">
        <f ca="1">IF(AND($B393&gt;0,AH$7&gt;0),INDEX(Výskyt[#Data],MATCH($B393,Výskyt[kód-P]),AH$7),"")</f>
        <v/>
      </c>
      <c r="AI393" s="48" t="str">
        <f ca="1">IF(AND($B393&gt;0,AI$7&gt;0),INDEX(Výskyt[#Data],MATCH($B393,Výskyt[kód-P]),AI$7),"")</f>
        <v/>
      </c>
      <c r="AJ393" s="48" t="str">
        <f ca="1">IF(AND($B393&gt;0,AJ$7&gt;0),INDEX(Výskyt[#Data],MATCH($B393,Výskyt[kód-P]),AJ$7),"")</f>
        <v/>
      </c>
      <c r="AK393" s="48" t="str">
        <f ca="1">IF(AND($B393&gt;0,AK$7&gt;0),INDEX(Výskyt[#Data],MATCH($B393,Výskyt[kód-P]),AK$7),"")</f>
        <v/>
      </c>
      <c r="AL393" s="48" t="str">
        <f ca="1">IF(AND($B393&gt;0,AL$7&gt;0),INDEX(Výskyt[#Data],MATCH($B393,Výskyt[kód-P]),AL$7),"")</f>
        <v/>
      </c>
      <c r="AM393" s="48" t="str">
        <f ca="1">IF(AND($B393&gt;0,AM$7&gt;0),INDEX(Výskyt[#Data],MATCH($B393,Výskyt[kód-P]),AM$7),"")</f>
        <v/>
      </c>
      <c r="AN393" s="48" t="str">
        <f ca="1">IF(AND($B393&gt;0,AN$7&gt;0),INDEX(Výskyt[#Data],MATCH($B393,Výskyt[kód-P]),AN$7),"")</f>
        <v/>
      </c>
      <c r="AO393" s="48" t="str">
        <f ca="1">IF(AND($B393&gt;0,AO$7&gt;0),INDEX(Výskyt[#Data],MATCH($B393,Výskyt[kód-P]),AO$7),"")</f>
        <v/>
      </c>
      <c r="AP393" s="48" t="str">
        <f ca="1">IF(AND($B393&gt;0,AP$7&gt;0),INDEX(Výskyt[#Data],MATCH($B393,Výskyt[kód-P]),AP$7),"")</f>
        <v/>
      </c>
      <c r="AQ393" s="48" t="str">
        <f ca="1">IF(AND($B393&gt;0,AQ$7&gt;0),INDEX(Výskyt[#Data],MATCH($B393,Výskyt[kód-P]),AQ$7),"")</f>
        <v/>
      </c>
      <c r="AR393" s="48" t="str">
        <f ca="1">IF(AND($B393&gt;0,AR$7&gt;0),INDEX(Výskyt[#Data],MATCH($B393,Výskyt[kód-P]),AR$7),"")</f>
        <v/>
      </c>
      <c r="AS393" s="48" t="str">
        <f ca="1">IF(AND($B393&gt;0,AS$7&gt;0),INDEX(Výskyt[#Data],MATCH($B393,Výskyt[kód-P]),AS$7),"")</f>
        <v/>
      </c>
      <c r="AT393" s="48" t="str">
        <f ca="1">IF(AND($B393&gt;0,AT$7&gt;0),INDEX(Výskyt[#Data],MATCH($B393,Výskyt[kód-P]),AT$7),"")</f>
        <v/>
      </c>
      <c r="AU393" s="48" t="str">
        <f ca="1">IF(AND($B393&gt;0,AU$7&gt;0),INDEX(Výskyt[#Data],MATCH($B393,Výskyt[kód-P]),AU$7),"")</f>
        <v/>
      </c>
      <c r="AV393" s="48" t="str">
        <f ca="1">IF(AND($B393&gt;0,AV$7&gt;0),INDEX(Výskyt[#Data],MATCH($B393,Výskyt[kód-P]),AV$7),"")</f>
        <v/>
      </c>
      <c r="AW393" s="48" t="str">
        <f ca="1">IF(AND($B393&gt;0,AW$7&gt;0),INDEX(Výskyt[#Data],MATCH($B393,Výskyt[kód-P]),AW$7),"")</f>
        <v/>
      </c>
      <c r="AX393" s="48" t="str">
        <f ca="1">IF(AND($B393&gt;0,AX$7&gt;0),INDEX(Výskyt[#Data],MATCH($B393,Výskyt[kód-P]),AX$7),"")</f>
        <v/>
      </c>
      <c r="AY393" s="48" t="str">
        <f ca="1">IF(AND($B393&gt;0,AY$7&gt;0),INDEX(Výskyt[#Data],MATCH($B393,Výskyt[kód-P]),AY$7),"")</f>
        <v/>
      </c>
      <c r="AZ393" s="48" t="str">
        <f ca="1">IF(AND($B393&gt;0,AZ$7&gt;0),INDEX(Výskyt[#Data],MATCH($B393,Výskyt[kód-P]),AZ$7),"")</f>
        <v/>
      </c>
      <c r="BA393" s="48" t="str">
        <f ca="1">IF(AND($B393&gt;0,BA$7&gt;0),INDEX(Výskyt[#Data],MATCH($B393,Výskyt[kód-P]),BA$7),"")</f>
        <v/>
      </c>
      <c r="BB393" s="42"/>
    </row>
    <row r="394" spans="1:54" x14ac:dyDescent="0.4">
      <c r="A394" s="54">
        <v>386</v>
      </c>
      <c r="B394" s="55" t="str">
        <f>IFERROR(INDEX(Výskyt[[poradie]:[kód-P]],MATCH(A394,Výskyt[poradie],0),2),"")</f>
        <v/>
      </c>
      <c r="C394" s="55" t="str">
        <f>IFERROR(INDEX(Cenník[[Kód]:[Názov]],MATCH($B394,Cenník[Kód]),2),"")</f>
        <v/>
      </c>
      <c r="D394" s="48" t="str">
        <f t="shared" ref="D394:D421" ca="1" si="18">IF(SUM(I394:BA394)&lt;&gt;0,SUM(I394:BA394),"")</f>
        <v/>
      </c>
      <c r="E394" s="56" t="str">
        <f>IFERROR(INDEX(Cenník[[KódN]:[JC]],MATCH($B394,Cenník[KódN]),2),"")</f>
        <v/>
      </c>
      <c r="F394" s="57" t="str">
        <f t="shared" ref="F394:F421" ca="1" si="19">IFERROR(D394*E394,"")</f>
        <v/>
      </c>
      <c r="G394" s="42"/>
      <c r="H394" s="58" t="str">
        <f t="shared" ref="H394:H419" si="20">IF(B394&gt;0,C394,"")</f>
        <v/>
      </c>
      <c r="I394" s="48" t="str">
        <f ca="1">IF(AND($B394&gt;0,I$7&gt;0),INDEX(Výskyt[#Data],MATCH($B394,Výskyt[kód-P]),I$7),"")</f>
        <v/>
      </c>
      <c r="J394" s="48" t="str">
        <f ca="1">IF(AND($B394&gt;0,J$7&gt;0),INDEX(Výskyt[#Data],MATCH($B394,Výskyt[kód-P]),J$7),"")</f>
        <v/>
      </c>
      <c r="K394" s="48" t="str">
        <f ca="1">IF(AND($B394&gt;0,K$7&gt;0),INDEX(Výskyt[#Data],MATCH($B394,Výskyt[kód-P]),K$7),"")</f>
        <v/>
      </c>
      <c r="L394" s="48" t="str">
        <f ca="1">IF(AND($B394&gt;0,L$7&gt;0),INDEX(Výskyt[#Data],MATCH($B394,Výskyt[kód-P]),L$7),"")</f>
        <v/>
      </c>
      <c r="M394" s="48" t="str">
        <f ca="1">IF(AND($B394&gt;0,M$7&gt;0),INDEX(Výskyt[#Data],MATCH($B394,Výskyt[kód-P]),M$7),"")</f>
        <v/>
      </c>
      <c r="N394" s="48" t="str">
        <f ca="1">IF(AND($B394&gt;0,N$7&gt;0),INDEX(Výskyt[#Data],MATCH($B394,Výskyt[kód-P]),N$7),"")</f>
        <v/>
      </c>
      <c r="O394" s="48" t="str">
        <f ca="1">IF(AND($B394&gt;0,O$7&gt;0),INDEX(Výskyt[#Data],MATCH($B394,Výskyt[kód-P]),O$7),"")</f>
        <v/>
      </c>
      <c r="P394" s="48" t="str">
        <f ca="1">IF(AND($B394&gt;0,P$7&gt;0),INDEX(Výskyt[#Data],MATCH($B394,Výskyt[kód-P]),P$7),"")</f>
        <v/>
      </c>
      <c r="Q394" s="48" t="str">
        <f ca="1">IF(AND($B394&gt;0,Q$7&gt;0),INDEX(Výskyt[#Data],MATCH($B394,Výskyt[kód-P]),Q$7),"")</f>
        <v/>
      </c>
      <c r="R394" s="48" t="str">
        <f ca="1">IF(AND($B394&gt;0,R$7&gt;0),INDEX(Výskyt[#Data],MATCH($B394,Výskyt[kód-P]),R$7),"")</f>
        <v/>
      </c>
      <c r="S394" s="48" t="str">
        <f ca="1">IF(AND($B394&gt;0,S$7&gt;0),INDEX(Výskyt[#Data],MATCH($B394,Výskyt[kód-P]),S$7),"")</f>
        <v/>
      </c>
      <c r="T394" s="48" t="str">
        <f ca="1">IF(AND($B394&gt;0,T$7&gt;0),INDEX(Výskyt[#Data],MATCH($B394,Výskyt[kód-P]),T$7),"")</f>
        <v/>
      </c>
      <c r="U394" s="48" t="str">
        <f ca="1">IF(AND($B394&gt;0,U$7&gt;0),INDEX(Výskyt[#Data],MATCH($B394,Výskyt[kód-P]),U$7),"")</f>
        <v/>
      </c>
      <c r="V394" s="48" t="str">
        <f ca="1">IF(AND($B394&gt;0,V$7&gt;0),INDEX(Výskyt[#Data],MATCH($B394,Výskyt[kód-P]),V$7),"")</f>
        <v/>
      </c>
      <c r="W394" s="48" t="str">
        <f ca="1">IF(AND($B394&gt;0,W$7&gt;0),INDEX(Výskyt[#Data],MATCH($B394,Výskyt[kód-P]),W$7),"")</f>
        <v/>
      </c>
      <c r="X394" s="48" t="str">
        <f ca="1">IF(AND($B394&gt;0,X$7&gt;0),INDEX(Výskyt[#Data],MATCH($B394,Výskyt[kód-P]),X$7),"")</f>
        <v/>
      </c>
      <c r="Y394" s="48" t="str">
        <f ca="1">IF(AND($B394&gt;0,Y$7&gt;0),INDEX(Výskyt[#Data],MATCH($B394,Výskyt[kód-P]),Y$7),"")</f>
        <v/>
      </c>
      <c r="Z394" s="48" t="str">
        <f ca="1">IF(AND($B394&gt;0,Z$7&gt;0),INDEX(Výskyt[#Data],MATCH($B394,Výskyt[kód-P]),Z$7),"")</f>
        <v/>
      </c>
      <c r="AA394" s="48" t="str">
        <f ca="1">IF(AND($B394&gt;0,AA$7&gt;0),INDEX(Výskyt[#Data],MATCH($B394,Výskyt[kód-P]),AA$7),"")</f>
        <v/>
      </c>
      <c r="AB394" s="48" t="str">
        <f ca="1">IF(AND($B394&gt;0,AB$7&gt;0),INDEX(Výskyt[#Data],MATCH($B394,Výskyt[kód-P]),AB$7),"")</f>
        <v/>
      </c>
      <c r="AC394" s="48" t="str">
        <f ca="1">IF(AND($B394&gt;0,AC$7&gt;0),INDEX(Výskyt[#Data],MATCH($B394,Výskyt[kód-P]),AC$7),"")</f>
        <v/>
      </c>
      <c r="AD394" s="48" t="str">
        <f ca="1">IF(AND($B394&gt;0,AD$7&gt;0),INDEX(Výskyt[#Data],MATCH($B394,Výskyt[kód-P]),AD$7),"")</f>
        <v/>
      </c>
      <c r="AE394" s="48" t="str">
        <f ca="1">IF(AND($B394&gt;0,AE$7&gt;0),INDEX(Výskyt[#Data],MATCH($B394,Výskyt[kód-P]),AE$7),"")</f>
        <v/>
      </c>
      <c r="AF394" s="48" t="str">
        <f ca="1">IF(AND($B394&gt;0,AF$7&gt;0),INDEX(Výskyt[#Data],MATCH($B394,Výskyt[kód-P]),AF$7),"")</f>
        <v/>
      </c>
      <c r="AG394" s="48" t="str">
        <f ca="1">IF(AND($B394&gt;0,AG$7&gt;0),INDEX(Výskyt[#Data],MATCH($B394,Výskyt[kód-P]),AG$7),"")</f>
        <v/>
      </c>
      <c r="AH394" s="48" t="str">
        <f ca="1">IF(AND($B394&gt;0,AH$7&gt;0),INDEX(Výskyt[#Data],MATCH($B394,Výskyt[kód-P]),AH$7),"")</f>
        <v/>
      </c>
      <c r="AI394" s="48" t="str">
        <f ca="1">IF(AND($B394&gt;0,AI$7&gt;0),INDEX(Výskyt[#Data],MATCH($B394,Výskyt[kód-P]),AI$7),"")</f>
        <v/>
      </c>
      <c r="AJ394" s="48" t="str">
        <f ca="1">IF(AND($B394&gt;0,AJ$7&gt;0),INDEX(Výskyt[#Data],MATCH($B394,Výskyt[kód-P]),AJ$7),"")</f>
        <v/>
      </c>
      <c r="AK394" s="48" t="str">
        <f ca="1">IF(AND($B394&gt;0,AK$7&gt;0),INDEX(Výskyt[#Data],MATCH($B394,Výskyt[kód-P]),AK$7),"")</f>
        <v/>
      </c>
      <c r="AL394" s="48" t="str">
        <f ca="1">IF(AND($B394&gt;0,AL$7&gt;0),INDEX(Výskyt[#Data],MATCH($B394,Výskyt[kód-P]),AL$7),"")</f>
        <v/>
      </c>
      <c r="AM394" s="48" t="str">
        <f ca="1">IF(AND($B394&gt;0,AM$7&gt;0),INDEX(Výskyt[#Data],MATCH($B394,Výskyt[kód-P]),AM$7),"")</f>
        <v/>
      </c>
      <c r="AN394" s="48" t="str">
        <f ca="1">IF(AND($B394&gt;0,AN$7&gt;0),INDEX(Výskyt[#Data],MATCH($B394,Výskyt[kód-P]),AN$7),"")</f>
        <v/>
      </c>
      <c r="AO394" s="48" t="str">
        <f ca="1">IF(AND($B394&gt;0,AO$7&gt;0),INDEX(Výskyt[#Data],MATCH($B394,Výskyt[kód-P]),AO$7),"")</f>
        <v/>
      </c>
      <c r="AP394" s="48" t="str">
        <f ca="1">IF(AND($B394&gt;0,AP$7&gt;0),INDEX(Výskyt[#Data],MATCH($B394,Výskyt[kód-P]),AP$7),"")</f>
        <v/>
      </c>
      <c r="AQ394" s="48" t="str">
        <f ca="1">IF(AND($B394&gt;0,AQ$7&gt;0),INDEX(Výskyt[#Data],MATCH($B394,Výskyt[kód-P]),AQ$7),"")</f>
        <v/>
      </c>
      <c r="AR394" s="48" t="str">
        <f ca="1">IF(AND($B394&gt;0,AR$7&gt;0),INDEX(Výskyt[#Data],MATCH($B394,Výskyt[kód-P]),AR$7),"")</f>
        <v/>
      </c>
      <c r="AS394" s="48" t="str">
        <f ca="1">IF(AND($B394&gt;0,AS$7&gt;0),INDEX(Výskyt[#Data],MATCH($B394,Výskyt[kód-P]),AS$7),"")</f>
        <v/>
      </c>
      <c r="AT394" s="48" t="str">
        <f ca="1">IF(AND($B394&gt;0,AT$7&gt;0),INDEX(Výskyt[#Data],MATCH($B394,Výskyt[kód-P]),AT$7),"")</f>
        <v/>
      </c>
      <c r="AU394" s="48" t="str">
        <f ca="1">IF(AND($B394&gt;0,AU$7&gt;0),INDEX(Výskyt[#Data],MATCH($B394,Výskyt[kód-P]),AU$7),"")</f>
        <v/>
      </c>
      <c r="AV394" s="48" t="str">
        <f ca="1">IF(AND($B394&gt;0,AV$7&gt;0),INDEX(Výskyt[#Data],MATCH($B394,Výskyt[kód-P]),AV$7),"")</f>
        <v/>
      </c>
      <c r="AW394" s="48" t="str">
        <f ca="1">IF(AND($B394&gt;0,AW$7&gt;0),INDEX(Výskyt[#Data],MATCH($B394,Výskyt[kód-P]),AW$7),"")</f>
        <v/>
      </c>
      <c r="AX394" s="48" t="str">
        <f ca="1">IF(AND($B394&gt;0,AX$7&gt;0),INDEX(Výskyt[#Data],MATCH($B394,Výskyt[kód-P]),AX$7),"")</f>
        <v/>
      </c>
      <c r="AY394" s="48" t="str">
        <f ca="1">IF(AND($B394&gt;0,AY$7&gt;0),INDEX(Výskyt[#Data],MATCH($B394,Výskyt[kód-P]),AY$7),"")</f>
        <v/>
      </c>
      <c r="AZ394" s="48" t="str">
        <f ca="1">IF(AND($B394&gt;0,AZ$7&gt;0),INDEX(Výskyt[#Data],MATCH($B394,Výskyt[kód-P]),AZ$7),"")</f>
        <v/>
      </c>
      <c r="BA394" s="48" t="str">
        <f ca="1">IF(AND($B394&gt;0,BA$7&gt;0),INDEX(Výskyt[#Data],MATCH($B394,Výskyt[kód-P]),BA$7),"")</f>
        <v/>
      </c>
      <c r="BB394" s="42"/>
    </row>
    <row r="395" spans="1:54" x14ac:dyDescent="0.4">
      <c r="A395" s="54">
        <v>387</v>
      </c>
      <c r="B395" s="55" t="str">
        <f>IFERROR(INDEX(Výskyt[[poradie]:[kód-P]],MATCH(A395,Výskyt[poradie],0),2),"")</f>
        <v/>
      </c>
      <c r="C395" s="55" t="str">
        <f>IFERROR(INDEX(Cenník[[Kód]:[Názov]],MATCH($B395,Cenník[Kód]),2),"")</f>
        <v/>
      </c>
      <c r="D395" s="48" t="str">
        <f t="shared" ca="1" si="18"/>
        <v/>
      </c>
      <c r="E395" s="56" t="str">
        <f>IFERROR(INDEX(Cenník[[KódN]:[JC]],MATCH($B395,Cenník[KódN]),2),"")</f>
        <v/>
      </c>
      <c r="F395" s="57" t="str">
        <f t="shared" ca="1" si="19"/>
        <v/>
      </c>
      <c r="G395" s="42"/>
      <c r="H395" s="58" t="str">
        <f t="shared" si="20"/>
        <v/>
      </c>
      <c r="I395" s="48" t="str">
        <f ca="1">IF(AND($B395&gt;0,I$7&gt;0),INDEX(Výskyt[#Data],MATCH($B395,Výskyt[kód-P]),I$7),"")</f>
        <v/>
      </c>
      <c r="J395" s="48" t="str">
        <f ca="1">IF(AND($B395&gt;0,J$7&gt;0),INDEX(Výskyt[#Data],MATCH($B395,Výskyt[kód-P]),J$7),"")</f>
        <v/>
      </c>
      <c r="K395" s="48" t="str">
        <f ca="1">IF(AND($B395&gt;0,K$7&gt;0),INDEX(Výskyt[#Data],MATCH($B395,Výskyt[kód-P]),K$7),"")</f>
        <v/>
      </c>
      <c r="L395" s="48" t="str">
        <f ca="1">IF(AND($B395&gt;0,L$7&gt;0),INDEX(Výskyt[#Data],MATCH($B395,Výskyt[kód-P]),L$7),"")</f>
        <v/>
      </c>
      <c r="M395" s="48" t="str">
        <f ca="1">IF(AND($B395&gt;0,M$7&gt;0),INDEX(Výskyt[#Data],MATCH($B395,Výskyt[kód-P]),M$7),"")</f>
        <v/>
      </c>
      <c r="N395" s="48" t="str">
        <f ca="1">IF(AND($B395&gt;0,N$7&gt;0),INDEX(Výskyt[#Data],MATCH($B395,Výskyt[kód-P]),N$7),"")</f>
        <v/>
      </c>
      <c r="O395" s="48" t="str">
        <f ca="1">IF(AND($B395&gt;0,O$7&gt;0),INDEX(Výskyt[#Data],MATCH($B395,Výskyt[kód-P]),O$7),"")</f>
        <v/>
      </c>
      <c r="P395" s="48" t="str">
        <f ca="1">IF(AND($B395&gt;0,P$7&gt;0),INDEX(Výskyt[#Data],MATCH($B395,Výskyt[kód-P]),P$7),"")</f>
        <v/>
      </c>
      <c r="Q395" s="48" t="str">
        <f ca="1">IF(AND($B395&gt;0,Q$7&gt;0),INDEX(Výskyt[#Data],MATCH($B395,Výskyt[kód-P]),Q$7),"")</f>
        <v/>
      </c>
      <c r="R395" s="48" t="str">
        <f ca="1">IF(AND($B395&gt;0,R$7&gt;0),INDEX(Výskyt[#Data],MATCH($B395,Výskyt[kód-P]),R$7),"")</f>
        <v/>
      </c>
      <c r="S395" s="48" t="str">
        <f ca="1">IF(AND($B395&gt;0,S$7&gt;0),INDEX(Výskyt[#Data],MATCH($B395,Výskyt[kód-P]),S$7),"")</f>
        <v/>
      </c>
      <c r="T395" s="48" t="str">
        <f ca="1">IF(AND($B395&gt;0,T$7&gt;0),INDEX(Výskyt[#Data],MATCH($B395,Výskyt[kód-P]),T$7),"")</f>
        <v/>
      </c>
      <c r="U395" s="48" t="str">
        <f ca="1">IF(AND($B395&gt;0,U$7&gt;0),INDEX(Výskyt[#Data],MATCH($B395,Výskyt[kód-P]),U$7),"")</f>
        <v/>
      </c>
      <c r="V395" s="48" t="str">
        <f ca="1">IF(AND($B395&gt;0,V$7&gt;0),INDEX(Výskyt[#Data],MATCH($B395,Výskyt[kód-P]),V$7),"")</f>
        <v/>
      </c>
      <c r="W395" s="48" t="str">
        <f ca="1">IF(AND($B395&gt;0,W$7&gt;0),INDEX(Výskyt[#Data],MATCH($B395,Výskyt[kód-P]),W$7),"")</f>
        <v/>
      </c>
      <c r="X395" s="48" t="str">
        <f ca="1">IF(AND($B395&gt;0,X$7&gt;0),INDEX(Výskyt[#Data],MATCH($B395,Výskyt[kód-P]),X$7),"")</f>
        <v/>
      </c>
      <c r="Y395" s="48" t="str">
        <f ca="1">IF(AND($B395&gt;0,Y$7&gt;0),INDEX(Výskyt[#Data],MATCH($B395,Výskyt[kód-P]),Y$7),"")</f>
        <v/>
      </c>
      <c r="Z395" s="48" t="str">
        <f ca="1">IF(AND($B395&gt;0,Z$7&gt;0),INDEX(Výskyt[#Data],MATCH($B395,Výskyt[kód-P]),Z$7),"")</f>
        <v/>
      </c>
      <c r="AA395" s="48" t="str">
        <f ca="1">IF(AND($B395&gt;0,AA$7&gt;0),INDEX(Výskyt[#Data],MATCH($B395,Výskyt[kód-P]),AA$7),"")</f>
        <v/>
      </c>
      <c r="AB395" s="48" t="str">
        <f ca="1">IF(AND($B395&gt;0,AB$7&gt;0),INDEX(Výskyt[#Data],MATCH($B395,Výskyt[kód-P]),AB$7),"")</f>
        <v/>
      </c>
      <c r="AC395" s="48" t="str">
        <f ca="1">IF(AND($B395&gt;0,AC$7&gt;0),INDEX(Výskyt[#Data],MATCH($B395,Výskyt[kód-P]),AC$7),"")</f>
        <v/>
      </c>
      <c r="AD395" s="48" t="str">
        <f ca="1">IF(AND($B395&gt;0,AD$7&gt;0),INDEX(Výskyt[#Data],MATCH($B395,Výskyt[kód-P]),AD$7),"")</f>
        <v/>
      </c>
      <c r="AE395" s="48" t="str">
        <f ca="1">IF(AND($B395&gt;0,AE$7&gt;0),INDEX(Výskyt[#Data],MATCH($B395,Výskyt[kód-P]),AE$7),"")</f>
        <v/>
      </c>
      <c r="AF395" s="48" t="str">
        <f ca="1">IF(AND($B395&gt;0,AF$7&gt;0),INDEX(Výskyt[#Data],MATCH($B395,Výskyt[kód-P]),AF$7),"")</f>
        <v/>
      </c>
      <c r="AG395" s="48" t="str">
        <f ca="1">IF(AND($B395&gt;0,AG$7&gt;0),INDEX(Výskyt[#Data],MATCH($B395,Výskyt[kód-P]),AG$7),"")</f>
        <v/>
      </c>
      <c r="AH395" s="48" t="str">
        <f ca="1">IF(AND($B395&gt;0,AH$7&gt;0),INDEX(Výskyt[#Data],MATCH($B395,Výskyt[kód-P]),AH$7),"")</f>
        <v/>
      </c>
      <c r="AI395" s="48" t="str">
        <f ca="1">IF(AND($B395&gt;0,AI$7&gt;0),INDEX(Výskyt[#Data],MATCH($B395,Výskyt[kód-P]),AI$7),"")</f>
        <v/>
      </c>
      <c r="AJ395" s="48" t="str">
        <f ca="1">IF(AND($B395&gt;0,AJ$7&gt;0),INDEX(Výskyt[#Data],MATCH($B395,Výskyt[kód-P]),AJ$7),"")</f>
        <v/>
      </c>
      <c r="AK395" s="48" t="str">
        <f ca="1">IF(AND($B395&gt;0,AK$7&gt;0),INDEX(Výskyt[#Data],MATCH($B395,Výskyt[kód-P]),AK$7),"")</f>
        <v/>
      </c>
      <c r="AL395" s="48" t="str">
        <f ca="1">IF(AND($B395&gt;0,AL$7&gt;0),INDEX(Výskyt[#Data],MATCH($B395,Výskyt[kód-P]),AL$7),"")</f>
        <v/>
      </c>
      <c r="AM395" s="48" t="str">
        <f ca="1">IF(AND($B395&gt;0,AM$7&gt;0),INDEX(Výskyt[#Data],MATCH($B395,Výskyt[kód-P]),AM$7),"")</f>
        <v/>
      </c>
      <c r="AN395" s="48" t="str">
        <f ca="1">IF(AND($B395&gt;0,AN$7&gt;0),INDEX(Výskyt[#Data],MATCH($B395,Výskyt[kód-P]),AN$7),"")</f>
        <v/>
      </c>
      <c r="AO395" s="48" t="str">
        <f ca="1">IF(AND($B395&gt;0,AO$7&gt;0),INDEX(Výskyt[#Data],MATCH($B395,Výskyt[kód-P]),AO$7),"")</f>
        <v/>
      </c>
      <c r="AP395" s="48" t="str">
        <f ca="1">IF(AND($B395&gt;0,AP$7&gt;0),INDEX(Výskyt[#Data],MATCH($B395,Výskyt[kód-P]),AP$7),"")</f>
        <v/>
      </c>
      <c r="AQ395" s="48" t="str">
        <f ca="1">IF(AND($B395&gt;0,AQ$7&gt;0),INDEX(Výskyt[#Data],MATCH($B395,Výskyt[kód-P]),AQ$7),"")</f>
        <v/>
      </c>
      <c r="AR395" s="48" t="str">
        <f ca="1">IF(AND($B395&gt;0,AR$7&gt;0),INDEX(Výskyt[#Data],MATCH($B395,Výskyt[kód-P]),AR$7),"")</f>
        <v/>
      </c>
      <c r="AS395" s="48" t="str">
        <f ca="1">IF(AND($B395&gt;0,AS$7&gt;0),INDEX(Výskyt[#Data],MATCH($B395,Výskyt[kód-P]),AS$7),"")</f>
        <v/>
      </c>
      <c r="AT395" s="48" t="str">
        <f ca="1">IF(AND($B395&gt;0,AT$7&gt;0),INDEX(Výskyt[#Data],MATCH($B395,Výskyt[kód-P]),AT$7),"")</f>
        <v/>
      </c>
      <c r="AU395" s="48" t="str">
        <f ca="1">IF(AND($B395&gt;0,AU$7&gt;0),INDEX(Výskyt[#Data],MATCH($B395,Výskyt[kód-P]),AU$7),"")</f>
        <v/>
      </c>
      <c r="AV395" s="48" t="str">
        <f ca="1">IF(AND($B395&gt;0,AV$7&gt;0),INDEX(Výskyt[#Data],MATCH($B395,Výskyt[kód-P]),AV$7),"")</f>
        <v/>
      </c>
      <c r="AW395" s="48" t="str">
        <f ca="1">IF(AND($B395&gt;0,AW$7&gt;0),INDEX(Výskyt[#Data],MATCH($B395,Výskyt[kód-P]),AW$7),"")</f>
        <v/>
      </c>
      <c r="AX395" s="48" t="str">
        <f ca="1">IF(AND($B395&gt;0,AX$7&gt;0),INDEX(Výskyt[#Data],MATCH($B395,Výskyt[kód-P]),AX$7),"")</f>
        <v/>
      </c>
      <c r="AY395" s="48" t="str">
        <f ca="1">IF(AND($B395&gt;0,AY$7&gt;0),INDEX(Výskyt[#Data],MATCH($B395,Výskyt[kód-P]),AY$7),"")</f>
        <v/>
      </c>
      <c r="AZ395" s="48" t="str">
        <f ca="1">IF(AND($B395&gt;0,AZ$7&gt;0),INDEX(Výskyt[#Data],MATCH($B395,Výskyt[kód-P]),AZ$7),"")</f>
        <v/>
      </c>
      <c r="BA395" s="48" t="str">
        <f ca="1">IF(AND($B395&gt;0,BA$7&gt;0),INDEX(Výskyt[#Data],MATCH($B395,Výskyt[kód-P]),BA$7),"")</f>
        <v/>
      </c>
      <c r="BB395" s="42"/>
    </row>
    <row r="396" spans="1:54" x14ac:dyDescent="0.4">
      <c r="A396" s="54">
        <v>388</v>
      </c>
      <c r="B396" s="55" t="str">
        <f>IFERROR(INDEX(Výskyt[[poradie]:[kód-P]],MATCH(A396,Výskyt[poradie],0),2),"")</f>
        <v/>
      </c>
      <c r="C396" s="55" t="str">
        <f>IFERROR(INDEX(Cenník[[Kód]:[Názov]],MATCH($B396,Cenník[Kód]),2),"")</f>
        <v/>
      </c>
      <c r="D396" s="48" t="str">
        <f t="shared" ca="1" si="18"/>
        <v/>
      </c>
      <c r="E396" s="56" t="str">
        <f>IFERROR(INDEX(Cenník[[KódN]:[JC]],MATCH($B396,Cenník[KódN]),2),"")</f>
        <v/>
      </c>
      <c r="F396" s="57" t="str">
        <f t="shared" ca="1" si="19"/>
        <v/>
      </c>
      <c r="G396" s="42"/>
      <c r="H396" s="58" t="str">
        <f t="shared" si="20"/>
        <v/>
      </c>
      <c r="I396" s="48" t="str">
        <f ca="1">IF(AND($B396&gt;0,I$7&gt;0),INDEX(Výskyt[#Data],MATCH($B396,Výskyt[kód-P]),I$7),"")</f>
        <v/>
      </c>
      <c r="J396" s="48" t="str">
        <f ca="1">IF(AND($B396&gt;0,J$7&gt;0),INDEX(Výskyt[#Data],MATCH($B396,Výskyt[kód-P]),J$7),"")</f>
        <v/>
      </c>
      <c r="K396" s="48" t="str">
        <f ca="1">IF(AND($B396&gt;0,K$7&gt;0),INDEX(Výskyt[#Data],MATCH($B396,Výskyt[kód-P]),K$7),"")</f>
        <v/>
      </c>
      <c r="L396" s="48" t="str">
        <f ca="1">IF(AND($B396&gt;0,L$7&gt;0),INDEX(Výskyt[#Data],MATCH($B396,Výskyt[kód-P]),L$7),"")</f>
        <v/>
      </c>
      <c r="M396" s="48" t="str">
        <f ca="1">IF(AND($B396&gt;0,M$7&gt;0),INDEX(Výskyt[#Data],MATCH($B396,Výskyt[kód-P]),M$7),"")</f>
        <v/>
      </c>
      <c r="N396" s="48" t="str">
        <f ca="1">IF(AND($B396&gt;0,N$7&gt;0),INDEX(Výskyt[#Data],MATCH($B396,Výskyt[kód-P]),N$7),"")</f>
        <v/>
      </c>
      <c r="O396" s="48" t="str">
        <f ca="1">IF(AND($B396&gt;0,O$7&gt;0),INDEX(Výskyt[#Data],MATCH($B396,Výskyt[kód-P]),O$7),"")</f>
        <v/>
      </c>
      <c r="P396" s="48" t="str">
        <f ca="1">IF(AND($B396&gt;0,P$7&gt;0),INDEX(Výskyt[#Data],MATCH($B396,Výskyt[kód-P]),P$7),"")</f>
        <v/>
      </c>
      <c r="Q396" s="48" t="str">
        <f ca="1">IF(AND($B396&gt;0,Q$7&gt;0),INDEX(Výskyt[#Data],MATCH($B396,Výskyt[kód-P]),Q$7),"")</f>
        <v/>
      </c>
      <c r="R396" s="48" t="str">
        <f ca="1">IF(AND($B396&gt;0,R$7&gt;0),INDEX(Výskyt[#Data],MATCH($B396,Výskyt[kód-P]),R$7),"")</f>
        <v/>
      </c>
      <c r="S396" s="48" t="str">
        <f ca="1">IF(AND($B396&gt;0,S$7&gt;0),INDEX(Výskyt[#Data],MATCH($B396,Výskyt[kód-P]),S$7),"")</f>
        <v/>
      </c>
      <c r="T396" s="48" t="str">
        <f ca="1">IF(AND($B396&gt;0,T$7&gt;0),INDEX(Výskyt[#Data],MATCH($B396,Výskyt[kód-P]),T$7),"")</f>
        <v/>
      </c>
      <c r="U396" s="48" t="str">
        <f ca="1">IF(AND($B396&gt;0,U$7&gt;0),INDEX(Výskyt[#Data],MATCH($B396,Výskyt[kód-P]),U$7),"")</f>
        <v/>
      </c>
      <c r="V396" s="48" t="str">
        <f ca="1">IF(AND($B396&gt;0,V$7&gt;0),INDEX(Výskyt[#Data],MATCH($B396,Výskyt[kód-P]),V$7),"")</f>
        <v/>
      </c>
      <c r="W396" s="48" t="str">
        <f ca="1">IF(AND($B396&gt;0,W$7&gt;0),INDEX(Výskyt[#Data],MATCH($B396,Výskyt[kód-P]),W$7),"")</f>
        <v/>
      </c>
      <c r="X396" s="48" t="str">
        <f ca="1">IF(AND($B396&gt;0,X$7&gt;0),INDEX(Výskyt[#Data],MATCH($B396,Výskyt[kód-P]),X$7),"")</f>
        <v/>
      </c>
      <c r="Y396" s="48" t="str">
        <f ca="1">IF(AND($B396&gt;0,Y$7&gt;0),INDEX(Výskyt[#Data],MATCH($B396,Výskyt[kód-P]),Y$7),"")</f>
        <v/>
      </c>
      <c r="Z396" s="48" t="str">
        <f ca="1">IF(AND($B396&gt;0,Z$7&gt;0),INDEX(Výskyt[#Data],MATCH($B396,Výskyt[kód-P]),Z$7),"")</f>
        <v/>
      </c>
      <c r="AA396" s="48" t="str">
        <f ca="1">IF(AND($B396&gt;0,AA$7&gt;0),INDEX(Výskyt[#Data],MATCH($B396,Výskyt[kód-P]),AA$7),"")</f>
        <v/>
      </c>
      <c r="AB396" s="48" t="str">
        <f ca="1">IF(AND($B396&gt;0,AB$7&gt;0),INDEX(Výskyt[#Data],MATCH($B396,Výskyt[kód-P]),AB$7),"")</f>
        <v/>
      </c>
      <c r="AC396" s="48" t="str">
        <f ca="1">IF(AND($B396&gt;0,AC$7&gt;0),INDEX(Výskyt[#Data],MATCH($B396,Výskyt[kód-P]),AC$7),"")</f>
        <v/>
      </c>
      <c r="AD396" s="48" t="str">
        <f ca="1">IF(AND($B396&gt;0,AD$7&gt;0),INDEX(Výskyt[#Data],MATCH($B396,Výskyt[kód-P]),AD$7),"")</f>
        <v/>
      </c>
      <c r="AE396" s="48" t="str">
        <f ca="1">IF(AND($B396&gt;0,AE$7&gt;0),INDEX(Výskyt[#Data],MATCH($B396,Výskyt[kód-P]),AE$7),"")</f>
        <v/>
      </c>
      <c r="AF396" s="48" t="str">
        <f ca="1">IF(AND($B396&gt;0,AF$7&gt;0),INDEX(Výskyt[#Data],MATCH($B396,Výskyt[kód-P]),AF$7),"")</f>
        <v/>
      </c>
      <c r="AG396" s="48" t="str">
        <f ca="1">IF(AND($B396&gt;0,AG$7&gt;0),INDEX(Výskyt[#Data],MATCH($B396,Výskyt[kód-P]),AG$7),"")</f>
        <v/>
      </c>
      <c r="AH396" s="48" t="str">
        <f ca="1">IF(AND($B396&gt;0,AH$7&gt;0),INDEX(Výskyt[#Data],MATCH($B396,Výskyt[kód-P]),AH$7),"")</f>
        <v/>
      </c>
      <c r="AI396" s="48" t="str">
        <f ca="1">IF(AND($B396&gt;0,AI$7&gt;0),INDEX(Výskyt[#Data],MATCH($B396,Výskyt[kód-P]),AI$7),"")</f>
        <v/>
      </c>
      <c r="AJ396" s="48" t="str">
        <f ca="1">IF(AND($B396&gt;0,AJ$7&gt;0),INDEX(Výskyt[#Data],MATCH($B396,Výskyt[kód-P]),AJ$7),"")</f>
        <v/>
      </c>
      <c r="AK396" s="48" t="str">
        <f ca="1">IF(AND($B396&gt;0,AK$7&gt;0),INDEX(Výskyt[#Data],MATCH($B396,Výskyt[kód-P]),AK$7),"")</f>
        <v/>
      </c>
      <c r="AL396" s="48" t="str">
        <f ca="1">IF(AND($B396&gt;0,AL$7&gt;0),INDEX(Výskyt[#Data],MATCH($B396,Výskyt[kód-P]),AL$7),"")</f>
        <v/>
      </c>
      <c r="AM396" s="48" t="str">
        <f ca="1">IF(AND($B396&gt;0,AM$7&gt;0),INDEX(Výskyt[#Data],MATCH($B396,Výskyt[kód-P]),AM$7),"")</f>
        <v/>
      </c>
      <c r="AN396" s="48" t="str">
        <f ca="1">IF(AND($B396&gt;0,AN$7&gt;0),INDEX(Výskyt[#Data],MATCH($B396,Výskyt[kód-P]),AN$7),"")</f>
        <v/>
      </c>
      <c r="AO396" s="48" t="str">
        <f ca="1">IF(AND($B396&gt;0,AO$7&gt;0),INDEX(Výskyt[#Data],MATCH($B396,Výskyt[kód-P]),AO$7),"")</f>
        <v/>
      </c>
      <c r="AP396" s="48" t="str">
        <f ca="1">IF(AND($B396&gt;0,AP$7&gt;0),INDEX(Výskyt[#Data],MATCH($B396,Výskyt[kód-P]),AP$7),"")</f>
        <v/>
      </c>
      <c r="AQ396" s="48" t="str">
        <f ca="1">IF(AND($B396&gt;0,AQ$7&gt;0),INDEX(Výskyt[#Data],MATCH($B396,Výskyt[kód-P]),AQ$7),"")</f>
        <v/>
      </c>
      <c r="AR396" s="48" t="str">
        <f ca="1">IF(AND($B396&gt;0,AR$7&gt;0),INDEX(Výskyt[#Data],MATCH($B396,Výskyt[kód-P]),AR$7),"")</f>
        <v/>
      </c>
      <c r="AS396" s="48" t="str">
        <f ca="1">IF(AND($B396&gt;0,AS$7&gt;0),INDEX(Výskyt[#Data],MATCH($B396,Výskyt[kód-P]),AS$7),"")</f>
        <v/>
      </c>
      <c r="AT396" s="48" t="str">
        <f ca="1">IF(AND($B396&gt;0,AT$7&gt;0),INDEX(Výskyt[#Data],MATCH($B396,Výskyt[kód-P]),AT$7),"")</f>
        <v/>
      </c>
      <c r="AU396" s="48" t="str">
        <f ca="1">IF(AND($B396&gt;0,AU$7&gt;0),INDEX(Výskyt[#Data],MATCH($B396,Výskyt[kód-P]),AU$7),"")</f>
        <v/>
      </c>
      <c r="AV396" s="48" t="str">
        <f ca="1">IF(AND($B396&gt;0,AV$7&gt;0),INDEX(Výskyt[#Data],MATCH($B396,Výskyt[kód-P]),AV$7),"")</f>
        <v/>
      </c>
      <c r="AW396" s="48" t="str">
        <f ca="1">IF(AND($B396&gt;0,AW$7&gt;0),INDEX(Výskyt[#Data],MATCH($B396,Výskyt[kód-P]),AW$7),"")</f>
        <v/>
      </c>
      <c r="AX396" s="48" t="str">
        <f ca="1">IF(AND($B396&gt;0,AX$7&gt;0),INDEX(Výskyt[#Data],MATCH($B396,Výskyt[kód-P]),AX$7),"")</f>
        <v/>
      </c>
      <c r="AY396" s="48" t="str">
        <f ca="1">IF(AND($B396&gt;0,AY$7&gt;0),INDEX(Výskyt[#Data],MATCH($B396,Výskyt[kód-P]),AY$7),"")</f>
        <v/>
      </c>
      <c r="AZ396" s="48" t="str">
        <f ca="1">IF(AND($B396&gt;0,AZ$7&gt;0),INDEX(Výskyt[#Data],MATCH($B396,Výskyt[kód-P]),AZ$7),"")</f>
        <v/>
      </c>
      <c r="BA396" s="48" t="str">
        <f ca="1">IF(AND($B396&gt;0,BA$7&gt;0),INDEX(Výskyt[#Data],MATCH($B396,Výskyt[kód-P]),BA$7),"")</f>
        <v/>
      </c>
      <c r="BB396" s="42"/>
    </row>
    <row r="397" spans="1:54" x14ac:dyDescent="0.4">
      <c r="A397" s="54">
        <v>389</v>
      </c>
      <c r="B397" s="55" t="str">
        <f>IFERROR(INDEX(Výskyt[[poradie]:[kód-P]],MATCH(A397,Výskyt[poradie],0),2),"")</f>
        <v/>
      </c>
      <c r="C397" s="55" t="str">
        <f>IFERROR(INDEX(Cenník[[Kód]:[Názov]],MATCH($B397,Cenník[Kód]),2),"")</f>
        <v/>
      </c>
      <c r="D397" s="48" t="str">
        <f t="shared" ca="1" si="18"/>
        <v/>
      </c>
      <c r="E397" s="56" t="str">
        <f>IFERROR(INDEX(Cenník[[KódN]:[JC]],MATCH($B397,Cenník[KódN]),2),"")</f>
        <v/>
      </c>
      <c r="F397" s="57" t="str">
        <f t="shared" ca="1" si="19"/>
        <v/>
      </c>
      <c r="G397" s="42"/>
      <c r="H397" s="58" t="str">
        <f t="shared" si="20"/>
        <v/>
      </c>
      <c r="I397" s="48" t="str">
        <f ca="1">IF(AND($B397&gt;0,I$7&gt;0),INDEX(Výskyt[#Data],MATCH($B397,Výskyt[kód-P]),I$7),"")</f>
        <v/>
      </c>
      <c r="J397" s="48" t="str">
        <f ca="1">IF(AND($B397&gt;0,J$7&gt;0),INDEX(Výskyt[#Data],MATCH($B397,Výskyt[kód-P]),J$7),"")</f>
        <v/>
      </c>
      <c r="K397" s="48" t="str">
        <f ca="1">IF(AND($B397&gt;0,K$7&gt;0),INDEX(Výskyt[#Data],MATCH($B397,Výskyt[kód-P]),K$7),"")</f>
        <v/>
      </c>
      <c r="L397" s="48" t="str">
        <f ca="1">IF(AND($B397&gt;0,L$7&gt;0),INDEX(Výskyt[#Data],MATCH($B397,Výskyt[kód-P]),L$7),"")</f>
        <v/>
      </c>
      <c r="M397" s="48" t="str">
        <f ca="1">IF(AND($B397&gt;0,M$7&gt;0),INDEX(Výskyt[#Data],MATCH($B397,Výskyt[kód-P]),M$7),"")</f>
        <v/>
      </c>
      <c r="N397" s="48" t="str">
        <f ca="1">IF(AND($B397&gt;0,N$7&gt;0),INDEX(Výskyt[#Data],MATCH($B397,Výskyt[kód-P]),N$7),"")</f>
        <v/>
      </c>
      <c r="O397" s="48" t="str">
        <f ca="1">IF(AND($B397&gt;0,O$7&gt;0),INDEX(Výskyt[#Data],MATCH($B397,Výskyt[kód-P]),O$7),"")</f>
        <v/>
      </c>
      <c r="P397" s="48" t="str">
        <f ca="1">IF(AND($B397&gt;0,P$7&gt;0),INDEX(Výskyt[#Data],MATCH($B397,Výskyt[kód-P]),P$7),"")</f>
        <v/>
      </c>
      <c r="Q397" s="48" t="str">
        <f ca="1">IF(AND($B397&gt;0,Q$7&gt;0),INDEX(Výskyt[#Data],MATCH($B397,Výskyt[kód-P]),Q$7),"")</f>
        <v/>
      </c>
      <c r="R397" s="48" t="str">
        <f ca="1">IF(AND($B397&gt;0,R$7&gt;0),INDEX(Výskyt[#Data],MATCH($B397,Výskyt[kód-P]),R$7),"")</f>
        <v/>
      </c>
      <c r="S397" s="48" t="str">
        <f ca="1">IF(AND($B397&gt;0,S$7&gt;0),INDEX(Výskyt[#Data],MATCH($B397,Výskyt[kód-P]),S$7),"")</f>
        <v/>
      </c>
      <c r="T397" s="48" t="str">
        <f ca="1">IF(AND($B397&gt;0,T$7&gt;0),INDEX(Výskyt[#Data],MATCH($B397,Výskyt[kód-P]),T$7),"")</f>
        <v/>
      </c>
      <c r="U397" s="48" t="str">
        <f ca="1">IF(AND($B397&gt;0,U$7&gt;0),INDEX(Výskyt[#Data],MATCH($B397,Výskyt[kód-P]),U$7),"")</f>
        <v/>
      </c>
      <c r="V397" s="48" t="str">
        <f ca="1">IF(AND($B397&gt;0,V$7&gt;0),INDEX(Výskyt[#Data],MATCH($B397,Výskyt[kód-P]),V$7),"")</f>
        <v/>
      </c>
      <c r="W397" s="48" t="str">
        <f ca="1">IF(AND($B397&gt;0,W$7&gt;0),INDEX(Výskyt[#Data],MATCH($B397,Výskyt[kód-P]),W$7),"")</f>
        <v/>
      </c>
      <c r="X397" s="48" t="str">
        <f ca="1">IF(AND($B397&gt;0,X$7&gt;0),INDEX(Výskyt[#Data],MATCH($B397,Výskyt[kód-P]),X$7),"")</f>
        <v/>
      </c>
      <c r="Y397" s="48" t="str">
        <f ca="1">IF(AND($B397&gt;0,Y$7&gt;0),INDEX(Výskyt[#Data],MATCH($B397,Výskyt[kód-P]),Y$7),"")</f>
        <v/>
      </c>
      <c r="Z397" s="48" t="str">
        <f ca="1">IF(AND($B397&gt;0,Z$7&gt;0),INDEX(Výskyt[#Data],MATCH($B397,Výskyt[kód-P]),Z$7),"")</f>
        <v/>
      </c>
      <c r="AA397" s="48" t="str">
        <f ca="1">IF(AND($B397&gt;0,AA$7&gt;0),INDEX(Výskyt[#Data],MATCH($B397,Výskyt[kód-P]),AA$7),"")</f>
        <v/>
      </c>
      <c r="AB397" s="48" t="str">
        <f ca="1">IF(AND($B397&gt;0,AB$7&gt;0),INDEX(Výskyt[#Data],MATCH($B397,Výskyt[kód-P]),AB$7),"")</f>
        <v/>
      </c>
      <c r="AC397" s="48" t="str">
        <f ca="1">IF(AND($B397&gt;0,AC$7&gt;0),INDEX(Výskyt[#Data],MATCH($B397,Výskyt[kód-P]),AC$7),"")</f>
        <v/>
      </c>
      <c r="AD397" s="48" t="str">
        <f ca="1">IF(AND($B397&gt;0,AD$7&gt;0),INDEX(Výskyt[#Data],MATCH($B397,Výskyt[kód-P]),AD$7),"")</f>
        <v/>
      </c>
      <c r="AE397" s="48" t="str">
        <f ca="1">IF(AND($B397&gt;0,AE$7&gt;0),INDEX(Výskyt[#Data],MATCH($B397,Výskyt[kód-P]),AE$7),"")</f>
        <v/>
      </c>
      <c r="AF397" s="48" t="str">
        <f ca="1">IF(AND($B397&gt;0,AF$7&gt;0),INDEX(Výskyt[#Data],MATCH($B397,Výskyt[kód-P]),AF$7),"")</f>
        <v/>
      </c>
      <c r="AG397" s="48" t="str">
        <f ca="1">IF(AND($B397&gt;0,AG$7&gt;0),INDEX(Výskyt[#Data],MATCH($B397,Výskyt[kód-P]),AG$7),"")</f>
        <v/>
      </c>
      <c r="AH397" s="48" t="str">
        <f ca="1">IF(AND($B397&gt;0,AH$7&gt;0),INDEX(Výskyt[#Data],MATCH($B397,Výskyt[kód-P]),AH$7),"")</f>
        <v/>
      </c>
      <c r="AI397" s="48" t="str">
        <f ca="1">IF(AND($B397&gt;0,AI$7&gt;0),INDEX(Výskyt[#Data],MATCH($B397,Výskyt[kód-P]),AI$7),"")</f>
        <v/>
      </c>
      <c r="AJ397" s="48" t="str">
        <f ca="1">IF(AND($B397&gt;0,AJ$7&gt;0),INDEX(Výskyt[#Data],MATCH($B397,Výskyt[kód-P]),AJ$7),"")</f>
        <v/>
      </c>
      <c r="AK397" s="48" t="str">
        <f ca="1">IF(AND($B397&gt;0,AK$7&gt;0),INDEX(Výskyt[#Data],MATCH($B397,Výskyt[kód-P]),AK$7),"")</f>
        <v/>
      </c>
      <c r="AL397" s="48" t="str">
        <f ca="1">IF(AND($B397&gt;0,AL$7&gt;0),INDEX(Výskyt[#Data],MATCH($B397,Výskyt[kód-P]),AL$7),"")</f>
        <v/>
      </c>
      <c r="AM397" s="48" t="str">
        <f ca="1">IF(AND($B397&gt;0,AM$7&gt;0),INDEX(Výskyt[#Data],MATCH($B397,Výskyt[kód-P]),AM$7),"")</f>
        <v/>
      </c>
      <c r="AN397" s="48" t="str">
        <f ca="1">IF(AND($B397&gt;0,AN$7&gt;0),INDEX(Výskyt[#Data],MATCH($B397,Výskyt[kód-P]),AN$7),"")</f>
        <v/>
      </c>
      <c r="AO397" s="48" t="str">
        <f ca="1">IF(AND($B397&gt;0,AO$7&gt;0),INDEX(Výskyt[#Data],MATCH($B397,Výskyt[kód-P]),AO$7),"")</f>
        <v/>
      </c>
      <c r="AP397" s="48" t="str">
        <f ca="1">IF(AND($B397&gt;0,AP$7&gt;0),INDEX(Výskyt[#Data],MATCH($B397,Výskyt[kód-P]),AP$7),"")</f>
        <v/>
      </c>
      <c r="AQ397" s="48" t="str">
        <f ca="1">IF(AND($B397&gt;0,AQ$7&gt;0),INDEX(Výskyt[#Data],MATCH($B397,Výskyt[kód-P]),AQ$7),"")</f>
        <v/>
      </c>
      <c r="AR397" s="48" t="str">
        <f ca="1">IF(AND($B397&gt;0,AR$7&gt;0),INDEX(Výskyt[#Data],MATCH($B397,Výskyt[kód-P]),AR$7),"")</f>
        <v/>
      </c>
      <c r="AS397" s="48" t="str">
        <f ca="1">IF(AND($B397&gt;0,AS$7&gt;0),INDEX(Výskyt[#Data],MATCH($B397,Výskyt[kód-P]),AS$7),"")</f>
        <v/>
      </c>
      <c r="AT397" s="48" t="str">
        <f ca="1">IF(AND($B397&gt;0,AT$7&gt;0),INDEX(Výskyt[#Data],MATCH($B397,Výskyt[kód-P]),AT$7),"")</f>
        <v/>
      </c>
      <c r="AU397" s="48" t="str">
        <f ca="1">IF(AND($B397&gt;0,AU$7&gt;0),INDEX(Výskyt[#Data],MATCH($B397,Výskyt[kód-P]),AU$7),"")</f>
        <v/>
      </c>
      <c r="AV397" s="48" t="str">
        <f ca="1">IF(AND($B397&gt;0,AV$7&gt;0),INDEX(Výskyt[#Data],MATCH($B397,Výskyt[kód-P]),AV$7),"")</f>
        <v/>
      </c>
      <c r="AW397" s="48" t="str">
        <f ca="1">IF(AND($B397&gt;0,AW$7&gt;0),INDEX(Výskyt[#Data],MATCH($B397,Výskyt[kód-P]),AW$7),"")</f>
        <v/>
      </c>
      <c r="AX397" s="48" t="str">
        <f ca="1">IF(AND($B397&gt;0,AX$7&gt;0),INDEX(Výskyt[#Data],MATCH($B397,Výskyt[kód-P]),AX$7),"")</f>
        <v/>
      </c>
      <c r="AY397" s="48" t="str">
        <f ca="1">IF(AND($B397&gt;0,AY$7&gt;0),INDEX(Výskyt[#Data],MATCH($B397,Výskyt[kód-P]),AY$7),"")</f>
        <v/>
      </c>
      <c r="AZ397" s="48" t="str">
        <f ca="1">IF(AND($B397&gt;0,AZ$7&gt;0),INDEX(Výskyt[#Data],MATCH($B397,Výskyt[kód-P]),AZ$7),"")</f>
        <v/>
      </c>
      <c r="BA397" s="48" t="str">
        <f ca="1">IF(AND($B397&gt;0,BA$7&gt;0),INDEX(Výskyt[#Data],MATCH($B397,Výskyt[kód-P]),BA$7),"")</f>
        <v/>
      </c>
      <c r="BB397" s="42"/>
    </row>
    <row r="398" spans="1:54" x14ac:dyDescent="0.4">
      <c r="A398" s="54">
        <v>390</v>
      </c>
      <c r="B398" s="55" t="str">
        <f>IFERROR(INDEX(Výskyt[[poradie]:[kód-P]],MATCH(A398,Výskyt[poradie],0),2),"")</f>
        <v/>
      </c>
      <c r="C398" s="55" t="str">
        <f>IFERROR(INDEX(Cenník[[Kód]:[Názov]],MATCH($B398,Cenník[Kód]),2),"")</f>
        <v/>
      </c>
      <c r="D398" s="48" t="str">
        <f t="shared" ca="1" si="18"/>
        <v/>
      </c>
      <c r="E398" s="56" t="str">
        <f>IFERROR(INDEX(Cenník[[KódN]:[JC]],MATCH($B398,Cenník[KódN]),2),"")</f>
        <v/>
      </c>
      <c r="F398" s="57" t="str">
        <f t="shared" ca="1" si="19"/>
        <v/>
      </c>
      <c r="G398" s="42"/>
      <c r="H398" s="58" t="str">
        <f t="shared" si="20"/>
        <v/>
      </c>
      <c r="I398" s="48" t="str">
        <f ca="1">IF(AND($B398&gt;0,I$7&gt;0),INDEX(Výskyt[#Data],MATCH($B398,Výskyt[kód-P]),I$7),"")</f>
        <v/>
      </c>
      <c r="J398" s="48" t="str">
        <f ca="1">IF(AND($B398&gt;0,J$7&gt;0),INDEX(Výskyt[#Data],MATCH($B398,Výskyt[kód-P]),J$7),"")</f>
        <v/>
      </c>
      <c r="K398" s="48" t="str">
        <f ca="1">IF(AND($B398&gt;0,K$7&gt;0),INDEX(Výskyt[#Data],MATCH($B398,Výskyt[kód-P]),K$7),"")</f>
        <v/>
      </c>
      <c r="L398" s="48" t="str">
        <f ca="1">IF(AND($B398&gt;0,L$7&gt;0),INDEX(Výskyt[#Data],MATCH($B398,Výskyt[kód-P]),L$7),"")</f>
        <v/>
      </c>
      <c r="M398" s="48" t="str">
        <f ca="1">IF(AND($B398&gt;0,M$7&gt;0),INDEX(Výskyt[#Data],MATCH($B398,Výskyt[kód-P]),M$7),"")</f>
        <v/>
      </c>
      <c r="N398" s="48" t="str">
        <f ca="1">IF(AND($B398&gt;0,N$7&gt;0),INDEX(Výskyt[#Data],MATCH($B398,Výskyt[kód-P]),N$7),"")</f>
        <v/>
      </c>
      <c r="O398" s="48" t="str">
        <f ca="1">IF(AND($B398&gt;0,O$7&gt;0),INDEX(Výskyt[#Data],MATCH($B398,Výskyt[kód-P]),O$7),"")</f>
        <v/>
      </c>
      <c r="P398" s="48" t="str">
        <f ca="1">IF(AND($B398&gt;0,P$7&gt;0),INDEX(Výskyt[#Data],MATCH($B398,Výskyt[kód-P]),P$7),"")</f>
        <v/>
      </c>
      <c r="Q398" s="48" t="str">
        <f ca="1">IF(AND($B398&gt;0,Q$7&gt;0),INDEX(Výskyt[#Data],MATCH($B398,Výskyt[kód-P]),Q$7),"")</f>
        <v/>
      </c>
      <c r="R398" s="48" t="str">
        <f ca="1">IF(AND($B398&gt;0,R$7&gt;0),INDEX(Výskyt[#Data],MATCH($B398,Výskyt[kód-P]),R$7),"")</f>
        <v/>
      </c>
      <c r="S398" s="48" t="str">
        <f ca="1">IF(AND($B398&gt;0,S$7&gt;0),INDEX(Výskyt[#Data],MATCH($B398,Výskyt[kód-P]),S$7),"")</f>
        <v/>
      </c>
      <c r="T398" s="48" t="str">
        <f ca="1">IF(AND($B398&gt;0,T$7&gt;0),INDEX(Výskyt[#Data],MATCH($B398,Výskyt[kód-P]),T$7),"")</f>
        <v/>
      </c>
      <c r="U398" s="48" t="str">
        <f ca="1">IF(AND($B398&gt;0,U$7&gt;0),INDEX(Výskyt[#Data],MATCH($B398,Výskyt[kód-P]),U$7),"")</f>
        <v/>
      </c>
      <c r="V398" s="48" t="str">
        <f ca="1">IF(AND($B398&gt;0,V$7&gt;0),INDEX(Výskyt[#Data],MATCH($B398,Výskyt[kód-P]),V$7),"")</f>
        <v/>
      </c>
      <c r="W398" s="48" t="str">
        <f ca="1">IF(AND($B398&gt;0,W$7&gt;0),INDEX(Výskyt[#Data],MATCH($B398,Výskyt[kód-P]),W$7),"")</f>
        <v/>
      </c>
      <c r="X398" s="48" t="str">
        <f ca="1">IF(AND($B398&gt;0,X$7&gt;0),INDEX(Výskyt[#Data],MATCH($B398,Výskyt[kód-P]),X$7),"")</f>
        <v/>
      </c>
      <c r="Y398" s="48" t="str">
        <f ca="1">IF(AND($B398&gt;0,Y$7&gt;0),INDEX(Výskyt[#Data],MATCH($B398,Výskyt[kód-P]),Y$7),"")</f>
        <v/>
      </c>
      <c r="Z398" s="48" t="str">
        <f ca="1">IF(AND($B398&gt;0,Z$7&gt;0),INDEX(Výskyt[#Data],MATCH($B398,Výskyt[kód-P]),Z$7),"")</f>
        <v/>
      </c>
      <c r="AA398" s="48" t="str">
        <f ca="1">IF(AND($B398&gt;0,AA$7&gt;0),INDEX(Výskyt[#Data],MATCH($B398,Výskyt[kód-P]),AA$7),"")</f>
        <v/>
      </c>
      <c r="AB398" s="48" t="str">
        <f ca="1">IF(AND($B398&gt;0,AB$7&gt;0),INDEX(Výskyt[#Data],MATCH($B398,Výskyt[kód-P]),AB$7),"")</f>
        <v/>
      </c>
      <c r="AC398" s="48" t="str">
        <f ca="1">IF(AND($B398&gt;0,AC$7&gt;0),INDEX(Výskyt[#Data],MATCH($B398,Výskyt[kód-P]),AC$7),"")</f>
        <v/>
      </c>
      <c r="AD398" s="48" t="str">
        <f ca="1">IF(AND($B398&gt;0,AD$7&gt;0),INDEX(Výskyt[#Data],MATCH($B398,Výskyt[kód-P]),AD$7),"")</f>
        <v/>
      </c>
      <c r="AE398" s="48" t="str">
        <f ca="1">IF(AND($B398&gt;0,AE$7&gt;0),INDEX(Výskyt[#Data],MATCH($B398,Výskyt[kód-P]),AE$7),"")</f>
        <v/>
      </c>
      <c r="AF398" s="48" t="str">
        <f ca="1">IF(AND($B398&gt;0,AF$7&gt;0),INDEX(Výskyt[#Data],MATCH($B398,Výskyt[kód-P]),AF$7),"")</f>
        <v/>
      </c>
      <c r="AG398" s="48" t="str">
        <f ca="1">IF(AND($B398&gt;0,AG$7&gt;0),INDEX(Výskyt[#Data],MATCH($B398,Výskyt[kód-P]),AG$7),"")</f>
        <v/>
      </c>
      <c r="AH398" s="48" t="str">
        <f ca="1">IF(AND($B398&gt;0,AH$7&gt;0),INDEX(Výskyt[#Data],MATCH($B398,Výskyt[kód-P]),AH$7),"")</f>
        <v/>
      </c>
      <c r="AI398" s="48" t="str">
        <f ca="1">IF(AND($B398&gt;0,AI$7&gt;0),INDEX(Výskyt[#Data],MATCH($B398,Výskyt[kód-P]),AI$7),"")</f>
        <v/>
      </c>
      <c r="AJ398" s="48" t="str">
        <f ca="1">IF(AND($B398&gt;0,AJ$7&gt;0),INDEX(Výskyt[#Data],MATCH($B398,Výskyt[kód-P]),AJ$7),"")</f>
        <v/>
      </c>
      <c r="AK398" s="48" t="str">
        <f ca="1">IF(AND($B398&gt;0,AK$7&gt;0),INDEX(Výskyt[#Data],MATCH($B398,Výskyt[kód-P]),AK$7),"")</f>
        <v/>
      </c>
      <c r="AL398" s="48" t="str">
        <f ca="1">IF(AND($B398&gt;0,AL$7&gt;0),INDEX(Výskyt[#Data],MATCH($B398,Výskyt[kód-P]),AL$7),"")</f>
        <v/>
      </c>
      <c r="AM398" s="48" t="str">
        <f ca="1">IF(AND($B398&gt;0,AM$7&gt;0),INDEX(Výskyt[#Data],MATCH($B398,Výskyt[kód-P]),AM$7),"")</f>
        <v/>
      </c>
      <c r="AN398" s="48" t="str">
        <f ca="1">IF(AND($B398&gt;0,AN$7&gt;0),INDEX(Výskyt[#Data],MATCH($B398,Výskyt[kód-P]),AN$7),"")</f>
        <v/>
      </c>
      <c r="AO398" s="48" t="str">
        <f ca="1">IF(AND($B398&gt;0,AO$7&gt;0),INDEX(Výskyt[#Data],MATCH($B398,Výskyt[kód-P]),AO$7),"")</f>
        <v/>
      </c>
      <c r="AP398" s="48" t="str">
        <f ca="1">IF(AND($B398&gt;0,AP$7&gt;0),INDEX(Výskyt[#Data],MATCH($B398,Výskyt[kód-P]),AP$7),"")</f>
        <v/>
      </c>
      <c r="AQ398" s="48" t="str">
        <f ca="1">IF(AND($B398&gt;0,AQ$7&gt;0),INDEX(Výskyt[#Data],MATCH($B398,Výskyt[kód-P]),AQ$7),"")</f>
        <v/>
      </c>
      <c r="AR398" s="48" t="str">
        <f ca="1">IF(AND($B398&gt;0,AR$7&gt;0),INDEX(Výskyt[#Data],MATCH($B398,Výskyt[kód-P]),AR$7),"")</f>
        <v/>
      </c>
      <c r="AS398" s="48" t="str">
        <f ca="1">IF(AND($B398&gt;0,AS$7&gt;0),INDEX(Výskyt[#Data],MATCH($B398,Výskyt[kód-P]),AS$7),"")</f>
        <v/>
      </c>
      <c r="AT398" s="48" t="str">
        <f ca="1">IF(AND($B398&gt;0,AT$7&gt;0),INDEX(Výskyt[#Data],MATCH($B398,Výskyt[kód-P]),AT$7),"")</f>
        <v/>
      </c>
      <c r="AU398" s="48" t="str">
        <f ca="1">IF(AND($B398&gt;0,AU$7&gt;0),INDEX(Výskyt[#Data],MATCH($B398,Výskyt[kód-P]),AU$7),"")</f>
        <v/>
      </c>
      <c r="AV398" s="48" t="str">
        <f ca="1">IF(AND($B398&gt;0,AV$7&gt;0),INDEX(Výskyt[#Data],MATCH($B398,Výskyt[kód-P]),AV$7),"")</f>
        <v/>
      </c>
      <c r="AW398" s="48" t="str">
        <f ca="1">IF(AND($B398&gt;0,AW$7&gt;0),INDEX(Výskyt[#Data],MATCH($B398,Výskyt[kód-P]),AW$7),"")</f>
        <v/>
      </c>
      <c r="AX398" s="48" t="str">
        <f ca="1">IF(AND($B398&gt;0,AX$7&gt;0),INDEX(Výskyt[#Data],MATCH($B398,Výskyt[kód-P]),AX$7),"")</f>
        <v/>
      </c>
      <c r="AY398" s="48" t="str">
        <f ca="1">IF(AND($B398&gt;0,AY$7&gt;0),INDEX(Výskyt[#Data],MATCH($B398,Výskyt[kód-P]),AY$7),"")</f>
        <v/>
      </c>
      <c r="AZ398" s="48" t="str">
        <f ca="1">IF(AND($B398&gt;0,AZ$7&gt;0),INDEX(Výskyt[#Data],MATCH($B398,Výskyt[kód-P]),AZ$7),"")</f>
        <v/>
      </c>
      <c r="BA398" s="48" t="str">
        <f ca="1">IF(AND($B398&gt;0,BA$7&gt;0),INDEX(Výskyt[#Data],MATCH($B398,Výskyt[kód-P]),BA$7),"")</f>
        <v/>
      </c>
      <c r="BB398" s="42"/>
    </row>
    <row r="399" spans="1:54" x14ac:dyDescent="0.4">
      <c r="A399" s="54">
        <v>391</v>
      </c>
      <c r="B399" s="55" t="str">
        <f>IFERROR(INDEX(Výskyt[[poradie]:[kód-P]],MATCH(A399,Výskyt[poradie],0),2),"")</f>
        <v/>
      </c>
      <c r="C399" s="55" t="str">
        <f>IFERROR(INDEX(Cenník[[Kód]:[Názov]],MATCH($B399,Cenník[Kód]),2),"")</f>
        <v/>
      </c>
      <c r="D399" s="48" t="str">
        <f t="shared" ca="1" si="18"/>
        <v/>
      </c>
      <c r="E399" s="56" t="str">
        <f>IFERROR(INDEX(Cenník[[KódN]:[JC]],MATCH($B399,Cenník[KódN]),2),"")</f>
        <v/>
      </c>
      <c r="F399" s="57" t="str">
        <f t="shared" ca="1" si="19"/>
        <v/>
      </c>
      <c r="G399" s="42"/>
      <c r="H399" s="58" t="str">
        <f t="shared" si="20"/>
        <v/>
      </c>
      <c r="I399" s="48" t="str">
        <f ca="1">IF(AND($B399&gt;0,I$7&gt;0),INDEX(Výskyt[#Data],MATCH($B399,Výskyt[kód-P]),I$7),"")</f>
        <v/>
      </c>
      <c r="J399" s="48" t="str">
        <f ca="1">IF(AND($B399&gt;0,J$7&gt;0),INDEX(Výskyt[#Data],MATCH($B399,Výskyt[kód-P]),J$7),"")</f>
        <v/>
      </c>
      <c r="K399" s="48" t="str">
        <f ca="1">IF(AND($B399&gt;0,K$7&gt;0),INDEX(Výskyt[#Data],MATCH($B399,Výskyt[kód-P]),K$7),"")</f>
        <v/>
      </c>
      <c r="L399" s="48" t="str">
        <f ca="1">IF(AND($B399&gt;0,L$7&gt;0),INDEX(Výskyt[#Data],MATCH($B399,Výskyt[kód-P]),L$7),"")</f>
        <v/>
      </c>
      <c r="M399" s="48" t="str">
        <f ca="1">IF(AND($B399&gt;0,M$7&gt;0),INDEX(Výskyt[#Data],MATCH($B399,Výskyt[kód-P]),M$7),"")</f>
        <v/>
      </c>
      <c r="N399" s="48" t="str">
        <f ca="1">IF(AND($B399&gt;0,N$7&gt;0),INDEX(Výskyt[#Data],MATCH($B399,Výskyt[kód-P]),N$7),"")</f>
        <v/>
      </c>
      <c r="O399" s="48" t="str">
        <f ca="1">IF(AND($B399&gt;0,O$7&gt;0),INDEX(Výskyt[#Data],MATCH($B399,Výskyt[kód-P]),O$7),"")</f>
        <v/>
      </c>
      <c r="P399" s="48" t="str">
        <f ca="1">IF(AND($B399&gt;0,P$7&gt;0),INDEX(Výskyt[#Data],MATCH($B399,Výskyt[kód-P]),P$7),"")</f>
        <v/>
      </c>
      <c r="Q399" s="48" t="str">
        <f ca="1">IF(AND($B399&gt;0,Q$7&gt;0),INDEX(Výskyt[#Data],MATCH($B399,Výskyt[kód-P]),Q$7),"")</f>
        <v/>
      </c>
      <c r="R399" s="48" t="str">
        <f ca="1">IF(AND($B399&gt;0,R$7&gt;0),INDEX(Výskyt[#Data],MATCH($B399,Výskyt[kód-P]),R$7),"")</f>
        <v/>
      </c>
      <c r="S399" s="48" t="str">
        <f ca="1">IF(AND($B399&gt;0,S$7&gt;0),INDEX(Výskyt[#Data],MATCH($B399,Výskyt[kód-P]),S$7),"")</f>
        <v/>
      </c>
      <c r="T399" s="48" t="str">
        <f ca="1">IF(AND($B399&gt;0,T$7&gt;0),INDEX(Výskyt[#Data],MATCH($B399,Výskyt[kód-P]),T$7),"")</f>
        <v/>
      </c>
      <c r="U399" s="48" t="str">
        <f ca="1">IF(AND($B399&gt;0,U$7&gt;0),INDEX(Výskyt[#Data],MATCH($B399,Výskyt[kód-P]),U$7),"")</f>
        <v/>
      </c>
      <c r="V399" s="48" t="str">
        <f ca="1">IF(AND($B399&gt;0,V$7&gt;0),INDEX(Výskyt[#Data],MATCH($B399,Výskyt[kód-P]),V$7),"")</f>
        <v/>
      </c>
      <c r="W399" s="48" t="str">
        <f ca="1">IF(AND($B399&gt;0,W$7&gt;0),INDEX(Výskyt[#Data],MATCH($B399,Výskyt[kód-P]),W$7),"")</f>
        <v/>
      </c>
      <c r="X399" s="48" t="str">
        <f ca="1">IF(AND($B399&gt;0,X$7&gt;0),INDEX(Výskyt[#Data],MATCH($B399,Výskyt[kód-P]),X$7),"")</f>
        <v/>
      </c>
      <c r="Y399" s="48" t="str">
        <f ca="1">IF(AND($B399&gt;0,Y$7&gt;0),INDEX(Výskyt[#Data],MATCH($B399,Výskyt[kód-P]),Y$7),"")</f>
        <v/>
      </c>
      <c r="Z399" s="48" t="str">
        <f ca="1">IF(AND($B399&gt;0,Z$7&gt;0),INDEX(Výskyt[#Data],MATCH($B399,Výskyt[kód-P]),Z$7),"")</f>
        <v/>
      </c>
      <c r="AA399" s="48" t="str">
        <f ca="1">IF(AND($B399&gt;0,AA$7&gt;0),INDEX(Výskyt[#Data],MATCH($B399,Výskyt[kód-P]),AA$7),"")</f>
        <v/>
      </c>
      <c r="AB399" s="48" t="str">
        <f ca="1">IF(AND($B399&gt;0,AB$7&gt;0),INDEX(Výskyt[#Data],MATCH($B399,Výskyt[kód-P]),AB$7),"")</f>
        <v/>
      </c>
      <c r="AC399" s="48" t="str">
        <f ca="1">IF(AND($B399&gt;0,AC$7&gt;0),INDEX(Výskyt[#Data],MATCH($B399,Výskyt[kód-P]),AC$7),"")</f>
        <v/>
      </c>
      <c r="AD399" s="48" t="str">
        <f ca="1">IF(AND($B399&gt;0,AD$7&gt;0),INDEX(Výskyt[#Data],MATCH($B399,Výskyt[kód-P]),AD$7),"")</f>
        <v/>
      </c>
      <c r="AE399" s="48" t="str">
        <f ca="1">IF(AND($B399&gt;0,AE$7&gt;0),INDEX(Výskyt[#Data],MATCH($B399,Výskyt[kód-P]),AE$7),"")</f>
        <v/>
      </c>
      <c r="AF399" s="48" t="str">
        <f ca="1">IF(AND($B399&gt;0,AF$7&gt;0),INDEX(Výskyt[#Data],MATCH($B399,Výskyt[kód-P]),AF$7),"")</f>
        <v/>
      </c>
      <c r="AG399" s="48" t="str">
        <f ca="1">IF(AND($B399&gt;0,AG$7&gt;0),INDEX(Výskyt[#Data],MATCH($B399,Výskyt[kód-P]),AG$7),"")</f>
        <v/>
      </c>
      <c r="AH399" s="48" t="str">
        <f ca="1">IF(AND($B399&gt;0,AH$7&gt;0),INDEX(Výskyt[#Data],MATCH($B399,Výskyt[kód-P]),AH$7),"")</f>
        <v/>
      </c>
      <c r="AI399" s="48" t="str">
        <f ca="1">IF(AND($B399&gt;0,AI$7&gt;0),INDEX(Výskyt[#Data],MATCH($B399,Výskyt[kód-P]),AI$7),"")</f>
        <v/>
      </c>
      <c r="AJ399" s="48" t="str">
        <f ca="1">IF(AND($B399&gt;0,AJ$7&gt;0),INDEX(Výskyt[#Data],MATCH($B399,Výskyt[kód-P]),AJ$7),"")</f>
        <v/>
      </c>
      <c r="AK399" s="48" t="str">
        <f ca="1">IF(AND($B399&gt;0,AK$7&gt;0),INDEX(Výskyt[#Data],MATCH($B399,Výskyt[kód-P]),AK$7),"")</f>
        <v/>
      </c>
      <c r="AL399" s="48" t="str">
        <f ca="1">IF(AND($B399&gt;0,AL$7&gt;0),INDEX(Výskyt[#Data],MATCH($B399,Výskyt[kód-P]),AL$7),"")</f>
        <v/>
      </c>
      <c r="AM399" s="48" t="str">
        <f ca="1">IF(AND($B399&gt;0,AM$7&gt;0),INDEX(Výskyt[#Data],MATCH($B399,Výskyt[kód-P]),AM$7),"")</f>
        <v/>
      </c>
      <c r="AN399" s="48" t="str">
        <f ca="1">IF(AND($B399&gt;0,AN$7&gt;0),INDEX(Výskyt[#Data],MATCH($B399,Výskyt[kód-P]),AN$7),"")</f>
        <v/>
      </c>
      <c r="AO399" s="48" t="str">
        <f ca="1">IF(AND($B399&gt;0,AO$7&gt;0),INDEX(Výskyt[#Data],MATCH($B399,Výskyt[kód-P]),AO$7),"")</f>
        <v/>
      </c>
      <c r="AP399" s="48" t="str">
        <f ca="1">IF(AND($B399&gt;0,AP$7&gt;0),INDEX(Výskyt[#Data],MATCH($B399,Výskyt[kód-P]),AP$7),"")</f>
        <v/>
      </c>
      <c r="AQ399" s="48" t="str">
        <f ca="1">IF(AND($B399&gt;0,AQ$7&gt;0),INDEX(Výskyt[#Data],MATCH($B399,Výskyt[kód-P]),AQ$7),"")</f>
        <v/>
      </c>
      <c r="AR399" s="48" t="str">
        <f ca="1">IF(AND($B399&gt;0,AR$7&gt;0),INDEX(Výskyt[#Data],MATCH($B399,Výskyt[kód-P]),AR$7),"")</f>
        <v/>
      </c>
      <c r="AS399" s="48" t="str">
        <f ca="1">IF(AND($B399&gt;0,AS$7&gt;0),INDEX(Výskyt[#Data],MATCH($B399,Výskyt[kód-P]),AS$7),"")</f>
        <v/>
      </c>
      <c r="AT399" s="48" t="str">
        <f ca="1">IF(AND($B399&gt;0,AT$7&gt;0),INDEX(Výskyt[#Data],MATCH($B399,Výskyt[kód-P]),AT$7),"")</f>
        <v/>
      </c>
      <c r="AU399" s="48" t="str">
        <f ca="1">IF(AND($B399&gt;0,AU$7&gt;0),INDEX(Výskyt[#Data],MATCH($B399,Výskyt[kód-P]),AU$7),"")</f>
        <v/>
      </c>
      <c r="AV399" s="48" t="str">
        <f ca="1">IF(AND($B399&gt;0,AV$7&gt;0),INDEX(Výskyt[#Data],MATCH($B399,Výskyt[kód-P]),AV$7),"")</f>
        <v/>
      </c>
      <c r="AW399" s="48" t="str">
        <f ca="1">IF(AND($B399&gt;0,AW$7&gt;0),INDEX(Výskyt[#Data],MATCH($B399,Výskyt[kód-P]),AW$7),"")</f>
        <v/>
      </c>
      <c r="AX399" s="48" t="str">
        <f ca="1">IF(AND($B399&gt;0,AX$7&gt;0),INDEX(Výskyt[#Data],MATCH($B399,Výskyt[kód-P]),AX$7),"")</f>
        <v/>
      </c>
      <c r="AY399" s="48" t="str">
        <f ca="1">IF(AND($B399&gt;0,AY$7&gt;0),INDEX(Výskyt[#Data],MATCH($B399,Výskyt[kód-P]),AY$7),"")</f>
        <v/>
      </c>
      <c r="AZ399" s="48" t="str">
        <f ca="1">IF(AND($B399&gt;0,AZ$7&gt;0),INDEX(Výskyt[#Data],MATCH($B399,Výskyt[kód-P]),AZ$7),"")</f>
        <v/>
      </c>
      <c r="BA399" s="48" t="str">
        <f ca="1">IF(AND($B399&gt;0,BA$7&gt;0),INDEX(Výskyt[#Data],MATCH($B399,Výskyt[kód-P]),BA$7),"")</f>
        <v/>
      </c>
      <c r="BB399" s="42"/>
    </row>
    <row r="400" spans="1:54" x14ac:dyDescent="0.4">
      <c r="A400" s="54">
        <v>392</v>
      </c>
      <c r="B400" s="55" t="str">
        <f>IFERROR(INDEX(Výskyt[[poradie]:[kód-P]],MATCH(A400,Výskyt[poradie],0),2),"")</f>
        <v/>
      </c>
      <c r="C400" s="55" t="str">
        <f>IFERROR(INDEX(Cenník[[Kód]:[Názov]],MATCH($B400,Cenník[Kód]),2),"")</f>
        <v/>
      </c>
      <c r="D400" s="48" t="str">
        <f t="shared" ca="1" si="18"/>
        <v/>
      </c>
      <c r="E400" s="56" t="str">
        <f>IFERROR(INDEX(Cenník[[KódN]:[JC]],MATCH($B400,Cenník[KódN]),2),"")</f>
        <v/>
      </c>
      <c r="F400" s="57" t="str">
        <f t="shared" ca="1" si="19"/>
        <v/>
      </c>
      <c r="G400" s="42"/>
      <c r="H400" s="58" t="str">
        <f t="shared" si="20"/>
        <v/>
      </c>
      <c r="I400" s="48" t="str">
        <f ca="1">IF(AND($B400&gt;0,I$7&gt;0),INDEX(Výskyt[#Data],MATCH($B400,Výskyt[kód-P]),I$7),"")</f>
        <v/>
      </c>
      <c r="J400" s="48" t="str">
        <f ca="1">IF(AND($B400&gt;0,J$7&gt;0),INDEX(Výskyt[#Data],MATCH($B400,Výskyt[kód-P]),J$7),"")</f>
        <v/>
      </c>
      <c r="K400" s="48" t="str">
        <f ca="1">IF(AND($B400&gt;0,K$7&gt;0),INDEX(Výskyt[#Data],MATCH($B400,Výskyt[kód-P]),K$7),"")</f>
        <v/>
      </c>
      <c r="L400" s="48" t="str">
        <f ca="1">IF(AND($B400&gt;0,L$7&gt;0),INDEX(Výskyt[#Data],MATCH($B400,Výskyt[kód-P]),L$7),"")</f>
        <v/>
      </c>
      <c r="M400" s="48" t="str">
        <f ca="1">IF(AND($B400&gt;0,M$7&gt;0),INDEX(Výskyt[#Data],MATCH($B400,Výskyt[kód-P]),M$7),"")</f>
        <v/>
      </c>
      <c r="N400" s="48" t="str">
        <f ca="1">IF(AND($B400&gt;0,N$7&gt;0),INDEX(Výskyt[#Data],MATCH($B400,Výskyt[kód-P]),N$7),"")</f>
        <v/>
      </c>
      <c r="O400" s="48" t="str">
        <f ca="1">IF(AND($B400&gt;0,O$7&gt;0),INDEX(Výskyt[#Data],MATCH($B400,Výskyt[kód-P]),O$7),"")</f>
        <v/>
      </c>
      <c r="P400" s="48" t="str">
        <f ca="1">IF(AND($B400&gt;0,P$7&gt;0),INDEX(Výskyt[#Data],MATCH($B400,Výskyt[kód-P]),P$7),"")</f>
        <v/>
      </c>
      <c r="Q400" s="48" t="str">
        <f ca="1">IF(AND($B400&gt;0,Q$7&gt;0),INDEX(Výskyt[#Data],MATCH($B400,Výskyt[kód-P]),Q$7),"")</f>
        <v/>
      </c>
      <c r="R400" s="48" t="str">
        <f ca="1">IF(AND($B400&gt;0,R$7&gt;0),INDEX(Výskyt[#Data],MATCH($B400,Výskyt[kód-P]),R$7),"")</f>
        <v/>
      </c>
      <c r="S400" s="48" t="str">
        <f ca="1">IF(AND($B400&gt;0,S$7&gt;0),INDEX(Výskyt[#Data],MATCH($B400,Výskyt[kód-P]),S$7),"")</f>
        <v/>
      </c>
      <c r="T400" s="48" t="str">
        <f ca="1">IF(AND($B400&gt;0,T$7&gt;0),INDEX(Výskyt[#Data],MATCH($B400,Výskyt[kód-P]),T$7),"")</f>
        <v/>
      </c>
      <c r="U400" s="48" t="str">
        <f ca="1">IF(AND($B400&gt;0,U$7&gt;0),INDEX(Výskyt[#Data],MATCH($B400,Výskyt[kód-P]),U$7),"")</f>
        <v/>
      </c>
      <c r="V400" s="48" t="str">
        <f ca="1">IF(AND($B400&gt;0,V$7&gt;0),INDEX(Výskyt[#Data],MATCH($B400,Výskyt[kód-P]),V$7),"")</f>
        <v/>
      </c>
      <c r="W400" s="48" t="str">
        <f ca="1">IF(AND($B400&gt;0,W$7&gt;0),INDEX(Výskyt[#Data],MATCH($B400,Výskyt[kód-P]),W$7),"")</f>
        <v/>
      </c>
      <c r="X400" s="48" t="str">
        <f ca="1">IF(AND($B400&gt;0,X$7&gt;0),INDEX(Výskyt[#Data],MATCH($B400,Výskyt[kód-P]),X$7),"")</f>
        <v/>
      </c>
      <c r="Y400" s="48" t="str">
        <f ca="1">IF(AND($B400&gt;0,Y$7&gt;0),INDEX(Výskyt[#Data],MATCH($B400,Výskyt[kód-P]),Y$7),"")</f>
        <v/>
      </c>
      <c r="Z400" s="48" t="str">
        <f ca="1">IF(AND($B400&gt;0,Z$7&gt;0),INDEX(Výskyt[#Data],MATCH($B400,Výskyt[kód-P]),Z$7),"")</f>
        <v/>
      </c>
      <c r="AA400" s="48" t="str">
        <f ca="1">IF(AND($B400&gt;0,AA$7&gt;0),INDEX(Výskyt[#Data],MATCH($B400,Výskyt[kód-P]),AA$7),"")</f>
        <v/>
      </c>
      <c r="AB400" s="48" t="str">
        <f ca="1">IF(AND($B400&gt;0,AB$7&gt;0),INDEX(Výskyt[#Data],MATCH($B400,Výskyt[kód-P]),AB$7),"")</f>
        <v/>
      </c>
      <c r="AC400" s="48" t="str">
        <f ca="1">IF(AND($B400&gt;0,AC$7&gt;0),INDEX(Výskyt[#Data],MATCH($B400,Výskyt[kód-P]),AC$7),"")</f>
        <v/>
      </c>
      <c r="AD400" s="48" t="str">
        <f ca="1">IF(AND($B400&gt;0,AD$7&gt;0),INDEX(Výskyt[#Data],MATCH($B400,Výskyt[kód-P]),AD$7),"")</f>
        <v/>
      </c>
      <c r="AE400" s="48" t="str">
        <f ca="1">IF(AND($B400&gt;0,AE$7&gt;0),INDEX(Výskyt[#Data],MATCH($B400,Výskyt[kód-P]),AE$7),"")</f>
        <v/>
      </c>
      <c r="AF400" s="48" t="str">
        <f ca="1">IF(AND($B400&gt;0,AF$7&gt;0),INDEX(Výskyt[#Data],MATCH($B400,Výskyt[kód-P]),AF$7),"")</f>
        <v/>
      </c>
      <c r="AG400" s="48" t="str">
        <f ca="1">IF(AND($B400&gt;0,AG$7&gt;0),INDEX(Výskyt[#Data],MATCH($B400,Výskyt[kód-P]),AG$7),"")</f>
        <v/>
      </c>
      <c r="AH400" s="48" t="str">
        <f ca="1">IF(AND($B400&gt;0,AH$7&gt;0),INDEX(Výskyt[#Data],MATCH($B400,Výskyt[kód-P]),AH$7),"")</f>
        <v/>
      </c>
      <c r="AI400" s="48" t="str">
        <f ca="1">IF(AND($B400&gt;0,AI$7&gt;0),INDEX(Výskyt[#Data],MATCH($B400,Výskyt[kód-P]),AI$7),"")</f>
        <v/>
      </c>
      <c r="AJ400" s="48" t="str">
        <f ca="1">IF(AND($B400&gt;0,AJ$7&gt;0),INDEX(Výskyt[#Data],MATCH($B400,Výskyt[kód-P]),AJ$7),"")</f>
        <v/>
      </c>
      <c r="AK400" s="48" t="str">
        <f ca="1">IF(AND($B400&gt;0,AK$7&gt;0),INDEX(Výskyt[#Data],MATCH($B400,Výskyt[kód-P]),AK$7),"")</f>
        <v/>
      </c>
      <c r="AL400" s="48" t="str">
        <f ca="1">IF(AND($B400&gt;0,AL$7&gt;0),INDEX(Výskyt[#Data],MATCH($B400,Výskyt[kód-P]),AL$7),"")</f>
        <v/>
      </c>
      <c r="AM400" s="48" t="str">
        <f ca="1">IF(AND($B400&gt;0,AM$7&gt;0),INDEX(Výskyt[#Data],MATCH($B400,Výskyt[kód-P]),AM$7),"")</f>
        <v/>
      </c>
      <c r="AN400" s="48" t="str">
        <f ca="1">IF(AND($B400&gt;0,AN$7&gt;0),INDEX(Výskyt[#Data],MATCH($B400,Výskyt[kód-P]),AN$7),"")</f>
        <v/>
      </c>
      <c r="AO400" s="48" t="str">
        <f ca="1">IF(AND($B400&gt;0,AO$7&gt;0),INDEX(Výskyt[#Data],MATCH($B400,Výskyt[kód-P]),AO$7),"")</f>
        <v/>
      </c>
      <c r="AP400" s="48" t="str">
        <f ca="1">IF(AND($B400&gt;0,AP$7&gt;0),INDEX(Výskyt[#Data],MATCH($B400,Výskyt[kód-P]),AP$7),"")</f>
        <v/>
      </c>
      <c r="AQ400" s="48" t="str">
        <f ca="1">IF(AND($B400&gt;0,AQ$7&gt;0),INDEX(Výskyt[#Data],MATCH($B400,Výskyt[kód-P]),AQ$7),"")</f>
        <v/>
      </c>
      <c r="AR400" s="48" t="str">
        <f ca="1">IF(AND($B400&gt;0,AR$7&gt;0),INDEX(Výskyt[#Data],MATCH($B400,Výskyt[kód-P]),AR$7),"")</f>
        <v/>
      </c>
      <c r="AS400" s="48" t="str">
        <f ca="1">IF(AND($B400&gt;0,AS$7&gt;0),INDEX(Výskyt[#Data],MATCH($B400,Výskyt[kód-P]),AS$7),"")</f>
        <v/>
      </c>
      <c r="AT400" s="48" t="str">
        <f ca="1">IF(AND($B400&gt;0,AT$7&gt;0),INDEX(Výskyt[#Data],MATCH($B400,Výskyt[kód-P]),AT$7),"")</f>
        <v/>
      </c>
      <c r="AU400" s="48" t="str">
        <f ca="1">IF(AND($B400&gt;0,AU$7&gt;0),INDEX(Výskyt[#Data],MATCH($B400,Výskyt[kód-P]),AU$7),"")</f>
        <v/>
      </c>
      <c r="AV400" s="48" t="str">
        <f ca="1">IF(AND($B400&gt;0,AV$7&gt;0),INDEX(Výskyt[#Data],MATCH($B400,Výskyt[kód-P]),AV$7),"")</f>
        <v/>
      </c>
      <c r="AW400" s="48" t="str">
        <f ca="1">IF(AND($B400&gt;0,AW$7&gt;0),INDEX(Výskyt[#Data],MATCH($B400,Výskyt[kód-P]),AW$7),"")</f>
        <v/>
      </c>
      <c r="AX400" s="48" t="str">
        <f ca="1">IF(AND($B400&gt;0,AX$7&gt;0),INDEX(Výskyt[#Data],MATCH($B400,Výskyt[kód-P]),AX$7),"")</f>
        <v/>
      </c>
      <c r="AY400" s="48" t="str">
        <f ca="1">IF(AND($B400&gt;0,AY$7&gt;0),INDEX(Výskyt[#Data],MATCH($B400,Výskyt[kód-P]),AY$7),"")</f>
        <v/>
      </c>
      <c r="AZ400" s="48" t="str">
        <f ca="1">IF(AND($B400&gt;0,AZ$7&gt;0),INDEX(Výskyt[#Data],MATCH($B400,Výskyt[kód-P]),AZ$7),"")</f>
        <v/>
      </c>
      <c r="BA400" s="48" t="str">
        <f ca="1">IF(AND($B400&gt;0,BA$7&gt;0),INDEX(Výskyt[#Data],MATCH($B400,Výskyt[kód-P]),BA$7),"")</f>
        <v/>
      </c>
      <c r="BB400" s="42"/>
    </row>
    <row r="401" spans="1:54" x14ac:dyDescent="0.4">
      <c r="A401" s="54">
        <v>393</v>
      </c>
      <c r="B401" s="55" t="str">
        <f>IFERROR(INDEX(Výskyt[[poradie]:[kód-P]],MATCH(A401,Výskyt[poradie],0),2),"")</f>
        <v/>
      </c>
      <c r="C401" s="55" t="str">
        <f>IFERROR(INDEX(Cenník[[Kód]:[Názov]],MATCH($B401,Cenník[Kód]),2),"")</f>
        <v/>
      </c>
      <c r="D401" s="48" t="str">
        <f t="shared" ca="1" si="18"/>
        <v/>
      </c>
      <c r="E401" s="56" t="str">
        <f>IFERROR(INDEX(Cenník[[KódN]:[JC]],MATCH($B401,Cenník[KódN]),2),"")</f>
        <v/>
      </c>
      <c r="F401" s="57" t="str">
        <f t="shared" ca="1" si="19"/>
        <v/>
      </c>
      <c r="G401" s="42"/>
      <c r="H401" s="58" t="str">
        <f t="shared" si="20"/>
        <v/>
      </c>
      <c r="I401" s="48" t="str">
        <f ca="1">IF(AND($B401&gt;0,I$7&gt;0),INDEX(Výskyt[#Data],MATCH($B401,Výskyt[kód-P]),I$7),"")</f>
        <v/>
      </c>
      <c r="J401" s="48" t="str">
        <f ca="1">IF(AND($B401&gt;0,J$7&gt;0),INDEX(Výskyt[#Data],MATCH($B401,Výskyt[kód-P]),J$7),"")</f>
        <v/>
      </c>
      <c r="K401" s="48" t="str">
        <f ca="1">IF(AND($B401&gt;0,K$7&gt;0),INDEX(Výskyt[#Data],MATCH($B401,Výskyt[kód-P]),K$7),"")</f>
        <v/>
      </c>
      <c r="L401" s="48" t="str">
        <f ca="1">IF(AND($B401&gt;0,L$7&gt;0),INDEX(Výskyt[#Data],MATCH($B401,Výskyt[kód-P]),L$7),"")</f>
        <v/>
      </c>
      <c r="M401" s="48" t="str">
        <f ca="1">IF(AND($B401&gt;0,M$7&gt;0),INDEX(Výskyt[#Data],MATCH($B401,Výskyt[kód-P]),M$7),"")</f>
        <v/>
      </c>
      <c r="N401" s="48" t="str">
        <f ca="1">IF(AND($B401&gt;0,N$7&gt;0),INDEX(Výskyt[#Data],MATCH($B401,Výskyt[kód-P]),N$7),"")</f>
        <v/>
      </c>
      <c r="O401" s="48" t="str">
        <f ca="1">IF(AND($B401&gt;0,O$7&gt;0),INDEX(Výskyt[#Data],MATCH($B401,Výskyt[kód-P]),O$7),"")</f>
        <v/>
      </c>
      <c r="P401" s="48" t="str">
        <f ca="1">IF(AND($B401&gt;0,P$7&gt;0),INDEX(Výskyt[#Data],MATCH($B401,Výskyt[kód-P]),P$7),"")</f>
        <v/>
      </c>
      <c r="Q401" s="48" t="str">
        <f ca="1">IF(AND($B401&gt;0,Q$7&gt;0),INDEX(Výskyt[#Data],MATCH($B401,Výskyt[kód-P]),Q$7),"")</f>
        <v/>
      </c>
      <c r="R401" s="48" t="str">
        <f ca="1">IF(AND($B401&gt;0,R$7&gt;0),INDEX(Výskyt[#Data],MATCH($B401,Výskyt[kód-P]),R$7),"")</f>
        <v/>
      </c>
      <c r="S401" s="48" t="str">
        <f ca="1">IF(AND($B401&gt;0,S$7&gt;0),INDEX(Výskyt[#Data],MATCH($B401,Výskyt[kód-P]),S$7),"")</f>
        <v/>
      </c>
      <c r="T401" s="48" t="str">
        <f ca="1">IF(AND($B401&gt;0,T$7&gt;0),INDEX(Výskyt[#Data],MATCH($B401,Výskyt[kód-P]),T$7),"")</f>
        <v/>
      </c>
      <c r="U401" s="48" t="str">
        <f ca="1">IF(AND($B401&gt;0,U$7&gt;0),INDEX(Výskyt[#Data],MATCH($B401,Výskyt[kód-P]),U$7),"")</f>
        <v/>
      </c>
      <c r="V401" s="48" t="str">
        <f ca="1">IF(AND($B401&gt;0,V$7&gt;0),INDEX(Výskyt[#Data],MATCH($B401,Výskyt[kód-P]),V$7),"")</f>
        <v/>
      </c>
      <c r="W401" s="48" t="str">
        <f ca="1">IF(AND($B401&gt;0,W$7&gt;0),INDEX(Výskyt[#Data],MATCH($B401,Výskyt[kód-P]),W$7),"")</f>
        <v/>
      </c>
      <c r="X401" s="48" t="str">
        <f ca="1">IF(AND($B401&gt;0,X$7&gt;0),INDEX(Výskyt[#Data],MATCH($B401,Výskyt[kód-P]),X$7),"")</f>
        <v/>
      </c>
      <c r="Y401" s="48" t="str">
        <f ca="1">IF(AND($B401&gt;0,Y$7&gt;0),INDEX(Výskyt[#Data],MATCH($B401,Výskyt[kód-P]),Y$7),"")</f>
        <v/>
      </c>
      <c r="Z401" s="48" t="str">
        <f ca="1">IF(AND($B401&gt;0,Z$7&gt;0),INDEX(Výskyt[#Data],MATCH($B401,Výskyt[kód-P]),Z$7),"")</f>
        <v/>
      </c>
      <c r="AA401" s="48" t="str">
        <f ca="1">IF(AND($B401&gt;0,AA$7&gt;0),INDEX(Výskyt[#Data],MATCH($B401,Výskyt[kód-P]),AA$7),"")</f>
        <v/>
      </c>
      <c r="AB401" s="48" t="str">
        <f ca="1">IF(AND($B401&gt;0,AB$7&gt;0),INDEX(Výskyt[#Data],MATCH($B401,Výskyt[kód-P]),AB$7),"")</f>
        <v/>
      </c>
      <c r="AC401" s="48" t="str">
        <f ca="1">IF(AND($B401&gt;0,AC$7&gt;0),INDEX(Výskyt[#Data],MATCH($B401,Výskyt[kód-P]),AC$7),"")</f>
        <v/>
      </c>
      <c r="AD401" s="48" t="str">
        <f ca="1">IF(AND($B401&gt;0,AD$7&gt;0),INDEX(Výskyt[#Data],MATCH($B401,Výskyt[kód-P]),AD$7),"")</f>
        <v/>
      </c>
      <c r="AE401" s="48" t="str">
        <f ca="1">IF(AND($B401&gt;0,AE$7&gt;0),INDEX(Výskyt[#Data],MATCH($B401,Výskyt[kód-P]),AE$7),"")</f>
        <v/>
      </c>
      <c r="AF401" s="48" t="str">
        <f ca="1">IF(AND($B401&gt;0,AF$7&gt;0),INDEX(Výskyt[#Data],MATCH($B401,Výskyt[kód-P]),AF$7),"")</f>
        <v/>
      </c>
      <c r="AG401" s="48" t="str">
        <f ca="1">IF(AND($B401&gt;0,AG$7&gt;0),INDEX(Výskyt[#Data],MATCH($B401,Výskyt[kód-P]),AG$7),"")</f>
        <v/>
      </c>
      <c r="AH401" s="48" t="str">
        <f ca="1">IF(AND($B401&gt;0,AH$7&gt;0),INDEX(Výskyt[#Data],MATCH($B401,Výskyt[kód-P]),AH$7),"")</f>
        <v/>
      </c>
      <c r="AI401" s="48" t="str">
        <f ca="1">IF(AND($B401&gt;0,AI$7&gt;0),INDEX(Výskyt[#Data],MATCH($B401,Výskyt[kód-P]),AI$7),"")</f>
        <v/>
      </c>
      <c r="AJ401" s="48" t="str">
        <f ca="1">IF(AND($B401&gt;0,AJ$7&gt;0),INDEX(Výskyt[#Data],MATCH($B401,Výskyt[kód-P]),AJ$7),"")</f>
        <v/>
      </c>
      <c r="AK401" s="48" t="str">
        <f ca="1">IF(AND($B401&gt;0,AK$7&gt;0),INDEX(Výskyt[#Data],MATCH($B401,Výskyt[kód-P]),AK$7),"")</f>
        <v/>
      </c>
      <c r="AL401" s="48" t="str">
        <f ca="1">IF(AND($B401&gt;0,AL$7&gt;0),INDEX(Výskyt[#Data],MATCH($B401,Výskyt[kód-P]),AL$7),"")</f>
        <v/>
      </c>
      <c r="AM401" s="48" t="str">
        <f ca="1">IF(AND($B401&gt;0,AM$7&gt;0),INDEX(Výskyt[#Data],MATCH($B401,Výskyt[kód-P]),AM$7),"")</f>
        <v/>
      </c>
      <c r="AN401" s="48" t="str">
        <f ca="1">IF(AND($B401&gt;0,AN$7&gt;0),INDEX(Výskyt[#Data],MATCH($B401,Výskyt[kód-P]),AN$7),"")</f>
        <v/>
      </c>
      <c r="AO401" s="48" t="str">
        <f ca="1">IF(AND($B401&gt;0,AO$7&gt;0),INDEX(Výskyt[#Data],MATCH($B401,Výskyt[kód-P]),AO$7),"")</f>
        <v/>
      </c>
      <c r="AP401" s="48" t="str">
        <f ca="1">IF(AND($B401&gt;0,AP$7&gt;0),INDEX(Výskyt[#Data],MATCH($B401,Výskyt[kód-P]),AP$7),"")</f>
        <v/>
      </c>
      <c r="AQ401" s="48" t="str">
        <f ca="1">IF(AND($B401&gt;0,AQ$7&gt;0),INDEX(Výskyt[#Data],MATCH($B401,Výskyt[kód-P]),AQ$7),"")</f>
        <v/>
      </c>
      <c r="AR401" s="48" t="str">
        <f ca="1">IF(AND($B401&gt;0,AR$7&gt;0),INDEX(Výskyt[#Data],MATCH($B401,Výskyt[kód-P]),AR$7),"")</f>
        <v/>
      </c>
      <c r="AS401" s="48" t="str">
        <f ca="1">IF(AND($B401&gt;0,AS$7&gt;0),INDEX(Výskyt[#Data],MATCH($B401,Výskyt[kód-P]),AS$7),"")</f>
        <v/>
      </c>
      <c r="AT401" s="48" t="str">
        <f ca="1">IF(AND($B401&gt;0,AT$7&gt;0),INDEX(Výskyt[#Data],MATCH($B401,Výskyt[kód-P]),AT$7),"")</f>
        <v/>
      </c>
      <c r="AU401" s="48" t="str">
        <f ca="1">IF(AND($B401&gt;0,AU$7&gt;0),INDEX(Výskyt[#Data],MATCH($B401,Výskyt[kód-P]),AU$7),"")</f>
        <v/>
      </c>
      <c r="AV401" s="48" t="str">
        <f ca="1">IF(AND($B401&gt;0,AV$7&gt;0),INDEX(Výskyt[#Data],MATCH($B401,Výskyt[kód-P]),AV$7),"")</f>
        <v/>
      </c>
      <c r="AW401" s="48" t="str">
        <f ca="1">IF(AND($B401&gt;0,AW$7&gt;0),INDEX(Výskyt[#Data],MATCH($B401,Výskyt[kód-P]),AW$7),"")</f>
        <v/>
      </c>
      <c r="AX401" s="48" t="str">
        <f ca="1">IF(AND($B401&gt;0,AX$7&gt;0),INDEX(Výskyt[#Data],MATCH($B401,Výskyt[kód-P]),AX$7),"")</f>
        <v/>
      </c>
      <c r="AY401" s="48" t="str">
        <f ca="1">IF(AND($B401&gt;0,AY$7&gt;0),INDEX(Výskyt[#Data],MATCH($B401,Výskyt[kód-P]),AY$7),"")</f>
        <v/>
      </c>
      <c r="AZ401" s="48" t="str">
        <f ca="1">IF(AND($B401&gt;0,AZ$7&gt;0),INDEX(Výskyt[#Data],MATCH($B401,Výskyt[kód-P]),AZ$7),"")</f>
        <v/>
      </c>
      <c r="BA401" s="48" t="str">
        <f ca="1">IF(AND($B401&gt;0,BA$7&gt;0),INDEX(Výskyt[#Data],MATCH($B401,Výskyt[kód-P]),BA$7),"")</f>
        <v/>
      </c>
      <c r="BB401" s="42"/>
    </row>
    <row r="402" spans="1:54" x14ac:dyDescent="0.4">
      <c r="A402" s="54">
        <v>394</v>
      </c>
      <c r="B402" s="55" t="str">
        <f>IFERROR(INDEX(Výskyt[[poradie]:[kód-P]],MATCH(A402,Výskyt[poradie],0),2),"")</f>
        <v/>
      </c>
      <c r="C402" s="55" t="str">
        <f>IFERROR(INDEX(Cenník[[Kód]:[Názov]],MATCH($B402,Cenník[Kód]),2),"")</f>
        <v/>
      </c>
      <c r="D402" s="48" t="str">
        <f t="shared" ca="1" si="18"/>
        <v/>
      </c>
      <c r="E402" s="56" t="str">
        <f>IFERROR(INDEX(Cenník[[KódN]:[JC]],MATCH($B402,Cenník[KódN]),2),"")</f>
        <v/>
      </c>
      <c r="F402" s="57" t="str">
        <f t="shared" ca="1" si="19"/>
        <v/>
      </c>
      <c r="G402" s="42"/>
      <c r="H402" s="58" t="str">
        <f t="shared" si="20"/>
        <v/>
      </c>
      <c r="I402" s="48" t="str">
        <f ca="1">IF(AND($B402&gt;0,I$7&gt;0),INDEX(Výskyt[#Data],MATCH($B402,Výskyt[kód-P]),I$7),"")</f>
        <v/>
      </c>
      <c r="J402" s="48" t="str">
        <f ca="1">IF(AND($B402&gt;0,J$7&gt;0),INDEX(Výskyt[#Data],MATCH($B402,Výskyt[kód-P]),J$7),"")</f>
        <v/>
      </c>
      <c r="K402" s="48" t="str">
        <f ca="1">IF(AND($B402&gt;0,K$7&gt;0),INDEX(Výskyt[#Data],MATCH($B402,Výskyt[kód-P]),K$7),"")</f>
        <v/>
      </c>
      <c r="L402" s="48" t="str">
        <f ca="1">IF(AND($B402&gt;0,L$7&gt;0),INDEX(Výskyt[#Data],MATCH($B402,Výskyt[kód-P]),L$7),"")</f>
        <v/>
      </c>
      <c r="M402" s="48" t="str">
        <f ca="1">IF(AND($B402&gt;0,M$7&gt;0),INDEX(Výskyt[#Data],MATCH($B402,Výskyt[kód-P]),M$7),"")</f>
        <v/>
      </c>
      <c r="N402" s="48" t="str">
        <f ca="1">IF(AND($B402&gt;0,N$7&gt;0),INDEX(Výskyt[#Data],MATCH($B402,Výskyt[kód-P]),N$7),"")</f>
        <v/>
      </c>
      <c r="O402" s="48" t="str">
        <f ca="1">IF(AND($B402&gt;0,O$7&gt;0),INDEX(Výskyt[#Data],MATCH($B402,Výskyt[kód-P]),O$7),"")</f>
        <v/>
      </c>
      <c r="P402" s="48" t="str">
        <f ca="1">IF(AND($B402&gt;0,P$7&gt;0),INDEX(Výskyt[#Data],MATCH($B402,Výskyt[kód-P]),P$7),"")</f>
        <v/>
      </c>
      <c r="Q402" s="48" t="str">
        <f ca="1">IF(AND($B402&gt;0,Q$7&gt;0),INDEX(Výskyt[#Data],MATCH($B402,Výskyt[kód-P]),Q$7),"")</f>
        <v/>
      </c>
      <c r="R402" s="48" t="str">
        <f ca="1">IF(AND($B402&gt;0,R$7&gt;0),INDEX(Výskyt[#Data],MATCH($B402,Výskyt[kód-P]),R$7),"")</f>
        <v/>
      </c>
      <c r="S402" s="48" t="str">
        <f ca="1">IF(AND($B402&gt;0,S$7&gt;0),INDEX(Výskyt[#Data],MATCH($B402,Výskyt[kód-P]),S$7),"")</f>
        <v/>
      </c>
      <c r="T402" s="48" t="str">
        <f ca="1">IF(AND($B402&gt;0,T$7&gt;0),INDEX(Výskyt[#Data],MATCH($B402,Výskyt[kód-P]),T$7),"")</f>
        <v/>
      </c>
      <c r="U402" s="48" t="str">
        <f ca="1">IF(AND($B402&gt;0,U$7&gt;0),INDEX(Výskyt[#Data],MATCH($B402,Výskyt[kód-P]),U$7),"")</f>
        <v/>
      </c>
      <c r="V402" s="48" t="str">
        <f ca="1">IF(AND($B402&gt;0,V$7&gt;0),INDEX(Výskyt[#Data],MATCH($B402,Výskyt[kód-P]),V$7),"")</f>
        <v/>
      </c>
      <c r="W402" s="48" t="str">
        <f ca="1">IF(AND($B402&gt;0,W$7&gt;0),INDEX(Výskyt[#Data],MATCH($B402,Výskyt[kód-P]),W$7),"")</f>
        <v/>
      </c>
      <c r="X402" s="48" t="str">
        <f ca="1">IF(AND($B402&gt;0,X$7&gt;0),INDEX(Výskyt[#Data],MATCH($B402,Výskyt[kód-P]),X$7),"")</f>
        <v/>
      </c>
      <c r="Y402" s="48" t="str">
        <f ca="1">IF(AND($B402&gt;0,Y$7&gt;0),INDEX(Výskyt[#Data],MATCH($B402,Výskyt[kód-P]),Y$7),"")</f>
        <v/>
      </c>
      <c r="Z402" s="48" t="str">
        <f ca="1">IF(AND($B402&gt;0,Z$7&gt;0),INDEX(Výskyt[#Data],MATCH($B402,Výskyt[kód-P]),Z$7),"")</f>
        <v/>
      </c>
      <c r="AA402" s="48" t="str">
        <f ca="1">IF(AND($B402&gt;0,AA$7&gt;0),INDEX(Výskyt[#Data],MATCH($B402,Výskyt[kód-P]),AA$7),"")</f>
        <v/>
      </c>
      <c r="AB402" s="48" t="str">
        <f ca="1">IF(AND($B402&gt;0,AB$7&gt;0),INDEX(Výskyt[#Data],MATCH($B402,Výskyt[kód-P]),AB$7),"")</f>
        <v/>
      </c>
      <c r="AC402" s="48" t="str">
        <f ca="1">IF(AND($B402&gt;0,AC$7&gt;0),INDEX(Výskyt[#Data],MATCH($B402,Výskyt[kód-P]),AC$7),"")</f>
        <v/>
      </c>
      <c r="AD402" s="48" t="str">
        <f ca="1">IF(AND($B402&gt;0,AD$7&gt;0),INDEX(Výskyt[#Data],MATCH($B402,Výskyt[kód-P]),AD$7),"")</f>
        <v/>
      </c>
      <c r="AE402" s="48" t="str">
        <f ca="1">IF(AND($B402&gt;0,AE$7&gt;0),INDEX(Výskyt[#Data],MATCH($B402,Výskyt[kód-P]),AE$7),"")</f>
        <v/>
      </c>
      <c r="AF402" s="48" t="str">
        <f ca="1">IF(AND($B402&gt;0,AF$7&gt;0),INDEX(Výskyt[#Data],MATCH($B402,Výskyt[kód-P]),AF$7),"")</f>
        <v/>
      </c>
      <c r="AG402" s="48" t="str">
        <f ca="1">IF(AND($B402&gt;0,AG$7&gt;0),INDEX(Výskyt[#Data],MATCH($B402,Výskyt[kód-P]),AG$7),"")</f>
        <v/>
      </c>
      <c r="AH402" s="48" t="str">
        <f ca="1">IF(AND($B402&gt;0,AH$7&gt;0),INDEX(Výskyt[#Data],MATCH($B402,Výskyt[kód-P]),AH$7),"")</f>
        <v/>
      </c>
      <c r="AI402" s="48" t="str">
        <f ca="1">IF(AND($B402&gt;0,AI$7&gt;0),INDEX(Výskyt[#Data],MATCH($B402,Výskyt[kód-P]),AI$7),"")</f>
        <v/>
      </c>
      <c r="AJ402" s="48" t="str">
        <f ca="1">IF(AND($B402&gt;0,AJ$7&gt;0),INDEX(Výskyt[#Data],MATCH($B402,Výskyt[kód-P]),AJ$7),"")</f>
        <v/>
      </c>
      <c r="AK402" s="48" t="str">
        <f ca="1">IF(AND($B402&gt;0,AK$7&gt;0),INDEX(Výskyt[#Data],MATCH($B402,Výskyt[kód-P]),AK$7),"")</f>
        <v/>
      </c>
      <c r="AL402" s="48" t="str">
        <f ca="1">IF(AND($B402&gt;0,AL$7&gt;0),INDEX(Výskyt[#Data],MATCH($B402,Výskyt[kód-P]),AL$7),"")</f>
        <v/>
      </c>
      <c r="AM402" s="48" t="str">
        <f ca="1">IF(AND($B402&gt;0,AM$7&gt;0),INDEX(Výskyt[#Data],MATCH($B402,Výskyt[kód-P]),AM$7),"")</f>
        <v/>
      </c>
      <c r="AN402" s="48" t="str">
        <f ca="1">IF(AND($B402&gt;0,AN$7&gt;0),INDEX(Výskyt[#Data],MATCH($B402,Výskyt[kód-P]),AN$7),"")</f>
        <v/>
      </c>
      <c r="AO402" s="48" t="str">
        <f ca="1">IF(AND($B402&gt;0,AO$7&gt;0),INDEX(Výskyt[#Data],MATCH($B402,Výskyt[kód-P]),AO$7),"")</f>
        <v/>
      </c>
      <c r="AP402" s="48" t="str">
        <f ca="1">IF(AND($B402&gt;0,AP$7&gt;0),INDEX(Výskyt[#Data],MATCH($B402,Výskyt[kód-P]),AP$7),"")</f>
        <v/>
      </c>
      <c r="AQ402" s="48" t="str">
        <f ca="1">IF(AND($B402&gt;0,AQ$7&gt;0),INDEX(Výskyt[#Data],MATCH($B402,Výskyt[kód-P]),AQ$7),"")</f>
        <v/>
      </c>
      <c r="AR402" s="48" t="str">
        <f ca="1">IF(AND($B402&gt;0,AR$7&gt;0),INDEX(Výskyt[#Data],MATCH($B402,Výskyt[kód-P]),AR$7),"")</f>
        <v/>
      </c>
      <c r="AS402" s="48" t="str">
        <f ca="1">IF(AND($B402&gt;0,AS$7&gt;0),INDEX(Výskyt[#Data],MATCH($B402,Výskyt[kód-P]),AS$7),"")</f>
        <v/>
      </c>
      <c r="AT402" s="48" t="str">
        <f ca="1">IF(AND($B402&gt;0,AT$7&gt;0),INDEX(Výskyt[#Data],MATCH($B402,Výskyt[kód-P]),AT$7),"")</f>
        <v/>
      </c>
      <c r="AU402" s="48" t="str">
        <f ca="1">IF(AND($B402&gt;0,AU$7&gt;0),INDEX(Výskyt[#Data],MATCH($B402,Výskyt[kód-P]),AU$7),"")</f>
        <v/>
      </c>
      <c r="AV402" s="48" t="str">
        <f ca="1">IF(AND($B402&gt;0,AV$7&gt;0),INDEX(Výskyt[#Data],MATCH($B402,Výskyt[kód-P]),AV$7),"")</f>
        <v/>
      </c>
      <c r="AW402" s="48" t="str">
        <f ca="1">IF(AND($B402&gt;0,AW$7&gt;0),INDEX(Výskyt[#Data],MATCH($B402,Výskyt[kód-P]),AW$7),"")</f>
        <v/>
      </c>
      <c r="AX402" s="48" t="str">
        <f ca="1">IF(AND($B402&gt;0,AX$7&gt;0),INDEX(Výskyt[#Data],MATCH($B402,Výskyt[kód-P]),AX$7),"")</f>
        <v/>
      </c>
      <c r="AY402" s="48" t="str">
        <f ca="1">IF(AND($B402&gt;0,AY$7&gt;0),INDEX(Výskyt[#Data],MATCH($B402,Výskyt[kód-P]),AY$7),"")</f>
        <v/>
      </c>
      <c r="AZ402" s="48" t="str">
        <f ca="1">IF(AND($B402&gt;0,AZ$7&gt;0),INDEX(Výskyt[#Data],MATCH($B402,Výskyt[kód-P]),AZ$7),"")</f>
        <v/>
      </c>
      <c r="BA402" s="48" t="str">
        <f ca="1">IF(AND($B402&gt;0,BA$7&gt;0),INDEX(Výskyt[#Data],MATCH($B402,Výskyt[kód-P]),BA$7),"")</f>
        <v/>
      </c>
      <c r="BB402" s="42"/>
    </row>
    <row r="403" spans="1:54" x14ac:dyDescent="0.4">
      <c r="A403" s="54">
        <v>395</v>
      </c>
      <c r="B403" s="55" t="str">
        <f>IFERROR(INDEX(Výskyt[[poradie]:[kód-P]],MATCH(A403,Výskyt[poradie],0),2),"")</f>
        <v/>
      </c>
      <c r="C403" s="55" t="str">
        <f>IFERROR(INDEX(Cenník[[Kód]:[Názov]],MATCH($B403,Cenník[Kód]),2),"")</f>
        <v/>
      </c>
      <c r="D403" s="48" t="str">
        <f t="shared" ca="1" si="18"/>
        <v/>
      </c>
      <c r="E403" s="56" t="str">
        <f>IFERROR(INDEX(Cenník[[KódN]:[JC]],MATCH($B403,Cenník[KódN]),2),"")</f>
        <v/>
      </c>
      <c r="F403" s="57" t="str">
        <f t="shared" ca="1" si="19"/>
        <v/>
      </c>
      <c r="G403" s="42"/>
      <c r="H403" s="58" t="str">
        <f t="shared" si="20"/>
        <v/>
      </c>
      <c r="I403" s="48" t="str">
        <f ca="1">IF(AND($B403&gt;0,I$7&gt;0),INDEX(Výskyt[#Data],MATCH($B403,Výskyt[kód-P]),I$7),"")</f>
        <v/>
      </c>
      <c r="J403" s="48" t="str">
        <f ca="1">IF(AND($B403&gt;0,J$7&gt;0),INDEX(Výskyt[#Data],MATCH($B403,Výskyt[kód-P]),J$7),"")</f>
        <v/>
      </c>
      <c r="K403" s="48" t="str">
        <f ca="1">IF(AND($B403&gt;0,K$7&gt;0),INDEX(Výskyt[#Data],MATCH($B403,Výskyt[kód-P]),K$7),"")</f>
        <v/>
      </c>
      <c r="L403" s="48" t="str">
        <f ca="1">IF(AND($B403&gt;0,L$7&gt;0),INDEX(Výskyt[#Data],MATCH($B403,Výskyt[kód-P]),L$7),"")</f>
        <v/>
      </c>
      <c r="M403" s="48" t="str">
        <f ca="1">IF(AND($B403&gt;0,M$7&gt;0),INDEX(Výskyt[#Data],MATCH($B403,Výskyt[kód-P]),M$7),"")</f>
        <v/>
      </c>
      <c r="N403" s="48" t="str">
        <f ca="1">IF(AND($B403&gt;0,N$7&gt;0),INDEX(Výskyt[#Data],MATCH($B403,Výskyt[kód-P]),N$7),"")</f>
        <v/>
      </c>
      <c r="O403" s="48" t="str">
        <f ca="1">IF(AND($B403&gt;0,O$7&gt;0),INDEX(Výskyt[#Data],MATCH($B403,Výskyt[kód-P]),O$7),"")</f>
        <v/>
      </c>
      <c r="P403" s="48" t="str">
        <f ca="1">IF(AND($B403&gt;0,P$7&gt;0),INDEX(Výskyt[#Data],MATCH($B403,Výskyt[kód-P]),P$7),"")</f>
        <v/>
      </c>
      <c r="Q403" s="48" t="str">
        <f ca="1">IF(AND($B403&gt;0,Q$7&gt;0),INDEX(Výskyt[#Data],MATCH($B403,Výskyt[kód-P]),Q$7),"")</f>
        <v/>
      </c>
      <c r="R403" s="48" t="str">
        <f ca="1">IF(AND($B403&gt;0,R$7&gt;0),INDEX(Výskyt[#Data],MATCH($B403,Výskyt[kód-P]),R$7),"")</f>
        <v/>
      </c>
      <c r="S403" s="48" t="str">
        <f ca="1">IF(AND($B403&gt;0,S$7&gt;0),INDEX(Výskyt[#Data],MATCH($B403,Výskyt[kód-P]),S$7),"")</f>
        <v/>
      </c>
      <c r="T403" s="48" t="str">
        <f ca="1">IF(AND($B403&gt;0,T$7&gt;0),INDEX(Výskyt[#Data],MATCH($B403,Výskyt[kód-P]),T$7),"")</f>
        <v/>
      </c>
      <c r="U403" s="48" t="str">
        <f ca="1">IF(AND($B403&gt;0,U$7&gt;0),INDEX(Výskyt[#Data],MATCH($B403,Výskyt[kód-P]),U$7),"")</f>
        <v/>
      </c>
      <c r="V403" s="48" t="str">
        <f ca="1">IF(AND($B403&gt;0,V$7&gt;0),INDEX(Výskyt[#Data],MATCH($B403,Výskyt[kód-P]),V$7),"")</f>
        <v/>
      </c>
      <c r="W403" s="48" t="str">
        <f ca="1">IF(AND($B403&gt;0,W$7&gt;0),INDEX(Výskyt[#Data],MATCH($B403,Výskyt[kód-P]),W$7),"")</f>
        <v/>
      </c>
      <c r="X403" s="48" t="str">
        <f ca="1">IF(AND($B403&gt;0,X$7&gt;0),INDEX(Výskyt[#Data],MATCH($B403,Výskyt[kód-P]),X$7),"")</f>
        <v/>
      </c>
      <c r="Y403" s="48" t="str">
        <f ca="1">IF(AND($B403&gt;0,Y$7&gt;0),INDEX(Výskyt[#Data],MATCH($B403,Výskyt[kód-P]),Y$7),"")</f>
        <v/>
      </c>
      <c r="Z403" s="48" t="str">
        <f ca="1">IF(AND($B403&gt;0,Z$7&gt;0),INDEX(Výskyt[#Data],MATCH($B403,Výskyt[kód-P]),Z$7),"")</f>
        <v/>
      </c>
      <c r="AA403" s="48" t="str">
        <f ca="1">IF(AND($B403&gt;0,AA$7&gt;0),INDEX(Výskyt[#Data],MATCH($B403,Výskyt[kód-P]),AA$7),"")</f>
        <v/>
      </c>
      <c r="AB403" s="48" t="str">
        <f ca="1">IF(AND($B403&gt;0,AB$7&gt;0),INDEX(Výskyt[#Data],MATCH($B403,Výskyt[kód-P]),AB$7),"")</f>
        <v/>
      </c>
      <c r="AC403" s="48" t="str">
        <f ca="1">IF(AND($B403&gt;0,AC$7&gt;0),INDEX(Výskyt[#Data],MATCH($B403,Výskyt[kód-P]),AC$7),"")</f>
        <v/>
      </c>
      <c r="AD403" s="48" t="str">
        <f ca="1">IF(AND($B403&gt;0,AD$7&gt;0),INDEX(Výskyt[#Data],MATCH($B403,Výskyt[kód-P]),AD$7),"")</f>
        <v/>
      </c>
      <c r="AE403" s="48" t="str">
        <f ca="1">IF(AND($B403&gt;0,AE$7&gt;0),INDEX(Výskyt[#Data],MATCH($B403,Výskyt[kód-P]),AE$7),"")</f>
        <v/>
      </c>
      <c r="AF403" s="48" t="str">
        <f ca="1">IF(AND($B403&gt;0,AF$7&gt;0),INDEX(Výskyt[#Data],MATCH($B403,Výskyt[kód-P]),AF$7),"")</f>
        <v/>
      </c>
      <c r="AG403" s="48" t="str">
        <f ca="1">IF(AND($B403&gt;0,AG$7&gt;0),INDEX(Výskyt[#Data],MATCH($B403,Výskyt[kód-P]),AG$7),"")</f>
        <v/>
      </c>
      <c r="AH403" s="48" t="str">
        <f ca="1">IF(AND($B403&gt;0,AH$7&gt;0),INDEX(Výskyt[#Data],MATCH($B403,Výskyt[kód-P]),AH$7),"")</f>
        <v/>
      </c>
      <c r="AI403" s="48" t="str">
        <f ca="1">IF(AND($B403&gt;0,AI$7&gt;0),INDEX(Výskyt[#Data],MATCH($B403,Výskyt[kód-P]),AI$7),"")</f>
        <v/>
      </c>
      <c r="AJ403" s="48" t="str">
        <f ca="1">IF(AND($B403&gt;0,AJ$7&gt;0),INDEX(Výskyt[#Data],MATCH($B403,Výskyt[kód-P]),AJ$7),"")</f>
        <v/>
      </c>
      <c r="AK403" s="48" t="str">
        <f ca="1">IF(AND($B403&gt;0,AK$7&gt;0),INDEX(Výskyt[#Data],MATCH($B403,Výskyt[kód-P]),AK$7),"")</f>
        <v/>
      </c>
      <c r="AL403" s="48" t="str">
        <f ca="1">IF(AND($B403&gt;0,AL$7&gt;0),INDEX(Výskyt[#Data],MATCH($B403,Výskyt[kód-P]),AL$7),"")</f>
        <v/>
      </c>
      <c r="AM403" s="48" t="str">
        <f ca="1">IF(AND($B403&gt;0,AM$7&gt;0),INDEX(Výskyt[#Data],MATCH($B403,Výskyt[kód-P]),AM$7),"")</f>
        <v/>
      </c>
      <c r="AN403" s="48" t="str">
        <f ca="1">IF(AND($B403&gt;0,AN$7&gt;0),INDEX(Výskyt[#Data],MATCH($B403,Výskyt[kód-P]),AN$7),"")</f>
        <v/>
      </c>
      <c r="AO403" s="48" t="str">
        <f ca="1">IF(AND($B403&gt;0,AO$7&gt;0),INDEX(Výskyt[#Data],MATCH($B403,Výskyt[kód-P]),AO$7),"")</f>
        <v/>
      </c>
      <c r="AP403" s="48" t="str">
        <f ca="1">IF(AND($B403&gt;0,AP$7&gt;0),INDEX(Výskyt[#Data],MATCH($B403,Výskyt[kód-P]),AP$7),"")</f>
        <v/>
      </c>
      <c r="AQ403" s="48" t="str">
        <f ca="1">IF(AND($B403&gt;0,AQ$7&gt;0),INDEX(Výskyt[#Data],MATCH($B403,Výskyt[kód-P]),AQ$7),"")</f>
        <v/>
      </c>
      <c r="AR403" s="48" t="str">
        <f ca="1">IF(AND($B403&gt;0,AR$7&gt;0),INDEX(Výskyt[#Data],MATCH($B403,Výskyt[kód-P]),AR$7),"")</f>
        <v/>
      </c>
      <c r="AS403" s="48" t="str">
        <f ca="1">IF(AND($B403&gt;0,AS$7&gt;0),INDEX(Výskyt[#Data],MATCH($B403,Výskyt[kód-P]),AS$7),"")</f>
        <v/>
      </c>
      <c r="AT403" s="48" t="str">
        <f ca="1">IF(AND($B403&gt;0,AT$7&gt;0),INDEX(Výskyt[#Data],MATCH($B403,Výskyt[kód-P]),AT$7),"")</f>
        <v/>
      </c>
      <c r="AU403" s="48" t="str">
        <f ca="1">IF(AND($B403&gt;0,AU$7&gt;0),INDEX(Výskyt[#Data],MATCH($B403,Výskyt[kód-P]),AU$7),"")</f>
        <v/>
      </c>
      <c r="AV403" s="48" t="str">
        <f ca="1">IF(AND($B403&gt;0,AV$7&gt;0),INDEX(Výskyt[#Data],MATCH($B403,Výskyt[kód-P]),AV$7),"")</f>
        <v/>
      </c>
      <c r="AW403" s="48" t="str">
        <f ca="1">IF(AND($B403&gt;0,AW$7&gt;0),INDEX(Výskyt[#Data],MATCH($B403,Výskyt[kód-P]),AW$7),"")</f>
        <v/>
      </c>
      <c r="AX403" s="48" t="str">
        <f ca="1">IF(AND($B403&gt;0,AX$7&gt;0),INDEX(Výskyt[#Data],MATCH($B403,Výskyt[kód-P]),AX$7),"")</f>
        <v/>
      </c>
      <c r="AY403" s="48" t="str">
        <f ca="1">IF(AND($B403&gt;0,AY$7&gt;0),INDEX(Výskyt[#Data],MATCH($B403,Výskyt[kód-P]),AY$7),"")</f>
        <v/>
      </c>
      <c r="AZ403" s="48" t="str">
        <f ca="1">IF(AND($B403&gt;0,AZ$7&gt;0),INDEX(Výskyt[#Data],MATCH($B403,Výskyt[kód-P]),AZ$7),"")</f>
        <v/>
      </c>
      <c r="BA403" s="48" t="str">
        <f ca="1">IF(AND($B403&gt;0,BA$7&gt;0),INDEX(Výskyt[#Data],MATCH($B403,Výskyt[kód-P]),BA$7),"")</f>
        <v/>
      </c>
      <c r="BB403" s="42"/>
    </row>
    <row r="404" spans="1:54" x14ac:dyDescent="0.4">
      <c r="A404" s="54">
        <v>396</v>
      </c>
      <c r="B404" s="55" t="str">
        <f>IFERROR(INDEX(Výskyt[[poradie]:[kód-P]],MATCH(A404,Výskyt[poradie],0),2),"")</f>
        <v/>
      </c>
      <c r="C404" s="55" t="str">
        <f>IFERROR(INDEX(Cenník[[Kód]:[Názov]],MATCH($B404,Cenník[Kód]),2),"")</f>
        <v/>
      </c>
      <c r="D404" s="48" t="str">
        <f t="shared" ca="1" si="18"/>
        <v/>
      </c>
      <c r="E404" s="56" t="str">
        <f>IFERROR(INDEX(Cenník[[KódN]:[JC]],MATCH($B404,Cenník[KódN]),2),"")</f>
        <v/>
      </c>
      <c r="F404" s="57" t="str">
        <f t="shared" ca="1" si="19"/>
        <v/>
      </c>
      <c r="G404" s="42"/>
      <c r="H404" s="58" t="str">
        <f t="shared" si="20"/>
        <v/>
      </c>
      <c r="I404" s="48" t="str">
        <f ca="1">IF(AND($B404&gt;0,I$7&gt;0),INDEX(Výskyt[#Data],MATCH($B404,Výskyt[kód-P]),I$7),"")</f>
        <v/>
      </c>
      <c r="J404" s="48" t="str">
        <f ca="1">IF(AND($B404&gt;0,J$7&gt;0),INDEX(Výskyt[#Data],MATCH($B404,Výskyt[kód-P]),J$7),"")</f>
        <v/>
      </c>
      <c r="K404" s="48" t="str">
        <f ca="1">IF(AND($B404&gt;0,K$7&gt;0),INDEX(Výskyt[#Data],MATCH($B404,Výskyt[kód-P]),K$7),"")</f>
        <v/>
      </c>
      <c r="L404" s="48" t="str">
        <f ca="1">IF(AND($B404&gt;0,L$7&gt;0),INDEX(Výskyt[#Data],MATCH($B404,Výskyt[kód-P]),L$7),"")</f>
        <v/>
      </c>
      <c r="M404" s="48" t="str">
        <f ca="1">IF(AND($B404&gt;0,M$7&gt;0),INDEX(Výskyt[#Data],MATCH($B404,Výskyt[kód-P]),M$7),"")</f>
        <v/>
      </c>
      <c r="N404" s="48" t="str">
        <f ca="1">IF(AND($B404&gt;0,N$7&gt;0),INDEX(Výskyt[#Data],MATCH($B404,Výskyt[kód-P]),N$7),"")</f>
        <v/>
      </c>
      <c r="O404" s="48" t="str">
        <f ca="1">IF(AND($B404&gt;0,O$7&gt;0),INDEX(Výskyt[#Data],MATCH($B404,Výskyt[kód-P]),O$7),"")</f>
        <v/>
      </c>
      <c r="P404" s="48" t="str">
        <f ca="1">IF(AND($B404&gt;0,P$7&gt;0),INDEX(Výskyt[#Data],MATCH($B404,Výskyt[kód-P]),P$7),"")</f>
        <v/>
      </c>
      <c r="Q404" s="48" t="str">
        <f ca="1">IF(AND($B404&gt;0,Q$7&gt;0),INDEX(Výskyt[#Data],MATCH($B404,Výskyt[kód-P]),Q$7),"")</f>
        <v/>
      </c>
      <c r="R404" s="48" t="str">
        <f ca="1">IF(AND($B404&gt;0,R$7&gt;0),INDEX(Výskyt[#Data],MATCH($B404,Výskyt[kód-P]),R$7),"")</f>
        <v/>
      </c>
      <c r="S404" s="48" t="str">
        <f ca="1">IF(AND($B404&gt;0,S$7&gt;0),INDEX(Výskyt[#Data],MATCH($B404,Výskyt[kód-P]),S$7),"")</f>
        <v/>
      </c>
      <c r="T404" s="48" t="str">
        <f ca="1">IF(AND($B404&gt;0,T$7&gt;0),INDEX(Výskyt[#Data],MATCH($B404,Výskyt[kód-P]),T$7),"")</f>
        <v/>
      </c>
      <c r="U404" s="48" t="str">
        <f ca="1">IF(AND($B404&gt;0,U$7&gt;0),INDEX(Výskyt[#Data],MATCH($B404,Výskyt[kód-P]),U$7),"")</f>
        <v/>
      </c>
      <c r="V404" s="48" t="str">
        <f ca="1">IF(AND($B404&gt;0,V$7&gt;0),INDEX(Výskyt[#Data],MATCH($B404,Výskyt[kód-P]),V$7),"")</f>
        <v/>
      </c>
      <c r="W404" s="48" t="str">
        <f ca="1">IF(AND($B404&gt;0,W$7&gt;0),INDEX(Výskyt[#Data],MATCH($B404,Výskyt[kód-P]),W$7),"")</f>
        <v/>
      </c>
      <c r="X404" s="48" t="str">
        <f ca="1">IF(AND($B404&gt;0,X$7&gt;0),INDEX(Výskyt[#Data],MATCH($B404,Výskyt[kód-P]),X$7),"")</f>
        <v/>
      </c>
      <c r="Y404" s="48" t="str">
        <f ca="1">IF(AND($B404&gt;0,Y$7&gt;0),INDEX(Výskyt[#Data],MATCH($B404,Výskyt[kód-P]),Y$7),"")</f>
        <v/>
      </c>
      <c r="Z404" s="48" t="str">
        <f ca="1">IF(AND($B404&gt;0,Z$7&gt;0),INDEX(Výskyt[#Data],MATCH($B404,Výskyt[kód-P]),Z$7),"")</f>
        <v/>
      </c>
      <c r="AA404" s="48" t="str">
        <f ca="1">IF(AND($B404&gt;0,AA$7&gt;0),INDEX(Výskyt[#Data],MATCH($B404,Výskyt[kód-P]),AA$7),"")</f>
        <v/>
      </c>
      <c r="AB404" s="48" t="str">
        <f ca="1">IF(AND($B404&gt;0,AB$7&gt;0),INDEX(Výskyt[#Data],MATCH($B404,Výskyt[kód-P]),AB$7),"")</f>
        <v/>
      </c>
      <c r="AC404" s="48" t="str">
        <f ca="1">IF(AND($B404&gt;0,AC$7&gt;0),INDEX(Výskyt[#Data],MATCH($B404,Výskyt[kód-P]),AC$7),"")</f>
        <v/>
      </c>
      <c r="AD404" s="48" t="str">
        <f ca="1">IF(AND($B404&gt;0,AD$7&gt;0),INDEX(Výskyt[#Data],MATCH($B404,Výskyt[kód-P]),AD$7),"")</f>
        <v/>
      </c>
      <c r="AE404" s="48" t="str">
        <f ca="1">IF(AND($B404&gt;0,AE$7&gt;0),INDEX(Výskyt[#Data],MATCH($B404,Výskyt[kód-P]),AE$7),"")</f>
        <v/>
      </c>
      <c r="AF404" s="48" t="str">
        <f ca="1">IF(AND($B404&gt;0,AF$7&gt;0),INDEX(Výskyt[#Data],MATCH($B404,Výskyt[kód-P]),AF$7),"")</f>
        <v/>
      </c>
      <c r="AG404" s="48" t="str">
        <f ca="1">IF(AND($B404&gt;0,AG$7&gt;0),INDEX(Výskyt[#Data],MATCH($B404,Výskyt[kód-P]),AG$7),"")</f>
        <v/>
      </c>
      <c r="AH404" s="48" t="str">
        <f ca="1">IF(AND($B404&gt;0,AH$7&gt;0),INDEX(Výskyt[#Data],MATCH($B404,Výskyt[kód-P]),AH$7),"")</f>
        <v/>
      </c>
      <c r="AI404" s="48" t="str">
        <f ca="1">IF(AND($B404&gt;0,AI$7&gt;0),INDEX(Výskyt[#Data],MATCH($B404,Výskyt[kód-P]),AI$7),"")</f>
        <v/>
      </c>
      <c r="AJ404" s="48" t="str">
        <f ca="1">IF(AND($B404&gt;0,AJ$7&gt;0),INDEX(Výskyt[#Data],MATCH($B404,Výskyt[kód-P]),AJ$7),"")</f>
        <v/>
      </c>
      <c r="AK404" s="48" t="str">
        <f ca="1">IF(AND($B404&gt;0,AK$7&gt;0),INDEX(Výskyt[#Data],MATCH($B404,Výskyt[kód-P]),AK$7),"")</f>
        <v/>
      </c>
      <c r="AL404" s="48" t="str">
        <f ca="1">IF(AND($B404&gt;0,AL$7&gt;0),INDEX(Výskyt[#Data],MATCH($B404,Výskyt[kód-P]),AL$7),"")</f>
        <v/>
      </c>
      <c r="AM404" s="48" t="str">
        <f ca="1">IF(AND($B404&gt;0,AM$7&gt;0),INDEX(Výskyt[#Data],MATCH($B404,Výskyt[kód-P]),AM$7),"")</f>
        <v/>
      </c>
      <c r="AN404" s="48" t="str">
        <f ca="1">IF(AND($B404&gt;0,AN$7&gt;0),INDEX(Výskyt[#Data],MATCH($B404,Výskyt[kód-P]),AN$7),"")</f>
        <v/>
      </c>
      <c r="AO404" s="48" t="str">
        <f ca="1">IF(AND($B404&gt;0,AO$7&gt;0),INDEX(Výskyt[#Data],MATCH($B404,Výskyt[kód-P]),AO$7),"")</f>
        <v/>
      </c>
      <c r="AP404" s="48" t="str">
        <f ca="1">IF(AND($B404&gt;0,AP$7&gt;0),INDEX(Výskyt[#Data],MATCH($B404,Výskyt[kód-P]),AP$7),"")</f>
        <v/>
      </c>
      <c r="AQ404" s="48" t="str">
        <f ca="1">IF(AND($B404&gt;0,AQ$7&gt;0),INDEX(Výskyt[#Data],MATCH($B404,Výskyt[kód-P]),AQ$7),"")</f>
        <v/>
      </c>
      <c r="AR404" s="48" t="str">
        <f ca="1">IF(AND($B404&gt;0,AR$7&gt;0),INDEX(Výskyt[#Data],MATCH($B404,Výskyt[kód-P]),AR$7),"")</f>
        <v/>
      </c>
      <c r="AS404" s="48" t="str">
        <f ca="1">IF(AND($B404&gt;0,AS$7&gt;0),INDEX(Výskyt[#Data],MATCH($B404,Výskyt[kód-P]),AS$7),"")</f>
        <v/>
      </c>
      <c r="AT404" s="48" t="str">
        <f ca="1">IF(AND($B404&gt;0,AT$7&gt;0),INDEX(Výskyt[#Data],MATCH($B404,Výskyt[kód-P]),AT$7),"")</f>
        <v/>
      </c>
      <c r="AU404" s="48" t="str">
        <f ca="1">IF(AND($B404&gt;0,AU$7&gt;0),INDEX(Výskyt[#Data],MATCH($B404,Výskyt[kód-P]),AU$7),"")</f>
        <v/>
      </c>
      <c r="AV404" s="48" t="str">
        <f ca="1">IF(AND($B404&gt;0,AV$7&gt;0),INDEX(Výskyt[#Data],MATCH($B404,Výskyt[kód-P]),AV$7),"")</f>
        <v/>
      </c>
      <c r="AW404" s="48" t="str">
        <f ca="1">IF(AND($B404&gt;0,AW$7&gt;0),INDEX(Výskyt[#Data],MATCH($B404,Výskyt[kód-P]),AW$7),"")</f>
        <v/>
      </c>
      <c r="AX404" s="48" t="str">
        <f ca="1">IF(AND($B404&gt;0,AX$7&gt;0),INDEX(Výskyt[#Data],MATCH($B404,Výskyt[kód-P]),AX$7),"")</f>
        <v/>
      </c>
      <c r="AY404" s="48" t="str">
        <f ca="1">IF(AND($B404&gt;0,AY$7&gt;0),INDEX(Výskyt[#Data],MATCH($B404,Výskyt[kód-P]),AY$7),"")</f>
        <v/>
      </c>
      <c r="AZ404" s="48" t="str">
        <f ca="1">IF(AND($B404&gt;0,AZ$7&gt;0),INDEX(Výskyt[#Data],MATCH($B404,Výskyt[kód-P]),AZ$7),"")</f>
        <v/>
      </c>
      <c r="BA404" s="48" t="str">
        <f ca="1">IF(AND($B404&gt;0,BA$7&gt;0),INDEX(Výskyt[#Data],MATCH($B404,Výskyt[kód-P]),BA$7),"")</f>
        <v/>
      </c>
      <c r="BB404" s="42"/>
    </row>
    <row r="405" spans="1:54" x14ac:dyDescent="0.4">
      <c r="A405" s="54">
        <v>397</v>
      </c>
      <c r="B405" s="55" t="str">
        <f>IFERROR(INDEX(Výskyt[[poradie]:[kód-P]],MATCH(A405,Výskyt[poradie],0),2),"")</f>
        <v/>
      </c>
      <c r="C405" s="55" t="str">
        <f>IFERROR(INDEX(Cenník[[Kód]:[Názov]],MATCH($B405,Cenník[Kód]),2),"")</f>
        <v/>
      </c>
      <c r="D405" s="48" t="str">
        <f t="shared" ca="1" si="18"/>
        <v/>
      </c>
      <c r="E405" s="56" t="str">
        <f>IFERROR(INDEX(Cenník[[KódN]:[JC]],MATCH($B405,Cenník[KódN]),2),"")</f>
        <v/>
      </c>
      <c r="F405" s="57" t="str">
        <f t="shared" ca="1" si="19"/>
        <v/>
      </c>
      <c r="G405" s="42"/>
      <c r="H405" s="58" t="str">
        <f t="shared" si="20"/>
        <v/>
      </c>
      <c r="I405" s="48" t="str">
        <f ca="1">IF(AND($B405&gt;0,I$7&gt;0),INDEX(Výskyt[#Data],MATCH($B405,Výskyt[kód-P]),I$7),"")</f>
        <v/>
      </c>
      <c r="J405" s="48" t="str">
        <f ca="1">IF(AND($B405&gt;0,J$7&gt;0),INDEX(Výskyt[#Data],MATCH($B405,Výskyt[kód-P]),J$7),"")</f>
        <v/>
      </c>
      <c r="K405" s="48" t="str">
        <f ca="1">IF(AND($B405&gt;0,K$7&gt;0),INDEX(Výskyt[#Data],MATCH($B405,Výskyt[kód-P]),K$7),"")</f>
        <v/>
      </c>
      <c r="L405" s="48" t="str">
        <f ca="1">IF(AND($B405&gt;0,L$7&gt;0),INDEX(Výskyt[#Data],MATCH($B405,Výskyt[kód-P]),L$7),"")</f>
        <v/>
      </c>
      <c r="M405" s="48" t="str">
        <f ca="1">IF(AND($B405&gt;0,M$7&gt;0),INDEX(Výskyt[#Data],MATCH($B405,Výskyt[kód-P]),M$7),"")</f>
        <v/>
      </c>
      <c r="N405" s="48" t="str">
        <f ca="1">IF(AND($B405&gt;0,N$7&gt;0),INDEX(Výskyt[#Data],MATCH($B405,Výskyt[kód-P]),N$7),"")</f>
        <v/>
      </c>
      <c r="O405" s="48" t="str">
        <f ca="1">IF(AND($B405&gt;0,O$7&gt;0),INDEX(Výskyt[#Data],MATCH($B405,Výskyt[kód-P]),O$7),"")</f>
        <v/>
      </c>
      <c r="P405" s="48" t="str">
        <f ca="1">IF(AND($B405&gt;0,P$7&gt;0),INDEX(Výskyt[#Data],MATCH($B405,Výskyt[kód-P]),P$7),"")</f>
        <v/>
      </c>
      <c r="Q405" s="48" t="str">
        <f ca="1">IF(AND($B405&gt;0,Q$7&gt;0),INDEX(Výskyt[#Data],MATCH($B405,Výskyt[kód-P]),Q$7),"")</f>
        <v/>
      </c>
      <c r="R405" s="48" t="str">
        <f ca="1">IF(AND($B405&gt;0,R$7&gt;0),INDEX(Výskyt[#Data],MATCH($B405,Výskyt[kód-P]),R$7),"")</f>
        <v/>
      </c>
      <c r="S405" s="48" t="str">
        <f ca="1">IF(AND($B405&gt;0,S$7&gt;0),INDEX(Výskyt[#Data],MATCH($B405,Výskyt[kód-P]),S$7),"")</f>
        <v/>
      </c>
      <c r="T405" s="48" t="str">
        <f ca="1">IF(AND($B405&gt;0,T$7&gt;0),INDEX(Výskyt[#Data],MATCH($B405,Výskyt[kód-P]),T$7),"")</f>
        <v/>
      </c>
      <c r="U405" s="48" t="str">
        <f ca="1">IF(AND($B405&gt;0,U$7&gt;0),INDEX(Výskyt[#Data],MATCH($B405,Výskyt[kód-P]),U$7),"")</f>
        <v/>
      </c>
      <c r="V405" s="48" t="str">
        <f ca="1">IF(AND($B405&gt;0,V$7&gt;0),INDEX(Výskyt[#Data],MATCH($B405,Výskyt[kód-P]),V$7),"")</f>
        <v/>
      </c>
      <c r="W405" s="48" t="str">
        <f ca="1">IF(AND($B405&gt;0,W$7&gt;0),INDEX(Výskyt[#Data],MATCH($B405,Výskyt[kód-P]),W$7),"")</f>
        <v/>
      </c>
      <c r="X405" s="48" t="str">
        <f ca="1">IF(AND($B405&gt;0,X$7&gt;0),INDEX(Výskyt[#Data],MATCH($B405,Výskyt[kód-P]),X$7),"")</f>
        <v/>
      </c>
      <c r="Y405" s="48" t="str">
        <f ca="1">IF(AND($B405&gt;0,Y$7&gt;0),INDEX(Výskyt[#Data],MATCH($B405,Výskyt[kód-P]),Y$7),"")</f>
        <v/>
      </c>
      <c r="Z405" s="48" t="str">
        <f ca="1">IF(AND($B405&gt;0,Z$7&gt;0),INDEX(Výskyt[#Data],MATCH($B405,Výskyt[kód-P]),Z$7),"")</f>
        <v/>
      </c>
      <c r="AA405" s="48" t="str">
        <f ca="1">IF(AND($B405&gt;0,AA$7&gt;0),INDEX(Výskyt[#Data],MATCH($B405,Výskyt[kód-P]),AA$7),"")</f>
        <v/>
      </c>
      <c r="AB405" s="48" t="str">
        <f ca="1">IF(AND($B405&gt;0,AB$7&gt;0),INDEX(Výskyt[#Data],MATCH($B405,Výskyt[kód-P]),AB$7),"")</f>
        <v/>
      </c>
      <c r="AC405" s="48" t="str">
        <f ca="1">IF(AND($B405&gt;0,AC$7&gt;0),INDEX(Výskyt[#Data],MATCH($B405,Výskyt[kód-P]),AC$7),"")</f>
        <v/>
      </c>
      <c r="AD405" s="48" t="str">
        <f ca="1">IF(AND($B405&gt;0,AD$7&gt;0),INDEX(Výskyt[#Data],MATCH($B405,Výskyt[kód-P]),AD$7),"")</f>
        <v/>
      </c>
      <c r="AE405" s="48" t="str">
        <f ca="1">IF(AND($B405&gt;0,AE$7&gt;0),INDEX(Výskyt[#Data],MATCH($B405,Výskyt[kód-P]),AE$7),"")</f>
        <v/>
      </c>
      <c r="AF405" s="48" t="str">
        <f ca="1">IF(AND($B405&gt;0,AF$7&gt;0),INDEX(Výskyt[#Data],MATCH($B405,Výskyt[kód-P]),AF$7),"")</f>
        <v/>
      </c>
      <c r="AG405" s="48" t="str">
        <f ca="1">IF(AND($B405&gt;0,AG$7&gt;0),INDEX(Výskyt[#Data],MATCH($B405,Výskyt[kód-P]),AG$7),"")</f>
        <v/>
      </c>
      <c r="AH405" s="48" t="str">
        <f ca="1">IF(AND($B405&gt;0,AH$7&gt;0),INDEX(Výskyt[#Data],MATCH($B405,Výskyt[kód-P]),AH$7),"")</f>
        <v/>
      </c>
      <c r="AI405" s="48" t="str">
        <f ca="1">IF(AND($B405&gt;0,AI$7&gt;0),INDEX(Výskyt[#Data],MATCH($B405,Výskyt[kód-P]),AI$7),"")</f>
        <v/>
      </c>
      <c r="AJ405" s="48" t="str">
        <f ca="1">IF(AND($B405&gt;0,AJ$7&gt;0),INDEX(Výskyt[#Data],MATCH($B405,Výskyt[kód-P]),AJ$7),"")</f>
        <v/>
      </c>
      <c r="AK405" s="48" t="str">
        <f ca="1">IF(AND($B405&gt;0,AK$7&gt;0),INDEX(Výskyt[#Data],MATCH($B405,Výskyt[kód-P]),AK$7),"")</f>
        <v/>
      </c>
      <c r="AL405" s="48" t="str">
        <f ca="1">IF(AND($B405&gt;0,AL$7&gt;0),INDEX(Výskyt[#Data],MATCH($B405,Výskyt[kód-P]),AL$7),"")</f>
        <v/>
      </c>
      <c r="AM405" s="48" t="str">
        <f ca="1">IF(AND($B405&gt;0,AM$7&gt;0),INDEX(Výskyt[#Data],MATCH($B405,Výskyt[kód-P]),AM$7),"")</f>
        <v/>
      </c>
      <c r="AN405" s="48" t="str">
        <f ca="1">IF(AND($B405&gt;0,AN$7&gt;0),INDEX(Výskyt[#Data],MATCH($B405,Výskyt[kód-P]),AN$7),"")</f>
        <v/>
      </c>
      <c r="AO405" s="48" t="str">
        <f ca="1">IF(AND($B405&gt;0,AO$7&gt;0),INDEX(Výskyt[#Data],MATCH($B405,Výskyt[kód-P]),AO$7),"")</f>
        <v/>
      </c>
      <c r="AP405" s="48" t="str">
        <f ca="1">IF(AND($B405&gt;0,AP$7&gt;0),INDEX(Výskyt[#Data],MATCH($B405,Výskyt[kód-P]),AP$7),"")</f>
        <v/>
      </c>
      <c r="AQ405" s="48" t="str">
        <f ca="1">IF(AND($B405&gt;0,AQ$7&gt;0),INDEX(Výskyt[#Data],MATCH($B405,Výskyt[kód-P]),AQ$7),"")</f>
        <v/>
      </c>
      <c r="AR405" s="48" t="str">
        <f ca="1">IF(AND($B405&gt;0,AR$7&gt;0),INDEX(Výskyt[#Data],MATCH($B405,Výskyt[kód-P]),AR$7),"")</f>
        <v/>
      </c>
      <c r="AS405" s="48" t="str">
        <f ca="1">IF(AND($B405&gt;0,AS$7&gt;0),INDEX(Výskyt[#Data],MATCH($B405,Výskyt[kód-P]),AS$7),"")</f>
        <v/>
      </c>
      <c r="AT405" s="48" t="str">
        <f ca="1">IF(AND($B405&gt;0,AT$7&gt;0),INDEX(Výskyt[#Data],MATCH($B405,Výskyt[kód-P]),AT$7),"")</f>
        <v/>
      </c>
      <c r="AU405" s="48" t="str">
        <f ca="1">IF(AND($B405&gt;0,AU$7&gt;0),INDEX(Výskyt[#Data],MATCH($B405,Výskyt[kód-P]),AU$7),"")</f>
        <v/>
      </c>
      <c r="AV405" s="48" t="str">
        <f ca="1">IF(AND($B405&gt;0,AV$7&gt;0),INDEX(Výskyt[#Data],MATCH($B405,Výskyt[kód-P]),AV$7),"")</f>
        <v/>
      </c>
      <c r="AW405" s="48" t="str">
        <f ca="1">IF(AND($B405&gt;0,AW$7&gt;0),INDEX(Výskyt[#Data],MATCH($B405,Výskyt[kód-P]),AW$7),"")</f>
        <v/>
      </c>
      <c r="AX405" s="48" t="str">
        <f ca="1">IF(AND($B405&gt;0,AX$7&gt;0),INDEX(Výskyt[#Data],MATCH($B405,Výskyt[kód-P]),AX$7),"")</f>
        <v/>
      </c>
      <c r="AY405" s="48" t="str">
        <f ca="1">IF(AND($B405&gt;0,AY$7&gt;0),INDEX(Výskyt[#Data],MATCH($B405,Výskyt[kód-P]),AY$7),"")</f>
        <v/>
      </c>
      <c r="AZ405" s="48" t="str">
        <f ca="1">IF(AND($B405&gt;0,AZ$7&gt;0),INDEX(Výskyt[#Data],MATCH($B405,Výskyt[kód-P]),AZ$7),"")</f>
        <v/>
      </c>
      <c r="BA405" s="48" t="str">
        <f ca="1">IF(AND($B405&gt;0,BA$7&gt;0),INDEX(Výskyt[#Data],MATCH($B405,Výskyt[kód-P]),BA$7),"")</f>
        <v/>
      </c>
      <c r="BB405" s="42"/>
    </row>
    <row r="406" spans="1:54" x14ac:dyDescent="0.4">
      <c r="A406" s="54">
        <v>398</v>
      </c>
      <c r="B406" s="55" t="str">
        <f>IFERROR(INDEX(Výskyt[[poradie]:[kód-P]],MATCH(A406,Výskyt[poradie],0),2),"")</f>
        <v/>
      </c>
      <c r="C406" s="55" t="str">
        <f>IFERROR(INDEX(Cenník[[Kód]:[Názov]],MATCH($B406,Cenník[Kód]),2),"")</f>
        <v/>
      </c>
      <c r="D406" s="48" t="str">
        <f t="shared" ca="1" si="18"/>
        <v/>
      </c>
      <c r="E406" s="56" t="str">
        <f>IFERROR(INDEX(Cenník[[KódN]:[JC]],MATCH($B406,Cenník[KódN]),2),"")</f>
        <v/>
      </c>
      <c r="F406" s="57" t="str">
        <f t="shared" ca="1" si="19"/>
        <v/>
      </c>
      <c r="G406" s="42"/>
      <c r="H406" s="58" t="str">
        <f t="shared" si="20"/>
        <v/>
      </c>
      <c r="I406" s="48" t="str">
        <f ca="1">IF(AND($B406&gt;0,I$7&gt;0),INDEX(Výskyt[#Data],MATCH($B406,Výskyt[kód-P]),I$7),"")</f>
        <v/>
      </c>
      <c r="J406" s="48" t="str">
        <f ca="1">IF(AND($B406&gt;0,J$7&gt;0),INDEX(Výskyt[#Data],MATCH($B406,Výskyt[kód-P]),J$7),"")</f>
        <v/>
      </c>
      <c r="K406" s="48" t="str">
        <f ca="1">IF(AND($B406&gt;0,K$7&gt;0),INDEX(Výskyt[#Data],MATCH($B406,Výskyt[kód-P]),K$7),"")</f>
        <v/>
      </c>
      <c r="L406" s="48" t="str">
        <f ca="1">IF(AND($B406&gt;0,L$7&gt;0),INDEX(Výskyt[#Data],MATCH($B406,Výskyt[kód-P]),L$7),"")</f>
        <v/>
      </c>
      <c r="M406" s="48" t="str">
        <f ca="1">IF(AND($B406&gt;0,M$7&gt;0),INDEX(Výskyt[#Data],MATCH($B406,Výskyt[kód-P]),M$7),"")</f>
        <v/>
      </c>
      <c r="N406" s="48" t="str">
        <f ca="1">IF(AND($B406&gt;0,N$7&gt;0),INDEX(Výskyt[#Data],MATCH($B406,Výskyt[kód-P]),N$7),"")</f>
        <v/>
      </c>
      <c r="O406" s="48" t="str">
        <f ca="1">IF(AND($B406&gt;0,O$7&gt;0),INDEX(Výskyt[#Data],MATCH($B406,Výskyt[kód-P]),O$7),"")</f>
        <v/>
      </c>
      <c r="P406" s="48" t="str">
        <f ca="1">IF(AND($B406&gt;0,P$7&gt;0),INDEX(Výskyt[#Data],MATCH($B406,Výskyt[kód-P]),P$7),"")</f>
        <v/>
      </c>
      <c r="Q406" s="48" t="str">
        <f ca="1">IF(AND($B406&gt;0,Q$7&gt;0),INDEX(Výskyt[#Data],MATCH($B406,Výskyt[kód-P]),Q$7),"")</f>
        <v/>
      </c>
      <c r="R406" s="48" t="str">
        <f ca="1">IF(AND($B406&gt;0,R$7&gt;0),INDEX(Výskyt[#Data],MATCH($B406,Výskyt[kód-P]),R$7),"")</f>
        <v/>
      </c>
      <c r="S406" s="48" t="str">
        <f ca="1">IF(AND($B406&gt;0,S$7&gt;0),INDEX(Výskyt[#Data],MATCH($B406,Výskyt[kód-P]),S$7),"")</f>
        <v/>
      </c>
      <c r="T406" s="48" t="str">
        <f ca="1">IF(AND($B406&gt;0,T$7&gt;0),INDEX(Výskyt[#Data],MATCH($B406,Výskyt[kód-P]),T$7),"")</f>
        <v/>
      </c>
      <c r="U406" s="48" t="str">
        <f ca="1">IF(AND($B406&gt;0,U$7&gt;0),INDEX(Výskyt[#Data],MATCH($B406,Výskyt[kód-P]),U$7),"")</f>
        <v/>
      </c>
      <c r="V406" s="48" t="str">
        <f ca="1">IF(AND($B406&gt;0,V$7&gt;0),INDEX(Výskyt[#Data],MATCH($B406,Výskyt[kód-P]),V$7),"")</f>
        <v/>
      </c>
      <c r="W406" s="48" t="str">
        <f ca="1">IF(AND($B406&gt;0,W$7&gt;0),INDEX(Výskyt[#Data],MATCH($B406,Výskyt[kód-P]),W$7),"")</f>
        <v/>
      </c>
      <c r="X406" s="48" t="str">
        <f ca="1">IF(AND($B406&gt;0,X$7&gt;0),INDEX(Výskyt[#Data],MATCH($B406,Výskyt[kód-P]),X$7),"")</f>
        <v/>
      </c>
      <c r="Y406" s="48" t="str">
        <f ca="1">IF(AND($B406&gt;0,Y$7&gt;0),INDEX(Výskyt[#Data],MATCH($B406,Výskyt[kód-P]),Y$7),"")</f>
        <v/>
      </c>
      <c r="Z406" s="48" t="str">
        <f ca="1">IF(AND($B406&gt;0,Z$7&gt;0),INDEX(Výskyt[#Data],MATCH($B406,Výskyt[kód-P]),Z$7),"")</f>
        <v/>
      </c>
      <c r="AA406" s="48" t="str">
        <f ca="1">IF(AND($B406&gt;0,AA$7&gt;0),INDEX(Výskyt[#Data],MATCH($B406,Výskyt[kód-P]),AA$7),"")</f>
        <v/>
      </c>
      <c r="AB406" s="48" t="str">
        <f ca="1">IF(AND($B406&gt;0,AB$7&gt;0),INDEX(Výskyt[#Data],MATCH($B406,Výskyt[kód-P]),AB$7),"")</f>
        <v/>
      </c>
      <c r="AC406" s="48" t="str">
        <f ca="1">IF(AND($B406&gt;0,AC$7&gt;0),INDEX(Výskyt[#Data],MATCH($B406,Výskyt[kód-P]),AC$7),"")</f>
        <v/>
      </c>
      <c r="AD406" s="48" t="str">
        <f ca="1">IF(AND($B406&gt;0,AD$7&gt;0),INDEX(Výskyt[#Data],MATCH($B406,Výskyt[kód-P]),AD$7),"")</f>
        <v/>
      </c>
      <c r="AE406" s="48" t="str">
        <f ca="1">IF(AND($B406&gt;0,AE$7&gt;0),INDEX(Výskyt[#Data],MATCH($B406,Výskyt[kód-P]),AE$7),"")</f>
        <v/>
      </c>
      <c r="AF406" s="48" t="str">
        <f ca="1">IF(AND($B406&gt;0,AF$7&gt;0),INDEX(Výskyt[#Data],MATCH($B406,Výskyt[kód-P]),AF$7),"")</f>
        <v/>
      </c>
      <c r="AG406" s="48" t="str">
        <f ca="1">IF(AND($B406&gt;0,AG$7&gt;0),INDEX(Výskyt[#Data],MATCH($B406,Výskyt[kód-P]),AG$7),"")</f>
        <v/>
      </c>
      <c r="AH406" s="48" t="str">
        <f ca="1">IF(AND($B406&gt;0,AH$7&gt;0),INDEX(Výskyt[#Data],MATCH($B406,Výskyt[kód-P]),AH$7),"")</f>
        <v/>
      </c>
      <c r="AI406" s="48" t="str">
        <f ca="1">IF(AND($B406&gt;0,AI$7&gt;0),INDEX(Výskyt[#Data],MATCH($B406,Výskyt[kód-P]),AI$7),"")</f>
        <v/>
      </c>
      <c r="AJ406" s="48" t="str">
        <f ca="1">IF(AND($B406&gt;0,AJ$7&gt;0),INDEX(Výskyt[#Data],MATCH($B406,Výskyt[kód-P]),AJ$7),"")</f>
        <v/>
      </c>
      <c r="AK406" s="48" t="str">
        <f ca="1">IF(AND($B406&gt;0,AK$7&gt;0),INDEX(Výskyt[#Data],MATCH($B406,Výskyt[kód-P]),AK$7),"")</f>
        <v/>
      </c>
      <c r="AL406" s="48" t="str">
        <f ca="1">IF(AND($B406&gt;0,AL$7&gt;0),INDEX(Výskyt[#Data],MATCH($B406,Výskyt[kód-P]),AL$7),"")</f>
        <v/>
      </c>
      <c r="AM406" s="48" t="str">
        <f ca="1">IF(AND($B406&gt;0,AM$7&gt;0),INDEX(Výskyt[#Data],MATCH($B406,Výskyt[kód-P]),AM$7),"")</f>
        <v/>
      </c>
      <c r="AN406" s="48" t="str">
        <f ca="1">IF(AND($B406&gt;0,AN$7&gt;0),INDEX(Výskyt[#Data],MATCH($B406,Výskyt[kód-P]),AN$7),"")</f>
        <v/>
      </c>
      <c r="AO406" s="48" t="str">
        <f ca="1">IF(AND($B406&gt;0,AO$7&gt;0),INDEX(Výskyt[#Data],MATCH($B406,Výskyt[kód-P]),AO$7),"")</f>
        <v/>
      </c>
      <c r="AP406" s="48" t="str">
        <f ca="1">IF(AND($B406&gt;0,AP$7&gt;0),INDEX(Výskyt[#Data],MATCH($B406,Výskyt[kód-P]),AP$7),"")</f>
        <v/>
      </c>
      <c r="AQ406" s="48" t="str">
        <f ca="1">IF(AND($B406&gt;0,AQ$7&gt;0),INDEX(Výskyt[#Data],MATCH($B406,Výskyt[kód-P]),AQ$7),"")</f>
        <v/>
      </c>
      <c r="AR406" s="48" t="str">
        <f ca="1">IF(AND($B406&gt;0,AR$7&gt;0),INDEX(Výskyt[#Data],MATCH($B406,Výskyt[kód-P]),AR$7),"")</f>
        <v/>
      </c>
      <c r="AS406" s="48" t="str">
        <f ca="1">IF(AND($B406&gt;0,AS$7&gt;0),INDEX(Výskyt[#Data],MATCH($B406,Výskyt[kód-P]),AS$7),"")</f>
        <v/>
      </c>
      <c r="AT406" s="48" t="str">
        <f ca="1">IF(AND($B406&gt;0,AT$7&gt;0),INDEX(Výskyt[#Data],MATCH($B406,Výskyt[kód-P]),AT$7),"")</f>
        <v/>
      </c>
      <c r="AU406" s="48" t="str">
        <f ca="1">IF(AND($B406&gt;0,AU$7&gt;0),INDEX(Výskyt[#Data],MATCH($B406,Výskyt[kód-P]),AU$7),"")</f>
        <v/>
      </c>
      <c r="AV406" s="48" t="str">
        <f ca="1">IF(AND($B406&gt;0,AV$7&gt;0),INDEX(Výskyt[#Data],MATCH($B406,Výskyt[kód-P]),AV$7),"")</f>
        <v/>
      </c>
      <c r="AW406" s="48" t="str">
        <f ca="1">IF(AND($B406&gt;0,AW$7&gt;0),INDEX(Výskyt[#Data],MATCH($B406,Výskyt[kód-P]),AW$7),"")</f>
        <v/>
      </c>
      <c r="AX406" s="48" t="str">
        <f ca="1">IF(AND($B406&gt;0,AX$7&gt;0),INDEX(Výskyt[#Data],MATCH($B406,Výskyt[kód-P]),AX$7),"")</f>
        <v/>
      </c>
      <c r="AY406" s="48" t="str">
        <f ca="1">IF(AND($B406&gt;0,AY$7&gt;0),INDEX(Výskyt[#Data],MATCH($B406,Výskyt[kód-P]),AY$7),"")</f>
        <v/>
      </c>
      <c r="AZ406" s="48" t="str">
        <f ca="1">IF(AND($B406&gt;0,AZ$7&gt;0),INDEX(Výskyt[#Data],MATCH($B406,Výskyt[kód-P]),AZ$7),"")</f>
        <v/>
      </c>
      <c r="BA406" s="48" t="str">
        <f ca="1">IF(AND($B406&gt;0,BA$7&gt;0),INDEX(Výskyt[#Data],MATCH($B406,Výskyt[kód-P]),BA$7),"")</f>
        <v/>
      </c>
      <c r="BB406" s="42"/>
    </row>
    <row r="407" spans="1:54" x14ac:dyDescent="0.4">
      <c r="A407" s="54">
        <v>399</v>
      </c>
      <c r="B407" s="55" t="str">
        <f>IFERROR(INDEX(Výskyt[[poradie]:[kód-P]],MATCH(A407,Výskyt[poradie],0),2),"")</f>
        <v/>
      </c>
      <c r="C407" s="55" t="str">
        <f>IFERROR(INDEX(Cenník[[Kód]:[Názov]],MATCH($B407,Cenník[Kód]),2),"")</f>
        <v/>
      </c>
      <c r="D407" s="48" t="str">
        <f t="shared" ca="1" si="18"/>
        <v/>
      </c>
      <c r="E407" s="56" t="str">
        <f>IFERROR(INDEX(Cenník[[KódN]:[JC]],MATCH($B407,Cenník[KódN]),2),"")</f>
        <v/>
      </c>
      <c r="F407" s="57" t="str">
        <f t="shared" ca="1" si="19"/>
        <v/>
      </c>
      <c r="G407" s="42"/>
      <c r="H407" s="58" t="str">
        <f t="shared" si="20"/>
        <v/>
      </c>
      <c r="I407" s="48" t="str">
        <f ca="1">IF(AND($B407&gt;0,I$7&gt;0),INDEX(Výskyt[#Data],MATCH($B407,Výskyt[kód-P]),I$7),"")</f>
        <v/>
      </c>
      <c r="J407" s="48" t="str">
        <f ca="1">IF(AND($B407&gt;0,J$7&gt;0),INDEX(Výskyt[#Data],MATCH($B407,Výskyt[kód-P]),J$7),"")</f>
        <v/>
      </c>
      <c r="K407" s="48" t="str">
        <f ca="1">IF(AND($B407&gt;0,K$7&gt;0),INDEX(Výskyt[#Data],MATCH($B407,Výskyt[kód-P]),K$7),"")</f>
        <v/>
      </c>
      <c r="L407" s="48" t="str">
        <f ca="1">IF(AND($B407&gt;0,L$7&gt;0),INDEX(Výskyt[#Data],MATCH($B407,Výskyt[kód-P]),L$7),"")</f>
        <v/>
      </c>
      <c r="M407" s="48" t="str">
        <f ca="1">IF(AND($B407&gt;0,M$7&gt;0),INDEX(Výskyt[#Data],MATCH($B407,Výskyt[kód-P]),M$7),"")</f>
        <v/>
      </c>
      <c r="N407" s="48" t="str">
        <f ca="1">IF(AND($B407&gt;0,N$7&gt;0),INDEX(Výskyt[#Data],MATCH($B407,Výskyt[kód-P]),N$7),"")</f>
        <v/>
      </c>
      <c r="O407" s="48" t="str">
        <f ca="1">IF(AND($B407&gt;0,O$7&gt;0),INDEX(Výskyt[#Data],MATCH($B407,Výskyt[kód-P]),O$7),"")</f>
        <v/>
      </c>
      <c r="P407" s="48" t="str">
        <f ca="1">IF(AND($B407&gt;0,P$7&gt;0),INDEX(Výskyt[#Data],MATCH($B407,Výskyt[kód-P]),P$7),"")</f>
        <v/>
      </c>
      <c r="Q407" s="48" t="str">
        <f ca="1">IF(AND($B407&gt;0,Q$7&gt;0),INDEX(Výskyt[#Data],MATCH($B407,Výskyt[kód-P]),Q$7),"")</f>
        <v/>
      </c>
      <c r="R407" s="48" t="str">
        <f ca="1">IF(AND($B407&gt;0,R$7&gt;0),INDEX(Výskyt[#Data],MATCH($B407,Výskyt[kód-P]),R$7),"")</f>
        <v/>
      </c>
      <c r="S407" s="48" t="str">
        <f ca="1">IF(AND($B407&gt;0,S$7&gt;0),INDEX(Výskyt[#Data],MATCH($B407,Výskyt[kód-P]),S$7),"")</f>
        <v/>
      </c>
      <c r="T407" s="48" t="str">
        <f ca="1">IF(AND($B407&gt;0,T$7&gt;0),INDEX(Výskyt[#Data],MATCH($B407,Výskyt[kód-P]),T$7),"")</f>
        <v/>
      </c>
      <c r="U407" s="48" t="str">
        <f ca="1">IF(AND($B407&gt;0,U$7&gt;0),INDEX(Výskyt[#Data],MATCH($B407,Výskyt[kód-P]),U$7),"")</f>
        <v/>
      </c>
      <c r="V407" s="48" t="str">
        <f ca="1">IF(AND($B407&gt;0,V$7&gt;0),INDEX(Výskyt[#Data],MATCH($B407,Výskyt[kód-P]),V$7),"")</f>
        <v/>
      </c>
      <c r="W407" s="48" t="str">
        <f ca="1">IF(AND($B407&gt;0,W$7&gt;0),INDEX(Výskyt[#Data],MATCH($B407,Výskyt[kód-P]),W$7),"")</f>
        <v/>
      </c>
      <c r="X407" s="48" t="str">
        <f ca="1">IF(AND($B407&gt;0,X$7&gt;0),INDEX(Výskyt[#Data],MATCH($B407,Výskyt[kód-P]),X$7),"")</f>
        <v/>
      </c>
      <c r="Y407" s="48" t="str">
        <f ca="1">IF(AND($B407&gt;0,Y$7&gt;0),INDEX(Výskyt[#Data],MATCH($B407,Výskyt[kód-P]),Y$7),"")</f>
        <v/>
      </c>
      <c r="Z407" s="48" t="str">
        <f ca="1">IF(AND($B407&gt;0,Z$7&gt;0),INDEX(Výskyt[#Data],MATCH($B407,Výskyt[kód-P]),Z$7),"")</f>
        <v/>
      </c>
      <c r="AA407" s="48" t="str">
        <f ca="1">IF(AND($B407&gt;0,AA$7&gt;0),INDEX(Výskyt[#Data],MATCH($B407,Výskyt[kód-P]),AA$7),"")</f>
        <v/>
      </c>
      <c r="AB407" s="48" t="str">
        <f ca="1">IF(AND($B407&gt;0,AB$7&gt;0),INDEX(Výskyt[#Data],MATCH($B407,Výskyt[kód-P]),AB$7),"")</f>
        <v/>
      </c>
      <c r="AC407" s="48" t="str">
        <f ca="1">IF(AND($B407&gt;0,AC$7&gt;0),INDEX(Výskyt[#Data],MATCH($B407,Výskyt[kód-P]),AC$7),"")</f>
        <v/>
      </c>
      <c r="AD407" s="48" t="str">
        <f ca="1">IF(AND($B407&gt;0,AD$7&gt;0),INDEX(Výskyt[#Data],MATCH($B407,Výskyt[kód-P]),AD$7),"")</f>
        <v/>
      </c>
      <c r="AE407" s="48" t="str">
        <f ca="1">IF(AND($B407&gt;0,AE$7&gt;0),INDEX(Výskyt[#Data],MATCH($B407,Výskyt[kód-P]),AE$7),"")</f>
        <v/>
      </c>
      <c r="AF407" s="48" t="str">
        <f ca="1">IF(AND($B407&gt;0,AF$7&gt;0),INDEX(Výskyt[#Data],MATCH($B407,Výskyt[kód-P]),AF$7),"")</f>
        <v/>
      </c>
      <c r="AG407" s="48" t="str">
        <f ca="1">IF(AND($B407&gt;0,AG$7&gt;0),INDEX(Výskyt[#Data],MATCH($B407,Výskyt[kód-P]),AG$7),"")</f>
        <v/>
      </c>
      <c r="AH407" s="48" t="str">
        <f ca="1">IF(AND($B407&gt;0,AH$7&gt;0),INDEX(Výskyt[#Data],MATCH($B407,Výskyt[kód-P]),AH$7),"")</f>
        <v/>
      </c>
      <c r="AI407" s="48" t="str">
        <f ca="1">IF(AND($B407&gt;0,AI$7&gt;0),INDEX(Výskyt[#Data],MATCH($B407,Výskyt[kód-P]),AI$7),"")</f>
        <v/>
      </c>
      <c r="AJ407" s="48" t="str">
        <f ca="1">IF(AND($B407&gt;0,AJ$7&gt;0),INDEX(Výskyt[#Data],MATCH($B407,Výskyt[kód-P]),AJ$7),"")</f>
        <v/>
      </c>
      <c r="AK407" s="48" t="str">
        <f ca="1">IF(AND($B407&gt;0,AK$7&gt;0),INDEX(Výskyt[#Data],MATCH($B407,Výskyt[kód-P]),AK$7),"")</f>
        <v/>
      </c>
      <c r="AL407" s="48" t="str">
        <f ca="1">IF(AND($B407&gt;0,AL$7&gt;0),INDEX(Výskyt[#Data],MATCH($B407,Výskyt[kód-P]),AL$7),"")</f>
        <v/>
      </c>
      <c r="AM407" s="48" t="str">
        <f ca="1">IF(AND($B407&gt;0,AM$7&gt;0),INDEX(Výskyt[#Data],MATCH($B407,Výskyt[kód-P]),AM$7),"")</f>
        <v/>
      </c>
      <c r="AN407" s="48" t="str">
        <f ca="1">IF(AND($B407&gt;0,AN$7&gt;0),INDEX(Výskyt[#Data],MATCH($B407,Výskyt[kód-P]),AN$7),"")</f>
        <v/>
      </c>
      <c r="AO407" s="48" t="str">
        <f ca="1">IF(AND($B407&gt;0,AO$7&gt;0),INDEX(Výskyt[#Data],MATCH($B407,Výskyt[kód-P]),AO$7),"")</f>
        <v/>
      </c>
      <c r="AP407" s="48" t="str">
        <f ca="1">IF(AND($B407&gt;0,AP$7&gt;0),INDEX(Výskyt[#Data],MATCH($B407,Výskyt[kód-P]),AP$7),"")</f>
        <v/>
      </c>
      <c r="AQ407" s="48" t="str">
        <f ca="1">IF(AND($B407&gt;0,AQ$7&gt;0),INDEX(Výskyt[#Data],MATCH($B407,Výskyt[kód-P]),AQ$7),"")</f>
        <v/>
      </c>
      <c r="AR407" s="48" t="str">
        <f ca="1">IF(AND($B407&gt;0,AR$7&gt;0),INDEX(Výskyt[#Data],MATCH($B407,Výskyt[kód-P]),AR$7),"")</f>
        <v/>
      </c>
      <c r="AS407" s="48" t="str">
        <f ca="1">IF(AND($B407&gt;0,AS$7&gt;0),INDEX(Výskyt[#Data],MATCH($B407,Výskyt[kód-P]),AS$7),"")</f>
        <v/>
      </c>
      <c r="AT407" s="48" t="str">
        <f ca="1">IF(AND($B407&gt;0,AT$7&gt;0),INDEX(Výskyt[#Data],MATCH($B407,Výskyt[kód-P]),AT$7),"")</f>
        <v/>
      </c>
      <c r="AU407" s="48" t="str">
        <f ca="1">IF(AND($B407&gt;0,AU$7&gt;0),INDEX(Výskyt[#Data],MATCH($B407,Výskyt[kód-P]),AU$7),"")</f>
        <v/>
      </c>
      <c r="AV407" s="48" t="str">
        <f ca="1">IF(AND($B407&gt;0,AV$7&gt;0),INDEX(Výskyt[#Data],MATCH($B407,Výskyt[kód-P]),AV$7),"")</f>
        <v/>
      </c>
      <c r="AW407" s="48" t="str">
        <f ca="1">IF(AND($B407&gt;0,AW$7&gt;0),INDEX(Výskyt[#Data],MATCH($B407,Výskyt[kód-P]),AW$7),"")</f>
        <v/>
      </c>
      <c r="AX407" s="48" t="str">
        <f ca="1">IF(AND($B407&gt;0,AX$7&gt;0),INDEX(Výskyt[#Data],MATCH($B407,Výskyt[kód-P]),AX$7),"")</f>
        <v/>
      </c>
      <c r="AY407" s="48" t="str">
        <f ca="1">IF(AND($B407&gt;0,AY$7&gt;0),INDEX(Výskyt[#Data],MATCH($B407,Výskyt[kód-P]),AY$7),"")</f>
        <v/>
      </c>
      <c r="AZ407" s="48" t="str">
        <f ca="1">IF(AND($B407&gt;0,AZ$7&gt;0),INDEX(Výskyt[#Data],MATCH($B407,Výskyt[kód-P]),AZ$7),"")</f>
        <v/>
      </c>
      <c r="BA407" s="48" t="str">
        <f ca="1">IF(AND($B407&gt;0,BA$7&gt;0),INDEX(Výskyt[#Data],MATCH($B407,Výskyt[kód-P]),BA$7),"")</f>
        <v/>
      </c>
      <c r="BB407" s="42"/>
    </row>
    <row r="408" spans="1:54" x14ac:dyDescent="0.4">
      <c r="A408" s="54">
        <v>400</v>
      </c>
      <c r="B408" s="55" t="str">
        <f>IFERROR(INDEX(Výskyt[[poradie]:[kód-P]],MATCH(A408,Výskyt[poradie],0),2),"")</f>
        <v/>
      </c>
      <c r="C408" s="55" t="str">
        <f>IFERROR(INDEX(Cenník[[Kód]:[Názov]],MATCH($B408,Cenník[Kód]),2),"")</f>
        <v/>
      </c>
      <c r="D408" s="48" t="str">
        <f t="shared" ca="1" si="18"/>
        <v/>
      </c>
      <c r="E408" s="56" t="str">
        <f>IFERROR(INDEX(Cenník[[KódN]:[JC]],MATCH($B408,Cenník[KódN]),2),"")</f>
        <v/>
      </c>
      <c r="F408" s="57" t="str">
        <f t="shared" ca="1" si="19"/>
        <v/>
      </c>
      <c r="G408" s="42"/>
      <c r="H408" s="58" t="str">
        <f t="shared" si="20"/>
        <v/>
      </c>
      <c r="I408" s="48" t="str">
        <f ca="1">IF(AND($B408&gt;0,I$7&gt;0),INDEX(Výskyt[#Data],MATCH($B408,Výskyt[kód-P]),I$7),"")</f>
        <v/>
      </c>
      <c r="J408" s="48" t="str">
        <f ca="1">IF(AND($B408&gt;0,J$7&gt;0),INDEX(Výskyt[#Data],MATCH($B408,Výskyt[kód-P]),J$7),"")</f>
        <v/>
      </c>
      <c r="K408" s="48" t="str">
        <f ca="1">IF(AND($B408&gt;0,K$7&gt;0),INDEX(Výskyt[#Data],MATCH($B408,Výskyt[kód-P]),K$7),"")</f>
        <v/>
      </c>
      <c r="L408" s="48" t="str">
        <f ca="1">IF(AND($B408&gt;0,L$7&gt;0),INDEX(Výskyt[#Data],MATCH($B408,Výskyt[kód-P]),L$7),"")</f>
        <v/>
      </c>
      <c r="M408" s="48" t="str">
        <f ca="1">IF(AND($B408&gt;0,M$7&gt;0),INDEX(Výskyt[#Data],MATCH($B408,Výskyt[kód-P]),M$7),"")</f>
        <v/>
      </c>
      <c r="N408" s="48" t="str">
        <f ca="1">IF(AND($B408&gt;0,N$7&gt;0),INDEX(Výskyt[#Data],MATCH($B408,Výskyt[kód-P]),N$7),"")</f>
        <v/>
      </c>
      <c r="O408" s="48" t="str">
        <f ca="1">IF(AND($B408&gt;0,O$7&gt;0),INDEX(Výskyt[#Data],MATCH($B408,Výskyt[kód-P]),O$7),"")</f>
        <v/>
      </c>
      <c r="P408" s="48" t="str">
        <f ca="1">IF(AND($B408&gt;0,P$7&gt;0),INDEX(Výskyt[#Data],MATCH($B408,Výskyt[kód-P]),P$7),"")</f>
        <v/>
      </c>
      <c r="Q408" s="48" t="str">
        <f ca="1">IF(AND($B408&gt;0,Q$7&gt;0),INDEX(Výskyt[#Data],MATCH($B408,Výskyt[kód-P]),Q$7),"")</f>
        <v/>
      </c>
      <c r="R408" s="48" t="str">
        <f ca="1">IF(AND($B408&gt;0,R$7&gt;0),INDEX(Výskyt[#Data],MATCH($B408,Výskyt[kód-P]),R$7),"")</f>
        <v/>
      </c>
      <c r="S408" s="48" t="str">
        <f ca="1">IF(AND($B408&gt;0,S$7&gt;0),INDEX(Výskyt[#Data],MATCH($B408,Výskyt[kód-P]),S$7),"")</f>
        <v/>
      </c>
      <c r="T408" s="48" t="str">
        <f ca="1">IF(AND($B408&gt;0,T$7&gt;0),INDEX(Výskyt[#Data],MATCH($B408,Výskyt[kód-P]),T$7),"")</f>
        <v/>
      </c>
      <c r="U408" s="48" t="str">
        <f ca="1">IF(AND($B408&gt;0,U$7&gt;0),INDEX(Výskyt[#Data],MATCH($B408,Výskyt[kód-P]),U$7),"")</f>
        <v/>
      </c>
      <c r="V408" s="48" t="str">
        <f ca="1">IF(AND($B408&gt;0,V$7&gt;0),INDEX(Výskyt[#Data],MATCH($B408,Výskyt[kód-P]),V$7),"")</f>
        <v/>
      </c>
      <c r="W408" s="48" t="str">
        <f ca="1">IF(AND($B408&gt;0,W$7&gt;0),INDEX(Výskyt[#Data],MATCH($B408,Výskyt[kód-P]),W$7),"")</f>
        <v/>
      </c>
      <c r="X408" s="48" t="str">
        <f ca="1">IF(AND($B408&gt;0,X$7&gt;0),INDEX(Výskyt[#Data],MATCH($B408,Výskyt[kód-P]),X$7),"")</f>
        <v/>
      </c>
      <c r="Y408" s="48" t="str">
        <f ca="1">IF(AND($B408&gt;0,Y$7&gt;0),INDEX(Výskyt[#Data],MATCH($B408,Výskyt[kód-P]),Y$7),"")</f>
        <v/>
      </c>
      <c r="Z408" s="48" t="str">
        <f ca="1">IF(AND($B408&gt;0,Z$7&gt;0),INDEX(Výskyt[#Data],MATCH($B408,Výskyt[kód-P]),Z$7),"")</f>
        <v/>
      </c>
      <c r="AA408" s="48" t="str">
        <f ca="1">IF(AND($B408&gt;0,AA$7&gt;0),INDEX(Výskyt[#Data],MATCH($B408,Výskyt[kód-P]),AA$7),"")</f>
        <v/>
      </c>
      <c r="AB408" s="48" t="str">
        <f ca="1">IF(AND($B408&gt;0,AB$7&gt;0),INDEX(Výskyt[#Data],MATCH($B408,Výskyt[kód-P]),AB$7),"")</f>
        <v/>
      </c>
      <c r="AC408" s="48" t="str">
        <f ca="1">IF(AND($B408&gt;0,AC$7&gt;0),INDEX(Výskyt[#Data],MATCH($B408,Výskyt[kód-P]),AC$7),"")</f>
        <v/>
      </c>
      <c r="AD408" s="48" t="str">
        <f ca="1">IF(AND($B408&gt;0,AD$7&gt;0),INDEX(Výskyt[#Data],MATCH($B408,Výskyt[kód-P]),AD$7),"")</f>
        <v/>
      </c>
      <c r="AE408" s="48" t="str">
        <f ca="1">IF(AND($B408&gt;0,AE$7&gt;0),INDEX(Výskyt[#Data],MATCH($B408,Výskyt[kód-P]),AE$7),"")</f>
        <v/>
      </c>
      <c r="AF408" s="48" t="str">
        <f ca="1">IF(AND($B408&gt;0,AF$7&gt;0),INDEX(Výskyt[#Data],MATCH($B408,Výskyt[kód-P]),AF$7),"")</f>
        <v/>
      </c>
      <c r="AG408" s="48" t="str">
        <f ca="1">IF(AND($B408&gt;0,AG$7&gt;0),INDEX(Výskyt[#Data],MATCH($B408,Výskyt[kód-P]),AG$7),"")</f>
        <v/>
      </c>
      <c r="AH408" s="48" t="str">
        <f ca="1">IF(AND($B408&gt;0,AH$7&gt;0),INDEX(Výskyt[#Data],MATCH($B408,Výskyt[kód-P]),AH$7),"")</f>
        <v/>
      </c>
      <c r="AI408" s="48" t="str">
        <f ca="1">IF(AND($B408&gt;0,AI$7&gt;0),INDEX(Výskyt[#Data],MATCH($B408,Výskyt[kód-P]),AI$7),"")</f>
        <v/>
      </c>
      <c r="AJ408" s="48" t="str">
        <f ca="1">IF(AND($B408&gt;0,AJ$7&gt;0),INDEX(Výskyt[#Data],MATCH($B408,Výskyt[kód-P]),AJ$7),"")</f>
        <v/>
      </c>
      <c r="AK408" s="48" t="str">
        <f ca="1">IF(AND($B408&gt;0,AK$7&gt;0),INDEX(Výskyt[#Data],MATCH($B408,Výskyt[kód-P]),AK$7),"")</f>
        <v/>
      </c>
      <c r="AL408" s="48" t="str">
        <f ca="1">IF(AND($B408&gt;0,AL$7&gt;0),INDEX(Výskyt[#Data],MATCH($B408,Výskyt[kód-P]),AL$7),"")</f>
        <v/>
      </c>
      <c r="AM408" s="48" t="str">
        <f ca="1">IF(AND($B408&gt;0,AM$7&gt;0),INDEX(Výskyt[#Data],MATCH($B408,Výskyt[kód-P]),AM$7),"")</f>
        <v/>
      </c>
      <c r="AN408" s="48" t="str">
        <f ca="1">IF(AND($B408&gt;0,AN$7&gt;0),INDEX(Výskyt[#Data],MATCH($B408,Výskyt[kód-P]),AN$7),"")</f>
        <v/>
      </c>
      <c r="AO408" s="48" t="str">
        <f ca="1">IF(AND($B408&gt;0,AO$7&gt;0),INDEX(Výskyt[#Data],MATCH($B408,Výskyt[kód-P]),AO$7),"")</f>
        <v/>
      </c>
      <c r="AP408" s="48" t="str">
        <f ca="1">IF(AND($B408&gt;0,AP$7&gt;0),INDEX(Výskyt[#Data],MATCH($B408,Výskyt[kód-P]),AP$7),"")</f>
        <v/>
      </c>
      <c r="AQ408" s="48" t="str">
        <f ca="1">IF(AND($B408&gt;0,AQ$7&gt;0),INDEX(Výskyt[#Data],MATCH($B408,Výskyt[kód-P]),AQ$7),"")</f>
        <v/>
      </c>
      <c r="AR408" s="48" t="str">
        <f ca="1">IF(AND($B408&gt;0,AR$7&gt;0),INDEX(Výskyt[#Data],MATCH($B408,Výskyt[kód-P]),AR$7),"")</f>
        <v/>
      </c>
      <c r="AS408" s="48" t="str">
        <f ca="1">IF(AND($B408&gt;0,AS$7&gt;0),INDEX(Výskyt[#Data],MATCH($B408,Výskyt[kód-P]),AS$7),"")</f>
        <v/>
      </c>
      <c r="AT408" s="48" t="str">
        <f ca="1">IF(AND($B408&gt;0,AT$7&gt;0),INDEX(Výskyt[#Data],MATCH($B408,Výskyt[kód-P]),AT$7),"")</f>
        <v/>
      </c>
      <c r="AU408" s="48" t="str">
        <f ca="1">IF(AND($B408&gt;0,AU$7&gt;0),INDEX(Výskyt[#Data],MATCH($B408,Výskyt[kód-P]),AU$7),"")</f>
        <v/>
      </c>
      <c r="AV408" s="48" t="str">
        <f ca="1">IF(AND($B408&gt;0,AV$7&gt;0),INDEX(Výskyt[#Data],MATCH($B408,Výskyt[kód-P]),AV$7),"")</f>
        <v/>
      </c>
      <c r="AW408" s="48" t="str">
        <f ca="1">IF(AND($B408&gt;0,AW$7&gt;0),INDEX(Výskyt[#Data],MATCH($B408,Výskyt[kód-P]),AW$7),"")</f>
        <v/>
      </c>
      <c r="AX408" s="48" t="str">
        <f ca="1">IF(AND($B408&gt;0,AX$7&gt;0),INDEX(Výskyt[#Data],MATCH($B408,Výskyt[kód-P]),AX$7),"")</f>
        <v/>
      </c>
      <c r="AY408" s="48" t="str">
        <f ca="1">IF(AND($B408&gt;0,AY$7&gt;0),INDEX(Výskyt[#Data],MATCH($B408,Výskyt[kód-P]),AY$7),"")</f>
        <v/>
      </c>
      <c r="AZ408" s="48" t="str">
        <f ca="1">IF(AND($B408&gt;0,AZ$7&gt;0),INDEX(Výskyt[#Data],MATCH($B408,Výskyt[kód-P]),AZ$7),"")</f>
        <v/>
      </c>
      <c r="BA408" s="48" t="str">
        <f ca="1">IF(AND($B408&gt;0,BA$7&gt;0),INDEX(Výskyt[#Data],MATCH($B408,Výskyt[kód-P]),BA$7),"")</f>
        <v/>
      </c>
      <c r="BB408" s="42"/>
    </row>
    <row r="409" spans="1:54" x14ac:dyDescent="0.4">
      <c r="A409" s="54">
        <v>401</v>
      </c>
      <c r="B409" s="55" t="str">
        <f>IFERROR(INDEX(Výskyt[[poradie]:[kód-P]],MATCH(A409,Výskyt[poradie],0),2),"")</f>
        <v/>
      </c>
      <c r="C409" s="55" t="str">
        <f>IFERROR(INDEX(Cenník[[Kód]:[Názov]],MATCH($B409,Cenník[Kód]),2),"")</f>
        <v/>
      </c>
      <c r="D409" s="48" t="str">
        <f t="shared" ca="1" si="18"/>
        <v/>
      </c>
      <c r="E409" s="56" t="str">
        <f>IFERROR(INDEX(Cenník[[KódN]:[JC]],MATCH($B409,Cenník[KódN]),2),"")</f>
        <v/>
      </c>
      <c r="F409" s="57" t="str">
        <f t="shared" ca="1" si="19"/>
        <v/>
      </c>
      <c r="G409" s="42"/>
      <c r="H409" s="58" t="str">
        <f t="shared" si="20"/>
        <v/>
      </c>
      <c r="I409" s="48" t="str">
        <f ca="1">IF(AND($B409&gt;0,I$7&gt;0),INDEX(Výskyt[#Data],MATCH($B409,Výskyt[kód-P]),I$7),"")</f>
        <v/>
      </c>
      <c r="J409" s="48" t="str">
        <f ca="1">IF(AND($B409&gt;0,J$7&gt;0),INDEX(Výskyt[#Data],MATCH($B409,Výskyt[kód-P]),J$7),"")</f>
        <v/>
      </c>
      <c r="K409" s="48" t="str">
        <f ca="1">IF(AND($B409&gt;0,K$7&gt;0),INDEX(Výskyt[#Data],MATCH($B409,Výskyt[kód-P]),K$7),"")</f>
        <v/>
      </c>
      <c r="L409" s="48" t="str">
        <f ca="1">IF(AND($B409&gt;0,L$7&gt;0),INDEX(Výskyt[#Data],MATCH($B409,Výskyt[kód-P]),L$7),"")</f>
        <v/>
      </c>
      <c r="M409" s="48" t="str">
        <f ca="1">IF(AND($B409&gt;0,M$7&gt;0),INDEX(Výskyt[#Data],MATCH($B409,Výskyt[kód-P]),M$7),"")</f>
        <v/>
      </c>
      <c r="N409" s="48" t="str">
        <f ca="1">IF(AND($B409&gt;0,N$7&gt;0),INDEX(Výskyt[#Data],MATCH($B409,Výskyt[kód-P]),N$7),"")</f>
        <v/>
      </c>
      <c r="O409" s="48" t="str">
        <f ca="1">IF(AND($B409&gt;0,O$7&gt;0),INDEX(Výskyt[#Data],MATCH($B409,Výskyt[kód-P]),O$7),"")</f>
        <v/>
      </c>
      <c r="P409" s="48" t="str">
        <f ca="1">IF(AND($B409&gt;0,P$7&gt;0),INDEX(Výskyt[#Data],MATCH($B409,Výskyt[kód-P]),P$7),"")</f>
        <v/>
      </c>
      <c r="Q409" s="48" t="str">
        <f ca="1">IF(AND($B409&gt;0,Q$7&gt;0),INDEX(Výskyt[#Data],MATCH($B409,Výskyt[kód-P]),Q$7),"")</f>
        <v/>
      </c>
      <c r="R409" s="48" t="str">
        <f ca="1">IF(AND($B409&gt;0,R$7&gt;0),INDEX(Výskyt[#Data],MATCH($B409,Výskyt[kód-P]),R$7),"")</f>
        <v/>
      </c>
      <c r="S409" s="48" t="str">
        <f ca="1">IF(AND($B409&gt;0,S$7&gt;0),INDEX(Výskyt[#Data],MATCH($B409,Výskyt[kód-P]),S$7),"")</f>
        <v/>
      </c>
      <c r="T409" s="48" t="str">
        <f ca="1">IF(AND($B409&gt;0,T$7&gt;0),INDEX(Výskyt[#Data],MATCH($B409,Výskyt[kód-P]),T$7),"")</f>
        <v/>
      </c>
      <c r="U409" s="48" t="str">
        <f ca="1">IF(AND($B409&gt;0,U$7&gt;0),INDEX(Výskyt[#Data],MATCH($B409,Výskyt[kód-P]),U$7),"")</f>
        <v/>
      </c>
      <c r="V409" s="48" t="str">
        <f ca="1">IF(AND($B409&gt;0,V$7&gt;0),INDEX(Výskyt[#Data],MATCH($B409,Výskyt[kód-P]),V$7),"")</f>
        <v/>
      </c>
      <c r="W409" s="48" t="str">
        <f ca="1">IF(AND($B409&gt;0,W$7&gt;0),INDEX(Výskyt[#Data],MATCH($B409,Výskyt[kód-P]),W$7),"")</f>
        <v/>
      </c>
      <c r="X409" s="48" t="str">
        <f ca="1">IF(AND($B409&gt;0,X$7&gt;0),INDEX(Výskyt[#Data],MATCH($B409,Výskyt[kód-P]),X$7),"")</f>
        <v/>
      </c>
      <c r="Y409" s="48" t="str">
        <f ca="1">IF(AND($B409&gt;0,Y$7&gt;0),INDEX(Výskyt[#Data],MATCH($B409,Výskyt[kód-P]),Y$7),"")</f>
        <v/>
      </c>
      <c r="Z409" s="48" t="str">
        <f ca="1">IF(AND($B409&gt;0,Z$7&gt;0),INDEX(Výskyt[#Data],MATCH($B409,Výskyt[kód-P]),Z$7),"")</f>
        <v/>
      </c>
      <c r="AA409" s="48" t="str">
        <f ca="1">IF(AND($B409&gt;0,AA$7&gt;0),INDEX(Výskyt[#Data],MATCH($B409,Výskyt[kód-P]),AA$7),"")</f>
        <v/>
      </c>
      <c r="AB409" s="48" t="str">
        <f ca="1">IF(AND($B409&gt;0,AB$7&gt;0),INDEX(Výskyt[#Data],MATCH($B409,Výskyt[kód-P]),AB$7),"")</f>
        <v/>
      </c>
      <c r="AC409" s="48" t="str">
        <f ca="1">IF(AND($B409&gt;0,AC$7&gt;0),INDEX(Výskyt[#Data],MATCH($B409,Výskyt[kód-P]),AC$7),"")</f>
        <v/>
      </c>
      <c r="AD409" s="48" t="str">
        <f ca="1">IF(AND($B409&gt;0,AD$7&gt;0),INDEX(Výskyt[#Data],MATCH($B409,Výskyt[kód-P]),AD$7),"")</f>
        <v/>
      </c>
      <c r="AE409" s="48" t="str">
        <f ca="1">IF(AND($B409&gt;0,AE$7&gt;0),INDEX(Výskyt[#Data],MATCH($B409,Výskyt[kód-P]),AE$7),"")</f>
        <v/>
      </c>
      <c r="AF409" s="48" t="str">
        <f ca="1">IF(AND($B409&gt;0,AF$7&gt;0),INDEX(Výskyt[#Data],MATCH($B409,Výskyt[kód-P]),AF$7),"")</f>
        <v/>
      </c>
      <c r="AG409" s="48" t="str">
        <f ca="1">IF(AND($B409&gt;0,AG$7&gt;0),INDEX(Výskyt[#Data],MATCH($B409,Výskyt[kód-P]),AG$7),"")</f>
        <v/>
      </c>
      <c r="AH409" s="48" t="str">
        <f ca="1">IF(AND($B409&gt;0,AH$7&gt;0),INDEX(Výskyt[#Data],MATCH($B409,Výskyt[kód-P]),AH$7),"")</f>
        <v/>
      </c>
      <c r="AI409" s="48" t="str">
        <f ca="1">IF(AND($B409&gt;0,AI$7&gt;0),INDEX(Výskyt[#Data],MATCH($B409,Výskyt[kód-P]),AI$7),"")</f>
        <v/>
      </c>
      <c r="AJ409" s="48" t="str">
        <f ca="1">IF(AND($B409&gt;0,AJ$7&gt;0),INDEX(Výskyt[#Data],MATCH($B409,Výskyt[kód-P]),AJ$7),"")</f>
        <v/>
      </c>
      <c r="AK409" s="48" t="str">
        <f ca="1">IF(AND($B409&gt;0,AK$7&gt;0),INDEX(Výskyt[#Data],MATCH($B409,Výskyt[kód-P]),AK$7),"")</f>
        <v/>
      </c>
      <c r="AL409" s="48" t="str">
        <f ca="1">IF(AND($B409&gt;0,AL$7&gt;0),INDEX(Výskyt[#Data],MATCH($B409,Výskyt[kód-P]),AL$7),"")</f>
        <v/>
      </c>
      <c r="AM409" s="48" t="str">
        <f ca="1">IF(AND($B409&gt;0,AM$7&gt;0),INDEX(Výskyt[#Data],MATCH($B409,Výskyt[kód-P]),AM$7),"")</f>
        <v/>
      </c>
      <c r="AN409" s="48" t="str">
        <f ca="1">IF(AND($B409&gt;0,AN$7&gt;0),INDEX(Výskyt[#Data],MATCH($B409,Výskyt[kód-P]),AN$7),"")</f>
        <v/>
      </c>
      <c r="AO409" s="48" t="str">
        <f ca="1">IF(AND($B409&gt;0,AO$7&gt;0),INDEX(Výskyt[#Data],MATCH($B409,Výskyt[kód-P]),AO$7),"")</f>
        <v/>
      </c>
      <c r="AP409" s="48" t="str">
        <f ca="1">IF(AND($B409&gt;0,AP$7&gt;0),INDEX(Výskyt[#Data],MATCH($B409,Výskyt[kód-P]),AP$7),"")</f>
        <v/>
      </c>
      <c r="AQ409" s="48" t="str">
        <f ca="1">IF(AND($B409&gt;0,AQ$7&gt;0),INDEX(Výskyt[#Data],MATCH($B409,Výskyt[kód-P]),AQ$7),"")</f>
        <v/>
      </c>
      <c r="AR409" s="48" t="str">
        <f ca="1">IF(AND($B409&gt;0,AR$7&gt;0),INDEX(Výskyt[#Data],MATCH($B409,Výskyt[kód-P]),AR$7),"")</f>
        <v/>
      </c>
      <c r="AS409" s="48" t="str">
        <f ca="1">IF(AND($B409&gt;0,AS$7&gt;0),INDEX(Výskyt[#Data],MATCH($B409,Výskyt[kód-P]),AS$7),"")</f>
        <v/>
      </c>
      <c r="AT409" s="48" t="str">
        <f ca="1">IF(AND($B409&gt;0,AT$7&gt;0),INDEX(Výskyt[#Data],MATCH($B409,Výskyt[kód-P]),AT$7),"")</f>
        <v/>
      </c>
      <c r="AU409" s="48" t="str">
        <f ca="1">IF(AND($B409&gt;0,AU$7&gt;0),INDEX(Výskyt[#Data],MATCH($B409,Výskyt[kód-P]),AU$7),"")</f>
        <v/>
      </c>
      <c r="AV409" s="48" t="str">
        <f ca="1">IF(AND($B409&gt;0,AV$7&gt;0),INDEX(Výskyt[#Data],MATCH($B409,Výskyt[kód-P]),AV$7),"")</f>
        <v/>
      </c>
      <c r="AW409" s="48" t="str">
        <f ca="1">IF(AND($B409&gt;0,AW$7&gt;0),INDEX(Výskyt[#Data],MATCH($B409,Výskyt[kód-P]),AW$7),"")</f>
        <v/>
      </c>
      <c r="AX409" s="48" t="str">
        <f ca="1">IF(AND($B409&gt;0,AX$7&gt;0),INDEX(Výskyt[#Data],MATCH($B409,Výskyt[kód-P]),AX$7),"")</f>
        <v/>
      </c>
      <c r="AY409" s="48" t="str">
        <f ca="1">IF(AND($B409&gt;0,AY$7&gt;0),INDEX(Výskyt[#Data],MATCH($B409,Výskyt[kód-P]),AY$7),"")</f>
        <v/>
      </c>
      <c r="AZ409" s="48" t="str">
        <f ca="1">IF(AND($B409&gt;0,AZ$7&gt;0),INDEX(Výskyt[#Data],MATCH($B409,Výskyt[kód-P]),AZ$7),"")</f>
        <v/>
      </c>
      <c r="BA409" s="48" t="str">
        <f ca="1">IF(AND($B409&gt;0,BA$7&gt;0),INDEX(Výskyt[#Data],MATCH($B409,Výskyt[kód-P]),BA$7),"")</f>
        <v/>
      </c>
      <c r="BB409" s="42"/>
    </row>
    <row r="410" spans="1:54" x14ac:dyDescent="0.4">
      <c r="A410" s="54">
        <v>402</v>
      </c>
      <c r="B410" s="55" t="str">
        <f>IFERROR(INDEX(Výskyt[[poradie]:[kód-P]],MATCH(A410,Výskyt[poradie],0),2),"")</f>
        <v/>
      </c>
      <c r="C410" s="55" t="str">
        <f>IFERROR(INDEX(Cenník[[Kód]:[Názov]],MATCH($B410,Cenník[Kód]),2),"")</f>
        <v/>
      </c>
      <c r="D410" s="48" t="str">
        <f t="shared" ca="1" si="18"/>
        <v/>
      </c>
      <c r="E410" s="56" t="str">
        <f>IFERROR(INDEX(Cenník[[KódN]:[JC]],MATCH($B410,Cenník[KódN]),2),"")</f>
        <v/>
      </c>
      <c r="F410" s="57" t="str">
        <f t="shared" ca="1" si="19"/>
        <v/>
      </c>
      <c r="G410" s="42"/>
      <c r="H410" s="58" t="str">
        <f t="shared" si="20"/>
        <v/>
      </c>
      <c r="I410" s="48" t="str">
        <f ca="1">IF(AND($B410&gt;0,I$7&gt;0),INDEX(Výskyt[#Data],MATCH($B410,Výskyt[kód-P]),I$7),"")</f>
        <v/>
      </c>
      <c r="J410" s="48" t="str">
        <f ca="1">IF(AND($B410&gt;0,J$7&gt;0),INDEX(Výskyt[#Data],MATCH($B410,Výskyt[kód-P]),J$7),"")</f>
        <v/>
      </c>
      <c r="K410" s="48" t="str">
        <f ca="1">IF(AND($B410&gt;0,K$7&gt;0),INDEX(Výskyt[#Data],MATCH($B410,Výskyt[kód-P]),K$7),"")</f>
        <v/>
      </c>
      <c r="L410" s="48" t="str">
        <f ca="1">IF(AND($B410&gt;0,L$7&gt;0),INDEX(Výskyt[#Data],MATCH($B410,Výskyt[kód-P]),L$7),"")</f>
        <v/>
      </c>
      <c r="M410" s="48" t="str">
        <f ca="1">IF(AND($B410&gt;0,M$7&gt;0),INDEX(Výskyt[#Data],MATCH($B410,Výskyt[kód-P]),M$7),"")</f>
        <v/>
      </c>
      <c r="N410" s="48" t="str">
        <f ca="1">IF(AND($B410&gt;0,N$7&gt;0),INDEX(Výskyt[#Data],MATCH($B410,Výskyt[kód-P]),N$7),"")</f>
        <v/>
      </c>
      <c r="O410" s="48" t="str">
        <f ca="1">IF(AND($B410&gt;0,O$7&gt;0),INDEX(Výskyt[#Data],MATCH($B410,Výskyt[kód-P]),O$7),"")</f>
        <v/>
      </c>
      <c r="P410" s="48" t="str">
        <f ca="1">IF(AND($B410&gt;0,P$7&gt;0),INDEX(Výskyt[#Data],MATCH($B410,Výskyt[kód-P]),P$7),"")</f>
        <v/>
      </c>
      <c r="Q410" s="48" t="str">
        <f ca="1">IF(AND($B410&gt;0,Q$7&gt;0),INDEX(Výskyt[#Data],MATCH($B410,Výskyt[kód-P]),Q$7),"")</f>
        <v/>
      </c>
      <c r="R410" s="48" t="str">
        <f ca="1">IF(AND($B410&gt;0,R$7&gt;0),INDEX(Výskyt[#Data],MATCH($B410,Výskyt[kód-P]),R$7),"")</f>
        <v/>
      </c>
      <c r="S410" s="48" t="str">
        <f ca="1">IF(AND($B410&gt;0,S$7&gt;0),INDEX(Výskyt[#Data],MATCH($B410,Výskyt[kód-P]),S$7),"")</f>
        <v/>
      </c>
      <c r="T410" s="48" t="str">
        <f ca="1">IF(AND($B410&gt;0,T$7&gt;0),INDEX(Výskyt[#Data],MATCH($B410,Výskyt[kód-P]),T$7),"")</f>
        <v/>
      </c>
      <c r="U410" s="48" t="str">
        <f ca="1">IF(AND($B410&gt;0,U$7&gt;0),INDEX(Výskyt[#Data],MATCH($B410,Výskyt[kód-P]),U$7),"")</f>
        <v/>
      </c>
      <c r="V410" s="48" t="str">
        <f ca="1">IF(AND($B410&gt;0,V$7&gt;0),INDEX(Výskyt[#Data],MATCH($B410,Výskyt[kód-P]),V$7),"")</f>
        <v/>
      </c>
      <c r="W410" s="48" t="str">
        <f ca="1">IF(AND($B410&gt;0,W$7&gt;0),INDEX(Výskyt[#Data],MATCH($B410,Výskyt[kód-P]),W$7),"")</f>
        <v/>
      </c>
      <c r="X410" s="48" t="str">
        <f ca="1">IF(AND($B410&gt;0,X$7&gt;0),INDEX(Výskyt[#Data],MATCH($B410,Výskyt[kód-P]),X$7),"")</f>
        <v/>
      </c>
      <c r="Y410" s="48" t="str">
        <f ca="1">IF(AND($B410&gt;0,Y$7&gt;0),INDEX(Výskyt[#Data],MATCH($B410,Výskyt[kód-P]),Y$7),"")</f>
        <v/>
      </c>
      <c r="Z410" s="48" t="str">
        <f ca="1">IF(AND($B410&gt;0,Z$7&gt;0),INDEX(Výskyt[#Data],MATCH($B410,Výskyt[kód-P]),Z$7),"")</f>
        <v/>
      </c>
      <c r="AA410" s="48" t="str">
        <f ca="1">IF(AND($B410&gt;0,AA$7&gt;0),INDEX(Výskyt[#Data],MATCH($B410,Výskyt[kód-P]),AA$7),"")</f>
        <v/>
      </c>
      <c r="AB410" s="48" t="str">
        <f ca="1">IF(AND($B410&gt;0,AB$7&gt;0),INDEX(Výskyt[#Data],MATCH($B410,Výskyt[kód-P]),AB$7),"")</f>
        <v/>
      </c>
      <c r="AC410" s="48" t="str">
        <f ca="1">IF(AND($B410&gt;0,AC$7&gt;0),INDEX(Výskyt[#Data],MATCH($B410,Výskyt[kód-P]),AC$7),"")</f>
        <v/>
      </c>
      <c r="AD410" s="48" t="str">
        <f ca="1">IF(AND($B410&gt;0,AD$7&gt;0),INDEX(Výskyt[#Data],MATCH($B410,Výskyt[kód-P]),AD$7),"")</f>
        <v/>
      </c>
      <c r="AE410" s="48" t="str">
        <f ca="1">IF(AND($B410&gt;0,AE$7&gt;0),INDEX(Výskyt[#Data],MATCH($B410,Výskyt[kód-P]),AE$7),"")</f>
        <v/>
      </c>
      <c r="AF410" s="48" t="str">
        <f ca="1">IF(AND($B410&gt;0,AF$7&gt;0),INDEX(Výskyt[#Data],MATCH($B410,Výskyt[kód-P]),AF$7),"")</f>
        <v/>
      </c>
      <c r="AG410" s="48" t="str">
        <f ca="1">IF(AND($B410&gt;0,AG$7&gt;0),INDEX(Výskyt[#Data],MATCH($B410,Výskyt[kód-P]),AG$7),"")</f>
        <v/>
      </c>
      <c r="AH410" s="48" t="str">
        <f ca="1">IF(AND($B410&gt;0,AH$7&gt;0),INDEX(Výskyt[#Data],MATCH($B410,Výskyt[kód-P]),AH$7),"")</f>
        <v/>
      </c>
      <c r="AI410" s="48" t="str">
        <f ca="1">IF(AND($B410&gt;0,AI$7&gt;0),INDEX(Výskyt[#Data],MATCH($B410,Výskyt[kód-P]),AI$7),"")</f>
        <v/>
      </c>
      <c r="AJ410" s="48" t="str">
        <f ca="1">IF(AND($B410&gt;0,AJ$7&gt;0),INDEX(Výskyt[#Data],MATCH($B410,Výskyt[kód-P]),AJ$7),"")</f>
        <v/>
      </c>
      <c r="AK410" s="48" t="str">
        <f ca="1">IF(AND($B410&gt;0,AK$7&gt;0),INDEX(Výskyt[#Data],MATCH($B410,Výskyt[kód-P]),AK$7),"")</f>
        <v/>
      </c>
      <c r="AL410" s="48" t="str">
        <f ca="1">IF(AND($B410&gt;0,AL$7&gt;0),INDEX(Výskyt[#Data],MATCH($B410,Výskyt[kód-P]),AL$7),"")</f>
        <v/>
      </c>
      <c r="AM410" s="48" t="str">
        <f ca="1">IF(AND($B410&gt;0,AM$7&gt;0),INDEX(Výskyt[#Data],MATCH($B410,Výskyt[kód-P]),AM$7),"")</f>
        <v/>
      </c>
      <c r="AN410" s="48" t="str">
        <f ca="1">IF(AND($B410&gt;0,AN$7&gt;0),INDEX(Výskyt[#Data],MATCH($B410,Výskyt[kód-P]),AN$7),"")</f>
        <v/>
      </c>
      <c r="AO410" s="48" t="str">
        <f ca="1">IF(AND($B410&gt;0,AO$7&gt;0),INDEX(Výskyt[#Data],MATCH($B410,Výskyt[kód-P]),AO$7),"")</f>
        <v/>
      </c>
      <c r="AP410" s="48" t="str">
        <f ca="1">IF(AND($B410&gt;0,AP$7&gt;0),INDEX(Výskyt[#Data],MATCH($B410,Výskyt[kód-P]),AP$7),"")</f>
        <v/>
      </c>
      <c r="AQ410" s="48" t="str">
        <f ca="1">IF(AND($B410&gt;0,AQ$7&gt;0),INDEX(Výskyt[#Data],MATCH($B410,Výskyt[kód-P]),AQ$7),"")</f>
        <v/>
      </c>
      <c r="AR410" s="48" t="str">
        <f ca="1">IF(AND($B410&gt;0,AR$7&gt;0),INDEX(Výskyt[#Data],MATCH($B410,Výskyt[kód-P]),AR$7),"")</f>
        <v/>
      </c>
      <c r="AS410" s="48" t="str">
        <f ca="1">IF(AND($B410&gt;0,AS$7&gt;0),INDEX(Výskyt[#Data],MATCH($B410,Výskyt[kód-P]),AS$7),"")</f>
        <v/>
      </c>
      <c r="AT410" s="48" t="str">
        <f ca="1">IF(AND($B410&gt;0,AT$7&gt;0),INDEX(Výskyt[#Data],MATCH($B410,Výskyt[kód-P]),AT$7),"")</f>
        <v/>
      </c>
      <c r="AU410" s="48" t="str">
        <f ca="1">IF(AND($B410&gt;0,AU$7&gt;0),INDEX(Výskyt[#Data],MATCH($B410,Výskyt[kód-P]),AU$7),"")</f>
        <v/>
      </c>
      <c r="AV410" s="48" t="str">
        <f ca="1">IF(AND($B410&gt;0,AV$7&gt;0),INDEX(Výskyt[#Data],MATCH($B410,Výskyt[kód-P]),AV$7),"")</f>
        <v/>
      </c>
      <c r="AW410" s="48" t="str">
        <f ca="1">IF(AND($B410&gt;0,AW$7&gt;0),INDEX(Výskyt[#Data],MATCH($B410,Výskyt[kód-P]),AW$7),"")</f>
        <v/>
      </c>
      <c r="AX410" s="48" t="str">
        <f ca="1">IF(AND($B410&gt;0,AX$7&gt;0),INDEX(Výskyt[#Data],MATCH($B410,Výskyt[kód-P]),AX$7),"")</f>
        <v/>
      </c>
      <c r="AY410" s="48" t="str">
        <f ca="1">IF(AND($B410&gt;0,AY$7&gt;0),INDEX(Výskyt[#Data],MATCH($B410,Výskyt[kód-P]),AY$7),"")</f>
        <v/>
      </c>
      <c r="AZ410" s="48" t="str">
        <f ca="1">IF(AND($B410&gt;0,AZ$7&gt;0),INDEX(Výskyt[#Data],MATCH($B410,Výskyt[kód-P]),AZ$7),"")</f>
        <v/>
      </c>
      <c r="BA410" s="48" t="str">
        <f ca="1">IF(AND($B410&gt;0,BA$7&gt;0),INDEX(Výskyt[#Data],MATCH($B410,Výskyt[kód-P]),BA$7),"")</f>
        <v/>
      </c>
      <c r="BB410" s="42"/>
    </row>
    <row r="411" spans="1:54" x14ac:dyDescent="0.4">
      <c r="A411" s="54">
        <v>403</v>
      </c>
      <c r="B411" s="55" t="str">
        <f>IFERROR(INDEX(Výskyt[[poradie]:[kód-P]],MATCH(A411,Výskyt[poradie],0),2),"")</f>
        <v/>
      </c>
      <c r="C411" s="55" t="str">
        <f>IFERROR(INDEX(Cenník[[Kód]:[Názov]],MATCH($B411,Cenník[Kód]),2),"")</f>
        <v/>
      </c>
      <c r="D411" s="48" t="str">
        <f t="shared" ca="1" si="18"/>
        <v/>
      </c>
      <c r="E411" s="56" t="str">
        <f>IFERROR(INDEX(Cenník[[KódN]:[JC]],MATCH($B411,Cenník[KódN]),2),"")</f>
        <v/>
      </c>
      <c r="F411" s="57" t="str">
        <f t="shared" ca="1" si="19"/>
        <v/>
      </c>
      <c r="G411" s="42"/>
      <c r="H411" s="58" t="str">
        <f t="shared" si="20"/>
        <v/>
      </c>
      <c r="I411" s="48" t="str">
        <f ca="1">IF(AND($B411&gt;0,I$7&gt;0),INDEX(Výskyt[#Data],MATCH($B411,Výskyt[kód-P]),I$7),"")</f>
        <v/>
      </c>
      <c r="J411" s="48" t="str">
        <f ca="1">IF(AND($B411&gt;0,J$7&gt;0),INDEX(Výskyt[#Data],MATCH($B411,Výskyt[kód-P]),J$7),"")</f>
        <v/>
      </c>
      <c r="K411" s="48" t="str">
        <f ca="1">IF(AND($B411&gt;0,K$7&gt;0),INDEX(Výskyt[#Data],MATCH($B411,Výskyt[kód-P]),K$7),"")</f>
        <v/>
      </c>
      <c r="L411" s="48" t="str">
        <f ca="1">IF(AND($B411&gt;0,L$7&gt;0),INDEX(Výskyt[#Data],MATCH($B411,Výskyt[kód-P]),L$7),"")</f>
        <v/>
      </c>
      <c r="M411" s="48" t="str">
        <f ca="1">IF(AND($B411&gt;0,M$7&gt;0),INDEX(Výskyt[#Data],MATCH($B411,Výskyt[kód-P]),M$7),"")</f>
        <v/>
      </c>
      <c r="N411" s="48" t="str">
        <f ca="1">IF(AND($B411&gt;0,N$7&gt;0),INDEX(Výskyt[#Data],MATCH($B411,Výskyt[kód-P]),N$7),"")</f>
        <v/>
      </c>
      <c r="O411" s="48" t="str">
        <f ca="1">IF(AND($B411&gt;0,O$7&gt;0),INDEX(Výskyt[#Data],MATCH($B411,Výskyt[kód-P]),O$7),"")</f>
        <v/>
      </c>
      <c r="P411" s="48" t="str">
        <f ca="1">IF(AND($B411&gt;0,P$7&gt;0),INDEX(Výskyt[#Data],MATCH($B411,Výskyt[kód-P]),P$7),"")</f>
        <v/>
      </c>
      <c r="Q411" s="48" t="str">
        <f ca="1">IF(AND($B411&gt;0,Q$7&gt;0),INDEX(Výskyt[#Data],MATCH($B411,Výskyt[kód-P]),Q$7),"")</f>
        <v/>
      </c>
      <c r="R411" s="48" t="str">
        <f ca="1">IF(AND($B411&gt;0,R$7&gt;0),INDEX(Výskyt[#Data],MATCH($B411,Výskyt[kód-P]),R$7),"")</f>
        <v/>
      </c>
      <c r="S411" s="48" t="str">
        <f ca="1">IF(AND($B411&gt;0,S$7&gt;0),INDEX(Výskyt[#Data],MATCH($B411,Výskyt[kód-P]),S$7),"")</f>
        <v/>
      </c>
      <c r="T411" s="48" t="str">
        <f ca="1">IF(AND($B411&gt;0,T$7&gt;0),INDEX(Výskyt[#Data],MATCH($B411,Výskyt[kód-P]),T$7),"")</f>
        <v/>
      </c>
      <c r="U411" s="48" t="str">
        <f ca="1">IF(AND($B411&gt;0,U$7&gt;0),INDEX(Výskyt[#Data],MATCH($B411,Výskyt[kód-P]),U$7),"")</f>
        <v/>
      </c>
      <c r="V411" s="48" t="str">
        <f ca="1">IF(AND($B411&gt;0,V$7&gt;0),INDEX(Výskyt[#Data],MATCH($B411,Výskyt[kód-P]),V$7),"")</f>
        <v/>
      </c>
      <c r="W411" s="48" t="str">
        <f ca="1">IF(AND($B411&gt;0,W$7&gt;0),INDEX(Výskyt[#Data],MATCH($B411,Výskyt[kód-P]),W$7),"")</f>
        <v/>
      </c>
      <c r="X411" s="48" t="str">
        <f ca="1">IF(AND($B411&gt;0,X$7&gt;0),INDEX(Výskyt[#Data],MATCH($B411,Výskyt[kód-P]),X$7),"")</f>
        <v/>
      </c>
      <c r="Y411" s="48" t="str">
        <f ca="1">IF(AND($B411&gt;0,Y$7&gt;0),INDEX(Výskyt[#Data],MATCH($B411,Výskyt[kód-P]),Y$7),"")</f>
        <v/>
      </c>
      <c r="Z411" s="48" t="str">
        <f ca="1">IF(AND($B411&gt;0,Z$7&gt;0),INDEX(Výskyt[#Data],MATCH($B411,Výskyt[kód-P]),Z$7),"")</f>
        <v/>
      </c>
      <c r="AA411" s="48" t="str">
        <f ca="1">IF(AND($B411&gt;0,AA$7&gt;0),INDEX(Výskyt[#Data],MATCH($B411,Výskyt[kód-P]),AA$7),"")</f>
        <v/>
      </c>
      <c r="AB411" s="48" t="str">
        <f ca="1">IF(AND($B411&gt;0,AB$7&gt;0),INDEX(Výskyt[#Data],MATCH($B411,Výskyt[kód-P]),AB$7),"")</f>
        <v/>
      </c>
      <c r="AC411" s="48" t="str">
        <f ca="1">IF(AND($B411&gt;0,AC$7&gt;0),INDEX(Výskyt[#Data],MATCH($B411,Výskyt[kód-P]),AC$7),"")</f>
        <v/>
      </c>
      <c r="AD411" s="48" t="str">
        <f ca="1">IF(AND($B411&gt;0,AD$7&gt;0),INDEX(Výskyt[#Data],MATCH($B411,Výskyt[kód-P]),AD$7),"")</f>
        <v/>
      </c>
      <c r="AE411" s="48" t="str">
        <f ca="1">IF(AND($B411&gt;0,AE$7&gt;0),INDEX(Výskyt[#Data],MATCH($B411,Výskyt[kód-P]),AE$7),"")</f>
        <v/>
      </c>
      <c r="AF411" s="48" t="str">
        <f ca="1">IF(AND($B411&gt;0,AF$7&gt;0),INDEX(Výskyt[#Data],MATCH($B411,Výskyt[kód-P]),AF$7),"")</f>
        <v/>
      </c>
      <c r="AG411" s="48" t="str">
        <f ca="1">IF(AND($B411&gt;0,AG$7&gt;0),INDEX(Výskyt[#Data],MATCH($B411,Výskyt[kód-P]),AG$7),"")</f>
        <v/>
      </c>
      <c r="AH411" s="48" t="str">
        <f ca="1">IF(AND($B411&gt;0,AH$7&gt;0),INDEX(Výskyt[#Data],MATCH($B411,Výskyt[kód-P]),AH$7),"")</f>
        <v/>
      </c>
      <c r="AI411" s="48" t="str">
        <f ca="1">IF(AND($B411&gt;0,AI$7&gt;0),INDEX(Výskyt[#Data],MATCH($B411,Výskyt[kód-P]),AI$7),"")</f>
        <v/>
      </c>
      <c r="AJ411" s="48" t="str">
        <f ca="1">IF(AND($B411&gt;0,AJ$7&gt;0),INDEX(Výskyt[#Data],MATCH($B411,Výskyt[kód-P]),AJ$7),"")</f>
        <v/>
      </c>
      <c r="AK411" s="48" t="str">
        <f ca="1">IF(AND($B411&gt;0,AK$7&gt;0),INDEX(Výskyt[#Data],MATCH($B411,Výskyt[kód-P]),AK$7),"")</f>
        <v/>
      </c>
      <c r="AL411" s="48" t="str">
        <f ca="1">IF(AND($B411&gt;0,AL$7&gt;0),INDEX(Výskyt[#Data],MATCH($B411,Výskyt[kód-P]),AL$7),"")</f>
        <v/>
      </c>
      <c r="AM411" s="48" t="str">
        <f ca="1">IF(AND($B411&gt;0,AM$7&gt;0),INDEX(Výskyt[#Data],MATCH($B411,Výskyt[kód-P]),AM$7),"")</f>
        <v/>
      </c>
      <c r="AN411" s="48" t="str">
        <f ca="1">IF(AND($B411&gt;0,AN$7&gt;0),INDEX(Výskyt[#Data],MATCH($B411,Výskyt[kód-P]),AN$7),"")</f>
        <v/>
      </c>
      <c r="AO411" s="48" t="str">
        <f ca="1">IF(AND($B411&gt;0,AO$7&gt;0),INDEX(Výskyt[#Data],MATCH($B411,Výskyt[kód-P]),AO$7),"")</f>
        <v/>
      </c>
      <c r="AP411" s="48" t="str">
        <f ca="1">IF(AND($B411&gt;0,AP$7&gt;0),INDEX(Výskyt[#Data],MATCH($B411,Výskyt[kód-P]),AP$7),"")</f>
        <v/>
      </c>
      <c r="AQ411" s="48" t="str">
        <f ca="1">IF(AND($B411&gt;0,AQ$7&gt;0),INDEX(Výskyt[#Data],MATCH($B411,Výskyt[kód-P]),AQ$7),"")</f>
        <v/>
      </c>
      <c r="AR411" s="48" t="str">
        <f ca="1">IF(AND($B411&gt;0,AR$7&gt;0),INDEX(Výskyt[#Data],MATCH($B411,Výskyt[kód-P]),AR$7),"")</f>
        <v/>
      </c>
      <c r="AS411" s="48" t="str">
        <f ca="1">IF(AND($B411&gt;0,AS$7&gt;0),INDEX(Výskyt[#Data],MATCH($B411,Výskyt[kód-P]),AS$7),"")</f>
        <v/>
      </c>
      <c r="AT411" s="48" t="str">
        <f ca="1">IF(AND($B411&gt;0,AT$7&gt;0),INDEX(Výskyt[#Data],MATCH($B411,Výskyt[kód-P]),AT$7),"")</f>
        <v/>
      </c>
      <c r="AU411" s="48" t="str">
        <f ca="1">IF(AND($B411&gt;0,AU$7&gt;0),INDEX(Výskyt[#Data],MATCH($B411,Výskyt[kód-P]),AU$7),"")</f>
        <v/>
      </c>
      <c r="AV411" s="48" t="str">
        <f ca="1">IF(AND($B411&gt;0,AV$7&gt;0),INDEX(Výskyt[#Data],MATCH($B411,Výskyt[kód-P]),AV$7),"")</f>
        <v/>
      </c>
      <c r="AW411" s="48" t="str">
        <f ca="1">IF(AND($B411&gt;0,AW$7&gt;0),INDEX(Výskyt[#Data],MATCH($B411,Výskyt[kód-P]),AW$7),"")</f>
        <v/>
      </c>
      <c r="AX411" s="48" t="str">
        <f ca="1">IF(AND($B411&gt;0,AX$7&gt;0),INDEX(Výskyt[#Data],MATCH($B411,Výskyt[kód-P]),AX$7),"")</f>
        <v/>
      </c>
      <c r="AY411" s="48" t="str">
        <f ca="1">IF(AND($B411&gt;0,AY$7&gt;0),INDEX(Výskyt[#Data],MATCH($B411,Výskyt[kód-P]),AY$7),"")</f>
        <v/>
      </c>
      <c r="AZ411" s="48" t="str">
        <f ca="1">IF(AND($B411&gt;0,AZ$7&gt;0),INDEX(Výskyt[#Data],MATCH($B411,Výskyt[kód-P]),AZ$7),"")</f>
        <v/>
      </c>
      <c r="BA411" s="48" t="str">
        <f ca="1">IF(AND($B411&gt;0,BA$7&gt;0),INDEX(Výskyt[#Data],MATCH($B411,Výskyt[kód-P]),BA$7),"")</f>
        <v/>
      </c>
      <c r="BB411" s="42"/>
    </row>
    <row r="412" spans="1:54" x14ac:dyDescent="0.4">
      <c r="A412" s="54">
        <v>404</v>
      </c>
      <c r="B412" s="55" t="str">
        <f>IFERROR(INDEX(Výskyt[[poradie]:[kód-P]],MATCH(A412,Výskyt[poradie],0),2),"")</f>
        <v/>
      </c>
      <c r="C412" s="55" t="str">
        <f>IFERROR(INDEX(Cenník[[Kód]:[Názov]],MATCH($B412,Cenník[Kód]),2),"")</f>
        <v/>
      </c>
      <c r="D412" s="48" t="str">
        <f t="shared" ca="1" si="18"/>
        <v/>
      </c>
      <c r="E412" s="56" t="str">
        <f>IFERROR(INDEX(Cenník[[KódN]:[JC]],MATCH($B412,Cenník[KódN]),2),"")</f>
        <v/>
      </c>
      <c r="F412" s="57" t="str">
        <f t="shared" ca="1" si="19"/>
        <v/>
      </c>
      <c r="G412" s="42"/>
      <c r="H412" s="58" t="str">
        <f t="shared" si="20"/>
        <v/>
      </c>
      <c r="I412" s="48" t="str">
        <f ca="1">IF(AND($B412&gt;0,I$7&gt;0),INDEX(Výskyt[#Data],MATCH($B412,Výskyt[kód-P]),I$7),"")</f>
        <v/>
      </c>
      <c r="J412" s="48" t="str">
        <f ca="1">IF(AND($B412&gt;0,J$7&gt;0),INDEX(Výskyt[#Data],MATCH($B412,Výskyt[kód-P]),J$7),"")</f>
        <v/>
      </c>
      <c r="K412" s="48" t="str">
        <f ca="1">IF(AND($B412&gt;0,K$7&gt;0),INDEX(Výskyt[#Data],MATCH($B412,Výskyt[kód-P]),K$7),"")</f>
        <v/>
      </c>
      <c r="L412" s="48" t="str">
        <f ca="1">IF(AND($B412&gt;0,L$7&gt;0),INDEX(Výskyt[#Data],MATCH($B412,Výskyt[kód-P]),L$7),"")</f>
        <v/>
      </c>
      <c r="M412" s="48" t="str">
        <f ca="1">IF(AND($B412&gt;0,M$7&gt;0),INDEX(Výskyt[#Data],MATCH($B412,Výskyt[kód-P]),M$7),"")</f>
        <v/>
      </c>
      <c r="N412" s="48" t="str">
        <f ca="1">IF(AND($B412&gt;0,N$7&gt;0),INDEX(Výskyt[#Data],MATCH($B412,Výskyt[kód-P]),N$7),"")</f>
        <v/>
      </c>
      <c r="O412" s="48" t="str">
        <f ca="1">IF(AND($B412&gt;0,O$7&gt;0),INDEX(Výskyt[#Data],MATCH($B412,Výskyt[kód-P]),O$7),"")</f>
        <v/>
      </c>
      <c r="P412" s="48" t="str">
        <f ca="1">IF(AND($B412&gt;0,P$7&gt;0),INDEX(Výskyt[#Data],MATCH($B412,Výskyt[kód-P]),P$7),"")</f>
        <v/>
      </c>
      <c r="Q412" s="48" t="str">
        <f ca="1">IF(AND($B412&gt;0,Q$7&gt;0),INDEX(Výskyt[#Data],MATCH($B412,Výskyt[kód-P]),Q$7),"")</f>
        <v/>
      </c>
      <c r="R412" s="48" t="str">
        <f ca="1">IF(AND($B412&gt;0,R$7&gt;0),INDEX(Výskyt[#Data],MATCH($B412,Výskyt[kód-P]),R$7),"")</f>
        <v/>
      </c>
      <c r="S412" s="48" t="str">
        <f ca="1">IF(AND($B412&gt;0,S$7&gt;0),INDEX(Výskyt[#Data],MATCH($B412,Výskyt[kód-P]),S$7),"")</f>
        <v/>
      </c>
      <c r="T412" s="48" t="str">
        <f ca="1">IF(AND($B412&gt;0,T$7&gt;0),INDEX(Výskyt[#Data],MATCH($B412,Výskyt[kód-P]),T$7),"")</f>
        <v/>
      </c>
      <c r="U412" s="48" t="str">
        <f ca="1">IF(AND($B412&gt;0,U$7&gt;0),INDEX(Výskyt[#Data],MATCH($B412,Výskyt[kód-P]),U$7),"")</f>
        <v/>
      </c>
      <c r="V412" s="48" t="str">
        <f ca="1">IF(AND($B412&gt;0,V$7&gt;0),INDEX(Výskyt[#Data],MATCH($B412,Výskyt[kód-P]),V$7),"")</f>
        <v/>
      </c>
      <c r="W412" s="48" t="str">
        <f ca="1">IF(AND($B412&gt;0,W$7&gt;0),INDEX(Výskyt[#Data],MATCH($B412,Výskyt[kód-P]),W$7),"")</f>
        <v/>
      </c>
      <c r="X412" s="48" t="str">
        <f ca="1">IF(AND($B412&gt;0,X$7&gt;0),INDEX(Výskyt[#Data],MATCH($B412,Výskyt[kód-P]),X$7),"")</f>
        <v/>
      </c>
      <c r="Y412" s="48" t="str">
        <f ca="1">IF(AND($B412&gt;0,Y$7&gt;0),INDEX(Výskyt[#Data],MATCH($B412,Výskyt[kód-P]),Y$7),"")</f>
        <v/>
      </c>
      <c r="Z412" s="48" t="str">
        <f ca="1">IF(AND($B412&gt;0,Z$7&gt;0),INDEX(Výskyt[#Data],MATCH($B412,Výskyt[kód-P]),Z$7),"")</f>
        <v/>
      </c>
      <c r="AA412" s="48" t="str">
        <f ca="1">IF(AND($B412&gt;0,AA$7&gt;0),INDEX(Výskyt[#Data],MATCH($B412,Výskyt[kód-P]),AA$7),"")</f>
        <v/>
      </c>
      <c r="AB412" s="48" t="str">
        <f ca="1">IF(AND($B412&gt;0,AB$7&gt;0),INDEX(Výskyt[#Data],MATCH($B412,Výskyt[kód-P]),AB$7),"")</f>
        <v/>
      </c>
      <c r="AC412" s="48" t="str">
        <f ca="1">IF(AND($B412&gt;0,AC$7&gt;0),INDEX(Výskyt[#Data],MATCH($B412,Výskyt[kód-P]),AC$7),"")</f>
        <v/>
      </c>
      <c r="AD412" s="48" t="str">
        <f ca="1">IF(AND($B412&gt;0,AD$7&gt;0),INDEX(Výskyt[#Data],MATCH($B412,Výskyt[kód-P]),AD$7),"")</f>
        <v/>
      </c>
      <c r="AE412" s="48" t="str">
        <f ca="1">IF(AND($B412&gt;0,AE$7&gt;0),INDEX(Výskyt[#Data],MATCH($B412,Výskyt[kód-P]),AE$7),"")</f>
        <v/>
      </c>
      <c r="AF412" s="48" t="str">
        <f ca="1">IF(AND($B412&gt;0,AF$7&gt;0),INDEX(Výskyt[#Data],MATCH($B412,Výskyt[kód-P]),AF$7),"")</f>
        <v/>
      </c>
      <c r="AG412" s="48" t="str">
        <f ca="1">IF(AND($B412&gt;0,AG$7&gt;0),INDEX(Výskyt[#Data],MATCH($B412,Výskyt[kód-P]),AG$7),"")</f>
        <v/>
      </c>
      <c r="AH412" s="48" t="str">
        <f ca="1">IF(AND($B412&gt;0,AH$7&gt;0),INDEX(Výskyt[#Data],MATCH($B412,Výskyt[kód-P]),AH$7),"")</f>
        <v/>
      </c>
      <c r="AI412" s="48" t="str">
        <f ca="1">IF(AND($B412&gt;0,AI$7&gt;0),INDEX(Výskyt[#Data],MATCH($B412,Výskyt[kód-P]),AI$7),"")</f>
        <v/>
      </c>
      <c r="AJ412" s="48" t="str">
        <f ca="1">IF(AND($B412&gt;0,AJ$7&gt;0),INDEX(Výskyt[#Data],MATCH($B412,Výskyt[kód-P]),AJ$7),"")</f>
        <v/>
      </c>
      <c r="AK412" s="48" t="str">
        <f ca="1">IF(AND($B412&gt;0,AK$7&gt;0),INDEX(Výskyt[#Data],MATCH($B412,Výskyt[kód-P]),AK$7),"")</f>
        <v/>
      </c>
      <c r="AL412" s="48" t="str">
        <f ca="1">IF(AND($B412&gt;0,AL$7&gt;0),INDEX(Výskyt[#Data],MATCH($B412,Výskyt[kód-P]),AL$7),"")</f>
        <v/>
      </c>
      <c r="AM412" s="48" t="str">
        <f ca="1">IF(AND($B412&gt;0,AM$7&gt;0),INDEX(Výskyt[#Data],MATCH($B412,Výskyt[kód-P]),AM$7),"")</f>
        <v/>
      </c>
      <c r="AN412" s="48" t="str">
        <f ca="1">IF(AND($B412&gt;0,AN$7&gt;0),INDEX(Výskyt[#Data],MATCH($B412,Výskyt[kód-P]),AN$7),"")</f>
        <v/>
      </c>
      <c r="AO412" s="48" t="str">
        <f ca="1">IF(AND($B412&gt;0,AO$7&gt;0),INDEX(Výskyt[#Data],MATCH($B412,Výskyt[kód-P]),AO$7),"")</f>
        <v/>
      </c>
      <c r="AP412" s="48" t="str">
        <f ca="1">IF(AND($B412&gt;0,AP$7&gt;0),INDEX(Výskyt[#Data],MATCH($B412,Výskyt[kód-P]),AP$7),"")</f>
        <v/>
      </c>
      <c r="AQ412" s="48" t="str">
        <f ca="1">IF(AND($B412&gt;0,AQ$7&gt;0),INDEX(Výskyt[#Data],MATCH($B412,Výskyt[kód-P]),AQ$7),"")</f>
        <v/>
      </c>
      <c r="AR412" s="48" t="str">
        <f ca="1">IF(AND($B412&gt;0,AR$7&gt;0),INDEX(Výskyt[#Data],MATCH($B412,Výskyt[kód-P]),AR$7),"")</f>
        <v/>
      </c>
      <c r="AS412" s="48" t="str">
        <f ca="1">IF(AND($B412&gt;0,AS$7&gt;0),INDEX(Výskyt[#Data],MATCH($B412,Výskyt[kód-P]),AS$7),"")</f>
        <v/>
      </c>
      <c r="AT412" s="48" t="str">
        <f ca="1">IF(AND($B412&gt;0,AT$7&gt;0),INDEX(Výskyt[#Data],MATCH($B412,Výskyt[kód-P]),AT$7),"")</f>
        <v/>
      </c>
      <c r="AU412" s="48" t="str">
        <f ca="1">IF(AND($B412&gt;0,AU$7&gt;0),INDEX(Výskyt[#Data],MATCH($B412,Výskyt[kód-P]),AU$7),"")</f>
        <v/>
      </c>
      <c r="AV412" s="48" t="str">
        <f ca="1">IF(AND($B412&gt;0,AV$7&gt;0),INDEX(Výskyt[#Data],MATCH($B412,Výskyt[kód-P]),AV$7),"")</f>
        <v/>
      </c>
      <c r="AW412" s="48" t="str">
        <f ca="1">IF(AND($B412&gt;0,AW$7&gt;0),INDEX(Výskyt[#Data],MATCH($B412,Výskyt[kód-P]),AW$7),"")</f>
        <v/>
      </c>
      <c r="AX412" s="48" t="str">
        <f ca="1">IF(AND($B412&gt;0,AX$7&gt;0),INDEX(Výskyt[#Data],MATCH($B412,Výskyt[kód-P]),AX$7),"")</f>
        <v/>
      </c>
      <c r="AY412" s="48" t="str">
        <f ca="1">IF(AND($B412&gt;0,AY$7&gt;0),INDEX(Výskyt[#Data],MATCH($B412,Výskyt[kód-P]),AY$7),"")</f>
        <v/>
      </c>
      <c r="AZ412" s="48" t="str">
        <f ca="1">IF(AND($B412&gt;0,AZ$7&gt;0),INDEX(Výskyt[#Data],MATCH($B412,Výskyt[kód-P]),AZ$7),"")</f>
        <v/>
      </c>
      <c r="BA412" s="48" t="str">
        <f ca="1">IF(AND($B412&gt;0,BA$7&gt;0),INDEX(Výskyt[#Data],MATCH($B412,Výskyt[kód-P]),BA$7),"")</f>
        <v/>
      </c>
      <c r="BB412" s="42"/>
    </row>
    <row r="413" spans="1:54" x14ac:dyDescent="0.4">
      <c r="A413" s="54">
        <v>405</v>
      </c>
      <c r="B413" s="55" t="str">
        <f>IFERROR(INDEX(Výskyt[[poradie]:[kód-P]],MATCH(A413,Výskyt[poradie],0),2),"")</f>
        <v/>
      </c>
      <c r="C413" s="55" t="str">
        <f>IFERROR(INDEX(Cenník[[Kód]:[Názov]],MATCH($B413,Cenník[Kód]),2),"")</f>
        <v/>
      </c>
      <c r="D413" s="48" t="str">
        <f t="shared" ca="1" si="18"/>
        <v/>
      </c>
      <c r="E413" s="56" t="str">
        <f>IFERROR(INDEX(Cenník[[KódN]:[JC]],MATCH($B413,Cenník[KódN]),2),"")</f>
        <v/>
      </c>
      <c r="F413" s="57" t="str">
        <f t="shared" ca="1" si="19"/>
        <v/>
      </c>
      <c r="G413" s="42"/>
      <c r="H413" s="58" t="str">
        <f t="shared" si="20"/>
        <v/>
      </c>
      <c r="I413" s="48" t="str">
        <f ca="1">IF(AND($B413&gt;0,I$7&gt;0),INDEX(Výskyt[#Data],MATCH($B413,Výskyt[kód-P]),I$7),"")</f>
        <v/>
      </c>
      <c r="J413" s="48" t="str">
        <f ca="1">IF(AND($B413&gt;0,J$7&gt;0),INDEX(Výskyt[#Data],MATCH($B413,Výskyt[kód-P]),J$7),"")</f>
        <v/>
      </c>
      <c r="K413" s="48" t="str">
        <f ca="1">IF(AND($B413&gt;0,K$7&gt;0),INDEX(Výskyt[#Data],MATCH($B413,Výskyt[kód-P]),K$7),"")</f>
        <v/>
      </c>
      <c r="L413" s="48" t="str">
        <f ca="1">IF(AND($B413&gt;0,L$7&gt;0),INDEX(Výskyt[#Data],MATCH($B413,Výskyt[kód-P]),L$7),"")</f>
        <v/>
      </c>
      <c r="M413" s="48" t="str">
        <f ca="1">IF(AND($B413&gt;0,M$7&gt;0),INDEX(Výskyt[#Data],MATCH($B413,Výskyt[kód-P]),M$7),"")</f>
        <v/>
      </c>
      <c r="N413" s="48" t="str">
        <f ca="1">IF(AND($B413&gt;0,N$7&gt;0),INDEX(Výskyt[#Data],MATCH($B413,Výskyt[kód-P]),N$7),"")</f>
        <v/>
      </c>
      <c r="O413" s="48" t="str">
        <f ca="1">IF(AND($B413&gt;0,O$7&gt;0),INDEX(Výskyt[#Data],MATCH($B413,Výskyt[kód-P]),O$7),"")</f>
        <v/>
      </c>
      <c r="P413" s="48" t="str">
        <f ca="1">IF(AND($B413&gt;0,P$7&gt;0),INDEX(Výskyt[#Data],MATCH($B413,Výskyt[kód-P]),P$7),"")</f>
        <v/>
      </c>
      <c r="Q413" s="48" t="str">
        <f ca="1">IF(AND($B413&gt;0,Q$7&gt;0),INDEX(Výskyt[#Data],MATCH($B413,Výskyt[kód-P]),Q$7),"")</f>
        <v/>
      </c>
      <c r="R413" s="48" t="str">
        <f ca="1">IF(AND($B413&gt;0,R$7&gt;0),INDEX(Výskyt[#Data],MATCH($B413,Výskyt[kód-P]),R$7),"")</f>
        <v/>
      </c>
      <c r="S413" s="48" t="str">
        <f ca="1">IF(AND($B413&gt;0,S$7&gt;0),INDEX(Výskyt[#Data],MATCH($B413,Výskyt[kód-P]),S$7),"")</f>
        <v/>
      </c>
      <c r="T413" s="48" t="str">
        <f ca="1">IF(AND($B413&gt;0,T$7&gt;0),INDEX(Výskyt[#Data],MATCH($B413,Výskyt[kód-P]),T$7),"")</f>
        <v/>
      </c>
      <c r="U413" s="48" t="str">
        <f ca="1">IF(AND($B413&gt;0,U$7&gt;0),INDEX(Výskyt[#Data],MATCH($B413,Výskyt[kód-P]),U$7),"")</f>
        <v/>
      </c>
      <c r="V413" s="48" t="str">
        <f ca="1">IF(AND($B413&gt;0,V$7&gt;0),INDEX(Výskyt[#Data],MATCH($B413,Výskyt[kód-P]),V$7),"")</f>
        <v/>
      </c>
      <c r="W413" s="48" t="str">
        <f ca="1">IF(AND($B413&gt;0,W$7&gt;0),INDEX(Výskyt[#Data],MATCH($B413,Výskyt[kód-P]),W$7),"")</f>
        <v/>
      </c>
      <c r="X413" s="48" t="str">
        <f ca="1">IF(AND($B413&gt;0,X$7&gt;0),INDEX(Výskyt[#Data],MATCH($B413,Výskyt[kód-P]),X$7),"")</f>
        <v/>
      </c>
      <c r="Y413" s="48" t="str">
        <f ca="1">IF(AND($B413&gt;0,Y$7&gt;0),INDEX(Výskyt[#Data],MATCH($B413,Výskyt[kód-P]),Y$7),"")</f>
        <v/>
      </c>
      <c r="Z413" s="48" t="str">
        <f ca="1">IF(AND($B413&gt;0,Z$7&gt;0),INDEX(Výskyt[#Data],MATCH($B413,Výskyt[kód-P]),Z$7),"")</f>
        <v/>
      </c>
      <c r="AA413" s="48" t="str">
        <f ca="1">IF(AND($B413&gt;0,AA$7&gt;0),INDEX(Výskyt[#Data],MATCH($B413,Výskyt[kód-P]),AA$7),"")</f>
        <v/>
      </c>
      <c r="AB413" s="48" t="str">
        <f ca="1">IF(AND($B413&gt;0,AB$7&gt;0),INDEX(Výskyt[#Data],MATCH($B413,Výskyt[kód-P]),AB$7),"")</f>
        <v/>
      </c>
      <c r="AC413" s="48" t="str">
        <f ca="1">IF(AND($B413&gt;0,AC$7&gt;0),INDEX(Výskyt[#Data],MATCH($B413,Výskyt[kód-P]),AC$7),"")</f>
        <v/>
      </c>
      <c r="AD413" s="48" t="str">
        <f ca="1">IF(AND($B413&gt;0,AD$7&gt;0),INDEX(Výskyt[#Data],MATCH($B413,Výskyt[kód-P]),AD$7),"")</f>
        <v/>
      </c>
      <c r="AE413" s="48" t="str">
        <f ca="1">IF(AND($B413&gt;0,AE$7&gt;0),INDEX(Výskyt[#Data],MATCH($B413,Výskyt[kód-P]),AE$7),"")</f>
        <v/>
      </c>
      <c r="AF413" s="48" t="str">
        <f ca="1">IF(AND($B413&gt;0,AF$7&gt;0),INDEX(Výskyt[#Data],MATCH($B413,Výskyt[kód-P]),AF$7),"")</f>
        <v/>
      </c>
      <c r="AG413" s="48" t="str">
        <f ca="1">IF(AND($B413&gt;0,AG$7&gt;0),INDEX(Výskyt[#Data],MATCH($B413,Výskyt[kód-P]),AG$7),"")</f>
        <v/>
      </c>
      <c r="AH413" s="48" t="str">
        <f ca="1">IF(AND($B413&gt;0,AH$7&gt;0),INDEX(Výskyt[#Data],MATCH($B413,Výskyt[kód-P]),AH$7),"")</f>
        <v/>
      </c>
      <c r="AI413" s="48" t="str">
        <f ca="1">IF(AND($B413&gt;0,AI$7&gt;0),INDEX(Výskyt[#Data],MATCH($B413,Výskyt[kód-P]),AI$7),"")</f>
        <v/>
      </c>
      <c r="AJ413" s="48" t="str">
        <f ca="1">IF(AND($B413&gt;0,AJ$7&gt;0),INDEX(Výskyt[#Data],MATCH($B413,Výskyt[kód-P]),AJ$7),"")</f>
        <v/>
      </c>
      <c r="AK413" s="48" t="str">
        <f ca="1">IF(AND($B413&gt;0,AK$7&gt;0),INDEX(Výskyt[#Data],MATCH($B413,Výskyt[kód-P]),AK$7),"")</f>
        <v/>
      </c>
      <c r="AL413" s="48" t="str">
        <f ca="1">IF(AND($B413&gt;0,AL$7&gt;0),INDEX(Výskyt[#Data],MATCH($B413,Výskyt[kód-P]),AL$7),"")</f>
        <v/>
      </c>
      <c r="AM413" s="48" t="str">
        <f ca="1">IF(AND($B413&gt;0,AM$7&gt;0),INDEX(Výskyt[#Data],MATCH($B413,Výskyt[kód-P]),AM$7),"")</f>
        <v/>
      </c>
      <c r="AN413" s="48" t="str">
        <f ca="1">IF(AND($B413&gt;0,AN$7&gt;0),INDEX(Výskyt[#Data],MATCH($B413,Výskyt[kód-P]),AN$7),"")</f>
        <v/>
      </c>
      <c r="AO413" s="48" t="str">
        <f ca="1">IF(AND($B413&gt;0,AO$7&gt;0),INDEX(Výskyt[#Data],MATCH($B413,Výskyt[kód-P]),AO$7),"")</f>
        <v/>
      </c>
      <c r="AP413" s="48" t="str">
        <f ca="1">IF(AND($B413&gt;0,AP$7&gt;0),INDEX(Výskyt[#Data],MATCH($B413,Výskyt[kód-P]),AP$7),"")</f>
        <v/>
      </c>
      <c r="AQ413" s="48" t="str">
        <f ca="1">IF(AND($B413&gt;0,AQ$7&gt;0),INDEX(Výskyt[#Data],MATCH($B413,Výskyt[kód-P]),AQ$7),"")</f>
        <v/>
      </c>
      <c r="AR413" s="48" t="str">
        <f ca="1">IF(AND($B413&gt;0,AR$7&gt;0),INDEX(Výskyt[#Data],MATCH($B413,Výskyt[kód-P]),AR$7),"")</f>
        <v/>
      </c>
      <c r="AS413" s="48" t="str">
        <f ca="1">IF(AND($B413&gt;0,AS$7&gt;0),INDEX(Výskyt[#Data],MATCH($B413,Výskyt[kód-P]),AS$7),"")</f>
        <v/>
      </c>
      <c r="AT413" s="48" t="str">
        <f ca="1">IF(AND($B413&gt;0,AT$7&gt;0),INDEX(Výskyt[#Data],MATCH($B413,Výskyt[kód-P]),AT$7),"")</f>
        <v/>
      </c>
      <c r="AU413" s="48" t="str">
        <f ca="1">IF(AND($B413&gt;0,AU$7&gt;0),INDEX(Výskyt[#Data],MATCH($B413,Výskyt[kód-P]),AU$7),"")</f>
        <v/>
      </c>
      <c r="AV413" s="48" t="str">
        <f ca="1">IF(AND($B413&gt;0,AV$7&gt;0),INDEX(Výskyt[#Data],MATCH($B413,Výskyt[kód-P]),AV$7),"")</f>
        <v/>
      </c>
      <c r="AW413" s="48" t="str">
        <f ca="1">IF(AND($B413&gt;0,AW$7&gt;0),INDEX(Výskyt[#Data],MATCH($B413,Výskyt[kód-P]),AW$7),"")</f>
        <v/>
      </c>
      <c r="AX413" s="48" t="str">
        <f ca="1">IF(AND($B413&gt;0,AX$7&gt;0),INDEX(Výskyt[#Data],MATCH($B413,Výskyt[kód-P]),AX$7),"")</f>
        <v/>
      </c>
      <c r="AY413" s="48" t="str">
        <f ca="1">IF(AND($B413&gt;0,AY$7&gt;0),INDEX(Výskyt[#Data],MATCH($B413,Výskyt[kód-P]),AY$7),"")</f>
        <v/>
      </c>
      <c r="AZ413" s="48" t="str">
        <f ca="1">IF(AND($B413&gt;0,AZ$7&gt;0),INDEX(Výskyt[#Data],MATCH($B413,Výskyt[kód-P]),AZ$7),"")</f>
        <v/>
      </c>
      <c r="BA413" s="48" t="str">
        <f ca="1">IF(AND($B413&gt;0,BA$7&gt;0),INDEX(Výskyt[#Data],MATCH($B413,Výskyt[kód-P]),BA$7),"")</f>
        <v/>
      </c>
      <c r="BB413" s="42"/>
    </row>
    <row r="414" spans="1:54" x14ac:dyDescent="0.4">
      <c r="A414" s="54">
        <v>406</v>
      </c>
      <c r="B414" s="55" t="str">
        <f>IFERROR(INDEX(Výskyt[[poradie]:[kód-P]],MATCH(A414,Výskyt[poradie],0),2),"")</f>
        <v/>
      </c>
      <c r="C414" s="55" t="str">
        <f>IFERROR(INDEX(Cenník[[Kód]:[Názov]],MATCH($B414,Cenník[Kód]),2),"")</f>
        <v/>
      </c>
      <c r="D414" s="48" t="str">
        <f t="shared" ca="1" si="18"/>
        <v/>
      </c>
      <c r="E414" s="56" t="str">
        <f>IFERROR(INDEX(Cenník[[KódN]:[JC]],MATCH($B414,Cenník[KódN]),2),"")</f>
        <v/>
      </c>
      <c r="F414" s="57" t="str">
        <f t="shared" ca="1" si="19"/>
        <v/>
      </c>
      <c r="G414" s="42"/>
      <c r="H414" s="58" t="str">
        <f t="shared" si="20"/>
        <v/>
      </c>
      <c r="I414" s="48" t="str">
        <f ca="1">IF(AND($B414&gt;0,I$7&gt;0),INDEX(Výskyt[#Data],MATCH($B414,Výskyt[kód-P]),I$7),"")</f>
        <v/>
      </c>
      <c r="J414" s="48" t="str">
        <f ca="1">IF(AND($B414&gt;0,J$7&gt;0),INDEX(Výskyt[#Data],MATCH($B414,Výskyt[kód-P]),J$7),"")</f>
        <v/>
      </c>
      <c r="K414" s="48" t="str">
        <f ca="1">IF(AND($B414&gt;0,K$7&gt;0),INDEX(Výskyt[#Data],MATCH($B414,Výskyt[kód-P]),K$7),"")</f>
        <v/>
      </c>
      <c r="L414" s="48" t="str">
        <f ca="1">IF(AND($B414&gt;0,L$7&gt;0),INDEX(Výskyt[#Data],MATCH($B414,Výskyt[kód-P]),L$7),"")</f>
        <v/>
      </c>
      <c r="M414" s="48" t="str">
        <f ca="1">IF(AND($B414&gt;0,M$7&gt;0),INDEX(Výskyt[#Data],MATCH($B414,Výskyt[kód-P]),M$7),"")</f>
        <v/>
      </c>
      <c r="N414" s="48" t="str">
        <f ca="1">IF(AND($B414&gt;0,N$7&gt;0),INDEX(Výskyt[#Data],MATCH($B414,Výskyt[kód-P]),N$7),"")</f>
        <v/>
      </c>
      <c r="O414" s="48" t="str">
        <f ca="1">IF(AND($B414&gt;0,O$7&gt;0),INDEX(Výskyt[#Data],MATCH($B414,Výskyt[kód-P]),O$7),"")</f>
        <v/>
      </c>
      <c r="P414" s="48" t="str">
        <f ca="1">IF(AND($B414&gt;0,P$7&gt;0),INDEX(Výskyt[#Data],MATCH($B414,Výskyt[kód-P]),P$7),"")</f>
        <v/>
      </c>
      <c r="Q414" s="48" t="str">
        <f ca="1">IF(AND($B414&gt;0,Q$7&gt;0),INDEX(Výskyt[#Data],MATCH($B414,Výskyt[kód-P]),Q$7),"")</f>
        <v/>
      </c>
      <c r="R414" s="48" t="str">
        <f ca="1">IF(AND($B414&gt;0,R$7&gt;0),INDEX(Výskyt[#Data],MATCH($B414,Výskyt[kód-P]),R$7),"")</f>
        <v/>
      </c>
      <c r="S414" s="48" t="str">
        <f ca="1">IF(AND($B414&gt;0,S$7&gt;0),INDEX(Výskyt[#Data],MATCH($B414,Výskyt[kód-P]),S$7),"")</f>
        <v/>
      </c>
      <c r="T414" s="48" t="str">
        <f ca="1">IF(AND($B414&gt;0,T$7&gt;0),INDEX(Výskyt[#Data],MATCH($B414,Výskyt[kód-P]),T$7),"")</f>
        <v/>
      </c>
      <c r="U414" s="48" t="str">
        <f ca="1">IF(AND($B414&gt;0,U$7&gt;0),INDEX(Výskyt[#Data],MATCH($B414,Výskyt[kód-P]),U$7),"")</f>
        <v/>
      </c>
      <c r="V414" s="48" t="str">
        <f ca="1">IF(AND($B414&gt;0,V$7&gt;0),INDEX(Výskyt[#Data],MATCH($B414,Výskyt[kód-P]),V$7),"")</f>
        <v/>
      </c>
      <c r="W414" s="48" t="str">
        <f ca="1">IF(AND($B414&gt;0,W$7&gt;0),INDEX(Výskyt[#Data],MATCH($B414,Výskyt[kód-P]),W$7),"")</f>
        <v/>
      </c>
      <c r="X414" s="48" t="str">
        <f ca="1">IF(AND($B414&gt;0,X$7&gt;0),INDEX(Výskyt[#Data],MATCH($B414,Výskyt[kód-P]),X$7),"")</f>
        <v/>
      </c>
      <c r="Y414" s="48" t="str">
        <f ca="1">IF(AND($B414&gt;0,Y$7&gt;0),INDEX(Výskyt[#Data],MATCH($B414,Výskyt[kód-P]),Y$7),"")</f>
        <v/>
      </c>
      <c r="Z414" s="48" t="str">
        <f ca="1">IF(AND($B414&gt;0,Z$7&gt;0),INDEX(Výskyt[#Data],MATCH($B414,Výskyt[kód-P]),Z$7),"")</f>
        <v/>
      </c>
      <c r="AA414" s="48" t="str">
        <f ca="1">IF(AND($B414&gt;0,AA$7&gt;0),INDEX(Výskyt[#Data],MATCH($B414,Výskyt[kód-P]),AA$7),"")</f>
        <v/>
      </c>
      <c r="AB414" s="48" t="str">
        <f ca="1">IF(AND($B414&gt;0,AB$7&gt;0),INDEX(Výskyt[#Data],MATCH($B414,Výskyt[kód-P]),AB$7),"")</f>
        <v/>
      </c>
      <c r="AC414" s="48" t="str">
        <f ca="1">IF(AND($B414&gt;0,AC$7&gt;0),INDEX(Výskyt[#Data],MATCH($B414,Výskyt[kód-P]),AC$7),"")</f>
        <v/>
      </c>
      <c r="AD414" s="48" t="str">
        <f ca="1">IF(AND($B414&gt;0,AD$7&gt;0),INDEX(Výskyt[#Data],MATCH($B414,Výskyt[kód-P]),AD$7),"")</f>
        <v/>
      </c>
      <c r="AE414" s="48" t="str">
        <f ca="1">IF(AND($B414&gt;0,AE$7&gt;0),INDEX(Výskyt[#Data],MATCH($B414,Výskyt[kód-P]),AE$7),"")</f>
        <v/>
      </c>
      <c r="AF414" s="48" t="str">
        <f ca="1">IF(AND($B414&gt;0,AF$7&gt;0),INDEX(Výskyt[#Data],MATCH($B414,Výskyt[kód-P]),AF$7),"")</f>
        <v/>
      </c>
      <c r="AG414" s="48" t="str">
        <f ca="1">IF(AND($B414&gt;0,AG$7&gt;0),INDEX(Výskyt[#Data],MATCH($B414,Výskyt[kód-P]),AG$7),"")</f>
        <v/>
      </c>
      <c r="AH414" s="48" t="str">
        <f ca="1">IF(AND($B414&gt;0,AH$7&gt;0),INDEX(Výskyt[#Data],MATCH($B414,Výskyt[kód-P]),AH$7),"")</f>
        <v/>
      </c>
      <c r="AI414" s="48" t="str">
        <f ca="1">IF(AND($B414&gt;0,AI$7&gt;0),INDEX(Výskyt[#Data],MATCH($B414,Výskyt[kód-P]),AI$7),"")</f>
        <v/>
      </c>
      <c r="AJ414" s="48" t="str">
        <f ca="1">IF(AND($B414&gt;0,AJ$7&gt;0),INDEX(Výskyt[#Data],MATCH($B414,Výskyt[kód-P]),AJ$7),"")</f>
        <v/>
      </c>
      <c r="AK414" s="48" t="str">
        <f ca="1">IF(AND($B414&gt;0,AK$7&gt;0),INDEX(Výskyt[#Data],MATCH($B414,Výskyt[kód-P]),AK$7),"")</f>
        <v/>
      </c>
      <c r="AL414" s="48" t="str">
        <f ca="1">IF(AND($B414&gt;0,AL$7&gt;0),INDEX(Výskyt[#Data],MATCH($B414,Výskyt[kód-P]),AL$7),"")</f>
        <v/>
      </c>
      <c r="AM414" s="48" t="str">
        <f ca="1">IF(AND($B414&gt;0,AM$7&gt;0),INDEX(Výskyt[#Data],MATCH($B414,Výskyt[kód-P]),AM$7),"")</f>
        <v/>
      </c>
      <c r="AN414" s="48" t="str">
        <f ca="1">IF(AND($B414&gt;0,AN$7&gt;0),INDEX(Výskyt[#Data],MATCH($B414,Výskyt[kód-P]),AN$7),"")</f>
        <v/>
      </c>
      <c r="AO414" s="48" t="str">
        <f ca="1">IF(AND($B414&gt;0,AO$7&gt;0),INDEX(Výskyt[#Data],MATCH($B414,Výskyt[kód-P]),AO$7),"")</f>
        <v/>
      </c>
      <c r="AP414" s="48" t="str">
        <f ca="1">IF(AND($B414&gt;0,AP$7&gt;0),INDEX(Výskyt[#Data],MATCH($B414,Výskyt[kód-P]),AP$7),"")</f>
        <v/>
      </c>
      <c r="AQ414" s="48" t="str">
        <f ca="1">IF(AND($B414&gt;0,AQ$7&gt;0),INDEX(Výskyt[#Data],MATCH($B414,Výskyt[kód-P]),AQ$7),"")</f>
        <v/>
      </c>
      <c r="AR414" s="48" t="str">
        <f ca="1">IF(AND($B414&gt;0,AR$7&gt;0),INDEX(Výskyt[#Data],MATCH($B414,Výskyt[kód-P]),AR$7),"")</f>
        <v/>
      </c>
      <c r="AS414" s="48" t="str">
        <f ca="1">IF(AND($B414&gt;0,AS$7&gt;0),INDEX(Výskyt[#Data],MATCH($B414,Výskyt[kód-P]),AS$7),"")</f>
        <v/>
      </c>
      <c r="AT414" s="48" t="str">
        <f ca="1">IF(AND($B414&gt;0,AT$7&gt;0),INDEX(Výskyt[#Data],MATCH($B414,Výskyt[kód-P]),AT$7),"")</f>
        <v/>
      </c>
      <c r="AU414" s="48" t="str">
        <f ca="1">IF(AND($B414&gt;0,AU$7&gt;0),INDEX(Výskyt[#Data],MATCH($B414,Výskyt[kód-P]),AU$7),"")</f>
        <v/>
      </c>
      <c r="AV414" s="48" t="str">
        <f ca="1">IF(AND($B414&gt;0,AV$7&gt;0),INDEX(Výskyt[#Data],MATCH($B414,Výskyt[kód-P]),AV$7),"")</f>
        <v/>
      </c>
      <c r="AW414" s="48" t="str">
        <f ca="1">IF(AND($B414&gt;0,AW$7&gt;0),INDEX(Výskyt[#Data],MATCH($B414,Výskyt[kód-P]),AW$7),"")</f>
        <v/>
      </c>
      <c r="AX414" s="48" t="str">
        <f ca="1">IF(AND($B414&gt;0,AX$7&gt;0),INDEX(Výskyt[#Data],MATCH($B414,Výskyt[kód-P]),AX$7),"")</f>
        <v/>
      </c>
      <c r="AY414" s="48" t="str">
        <f ca="1">IF(AND($B414&gt;0,AY$7&gt;0),INDEX(Výskyt[#Data],MATCH($B414,Výskyt[kód-P]),AY$7),"")</f>
        <v/>
      </c>
      <c r="AZ414" s="48" t="str">
        <f ca="1">IF(AND($B414&gt;0,AZ$7&gt;0),INDEX(Výskyt[#Data],MATCH($B414,Výskyt[kód-P]),AZ$7),"")</f>
        <v/>
      </c>
      <c r="BA414" s="48" t="str">
        <f ca="1">IF(AND($B414&gt;0,BA$7&gt;0),INDEX(Výskyt[#Data],MATCH($B414,Výskyt[kód-P]),BA$7),"")</f>
        <v/>
      </c>
      <c r="BB414" s="42"/>
    </row>
    <row r="415" spans="1:54" x14ac:dyDescent="0.4">
      <c r="A415" s="54">
        <v>407</v>
      </c>
      <c r="B415" s="55" t="str">
        <f>IFERROR(INDEX(Výskyt[[poradie]:[kód-P]],MATCH(A415,Výskyt[poradie],0),2),"")</f>
        <v/>
      </c>
      <c r="C415" s="55" t="str">
        <f>IFERROR(INDEX(Cenník[[Kód]:[Názov]],MATCH($B415,Cenník[Kód]),2),"")</f>
        <v/>
      </c>
      <c r="D415" s="48" t="str">
        <f t="shared" ca="1" si="18"/>
        <v/>
      </c>
      <c r="E415" s="56" t="str">
        <f>IFERROR(INDEX(Cenník[[KódN]:[JC]],MATCH($B415,Cenník[KódN]),2),"")</f>
        <v/>
      </c>
      <c r="F415" s="57" t="str">
        <f t="shared" ca="1" si="19"/>
        <v/>
      </c>
      <c r="G415" s="42"/>
      <c r="H415" s="58" t="str">
        <f t="shared" si="20"/>
        <v/>
      </c>
      <c r="I415" s="48" t="str">
        <f ca="1">IF(AND($B415&gt;0,I$7&gt;0),INDEX(Výskyt[#Data],MATCH($B415,Výskyt[kód-P]),I$7),"")</f>
        <v/>
      </c>
      <c r="J415" s="48" t="str">
        <f ca="1">IF(AND($B415&gt;0,J$7&gt;0),INDEX(Výskyt[#Data],MATCH($B415,Výskyt[kód-P]),J$7),"")</f>
        <v/>
      </c>
      <c r="K415" s="48" t="str">
        <f ca="1">IF(AND($B415&gt;0,K$7&gt;0),INDEX(Výskyt[#Data],MATCH($B415,Výskyt[kód-P]),K$7),"")</f>
        <v/>
      </c>
      <c r="L415" s="48" t="str">
        <f ca="1">IF(AND($B415&gt;0,L$7&gt;0),INDEX(Výskyt[#Data],MATCH($B415,Výskyt[kód-P]),L$7),"")</f>
        <v/>
      </c>
      <c r="M415" s="48" t="str">
        <f ca="1">IF(AND($B415&gt;0,M$7&gt;0),INDEX(Výskyt[#Data],MATCH($B415,Výskyt[kód-P]),M$7),"")</f>
        <v/>
      </c>
      <c r="N415" s="48" t="str">
        <f ca="1">IF(AND($B415&gt;0,N$7&gt;0),INDEX(Výskyt[#Data],MATCH($B415,Výskyt[kód-P]),N$7),"")</f>
        <v/>
      </c>
      <c r="O415" s="48" t="str">
        <f ca="1">IF(AND($B415&gt;0,O$7&gt;0),INDEX(Výskyt[#Data],MATCH($B415,Výskyt[kód-P]),O$7),"")</f>
        <v/>
      </c>
      <c r="P415" s="48" t="str">
        <f ca="1">IF(AND($B415&gt;0,P$7&gt;0),INDEX(Výskyt[#Data],MATCH($B415,Výskyt[kód-P]),P$7),"")</f>
        <v/>
      </c>
      <c r="Q415" s="48" t="str">
        <f ca="1">IF(AND($B415&gt;0,Q$7&gt;0),INDEX(Výskyt[#Data],MATCH($B415,Výskyt[kód-P]),Q$7),"")</f>
        <v/>
      </c>
      <c r="R415" s="48" t="str">
        <f ca="1">IF(AND($B415&gt;0,R$7&gt;0),INDEX(Výskyt[#Data],MATCH($B415,Výskyt[kód-P]),R$7),"")</f>
        <v/>
      </c>
      <c r="S415" s="48" t="str">
        <f ca="1">IF(AND($B415&gt;0,S$7&gt;0),INDEX(Výskyt[#Data],MATCH($B415,Výskyt[kód-P]),S$7),"")</f>
        <v/>
      </c>
      <c r="T415" s="48" t="str">
        <f ca="1">IF(AND($B415&gt;0,T$7&gt;0),INDEX(Výskyt[#Data],MATCH($B415,Výskyt[kód-P]),T$7),"")</f>
        <v/>
      </c>
      <c r="U415" s="48" t="str">
        <f ca="1">IF(AND($B415&gt;0,U$7&gt;0),INDEX(Výskyt[#Data],MATCH($B415,Výskyt[kód-P]),U$7),"")</f>
        <v/>
      </c>
      <c r="V415" s="48" t="str">
        <f ca="1">IF(AND($B415&gt;0,V$7&gt;0),INDEX(Výskyt[#Data],MATCH($B415,Výskyt[kód-P]),V$7),"")</f>
        <v/>
      </c>
      <c r="W415" s="48" t="str">
        <f ca="1">IF(AND($B415&gt;0,W$7&gt;0),INDEX(Výskyt[#Data],MATCH($B415,Výskyt[kód-P]),W$7),"")</f>
        <v/>
      </c>
      <c r="X415" s="48" t="str">
        <f ca="1">IF(AND($B415&gt;0,X$7&gt;0),INDEX(Výskyt[#Data],MATCH($B415,Výskyt[kód-P]),X$7),"")</f>
        <v/>
      </c>
      <c r="Y415" s="48" t="str">
        <f ca="1">IF(AND($B415&gt;0,Y$7&gt;0),INDEX(Výskyt[#Data],MATCH($B415,Výskyt[kód-P]),Y$7),"")</f>
        <v/>
      </c>
      <c r="Z415" s="48" t="str">
        <f ca="1">IF(AND($B415&gt;0,Z$7&gt;0),INDEX(Výskyt[#Data],MATCH($B415,Výskyt[kód-P]),Z$7),"")</f>
        <v/>
      </c>
      <c r="AA415" s="48" t="str">
        <f ca="1">IF(AND($B415&gt;0,AA$7&gt;0),INDEX(Výskyt[#Data],MATCH($B415,Výskyt[kód-P]),AA$7),"")</f>
        <v/>
      </c>
      <c r="AB415" s="48" t="str">
        <f ca="1">IF(AND($B415&gt;0,AB$7&gt;0),INDEX(Výskyt[#Data],MATCH($B415,Výskyt[kód-P]),AB$7),"")</f>
        <v/>
      </c>
      <c r="AC415" s="48" t="str">
        <f ca="1">IF(AND($B415&gt;0,AC$7&gt;0),INDEX(Výskyt[#Data],MATCH($B415,Výskyt[kód-P]),AC$7),"")</f>
        <v/>
      </c>
      <c r="AD415" s="48" t="str">
        <f ca="1">IF(AND($B415&gt;0,AD$7&gt;0),INDEX(Výskyt[#Data],MATCH($B415,Výskyt[kód-P]),AD$7),"")</f>
        <v/>
      </c>
      <c r="AE415" s="48" t="str">
        <f ca="1">IF(AND($B415&gt;0,AE$7&gt;0),INDEX(Výskyt[#Data],MATCH($B415,Výskyt[kód-P]),AE$7),"")</f>
        <v/>
      </c>
      <c r="AF415" s="48" t="str">
        <f ca="1">IF(AND($B415&gt;0,AF$7&gt;0),INDEX(Výskyt[#Data],MATCH($B415,Výskyt[kód-P]),AF$7),"")</f>
        <v/>
      </c>
      <c r="AG415" s="48" t="str">
        <f ca="1">IF(AND($B415&gt;0,AG$7&gt;0),INDEX(Výskyt[#Data],MATCH($B415,Výskyt[kód-P]),AG$7),"")</f>
        <v/>
      </c>
      <c r="AH415" s="48" t="str">
        <f ca="1">IF(AND($B415&gt;0,AH$7&gt;0),INDEX(Výskyt[#Data],MATCH($B415,Výskyt[kód-P]),AH$7),"")</f>
        <v/>
      </c>
      <c r="AI415" s="48" t="str">
        <f ca="1">IF(AND($B415&gt;0,AI$7&gt;0),INDEX(Výskyt[#Data],MATCH($B415,Výskyt[kód-P]),AI$7),"")</f>
        <v/>
      </c>
      <c r="AJ415" s="48" t="str">
        <f ca="1">IF(AND($B415&gt;0,AJ$7&gt;0),INDEX(Výskyt[#Data],MATCH($B415,Výskyt[kód-P]),AJ$7),"")</f>
        <v/>
      </c>
      <c r="AK415" s="48" t="str">
        <f ca="1">IF(AND($B415&gt;0,AK$7&gt;0),INDEX(Výskyt[#Data],MATCH($B415,Výskyt[kód-P]),AK$7),"")</f>
        <v/>
      </c>
      <c r="AL415" s="48" t="str">
        <f ca="1">IF(AND($B415&gt;0,AL$7&gt;0),INDEX(Výskyt[#Data],MATCH($B415,Výskyt[kód-P]),AL$7),"")</f>
        <v/>
      </c>
      <c r="AM415" s="48" t="str">
        <f ca="1">IF(AND($B415&gt;0,AM$7&gt;0),INDEX(Výskyt[#Data],MATCH($B415,Výskyt[kód-P]),AM$7),"")</f>
        <v/>
      </c>
      <c r="AN415" s="48" t="str">
        <f ca="1">IF(AND($B415&gt;0,AN$7&gt;0),INDEX(Výskyt[#Data],MATCH($B415,Výskyt[kód-P]),AN$7),"")</f>
        <v/>
      </c>
      <c r="AO415" s="48" t="str">
        <f ca="1">IF(AND($B415&gt;0,AO$7&gt;0),INDEX(Výskyt[#Data],MATCH($B415,Výskyt[kód-P]),AO$7),"")</f>
        <v/>
      </c>
      <c r="AP415" s="48" t="str">
        <f ca="1">IF(AND($B415&gt;0,AP$7&gt;0),INDEX(Výskyt[#Data],MATCH($B415,Výskyt[kód-P]),AP$7),"")</f>
        <v/>
      </c>
      <c r="AQ415" s="48" t="str">
        <f ca="1">IF(AND($B415&gt;0,AQ$7&gt;0),INDEX(Výskyt[#Data],MATCH($B415,Výskyt[kód-P]),AQ$7),"")</f>
        <v/>
      </c>
      <c r="AR415" s="48" t="str">
        <f ca="1">IF(AND($B415&gt;0,AR$7&gt;0),INDEX(Výskyt[#Data],MATCH($B415,Výskyt[kód-P]),AR$7),"")</f>
        <v/>
      </c>
      <c r="AS415" s="48" t="str">
        <f ca="1">IF(AND($B415&gt;0,AS$7&gt;0),INDEX(Výskyt[#Data],MATCH($B415,Výskyt[kód-P]),AS$7),"")</f>
        <v/>
      </c>
      <c r="AT415" s="48" t="str">
        <f ca="1">IF(AND($B415&gt;0,AT$7&gt;0),INDEX(Výskyt[#Data],MATCH($B415,Výskyt[kód-P]),AT$7),"")</f>
        <v/>
      </c>
      <c r="AU415" s="48" t="str">
        <f ca="1">IF(AND($B415&gt;0,AU$7&gt;0),INDEX(Výskyt[#Data],MATCH($B415,Výskyt[kód-P]),AU$7),"")</f>
        <v/>
      </c>
      <c r="AV415" s="48" t="str">
        <f ca="1">IF(AND($B415&gt;0,AV$7&gt;0),INDEX(Výskyt[#Data],MATCH($B415,Výskyt[kód-P]),AV$7),"")</f>
        <v/>
      </c>
      <c r="AW415" s="48" t="str">
        <f ca="1">IF(AND($B415&gt;0,AW$7&gt;0),INDEX(Výskyt[#Data],MATCH($B415,Výskyt[kód-P]),AW$7),"")</f>
        <v/>
      </c>
      <c r="AX415" s="48" t="str">
        <f ca="1">IF(AND($B415&gt;0,AX$7&gt;0),INDEX(Výskyt[#Data],MATCH($B415,Výskyt[kód-P]),AX$7),"")</f>
        <v/>
      </c>
      <c r="AY415" s="48" t="str">
        <f ca="1">IF(AND($B415&gt;0,AY$7&gt;0),INDEX(Výskyt[#Data],MATCH($B415,Výskyt[kód-P]),AY$7),"")</f>
        <v/>
      </c>
      <c r="AZ415" s="48" t="str">
        <f ca="1">IF(AND($B415&gt;0,AZ$7&gt;0),INDEX(Výskyt[#Data],MATCH($B415,Výskyt[kód-P]),AZ$7),"")</f>
        <v/>
      </c>
      <c r="BA415" s="48" t="str">
        <f ca="1">IF(AND($B415&gt;0,BA$7&gt;0),INDEX(Výskyt[#Data],MATCH($B415,Výskyt[kód-P]),BA$7),"")</f>
        <v/>
      </c>
      <c r="BB415" s="42"/>
    </row>
    <row r="416" spans="1:54" x14ac:dyDescent="0.4">
      <c r="A416" s="54">
        <v>408</v>
      </c>
      <c r="B416" s="55" t="str">
        <f>IFERROR(INDEX(Výskyt[[poradie]:[kód-P]],MATCH(A416,Výskyt[poradie],0),2),"")</f>
        <v/>
      </c>
      <c r="C416" s="55" t="str">
        <f>IFERROR(INDEX(Cenník[[Kód]:[Názov]],MATCH($B416,Cenník[Kód]),2),"")</f>
        <v/>
      </c>
      <c r="D416" s="48" t="str">
        <f t="shared" ca="1" si="18"/>
        <v/>
      </c>
      <c r="E416" s="56" t="str">
        <f>IFERROR(INDEX(Cenník[[KódN]:[JC]],MATCH($B416,Cenník[KódN]),2),"")</f>
        <v/>
      </c>
      <c r="F416" s="57" t="str">
        <f t="shared" ca="1" si="19"/>
        <v/>
      </c>
      <c r="G416" s="42"/>
      <c r="H416" s="58" t="str">
        <f t="shared" si="20"/>
        <v/>
      </c>
      <c r="I416" s="48" t="str">
        <f ca="1">IF(AND($B416&gt;0,I$7&gt;0),INDEX(Výskyt[#Data],MATCH($B416,Výskyt[kód-P]),I$7),"")</f>
        <v/>
      </c>
      <c r="J416" s="48" t="str">
        <f ca="1">IF(AND($B416&gt;0,J$7&gt;0),INDEX(Výskyt[#Data],MATCH($B416,Výskyt[kód-P]),J$7),"")</f>
        <v/>
      </c>
      <c r="K416" s="48" t="str">
        <f ca="1">IF(AND($B416&gt;0,K$7&gt;0),INDEX(Výskyt[#Data],MATCH($B416,Výskyt[kód-P]),K$7),"")</f>
        <v/>
      </c>
      <c r="L416" s="48" t="str">
        <f ca="1">IF(AND($B416&gt;0,L$7&gt;0),INDEX(Výskyt[#Data],MATCH($B416,Výskyt[kód-P]),L$7),"")</f>
        <v/>
      </c>
      <c r="M416" s="48" t="str">
        <f ca="1">IF(AND($B416&gt;0,M$7&gt;0),INDEX(Výskyt[#Data],MATCH($B416,Výskyt[kód-P]),M$7),"")</f>
        <v/>
      </c>
      <c r="N416" s="48" t="str">
        <f ca="1">IF(AND($B416&gt;0,N$7&gt;0),INDEX(Výskyt[#Data],MATCH($B416,Výskyt[kód-P]),N$7),"")</f>
        <v/>
      </c>
      <c r="O416" s="48" t="str">
        <f ca="1">IF(AND($B416&gt;0,O$7&gt;0),INDEX(Výskyt[#Data],MATCH($B416,Výskyt[kód-P]),O$7),"")</f>
        <v/>
      </c>
      <c r="P416" s="48" t="str">
        <f ca="1">IF(AND($B416&gt;0,P$7&gt;0),INDEX(Výskyt[#Data],MATCH($B416,Výskyt[kód-P]),P$7),"")</f>
        <v/>
      </c>
      <c r="Q416" s="48" t="str">
        <f ca="1">IF(AND($B416&gt;0,Q$7&gt;0),INDEX(Výskyt[#Data],MATCH($B416,Výskyt[kód-P]),Q$7),"")</f>
        <v/>
      </c>
      <c r="R416" s="48" t="str">
        <f ca="1">IF(AND($B416&gt;0,R$7&gt;0),INDEX(Výskyt[#Data],MATCH($B416,Výskyt[kód-P]),R$7),"")</f>
        <v/>
      </c>
      <c r="S416" s="48" t="str">
        <f ca="1">IF(AND($B416&gt;0,S$7&gt;0),INDEX(Výskyt[#Data],MATCH($B416,Výskyt[kód-P]),S$7),"")</f>
        <v/>
      </c>
      <c r="T416" s="48" t="str">
        <f ca="1">IF(AND($B416&gt;0,T$7&gt;0),INDEX(Výskyt[#Data],MATCH($B416,Výskyt[kód-P]),T$7),"")</f>
        <v/>
      </c>
      <c r="U416" s="48" t="str">
        <f ca="1">IF(AND($B416&gt;0,U$7&gt;0),INDEX(Výskyt[#Data],MATCH($B416,Výskyt[kód-P]),U$7),"")</f>
        <v/>
      </c>
      <c r="V416" s="48" t="str">
        <f ca="1">IF(AND($B416&gt;0,V$7&gt;0),INDEX(Výskyt[#Data],MATCH($B416,Výskyt[kód-P]),V$7),"")</f>
        <v/>
      </c>
      <c r="W416" s="48" t="str">
        <f ca="1">IF(AND($B416&gt;0,W$7&gt;0),INDEX(Výskyt[#Data],MATCH($B416,Výskyt[kód-P]),W$7),"")</f>
        <v/>
      </c>
      <c r="X416" s="48" t="str">
        <f ca="1">IF(AND($B416&gt;0,X$7&gt;0),INDEX(Výskyt[#Data],MATCH($B416,Výskyt[kód-P]),X$7),"")</f>
        <v/>
      </c>
      <c r="Y416" s="48" t="str">
        <f ca="1">IF(AND($B416&gt;0,Y$7&gt;0),INDEX(Výskyt[#Data],MATCH($B416,Výskyt[kód-P]),Y$7),"")</f>
        <v/>
      </c>
      <c r="Z416" s="48" t="str">
        <f ca="1">IF(AND($B416&gt;0,Z$7&gt;0),INDEX(Výskyt[#Data],MATCH($B416,Výskyt[kód-P]),Z$7),"")</f>
        <v/>
      </c>
      <c r="AA416" s="48" t="str">
        <f ca="1">IF(AND($B416&gt;0,AA$7&gt;0),INDEX(Výskyt[#Data],MATCH($B416,Výskyt[kód-P]),AA$7),"")</f>
        <v/>
      </c>
      <c r="AB416" s="48" t="str">
        <f ca="1">IF(AND($B416&gt;0,AB$7&gt;0),INDEX(Výskyt[#Data],MATCH($B416,Výskyt[kód-P]),AB$7),"")</f>
        <v/>
      </c>
      <c r="AC416" s="48" t="str">
        <f ca="1">IF(AND($B416&gt;0,AC$7&gt;0),INDEX(Výskyt[#Data],MATCH($B416,Výskyt[kód-P]),AC$7),"")</f>
        <v/>
      </c>
      <c r="AD416" s="48" t="str">
        <f ca="1">IF(AND($B416&gt;0,AD$7&gt;0),INDEX(Výskyt[#Data],MATCH($B416,Výskyt[kód-P]),AD$7),"")</f>
        <v/>
      </c>
      <c r="AE416" s="48" t="str">
        <f ca="1">IF(AND($B416&gt;0,AE$7&gt;0),INDEX(Výskyt[#Data],MATCH($B416,Výskyt[kód-P]),AE$7),"")</f>
        <v/>
      </c>
      <c r="AF416" s="48" t="str">
        <f ca="1">IF(AND($B416&gt;0,AF$7&gt;0),INDEX(Výskyt[#Data],MATCH($B416,Výskyt[kód-P]),AF$7),"")</f>
        <v/>
      </c>
      <c r="AG416" s="48" t="str">
        <f ca="1">IF(AND($B416&gt;0,AG$7&gt;0),INDEX(Výskyt[#Data],MATCH($B416,Výskyt[kód-P]),AG$7),"")</f>
        <v/>
      </c>
      <c r="AH416" s="48" t="str">
        <f ca="1">IF(AND($B416&gt;0,AH$7&gt;0),INDEX(Výskyt[#Data],MATCH($B416,Výskyt[kód-P]),AH$7),"")</f>
        <v/>
      </c>
      <c r="AI416" s="48" t="str">
        <f ca="1">IF(AND($B416&gt;0,AI$7&gt;0),INDEX(Výskyt[#Data],MATCH($B416,Výskyt[kód-P]),AI$7),"")</f>
        <v/>
      </c>
      <c r="AJ416" s="48" t="str">
        <f ca="1">IF(AND($B416&gt;0,AJ$7&gt;0),INDEX(Výskyt[#Data],MATCH($B416,Výskyt[kód-P]),AJ$7),"")</f>
        <v/>
      </c>
      <c r="AK416" s="48" t="str">
        <f ca="1">IF(AND($B416&gt;0,AK$7&gt;0),INDEX(Výskyt[#Data],MATCH($B416,Výskyt[kód-P]),AK$7),"")</f>
        <v/>
      </c>
      <c r="AL416" s="48" t="str">
        <f ca="1">IF(AND($B416&gt;0,AL$7&gt;0),INDEX(Výskyt[#Data],MATCH($B416,Výskyt[kód-P]),AL$7),"")</f>
        <v/>
      </c>
      <c r="AM416" s="48" t="str">
        <f ca="1">IF(AND($B416&gt;0,AM$7&gt;0),INDEX(Výskyt[#Data],MATCH($B416,Výskyt[kód-P]),AM$7),"")</f>
        <v/>
      </c>
      <c r="AN416" s="48" t="str">
        <f ca="1">IF(AND($B416&gt;0,AN$7&gt;0),INDEX(Výskyt[#Data],MATCH($B416,Výskyt[kód-P]),AN$7),"")</f>
        <v/>
      </c>
      <c r="AO416" s="48" t="str">
        <f ca="1">IF(AND($B416&gt;0,AO$7&gt;0),INDEX(Výskyt[#Data],MATCH($B416,Výskyt[kód-P]),AO$7),"")</f>
        <v/>
      </c>
      <c r="AP416" s="48" t="str">
        <f ca="1">IF(AND($B416&gt;0,AP$7&gt;0),INDEX(Výskyt[#Data],MATCH($B416,Výskyt[kód-P]),AP$7),"")</f>
        <v/>
      </c>
      <c r="AQ416" s="48" t="str">
        <f ca="1">IF(AND($B416&gt;0,AQ$7&gt;0),INDEX(Výskyt[#Data],MATCH($B416,Výskyt[kód-P]),AQ$7),"")</f>
        <v/>
      </c>
      <c r="AR416" s="48" t="str">
        <f ca="1">IF(AND($B416&gt;0,AR$7&gt;0),INDEX(Výskyt[#Data],MATCH($B416,Výskyt[kód-P]),AR$7),"")</f>
        <v/>
      </c>
      <c r="AS416" s="48" t="str">
        <f ca="1">IF(AND($B416&gt;0,AS$7&gt;0),INDEX(Výskyt[#Data],MATCH($B416,Výskyt[kód-P]),AS$7),"")</f>
        <v/>
      </c>
      <c r="AT416" s="48" t="str">
        <f ca="1">IF(AND($B416&gt;0,AT$7&gt;0),INDEX(Výskyt[#Data],MATCH($B416,Výskyt[kód-P]),AT$7),"")</f>
        <v/>
      </c>
      <c r="AU416" s="48" t="str">
        <f ca="1">IF(AND($B416&gt;0,AU$7&gt;0),INDEX(Výskyt[#Data],MATCH($B416,Výskyt[kód-P]),AU$7),"")</f>
        <v/>
      </c>
      <c r="AV416" s="48" t="str">
        <f ca="1">IF(AND($B416&gt;0,AV$7&gt;0),INDEX(Výskyt[#Data],MATCH($B416,Výskyt[kód-P]),AV$7),"")</f>
        <v/>
      </c>
      <c r="AW416" s="48" t="str">
        <f ca="1">IF(AND($B416&gt;0,AW$7&gt;0),INDEX(Výskyt[#Data],MATCH($B416,Výskyt[kód-P]),AW$7),"")</f>
        <v/>
      </c>
      <c r="AX416" s="48" t="str">
        <f ca="1">IF(AND($B416&gt;0,AX$7&gt;0),INDEX(Výskyt[#Data],MATCH($B416,Výskyt[kód-P]),AX$7),"")</f>
        <v/>
      </c>
      <c r="AY416" s="48" t="str">
        <f ca="1">IF(AND($B416&gt;0,AY$7&gt;0),INDEX(Výskyt[#Data],MATCH($B416,Výskyt[kód-P]),AY$7),"")</f>
        <v/>
      </c>
      <c r="AZ416" s="48" t="str">
        <f ca="1">IF(AND($B416&gt;0,AZ$7&gt;0),INDEX(Výskyt[#Data],MATCH($B416,Výskyt[kód-P]),AZ$7),"")</f>
        <v/>
      </c>
      <c r="BA416" s="48" t="str">
        <f ca="1">IF(AND($B416&gt;0,BA$7&gt;0),INDEX(Výskyt[#Data],MATCH($B416,Výskyt[kód-P]),BA$7),"")</f>
        <v/>
      </c>
      <c r="BB416" s="42"/>
    </row>
    <row r="417" spans="1:54" x14ac:dyDescent="0.4">
      <c r="A417" s="54">
        <v>409</v>
      </c>
      <c r="B417" s="55" t="str">
        <f>IFERROR(INDEX(Výskyt[[poradie]:[kód-P]],MATCH(A417,Výskyt[poradie],0),2),"")</f>
        <v/>
      </c>
      <c r="C417" s="55" t="str">
        <f>IFERROR(INDEX(Cenník[[Kód]:[Názov]],MATCH($B417,Cenník[Kód]),2),"")</f>
        <v/>
      </c>
      <c r="D417" s="48" t="str">
        <f t="shared" ca="1" si="18"/>
        <v/>
      </c>
      <c r="E417" s="56" t="str">
        <f>IFERROR(INDEX(Cenník[[KódN]:[JC]],MATCH($B417,Cenník[KódN]),2),"")</f>
        <v/>
      </c>
      <c r="F417" s="57" t="str">
        <f t="shared" ca="1" si="19"/>
        <v/>
      </c>
      <c r="G417" s="42"/>
      <c r="H417" s="58" t="str">
        <f t="shared" si="20"/>
        <v/>
      </c>
      <c r="I417" s="48" t="str">
        <f ca="1">IF(AND($B417&gt;0,I$7&gt;0),INDEX(Výskyt[#Data],MATCH($B417,Výskyt[kód-P]),I$7),"")</f>
        <v/>
      </c>
      <c r="J417" s="48" t="str">
        <f ca="1">IF(AND($B417&gt;0,J$7&gt;0),INDEX(Výskyt[#Data],MATCH($B417,Výskyt[kód-P]),J$7),"")</f>
        <v/>
      </c>
      <c r="K417" s="48" t="str">
        <f ca="1">IF(AND($B417&gt;0,K$7&gt;0),INDEX(Výskyt[#Data],MATCH($B417,Výskyt[kód-P]),K$7),"")</f>
        <v/>
      </c>
      <c r="L417" s="48" t="str">
        <f ca="1">IF(AND($B417&gt;0,L$7&gt;0),INDEX(Výskyt[#Data],MATCH($B417,Výskyt[kód-P]),L$7),"")</f>
        <v/>
      </c>
      <c r="M417" s="48" t="str">
        <f ca="1">IF(AND($B417&gt;0,M$7&gt;0),INDEX(Výskyt[#Data],MATCH($B417,Výskyt[kód-P]),M$7),"")</f>
        <v/>
      </c>
      <c r="N417" s="48" t="str">
        <f ca="1">IF(AND($B417&gt;0,N$7&gt;0),INDEX(Výskyt[#Data],MATCH($B417,Výskyt[kód-P]),N$7),"")</f>
        <v/>
      </c>
      <c r="O417" s="48" t="str">
        <f ca="1">IF(AND($B417&gt;0,O$7&gt;0),INDEX(Výskyt[#Data],MATCH($B417,Výskyt[kód-P]),O$7),"")</f>
        <v/>
      </c>
      <c r="P417" s="48" t="str">
        <f ca="1">IF(AND($B417&gt;0,P$7&gt;0),INDEX(Výskyt[#Data],MATCH($B417,Výskyt[kód-P]),P$7),"")</f>
        <v/>
      </c>
      <c r="Q417" s="48" t="str">
        <f ca="1">IF(AND($B417&gt;0,Q$7&gt;0),INDEX(Výskyt[#Data],MATCH($B417,Výskyt[kód-P]),Q$7),"")</f>
        <v/>
      </c>
      <c r="R417" s="48" t="str">
        <f ca="1">IF(AND($B417&gt;0,R$7&gt;0),INDEX(Výskyt[#Data],MATCH($B417,Výskyt[kód-P]),R$7),"")</f>
        <v/>
      </c>
      <c r="S417" s="48" t="str">
        <f ca="1">IF(AND($B417&gt;0,S$7&gt;0),INDEX(Výskyt[#Data],MATCH($B417,Výskyt[kód-P]),S$7),"")</f>
        <v/>
      </c>
      <c r="T417" s="48" t="str">
        <f ca="1">IF(AND($B417&gt;0,T$7&gt;0),INDEX(Výskyt[#Data],MATCH($B417,Výskyt[kód-P]),T$7),"")</f>
        <v/>
      </c>
      <c r="U417" s="48" t="str">
        <f ca="1">IF(AND($B417&gt;0,U$7&gt;0),INDEX(Výskyt[#Data],MATCH($B417,Výskyt[kód-P]),U$7),"")</f>
        <v/>
      </c>
      <c r="V417" s="48" t="str">
        <f ca="1">IF(AND($B417&gt;0,V$7&gt;0),INDEX(Výskyt[#Data],MATCH($B417,Výskyt[kód-P]),V$7),"")</f>
        <v/>
      </c>
      <c r="W417" s="48" t="str">
        <f ca="1">IF(AND($B417&gt;0,W$7&gt;0),INDEX(Výskyt[#Data],MATCH($B417,Výskyt[kód-P]),W$7),"")</f>
        <v/>
      </c>
      <c r="X417" s="48" t="str">
        <f ca="1">IF(AND($B417&gt;0,X$7&gt;0),INDEX(Výskyt[#Data],MATCH($B417,Výskyt[kód-P]),X$7),"")</f>
        <v/>
      </c>
      <c r="Y417" s="48" t="str">
        <f ca="1">IF(AND($B417&gt;0,Y$7&gt;0),INDEX(Výskyt[#Data],MATCH($B417,Výskyt[kód-P]),Y$7),"")</f>
        <v/>
      </c>
      <c r="Z417" s="48" t="str">
        <f ca="1">IF(AND($B417&gt;0,Z$7&gt;0),INDEX(Výskyt[#Data],MATCH($B417,Výskyt[kód-P]),Z$7),"")</f>
        <v/>
      </c>
      <c r="AA417" s="48" t="str">
        <f ca="1">IF(AND($B417&gt;0,AA$7&gt;0),INDEX(Výskyt[#Data],MATCH($B417,Výskyt[kód-P]),AA$7),"")</f>
        <v/>
      </c>
      <c r="AB417" s="48" t="str">
        <f ca="1">IF(AND($B417&gt;0,AB$7&gt;0),INDEX(Výskyt[#Data],MATCH($B417,Výskyt[kód-P]),AB$7),"")</f>
        <v/>
      </c>
      <c r="AC417" s="48" t="str">
        <f ca="1">IF(AND($B417&gt;0,AC$7&gt;0),INDEX(Výskyt[#Data],MATCH($B417,Výskyt[kód-P]),AC$7),"")</f>
        <v/>
      </c>
      <c r="AD417" s="48" t="str">
        <f ca="1">IF(AND($B417&gt;0,AD$7&gt;0),INDEX(Výskyt[#Data],MATCH($B417,Výskyt[kód-P]),AD$7),"")</f>
        <v/>
      </c>
      <c r="AE417" s="48" t="str">
        <f ca="1">IF(AND($B417&gt;0,AE$7&gt;0),INDEX(Výskyt[#Data],MATCH($B417,Výskyt[kód-P]),AE$7),"")</f>
        <v/>
      </c>
      <c r="AF417" s="48" t="str">
        <f ca="1">IF(AND($B417&gt;0,AF$7&gt;0),INDEX(Výskyt[#Data],MATCH($B417,Výskyt[kód-P]),AF$7),"")</f>
        <v/>
      </c>
      <c r="AG417" s="48" t="str">
        <f ca="1">IF(AND($B417&gt;0,AG$7&gt;0),INDEX(Výskyt[#Data],MATCH($B417,Výskyt[kód-P]),AG$7),"")</f>
        <v/>
      </c>
      <c r="AH417" s="48" t="str">
        <f ca="1">IF(AND($B417&gt;0,AH$7&gt;0),INDEX(Výskyt[#Data],MATCH($B417,Výskyt[kód-P]),AH$7),"")</f>
        <v/>
      </c>
      <c r="AI417" s="48" t="str">
        <f ca="1">IF(AND($B417&gt;0,AI$7&gt;0),INDEX(Výskyt[#Data],MATCH($B417,Výskyt[kód-P]),AI$7),"")</f>
        <v/>
      </c>
      <c r="AJ417" s="48" t="str">
        <f ca="1">IF(AND($B417&gt;0,AJ$7&gt;0),INDEX(Výskyt[#Data],MATCH($B417,Výskyt[kód-P]),AJ$7),"")</f>
        <v/>
      </c>
      <c r="AK417" s="48" t="str">
        <f ca="1">IF(AND($B417&gt;0,AK$7&gt;0),INDEX(Výskyt[#Data],MATCH($B417,Výskyt[kód-P]),AK$7),"")</f>
        <v/>
      </c>
      <c r="AL417" s="48" t="str">
        <f ca="1">IF(AND($B417&gt;0,AL$7&gt;0),INDEX(Výskyt[#Data],MATCH($B417,Výskyt[kód-P]),AL$7),"")</f>
        <v/>
      </c>
      <c r="AM417" s="48" t="str">
        <f ca="1">IF(AND($B417&gt;0,AM$7&gt;0),INDEX(Výskyt[#Data],MATCH($B417,Výskyt[kód-P]),AM$7),"")</f>
        <v/>
      </c>
      <c r="AN417" s="48" t="str">
        <f ca="1">IF(AND($B417&gt;0,AN$7&gt;0),INDEX(Výskyt[#Data],MATCH($B417,Výskyt[kód-P]),AN$7),"")</f>
        <v/>
      </c>
      <c r="AO417" s="48" t="str">
        <f ca="1">IF(AND($B417&gt;0,AO$7&gt;0),INDEX(Výskyt[#Data],MATCH($B417,Výskyt[kód-P]),AO$7),"")</f>
        <v/>
      </c>
      <c r="AP417" s="48" t="str">
        <f ca="1">IF(AND($B417&gt;0,AP$7&gt;0),INDEX(Výskyt[#Data],MATCH($B417,Výskyt[kód-P]),AP$7),"")</f>
        <v/>
      </c>
      <c r="AQ417" s="48" t="str">
        <f ca="1">IF(AND($B417&gt;0,AQ$7&gt;0),INDEX(Výskyt[#Data],MATCH($B417,Výskyt[kód-P]),AQ$7),"")</f>
        <v/>
      </c>
      <c r="AR417" s="48" t="str">
        <f ca="1">IF(AND($B417&gt;0,AR$7&gt;0),INDEX(Výskyt[#Data],MATCH($B417,Výskyt[kód-P]),AR$7),"")</f>
        <v/>
      </c>
      <c r="AS417" s="48" t="str">
        <f ca="1">IF(AND($B417&gt;0,AS$7&gt;0),INDEX(Výskyt[#Data],MATCH($B417,Výskyt[kód-P]),AS$7),"")</f>
        <v/>
      </c>
      <c r="AT417" s="48" t="str">
        <f ca="1">IF(AND($B417&gt;0,AT$7&gt;0),INDEX(Výskyt[#Data],MATCH($B417,Výskyt[kód-P]),AT$7),"")</f>
        <v/>
      </c>
      <c r="AU417" s="48" t="str">
        <f ca="1">IF(AND($B417&gt;0,AU$7&gt;0),INDEX(Výskyt[#Data],MATCH($B417,Výskyt[kód-P]),AU$7),"")</f>
        <v/>
      </c>
      <c r="AV417" s="48" t="str">
        <f ca="1">IF(AND($B417&gt;0,AV$7&gt;0),INDEX(Výskyt[#Data],MATCH($B417,Výskyt[kód-P]),AV$7),"")</f>
        <v/>
      </c>
      <c r="AW417" s="48" t="str">
        <f ca="1">IF(AND($B417&gt;0,AW$7&gt;0),INDEX(Výskyt[#Data],MATCH($B417,Výskyt[kód-P]),AW$7),"")</f>
        <v/>
      </c>
      <c r="AX417" s="48" t="str">
        <f ca="1">IF(AND($B417&gt;0,AX$7&gt;0),INDEX(Výskyt[#Data],MATCH($B417,Výskyt[kód-P]),AX$7),"")</f>
        <v/>
      </c>
      <c r="AY417" s="48" t="str">
        <f ca="1">IF(AND($B417&gt;0,AY$7&gt;0),INDEX(Výskyt[#Data],MATCH($B417,Výskyt[kód-P]),AY$7),"")</f>
        <v/>
      </c>
      <c r="AZ417" s="48" t="str">
        <f ca="1">IF(AND($B417&gt;0,AZ$7&gt;0),INDEX(Výskyt[#Data],MATCH($B417,Výskyt[kód-P]),AZ$7),"")</f>
        <v/>
      </c>
      <c r="BA417" s="48" t="str">
        <f ca="1">IF(AND($B417&gt;0,BA$7&gt;0),INDEX(Výskyt[#Data],MATCH($B417,Výskyt[kód-P]),BA$7),"")</f>
        <v/>
      </c>
      <c r="BB417" s="42"/>
    </row>
    <row r="418" spans="1:54" x14ac:dyDescent="0.4">
      <c r="A418" s="54">
        <v>410</v>
      </c>
      <c r="B418" s="55" t="str">
        <f>IFERROR(INDEX(Výskyt[[poradie]:[kód-P]],MATCH(A418,Výskyt[poradie],0),2),"")</f>
        <v/>
      </c>
      <c r="C418" s="55" t="str">
        <f>IFERROR(INDEX(Cenník[[Kód]:[Názov]],MATCH($B418,Cenník[Kód]),2),"")</f>
        <v/>
      </c>
      <c r="D418" s="48" t="str">
        <f t="shared" ca="1" si="18"/>
        <v/>
      </c>
      <c r="E418" s="56" t="str">
        <f>IFERROR(INDEX(Cenník[[KódN]:[JC]],MATCH($B418,Cenník[KódN]),2),"")</f>
        <v/>
      </c>
      <c r="F418" s="57" t="str">
        <f t="shared" ca="1" si="19"/>
        <v/>
      </c>
      <c r="G418" s="42"/>
      <c r="H418" s="58" t="str">
        <f t="shared" si="20"/>
        <v/>
      </c>
      <c r="I418" s="48" t="str">
        <f ca="1">IF(AND($B418&gt;0,I$7&gt;0),INDEX(Výskyt[#Data],MATCH($B418,Výskyt[kód-P]),I$7),"")</f>
        <v/>
      </c>
      <c r="J418" s="48" t="str">
        <f ca="1">IF(AND($B418&gt;0,J$7&gt;0),INDEX(Výskyt[#Data],MATCH($B418,Výskyt[kód-P]),J$7),"")</f>
        <v/>
      </c>
      <c r="K418" s="48" t="str">
        <f ca="1">IF(AND($B418&gt;0,K$7&gt;0),INDEX(Výskyt[#Data],MATCH($B418,Výskyt[kód-P]),K$7),"")</f>
        <v/>
      </c>
      <c r="L418" s="48" t="str">
        <f ca="1">IF(AND($B418&gt;0,L$7&gt;0),INDEX(Výskyt[#Data],MATCH($B418,Výskyt[kód-P]),L$7),"")</f>
        <v/>
      </c>
      <c r="M418" s="48" t="str">
        <f ca="1">IF(AND($B418&gt;0,M$7&gt;0),INDEX(Výskyt[#Data],MATCH($B418,Výskyt[kód-P]),M$7),"")</f>
        <v/>
      </c>
      <c r="N418" s="48" t="str">
        <f ca="1">IF(AND($B418&gt;0,N$7&gt;0),INDEX(Výskyt[#Data],MATCH($B418,Výskyt[kód-P]),N$7),"")</f>
        <v/>
      </c>
      <c r="O418" s="48" t="str">
        <f ca="1">IF(AND($B418&gt;0,O$7&gt;0),INDEX(Výskyt[#Data],MATCH($B418,Výskyt[kód-P]),O$7),"")</f>
        <v/>
      </c>
      <c r="P418" s="48" t="str">
        <f ca="1">IF(AND($B418&gt;0,P$7&gt;0),INDEX(Výskyt[#Data],MATCH($B418,Výskyt[kód-P]),P$7),"")</f>
        <v/>
      </c>
      <c r="Q418" s="48" t="str">
        <f ca="1">IF(AND($B418&gt;0,Q$7&gt;0),INDEX(Výskyt[#Data],MATCH($B418,Výskyt[kód-P]),Q$7),"")</f>
        <v/>
      </c>
      <c r="R418" s="48" t="str">
        <f ca="1">IF(AND($B418&gt;0,R$7&gt;0),INDEX(Výskyt[#Data],MATCH($B418,Výskyt[kód-P]),R$7),"")</f>
        <v/>
      </c>
      <c r="S418" s="48" t="str">
        <f ca="1">IF(AND($B418&gt;0,S$7&gt;0),INDEX(Výskyt[#Data],MATCH($B418,Výskyt[kód-P]),S$7),"")</f>
        <v/>
      </c>
      <c r="T418" s="48" t="str">
        <f ca="1">IF(AND($B418&gt;0,T$7&gt;0),INDEX(Výskyt[#Data],MATCH($B418,Výskyt[kód-P]),T$7),"")</f>
        <v/>
      </c>
      <c r="U418" s="48" t="str">
        <f ca="1">IF(AND($B418&gt;0,U$7&gt;0),INDEX(Výskyt[#Data],MATCH($B418,Výskyt[kód-P]),U$7),"")</f>
        <v/>
      </c>
      <c r="V418" s="48" t="str">
        <f ca="1">IF(AND($B418&gt;0,V$7&gt;0),INDEX(Výskyt[#Data],MATCH($B418,Výskyt[kód-P]),V$7),"")</f>
        <v/>
      </c>
      <c r="W418" s="48" t="str">
        <f ca="1">IF(AND($B418&gt;0,W$7&gt;0),INDEX(Výskyt[#Data],MATCH($B418,Výskyt[kód-P]),W$7),"")</f>
        <v/>
      </c>
      <c r="X418" s="48" t="str">
        <f ca="1">IF(AND($B418&gt;0,X$7&gt;0),INDEX(Výskyt[#Data],MATCH($B418,Výskyt[kód-P]),X$7),"")</f>
        <v/>
      </c>
      <c r="Y418" s="48" t="str">
        <f ca="1">IF(AND($B418&gt;0,Y$7&gt;0),INDEX(Výskyt[#Data],MATCH($B418,Výskyt[kód-P]),Y$7),"")</f>
        <v/>
      </c>
      <c r="Z418" s="48" t="str">
        <f ca="1">IF(AND($B418&gt;0,Z$7&gt;0),INDEX(Výskyt[#Data],MATCH($B418,Výskyt[kód-P]),Z$7),"")</f>
        <v/>
      </c>
      <c r="AA418" s="48" t="str">
        <f ca="1">IF(AND($B418&gt;0,AA$7&gt;0),INDEX(Výskyt[#Data],MATCH($B418,Výskyt[kód-P]),AA$7),"")</f>
        <v/>
      </c>
      <c r="AB418" s="48" t="str">
        <f ca="1">IF(AND($B418&gt;0,AB$7&gt;0),INDEX(Výskyt[#Data],MATCH($B418,Výskyt[kód-P]),AB$7),"")</f>
        <v/>
      </c>
      <c r="AC418" s="48" t="str">
        <f ca="1">IF(AND($B418&gt;0,AC$7&gt;0),INDEX(Výskyt[#Data],MATCH($B418,Výskyt[kód-P]),AC$7),"")</f>
        <v/>
      </c>
      <c r="AD418" s="48" t="str">
        <f ca="1">IF(AND($B418&gt;0,AD$7&gt;0),INDEX(Výskyt[#Data],MATCH($B418,Výskyt[kód-P]),AD$7),"")</f>
        <v/>
      </c>
      <c r="AE418" s="48" t="str">
        <f ca="1">IF(AND($B418&gt;0,AE$7&gt;0),INDEX(Výskyt[#Data],MATCH($B418,Výskyt[kód-P]),AE$7),"")</f>
        <v/>
      </c>
      <c r="AF418" s="48" t="str">
        <f ca="1">IF(AND($B418&gt;0,AF$7&gt;0),INDEX(Výskyt[#Data],MATCH($B418,Výskyt[kód-P]),AF$7),"")</f>
        <v/>
      </c>
      <c r="AG418" s="48" t="str">
        <f ca="1">IF(AND($B418&gt;0,AG$7&gt;0),INDEX(Výskyt[#Data],MATCH($B418,Výskyt[kód-P]),AG$7),"")</f>
        <v/>
      </c>
      <c r="AH418" s="48" t="str">
        <f ca="1">IF(AND($B418&gt;0,AH$7&gt;0),INDEX(Výskyt[#Data],MATCH($B418,Výskyt[kód-P]),AH$7),"")</f>
        <v/>
      </c>
      <c r="AI418" s="48" t="str">
        <f ca="1">IF(AND($B418&gt;0,AI$7&gt;0),INDEX(Výskyt[#Data],MATCH($B418,Výskyt[kód-P]),AI$7),"")</f>
        <v/>
      </c>
      <c r="AJ418" s="48" t="str">
        <f ca="1">IF(AND($B418&gt;0,AJ$7&gt;0),INDEX(Výskyt[#Data],MATCH($B418,Výskyt[kód-P]),AJ$7),"")</f>
        <v/>
      </c>
      <c r="AK418" s="48" t="str">
        <f ca="1">IF(AND($B418&gt;0,AK$7&gt;0),INDEX(Výskyt[#Data],MATCH($B418,Výskyt[kód-P]),AK$7),"")</f>
        <v/>
      </c>
      <c r="AL418" s="48" t="str">
        <f ca="1">IF(AND($B418&gt;0,AL$7&gt;0),INDEX(Výskyt[#Data],MATCH($B418,Výskyt[kód-P]),AL$7),"")</f>
        <v/>
      </c>
      <c r="AM418" s="48" t="str">
        <f ca="1">IF(AND($B418&gt;0,AM$7&gt;0),INDEX(Výskyt[#Data],MATCH($B418,Výskyt[kód-P]),AM$7),"")</f>
        <v/>
      </c>
      <c r="AN418" s="48" t="str">
        <f ca="1">IF(AND($B418&gt;0,AN$7&gt;0),INDEX(Výskyt[#Data],MATCH($B418,Výskyt[kód-P]),AN$7),"")</f>
        <v/>
      </c>
      <c r="AO418" s="48" t="str">
        <f ca="1">IF(AND($B418&gt;0,AO$7&gt;0),INDEX(Výskyt[#Data],MATCH($B418,Výskyt[kód-P]),AO$7),"")</f>
        <v/>
      </c>
      <c r="AP418" s="48" t="str">
        <f ca="1">IF(AND($B418&gt;0,AP$7&gt;0),INDEX(Výskyt[#Data],MATCH($B418,Výskyt[kód-P]),AP$7),"")</f>
        <v/>
      </c>
      <c r="AQ418" s="48" t="str">
        <f ca="1">IF(AND($B418&gt;0,AQ$7&gt;0),INDEX(Výskyt[#Data],MATCH($B418,Výskyt[kód-P]),AQ$7),"")</f>
        <v/>
      </c>
      <c r="AR418" s="48" t="str">
        <f ca="1">IF(AND($B418&gt;0,AR$7&gt;0),INDEX(Výskyt[#Data],MATCH($B418,Výskyt[kód-P]),AR$7),"")</f>
        <v/>
      </c>
      <c r="AS418" s="48" t="str">
        <f ca="1">IF(AND($B418&gt;0,AS$7&gt;0),INDEX(Výskyt[#Data],MATCH($B418,Výskyt[kód-P]),AS$7),"")</f>
        <v/>
      </c>
      <c r="AT418" s="48" t="str">
        <f ca="1">IF(AND($B418&gt;0,AT$7&gt;0),INDEX(Výskyt[#Data],MATCH($B418,Výskyt[kód-P]),AT$7),"")</f>
        <v/>
      </c>
      <c r="AU418" s="48" t="str">
        <f ca="1">IF(AND($B418&gt;0,AU$7&gt;0),INDEX(Výskyt[#Data],MATCH($B418,Výskyt[kód-P]),AU$7),"")</f>
        <v/>
      </c>
      <c r="AV418" s="48" t="str">
        <f ca="1">IF(AND($B418&gt;0,AV$7&gt;0),INDEX(Výskyt[#Data],MATCH($B418,Výskyt[kód-P]),AV$7),"")</f>
        <v/>
      </c>
      <c r="AW418" s="48" t="str">
        <f ca="1">IF(AND($B418&gt;0,AW$7&gt;0),INDEX(Výskyt[#Data],MATCH($B418,Výskyt[kód-P]),AW$7),"")</f>
        <v/>
      </c>
      <c r="AX418" s="48" t="str">
        <f ca="1">IF(AND($B418&gt;0,AX$7&gt;0),INDEX(Výskyt[#Data],MATCH($B418,Výskyt[kód-P]),AX$7),"")</f>
        <v/>
      </c>
      <c r="AY418" s="48" t="str">
        <f ca="1">IF(AND($B418&gt;0,AY$7&gt;0),INDEX(Výskyt[#Data],MATCH($B418,Výskyt[kód-P]),AY$7),"")</f>
        <v/>
      </c>
      <c r="AZ418" s="48" t="str">
        <f ca="1">IF(AND($B418&gt;0,AZ$7&gt;0),INDEX(Výskyt[#Data],MATCH($B418,Výskyt[kód-P]),AZ$7),"")</f>
        <v/>
      </c>
      <c r="BA418" s="48" t="str">
        <f ca="1">IF(AND($B418&gt;0,BA$7&gt;0),INDEX(Výskyt[#Data],MATCH($B418,Výskyt[kód-P]),BA$7),"")</f>
        <v/>
      </c>
      <c r="BB418" s="42"/>
    </row>
    <row r="419" spans="1:54" x14ac:dyDescent="0.4">
      <c r="A419" s="54">
        <v>411</v>
      </c>
      <c r="B419" s="55" t="str">
        <f>IFERROR(INDEX(Výskyt[[poradie]:[kód-P]],MATCH(A419,Výskyt[poradie],0),2),"")</f>
        <v/>
      </c>
      <c r="C419" s="55" t="str">
        <f>IFERROR(INDEX(Cenník[[Kód]:[Názov]],MATCH($B419,Cenník[Kód]),2),"")</f>
        <v/>
      </c>
      <c r="D419" s="48" t="str">
        <f t="shared" ca="1" si="18"/>
        <v/>
      </c>
      <c r="E419" s="56" t="str">
        <f>IFERROR(INDEX(Cenník[[KódN]:[JC]],MATCH($B419,Cenník[KódN]),2),"")</f>
        <v/>
      </c>
      <c r="F419" s="57" t="str">
        <f t="shared" ca="1" si="19"/>
        <v/>
      </c>
      <c r="G419" s="42"/>
      <c r="H419" s="58" t="str">
        <f t="shared" si="20"/>
        <v/>
      </c>
      <c r="I419" s="48" t="str">
        <f ca="1">IF(AND($B419&gt;0,I$7&gt;0),INDEX(Výskyt[#Data],MATCH($B419,Výskyt[kód-P]),I$7),"")</f>
        <v/>
      </c>
      <c r="J419" s="48" t="str">
        <f ca="1">IF(AND($B419&gt;0,J$7&gt;0),INDEX(Výskyt[#Data],MATCH($B419,Výskyt[kód-P]),J$7),"")</f>
        <v/>
      </c>
      <c r="K419" s="48" t="str">
        <f ca="1">IF(AND($B419&gt;0,K$7&gt;0),INDEX(Výskyt[#Data],MATCH($B419,Výskyt[kód-P]),K$7),"")</f>
        <v/>
      </c>
      <c r="L419" s="48" t="str">
        <f ca="1">IF(AND($B419&gt;0,L$7&gt;0),INDEX(Výskyt[#Data],MATCH($B419,Výskyt[kód-P]),L$7),"")</f>
        <v/>
      </c>
      <c r="M419" s="48" t="str">
        <f ca="1">IF(AND($B419&gt;0,M$7&gt;0),INDEX(Výskyt[#Data],MATCH($B419,Výskyt[kód-P]),M$7),"")</f>
        <v/>
      </c>
      <c r="N419" s="48" t="str">
        <f ca="1">IF(AND($B419&gt;0,N$7&gt;0),INDEX(Výskyt[#Data],MATCH($B419,Výskyt[kód-P]),N$7),"")</f>
        <v/>
      </c>
      <c r="O419" s="48" t="str">
        <f ca="1">IF(AND($B419&gt;0,O$7&gt;0),INDEX(Výskyt[#Data],MATCH($B419,Výskyt[kód-P]),O$7),"")</f>
        <v/>
      </c>
      <c r="P419" s="48" t="str">
        <f ca="1">IF(AND($B419&gt;0,P$7&gt;0),INDEX(Výskyt[#Data],MATCH($B419,Výskyt[kód-P]),P$7),"")</f>
        <v/>
      </c>
      <c r="Q419" s="48" t="str">
        <f ca="1">IF(AND($B419&gt;0,Q$7&gt;0),INDEX(Výskyt[#Data],MATCH($B419,Výskyt[kód-P]),Q$7),"")</f>
        <v/>
      </c>
      <c r="R419" s="48" t="str">
        <f ca="1">IF(AND($B419&gt;0,R$7&gt;0),INDEX(Výskyt[#Data],MATCH($B419,Výskyt[kód-P]),R$7),"")</f>
        <v/>
      </c>
      <c r="S419" s="48" t="str">
        <f ca="1">IF(AND($B419&gt;0,S$7&gt;0),INDEX(Výskyt[#Data],MATCH($B419,Výskyt[kód-P]),S$7),"")</f>
        <v/>
      </c>
      <c r="T419" s="48" t="str">
        <f ca="1">IF(AND($B419&gt;0,T$7&gt;0),INDEX(Výskyt[#Data],MATCH($B419,Výskyt[kód-P]),T$7),"")</f>
        <v/>
      </c>
      <c r="U419" s="48" t="str">
        <f ca="1">IF(AND($B419&gt;0,U$7&gt;0),INDEX(Výskyt[#Data],MATCH($B419,Výskyt[kód-P]),U$7),"")</f>
        <v/>
      </c>
      <c r="V419" s="48" t="str">
        <f ca="1">IF(AND($B419&gt;0,V$7&gt;0),INDEX(Výskyt[#Data],MATCH($B419,Výskyt[kód-P]),V$7),"")</f>
        <v/>
      </c>
      <c r="W419" s="48" t="str">
        <f ca="1">IF(AND($B419&gt;0,W$7&gt;0),INDEX(Výskyt[#Data],MATCH($B419,Výskyt[kód-P]),W$7),"")</f>
        <v/>
      </c>
      <c r="X419" s="48" t="str">
        <f ca="1">IF(AND($B419&gt;0,X$7&gt;0),INDEX(Výskyt[#Data],MATCH($B419,Výskyt[kód-P]),X$7),"")</f>
        <v/>
      </c>
      <c r="Y419" s="48" t="str">
        <f ca="1">IF(AND($B419&gt;0,Y$7&gt;0),INDEX(Výskyt[#Data],MATCH($B419,Výskyt[kód-P]),Y$7),"")</f>
        <v/>
      </c>
      <c r="Z419" s="48" t="str">
        <f ca="1">IF(AND($B419&gt;0,Z$7&gt;0),INDEX(Výskyt[#Data],MATCH($B419,Výskyt[kód-P]),Z$7),"")</f>
        <v/>
      </c>
      <c r="AA419" s="48" t="str">
        <f ca="1">IF(AND($B419&gt;0,AA$7&gt;0),INDEX(Výskyt[#Data],MATCH($B419,Výskyt[kód-P]),AA$7),"")</f>
        <v/>
      </c>
      <c r="AB419" s="48" t="str">
        <f ca="1">IF(AND($B419&gt;0,AB$7&gt;0),INDEX(Výskyt[#Data],MATCH($B419,Výskyt[kód-P]),AB$7),"")</f>
        <v/>
      </c>
      <c r="AC419" s="48" t="str">
        <f ca="1">IF(AND($B419&gt;0,AC$7&gt;0),INDEX(Výskyt[#Data],MATCH($B419,Výskyt[kód-P]),AC$7),"")</f>
        <v/>
      </c>
      <c r="AD419" s="48" t="str">
        <f ca="1">IF(AND($B419&gt;0,AD$7&gt;0),INDEX(Výskyt[#Data],MATCH($B419,Výskyt[kód-P]),AD$7),"")</f>
        <v/>
      </c>
      <c r="AE419" s="48" t="str">
        <f ca="1">IF(AND($B419&gt;0,AE$7&gt;0),INDEX(Výskyt[#Data],MATCH($B419,Výskyt[kód-P]),AE$7),"")</f>
        <v/>
      </c>
      <c r="AF419" s="48" t="str">
        <f ca="1">IF(AND($B419&gt;0,AF$7&gt;0),INDEX(Výskyt[#Data],MATCH($B419,Výskyt[kód-P]),AF$7),"")</f>
        <v/>
      </c>
      <c r="AG419" s="48" t="str">
        <f ca="1">IF(AND($B419&gt;0,AG$7&gt;0),INDEX(Výskyt[#Data],MATCH($B419,Výskyt[kód-P]),AG$7),"")</f>
        <v/>
      </c>
      <c r="AH419" s="48" t="str">
        <f ca="1">IF(AND($B419&gt;0,AH$7&gt;0),INDEX(Výskyt[#Data],MATCH($B419,Výskyt[kód-P]),AH$7),"")</f>
        <v/>
      </c>
      <c r="AI419" s="48" t="str">
        <f ca="1">IF(AND($B419&gt;0,AI$7&gt;0),INDEX(Výskyt[#Data],MATCH($B419,Výskyt[kód-P]),AI$7),"")</f>
        <v/>
      </c>
      <c r="AJ419" s="48" t="str">
        <f ca="1">IF(AND($B419&gt;0,AJ$7&gt;0),INDEX(Výskyt[#Data],MATCH($B419,Výskyt[kód-P]),AJ$7),"")</f>
        <v/>
      </c>
      <c r="AK419" s="48" t="str">
        <f ca="1">IF(AND($B419&gt;0,AK$7&gt;0),INDEX(Výskyt[#Data],MATCH($B419,Výskyt[kód-P]),AK$7),"")</f>
        <v/>
      </c>
      <c r="AL419" s="48" t="str">
        <f ca="1">IF(AND($B419&gt;0,AL$7&gt;0),INDEX(Výskyt[#Data],MATCH($B419,Výskyt[kód-P]),AL$7),"")</f>
        <v/>
      </c>
      <c r="AM419" s="48" t="str">
        <f ca="1">IF(AND($B419&gt;0,AM$7&gt;0),INDEX(Výskyt[#Data],MATCH($B419,Výskyt[kód-P]),AM$7),"")</f>
        <v/>
      </c>
      <c r="AN419" s="48" t="str">
        <f ca="1">IF(AND($B419&gt;0,AN$7&gt;0),INDEX(Výskyt[#Data],MATCH($B419,Výskyt[kód-P]),AN$7),"")</f>
        <v/>
      </c>
      <c r="AO419" s="48" t="str">
        <f ca="1">IF(AND($B419&gt;0,AO$7&gt;0),INDEX(Výskyt[#Data],MATCH($B419,Výskyt[kód-P]),AO$7),"")</f>
        <v/>
      </c>
      <c r="AP419" s="48" t="str">
        <f ca="1">IF(AND($B419&gt;0,AP$7&gt;0),INDEX(Výskyt[#Data],MATCH($B419,Výskyt[kód-P]),AP$7),"")</f>
        <v/>
      </c>
      <c r="AQ419" s="48" t="str">
        <f ca="1">IF(AND($B419&gt;0,AQ$7&gt;0),INDEX(Výskyt[#Data],MATCH($B419,Výskyt[kód-P]),AQ$7),"")</f>
        <v/>
      </c>
      <c r="AR419" s="48" t="str">
        <f ca="1">IF(AND($B419&gt;0,AR$7&gt;0),INDEX(Výskyt[#Data],MATCH($B419,Výskyt[kód-P]),AR$7),"")</f>
        <v/>
      </c>
      <c r="AS419" s="48" t="str">
        <f ca="1">IF(AND($B419&gt;0,AS$7&gt;0),INDEX(Výskyt[#Data],MATCH($B419,Výskyt[kód-P]),AS$7),"")</f>
        <v/>
      </c>
      <c r="AT419" s="48" t="str">
        <f ca="1">IF(AND($B419&gt;0,AT$7&gt;0),INDEX(Výskyt[#Data],MATCH($B419,Výskyt[kód-P]),AT$7),"")</f>
        <v/>
      </c>
      <c r="AU419" s="48" t="str">
        <f ca="1">IF(AND($B419&gt;0,AU$7&gt;0),INDEX(Výskyt[#Data],MATCH($B419,Výskyt[kód-P]),AU$7),"")</f>
        <v/>
      </c>
      <c r="AV419" s="48" t="str">
        <f ca="1">IF(AND($B419&gt;0,AV$7&gt;0),INDEX(Výskyt[#Data],MATCH($B419,Výskyt[kód-P]),AV$7),"")</f>
        <v/>
      </c>
      <c r="AW419" s="48" t="str">
        <f ca="1">IF(AND($B419&gt;0,AW$7&gt;0),INDEX(Výskyt[#Data],MATCH($B419,Výskyt[kód-P]),AW$7),"")</f>
        <v/>
      </c>
      <c r="AX419" s="48" t="str">
        <f ca="1">IF(AND($B419&gt;0,AX$7&gt;0),INDEX(Výskyt[#Data],MATCH($B419,Výskyt[kód-P]),AX$7),"")</f>
        <v/>
      </c>
      <c r="AY419" s="48" t="str">
        <f ca="1">IF(AND($B419&gt;0,AY$7&gt;0),INDEX(Výskyt[#Data],MATCH($B419,Výskyt[kód-P]),AY$7),"")</f>
        <v/>
      </c>
      <c r="AZ419" s="48" t="str">
        <f ca="1">IF(AND($B419&gt;0,AZ$7&gt;0),INDEX(Výskyt[#Data],MATCH($B419,Výskyt[kód-P]),AZ$7),"")</f>
        <v/>
      </c>
      <c r="BA419" s="48" t="str">
        <f ca="1">IF(AND($B419&gt;0,BA$7&gt;0),INDEX(Výskyt[#Data],MATCH($B419,Výskyt[kód-P]),BA$7),"")</f>
        <v/>
      </c>
      <c r="BB419" s="42"/>
    </row>
    <row r="420" spans="1:54" x14ac:dyDescent="0.4">
      <c r="A420" s="54">
        <v>412</v>
      </c>
      <c r="B420" s="55" t="str">
        <f>IFERROR(INDEX(Výskyt[[poradie]:[kód-P]],MATCH(A420,Výskyt[poradie],0),2),"")</f>
        <v/>
      </c>
      <c r="C420" s="55" t="str">
        <f>IFERROR(INDEX(Cenník[[Kód]:[Názov]],MATCH($B420,Cenník[Kód]),2),"")</f>
        <v/>
      </c>
      <c r="D420" s="48" t="str">
        <f t="shared" ca="1" si="18"/>
        <v/>
      </c>
      <c r="E420" s="56" t="str">
        <f>IFERROR(INDEX(Cenník[[KódN]:[JC]],MATCH($B420,Cenník[KódN]),2),"")</f>
        <v/>
      </c>
      <c r="F420" s="57" t="str">
        <f t="shared" ca="1" si="19"/>
        <v/>
      </c>
      <c r="G420" s="42"/>
      <c r="H420" s="58" t="str">
        <f t="shared" ref="H420:H421" si="21">IF(B420&gt;0,C420,"")</f>
        <v/>
      </c>
      <c r="I420" s="48" t="str">
        <f ca="1">IF(AND($B420&gt;0,I$7&gt;0),INDEX(Výskyt[#Data],MATCH($B420,Výskyt[kód-P]),I$7),"")</f>
        <v/>
      </c>
      <c r="J420" s="48" t="str">
        <f ca="1">IF(AND($B420&gt;0,J$7&gt;0),INDEX(Výskyt[#Data],MATCH($B420,Výskyt[kód-P]),J$7),"")</f>
        <v/>
      </c>
      <c r="K420" s="48" t="str">
        <f ca="1">IF(AND($B420&gt;0,K$7&gt;0),INDEX(Výskyt[#Data],MATCH($B420,Výskyt[kód-P]),K$7),"")</f>
        <v/>
      </c>
      <c r="L420" s="48" t="str">
        <f ca="1">IF(AND($B420&gt;0,L$7&gt;0),INDEX(Výskyt[#Data],MATCH($B420,Výskyt[kód-P]),L$7),"")</f>
        <v/>
      </c>
      <c r="M420" s="48" t="str">
        <f ca="1">IF(AND($B420&gt;0,M$7&gt;0),INDEX(Výskyt[#Data],MATCH($B420,Výskyt[kód-P]),M$7),"")</f>
        <v/>
      </c>
      <c r="N420" s="48" t="str">
        <f ca="1">IF(AND($B420&gt;0,N$7&gt;0),INDEX(Výskyt[#Data],MATCH($B420,Výskyt[kód-P]),N$7),"")</f>
        <v/>
      </c>
      <c r="O420" s="48" t="str">
        <f ca="1">IF(AND($B420&gt;0,O$7&gt;0),INDEX(Výskyt[#Data],MATCH($B420,Výskyt[kód-P]),O$7),"")</f>
        <v/>
      </c>
      <c r="P420" s="48" t="str">
        <f ca="1">IF(AND($B420&gt;0,P$7&gt;0),INDEX(Výskyt[#Data],MATCH($B420,Výskyt[kód-P]),P$7),"")</f>
        <v/>
      </c>
      <c r="Q420" s="48" t="str">
        <f ca="1">IF(AND($B420&gt;0,Q$7&gt;0),INDEX(Výskyt[#Data],MATCH($B420,Výskyt[kód-P]),Q$7),"")</f>
        <v/>
      </c>
      <c r="R420" s="48" t="str">
        <f ca="1">IF(AND($B420&gt;0,R$7&gt;0),INDEX(Výskyt[#Data],MATCH($B420,Výskyt[kód-P]),R$7),"")</f>
        <v/>
      </c>
      <c r="S420" s="48" t="str">
        <f ca="1">IF(AND($B420&gt;0,S$7&gt;0),INDEX(Výskyt[#Data],MATCH($B420,Výskyt[kód-P]),S$7),"")</f>
        <v/>
      </c>
      <c r="T420" s="48" t="str">
        <f ca="1">IF(AND($B420&gt;0,T$7&gt;0),INDEX(Výskyt[#Data],MATCH($B420,Výskyt[kód-P]),T$7),"")</f>
        <v/>
      </c>
      <c r="U420" s="48" t="str">
        <f ca="1">IF(AND($B420&gt;0,U$7&gt;0),INDEX(Výskyt[#Data],MATCH($B420,Výskyt[kód-P]),U$7),"")</f>
        <v/>
      </c>
      <c r="V420" s="48" t="str">
        <f ca="1">IF(AND($B420&gt;0,V$7&gt;0),INDEX(Výskyt[#Data],MATCH($B420,Výskyt[kód-P]),V$7),"")</f>
        <v/>
      </c>
      <c r="W420" s="48" t="str">
        <f ca="1">IF(AND($B420&gt;0,W$7&gt;0),INDEX(Výskyt[#Data],MATCH($B420,Výskyt[kód-P]),W$7),"")</f>
        <v/>
      </c>
      <c r="X420" s="48" t="str">
        <f ca="1">IF(AND($B420&gt;0,X$7&gt;0),INDEX(Výskyt[#Data],MATCH($B420,Výskyt[kód-P]),X$7),"")</f>
        <v/>
      </c>
      <c r="Y420" s="48" t="str">
        <f ca="1">IF(AND($B420&gt;0,Y$7&gt;0),INDEX(Výskyt[#Data],MATCH($B420,Výskyt[kód-P]),Y$7),"")</f>
        <v/>
      </c>
      <c r="Z420" s="48" t="str">
        <f ca="1">IF(AND($B420&gt;0,Z$7&gt;0),INDEX(Výskyt[#Data],MATCH($B420,Výskyt[kód-P]),Z$7),"")</f>
        <v/>
      </c>
      <c r="AA420" s="48" t="str">
        <f ca="1">IF(AND($B420&gt;0,AA$7&gt;0),INDEX(Výskyt[#Data],MATCH($B420,Výskyt[kód-P]),AA$7),"")</f>
        <v/>
      </c>
      <c r="AB420" s="48" t="str">
        <f ca="1">IF(AND($B420&gt;0,AB$7&gt;0),INDEX(Výskyt[#Data],MATCH($B420,Výskyt[kód-P]),AB$7),"")</f>
        <v/>
      </c>
      <c r="AC420" s="48" t="str">
        <f ca="1">IF(AND($B420&gt;0,AC$7&gt;0),INDEX(Výskyt[#Data],MATCH($B420,Výskyt[kód-P]),AC$7),"")</f>
        <v/>
      </c>
      <c r="AD420" s="48" t="str">
        <f ca="1">IF(AND($B420&gt;0,AD$7&gt;0),INDEX(Výskyt[#Data],MATCH($B420,Výskyt[kód-P]),AD$7),"")</f>
        <v/>
      </c>
      <c r="AE420" s="48" t="str">
        <f ca="1">IF(AND($B420&gt;0,AE$7&gt;0),INDEX(Výskyt[#Data],MATCH($B420,Výskyt[kód-P]),AE$7),"")</f>
        <v/>
      </c>
      <c r="AF420" s="48" t="str">
        <f ca="1">IF(AND($B420&gt;0,AF$7&gt;0),INDEX(Výskyt[#Data],MATCH($B420,Výskyt[kód-P]),AF$7),"")</f>
        <v/>
      </c>
      <c r="AG420" s="48" t="str">
        <f ca="1">IF(AND($B420&gt;0,AG$7&gt;0),INDEX(Výskyt[#Data],MATCH($B420,Výskyt[kód-P]),AG$7),"")</f>
        <v/>
      </c>
      <c r="AH420" s="48" t="str">
        <f ca="1">IF(AND($B420&gt;0,AH$7&gt;0),INDEX(Výskyt[#Data],MATCH($B420,Výskyt[kód-P]),AH$7),"")</f>
        <v/>
      </c>
      <c r="AI420" s="48" t="str">
        <f ca="1">IF(AND($B420&gt;0,AI$7&gt;0),INDEX(Výskyt[#Data],MATCH($B420,Výskyt[kód-P]),AI$7),"")</f>
        <v/>
      </c>
      <c r="AJ420" s="48" t="str">
        <f ca="1">IF(AND($B420&gt;0,AJ$7&gt;0),INDEX(Výskyt[#Data],MATCH($B420,Výskyt[kód-P]),AJ$7),"")</f>
        <v/>
      </c>
      <c r="AK420" s="48" t="str">
        <f ca="1">IF(AND($B420&gt;0,AK$7&gt;0),INDEX(Výskyt[#Data],MATCH($B420,Výskyt[kód-P]),AK$7),"")</f>
        <v/>
      </c>
      <c r="AL420" s="48" t="str">
        <f ca="1">IF(AND($B420&gt;0,AL$7&gt;0),INDEX(Výskyt[#Data],MATCH($B420,Výskyt[kód-P]),AL$7),"")</f>
        <v/>
      </c>
      <c r="AM420" s="48" t="str">
        <f ca="1">IF(AND($B420&gt;0,AM$7&gt;0),INDEX(Výskyt[#Data],MATCH($B420,Výskyt[kód-P]),AM$7),"")</f>
        <v/>
      </c>
      <c r="AN420" s="48" t="str">
        <f ca="1">IF(AND($B420&gt;0,AN$7&gt;0),INDEX(Výskyt[#Data],MATCH($B420,Výskyt[kód-P]),AN$7),"")</f>
        <v/>
      </c>
      <c r="AO420" s="48" t="str">
        <f ca="1">IF(AND($B420&gt;0,AO$7&gt;0),INDEX(Výskyt[#Data],MATCH($B420,Výskyt[kód-P]),AO$7),"")</f>
        <v/>
      </c>
      <c r="AP420" s="48" t="str">
        <f ca="1">IF(AND($B420&gt;0,AP$7&gt;0),INDEX(Výskyt[#Data],MATCH($B420,Výskyt[kód-P]),AP$7),"")</f>
        <v/>
      </c>
      <c r="AQ420" s="48" t="str">
        <f ca="1">IF(AND($B420&gt;0,AQ$7&gt;0),INDEX(Výskyt[#Data],MATCH($B420,Výskyt[kód-P]),AQ$7),"")</f>
        <v/>
      </c>
      <c r="AR420" s="48" t="str">
        <f ca="1">IF(AND($B420&gt;0,AR$7&gt;0),INDEX(Výskyt[#Data],MATCH($B420,Výskyt[kód-P]),AR$7),"")</f>
        <v/>
      </c>
      <c r="AS420" s="48" t="str">
        <f ca="1">IF(AND($B420&gt;0,AS$7&gt;0),INDEX(Výskyt[#Data],MATCH($B420,Výskyt[kód-P]),AS$7),"")</f>
        <v/>
      </c>
      <c r="AT420" s="48" t="str">
        <f ca="1">IF(AND($B420&gt;0,AT$7&gt;0),INDEX(Výskyt[#Data],MATCH($B420,Výskyt[kód-P]),AT$7),"")</f>
        <v/>
      </c>
      <c r="AU420" s="48" t="str">
        <f ca="1">IF(AND($B420&gt;0,AU$7&gt;0),INDEX(Výskyt[#Data],MATCH($B420,Výskyt[kód-P]),AU$7),"")</f>
        <v/>
      </c>
      <c r="AV420" s="48" t="str">
        <f ca="1">IF(AND($B420&gt;0,AV$7&gt;0),INDEX(Výskyt[#Data],MATCH($B420,Výskyt[kód-P]),AV$7),"")</f>
        <v/>
      </c>
      <c r="AW420" s="48" t="str">
        <f ca="1">IF(AND($B420&gt;0,AW$7&gt;0),INDEX(Výskyt[#Data],MATCH($B420,Výskyt[kód-P]),AW$7),"")</f>
        <v/>
      </c>
      <c r="AX420" s="48" t="str">
        <f ca="1">IF(AND($B420&gt;0,AX$7&gt;0),INDEX(Výskyt[#Data],MATCH($B420,Výskyt[kód-P]),AX$7),"")</f>
        <v/>
      </c>
      <c r="AY420" s="48" t="str">
        <f ca="1">IF(AND($B420&gt;0,AY$7&gt;0),INDEX(Výskyt[#Data],MATCH($B420,Výskyt[kód-P]),AY$7),"")</f>
        <v/>
      </c>
      <c r="AZ420" s="48" t="str">
        <f ca="1">IF(AND($B420&gt;0,AZ$7&gt;0),INDEX(Výskyt[#Data],MATCH($B420,Výskyt[kód-P]),AZ$7),"")</f>
        <v/>
      </c>
      <c r="BA420" s="48" t="str">
        <f ca="1">IF(AND($B420&gt;0,BA$7&gt;0),INDEX(Výskyt[#Data],MATCH($B420,Výskyt[kód-P]),BA$7),"")</f>
        <v/>
      </c>
      <c r="BB420" s="42"/>
    </row>
    <row r="421" spans="1:54" x14ac:dyDescent="0.4">
      <c r="A421" s="54">
        <v>413</v>
      </c>
      <c r="B421" s="55" t="str">
        <f>IFERROR(INDEX(Výskyt[[poradie]:[kód-P]],MATCH(A421,Výskyt[poradie],0),2),"")</f>
        <v/>
      </c>
      <c r="C421" s="55" t="str">
        <f>IFERROR(INDEX(Cenník[[Kód]:[Názov]],MATCH($B421,Cenník[Kód]),2),"")</f>
        <v/>
      </c>
      <c r="D421" s="48" t="str">
        <f t="shared" ca="1" si="18"/>
        <v/>
      </c>
      <c r="E421" s="56" t="str">
        <f>IFERROR(INDEX(Cenník[[KódN]:[JC]],MATCH($B421,Cenník[KódN]),2),"")</f>
        <v/>
      </c>
      <c r="F421" s="57" t="str">
        <f t="shared" ca="1" si="19"/>
        <v/>
      </c>
      <c r="G421" s="42"/>
      <c r="H421" s="58" t="str">
        <f t="shared" si="21"/>
        <v/>
      </c>
      <c r="I421" s="48" t="str">
        <f ca="1">IF(AND($B421&gt;0,I$7&gt;0),INDEX(Výskyt[#Data],MATCH($B421,Výskyt[kód-P]),I$7),"")</f>
        <v/>
      </c>
      <c r="J421" s="48" t="str">
        <f ca="1">IF(AND($B421&gt;0,J$7&gt;0),INDEX(Výskyt[#Data],MATCH($B421,Výskyt[kód-P]),J$7),"")</f>
        <v/>
      </c>
      <c r="K421" s="48" t="str">
        <f ca="1">IF(AND($B421&gt;0,K$7&gt;0),INDEX(Výskyt[#Data],MATCH($B421,Výskyt[kód-P]),K$7),"")</f>
        <v/>
      </c>
      <c r="L421" s="48" t="str">
        <f ca="1">IF(AND($B421&gt;0,L$7&gt;0),INDEX(Výskyt[#Data],MATCH($B421,Výskyt[kód-P]),L$7),"")</f>
        <v/>
      </c>
      <c r="M421" s="48" t="str">
        <f ca="1">IF(AND($B421&gt;0,M$7&gt;0),INDEX(Výskyt[#Data],MATCH($B421,Výskyt[kód-P]),M$7),"")</f>
        <v/>
      </c>
      <c r="N421" s="48" t="str">
        <f ca="1">IF(AND($B421&gt;0,N$7&gt;0),INDEX(Výskyt[#Data],MATCH($B421,Výskyt[kód-P]),N$7),"")</f>
        <v/>
      </c>
      <c r="O421" s="48" t="str">
        <f ca="1">IF(AND($B421&gt;0,O$7&gt;0),INDEX(Výskyt[#Data],MATCH($B421,Výskyt[kód-P]),O$7),"")</f>
        <v/>
      </c>
      <c r="P421" s="48" t="str">
        <f ca="1">IF(AND($B421&gt;0,P$7&gt;0),INDEX(Výskyt[#Data],MATCH($B421,Výskyt[kód-P]),P$7),"")</f>
        <v/>
      </c>
      <c r="Q421" s="48" t="str">
        <f ca="1">IF(AND($B421&gt;0,Q$7&gt;0),INDEX(Výskyt[#Data],MATCH($B421,Výskyt[kód-P]),Q$7),"")</f>
        <v/>
      </c>
      <c r="R421" s="48" t="str">
        <f ca="1">IF(AND($B421&gt;0,R$7&gt;0),INDEX(Výskyt[#Data],MATCH($B421,Výskyt[kód-P]),R$7),"")</f>
        <v/>
      </c>
      <c r="S421" s="48" t="str">
        <f ca="1">IF(AND($B421&gt;0,S$7&gt;0),INDEX(Výskyt[#Data],MATCH($B421,Výskyt[kód-P]),S$7),"")</f>
        <v/>
      </c>
      <c r="T421" s="48" t="str">
        <f ca="1">IF(AND($B421&gt;0,T$7&gt;0),INDEX(Výskyt[#Data],MATCH($B421,Výskyt[kód-P]),T$7),"")</f>
        <v/>
      </c>
      <c r="U421" s="48" t="str">
        <f ca="1">IF(AND($B421&gt;0,U$7&gt;0),INDEX(Výskyt[#Data],MATCH($B421,Výskyt[kód-P]),U$7),"")</f>
        <v/>
      </c>
      <c r="V421" s="48" t="str">
        <f ca="1">IF(AND($B421&gt;0,V$7&gt;0),INDEX(Výskyt[#Data],MATCH($B421,Výskyt[kód-P]),V$7),"")</f>
        <v/>
      </c>
      <c r="W421" s="48" t="str">
        <f ca="1">IF(AND($B421&gt;0,W$7&gt;0),INDEX(Výskyt[#Data],MATCH($B421,Výskyt[kód-P]),W$7),"")</f>
        <v/>
      </c>
      <c r="X421" s="48" t="str">
        <f ca="1">IF(AND($B421&gt;0,X$7&gt;0),INDEX(Výskyt[#Data],MATCH($B421,Výskyt[kód-P]),X$7),"")</f>
        <v/>
      </c>
      <c r="Y421" s="48" t="str">
        <f ca="1">IF(AND($B421&gt;0,Y$7&gt;0),INDEX(Výskyt[#Data],MATCH($B421,Výskyt[kód-P]),Y$7),"")</f>
        <v/>
      </c>
      <c r="Z421" s="48" t="str">
        <f ca="1">IF(AND($B421&gt;0,Z$7&gt;0),INDEX(Výskyt[#Data],MATCH($B421,Výskyt[kód-P]),Z$7),"")</f>
        <v/>
      </c>
      <c r="AA421" s="48" t="str">
        <f ca="1">IF(AND($B421&gt;0,AA$7&gt;0),INDEX(Výskyt[#Data],MATCH($B421,Výskyt[kód-P]),AA$7),"")</f>
        <v/>
      </c>
      <c r="AB421" s="48" t="str">
        <f ca="1">IF(AND($B421&gt;0,AB$7&gt;0),INDEX(Výskyt[#Data],MATCH($B421,Výskyt[kód-P]),AB$7),"")</f>
        <v/>
      </c>
      <c r="AC421" s="48" t="str">
        <f ca="1">IF(AND($B421&gt;0,AC$7&gt;0),INDEX(Výskyt[#Data],MATCH($B421,Výskyt[kód-P]),AC$7),"")</f>
        <v/>
      </c>
      <c r="AD421" s="48" t="str">
        <f ca="1">IF(AND($B421&gt;0,AD$7&gt;0),INDEX(Výskyt[#Data],MATCH($B421,Výskyt[kód-P]),AD$7),"")</f>
        <v/>
      </c>
      <c r="AE421" s="48" t="str">
        <f ca="1">IF(AND($B421&gt;0,AE$7&gt;0),INDEX(Výskyt[#Data],MATCH($B421,Výskyt[kód-P]),AE$7),"")</f>
        <v/>
      </c>
      <c r="AF421" s="48" t="str">
        <f ca="1">IF(AND($B421&gt;0,AF$7&gt;0),INDEX(Výskyt[#Data],MATCH($B421,Výskyt[kód-P]),AF$7),"")</f>
        <v/>
      </c>
      <c r="AG421" s="48" t="str">
        <f ca="1">IF(AND($B421&gt;0,AG$7&gt;0),INDEX(Výskyt[#Data],MATCH($B421,Výskyt[kód-P]),AG$7),"")</f>
        <v/>
      </c>
      <c r="AH421" s="48" t="str">
        <f ca="1">IF(AND($B421&gt;0,AH$7&gt;0),INDEX(Výskyt[#Data],MATCH($B421,Výskyt[kód-P]),AH$7),"")</f>
        <v/>
      </c>
      <c r="AI421" s="48" t="str">
        <f ca="1">IF(AND($B421&gt;0,AI$7&gt;0),INDEX(Výskyt[#Data],MATCH($B421,Výskyt[kód-P]),AI$7),"")</f>
        <v/>
      </c>
      <c r="AJ421" s="48" t="str">
        <f ca="1">IF(AND($B421&gt;0,AJ$7&gt;0),INDEX(Výskyt[#Data],MATCH($B421,Výskyt[kód-P]),AJ$7),"")</f>
        <v/>
      </c>
      <c r="AK421" s="48" t="str">
        <f ca="1">IF(AND($B421&gt;0,AK$7&gt;0),INDEX(Výskyt[#Data],MATCH($B421,Výskyt[kód-P]),AK$7),"")</f>
        <v/>
      </c>
      <c r="AL421" s="48" t="str">
        <f ca="1">IF(AND($B421&gt;0,AL$7&gt;0),INDEX(Výskyt[#Data],MATCH($B421,Výskyt[kód-P]),AL$7),"")</f>
        <v/>
      </c>
      <c r="AM421" s="48" t="str">
        <f ca="1">IF(AND($B421&gt;0,AM$7&gt;0),INDEX(Výskyt[#Data],MATCH($B421,Výskyt[kód-P]),AM$7),"")</f>
        <v/>
      </c>
      <c r="AN421" s="48" t="str">
        <f ca="1">IF(AND($B421&gt;0,AN$7&gt;0),INDEX(Výskyt[#Data],MATCH($B421,Výskyt[kód-P]),AN$7),"")</f>
        <v/>
      </c>
      <c r="AO421" s="48" t="str">
        <f ca="1">IF(AND($B421&gt;0,AO$7&gt;0),INDEX(Výskyt[#Data],MATCH($B421,Výskyt[kód-P]),AO$7),"")</f>
        <v/>
      </c>
      <c r="AP421" s="48" t="str">
        <f ca="1">IF(AND($B421&gt;0,AP$7&gt;0),INDEX(Výskyt[#Data],MATCH($B421,Výskyt[kód-P]),AP$7),"")</f>
        <v/>
      </c>
      <c r="AQ421" s="48" t="str">
        <f ca="1">IF(AND($B421&gt;0,AQ$7&gt;0),INDEX(Výskyt[#Data],MATCH($B421,Výskyt[kód-P]),AQ$7),"")</f>
        <v/>
      </c>
      <c r="AR421" s="48" t="str">
        <f ca="1">IF(AND($B421&gt;0,AR$7&gt;0),INDEX(Výskyt[#Data],MATCH($B421,Výskyt[kód-P]),AR$7),"")</f>
        <v/>
      </c>
      <c r="AS421" s="48" t="str">
        <f ca="1">IF(AND($B421&gt;0,AS$7&gt;0),INDEX(Výskyt[#Data],MATCH($B421,Výskyt[kód-P]),AS$7),"")</f>
        <v/>
      </c>
      <c r="AT421" s="48" t="str">
        <f ca="1">IF(AND($B421&gt;0,AT$7&gt;0),INDEX(Výskyt[#Data],MATCH($B421,Výskyt[kód-P]),AT$7),"")</f>
        <v/>
      </c>
      <c r="AU421" s="48" t="str">
        <f ca="1">IF(AND($B421&gt;0,AU$7&gt;0),INDEX(Výskyt[#Data],MATCH($B421,Výskyt[kód-P]),AU$7),"")</f>
        <v/>
      </c>
      <c r="AV421" s="48" t="str">
        <f ca="1">IF(AND($B421&gt;0,AV$7&gt;0),INDEX(Výskyt[#Data],MATCH($B421,Výskyt[kód-P]),AV$7),"")</f>
        <v/>
      </c>
      <c r="AW421" s="48" t="str">
        <f ca="1">IF(AND($B421&gt;0,AW$7&gt;0),INDEX(Výskyt[#Data],MATCH($B421,Výskyt[kód-P]),AW$7),"")</f>
        <v/>
      </c>
      <c r="AX421" s="48" t="str">
        <f ca="1">IF(AND($B421&gt;0,AX$7&gt;0),INDEX(Výskyt[#Data],MATCH($B421,Výskyt[kód-P]),AX$7),"")</f>
        <v/>
      </c>
      <c r="AY421" s="48" t="str">
        <f ca="1">IF(AND($B421&gt;0,AY$7&gt;0),INDEX(Výskyt[#Data],MATCH($B421,Výskyt[kód-P]),AY$7),"")</f>
        <v/>
      </c>
      <c r="AZ421" s="48" t="str">
        <f ca="1">IF(AND($B421&gt;0,AZ$7&gt;0),INDEX(Výskyt[#Data],MATCH($B421,Výskyt[kód-P]),AZ$7),"")</f>
        <v/>
      </c>
      <c r="BA421" s="48" t="str">
        <f ca="1">IF(AND($B421&gt;0,BA$7&gt;0),INDEX(Výskyt[#Data],MATCH($B421,Výskyt[kód-P]),BA$7),"")</f>
        <v/>
      </c>
      <c r="BB421" s="42"/>
    </row>
    <row r="422" spans="1:54" x14ac:dyDescent="0.4">
      <c r="A422" s="54">
        <v>414</v>
      </c>
      <c r="B422" s="55" t="str">
        <f>IFERROR(INDEX(Výskyt[[poradie]:[kód-P]],MATCH(A422,Výskyt[poradie],0),2),"")</f>
        <v/>
      </c>
      <c r="C422" s="55" t="str">
        <f>IFERROR(INDEX(Cenník[[Kód]:[Názov]],MATCH($B422,Cenník[Kód]),2),"")</f>
        <v/>
      </c>
      <c r="D422" s="48" t="str">
        <f t="shared" ref="D422:D476" ca="1" si="22">IF(SUM(I422:BA422)&lt;&gt;0,SUM(I422:BA422),"")</f>
        <v/>
      </c>
      <c r="E422" s="56" t="str">
        <f>IFERROR(INDEX(Cenník[[KódN]:[JC]],MATCH($B422,Cenník[KódN]),2),"")</f>
        <v/>
      </c>
      <c r="F422" s="57" t="str">
        <f t="shared" ref="F422:F476" ca="1" si="23">IFERROR(D422*E422,"")</f>
        <v/>
      </c>
      <c r="G422" s="42"/>
      <c r="H422" s="58" t="str">
        <f t="shared" ref="H422:H476" si="24">IF(B422&gt;0,C422,"")</f>
        <v/>
      </c>
      <c r="I422" s="48" t="str">
        <f ca="1">IF(AND($B422&gt;0,I$7&gt;0),INDEX(Výskyt[#Data],MATCH($B422,Výskyt[kód-P]),I$7),"")</f>
        <v/>
      </c>
      <c r="J422" s="48" t="str">
        <f ca="1">IF(AND($B422&gt;0,J$7&gt;0),INDEX(Výskyt[#Data],MATCH($B422,Výskyt[kód-P]),J$7),"")</f>
        <v/>
      </c>
      <c r="K422" s="48" t="str">
        <f ca="1">IF(AND($B422&gt;0,K$7&gt;0),INDEX(Výskyt[#Data],MATCH($B422,Výskyt[kód-P]),K$7),"")</f>
        <v/>
      </c>
      <c r="L422" s="48" t="str">
        <f ca="1">IF(AND($B422&gt;0,L$7&gt;0),INDEX(Výskyt[#Data],MATCH($B422,Výskyt[kód-P]),L$7),"")</f>
        <v/>
      </c>
      <c r="M422" s="48" t="str">
        <f ca="1">IF(AND($B422&gt;0,M$7&gt;0),INDEX(Výskyt[#Data],MATCH($B422,Výskyt[kód-P]),M$7),"")</f>
        <v/>
      </c>
      <c r="N422" s="48" t="str">
        <f ca="1">IF(AND($B422&gt;0,N$7&gt;0),INDEX(Výskyt[#Data],MATCH($B422,Výskyt[kód-P]),N$7),"")</f>
        <v/>
      </c>
      <c r="O422" s="48" t="str">
        <f ca="1">IF(AND($B422&gt;0,O$7&gt;0),INDEX(Výskyt[#Data],MATCH($B422,Výskyt[kód-P]),O$7),"")</f>
        <v/>
      </c>
      <c r="P422" s="48" t="str">
        <f ca="1">IF(AND($B422&gt;0,P$7&gt;0),INDEX(Výskyt[#Data],MATCH($B422,Výskyt[kód-P]),P$7),"")</f>
        <v/>
      </c>
      <c r="Q422" s="48" t="str">
        <f ca="1">IF(AND($B422&gt;0,Q$7&gt;0),INDEX(Výskyt[#Data],MATCH($B422,Výskyt[kód-P]),Q$7),"")</f>
        <v/>
      </c>
      <c r="R422" s="48" t="str">
        <f ca="1">IF(AND($B422&gt;0,R$7&gt;0),INDEX(Výskyt[#Data],MATCH($B422,Výskyt[kód-P]),R$7),"")</f>
        <v/>
      </c>
      <c r="S422" s="48" t="str">
        <f ca="1">IF(AND($B422&gt;0,S$7&gt;0),INDEX(Výskyt[#Data],MATCH($B422,Výskyt[kód-P]),S$7),"")</f>
        <v/>
      </c>
      <c r="T422" s="48" t="str">
        <f ca="1">IF(AND($B422&gt;0,T$7&gt;0),INDEX(Výskyt[#Data],MATCH($B422,Výskyt[kód-P]),T$7),"")</f>
        <v/>
      </c>
      <c r="U422" s="48" t="str">
        <f ca="1">IF(AND($B422&gt;0,U$7&gt;0),INDEX(Výskyt[#Data],MATCH($B422,Výskyt[kód-P]),U$7),"")</f>
        <v/>
      </c>
      <c r="V422" s="48" t="str">
        <f ca="1">IF(AND($B422&gt;0,V$7&gt;0),INDEX(Výskyt[#Data],MATCH($B422,Výskyt[kód-P]),V$7),"")</f>
        <v/>
      </c>
      <c r="W422" s="48" t="str">
        <f ca="1">IF(AND($B422&gt;0,W$7&gt;0),INDEX(Výskyt[#Data],MATCH($B422,Výskyt[kód-P]),W$7),"")</f>
        <v/>
      </c>
      <c r="X422" s="48" t="str">
        <f ca="1">IF(AND($B422&gt;0,X$7&gt;0),INDEX(Výskyt[#Data],MATCH($B422,Výskyt[kód-P]),X$7),"")</f>
        <v/>
      </c>
      <c r="Y422" s="48" t="str">
        <f ca="1">IF(AND($B422&gt;0,Y$7&gt;0),INDEX(Výskyt[#Data],MATCH($B422,Výskyt[kód-P]),Y$7),"")</f>
        <v/>
      </c>
      <c r="Z422" s="48" t="str">
        <f ca="1">IF(AND($B422&gt;0,Z$7&gt;0),INDEX(Výskyt[#Data],MATCH($B422,Výskyt[kód-P]),Z$7),"")</f>
        <v/>
      </c>
      <c r="AA422" s="48" t="str">
        <f ca="1">IF(AND($B422&gt;0,AA$7&gt;0),INDEX(Výskyt[#Data],MATCH($B422,Výskyt[kód-P]),AA$7),"")</f>
        <v/>
      </c>
      <c r="AB422" s="48" t="str">
        <f ca="1">IF(AND($B422&gt;0,AB$7&gt;0),INDEX(Výskyt[#Data],MATCH($B422,Výskyt[kód-P]),AB$7),"")</f>
        <v/>
      </c>
      <c r="AC422" s="48" t="str">
        <f ca="1">IF(AND($B422&gt;0,AC$7&gt;0),INDEX(Výskyt[#Data],MATCH($B422,Výskyt[kód-P]),AC$7),"")</f>
        <v/>
      </c>
      <c r="AD422" s="48" t="str">
        <f ca="1">IF(AND($B422&gt;0,AD$7&gt;0),INDEX(Výskyt[#Data],MATCH($B422,Výskyt[kód-P]),AD$7),"")</f>
        <v/>
      </c>
      <c r="AE422" s="48" t="str">
        <f ca="1">IF(AND($B422&gt;0,AE$7&gt;0),INDEX(Výskyt[#Data],MATCH($B422,Výskyt[kód-P]),AE$7),"")</f>
        <v/>
      </c>
      <c r="AF422" s="48" t="str">
        <f ca="1">IF(AND($B422&gt;0,AF$7&gt;0),INDEX(Výskyt[#Data],MATCH($B422,Výskyt[kód-P]),AF$7),"")</f>
        <v/>
      </c>
      <c r="AG422" s="48" t="str">
        <f ca="1">IF(AND($B422&gt;0,AG$7&gt;0),INDEX(Výskyt[#Data],MATCH($B422,Výskyt[kód-P]),AG$7),"")</f>
        <v/>
      </c>
      <c r="AH422" s="48" t="str">
        <f ca="1">IF(AND($B422&gt;0,AH$7&gt;0),INDEX(Výskyt[#Data],MATCH($B422,Výskyt[kód-P]),AH$7),"")</f>
        <v/>
      </c>
      <c r="AI422" s="48" t="str">
        <f ca="1">IF(AND($B422&gt;0,AI$7&gt;0),INDEX(Výskyt[#Data],MATCH($B422,Výskyt[kód-P]),AI$7),"")</f>
        <v/>
      </c>
      <c r="AJ422" s="48" t="str">
        <f ca="1">IF(AND($B422&gt;0,AJ$7&gt;0),INDEX(Výskyt[#Data],MATCH($B422,Výskyt[kód-P]),AJ$7),"")</f>
        <v/>
      </c>
      <c r="AK422" s="48" t="str">
        <f ca="1">IF(AND($B422&gt;0,AK$7&gt;0),INDEX(Výskyt[#Data],MATCH($B422,Výskyt[kód-P]),AK$7),"")</f>
        <v/>
      </c>
      <c r="AL422" s="48" t="str">
        <f ca="1">IF(AND($B422&gt;0,AL$7&gt;0),INDEX(Výskyt[#Data],MATCH($B422,Výskyt[kód-P]),AL$7),"")</f>
        <v/>
      </c>
      <c r="AM422" s="48" t="str">
        <f ca="1">IF(AND($B422&gt;0,AM$7&gt;0),INDEX(Výskyt[#Data],MATCH($B422,Výskyt[kód-P]),AM$7),"")</f>
        <v/>
      </c>
      <c r="AN422" s="48" t="str">
        <f ca="1">IF(AND($B422&gt;0,AN$7&gt;0),INDEX(Výskyt[#Data],MATCH($B422,Výskyt[kód-P]),AN$7),"")</f>
        <v/>
      </c>
      <c r="AO422" s="48" t="str">
        <f ca="1">IF(AND($B422&gt;0,AO$7&gt;0),INDEX(Výskyt[#Data],MATCH($B422,Výskyt[kód-P]),AO$7),"")</f>
        <v/>
      </c>
      <c r="AP422" s="48" t="str">
        <f ca="1">IF(AND($B422&gt;0,AP$7&gt;0),INDEX(Výskyt[#Data],MATCH($B422,Výskyt[kód-P]),AP$7),"")</f>
        <v/>
      </c>
      <c r="AQ422" s="48" t="str">
        <f ca="1">IF(AND($B422&gt;0,AQ$7&gt;0),INDEX(Výskyt[#Data],MATCH($B422,Výskyt[kód-P]),AQ$7),"")</f>
        <v/>
      </c>
      <c r="AR422" s="48" t="str">
        <f ca="1">IF(AND($B422&gt;0,AR$7&gt;0),INDEX(Výskyt[#Data],MATCH($B422,Výskyt[kód-P]),AR$7),"")</f>
        <v/>
      </c>
      <c r="AS422" s="48" t="str">
        <f ca="1">IF(AND($B422&gt;0,AS$7&gt;0),INDEX(Výskyt[#Data],MATCH($B422,Výskyt[kód-P]),AS$7),"")</f>
        <v/>
      </c>
      <c r="AT422" s="48" t="str">
        <f ca="1">IF(AND($B422&gt;0,AT$7&gt;0),INDEX(Výskyt[#Data],MATCH($B422,Výskyt[kód-P]),AT$7),"")</f>
        <v/>
      </c>
      <c r="AU422" s="48" t="str">
        <f ca="1">IF(AND($B422&gt;0,AU$7&gt;0),INDEX(Výskyt[#Data],MATCH($B422,Výskyt[kód-P]),AU$7),"")</f>
        <v/>
      </c>
      <c r="AV422" s="48" t="str">
        <f ca="1">IF(AND($B422&gt;0,AV$7&gt;0),INDEX(Výskyt[#Data],MATCH($B422,Výskyt[kód-P]),AV$7),"")</f>
        <v/>
      </c>
      <c r="AW422" s="48" t="str">
        <f ca="1">IF(AND($B422&gt;0,AW$7&gt;0),INDEX(Výskyt[#Data],MATCH($B422,Výskyt[kód-P]),AW$7),"")</f>
        <v/>
      </c>
      <c r="AX422" s="48" t="str">
        <f ca="1">IF(AND($B422&gt;0,AX$7&gt;0),INDEX(Výskyt[#Data],MATCH($B422,Výskyt[kód-P]),AX$7),"")</f>
        <v/>
      </c>
      <c r="AY422" s="48" t="str">
        <f ca="1">IF(AND($B422&gt;0,AY$7&gt;0),INDEX(Výskyt[#Data],MATCH($B422,Výskyt[kód-P]),AY$7),"")</f>
        <v/>
      </c>
      <c r="AZ422" s="48" t="str">
        <f ca="1">IF(AND($B422&gt;0,AZ$7&gt;0),INDEX(Výskyt[#Data],MATCH($B422,Výskyt[kód-P]),AZ$7),"")</f>
        <v/>
      </c>
      <c r="BA422" s="48" t="str">
        <f ca="1">IF(AND($B422&gt;0,BA$7&gt;0),INDEX(Výskyt[#Data],MATCH($B422,Výskyt[kód-P]),BA$7),"")</f>
        <v/>
      </c>
      <c r="BB422" s="42"/>
    </row>
    <row r="423" spans="1:54" x14ac:dyDescent="0.4">
      <c r="A423" s="54">
        <v>415</v>
      </c>
      <c r="B423" s="55" t="str">
        <f>IFERROR(INDEX(Výskyt[[poradie]:[kód-P]],MATCH(A423,Výskyt[poradie],0),2),"")</f>
        <v/>
      </c>
      <c r="C423" s="55" t="str">
        <f>IFERROR(INDEX(Cenník[[Kód]:[Názov]],MATCH($B423,Cenník[Kód]),2),"")</f>
        <v/>
      </c>
      <c r="D423" s="48" t="str">
        <f t="shared" ca="1" si="22"/>
        <v/>
      </c>
      <c r="E423" s="56" t="str">
        <f>IFERROR(INDEX(Cenník[[KódN]:[JC]],MATCH($B423,Cenník[KódN]),2),"")</f>
        <v/>
      </c>
      <c r="F423" s="57" t="str">
        <f t="shared" ca="1" si="23"/>
        <v/>
      </c>
      <c r="G423" s="42"/>
      <c r="H423" s="58" t="str">
        <f t="shared" si="24"/>
        <v/>
      </c>
      <c r="I423" s="48" t="str">
        <f ca="1">IF(AND($B423&gt;0,I$7&gt;0),INDEX(Výskyt[#Data],MATCH($B423,Výskyt[kód-P]),I$7),"")</f>
        <v/>
      </c>
      <c r="J423" s="48" t="str">
        <f ca="1">IF(AND($B423&gt;0,J$7&gt;0),INDEX(Výskyt[#Data],MATCH($B423,Výskyt[kód-P]),J$7),"")</f>
        <v/>
      </c>
      <c r="K423" s="48" t="str">
        <f ca="1">IF(AND($B423&gt;0,K$7&gt;0),INDEX(Výskyt[#Data],MATCH($B423,Výskyt[kód-P]),K$7),"")</f>
        <v/>
      </c>
      <c r="L423" s="48" t="str">
        <f ca="1">IF(AND($B423&gt;0,L$7&gt;0),INDEX(Výskyt[#Data],MATCH($B423,Výskyt[kód-P]),L$7),"")</f>
        <v/>
      </c>
      <c r="M423" s="48" t="str">
        <f ca="1">IF(AND($B423&gt;0,M$7&gt;0),INDEX(Výskyt[#Data],MATCH($B423,Výskyt[kód-P]),M$7),"")</f>
        <v/>
      </c>
      <c r="N423" s="48" t="str">
        <f ca="1">IF(AND($B423&gt;0,N$7&gt;0),INDEX(Výskyt[#Data],MATCH($B423,Výskyt[kód-P]),N$7),"")</f>
        <v/>
      </c>
      <c r="O423" s="48" t="str">
        <f ca="1">IF(AND($B423&gt;0,O$7&gt;0),INDEX(Výskyt[#Data],MATCH($B423,Výskyt[kód-P]),O$7),"")</f>
        <v/>
      </c>
      <c r="P423" s="48" t="str">
        <f ca="1">IF(AND($B423&gt;0,P$7&gt;0),INDEX(Výskyt[#Data],MATCH($B423,Výskyt[kód-P]),P$7),"")</f>
        <v/>
      </c>
      <c r="Q423" s="48" t="str">
        <f ca="1">IF(AND($B423&gt;0,Q$7&gt;0),INDEX(Výskyt[#Data],MATCH($B423,Výskyt[kód-P]),Q$7),"")</f>
        <v/>
      </c>
      <c r="R423" s="48" t="str">
        <f ca="1">IF(AND($B423&gt;0,R$7&gt;0),INDEX(Výskyt[#Data],MATCH($B423,Výskyt[kód-P]),R$7),"")</f>
        <v/>
      </c>
      <c r="S423" s="48" t="str">
        <f ca="1">IF(AND($B423&gt;0,S$7&gt;0),INDEX(Výskyt[#Data],MATCH($B423,Výskyt[kód-P]),S$7),"")</f>
        <v/>
      </c>
      <c r="T423" s="48" t="str">
        <f ca="1">IF(AND($B423&gt;0,T$7&gt;0),INDEX(Výskyt[#Data],MATCH($B423,Výskyt[kód-P]),T$7),"")</f>
        <v/>
      </c>
      <c r="U423" s="48" t="str">
        <f ca="1">IF(AND($B423&gt;0,U$7&gt;0),INDEX(Výskyt[#Data],MATCH($B423,Výskyt[kód-P]),U$7),"")</f>
        <v/>
      </c>
      <c r="V423" s="48" t="str">
        <f ca="1">IF(AND($B423&gt;0,V$7&gt;0),INDEX(Výskyt[#Data],MATCH($B423,Výskyt[kód-P]),V$7),"")</f>
        <v/>
      </c>
      <c r="W423" s="48" t="str">
        <f ca="1">IF(AND($B423&gt;0,W$7&gt;0),INDEX(Výskyt[#Data],MATCH($B423,Výskyt[kód-P]),W$7),"")</f>
        <v/>
      </c>
      <c r="X423" s="48" t="str">
        <f ca="1">IF(AND($B423&gt;0,X$7&gt;0),INDEX(Výskyt[#Data],MATCH($B423,Výskyt[kód-P]),X$7),"")</f>
        <v/>
      </c>
      <c r="Y423" s="48" t="str">
        <f ca="1">IF(AND($B423&gt;0,Y$7&gt;0),INDEX(Výskyt[#Data],MATCH($B423,Výskyt[kód-P]),Y$7),"")</f>
        <v/>
      </c>
      <c r="Z423" s="48" t="str">
        <f ca="1">IF(AND($B423&gt;0,Z$7&gt;0),INDEX(Výskyt[#Data],MATCH($B423,Výskyt[kód-P]),Z$7),"")</f>
        <v/>
      </c>
      <c r="AA423" s="48" t="str">
        <f ca="1">IF(AND($B423&gt;0,AA$7&gt;0),INDEX(Výskyt[#Data],MATCH($B423,Výskyt[kód-P]),AA$7),"")</f>
        <v/>
      </c>
      <c r="AB423" s="48" t="str">
        <f ca="1">IF(AND($B423&gt;0,AB$7&gt;0),INDEX(Výskyt[#Data],MATCH($B423,Výskyt[kód-P]),AB$7),"")</f>
        <v/>
      </c>
      <c r="AC423" s="48" t="str">
        <f ca="1">IF(AND($B423&gt;0,AC$7&gt;0),INDEX(Výskyt[#Data],MATCH($B423,Výskyt[kód-P]),AC$7),"")</f>
        <v/>
      </c>
      <c r="AD423" s="48" t="str">
        <f ca="1">IF(AND($B423&gt;0,AD$7&gt;0),INDEX(Výskyt[#Data],MATCH($B423,Výskyt[kód-P]),AD$7),"")</f>
        <v/>
      </c>
      <c r="AE423" s="48" t="str">
        <f ca="1">IF(AND($B423&gt;0,AE$7&gt;0),INDEX(Výskyt[#Data],MATCH($B423,Výskyt[kód-P]),AE$7),"")</f>
        <v/>
      </c>
      <c r="AF423" s="48" t="str">
        <f ca="1">IF(AND($B423&gt;0,AF$7&gt;0),INDEX(Výskyt[#Data],MATCH($B423,Výskyt[kód-P]),AF$7),"")</f>
        <v/>
      </c>
      <c r="AG423" s="48" t="str">
        <f ca="1">IF(AND($B423&gt;0,AG$7&gt;0),INDEX(Výskyt[#Data],MATCH($B423,Výskyt[kód-P]),AG$7),"")</f>
        <v/>
      </c>
      <c r="AH423" s="48" t="str">
        <f ca="1">IF(AND($B423&gt;0,AH$7&gt;0),INDEX(Výskyt[#Data],MATCH($B423,Výskyt[kód-P]),AH$7),"")</f>
        <v/>
      </c>
      <c r="AI423" s="48" t="str">
        <f ca="1">IF(AND($B423&gt;0,AI$7&gt;0),INDEX(Výskyt[#Data],MATCH($B423,Výskyt[kód-P]),AI$7),"")</f>
        <v/>
      </c>
      <c r="AJ423" s="48" t="str">
        <f ca="1">IF(AND($B423&gt;0,AJ$7&gt;0),INDEX(Výskyt[#Data],MATCH($B423,Výskyt[kód-P]),AJ$7),"")</f>
        <v/>
      </c>
      <c r="AK423" s="48" t="str">
        <f ca="1">IF(AND($B423&gt;0,AK$7&gt;0),INDEX(Výskyt[#Data],MATCH($B423,Výskyt[kód-P]),AK$7),"")</f>
        <v/>
      </c>
      <c r="AL423" s="48" t="str">
        <f ca="1">IF(AND($B423&gt;0,AL$7&gt;0),INDEX(Výskyt[#Data],MATCH($B423,Výskyt[kód-P]),AL$7),"")</f>
        <v/>
      </c>
      <c r="AM423" s="48" t="str">
        <f ca="1">IF(AND($B423&gt;0,AM$7&gt;0),INDEX(Výskyt[#Data],MATCH($B423,Výskyt[kód-P]),AM$7),"")</f>
        <v/>
      </c>
      <c r="AN423" s="48" t="str">
        <f ca="1">IF(AND($B423&gt;0,AN$7&gt;0),INDEX(Výskyt[#Data],MATCH($B423,Výskyt[kód-P]),AN$7),"")</f>
        <v/>
      </c>
      <c r="AO423" s="48" t="str">
        <f ca="1">IF(AND($B423&gt;0,AO$7&gt;0),INDEX(Výskyt[#Data],MATCH($B423,Výskyt[kód-P]),AO$7),"")</f>
        <v/>
      </c>
      <c r="AP423" s="48" t="str">
        <f ca="1">IF(AND($B423&gt;0,AP$7&gt;0),INDEX(Výskyt[#Data],MATCH($B423,Výskyt[kód-P]),AP$7),"")</f>
        <v/>
      </c>
      <c r="AQ423" s="48" t="str">
        <f ca="1">IF(AND($B423&gt;0,AQ$7&gt;0),INDEX(Výskyt[#Data],MATCH($B423,Výskyt[kód-P]),AQ$7),"")</f>
        <v/>
      </c>
      <c r="AR423" s="48" t="str">
        <f ca="1">IF(AND($B423&gt;0,AR$7&gt;0),INDEX(Výskyt[#Data],MATCH($B423,Výskyt[kód-P]),AR$7),"")</f>
        <v/>
      </c>
      <c r="AS423" s="48" t="str">
        <f ca="1">IF(AND($B423&gt;0,AS$7&gt;0),INDEX(Výskyt[#Data],MATCH($B423,Výskyt[kód-P]),AS$7),"")</f>
        <v/>
      </c>
      <c r="AT423" s="48" t="str">
        <f ca="1">IF(AND($B423&gt;0,AT$7&gt;0),INDEX(Výskyt[#Data],MATCH($B423,Výskyt[kód-P]),AT$7),"")</f>
        <v/>
      </c>
      <c r="AU423" s="48" t="str">
        <f ca="1">IF(AND($B423&gt;0,AU$7&gt;0),INDEX(Výskyt[#Data],MATCH($B423,Výskyt[kód-P]),AU$7),"")</f>
        <v/>
      </c>
      <c r="AV423" s="48" t="str">
        <f ca="1">IF(AND($B423&gt;0,AV$7&gt;0),INDEX(Výskyt[#Data],MATCH($B423,Výskyt[kód-P]),AV$7),"")</f>
        <v/>
      </c>
      <c r="AW423" s="48" t="str">
        <f ca="1">IF(AND($B423&gt;0,AW$7&gt;0),INDEX(Výskyt[#Data],MATCH($B423,Výskyt[kód-P]),AW$7),"")</f>
        <v/>
      </c>
      <c r="AX423" s="48" t="str">
        <f ca="1">IF(AND($B423&gt;0,AX$7&gt;0),INDEX(Výskyt[#Data],MATCH($B423,Výskyt[kód-P]),AX$7),"")</f>
        <v/>
      </c>
      <c r="AY423" s="48" t="str">
        <f ca="1">IF(AND($B423&gt;0,AY$7&gt;0),INDEX(Výskyt[#Data],MATCH($B423,Výskyt[kód-P]),AY$7),"")</f>
        <v/>
      </c>
      <c r="AZ423" s="48" t="str">
        <f ca="1">IF(AND($B423&gt;0,AZ$7&gt;0),INDEX(Výskyt[#Data],MATCH($B423,Výskyt[kód-P]),AZ$7),"")</f>
        <v/>
      </c>
      <c r="BA423" s="48" t="str">
        <f ca="1">IF(AND($B423&gt;0,BA$7&gt;0),INDEX(Výskyt[#Data],MATCH($B423,Výskyt[kód-P]),BA$7),"")</f>
        <v/>
      </c>
      <c r="BB423" s="42"/>
    </row>
    <row r="424" spans="1:54" x14ac:dyDescent="0.4">
      <c r="A424" s="54">
        <v>416</v>
      </c>
      <c r="B424" s="55" t="str">
        <f>IFERROR(INDEX(Výskyt[[poradie]:[kód-P]],MATCH(A424,Výskyt[poradie],0),2),"")</f>
        <v/>
      </c>
      <c r="C424" s="55" t="str">
        <f>IFERROR(INDEX(Cenník[[Kód]:[Názov]],MATCH($B424,Cenník[Kód]),2),"")</f>
        <v/>
      </c>
      <c r="D424" s="48" t="str">
        <f t="shared" ca="1" si="22"/>
        <v/>
      </c>
      <c r="E424" s="56" t="str">
        <f>IFERROR(INDEX(Cenník[[KódN]:[JC]],MATCH($B424,Cenník[KódN]),2),"")</f>
        <v/>
      </c>
      <c r="F424" s="57" t="str">
        <f t="shared" ca="1" si="23"/>
        <v/>
      </c>
      <c r="G424" s="42"/>
      <c r="H424" s="58" t="str">
        <f t="shared" si="24"/>
        <v/>
      </c>
      <c r="I424" s="48" t="str">
        <f ca="1">IF(AND($B424&gt;0,I$7&gt;0),INDEX(Výskyt[#Data],MATCH($B424,Výskyt[kód-P]),I$7),"")</f>
        <v/>
      </c>
      <c r="J424" s="48" t="str">
        <f ca="1">IF(AND($B424&gt;0,J$7&gt;0),INDEX(Výskyt[#Data],MATCH($B424,Výskyt[kód-P]),J$7),"")</f>
        <v/>
      </c>
      <c r="K424" s="48" t="str">
        <f ca="1">IF(AND($B424&gt;0,K$7&gt;0),INDEX(Výskyt[#Data],MATCH($B424,Výskyt[kód-P]),K$7),"")</f>
        <v/>
      </c>
      <c r="L424" s="48" t="str">
        <f ca="1">IF(AND($B424&gt;0,L$7&gt;0),INDEX(Výskyt[#Data],MATCH($B424,Výskyt[kód-P]),L$7),"")</f>
        <v/>
      </c>
      <c r="M424" s="48" t="str">
        <f ca="1">IF(AND($B424&gt;0,M$7&gt;0),INDEX(Výskyt[#Data],MATCH($B424,Výskyt[kód-P]),M$7),"")</f>
        <v/>
      </c>
      <c r="N424" s="48" t="str">
        <f ca="1">IF(AND($B424&gt;0,N$7&gt;0),INDEX(Výskyt[#Data],MATCH($B424,Výskyt[kód-P]),N$7),"")</f>
        <v/>
      </c>
      <c r="O424" s="48" t="str">
        <f ca="1">IF(AND($B424&gt;0,O$7&gt;0),INDEX(Výskyt[#Data],MATCH($B424,Výskyt[kód-P]),O$7),"")</f>
        <v/>
      </c>
      <c r="P424" s="48" t="str">
        <f ca="1">IF(AND($B424&gt;0,P$7&gt;0),INDEX(Výskyt[#Data],MATCH($B424,Výskyt[kód-P]),P$7),"")</f>
        <v/>
      </c>
      <c r="Q424" s="48" t="str">
        <f ca="1">IF(AND($B424&gt;0,Q$7&gt;0),INDEX(Výskyt[#Data],MATCH($B424,Výskyt[kód-P]),Q$7),"")</f>
        <v/>
      </c>
      <c r="R424" s="48" t="str">
        <f ca="1">IF(AND($B424&gt;0,R$7&gt;0),INDEX(Výskyt[#Data],MATCH($B424,Výskyt[kód-P]),R$7),"")</f>
        <v/>
      </c>
      <c r="S424" s="48" t="str">
        <f ca="1">IF(AND($B424&gt;0,S$7&gt;0),INDEX(Výskyt[#Data],MATCH($B424,Výskyt[kód-P]),S$7),"")</f>
        <v/>
      </c>
      <c r="T424" s="48" t="str">
        <f ca="1">IF(AND($B424&gt;0,T$7&gt;0),INDEX(Výskyt[#Data],MATCH($B424,Výskyt[kód-P]),T$7),"")</f>
        <v/>
      </c>
      <c r="U424" s="48" t="str">
        <f ca="1">IF(AND($B424&gt;0,U$7&gt;0),INDEX(Výskyt[#Data],MATCH($B424,Výskyt[kód-P]),U$7),"")</f>
        <v/>
      </c>
      <c r="V424" s="48" t="str">
        <f ca="1">IF(AND($B424&gt;0,V$7&gt;0),INDEX(Výskyt[#Data],MATCH($B424,Výskyt[kód-P]),V$7),"")</f>
        <v/>
      </c>
      <c r="W424" s="48" t="str">
        <f ca="1">IF(AND($B424&gt;0,W$7&gt;0),INDEX(Výskyt[#Data],MATCH($B424,Výskyt[kód-P]),W$7),"")</f>
        <v/>
      </c>
      <c r="X424" s="48" t="str">
        <f ca="1">IF(AND($B424&gt;0,X$7&gt;0),INDEX(Výskyt[#Data],MATCH($B424,Výskyt[kód-P]),X$7),"")</f>
        <v/>
      </c>
      <c r="Y424" s="48" t="str">
        <f ca="1">IF(AND($B424&gt;0,Y$7&gt;0),INDEX(Výskyt[#Data],MATCH($B424,Výskyt[kód-P]),Y$7),"")</f>
        <v/>
      </c>
      <c r="Z424" s="48" t="str">
        <f ca="1">IF(AND($B424&gt;0,Z$7&gt;0),INDEX(Výskyt[#Data],MATCH($B424,Výskyt[kód-P]),Z$7),"")</f>
        <v/>
      </c>
      <c r="AA424" s="48" t="str">
        <f ca="1">IF(AND($B424&gt;0,AA$7&gt;0),INDEX(Výskyt[#Data],MATCH($B424,Výskyt[kód-P]),AA$7),"")</f>
        <v/>
      </c>
      <c r="AB424" s="48" t="str">
        <f ca="1">IF(AND($B424&gt;0,AB$7&gt;0),INDEX(Výskyt[#Data],MATCH($B424,Výskyt[kód-P]),AB$7),"")</f>
        <v/>
      </c>
      <c r="AC424" s="48" t="str">
        <f ca="1">IF(AND($B424&gt;0,AC$7&gt;0),INDEX(Výskyt[#Data],MATCH($B424,Výskyt[kód-P]),AC$7),"")</f>
        <v/>
      </c>
      <c r="AD424" s="48" t="str">
        <f ca="1">IF(AND($B424&gt;0,AD$7&gt;0),INDEX(Výskyt[#Data],MATCH($B424,Výskyt[kód-P]),AD$7),"")</f>
        <v/>
      </c>
      <c r="AE424" s="48" t="str">
        <f ca="1">IF(AND($B424&gt;0,AE$7&gt;0),INDEX(Výskyt[#Data],MATCH($B424,Výskyt[kód-P]),AE$7),"")</f>
        <v/>
      </c>
      <c r="AF424" s="48" t="str">
        <f ca="1">IF(AND($B424&gt;0,AF$7&gt;0),INDEX(Výskyt[#Data],MATCH($B424,Výskyt[kód-P]),AF$7),"")</f>
        <v/>
      </c>
      <c r="AG424" s="48" t="str">
        <f ca="1">IF(AND($B424&gt;0,AG$7&gt;0),INDEX(Výskyt[#Data],MATCH($B424,Výskyt[kód-P]),AG$7),"")</f>
        <v/>
      </c>
      <c r="AH424" s="48" t="str">
        <f ca="1">IF(AND($B424&gt;0,AH$7&gt;0),INDEX(Výskyt[#Data],MATCH($B424,Výskyt[kód-P]),AH$7),"")</f>
        <v/>
      </c>
      <c r="AI424" s="48" t="str">
        <f ca="1">IF(AND($B424&gt;0,AI$7&gt;0),INDEX(Výskyt[#Data],MATCH($B424,Výskyt[kód-P]),AI$7),"")</f>
        <v/>
      </c>
      <c r="AJ424" s="48" t="str">
        <f ca="1">IF(AND($B424&gt;0,AJ$7&gt;0),INDEX(Výskyt[#Data],MATCH($B424,Výskyt[kód-P]),AJ$7),"")</f>
        <v/>
      </c>
      <c r="AK424" s="48" t="str">
        <f ca="1">IF(AND($B424&gt;0,AK$7&gt;0),INDEX(Výskyt[#Data],MATCH($B424,Výskyt[kód-P]),AK$7),"")</f>
        <v/>
      </c>
      <c r="AL424" s="48" t="str">
        <f ca="1">IF(AND($B424&gt;0,AL$7&gt;0),INDEX(Výskyt[#Data],MATCH($B424,Výskyt[kód-P]),AL$7),"")</f>
        <v/>
      </c>
      <c r="AM424" s="48" t="str">
        <f ca="1">IF(AND($B424&gt;0,AM$7&gt;0),INDEX(Výskyt[#Data],MATCH($B424,Výskyt[kód-P]),AM$7),"")</f>
        <v/>
      </c>
      <c r="AN424" s="48" t="str">
        <f ca="1">IF(AND($B424&gt;0,AN$7&gt;0),INDEX(Výskyt[#Data],MATCH($B424,Výskyt[kód-P]),AN$7),"")</f>
        <v/>
      </c>
      <c r="AO424" s="48" t="str">
        <f ca="1">IF(AND($B424&gt;0,AO$7&gt;0),INDEX(Výskyt[#Data],MATCH($B424,Výskyt[kód-P]),AO$7),"")</f>
        <v/>
      </c>
      <c r="AP424" s="48" t="str">
        <f ca="1">IF(AND($B424&gt;0,AP$7&gt;0),INDEX(Výskyt[#Data],MATCH($B424,Výskyt[kód-P]),AP$7),"")</f>
        <v/>
      </c>
      <c r="AQ424" s="48" t="str">
        <f ca="1">IF(AND($B424&gt;0,AQ$7&gt;0),INDEX(Výskyt[#Data],MATCH($B424,Výskyt[kód-P]),AQ$7),"")</f>
        <v/>
      </c>
      <c r="AR424" s="48" t="str">
        <f ca="1">IF(AND($B424&gt;0,AR$7&gt;0),INDEX(Výskyt[#Data],MATCH($B424,Výskyt[kód-P]),AR$7),"")</f>
        <v/>
      </c>
      <c r="AS424" s="48" t="str">
        <f ca="1">IF(AND($B424&gt;0,AS$7&gt;0),INDEX(Výskyt[#Data],MATCH($B424,Výskyt[kód-P]),AS$7),"")</f>
        <v/>
      </c>
      <c r="AT424" s="48" t="str">
        <f ca="1">IF(AND($B424&gt;0,AT$7&gt;0),INDEX(Výskyt[#Data],MATCH($B424,Výskyt[kód-P]),AT$7),"")</f>
        <v/>
      </c>
      <c r="AU424" s="48" t="str">
        <f ca="1">IF(AND($B424&gt;0,AU$7&gt;0),INDEX(Výskyt[#Data],MATCH($B424,Výskyt[kód-P]),AU$7),"")</f>
        <v/>
      </c>
      <c r="AV424" s="48" t="str">
        <f ca="1">IF(AND($B424&gt;0,AV$7&gt;0),INDEX(Výskyt[#Data],MATCH($B424,Výskyt[kód-P]),AV$7),"")</f>
        <v/>
      </c>
      <c r="AW424" s="48" t="str">
        <f ca="1">IF(AND($B424&gt;0,AW$7&gt;0),INDEX(Výskyt[#Data],MATCH($B424,Výskyt[kód-P]),AW$7),"")</f>
        <v/>
      </c>
      <c r="AX424" s="48" t="str">
        <f ca="1">IF(AND($B424&gt;0,AX$7&gt;0),INDEX(Výskyt[#Data],MATCH($B424,Výskyt[kód-P]),AX$7),"")</f>
        <v/>
      </c>
      <c r="AY424" s="48" t="str">
        <f ca="1">IF(AND($B424&gt;0,AY$7&gt;0),INDEX(Výskyt[#Data],MATCH($B424,Výskyt[kód-P]),AY$7),"")</f>
        <v/>
      </c>
      <c r="AZ424" s="48" t="str">
        <f ca="1">IF(AND($B424&gt;0,AZ$7&gt;0),INDEX(Výskyt[#Data],MATCH($B424,Výskyt[kód-P]),AZ$7),"")</f>
        <v/>
      </c>
      <c r="BA424" s="48" t="str">
        <f ca="1">IF(AND($B424&gt;0,BA$7&gt;0),INDEX(Výskyt[#Data],MATCH($B424,Výskyt[kód-P]),BA$7),"")</f>
        <v/>
      </c>
      <c r="BB424" s="42"/>
    </row>
    <row r="425" spans="1:54" x14ac:dyDescent="0.4">
      <c r="A425" s="54">
        <v>417</v>
      </c>
      <c r="B425" s="55" t="str">
        <f>IFERROR(INDEX(Výskyt[[poradie]:[kód-P]],MATCH(A425,Výskyt[poradie],0),2),"")</f>
        <v/>
      </c>
      <c r="C425" s="55" t="str">
        <f>IFERROR(INDEX(Cenník[[Kód]:[Názov]],MATCH($B425,Cenník[Kód]),2),"")</f>
        <v/>
      </c>
      <c r="D425" s="48" t="str">
        <f t="shared" ca="1" si="22"/>
        <v/>
      </c>
      <c r="E425" s="56" t="str">
        <f>IFERROR(INDEX(Cenník[[KódN]:[JC]],MATCH($B425,Cenník[KódN]),2),"")</f>
        <v/>
      </c>
      <c r="F425" s="57" t="str">
        <f t="shared" ca="1" si="23"/>
        <v/>
      </c>
      <c r="G425" s="42"/>
      <c r="H425" s="58" t="str">
        <f t="shared" si="24"/>
        <v/>
      </c>
      <c r="I425" s="48" t="str">
        <f ca="1">IF(AND($B425&gt;0,I$7&gt;0),INDEX(Výskyt[#Data],MATCH($B425,Výskyt[kód-P]),I$7),"")</f>
        <v/>
      </c>
      <c r="J425" s="48" t="str">
        <f ca="1">IF(AND($B425&gt;0,J$7&gt;0),INDEX(Výskyt[#Data],MATCH($B425,Výskyt[kód-P]),J$7),"")</f>
        <v/>
      </c>
      <c r="K425" s="48" t="str">
        <f ca="1">IF(AND($B425&gt;0,K$7&gt;0),INDEX(Výskyt[#Data],MATCH($B425,Výskyt[kód-P]),K$7),"")</f>
        <v/>
      </c>
      <c r="L425" s="48" t="str">
        <f ca="1">IF(AND($B425&gt;0,L$7&gt;0),INDEX(Výskyt[#Data],MATCH($B425,Výskyt[kód-P]),L$7),"")</f>
        <v/>
      </c>
      <c r="M425" s="48" t="str">
        <f ca="1">IF(AND($B425&gt;0,M$7&gt;0),INDEX(Výskyt[#Data],MATCH($B425,Výskyt[kód-P]),M$7),"")</f>
        <v/>
      </c>
      <c r="N425" s="48" t="str">
        <f ca="1">IF(AND($B425&gt;0,N$7&gt;0),INDEX(Výskyt[#Data],MATCH($B425,Výskyt[kód-P]),N$7),"")</f>
        <v/>
      </c>
      <c r="O425" s="48" t="str">
        <f ca="1">IF(AND($B425&gt;0,O$7&gt;0),INDEX(Výskyt[#Data],MATCH($B425,Výskyt[kód-P]),O$7),"")</f>
        <v/>
      </c>
      <c r="P425" s="48" t="str">
        <f ca="1">IF(AND($B425&gt;0,P$7&gt;0),INDEX(Výskyt[#Data],MATCH($B425,Výskyt[kód-P]),P$7),"")</f>
        <v/>
      </c>
      <c r="Q425" s="48" t="str">
        <f ca="1">IF(AND($B425&gt;0,Q$7&gt;0),INDEX(Výskyt[#Data],MATCH($B425,Výskyt[kód-P]),Q$7),"")</f>
        <v/>
      </c>
      <c r="R425" s="48" t="str">
        <f ca="1">IF(AND($B425&gt;0,R$7&gt;0),INDEX(Výskyt[#Data],MATCH($B425,Výskyt[kód-P]),R$7),"")</f>
        <v/>
      </c>
      <c r="S425" s="48" t="str">
        <f ca="1">IF(AND($B425&gt;0,S$7&gt;0),INDEX(Výskyt[#Data],MATCH($B425,Výskyt[kód-P]),S$7),"")</f>
        <v/>
      </c>
      <c r="T425" s="48" t="str">
        <f ca="1">IF(AND($B425&gt;0,T$7&gt;0),INDEX(Výskyt[#Data],MATCH($B425,Výskyt[kód-P]),T$7),"")</f>
        <v/>
      </c>
      <c r="U425" s="48" t="str">
        <f ca="1">IF(AND($B425&gt;0,U$7&gt;0),INDEX(Výskyt[#Data],MATCH($B425,Výskyt[kód-P]),U$7),"")</f>
        <v/>
      </c>
      <c r="V425" s="48" t="str">
        <f ca="1">IF(AND($B425&gt;0,V$7&gt;0),INDEX(Výskyt[#Data],MATCH($B425,Výskyt[kód-P]),V$7),"")</f>
        <v/>
      </c>
      <c r="W425" s="48" t="str">
        <f ca="1">IF(AND($B425&gt;0,W$7&gt;0),INDEX(Výskyt[#Data],MATCH($B425,Výskyt[kód-P]),W$7),"")</f>
        <v/>
      </c>
      <c r="X425" s="48" t="str">
        <f ca="1">IF(AND($B425&gt;0,X$7&gt;0),INDEX(Výskyt[#Data],MATCH($B425,Výskyt[kód-P]),X$7),"")</f>
        <v/>
      </c>
      <c r="Y425" s="48" t="str">
        <f ca="1">IF(AND($B425&gt;0,Y$7&gt;0),INDEX(Výskyt[#Data],MATCH($B425,Výskyt[kód-P]),Y$7),"")</f>
        <v/>
      </c>
      <c r="Z425" s="48" t="str">
        <f ca="1">IF(AND($B425&gt;0,Z$7&gt;0),INDEX(Výskyt[#Data],MATCH($B425,Výskyt[kód-P]),Z$7),"")</f>
        <v/>
      </c>
      <c r="AA425" s="48" t="str">
        <f ca="1">IF(AND($B425&gt;0,AA$7&gt;0),INDEX(Výskyt[#Data],MATCH($B425,Výskyt[kód-P]),AA$7),"")</f>
        <v/>
      </c>
      <c r="AB425" s="48" t="str">
        <f ca="1">IF(AND($B425&gt;0,AB$7&gt;0),INDEX(Výskyt[#Data],MATCH($B425,Výskyt[kód-P]),AB$7),"")</f>
        <v/>
      </c>
      <c r="AC425" s="48" t="str">
        <f ca="1">IF(AND($B425&gt;0,AC$7&gt;0),INDEX(Výskyt[#Data],MATCH($B425,Výskyt[kód-P]),AC$7),"")</f>
        <v/>
      </c>
      <c r="AD425" s="48" t="str">
        <f ca="1">IF(AND($B425&gt;0,AD$7&gt;0),INDEX(Výskyt[#Data],MATCH($B425,Výskyt[kód-P]),AD$7),"")</f>
        <v/>
      </c>
      <c r="AE425" s="48" t="str">
        <f ca="1">IF(AND($B425&gt;0,AE$7&gt;0),INDEX(Výskyt[#Data],MATCH($B425,Výskyt[kód-P]),AE$7),"")</f>
        <v/>
      </c>
      <c r="AF425" s="48" t="str">
        <f ca="1">IF(AND($B425&gt;0,AF$7&gt;0),INDEX(Výskyt[#Data],MATCH($B425,Výskyt[kód-P]),AF$7),"")</f>
        <v/>
      </c>
      <c r="AG425" s="48" t="str">
        <f ca="1">IF(AND($B425&gt;0,AG$7&gt;0),INDEX(Výskyt[#Data],MATCH($B425,Výskyt[kód-P]),AG$7),"")</f>
        <v/>
      </c>
      <c r="AH425" s="48" t="str">
        <f ca="1">IF(AND($B425&gt;0,AH$7&gt;0),INDEX(Výskyt[#Data],MATCH($B425,Výskyt[kód-P]),AH$7),"")</f>
        <v/>
      </c>
      <c r="AI425" s="48" t="str">
        <f ca="1">IF(AND($B425&gt;0,AI$7&gt;0),INDEX(Výskyt[#Data],MATCH($B425,Výskyt[kód-P]),AI$7),"")</f>
        <v/>
      </c>
      <c r="AJ425" s="48" t="str">
        <f ca="1">IF(AND($B425&gt;0,AJ$7&gt;0),INDEX(Výskyt[#Data],MATCH($B425,Výskyt[kód-P]),AJ$7),"")</f>
        <v/>
      </c>
      <c r="AK425" s="48" t="str">
        <f ca="1">IF(AND($B425&gt;0,AK$7&gt;0),INDEX(Výskyt[#Data],MATCH($B425,Výskyt[kód-P]),AK$7),"")</f>
        <v/>
      </c>
      <c r="AL425" s="48" t="str">
        <f ca="1">IF(AND($B425&gt;0,AL$7&gt;0),INDEX(Výskyt[#Data],MATCH($B425,Výskyt[kód-P]),AL$7),"")</f>
        <v/>
      </c>
      <c r="AM425" s="48" t="str">
        <f ca="1">IF(AND($B425&gt;0,AM$7&gt;0),INDEX(Výskyt[#Data],MATCH($B425,Výskyt[kód-P]),AM$7),"")</f>
        <v/>
      </c>
      <c r="AN425" s="48" t="str">
        <f ca="1">IF(AND($B425&gt;0,AN$7&gt;0),INDEX(Výskyt[#Data],MATCH($B425,Výskyt[kód-P]),AN$7),"")</f>
        <v/>
      </c>
      <c r="AO425" s="48" t="str">
        <f ca="1">IF(AND($B425&gt;0,AO$7&gt;0),INDEX(Výskyt[#Data],MATCH($B425,Výskyt[kód-P]),AO$7),"")</f>
        <v/>
      </c>
      <c r="AP425" s="48" t="str">
        <f ca="1">IF(AND($B425&gt;0,AP$7&gt;0),INDEX(Výskyt[#Data],MATCH($B425,Výskyt[kód-P]),AP$7),"")</f>
        <v/>
      </c>
      <c r="AQ425" s="48" t="str">
        <f ca="1">IF(AND($B425&gt;0,AQ$7&gt;0),INDEX(Výskyt[#Data],MATCH($B425,Výskyt[kód-P]),AQ$7),"")</f>
        <v/>
      </c>
      <c r="AR425" s="48" t="str">
        <f ca="1">IF(AND($B425&gt;0,AR$7&gt;0),INDEX(Výskyt[#Data],MATCH($B425,Výskyt[kód-P]),AR$7),"")</f>
        <v/>
      </c>
      <c r="AS425" s="48" t="str">
        <f ca="1">IF(AND($B425&gt;0,AS$7&gt;0),INDEX(Výskyt[#Data],MATCH($B425,Výskyt[kód-P]),AS$7),"")</f>
        <v/>
      </c>
      <c r="AT425" s="48" t="str">
        <f ca="1">IF(AND($B425&gt;0,AT$7&gt;0),INDEX(Výskyt[#Data],MATCH($B425,Výskyt[kód-P]),AT$7),"")</f>
        <v/>
      </c>
      <c r="AU425" s="48" t="str">
        <f ca="1">IF(AND($B425&gt;0,AU$7&gt;0),INDEX(Výskyt[#Data],MATCH($B425,Výskyt[kód-P]),AU$7),"")</f>
        <v/>
      </c>
      <c r="AV425" s="48" t="str">
        <f ca="1">IF(AND($B425&gt;0,AV$7&gt;0),INDEX(Výskyt[#Data],MATCH($B425,Výskyt[kód-P]),AV$7),"")</f>
        <v/>
      </c>
      <c r="AW425" s="48" t="str">
        <f ca="1">IF(AND($B425&gt;0,AW$7&gt;0),INDEX(Výskyt[#Data],MATCH($B425,Výskyt[kód-P]),AW$7),"")</f>
        <v/>
      </c>
      <c r="AX425" s="48" t="str">
        <f ca="1">IF(AND($B425&gt;0,AX$7&gt;0),INDEX(Výskyt[#Data],MATCH($B425,Výskyt[kód-P]),AX$7),"")</f>
        <v/>
      </c>
      <c r="AY425" s="48" t="str">
        <f ca="1">IF(AND($B425&gt;0,AY$7&gt;0),INDEX(Výskyt[#Data],MATCH($B425,Výskyt[kód-P]),AY$7),"")</f>
        <v/>
      </c>
      <c r="AZ425" s="48" t="str">
        <f ca="1">IF(AND($B425&gt;0,AZ$7&gt;0),INDEX(Výskyt[#Data],MATCH($B425,Výskyt[kód-P]),AZ$7),"")</f>
        <v/>
      </c>
      <c r="BA425" s="48" t="str">
        <f ca="1">IF(AND($B425&gt;0,BA$7&gt;0),INDEX(Výskyt[#Data],MATCH($B425,Výskyt[kód-P]),BA$7),"")</f>
        <v/>
      </c>
      <c r="BB425" s="42"/>
    </row>
    <row r="426" spans="1:54" x14ac:dyDescent="0.4">
      <c r="A426" s="54">
        <v>418</v>
      </c>
      <c r="B426" s="55" t="str">
        <f>IFERROR(INDEX(Výskyt[[poradie]:[kód-P]],MATCH(A426,Výskyt[poradie],0),2),"")</f>
        <v/>
      </c>
      <c r="C426" s="55" t="str">
        <f>IFERROR(INDEX(Cenník[[Kód]:[Názov]],MATCH($B426,Cenník[Kód]),2),"")</f>
        <v/>
      </c>
      <c r="D426" s="48" t="str">
        <f t="shared" ca="1" si="22"/>
        <v/>
      </c>
      <c r="E426" s="56" t="str">
        <f>IFERROR(INDEX(Cenník[[KódN]:[JC]],MATCH($B426,Cenník[KódN]),2),"")</f>
        <v/>
      </c>
      <c r="F426" s="57" t="str">
        <f t="shared" ca="1" si="23"/>
        <v/>
      </c>
      <c r="G426" s="42"/>
      <c r="H426" s="58" t="str">
        <f t="shared" si="24"/>
        <v/>
      </c>
      <c r="I426" s="48" t="str">
        <f ca="1">IF(AND($B426&gt;0,I$7&gt;0),INDEX(Výskyt[#Data],MATCH($B426,Výskyt[kód-P]),I$7),"")</f>
        <v/>
      </c>
      <c r="J426" s="48" t="str">
        <f ca="1">IF(AND($B426&gt;0,J$7&gt;0),INDEX(Výskyt[#Data],MATCH($B426,Výskyt[kód-P]),J$7),"")</f>
        <v/>
      </c>
      <c r="K426" s="48" t="str">
        <f ca="1">IF(AND($B426&gt;0,K$7&gt;0),INDEX(Výskyt[#Data],MATCH($B426,Výskyt[kód-P]),K$7),"")</f>
        <v/>
      </c>
      <c r="L426" s="48" t="str">
        <f ca="1">IF(AND($B426&gt;0,L$7&gt;0),INDEX(Výskyt[#Data],MATCH($B426,Výskyt[kód-P]),L$7),"")</f>
        <v/>
      </c>
      <c r="M426" s="48" t="str">
        <f ca="1">IF(AND($B426&gt;0,M$7&gt;0),INDEX(Výskyt[#Data],MATCH($B426,Výskyt[kód-P]),M$7),"")</f>
        <v/>
      </c>
      <c r="N426" s="48" t="str">
        <f ca="1">IF(AND($B426&gt;0,N$7&gt;0),INDEX(Výskyt[#Data],MATCH($B426,Výskyt[kód-P]),N$7),"")</f>
        <v/>
      </c>
      <c r="O426" s="48" t="str">
        <f ca="1">IF(AND($B426&gt;0,O$7&gt;0),INDEX(Výskyt[#Data],MATCH($B426,Výskyt[kód-P]),O$7),"")</f>
        <v/>
      </c>
      <c r="P426" s="48" t="str">
        <f ca="1">IF(AND($B426&gt;0,P$7&gt;0),INDEX(Výskyt[#Data],MATCH($B426,Výskyt[kód-P]),P$7),"")</f>
        <v/>
      </c>
      <c r="Q426" s="48" t="str">
        <f ca="1">IF(AND($B426&gt;0,Q$7&gt;0),INDEX(Výskyt[#Data],MATCH($B426,Výskyt[kód-P]),Q$7),"")</f>
        <v/>
      </c>
      <c r="R426" s="48" t="str">
        <f ca="1">IF(AND($B426&gt;0,R$7&gt;0),INDEX(Výskyt[#Data],MATCH($B426,Výskyt[kód-P]),R$7),"")</f>
        <v/>
      </c>
      <c r="S426" s="48" t="str">
        <f ca="1">IF(AND($B426&gt;0,S$7&gt;0),INDEX(Výskyt[#Data],MATCH($B426,Výskyt[kód-P]),S$7),"")</f>
        <v/>
      </c>
      <c r="T426" s="48" t="str">
        <f ca="1">IF(AND($B426&gt;0,T$7&gt;0),INDEX(Výskyt[#Data],MATCH($B426,Výskyt[kód-P]),T$7),"")</f>
        <v/>
      </c>
      <c r="U426" s="48" t="str">
        <f ca="1">IF(AND($B426&gt;0,U$7&gt;0),INDEX(Výskyt[#Data],MATCH($B426,Výskyt[kód-P]),U$7),"")</f>
        <v/>
      </c>
      <c r="V426" s="48" t="str">
        <f ca="1">IF(AND($B426&gt;0,V$7&gt;0),INDEX(Výskyt[#Data],MATCH($B426,Výskyt[kód-P]),V$7),"")</f>
        <v/>
      </c>
      <c r="W426" s="48" t="str">
        <f ca="1">IF(AND($B426&gt;0,W$7&gt;0),INDEX(Výskyt[#Data],MATCH($B426,Výskyt[kód-P]),W$7),"")</f>
        <v/>
      </c>
      <c r="X426" s="48" t="str">
        <f ca="1">IF(AND($B426&gt;0,X$7&gt;0),INDEX(Výskyt[#Data],MATCH($B426,Výskyt[kód-P]),X$7),"")</f>
        <v/>
      </c>
      <c r="Y426" s="48" t="str">
        <f ca="1">IF(AND($B426&gt;0,Y$7&gt;0),INDEX(Výskyt[#Data],MATCH($B426,Výskyt[kód-P]),Y$7),"")</f>
        <v/>
      </c>
      <c r="Z426" s="48" t="str">
        <f ca="1">IF(AND($B426&gt;0,Z$7&gt;0),INDEX(Výskyt[#Data],MATCH($B426,Výskyt[kód-P]),Z$7),"")</f>
        <v/>
      </c>
      <c r="AA426" s="48" t="str">
        <f ca="1">IF(AND($B426&gt;0,AA$7&gt;0),INDEX(Výskyt[#Data],MATCH($B426,Výskyt[kód-P]),AA$7),"")</f>
        <v/>
      </c>
      <c r="AB426" s="48" t="str">
        <f ca="1">IF(AND($B426&gt;0,AB$7&gt;0),INDEX(Výskyt[#Data],MATCH($B426,Výskyt[kód-P]),AB$7),"")</f>
        <v/>
      </c>
      <c r="AC426" s="48" t="str">
        <f ca="1">IF(AND($B426&gt;0,AC$7&gt;0),INDEX(Výskyt[#Data],MATCH($B426,Výskyt[kód-P]),AC$7),"")</f>
        <v/>
      </c>
      <c r="AD426" s="48" t="str">
        <f ca="1">IF(AND($B426&gt;0,AD$7&gt;0),INDEX(Výskyt[#Data],MATCH($B426,Výskyt[kód-P]),AD$7),"")</f>
        <v/>
      </c>
      <c r="AE426" s="48" t="str">
        <f ca="1">IF(AND($B426&gt;0,AE$7&gt;0),INDEX(Výskyt[#Data],MATCH($B426,Výskyt[kód-P]),AE$7),"")</f>
        <v/>
      </c>
      <c r="AF426" s="48" t="str">
        <f ca="1">IF(AND($B426&gt;0,AF$7&gt;0),INDEX(Výskyt[#Data],MATCH($B426,Výskyt[kód-P]),AF$7),"")</f>
        <v/>
      </c>
      <c r="AG426" s="48" t="str">
        <f ca="1">IF(AND($B426&gt;0,AG$7&gt;0),INDEX(Výskyt[#Data],MATCH($B426,Výskyt[kód-P]),AG$7),"")</f>
        <v/>
      </c>
      <c r="AH426" s="48" t="str">
        <f ca="1">IF(AND($B426&gt;0,AH$7&gt;0),INDEX(Výskyt[#Data],MATCH($B426,Výskyt[kód-P]),AH$7),"")</f>
        <v/>
      </c>
      <c r="AI426" s="48" t="str">
        <f ca="1">IF(AND($B426&gt;0,AI$7&gt;0),INDEX(Výskyt[#Data],MATCH($B426,Výskyt[kód-P]),AI$7),"")</f>
        <v/>
      </c>
      <c r="AJ426" s="48" t="str">
        <f ca="1">IF(AND($B426&gt;0,AJ$7&gt;0),INDEX(Výskyt[#Data],MATCH($B426,Výskyt[kód-P]),AJ$7),"")</f>
        <v/>
      </c>
      <c r="AK426" s="48" t="str">
        <f ca="1">IF(AND($B426&gt;0,AK$7&gt;0),INDEX(Výskyt[#Data],MATCH($B426,Výskyt[kód-P]),AK$7),"")</f>
        <v/>
      </c>
      <c r="AL426" s="48" t="str">
        <f ca="1">IF(AND($B426&gt;0,AL$7&gt;0),INDEX(Výskyt[#Data],MATCH($B426,Výskyt[kód-P]),AL$7),"")</f>
        <v/>
      </c>
      <c r="AM426" s="48" t="str">
        <f ca="1">IF(AND($B426&gt;0,AM$7&gt;0),INDEX(Výskyt[#Data],MATCH($B426,Výskyt[kód-P]),AM$7),"")</f>
        <v/>
      </c>
      <c r="AN426" s="48" t="str">
        <f ca="1">IF(AND($B426&gt;0,AN$7&gt;0),INDEX(Výskyt[#Data],MATCH($B426,Výskyt[kód-P]),AN$7),"")</f>
        <v/>
      </c>
      <c r="AO426" s="48" t="str">
        <f ca="1">IF(AND($B426&gt;0,AO$7&gt;0),INDEX(Výskyt[#Data],MATCH($B426,Výskyt[kód-P]),AO$7),"")</f>
        <v/>
      </c>
      <c r="AP426" s="48" t="str">
        <f ca="1">IF(AND($B426&gt;0,AP$7&gt;0),INDEX(Výskyt[#Data],MATCH($B426,Výskyt[kód-P]),AP$7),"")</f>
        <v/>
      </c>
      <c r="AQ426" s="48" t="str">
        <f ca="1">IF(AND($B426&gt;0,AQ$7&gt;0),INDEX(Výskyt[#Data],MATCH($B426,Výskyt[kód-P]),AQ$7),"")</f>
        <v/>
      </c>
      <c r="AR426" s="48" t="str">
        <f ca="1">IF(AND($B426&gt;0,AR$7&gt;0),INDEX(Výskyt[#Data],MATCH($B426,Výskyt[kód-P]),AR$7),"")</f>
        <v/>
      </c>
      <c r="AS426" s="48" t="str">
        <f ca="1">IF(AND($B426&gt;0,AS$7&gt;0),INDEX(Výskyt[#Data],MATCH($B426,Výskyt[kód-P]),AS$7),"")</f>
        <v/>
      </c>
      <c r="AT426" s="48" t="str">
        <f ca="1">IF(AND($B426&gt;0,AT$7&gt;0),INDEX(Výskyt[#Data],MATCH($B426,Výskyt[kód-P]),AT$7),"")</f>
        <v/>
      </c>
      <c r="AU426" s="48" t="str">
        <f ca="1">IF(AND($B426&gt;0,AU$7&gt;0),INDEX(Výskyt[#Data],MATCH($B426,Výskyt[kód-P]),AU$7),"")</f>
        <v/>
      </c>
      <c r="AV426" s="48" t="str">
        <f ca="1">IF(AND($B426&gt;0,AV$7&gt;0),INDEX(Výskyt[#Data],MATCH($B426,Výskyt[kód-P]),AV$7),"")</f>
        <v/>
      </c>
      <c r="AW426" s="48" t="str">
        <f ca="1">IF(AND($B426&gt;0,AW$7&gt;0),INDEX(Výskyt[#Data],MATCH($B426,Výskyt[kód-P]),AW$7),"")</f>
        <v/>
      </c>
      <c r="AX426" s="48" t="str">
        <f ca="1">IF(AND($B426&gt;0,AX$7&gt;0),INDEX(Výskyt[#Data],MATCH($B426,Výskyt[kód-P]),AX$7),"")</f>
        <v/>
      </c>
      <c r="AY426" s="48" t="str">
        <f ca="1">IF(AND($B426&gt;0,AY$7&gt;0),INDEX(Výskyt[#Data],MATCH($B426,Výskyt[kód-P]),AY$7),"")</f>
        <v/>
      </c>
      <c r="AZ426" s="48" t="str">
        <f ca="1">IF(AND($B426&gt;0,AZ$7&gt;0),INDEX(Výskyt[#Data],MATCH($B426,Výskyt[kód-P]),AZ$7),"")</f>
        <v/>
      </c>
      <c r="BA426" s="48" t="str">
        <f ca="1">IF(AND($B426&gt;0,BA$7&gt;0),INDEX(Výskyt[#Data],MATCH($B426,Výskyt[kód-P]),BA$7),"")</f>
        <v/>
      </c>
      <c r="BB426" s="59"/>
    </row>
    <row r="427" spans="1:54" x14ac:dyDescent="0.4">
      <c r="A427" s="54">
        <v>419</v>
      </c>
      <c r="B427" s="55" t="str">
        <f>IFERROR(INDEX(Výskyt[[poradie]:[kód-P]],MATCH(A427,Výskyt[poradie],0),2),"")</f>
        <v/>
      </c>
      <c r="C427" s="55" t="str">
        <f>IFERROR(INDEX(Cenník[[Kód]:[Názov]],MATCH($B427,Cenník[Kód]),2),"")</f>
        <v/>
      </c>
      <c r="D427" s="48" t="str">
        <f t="shared" ca="1" si="22"/>
        <v/>
      </c>
      <c r="E427" s="56" t="str">
        <f>IFERROR(INDEX(Cenník[[KódN]:[JC]],MATCH($B427,Cenník[KódN]),2),"")</f>
        <v/>
      </c>
      <c r="F427" s="57" t="str">
        <f t="shared" ca="1" si="23"/>
        <v/>
      </c>
      <c r="G427" s="42"/>
      <c r="H427" s="58" t="str">
        <f t="shared" si="24"/>
        <v/>
      </c>
      <c r="I427" s="48" t="str">
        <f ca="1">IF(AND($B427&gt;0,I$7&gt;0),INDEX(Výskyt[#Data],MATCH($B427,Výskyt[kód-P]),I$7),"")</f>
        <v/>
      </c>
      <c r="J427" s="48" t="str">
        <f ca="1">IF(AND($B427&gt;0,J$7&gt;0),INDEX(Výskyt[#Data],MATCH($B427,Výskyt[kód-P]),J$7),"")</f>
        <v/>
      </c>
      <c r="K427" s="48" t="str">
        <f ca="1">IF(AND($B427&gt;0,K$7&gt;0),INDEX(Výskyt[#Data],MATCH($B427,Výskyt[kód-P]),K$7),"")</f>
        <v/>
      </c>
      <c r="L427" s="48" t="str">
        <f ca="1">IF(AND($B427&gt;0,L$7&gt;0),INDEX(Výskyt[#Data],MATCH($B427,Výskyt[kód-P]),L$7),"")</f>
        <v/>
      </c>
      <c r="M427" s="48" t="str">
        <f ca="1">IF(AND($B427&gt;0,M$7&gt;0),INDEX(Výskyt[#Data],MATCH($B427,Výskyt[kód-P]),M$7),"")</f>
        <v/>
      </c>
      <c r="N427" s="48" t="str">
        <f ca="1">IF(AND($B427&gt;0,N$7&gt;0),INDEX(Výskyt[#Data],MATCH($B427,Výskyt[kód-P]),N$7),"")</f>
        <v/>
      </c>
      <c r="O427" s="48" t="str">
        <f ca="1">IF(AND($B427&gt;0,O$7&gt;0),INDEX(Výskyt[#Data],MATCH($B427,Výskyt[kód-P]),O$7),"")</f>
        <v/>
      </c>
      <c r="P427" s="48" t="str">
        <f ca="1">IF(AND($B427&gt;0,P$7&gt;0),INDEX(Výskyt[#Data],MATCH($B427,Výskyt[kód-P]),P$7),"")</f>
        <v/>
      </c>
      <c r="Q427" s="48" t="str">
        <f ca="1">IF(AND($B427&gt;0,Q$7&gt;0),INDEX(Výskyt[#Data],MATCH($B427,Výskyt[kód-P]),Q$7),"")</f>
        <v/>
      </c>
      <c r="R427" s="48" t="str">
        <f ca="1">IF(AND($B427&gt;0,R$7&gt;0),INDEX(Výskyt[#Data],MATCH($B427,Výskyt[kód-P]),R$7),"")</f>
        <v/>
      </c>
      <c r="S427" s="48" t="str">
        <f ca="1">IF(AND($B427&gt;0,S$7&gt;0),INDEX(Výskyt[#Data],MATCH($B427,Výskyt[kód-P]),S$7),"")</f>
        <v/>
      </c>
      <c r="T427" s="48" t="str">
        <f ca="1">IF(AND($B427&gt;0,T$7&gt;0),INDEX(Výskyt[#Data],MATCH($B427,Výskyt[kód-P]),T$7),"")</f>
        <v/>
      </c>
      <c r="U427" s="48" t="str">
        <f ca="1">IF(AND($B427&gt;0,U$7&gt;0),INDEX(Výskyt[#Data],MATCH($B427,Výskyt[kód-P]),U$7),"")</f>
        <v/>
      </c>
      <c r="V427" s="48" t="str">
        <f ca="1">IF(AND($B427&gt;0,V$7&gt;0),INDEX(Výskyt[#Data],MATCH($B427,Výskyt[kód-P]),V$7),"")</f>
        <v/>
      </c>
      <c r="W427" s="48" t="str">
        <f ca="1">IF(AND($B427&gt;0,W$7&gt;0),INDEX(Výskyt[#Data],MATCH($B427,Výskyt[kód-P]),W$7),"")</f>
        <v/>
      </c>
      <c r="X427" s="48" t="str">
        <f ca="1">IF(AND($B427&gt;0,X$7&gt;0),INDEX(Výskyt[#Data],MATCH($B427,Výskyt[kód-P]),X$7),"")</f>
        <v/>
      </c>
      <c r="Y427" s="48" t="str">
        <f ca="1">IF(AND($B427&gt;0,Y$7&gt;0),INDEX(Výskyt[#Data],MATCH($B427,Výskyt[kód-P]),Y$7),"")</f>
        <v/>
      </c>
      <c r="Z427" s="48" t="str">
        <f ca="1">IF(AND($B427&gt;0,Z$7&gt;0),INDEX(Výskyt[#Data],MATCH($B427,Výskyt[kód-P]),Z$7),"")</f>
        <v/>
      </c>
      <c r="AA427" s="48" t="str">
        <f ca="1">IF(AND($B427&gt;0,AA$7&gt;0),INDEX(Výskyt[#Data],MATCH($B427,Výskyt[kód-P]),AA$7),"")</f>
        <v/>
      </c>
      <c r="AB427" s="48" t="str">
        <f ca="1">IF(AND($B427&gt;0,AB$7&gt;0),INDEX(Výskyt[#Data],MATCH($B427,Výskyt[kód-P]),AB$7),"")</f>
        <v/>
      </c>
      <c r="AC427" s="48" t="str">
        <f ca="1">IF(AND($B427&gt;0,AC$7&gt;0),INDEX(Výskyt[#Data],MATCH($B427,Výskyt[kód-P]),AC$7),"")</f>
        <v/>
      </c>
      <c r="AD427" s="48" t="str">
        <f ca="1">IF(AND($B427&gt;0,AD$7&gt;0),INDEX(Výskyt[#Data],MATCH($B427,Výskyt[kód-P]),AD$7),"")</f>
        <v/>
      </c>
      <c r="AE427" s="48" t="str">
        <f ca="1">IF(AND($B427&gt;0,AE$7&gt;0),INDEX(Výskyt[#Data],MATCH($B427,Výskyt[kód-P]),AE$7),"")</f>
        <v/>
      </c>
      <c r="AF427" s="48" t="str">
        <f ca="1">IF(AND($B427&gt;0,AF$7&gt;0),INDEX(Výskyt[#Data],MATCH($B427,Výskyt[kód-P]),AF$7),"")</f>
        <v/>
      </c>
      <c r="AG427" s="48" t="str">
        <f ca="1">IF(AND($B427&gt;0,AG$7&gt;0),INDEX(Výskyt[#Data],MATCH($B427,Výskyt[kód-P]),AG$7),"")</f>
        <v/>
      </c>
      <c r="AH427" s="48" t="str">
        <f ca="1">IF(AND($B427&gt;0,AH$7&gt;0),INDEX(Výskyt[#Data],MATCH($B427,Výskyt[kód-P]),AH$7),"")</f>
        <v/>
      </c>
      <c r="AI427" s="48" t="str">
        <f ca="1">IF(AND($B427&gt;0,AI$7&gt;0),INDEX(Výskyt[#Data],MATCH($B427,Výskyt[kód-P]),AI$7),"")</f>
        <v/>
      </c>
      <c r="AJ427" s="48" t="str">
        <f ca="1">IF(AND($B427&gt;0,AJ$7&gt;0),INDEX(Výskyt[#Data],MATCH($B427,Výskyt[kód-P]),AJ$7),"")</f>
        <v/>
      </c>
      <c r="AK427" s="48" t="str">
        <f ca="1">IF(AND($B427&gt;0,AK$7&gt;0),INDEX(Výskyt[#Data],MATCH($B427,Výskyt[kód-P]),AK$7),"")</f>
        <v/>
      </c>
      <c r="AL427" s="48" t="str">
        <f ca="1">IF(AND($B427&gt;0,AL$7&gt;0),INDEX(Výskyt[#Data],MATCH($B427,Výskyt[kód-P]),AL$7),"")</f>
        <v/>
      </c>
      <c r="AM427" s="48" t="str">
        <f ca="1">IF(AND($B427&gt;0,AM$7&gt;0),INDEX(Výskyt[#Data],MATCH($B427,Výskyt[kód-P]),AM$7),"")</f>
        <v/>
      </c>
      <c r="AN427" s="48" t="str">
        <f ca="1">IF(AND($B427&gt;0,AN$7&gt;0),INDEX(Výskyt[#Data],MATCH($B427,Výskyt[kód-P]),AN$7),"")</f>
        <v/>
      </c>
      <c r="AO427" s="48" t="str">
        <f ca="1">IF(AND($B427&gt;0,AO$7&gt;0),INDEX(Výskyt[#Data],MATCH($B427,Výskyt[kód-P]),AO$7),"")</f>
        <v/>
      </c>
      <c r="AP427" s="48" t="str">
        <f ca="1">IF(AND($B427&gt;0,AP$7&gt;0),INDEX(Výskyt[#Data],MATCH($B427,Výskyt[kód-P]),AP$7),"")</f>
        <v/>
      </c>
      <c r="AQ427" s="48" t="str">
        <f ca="1">IF(AND($B427&gt;0,AQ$7&gt;0),INDEX(Výskyt[#Data],MATCH($B427,Výskyt[kód-P]),AQ$7),"")</f>
        <v/>
      </c>
      <c r="AR427" s="48" t="str">
        <f ca="1">IF(AND($B427&gt;0,AR$7&gt;0),INDEX(Výskyt[#Data],MATCH($B427,Výskyt[kód-P]),AR$7),"")</f>
        <v/>
      </c>
      <c r="AS427" s="48" t="str">
        <f ca="1">IF(AND($B427&gt;0,AS$7&gt;0),INDEX(Výskyt[#Data],MATCH($B427,Výskyt[kód-P]),AS$7),"")</f>
        <v/>
      </c>
      <c r="AT427" s="48" t="str">
        <f ca="1">IF(AND($B427&gt;0,AT$7&gt;0),INDEX(Výskyt[#Data],MATCH($B427,Výskyt[kód-P]),AT$7),"")</f>
        <v/>
      </c>
      <c r="AU427" s="48" t="str">
        <f ca="1">IF(AND($B427&gt;0,AU$7&gt;0),INDEX(Výskyt[#Data],MATCH($B427,Výskyt[kód-P]),AU$7),"")</f>
        <v/>
      </c>
      <c r="AV427" s="48" t="str">
        <f ca="1">IF(AND($B427&gt;0,AV$7&gt;0),INDEX(Výskyt[#Data],MATCH($B427,Výskyt[kód-P]),AV$7),"")</f>
        <v/>
      </c>
      <c r="AW427" s="48" t="str">
        <f ca="1">IF(AND($B427&gt;0,AW$7&gt;0),INDEX(Výskyt[#Data],MATCH($B427,Výskyt[kód-P]),AW$7),"")</f>
        <v/>
      </c>
      <c r="AX427" s="48" t="str">
        <f ca="1">IF(AND($B427&gt;0,AX$7&gt;0),INDEX(Výskyt[#Data],MATCH($B427,Výskyt[kód-P]),AX$7),"")</f>
        <v/>
      </c>
      <c r="AY427" s="48" t="str">
        <f ca="1">IF(AND($B427&gt;0,AY$7&gt;0),INDEX(Výskyt[#Data],MATCH($B427,Výskyt[kód-P]),AY$7),"")</f>
        <v/>
      </c>
      <c r="AZ427" s="48" t="str">
        <f ca="1">IF(AND($B427&gt;0,AZ$7&gt;0),INDEX(Výskyt[#Data],MATCH($B427,Výskyt[kód-P]),AZ$7),"")</f>
        <v/>
      </c>
      <c r="BA427" s="48" t="str">
        <f ca="1">IF(AND($B427&gt;0,BA$7&gt;0),INDEX(Výskyt[#Data],MATCH($B427,Výskyt[kód-P]),BA$7),"")</f>
        <v/>
      </c>
      <c r="BB427" s="59"/>
    </row>
    <row r="428" spans="1:54" x14ac:dyDescent="0.4">
      <c r="A428" s="54">
        <v>420</v>
      </c>
      <c r="B428" s="55" t="str">
        <f>IFERROR(INDEX(Výskyt[[poradie]:[kód-P]],MATCH(A428,Výskyt[poradie],0),2),"")</f>
        <v/>
      </c>
      <c r="C428" s="55" t="str">
        <f>IFERROR(INDEX(Cenník[[Kód]:[Názov]],MATCH($B428,Cenník[Kód]),2),"")</f>
        <v/>
      </c>
      <c r="D428" s="48" t="str">
        <f t="shared" ca="1" si="22"/>
        <v/>
      </c>
      <c r="E428" s="56" t="str">
        <f>IFERROR(INDEX(Cenník[[KódN]:[JC]],MATCH($B428,Cenník[KódN]),2),"")</f>
        <v/>
      </c>
      <c r="F428" s="57" t="str">
        <f t="shared" ca="1" si="23"/>
        <v/>
      </c>
      <c r="G428" s="42"/>
      <c r="H428" s="58" t="str">
        <f t="shared" si="24"/>
        <v/>
      </c>
      <c r="I428" s="48" t="str">
        <f ca="1">IF(AND($B428&gt;0,I$7&gt;0),INDEX(Výskyt[#Data],MATCH($B428,Výskyt[kód-P]),I$7),"")</f>
        <v/>
      </c>
      <c r="J428" s="48" t="str">
        <f ca="1">IF(AND($B428&gt;0,J$7&gt;0),INDEX(Výskyt[#Data],MATCH($B428,Výskyt[kód-P]),J$7),"")</f>
        <v/>
      </c>
      <c r="K428" s="48" t="str">
        <f ca="1">IF(AND($B428&gt;0,K$7&gt;0),INDEX(Výskyt[#Data],MATCH($B428,Výskyt[kód-P]),K$7),"")</f>
        <v/>
      </c>
      <c r="L428" s="48" t="str">
        <f ca="1">IF(AND($B428&gt;0,L$7&gt;0),INDEX(Výskyt[#Data],MATCH($B428,Výskyt[kód-P]),L$7),"")</f>
        <v/>
      </c>
      <c r="M428" s="48" t="str">
        <f ca="1">IF(AND($B428&gt;0,M$7&gt;0),INDEX(Výskyt[#Data],MATCH($B428,Výskyt[kód-P]),M$7),"")</f>
        <v/>
      </c>
      <c r="N428" s="48" t="str">
        <f ca="1">IF(AND($B428&gt;0,N$7&gt;0),INDEX(Výskyt[#Data],MATCH($B428,Výskyt[kód-P]),N$7),"")</f>
        <v/>
      </c>
      <c r="O428" s="48" t="str">
        <f ca="1">IF(AND($B428&gt;0,O$7&gt;0),INDEX(Výskyt[#Data],MATCH($B428,Výskyt[kód-P]),O$7),"")</f>
        <v/>
      </c>
      <c r="P428" s="48" t="str">
        <f ca="1">IF(AND($B428&gt;0,P$7&gt;0),INDEX(Výskyt[#Data],MATCH($B428,Výskyt[kód-P]),P$7),"")</f>
        <v/>
      </c>
      <c r="Q428" s="48" t="str">
        <f ca="1">IF(AND($B428&gt;0,Q$7&gt;0),INDEX(Výskyt[#Data],MATCH($B428,Výskyt[kód-P]),Q$7),"")</f>
        <v/>
      </c>
      <c r="R428" s="48" t="str">
        <f ca="1">IF(AND($B428&gt;0,R$7&gt;0),INDEX(Výskyt[#Data],MATCH($B428,Výskyt[kód-P]),R$7),"")</f>
        <v/>
      </c>
      <c r="S428" s="48" t="str">
        <f ca="1">IF(AND($B428&gt;0,S$7&gt;0),INDEX(Výskyt[#Data],MATCH($B428,Výskyt[kód-P]),S$7),"")</f>
        <v/>
      </c>
      <c r="T428" s="48" t="str">
        <f ca="1">IF(AND($B428&gt;0,T$7&gt;0),INDEX(Výskyt[#Data],MATCH($B428,Výskyt[kód-P]),T$7),"")</f>
        <v/>
      </c>
      <c r="U428" s="48" t="str">
        <f ca="1">IF(AND($B428&gt;0,U$7&gt;0),INDEX(Výskyt[#Data],MATCH($B428,Výskyt[kód-P]),U$7),"")</f>
        <v/>
      </c>
      <c r="V428" s="48" t="str">
        <f ca="1">IF(AND($B428&gt;0,V$7&gt;0),INDEX(Výskyt[#Data],MATCH($B428,Výskyt[kód-P]),V$7),"")</f>
        <v/>
      </c>
      <c r="W428" s="48" t="str">
        <f ca="1">IF(AND($B428&gt;0,W$7&gt;0),INDEX(Výskyt[#Data],MATCH($B428,Výskyt[kód-P]),W$7),"")</f>
        <v/>
      </c>
      <c r="X428" s="48" t="str">
        <f ca="1">IF(AND($B428&gt;0,X$7&gt;0),INDEX(Výskyt[#Data],MATCH($B428,Výskyt[kód-P]),X$7),"")</f>
        <v/>
      </c>
      <c r="Y428" s="48" t="str">
        <f ca="1">IF(AND($B428&gt;0,Y$7&gt;0),INDEX(Výskyt[#Data],MATCH($B428,Výskyt[kód-P]),Y$7),"")</f>
        <v/>
      </c>
      <c r="Z428" s="48" t="str">
        <f ca="1">IF(AND($B428&gt;0,Z$7&gt;0),INDEX(Výskyt[#Data],MATCH($B428,Výskyt[kód-P]),Z$7),"")</f>
        <v/>
      </c>
      <c r="AA428" s="48" t="str">
        <f ca="1">IF(AND($B428&gt;0,AA$7&gt;0),INDEX(Výskyt[#Data],MATCH($B428,Výskyt[kód-P]),AA$7),"")</f>
        <v/>
      </c>
      <c r="AB428" s="48" t="str">
        <f ca="1">IF(AND($B428&gt;0,AB$7&gt;0),INDEX(Výskyt[#Data],MATCH($B428,Výskyt[kód-P]),AB$7),"")</f>
        <v/>
      </c>
      <c r="AC428" s="48" t="str">
        <f ca="1">IF(AND($B428&gt;0,AC$7&gt;0),INDEX(Výskyt[#Data],MATCH($B428,Výskyt[kód-P]),AC$7),"")</f>
        <v/>
      </c>
      <c r="AD428" s="48" t="str">
        <f ca="1">IF(AND($B428&gt;0,AD$7&gt;0),INDEX(Výskyt[#Data],MATCH($B428,Výskyt[kód-P]),AD$7),"")</f>
        <v/>
      </c>
      <c r="AE428" s="48" t="str">
        <f ca="1">IF(AND($B428&gt;0,AE$7&gt;0),INDEX(Výskyt[#Data],MATCH($B428,Výskyt[kód-P]),AE$7),"")</f>
        <v/>
      </c>
      <c r="AF428" s="48" t="str">
        <f ca="1">IF(AND($B428&gt;0,AF$7&gt;0),INDEX(Výskyt[#Data],MATCH($B428,Výskyt[kód-P]),AF$7),"")</f>
        <v/>
      </c>
      <c r="AG428" s="48" t="str">
        <f ca="1">IF(AND($B428&gt;0,AG$7&gt;0),INDEX(Výskyt[#Data],MATCH($B428,Výskyt[kód-P]),AG$7),"")</f>
        <v/>
      </c>
      <c r="AH428" s="48" t="str">
        <f ca="1">IF(AND($B428&gt;0,AH$7&gt;0),INDEX(Výskyt[#Data],MATCH($B428,Výskyt[kód-P]),AH$7),"")</f>
        <v/>
      </c>
      <c r="AI428" s="48" t="str">
        <f ca="1">IF(AND($B428&gt;0,AI$7&gt;0),INDEX(Výskyt[#Data],MATCH($B428,Výskyt[kód-P]),AI$7),"")</f>
        <v/>
      </c>
      <c r="AJ428" s="48" t="str">
        <f ca="1">IF(AND($B428&gt;0,AJ$7&gt;0),INDEX(Výskyt[#Data],MATCH($B428,Výskyt[kód-P]),AJ$7),"")</f>
        <v/>
      </c>
      <c r="AK428" s="48" t="str">
        <f ca="1">IF(AND($B428&gt;0,AK$7&gt;0),INDEX(Výskyt[#Data],MATCH($B428,Výskyt[kód-P]),AK$7),"")</f>
        <v/>
      </c>
      <c r="AL428" s="48" t="str">
        <f ca="1">IF(AND($B428&gt;0,AL$7&gt;0),INDEX(Výskyt[#Data],MATCH($B428,Výskyt[kód-P]),AL$7),"")</f>
        <v/>
      </c>
      <c r="AM428" s="48" t="str">
        <f ca="1">IF(AND($B428&gt;0,AM$7&gt;0),INDEX(Výskyt[#Data],MATCH($B428,Výskyt[kód-P]),AM$7),"")</f>
        <v/>
      </c>
      <c r="AN428" s="48" t="str">
        <f ca="1">IF(AND($B428&gt;0,AN$7&gt;0),INDEX(Výskyt[#Data],MATCH($B428,Výskyt[kód-P]),AN$7),"")</f>
        <v/>
      </c>
      <c r="AO428" s="48" t="str">
        <f ca="1">IF(AND($B428&gt;0,AO$7&gt;0),INDEX(Výskyt[#Data],MATCH($B428,Výskyt[kód-P]),AO$7),"")</f>
        <v/>
      </c>
      <c r="AP428" s="48" t="str">
        <f ca="1">IF(AND($B428&gt;0,AP$7&gt;0),INDEX(Výskyt[#Data],MATCH($B428,Výskyt[kód-P]),AP$7),"")</f>
        <v/>
      </c>
      <c r="AQ428" s="48" t="str">
        <f ca="1">IF(AND($B428&gt;0,AQ$7&gt;0),INDEX(Výskyt[#Data],MATCH($B428,Výskyt[kód-P]),AQ$7),"")</f>
        <v/>
      </c>
      <c r="AR428" s="48" t="str">
        <f ca="1">IF(AND($B428&gt;0,AR$7&gt;0),INDEX(Výskyt[#Data],MATCH($B428,Výskyt[kód-P]),AR$7),"")</f>
        <v/>
      </c>
      <c r="AS428" s="48" t="str">
        <f ca="1">IF(AND($B428&gt;0,AS$7&gt;0),INDEX(Výskyt[#Data],MATCH($B428,Výskyt[kód-P]),AS$7),"")</f>
        <v/>
      </c>
      <c r="AT428" s="48" t="str">
        <f ca="1">IF(AND($B428&gt;0,AT$7&gt;0),INDEX(Výskyt[#Data],MATCH($B428,Výskyt[kód-P]),AT$7),"")</f>
        <v/>
      </c>
      <c r="AU428" s="48" t="str">
        <f ca="1">IF(AND($B428&gt;0,AU$7&gt;0),INDEX(Výskyt[#Data],MATCH($B428,Výskyt[kód-P]),AU$7),"")</f>
        <v/>
      </c>
      <c r="AV428" s="48" t="str">
        <f ca="1">IF(AND($B428&gt;0,AV$7&gt;0),INDEX(Výskyt[#Data],MATCH($B428,Výskyt[kód-P]),AV$7),"")</f>
        <v/>
      </c>
      <c r="AW428" s="48" t="str">
        <f ca="1">IF(AND($B428&gt;0,AW$7&gt;0),INDEX(Výskyt[#Data],MATCH($B428,Výskyt[kód-P]),AW$7),"")</f>
        <v/>
      </c>
      <c r="AX428" s="48" t="str">
        <f ca="1">IF(AND($B428&gt;0,AX$7&gt;0),INDEX(Výskyt[#Data],MATCH($B428,Výskyt[kód-P]),AX$7),"")</f>
        <v/>
      </c>
      <c r="AY428" s="48" t="str">
        <f ca="1">IF(AND($B428&gt;0,AY$7&gt;0),INDEX(Výskyt[#Data],MATCH($B428,Výskyt[kód-P]),AY$7),"")</f>
        <v/>
      </c>
      <c r="AZ428" s="48" t="str">
        <f ca="1">IF(AND($B428&gt;0,AZ$7&gt;0),INDEX(Výskyt[#Data],MATCH($B428,Výskyt[kód-P]),AZ$7),"")</f>
        <v/>
      </c>
      <c r="BA428" s="48" t="str">
        <f ca="1">IF(AND($B428&gt;0,BA$7&gt;0),INDEX(Výskyt[#Data],MATCH($B428,Výskyt[kód-P]),BA$7),"")</f>
        <v/>
      </c>
      <c r="BB428" s="59"/>
    </row>
    <row r="429" spans="1:54" x14ac:dyDescent="0.4">
      <c r="A429" s="54">
        <v>421</v>
      </c>
      <c r="B429" s="55" t="str">
        <f>IFERROR(INDEX(Výskyt[[poradie]:[kód-P]],MATCH(A429,Výskyt[poradie],0),2),"")</f>
        <v/>
      </c>
      <c r="C429" s="55" t="str">
        <f>IFERROR(INDEX(Cenník[[Kód]:[Názov]],MATCH($B429,Cenník[Kód]),2),"")</f>
        <v/>
      </c>
      <c r="D429" s="48" t="str">
        <f t="shared" ca="1" si="22"/>
        <v/>
      </c>
      <c r="E429" s="56" t="str">
        <f>IFERROR(INDEX(Cenník[[KódN]:[JC]],MATCH($B429,Cenník[KódN]),2),"")</f>
        <v/>
      </c>
      <c r="F429" s="57" t="str">
        <f t="shared" ca="1" si="23"/>
        <v/>
      </c>
      <c r="G429" s="42"/>
      <c r="H429" s="58" t="str">
        <f t="shared" si="24"/>
        <v/>
      </c>
      <c r="I429" s="48" t="str">
        <f ca="1">IF(AND($B429&gt;0,I$7&gt;0),INDEX(Výskyt[#Data],MATCH($B429,Výskyt[kód-P]),I$7),"")</f>
        <v/>
      </c>
      <c r="J429" s="48" t="str">
        <f ca="1">IF(AND($B429&gt;0,J$7&gt;0),INDEX(Výskyt[#Data],MATCH($B429,Výskyt[kód-P]),J$7),"")</f>
        <v/>
      </c>
      <c r="K429" s="48" t="str">
        <f ca="1">IF(AND($B429&gt;0,K$7&gt;0),INDEX(Výskyt[#Data],MATCH($B429,Výskyt[kód-P]),K$7),"")</f>
        <v/>
      </c>
      <c r="L429" s="48" t="str">
        <f ca="1">IF(AND($B429&gt;0,L$7&gt;0),INDEX(Výskyt[#Data],MATCH($B429,Výskyt[kód-P]),L$7),"")</f>
        <v/>
      </c>
      <c r="M429" s="48" t="str">
        <f ca="1">IF(AND($B429&gt;0,M$7&gt;0),INDEX(Výskyt[#Data],MATCH($B429,Výskyt[kód-P]),M$7),"")</f>
        <v/>
      </c>
      <c r="N429" s="48" t="str">
        <f ca="1">IF(AND($B429&gt;0,N$7&gt;0),INDEX(Výskyt[#Data],MATCH($B429,Výskyt[kód-P]),N$7),"")</f>
        <v/>
      </c>
      <c r="O429" s="48" t="str">
        <f ca="1">IF(AND($B429&gt;0,O$7&gt;0),INDEX(Výskyt[#Data],MATCH($B429,Výskyt[kód-P]),O$7),"")</f>
        <v/>
      </c>
      <c r="P429" s="48" t="str">
        <f ca="1">IF(AND($B429&gt;0,P$7&gt;0),INDEX(Výskyt[#Data],MATCH($B429,Výskyt[kód-P]),P$7),"")</f>
        <v/>
      </c>
      <c r="Q429" s="48" t="str">
        <f ca="1">IF(AND($B429&gt;0,Q$7&gt;0),INDEX(Výskyt[#Data],MATCH($B429,Výskyt[kód-P]),Q$7),"")</f>
        <v/>
      </c>
      <c r="R429" s="48" t="str">
        <f ca="1">IF(AND($B429&gt;0,R$7&gt;0),INDEX(Výskyt[#Data],MATCH($B429,Výskyt[kód-P]),R$7),"")</f>
        <v/>
      </c>
      <c r="S429" s="48" t="str">
        <f ca="1">IF(AND($B429&gt;0,S$7&gt;0),INDEX(Výskyt[#Data],MATCH($B429,Výskyt[kód-P]),S$7),"")</f>
        <v/>
      </c>
      <c r="T429" s="48" t="str">
        <f ca="1">IF(AND($B429&gt;0,T$7&gt;0),INDEX(Výskyt[#Data],MATCH($B429,Výskyt[kód-P]),T$7),"")</f>
        <v/>
      </c>
      <c r="U429" s="48" t="str">
        <f ca="1">IF(AND($B429&gt;0,U$7&gt;0),INDEX(Výskyt[#Data],MATCH($B429,Výskyt[kód-P]),U$7),"")</f>
        <v/>
      </c>
      <c r="V429" s="48" t="str">
        <f ca="1">IF(AND($B429&gt;0,V$7&gt;0),INDEX(Výskyt[#Data],MATCH($B429,Výskyt[kód-P]),V$7),"")</f>
        <v/>
      </c>
      <c r="W429" s="48" t="str">
        <f ca="1">IF(AND($B429&gt;0,W$7&gt;0),INDEX(Výskyt[#Data],MATCH($B429,Výskyt[kód-P]),W$7),"")</f>
        <v/>
      </c>
      <c r="X429" s="48" t="str">
        <f ca="1">IF(AND($B429&gt;0,X$7&gt;0),INDEX(Výskyt[#Data],MATCH($B429,Výskyt[kód-P]),X$7),"")</f>
        <v/>
      </c>
      <c r="Y429" s="48" t="str">
        <f ca="1">IF(AND($B429&gt;0,Y$7&gt;0),INDEX(Výskyt[#Data],MATCH($B429,Výskyt[kód-P]),Y$7),"")</f>
        <v/>
      </c>
      <c r="Z429" s="48" t="str">
        <f ca="1">IF(AND($B429&gt;0,Z$7&gt;0),INDEX(Výskyt[#Data],MATCH($B429,Výskyt[kód-P]),Z$7),"")</f>
        <v/>
      </c>
      <c r="AA429" s="48" t="str">
        <f ca="1">IF(AND($B429&gt;0,AA$7&gt;0),INDEX(Výskyt[#Data],MATCH($B429,Výskyt[kód-P]),AA$7),"")</f>
        <v/>
      </c>
      <c r="AB429" s="48" t="str">
        <f ca="1">IF(AND($B429&gt;0,AB$7&gt;0),INDEX(Výskyt[#Data],MATCH($B429,Výskyt[kód-P]),AB$7),"")</f>
        <v/>
      </c>
      <c r="AC429" s="48" t="str">
        <f ca="1">IF(AND($B429&gt;0,AC$7&gt;0),INDEX(Výskyt[#Data],MATCH($B429,Výskyt[kód-P]),AC$7),"")</f>
        <v/>
      </c>
      <c r="AD429" s="48" t="str">
        <f ca="1">IF(AND($B429&gt;0,AD$7&gt;0),INDEX(Výskyt[#Data],MATCH($B429,Výskyt[kód-P]),AD$7),"")</f>
        <v/>
      </c>
      <c r="AE429" s="48" t="str">
        <f ca="1">IF(AND($B429&gt;0,AE$7&gt;0),INDEX(Výskyt[#Data],MATCH($B429,Výskyt[kód-P]),AE$7),"")</f>
        <v/>
      </c>
      <c r="AF429" s="48" t="str">
        <f ca="1">IF(AND($B429&gt;0,AF$7&gt;0),INDEX(Výskyt[#Data],MATCH($B429,Výskyt[kód-P]),AF$7),"")</f>
        <v/>
      </c>
      <c r="AG429" s="48" t="str">
        <f ca="1">IF(AND($B429&gt;0,AG$7&gt;0),INDEX(Výskyt[#Data],MATCH($B429,Výskyt[kód-P]),AG$7),"")</f>
        <v/>
      </c>
      <c r="AH429" s="48" t="str">
        <f ca="1">IF(AND($B429&gt;0,AH$7&gt;0),INDEX(Výskyt[#Data],MATCH($B429,Výskyt[kód-P]),AH$7),"")</f>
        <v/>
      </c>
      <c r="AI429" s="48" t="str">
        <f ca="1">IF(AND($B429&gt;0,AI$7&gt;0),INDEX(Výskyt[#Data],MATCH($B429,Výskyt[kód-P]),AI$7),"")</f>
        <v/>
      </c>
      <c r="AJ429" s="48" t="str">
        <f ca="1">IF(AND($B429&gt;0,AJ$7&gt;0),INDEX(Výskyt[#Data],MATCH($B429,Výskyt[kód-P]),AJ$7),"")</f>
        <v/>
      </c>
      <c r="AK429" s="48" t="str">
        <f ca="1">IF(AND($B429&gt;0,AK$7&gt;0),INDEX(Výskyt[#Data],MATCH($B429,Výskyt[kód-P]),AK$7),"")</f>
        <v/>
      </c>
      <c r="AL429" s="48" t="str">
        <f ca="1">IF(AND($B429&gt;0,AL$7&gt;0),INDEX(Výskyt[#Data],MATCH($B429,Výskyt[kód-P]),AL$7),"")</f>
        <v/>
      </c>
      <c r="AM429" s="48" t="str">
        <f ca="1">IF(AND($B429&gt;0,AM$7&gt;0),INDEX(Výskyt[#Data],MATCH($B429,Výskyt[kód-P]),AM$7),"")</f>
        <v/>
      </c>
      <c r="AN429" s="48" t="str">
        <f ca="1">IF(AND($B429&gt;0,AN$7&gt;0),INDEX(Výskyt[#Data],MATCH($B429,Výskyt[kód-P]),AN$7),"")</f>
        <v/>
      </c>
      <c r="AO429" s="48" t="str">
        <f ca="1">IF(AND($B429&gt;0,AO$7&gt;0),INDEX(Výskyt[#Data],MATCH($B429,Výskyt[kód-P]),AO$7),"")</f>
        <v/>
      </c>
      <c r="AP429" s="48" t="str">
        <f ca="1">IF(AND($B429&gt;0,AP$7&gt;0),INDEX(Výskyt[#Data],MATCH($B429,Výskyt[kód-P]),AP$7),"")</f>
        <v/>
      </c>
      <c r="AQ429" s="48" t="str">
        <f ca="1">IF(AND($B429&gt;0,AQ$7&gt;0),INDEX(Výskyt[#Data],MATCH($B429,Výskyt[kód-P]),AQ$7),"")</f>
        <v/>
      </c>
      <c r="AR429" s="48" t="str">
        <f ca="1">IF(AND($B429&gt;0,AR$7&gt;0),INDEX(Výskyt[#Data],MATCH($B429,Výskyt[kód-P]),AR$7),"")</f>
        <v/>
      </c>
      <c r="AS429" s="48" t="str">
        <f ca="1">IF(AND($B429&gt;0,AS$7&gt;0),INDEX(Výskyt[#Data],MATCH($B429,Výskyt[kód-P]),AS$7),"")</f>
        <v/>
      </c>
      <c r="AT429" s="48" t="str">
        <f ca="1">IF(AND($B429&gt;0,AT$7&gt;0),INDEX(Výskyt[#Data],MATCH($B429,Výskyt[kód-P]),AT$7),"")</f>
        <v/>
      </c>
      <c r="AU429" s="48" t="str">
        <f ca="1">IF(AND($B429&gt;0,AU$7&gt;0),INDEX(Výskyt[#Data],MATCH($B429,Výskyt[kód-P]),AU$7),"")</f>
        <v/>
      </c>
      <c r="AV429" s="48" t="str">
        <f ca="1">IF(AND($B429&gt;0,AV$7&gt;0),INDEX(Výskyt[#Data],MATCH($B429,Výskyt[kód-P]),AV$7),"")</f>
        <v/>
      </c>
      <c r="AW429" s="48" t="str">
        <f ca="1">IF(AND($B429&gt;0,AW$7&gt;0),INDEX(Výskyt[#Data],MATCH($B429,Výskyt[kód-P]),AW$7),"")</f>
        <v/>
      </c>
      <c r="AX429" s="48" t="str">
        <f ca="1">IF(AND($B429&gt;0,AX$7&gt;0),INDEX(Výskyt[#Data],MATCH($B429,Výskyt[kód-P]),AX$7),"")</f>
        <v/>
      </c>
      <c r="AY429" s="48" t="str">
        <f ca="1">IF(AND($B429&gt;0,AY$7&gt;0),INDEX(Výskyt[#Data],MATCH($B429,Výskyt[kód-P]),AY$7),"")</f>
        <v/>
      </c>
      <c r="AZ429" s="48" t="str">
        <f ca="1">IF(AND($B429&gt;0,AZ$7&gt;0),INDEX(Výskyt[#Data],MATCH($B429,Výskyt[kód-P]),AZ$7),"")</f>
        <v/>
      </c>
      <c r="BA429" s="48" t="str">
        <f ca="1">IF(AND($B429&gt;0,BA$7&gt;0),INDEX(Výskyt[#Data],MATCH($B429,Výskyt[kód-P]),BA$7),"")</f>
        <v/>
      </c>
      <c r="BB429" s="59"/>
    </row>
    <row r="430" spans="1:54" x14ac:dyDescent="0.4">
      <c r="A430" s="54">
        <v>422</v>
      </c>
      <c r="B430" s="55" t="str">
        <f>IFERROR(INDEX(Výskyt[[poradie]:[kód-P]],MATCH(A430,Výskyt[poradie],0),2),"")</f>
        <v/>
      </c>
      <c r="C430" s="55" t="str">
        <f>IFERROR(INDEX(Cenník[[Kód]:[Názov]],MATCH($B430,Cenník[Kód]),2),"")</f>
        <v/>
      </c>
      <c r="D430" s="48" t="str">
        <f t="shared" ca="1" si="22"/>
        <v/>
      </c>
      <c r="E430" s="56" t="str">
        <f>IFERROR(INDEX(Cenník[[KódN]:[JC]],MATCH($B430,Cenník[KódN]),2),"")</f>
        <v/>
      </c>
      <c r="F430" s="57" t="str">
        <f t="shared" ca="1" si="23"/>
        <v/>
      </c>
      <c r="G430" s="42"/>
      <c r="H430" s="58" t="str">
        <f t="shared" si="24"/>
        <v/>
      </c>
      <c r="I430" s="48" t="str">
        <f ca="1">IF(AND($B430&gt;0,I$7&gt;0),INDEX(Výskyt[#Data],MATCH($B430,Výskyt[kód-P]),I$7),"")</f>
        <v/>
      </c>
      <c r="J430" s="48" t="str">
        <f ca="1">IF(AND($B430&gt;0,J$7&gt;0),INDEX(Výskyt[#Data],MATCH($B430,Výskyt[kód-P]),J$7),"")</f>
        <v/>
      </c>
      <c r="K430" s="48" t="str">
        <f ca="1">IF(AND($B430&gt;0,K$7&gt;0),INDEX(Výskyt[#Data],MATCH($B430,Výskyt[kód-P]),K$7),"")</f>
        <v/>
      </c>
      <c r="L430" s="48" t="str">
        <f ca="1">IF(AND($B430&gt;0,L$7&gt;0),INDEX(Výskyt[#Data],MATCH($B430,Výskyt[kód-P]),L$7),"")</f>
        <v/>
      </c>
      <c r="M430" s="48" t="str">
        <f ca="1">IF(AND($B430&gt;0,M$7&gt;0),INDEX(Výskyt[#Data],MATCH($B430,Výskyt[kód-P]),M$7),"")</f>
        <v/>
      </c>
      <c r="N430" s="48" t="str">
        <f ca="1">IF(AND($B430&gt;0,N$7&gt;0),INDEX(Výskyt[#Data],MATCH($B430,Výskyt[kód-P]),N$7),"")</f>
        <v/>
      </c>
      <c r="O430" s="48" t="str">
        <f ca="1">IF(AND($B430&gt;0,O$7&gt;0),INDEX(Výskyt[#Data],MATCH($B430,Výskyt[kód-P]),O$7),"")</f>
        <v/>
      </c>
      <c r="P430" s="48" t="str">
        <f ca="1">IF(AND($B430&gt;0,P$7&gt;0),INDEX(Výskyt[#Data],MATCH($B430,Výskyt[kód-P]),P$7),"")</f>
        <v/>
      </c>
      <c r="Q430" s="48" t="str">
        <f ca="1">IF(AND($B430&gt;0,Q$7&gt;0),INDEX(Výskyt[#Data],MATCH($B430,Výskyt[kód-P]),Q$7),"")</f>
        <v/>
      </c>
      <c r="R430" s="48" t="str">
        <f ca="1">IF(AND($B430&gt;0,R$7&gt;0),INDEX(Výskyt[#Data],MATCH($B430,Výskyt[kód-P]),R$7),"")</f>
        <v/>
      </c>
      <c r="S430" s="48" t="str">
        <f ca="1">IF(AND($B430&gt;0,S$7&gt;0),INDEX(Výskyt[#Data],MATCH($B430,Výskyt[kód-P]),S$7),"")</f>
        <v/>
      </c>
      <c r="T430" s="48" t="str">
        <f ca="1">IF(AND($B430&gt;0,T$7&gt;0),INDEX(Výskyt[#Data],MATCH($B430,Výskyt[kód-P]),T$7),"")</f>
        <v/>
      </c>
      <c r="U430" s="48" t="str">
        <f ca="1">IF(AND($B430&gt;0,U$7&gt;0),INDEX(Výskyt[#Data],MATCH($B430,Výskyt[kód-P]),U$7),"")</f>
        <v/>
      </c>
      <c r="V430" s="48" t="str">
        <f ca="1">IF(AND($B430&gt;0,V$7&gt;0),INDEX(Výskyt[#Data],MATCH($B430,Výskyt[kód-P]),V$7),"")</f>
        <v/>
      </c>
      <c r="W430" s="48" t="str">
        <f ca="1">IF(AND($B430&gt;0,W$7&gt;0),INDEX(Výskyt[#Data],MATCH($B430,Výskyt[kód-P]),W$7),"")</f>
        <v/>
      </c>
      <c r="X430" s="48" t="str">
        <f ca="1">IF(AND($B430&gt;0,X$7&gt;0),INDEX(Výskyt[#Data],MATCH($B430,Výskyt[kód-P]),X$7),"")</f>
        <v/>
      </c>
      <c r="Y430" s="48" t="str">
        <f ca="1">IF(AND($B430&gt;0,Y$7&gt;0),INDEX(Výskyt[#Data],MATCH($B430,Výskyt[kód-P]),Y$7),"")</f>
        <v/>
      </c>
      <c r="Z430" s="48" t="str">
        <f ca="1">IF(AND($B430&gt;0,Z$7&gt;0),INDEX(Výskyt[#Data],MATCH($B430,Výskyt[kód-P]),Z$7),"")</f>
        <v/>
      </c>
      <c r="AA430" s="48" t="str">
        <f ca="1">IF(AND($B430&gt;0,AA$7&gt;0),INDEX(Výskyt[#Data],MATCH($B430,Výskyt[kód-P]),AA$7),"")</f>
        <v/>
      </c>
      <c r="AB430" s="48" t="str">
        <f ca="1">IF(AND($B430&gt;0,AB$7&gt;0),INDEX(Výskyt[#Data],MATCH($B430,Výskyt[kód-P]),AB$7),"")</f>
        <v/>
      </c>
      <c r="AC430" s="48" t="str">
        <f ca="1">IF(AND($B430&gt;0,AC$7&gt;0),INDEX(Výskyt[#Data],MATCH($B430,Výskyt[kód-P]),AC$7),"")</f>
        <v/>
      </c>
      <c r="AD430" s="48" t="str">
        <f ca="1">IF(AND($B430&gt;0,AD$7&gt;0),INDEX(Výskyt[#Data],MATCH($B430,Výskyt[kód-P]),AD$7),"")</f>
        <v/>
      </c>
      <c r="AE430" s="48" t="str">
        <f ca="1">IF(AND($B430&gt;0,AE$7&gt;0),INDEX(Výskyt[#Data],MATCH($B430,Výskyt[kód-P]),AE$7),"")</f>
        <v/>
      </c>
      <c r="AF430" s="48" t="str">
        <f ca="1">IF(AND($B430&gt;0,AF$7&gt;0),INDEX(Výskyt[#Data],MATCH($B430,Výskyt[kód-P]),AF$7),"")</f>
        <v/>
      </c>
      <c r="AG430" s="48" t="str">
        <f ca="1">IF(AND($B430&gt;0,AG$7&gt;0),INDEX(Výskyt[#Data],MATCH($B430,Výskyt[kód-P]),AG$7),"")</f>
        <v/>
      </c>
      <c r="AH430" s="48" t="str">
        <f ca="1">IF(AND($B430&gt;0,AH$7&gt;0),INDEX(Výskyt[#Data],MATCH($B430,Výskyt[kód-P]),AH$7),"")</f>
        <v/>
      </c>
      <c r="AI430" s="48" t="str">
        <f ca="1">IF(AND($B430&gt;0,AI$7&gt;0),INDEX(Výskyt[#Data],MATCH($B430,Výskyt[kód-P]),AI$7),"")</f>
        <v/>
      </c>
      <c r="AJ430" s="48" t="str">
        <f ca="1">IF(AND($B430&gt;0,AJ$7&gt;0),INDEX(Výskyt[#Data],MATCH($B430,Výskyt[kód-P]),AJ$7),"")</f>
        <v/>
      </c>
      <c r="AK430" s="48" t="str">
        <f ca="1">IF(AND($B430&gt;0,AK$7&gt;0),INDEX(Výskyt[#Data],MATCH($B430,Výskyt[kód-P]),AK$7),"")</f>
        <v/>
      </c>
      <c r="AL430" s="48" t="str">
        <f ca="1">IF(AND($B430&gt;0,AL$7&gt;0),INDEX(Výskyt[#Data],MATCH($B430,Výskyt[kód-P]),AL$7),"")</f>
        <v/>
      </c>
      <c r="AM430" s="48" t="str">
        <f ca="1">IF(AND($B430&gt;0,AM$7&gt;0),INDEX(Výskyt[#Data],MATCH($B430,Výskyt[kód-P]),AM$7),"")</f>
        <v/>
      </c>
      <c r="AN430" s="48" t="str">
        <f ca="1">IF(AND($B430&gt;0,AN$7&gt;0),INDEX(Výskyt[#Data],MATCH($B430,Výskyt[kód-P]),AN$7),"")</f>
        <v/>
      </c>
      <c r="AO430" s="48" t="str">
        <f ca="1">IF(AND($B430&gt;0,AO$7&gt;0),INDEX(Výskyt[#Data],MATCH($B430,Výskyt[kód-P]),AO$7),"")</f>
        <v/>
      </c>
      <c r="AP430" s="48" t="str">
        <f ca="1">IF(AND($B430&gt;0,AP$7&gt;0),INDEX(Výskyt[#Data],MATCH($B430,Výskyt[kód-P]),AP$7),"")</f>
        <v/>
      </c>
      <c r="AQ430" s="48" t="str">
        <f ca="1">IF(AND($B430&gt;0,AQ$7&gt;0),INDEX(Výskyt[#Data],MATCH($B430,Výskyt[kód-P]),AQ$7),"")</f>
        <v/>
      </c>
      <c r="AR430" s="48" t="str">
        <f ca="1">IF(AND($B430&gt;0,AR$7&gt;0),INDEX(Výskyt[#Data],MATCH($B430,Výskyt[kód-P]),AR$7),"")</f>
        <v/>
      </c>
      <c r="AS430" s="48" t="str">
        <f ca="1">IF(AND($B430&gt;0,AS$7&gt;0),INDEX(Výskyt[#Data],MATCH($B430,Výskyt[kód-P]),AS$7),"")</f>
        <v/>
      </c>
      <c r="AT430" s="48" t="str">
        <f ca="1">IF(AND($B430&gt;0,AT$7&gt;0),INDEX(Výskyt[#Data],MATCH($B430,Výskyt[kód-P]),AT$7),"")</f>
        <v/>
      </c>
      <c r="AU430" s="48" t="str">
        <f ca="1">IF(AND($B430&gt;0,AU$7&gt;0),INDEX(Výskyt[#Data],MATCH($B430,Výskyt[kód-P]),AU$7),"")</f>
        <v/>
      </c>
      <c r="AV430" s="48" t="str">
        <f ca="1">IF(AND($B430&gt;0,AV$7&gt;0),INDEX(Výskyt[#Data],MATCH($B430,Výskyt[kód-P]),AV$7),"")</f>
        <v/>
      </c>
      <c r="AW430" s="48" t="str">
        <f ca="1">IF(AND($B430&gt;0,AW$7&gt;0),INDEX(Výskyt[#Data],MATCH($B430,Výskyt[kód-P]),AW$7),"")</f>
        <v/>
      </c>
      <c r="AX430" s="48" t="str">
        <f ca="1">IF(AND($B430&gt;0,AX$7&gt;0),INDEX(Výskyt[#Data],MATCH($B430,Výskyt[kód-P]),AX$7),"")</f>
        <v/>
      </c>
      <c r="AY430" s="48" t="str">
        <f ca="1">IF(AND($B430&gt;0,AY$7&gt;0),INDEX(Výskyt[#Data],MATCH($B430,Výskyt[kód-P]),AY$7),"")</f>
        <v/>
      </c>
      <c r="AZ430" s="48" t="str">
        <f ca="1">IF(AND($B430&gt;0,AZ$7&gt;0),INDEX(Výskyt[#Data],MATCH($B430,Výskyt[kód-P]),AZ$7),"")</f>
        <v/>
      </c>
      <c r="BA430" s="48" t="str">
        <f ca="1">IF(AND($B430&gt;0,BA$7&gt;0),INDEX(Výskyt[#Data],MATCH($B430,Výskyt[kód-P]),BA$7),"")</f>
        <v/>
      </c>
    </row>
    <row r="431" spans="1:54" x14ac:dyDescent="0.4">
      <c r="A431" s="54">
        <v>423</v>
      </c>
      <c r="B431" s="55" t="str">
        <f>IFERROR(INDEX(Výskyt[[poradie]:[kód-P]],MATCH(A431,Výskyt[poradie],0),2),"")</f>
        <v/>
      </c>
      <c r="C431" s="55" t="str">
        <f>IFERROR(INDEX(Cenník[[Kód]:[Názov]],MATCH($B431,Cenník[Kód]),2),"")</f>
        <v/>
      </c>
      <c r="D431" s="48" t="str">
        <f t="shared" ca="1" si="22"/>
        <v/>
      </c>
      <c r="E431" s="56" t="str">
        <f>IFERROR(INDEX(Cenník[[KódN]:[JC]],MATCH($B431,Cenník[KódN]),2),"")</f>
        <v/>
      </c>
      <c r="F431" s="57" t="str">
        <f t="shared" ca="1" si="23"/>
        <v/>
      </c>
      <c r="G431" s="42"/>
      <c r="H431" s="58" t="str">
        <f t="shared" si="24"/>
        <v/>
      </c>
      <c r="I431" s="48" t="str">
        <f ca="1">IF(AND($B431&gt;0,I$7&gt;0),INDEX(Výskyt[#Data],MATCH($B431,Výskyt[kód-P]),I$7),"")</f>
        <v/>
      </c>
      <c r="J431" s="48" t="str">
        <f ca="1">IF(AND($B431&gt;0,J$7&gt;0),INDEX(Výskyt[#Data],MATCH($B431,Výskyt[kód-P]),J$7),"")</f>
        <v/>
      </c>
      <c r="K431" s="48" t="str">
        <f ca="1">IF(AND($B431&gt;0,K$7&gt;0),INDEX(Výskyt[#Data],MATCH($B431,Výskyt[kód-P]),K$7),"")</f>
        <v/>
      </c>
      <c r="L431" s="48" t="str">
        <f ca="1">IF(AND($B431&gt;0,L$7&gt;0),INDEX(Výskyt[#Data],MATCH($B431,Výskyt[kód-P]),L$7),"")</f>
        <v/>
      </c>
      <c r="M431" s="48" t="str">
        <f ca="1">IF(AND($B431&gt;0,M$7&gt;0),INDEX(Výskyt[#Data],MATCH($B431,Výskyt[kód-P]),M$7),"")</f>
        <v/>
      </c>
      <c r="N431" s="48" t="str">
        <f ca="1">IF(AND($B431&gt;0,N$7&gt;0),INDEX(Výskyt[#Data],MATCH($B431,Výskyt[kód-P]),N$7),"")</f>
        <v/>
      </c>
      <c r="O431" s="48" t="str">
        <f ca="1">IF(AND($B431&gt;0,O$7&gt;0),INDEX(Výskyt[#Data],MATCH($B431,Výskyt[kód-P]),O$7),"")</f>
        <v/>
      </c>
      <c r="P431" s="48" t="str">
        <f ca="1">IF(AND($B431&gt;0,P$7&gt;0),INDEX(Výskyt[#Data],MATCH($B431,Výskyt[kód-P]),P$7),"")</f>
        <v/>
      </c>
      <c r="Q431" s="48" t="str">
        <f ca="1">IF(AND($B431&gt;0,Q$7&gt;0),INDEX(Výskyt[#Data],MATCH($B431,Výskyt[kód-P]),Q$7),"")</f>
        <v/>
      </c>
      <c r="R431" s="48" t="str">
        <f ca="1">IF(AND($B431&gt;0,R$7&gt;0),INDEX(Výskyt[#Data],MATCH($B431,Výskyt[kód-P]),R$7),"")</f>
        <v/>
      </c>
      <c r="S431" s="48" t="str">
        <f ca="1">IF(AND($B431&gt;0,S$7&gt;0),INDEX(Výskyt[#Data],MATCH($B431,Výskyt[kód-P]),S$7),"")</f>
        <v/>
      </c>
      <c r="T431" s="48" t="str">
        <f ca="1">IF(AND($B431&gt;0,T$7&gt;0),INDEX(Výskyt[#Data],MATCH($B431,Výskyt[kód-P]),T$7),"")</f>
        <v/>
      </c>
      <c r="U431" s="48" t="str">
        <f ca="1">IF(AND($B431&gt;0,U$7&gt;0),INDEX(Výskyt[#Data],MATCH($B431,Výskyt[kód-P]),U$7),"")</f>
        <v/>
      </c>
      <c r="V431" s="48" t="str">
        <f ca="1">IF(AND($B431&gt;0,V$7&gt;0),INDEX(Výskyt[#Data],MATCH($B431,Výskyt[kód-P]),V$7),"")</f>
        <v/>
      </c>
      <c r="W431" s="48" t="str">
        <f ca="1">IF(AND($B431&gt;0,W$7&gt;0),INDEX(Výskyt[#Data],MATCH($B431,Výskyt[kód-P]),W$7),"")</f>
        <v/>
      </c>
      <c r="X431" s="48" t="str">
        <f ca="1">IF(AND($B431&gt;0,X$7&gt;0),INDEX(Výskyt[#Data],MATCH($B431,Výskyt[kód-P]),X$7),"")</f>
        <v/>
      </c>
      <c r="Y431" s="48" t="str">
        <f ca="1">IF(AND($B431&gt;0,Y$7&gt;0),INDEX(Výskyt[#Data],MATCH($B431,Výskyt[kód-P]),Y$7),"")</f>
        <v/>
      </c>
      <c r="Z431" s="48" t="str">
        <f ca="1">IF(AND($B431&gt;0,Z$7&gt;0),INDEX(Výskyt[#Data],MATCH($B431,Výskyt[kód-P]),Z$7),"")</f>
        <v/>
      </c>
      <c r="AA431" s="48" t="str">
        <f ca="1">IF(AND($B431&gt;0,AA$7&gt;0),INDEX(Výskyt[#Data],MATCH($B431,Výskyt[kód-P]),AA$7),"")</f>
        <v/>
      </c>
      <c r="AB431" s="48" t="str">
        <f ca="1">IF(AND($B431&gt;0,AB$7&gt;0),INDEX(Výskyt[#Data],MATCH($B431,Výskyt[kód-P]),AB$7),"")</f>
        <v/>
      </c>
      <c r="AC431" s="48" t="str">
        <f ca="1">IF(AND($B431&gt;0,AC$7&gt;0),INDEX(Výskyt[#Data],MATCH($B431,Výskyt[kód-P]),AC$7),"")</f>
        <v/>
      </c>
      <c r="AD431" s="48" t="str">
        <f ca="1">IF(AND($B431&gt;0,AD$7&gt;0),INDEX(Výskyt[#Data],MATCH($B431,Výskyt[kód-P]),AD$7),"")</f>
        <v/>
      </c>
      <c r="AE431" s="48" t="str">
        <f ca="1">IF(AND($B431&gt;0,AE$7&gt;0),INDEX(Výskyt[#Data],MATCH($B431,Výskyt[kód-P]),AE$7),"")</f>
        <v/>
      </c>
      <c r="AF431" s="48" t="str">
        <f ca="1">IF(AND($B431&gt;0,AF$7&gt;0),INDEX(Výskyt[#Data],MATCH($B431,Výskyt[kód-P]),AF$7),"")</f>
        <v/>
      </c>
      <c r="AG431" s="48" t="str">
        <f ca="1">IF(AND($B431&gt;0,AG$7&gt;0),INDEX(Výskyt[#Data],MATCH($B431,Výskyt[kód-P]),AG$7),"")</f>
        <v/>
      </c>
      <c r="AH431" s="48" t="str">
        <f ca="1">IF(AND($B431&gt;0,AH$7&gt;0),INDEX(Výskyt[#Data],MATCH($B431,Výskyt[kód-P]),AH$7),"")</f>
        <v/>
      </c>
      <c r="AI431" s="48" t="str">
        <f ca="1">IF(AND($B431&gt;0,AI$7&gt;0),INDEX(Výskyt[#Data],MATCH($B431,Výskyt[kód-P]),AI$7),"")</f>
        <v/>
      </c>
      <c r="AJ431" s="48" t="str">
        <f ca="1">IF(AND($B431&gt;0,AJ$7&gt;0),INDEX(Výskyt[#Data],MATCH($B431,Výskyt[kód-P]),AJ$7),"")</f>
        <v/>
      </c>
      <c r="AK431" s="48" t="str">
        <f ca="1">IF(AND($B431&gt;0,AK$7&gt;0),INDEX(Výskyt[#Data],MATCH($B431,Výskyt[kód-P]),AK$7),"")</f>
        <v/>
      </c>
      <c r="AL431" s="48" t="str">
        <f ca="1">IF(AND($B431&gt;0,AL$7&gt;0),INDEX(Výskyt[#Data],MATCH($B431,Výskyt[kód-P]),AL$7),"")</f>
        <v/>
      </c>
      <c r="AM431" s="48" t="str">
        <f ca="1">IF(AND($B431&gt;0,AM$7&gt;0),INDEX(Výskyt[#Data],MATCH($B431,Výskyt[kód-P]),AM$7),"")</f>
        <v/>
      </c>
      <c r="AN431" s="48" t="str">
        <f ca="1">IF(AND($B431&gt;0,AN$7&gt;0),INDEX(Výskyt[#Data],MATCH($B431,Výskyt[kód-P]),AN$7),"")</f>
        <v/>
      </c>
      <c r="AO431" s="48" t="str">
        <f ca="1">IF(AND($B431&gt;0,AO$7&gt;0),INDEX(Výskyt[#Data],MATCH($B431,Výskyt[kód-P]),AO$7),"")</f>
        <v/>
      </c>
      <c r="AP431" s="48" t="str">
        <f ca="1">IF(AND($B431&gt;0,AP$7&gt;0),INDEX(Výskyt[#Data],MATCH($B431,Výskyt[kód-P]),AP$7),"")</f>
        <v/>
      </c>
      <c r="AQ431" s="48" t="str">
        <f ca="1">IF(AND($B431&gt;0,AQ$7&gt;0),INDEX(Výskyt[#Data],MATCH($B431,Výskyt[kód-P]),AQ$7),"")</f>
        <v/>
      </c>
      <c r="AR431" s="48" t="str">
        <f ca="1">IF(AND($B431&gt;0,AR$7&gt;0),INDEX(Výskyt[#Data],MATCH($B431,Výskyt[kód-P]),AR$7),"")</f>
        <v/>
      </c>
      <c r="AS431" s="48" t="str">
        <f ca="1">IF(AND($B431&gt;0,AS$7&gt;0),INDEX(Výskyt[#Data],MATCH($B431,Výskyt[kód-P]),AS$7),"")</f>
        <v/>
      </c>
      <c r="AT431" s="48" t="str">
        <f ca="1">IF(AND($B431&gt;0,AT$7&gt;0),INDEX(Výskyt[#Data],MATCH($B431,Výskyt[kód-P]),AT$7),"")</f>
        <v/>
      </c>
      <c r="AU431" s="48" t="str">
        <f ca="1">IF(AND($B431&gt;0,AU$7&gt;0),INDEX(Výskyt[#Data],MATCH($B431,Výskyt[kód-P]),AU$7),"")</f>
        <v/>
      </c>
      <c r="AV431" s="48" t="str">
        <f ca="1">IF(AND($B431&gt;0,AV$7&gt;0),INDEX(Výskyt[#Data],MATCH($B431,Výskyt[kód-P]),AV$7),"")</f>
        <v/>
      </c>
      <c r="AW431" s="48" t="str">
        <f ca="1">IF(AND($B431&gt;0,AW$7&gt;0),INDEX(Výskyt[#Data],MATCH($B431,Výskyt[kód-P]),AW$7),"")</f>
        <v/>
      </c>
      <c r="AX431" s="48" t="str">
        <f ca="1">IF(AND($B431&gt;0,AX$7&gt;0),INDEX(Výskyt[#Data],MATCH($B431,Výskyt[kód-P]),AX$7),"")</f>
        <v/>
      </c>
      <c r="AY431" s="48" t="str">
        <f ca="1">IF(AND($B431&gt;0,AY$7&gt;0),INDEX(Výskyt[#Data],MATCH($B431,Výskyt[kód-P]),AY$7),"")</f>
        <v/>
      </c>
      <c r="AZ431" s="48" t="str">
        <f ca="1">IF(AND($B431&gt;0,AZ$7&gt;0),INDEX(Výskyt[#Data],MATCH($B431,Výskyt[kód-P]),AZ$7),"")</f>
        <v/>
      </c>
      <c r="BA431" s="48" t="str">
        <f ca="1">IF(AND($B431&gt;0,BA$7&gt;0),INDEX(Výskyt[#Data],MATCH($B431,Výskyt[kód-P]),BA$7),"")</f>
        <v/>
      </c>
    </row>
    <row r="432" spans="1:54" x14ac:dyDescent="0.4">
      <c r="A432" s="54">
        <v>424</v>
      </c>
      <c r="B432" s="55" t="str">
        <f>IFERROR(INDEX(Výskyt[[poradie]:[kód-P]],MATCH(A432,Výskyt[poradie],0),2),"")</f>
        <v/>
      </c>
      <c r="C432" s="55" t="str">
        <f>IFERROR(INDEX(Cenník[[Kód]:[Názov]],MATCH($B432,Cenník[Kód]),2),"")</f>
        <v/>
      </c>
      <c r="D432" s="48" t="str">
        <f t="shared" ca="1" si="22"/>
        <v/>
      </c>
      <c r="E432" s="56" t="str">
        <f>IFERROR(INDEX(Cenník[[KódN]:[JC]],MATCH($B432,Cenník[KódN]),2),"")</f>
        <v/>
      </c>
      <c r="F432" s="57" t="str">
        <f t="shared" ca="1" si="23"/>
        <v/>
      </c>
      <c r="G432" s="42"/>
      <c r="H432" s="58" t="str">
        <f t="shared" si="24"/>
        <v/>
      </c>
      <c r="I432" s="48" t="str">
        <f ca="1">IF(AND($B432&gt;0,I$7&gt;0),INDEX(Výskyt[#Data],MATCH($B432,Výskyt[kód-P]),I$7),"")</f>
        <v/>
      </c>
      <c r="J432" s="48" t="str">
        <f ca="1">IF(AND($B432&gt;0,J$7&gt;0),INDEX(Výskyt[#Data],MATCH($B432,Výskyt[kód-P]),J$7),"")</f>
        <v/>
      </c>
      <c r="K432" s="48" t="str">
        <f ca="1">IF(AND($B432&gt;0,K$7&gt;0),INDEX(Výskyt[#Data],MATCH($B432,Výskyt[kód-P]),K$7),"")</f>
        <v/>
      </c>
      <c r="L432" s="48" t="str">
        <f ca="1">IF(AND($B432&gt;0,L$7&gt;0),INDEX(Výskyt[#Data],MATCH($B432,Výskyt[kód-P]),L$7),"")</f>
        <v/>
      </c>
      <c r="M432" s="48" t="str">
        <f ca="1">IF(AND($B432&gt;0,M$7&gt;0),INDEX(Výskyt[#Data],MATCH($B432,Výskyt[kód-P]),M$7),"")</f>
        <v/>
      </c>
      <c r="N432" s="48" t="str">
        <f ca="1">IF(AND($B432&gt;0,N$7&gt;0),INDEX(Výskyt[#Data],MATCH($B432,Výskyt[kód-P]),N$7),"")</f>
        <v/>
      </c>
      <c r="O432" s="48" t="str">
        <f ca="1">IF(AND($B432&gt;0,O$7&gt;0),INDEX(Výskyt[#Data],MATCH($B432,Výskyt[kód-P]),O$7),"")</f>
        <v/>
      </c>
      <c r="P432" s="48" t="str">
        <f ca="1">IF(AND($B432&gt;0,P$7&gt;0),INDEX(Výskyt[#Data],MATCH($B432,Výskyt[kód-P]),P$7),"")</f>
        <v/>
      </c>
      <c r="Q432" s="48" t="str">
        <f ca="1">IF(AND($B432&gt;0,Q$7&gt;0),INDEX(Výskyt[#Data],MATCH($B432,Výskyt[kód-P]),Q$7),"")</f>
        <v/>
      </c>
      <c r="R432" s="48" t="str">
        <f ca="1">IF(AND($B432&gt;0,R$7&gt;0),INDEX(Výskyt[#Data],MATCH($B432,Výskyt[kód-P]),R$7),"")</f>
        <v/>
      </c>
      <c r="S432" s="48" t="str">
        <f ca="1">IF(AND($B432&gt;0,S$7&gt;0),INDEX(Výskyt[#Data],MATCH($B432,Výskyt[kód-P]),S$7),"")</f>
        <v/>
      </c>
      <c r="T432" s="48" t="str">
        <f ca="1">IF(AND($B432&gt;0,T$7&gt;0),INDEX(Výskyt[#Data],MATCH($B432,Výskyt[kód-P]),T$7),"")</f>
        <v/>
      </c>
      <c r="U432" s="48" t="str">
        <f ca="1">IF(AND($B432&gt;0,U$7&gt;0),INDEX(Výskyt[#Data],MATCH($B432,Výskyt[kód-P]),U$7),"")</f>
        <v/>
      </c>
      <c r="V432" s="48" t="str">
        <f ca="1">IF(AND($B432&gt;0,V$7&gt;0),INDEX(Výskyt[#Data],MATCH($B432,Výskyt[kód-P]),V$7),"")</f>
        <v/>
      </c>
      <c r="W432" s="48" t="str">
        <f ca="1">IF(AND($B432&gt;0,W$7&gt;0),INDEX(Výskyt[#Data],MATCH($B432,Výskyt[kód-P]),W$7),"")</f>
        <v/>
      </c>
      <c r="X432" s="48" t="str">
        <f ca="1">IF(AND($B432&gt;0,X$7&gt;0),INDEX(Výskyt[#Data],MATCH($B432,Výskyt[kód-P]),X$7),"")</f>
        <v/>
      </c>
      <c r="Y432" s="48" t="str">
        <f ca="1">IF(AND($B432&gt;0,Y$7&gt;0),INDEX(Výskyt[#Data],MATCH($B432,Výskyt[kód-P]),Y$7),"")</f>
        <v/>
      </c>
      <c r="Z432" s="48" t="str">
        <f ca="1">IF(AND($B432&gt;0,Z$7&gt;0),INDEX(Výskyt[#Data],MATCH($B432,Výskyt[kód-P]),Z$7),"")</f>
        <v/>
      </c>
      <c r="AA432" s="48" t="str">
        <f ca="1">IF(AND($B432&gt;0,AA$7&gt;0),INDEX(Výskyt[#Data],MATCH($B432,Výskyt[kód-P]),AA$7),"")</f>
        <v/>
      </c>
      <c r="AB432" s="48" t="str">
        <f ca="1">IF(AND($B432&gt;0,AB$7&gt;0),INDEX(Výskyt[#Data],MATCH($B432,Výskyt[kód-P]),AB$7),"")</f>
        <v/>
      </c>
      <c r="AC432" s="48" t="str">
        <f ca="1">IF(AND($B432&gt;0,AC$7&gt;0),INDEX(Výskyt[#Data],MATCH($B432,Výskyt[kód-P]),AC$7),"")</f>
        <v/>
      </c>
      <c r="AD432" s="48" t="str">
        <f ca="1">IF(AND($B432&gt;0,AD$7&gt;0),INDEX(Výskyt[#Data],MATCH($B432,Výskyt[kód-P]),AD$7),"")</f>
        <v/>
      </c>
      <c r="AE432" s="48" t="str">
        <f ca="1">IF(AND($B432&gt;0,AE$7&gt;0),INDEX(Výskyt[#Data],MATCH($B432,Výskyt[kód-P]),AE$7),"")</f>
        <v/>
      </c>
      <c r="AF432" s="48" t="str">
        <f ca="1">IF(AND($B432&gt;0,AF$7&gt;0),INDEX(Výskyt[#Data],MATCH($B432,Výskyt[kód-P]),AF$7),"")</f>
        <v/>
      </c>
      <c r="AG432" s="48" t="str">
        <f ca="1">IF(AND($B432&gt;0,AG$7&gt;0),INDEX(Výskyt[#Data],MATCH($B432,Výskyt[kód-P]),AG$7),"")</f>
        <v/>
      </c>
      <c r="AH432" s="48" t="str">
        <f ca="1">IF(AND($B432&gt;0,AH$7&gt;0),INDEX(Výskyt[#Data],MATCH($B432,Výskyt[kód-P]),AH$7),"")</f>
        <v/>
      </c>
      <c r="AI432" s="48" t="str">
        <f ca="1">IF(AND($B432&gt;0,AI$7&gt;0),INDEX(Výskyt[#Data],MATCH($B432,Výskyt[kód-P]),AI$7),"")</f>
        <v/>
      </c>
      <c r="AJ432" s="48" t="str">
        <f ca="1">IF(AND($B432&gt;0,AJ$7&gt;0),INDEX(Výskyt[#Data],MATCH($B432,Výskyt[kód-P]),AJ$7),"")</f>
        <v/>
      </c>
      <c r="AK432" s="48" t="str">
        <f ca="1">IF(AND($B432&gt;0,AK$7&gt;0),INDEX(Výskyt[#Data],MATCH($B432,Výskyt[kód-P]),AK$7),"")</f>
        <v/>
      </c>
      <c r="AL432" s="48" t="str">
        <f ca="1">IF(AND($B432&gt;0,AL$7&gt;0),INDEX(Výskyt[#Data],MATCH($B432,Výskyt[kód-P]),AL$7),"")</f>
        <v/>
      </c>
      <c r="AM432" s="48" t="str">
        <f ca="1">IF(AND($B432&gt;0,AM$7&gt;0),INDEX(Výskyt[#Data],MATCH($B432,Výskyt[kód-P]),AM$7),"")</f>
        <v/>
      </c>
      <c r="AN432" s="48" t="str">
        <f ca="1">IF(AND($B432&gt;0,AN$7&gt;0),INDEX(Výskyt[#Data],MATCH($B432,Výskyt[kód-P]),AN$7),"")</f>
        <v/>
      </c>
      <c r="AO432" s="48" t="str">
        <f ca="1">IF(AND($B432&gt;0,AO$7&gt;0),INDEX(Výskyt[#Data],MATCH($B432,Výskyt[kód-P]),AO$7),"")</f>
        <v/>
      </c>
      <c r="AP432" s="48" t="str">
        <f ca="1">IF(AND($B432&gt;0,AP$7&gt;0),INDEX(Výskyt[#Data],MATCH($B432,Výskyt[kód-P]),AP$7),"")</f>
        <v/>
      </c>
      <c r="AQ432" s="48" t="str">
        <f ca="1">IF(AND($B432&gt;0,AQ$7&gt;0),INDEX(Výskyt[#Data],MATCH($B432,Výskyt[kód-P]),AQ$7),"")</f>
        <v/>
      </c>
      <c r="AR432" s="48" t="str">
        <f ca="1">IF(AND($B432&gt;0,AR$7&gt;0),INDEX(Výskyt[#Data],MATCH($B432,Výskyt[kód-P]),AR$7),"")</f>
        <v/>
      </c>
      <c r="AS432" s="48" t="str">
        <f ca="1">IF(AND($B432&gt;0,AS$7&gt;0),INDEX(Výskyt[#Data],MATCH($B432,Výskyt[kód-P]),AS$7),"")</f>
        <v/>
      </c>
      <c r="AT432" s="48" t="str">
        <f ca="1">IF(AND($B432&gt;0,AT$7&gt;0),INDEX(Výskyt[#Data],MATCH($B432,Výskyt[kód-P]),AT$7),"")</f>
        <v/>
      </c>
      <c r="AU432" s="48" t="str">
        <f ca="1">IF(AND($B432&gt;0,AU$7&gt;0),INDEX(Výskyt[#Data],MATCH($B432,Výskyt[kód-P]),AU$7),"")</f>
        <v/>
      </c>
      <c r="AV432" s="48" t="str">
        <f ca="1">IF(AND($B432&gt;0,AV$7&gt;0),INDEX(Výskyt[#Data],MATCH($B432,Výskyt[kód-P]),AV$7),"")</f>
        <v/>
      </c>
      <c r="AW432" s="48" t="str">
        <f ca="1">IF(AND($B432&gt;0,AW$7&gt;0),INDEX(Výskyt[#Data],MATCH($B432,Výskyt[kód-P]),AW$7),"")</f>
        <v/>
      </c>
      <c r="AX432" s="48" t="str">
        <f ca="1">IF(AND($B432&gt;0,AX$7&gt;0),INDEX(Výskyt[#Data],MATCH($B432,Výskyt[kód-P]),AX$7),"")</f>
        <v/>
      </c>
      <c r="AY432" s="48" t="str">
        <f ca="1">IF(AND($B432&gt;0,AY$7&gt;0),INDEX(Výskyt[#Data],MATCH($B432,Výskyt[kód-P]),AY$7),"")</f>
        <v/>
      </c>
      <c r="AZ432" s="48" t="str">
        <f ca="1">IF(AND($B432&gt;0,AZ$7&gt;0),INDEX(Výskyt[#Data],MATCH($B432,Výskyt[kód-P]),AZ$7),"")</f>
        <v/>
      </c>
      <c r="BA432" s="48" t="str">
        <f ca="1">IF(AND($B432&gt;0,BA$7&gt;0),INDEX(Výskyt[#Data],MATCH($B432,Výskyt[kód-P]),BA$7),"")</f>
        <v/>
      </c>
    </row>
    <row r="433" spans="1:53" x14ac:dyDescent="0.4">
      <c r="A433" s="54">
        <v>425</v>
      </c>
      <c r="B433" s="55" t="str">
        <f>IFERROR(INDEX(Výskyt[[poradie]:[kód-P]],MATCH(A433,Výskyt[poradie],0),2),"")</f>
        <v/>
      </c>
      <c r="C433" s="55" t="str">
        <f>IFERROR(INDEX(Cenník[[Kód]:[Názov]],MATCH($B433,Cenník[Kód]),2),"")</f>
        <v/>
      </c>
      <c r="D433" s="48" t="str">
        <f t="shared" ca="1" si="22"/>
        <v/>
      </c>
      <c r="E433" s="56" t="str">
        <f>IFERROR(INDEX(Cenník[[KódN]:[JC]],MATCH($B433,Cenník[KódN]),2),"")</f>
        <v/>
      </c>
      <c r="F433" s="57" t="str">
        <f t="shared" ca="1" si="23"/>
        <v/>
      </c>
      <c r="G433" s="42"/>
      <c r="H433" s="58" t="str">
        <f t="shared" si="24"/>
        <v/>
      </c>
      <c r="I433" s="48" t="str">
        <f ca="1">IF(AND($B433&gt;0,I$7&gt;0),INDEX(Výskyt[#Data],MATCH($B433,Výskyt[kód-P]),I$7),"")</f>
        <v/>
      </c>
      <c r="J433" s="48" t="str">
        <f ca="1">IF(AND($B433&gt;0,J$7&gt;0),INDEX(Výskyt[#Data],MATCH($B433,Výskyt[kód-P]),J$7),"")</f>
        <v/>
      </c>
      <c r="K433" s="48" t="str">
        <f ca="1">IF(AND($B433&gt;0,K$7&gt;0),INDEX(Výskyt[#Data],MATCH($B433,Výskyt[kód-P]),K$7),"")</f>
        <v/>
      </c>
      <c r="L433" s="48" t="str">
        <f ca="1">IF(AND($B433&gt;0,L$7&gt;0),INDEX(Výskyt[#Data],MATCH($B433,Výskyt[kód-P]),L$7),"")</f>
        <v/>
      </c>
      <c r="M433" s="48" t="str">
        <f ca="1">IF(AND($B433&gt;0,M$7&gt;0),INDEX(Výskyt[#Data],MATCH($B433,Výskyt[kód-P]),M$7),"")</f>
        <v/>
      </c>
      <c r="N433" s="48" t="str">
        <f ca="1">IF(AND($B433&gt;0,N$7&gt;0),INDEX(Výskyt[#Data],MATCH($B433,Výskyt[kód-P]),N$7),"")</f>
        <v/>
      </c>
      <c r="O433" s="48" t="str">
        <f ca="1">IF(AND($B433&gt;0,O$7&gt;0),INDEX(Výskyt[#Data],MATCH($B433,Výskyt[kód-P]),O$7),"")</f>
        <v/>
      </c>
      <c r="P433" s="48" t="str">
        <f ca="1">IF(AND($B433&gt;0,P$7&gt;0),INDEX(Výskyt[#Data],MATCH($B433,Výskyt[kód-P]),P$7),"")</f>
        <v/>
      </c>
      <c r="Q433" s="48" t="str">
        <f ca="1">IF(AND($B433&gt;0,Q$7&gt;0),INDEX(Výskyt[#Data],MATCH($B433,Výskyt[kód-P]),Q$7),"")</f>
        <v/>
      </c>
      <c r="R433" s="48" t="str">
        <f ca="1">IF(AND($B433&gt;0,R$7&gt;0),INDEX(Výskyt[#Data],MATCH($B433,Výskyt[kód-P]),R$7),"")</f>
        <v/>
      </c>
      <c r="S433" s="48" t="str">
        <f ca="1">IF(AND($B433&gt;0,S$7&gt;0),INDEX(Výskyt[#Data],MATCH($B433,Výskyt[kód-P]),S$7),"")</f>
        <v/>
      </c>
      <c r="T433" s="48" t="str">
        <f ca="1">IF(AND($B433&gt;0,T$7&gt;0),INDEX(Výskyt[#Data],MATCH($B433,Výskyt[kód-P]),T$7),"")</f>
        <v/>
      </c>
      <c r="U433" s="48" t="str">
        <f ca="1">IF(AND($B433&gt;0,U$7&gt;0),INDEX(Výskyt[#Data],MATCH($B433,Výskyt[kód-P]),U$7),"")</f>
        <v/>
      </c>
      <c r="V433" s="48" t="str">
        <f ca="1">IF(AND($B433&gt;0,V$7&gt;0),INDEX(Výskyt[#Data],MATCH($B433,Výskyt[kód-P]),V$7),"")</f>
        <v/>
      </c>
      <c r="W433" s="48" t="str">
        <f ca="1">IF(AND($B433&gt;0,W$7&gt;0),INDEX(Výskyt[#Data],MATCH($B433,Výskyt[kód-P]),W$7),"")</f>
        <v/>
      </c>
      <c r="X433" s="48" t="str">
        <f ca="1">IF(AND($B433&gt;0,X$7&gt;0),INDEX(Výskyt[#Data],MATCH($B433,Výskyt[kód-P]),X$7),"")</f>
        <v/>
      </c>
      <c r="Y433" s="48" t="str">
        <f ca="1">IF(AND($B433&gt;0,Y$7&gt;0),INDEX(Výskyt[#Data],MATCH($B433,Výskyt[kód-P]),Y$7),"")</f>
        <v/>
      </c>
      <c r="Z433" s="48" t="str">
        <f ca="1">IF(AND($B433&gt;0,Z$7&gt;0),INDEX(Výskyt[#Data],MATCH($B433,Výskyt[kód-P]),Z$7),"")</f>
        <v/>
      </c>
      <c r="AA433" s="48" t="str">
        <f ca="1">IF(AND($B433&gt;0,AA$7&gt;0),INDEX(Výskyt[#Data],MATCH($B433,Výskyt[kód-P]),AA$7),"")</f>
        <v/>
      </c>
      <c r="AB433" s="48" t="str">
        <f ca="1">IF(AND($B433&gt;0,AB$7&gt;0),INDEX(Výskyt[#Data],MATCH($B433,Výskyt[kód-P]),AB$7),"")</f>
        <v/>
      </c>
      <c r="AC433" s="48" t="str">
        <f ca="1">IF(AND($B433&gt;0,AC$7&gt;0),INDEX(Výskyt[#Data],MATCH($B433,Výskyt[kód-P]),AC$7),"")</f>
        <v/>
      </c>
      <c r="AD433" s="48" t="str">
        <f ca="1">IF(AND($B433&gt;0,AD$7&gt;0),INDEX(Výskyt[#Data],MATCH($B433,Výskyt[kód-P]),AD$7),"")</f>
        <v/>
      </c>
      <c r="AE433" s="48" t="str">
        <f ca="1">IF(AND($B433&gt;0,AE$7&gt;0),INDEX(Výskyt[#Data],MATCH($B433,Výskyt[kód-P]),AE$7),"")</f>
        <v/>
      </c>
      <c r="AF433" s="48" t="str">
        <f ca="1">IF(AND($B433&gt;0,AF$7&gt;0),INDEX(Výskyt[#Data],MATCH($B433,Výskyt[kód-P]),AF$7),"")</f>
        <v/>
      </c>
      <c r="AG433" s="48" t="str">
        <f ca="1">IF(AND($B433&gt;0,AG$7&gt;0),INDEX(Výskyt[#Data],MATCH($B433,Výskyt[kód-P]),AG$7),"")</f>
        <v/>
      </c>
      <c r="AH433" s="48" t="str">
        <f ca="1">IF(AND($B433&gt;0,AH$7&gt;0),INDEX(Výskyt[#Data],MATCH($B433,Výskyt[kód-P]),AH$7),"")</f>
        <v/>
      </c>
      <c r="AI433" s="48" t="str">
        <f ca="1">IF(AND($B433&gt;0,AI$7&gt;0),INDEX(Výskyt[#Data],MATCH($B433,Výskyt[kód-P]),AI$7),"")</f>
        <v/>
      </c>
      <c r="AJ433" s="48" t="str">
        <f ca="1">IF(AND($B433&gt;0,AJ$7&gt;0),INDEX(Výskyt[#Data],MATCH($B433,Výskyt[kód-P]),AJ$7),"")</f>
        <v/>
      </c>
      <c r="AK433" s="48" t="str">
        <f ca="1">IF(AND($B433&gt;0,AK$7&gt;0),INDEX(Výskyt[#Data],MATCH($B433,Výskyt[kód-P]),AK$7),"")</f>
        <v/>
      </c>
      <c r="AL433" s="48" t="str">
        <f ca="1">IF(AND($B433&gt;0,AL$7&gt;0),INDEX(Výskyt[#Data],MATCH($B433,Výskyt[kód-P]),AL$7),"")</f>
        <v/>
      </c>
      <c r="AM433" s="48" t="str">
        <f ca="1">IF(AND($B433&gt;0,AM$7&gt;0),INDEX(Výskyt[#Data],MATCH($B433,Výskyt[kód-P]),AM$7),"")</f>
        <v/>
      </c>
      <c r="AN433" s="48" t="str">
        <f ca="1">IF(AND($B433&gt;0,AN$7&gt;0),INDEX(Výskyt[#Data],MATCH($B433,Výskyt[kód-P]),AN$7),"")</f>
        <v/>
      </c>
      <c r="AO433" s="48" t="str">
        <f ca="1">IF(AND($B433&gt;0,AO$7&gt;0),INDEX(Výskyt[#Data],MATCH($B433,Výskyt[kód-P]),AO$7),"")</f>
        <v/>
      </c>
      <c r="AP433" s="48" t="str">
        <f ca="1">IF(AND($B433&gt;0,AP$7&gt;0),INDEX(Výskyt[#Data],MATCH($B433,Výskyt[kód-P]),AP$7),"")</f>
        <v/>
      </c>
      <c r="AQ433" s="48" t="str">
        <f ca="1">IF(AND($B433&gt;0,AQ$7&gt;0),INDEX(Výskyt[#Data],MATCH($B433,Výskyt[kód-P]),AQ$7),"")</f>
        <v/>
      </c>
      <c r="AR433" s="48" t="str">
        <f ca="1">IF(AND($B433&gt;0,AR$7&gt;0),INDEX(Výskyt[#Data],MATCH($B433,Výskyt[kód-P]),AR$7),"")</f>
        <v/>
      </c>
      <c r="AS433" s="48" t="str">
        <f ca="1">IF(AND($B433&gt;0,AS$7&gt;0),INDEX(Výskyt[#Data],MATCH($B433,Výskyt[kód-P]),AS$7),"")</f>
        <v/>
      </c>
      <c r="AT433" s="48" t="str">
        <f ca="1">IF(AND($B433&gt;0,AT$7&gt;0),INDEX(Výskyt[#Data],MATCH($B433,Výskyt[kód-P]),AT$7),"")</f>
        <v/>
      </c>
      <c r="AU433" s="48" t="str">
        <f ca="1">IF(AND($B433&gt;0,AU$7&gt;0),INDEX(Výskyt[#Data],MATCH($B433,Výskyt[kód-P]),AU$7),"")</f>
        <v/>
      </c>
      <c r="AV433" s="48" t="str">
        <f ca="1">IF(AND($B433&gt;0,AV$7&gt;0),INDEX(Výskyt[#Data],MATCH($B433,Výskyt[kód-P]),AV$7),"")</f>
        <v/>
      </c>
      <c r="AW433" s="48" t="str">
        <f ca="1">IF(AND($B433&gt;0,AW$7&gt;0),INDEX(Výskyt[#Data],MATCH($B433,Výskyt[kód-P]),AW$7),"")</f>
        <v/>
      </c>
      <c r="AX433" s="48" t="str">
        <f ca="1">IF(AND($B433&gt;0,AX$7&gt;0),INDEX(Výskyt[#Data],MATCH($B433,Výskyt[kód-P]),AX$7),"")</f>
        <v/>
      </c>
      <c r="AY433" s="48" t="str">
        <f ca="1">IF(AND($B433&gt;0,AY$7&gt;0),INDEX(Výskyt[#Data],MATCH($B433,Výskyt[kód-P]),AY$7),"")</f>
        <v/>
      </c>
      <c r="AZ433" s="48" t="str">
        <f ca="1">IF(AND($B433&gt;0,AZ$7&gt;0),INDEX(Výskyt[#Data],MATCH($B433,Výskyt[kód-P]),AZ$7),"")</f>
        <v/>
      </c>
      <c r="BA433" s="48" t="str">
        <f ca="1">IF(AND($B433&gt;0,BA$7&gt;0),INDEX(Výskyt[#Data],MATCH($B433,Výskyt[kód-P]),BA$7),"")</f>
        <v/>
      </c>
    </row>
    <row r="434" spans="1:53" x14ac:dyDescent="0.4">
      <c r="A434" s="54">
        <v>426</v>
      </c>
      <c r="B434" s="55" t="str">
        <f>IFERROR(INDEX(Výskyt[[poradie]:[kód-P]],MATCH(A434,Výskyt[poradie],0),2),"")</f>
        <v/>
      </c>
      <c r="C434" s="55" t="str">
        <f>IFERROR(INDEX(Cenník[[Kód]:[Názov]],MATCH($B434,Cenník[Kód]),2),"")</f>
        <v/>
      </c>
      <c r="D434" s="48" t="str">
        <f t="shared" ca="1" si="22"/>
        <v/>
      </c>
      <c r="E434" s="56" t="str">
        <f>IFERROR(INDEX(Cenník[[KódN]:[JC]],MATCH($B434,Cenník[KódN]),2),"")</f>
        <v/>
      </c>
      <c r="F434" s="57" t="str">
        <f t="shared" ca="1" si="23"/>
        <v/>
      </c>
      <c r="G434" s="42"/>
      <c r="H434" s="58" t="str">
        <f t="shared" si="24"/>
        <v/>
      </c>
      <c r="I434" s="48" t="str">
        <f ca="1">IF(AND($B434&gt;0,I$7&gt;0),INDEX(Výskyt[#Data],MATCH($B434,Výskyt[kód-P]),I$7),"")</f>
        <v/>
      </c>
      <c r="J434" s="48" t="str">
        <f ca="1">IF(AND($B434&gt;0,J$7&gt;0),INDEX(Výskyt[#Data],MATCH($B434,Výskyt[kód-P]),J$7),"")</f>
        <v/>
      </c>
      <c r="K434" s="48" t="str">
        <f ca="1">IF(AND($B434&gt;0,K$7&gt;0),INDEX(Výskyt[#Data],MATCH($B434,Výskyt[kód-P]),K$7),"")</f>
        <v/>
      </c>
      <c r="L434" s="48" t="str">
        <f ca="1">IF(AND($B434&gt;0,L$7&gt;0),INDEX(Výskyt[#Data],MATCH($B434,Výskyt[kód-P]),L$7),"")</f>
        <v/>
      </c>
      <c r="M434" s="48" t="str">
        <f ca="1">IF(AND($B434&gt;0,M$7&gt;0),INDEX(Výskyt[#Data],MATCH($B434,Výskyt[kód-P]),M$7),"")</f>
        <v/>
      </c>
      <c r="N434" s="48" t="str">
        <f ca="1">IF(AND($B434&gt;0,N$7&gt;0),INDEX(Výskyt[#Data],MATCH($B434,Výskyt[kód-P]),N$7),"")</f>
        <v/>
      </c>
      <c r="O434" s="48" t="str">
        <f ca="1">IF(AND($B434&gt;0,O$7&gt;0),INDEX(Výskyt[#Data],MATCH($B434,Výskyt[kód-P]),O$7),"")</f>
        <v/>
      </c>
      <c r="P434" s="48" t="str">
        <f ca="1">IF(AND($B434&gt;0,P$7&gt;0),INDEX(Výskyt[#Data],MATCH($B434,Výskyt[kód-P]),P$7),"")</f>
        <v/>
      </c>
      <c r="Q434" s="48" t="str">
        <f ca="1">IF(AND($B434&gt;0,Q$7&gt;0),INDEX(Výskyt[#Data],MATCH($B434,Výskyt[kód-P]),Q$7),"")</f>
        <v/>
      </c>
      <c r="R434" s="48" t="str">
        <f ca="1">IF(AND($B434&gt;0,R$7&gt;0),INDEX(Výskyt[#Data],MATCH($B434,Výskyt[kód-P]),R$7),"")</f>
        <v/>
      </c>
      <c r="S434" s="48" t="str">
        <f ca="1">IF(AND($B434&gt;0,S$7&gt;0),INDEX(Výskyt[#Data],MATCH($B434,Výskyt[kód-P]),S$7),"")</f>
        <v/>
      </c>
      <c r="T434" s="48" t="str">
        <f ca="1">IF(AND($B434&gt;0,T$7&gt;0),INDEX(Výskyt[#Data],MATCH($B434,Výskyt[kód-P]),T$7),"")</f>
        <v/>
      </c>
      <c r="U434" s="48" t="str">
        <f ca="1">IF(AND($B434&gt;0,U$7&gt;0),INDEX(Výskyt[#Data],MATCH($B434,Výskyt[kód-P]),U$7),"")</f>
        <v/>
      </c>
      <c r="V434" s="48" t="str">
        <f ca="1">IF(AND($B434&gt;0,V$7&gt;0),INDEX(Výskyt[#Data],MATCH($B434,Výskyt[kód-P]),V$7),"")</f>
        <v/>
      </c>
      <c r="W434" s="48" t="str">
        <f ca="1">IF(AND($B434&gt;0,W$7&gt;0),INDEX(Výskyt[#Data],MATCH($B434,Výskyt[kód-P]),W$7),"")</f>
        <v/>
      </c>
      <c r="X434" s="48" t="str">
        <f ca="1">IF(AND($B434&gt;0,X$7&gt;0),INDEX(Výskyt[#Data],MATCH($B434,Výskyt[kód-P]),X$7),"")</f>
        <v/>
      </c>
      <c r="Y434" s="48" t="str">
        <f ca="1">IF(AND($B434&gt;0,Y$7&gt;0),INDEX(Výskyt[#Data],MATCH($B434,Výskyt[kód-P]),Y$7),"")</f>
        <v/>
      </c>
      <c r="Z434" s="48" t="str">
        <f ca="1">IF(AND($B434&gt;0,Z$7&gt;0),INDEX(Výskyt[#Data],MATCH($B434,Výskyt[kód-P]),Z$7),"")</f>
        <v/>
      </c>
      <c r="AA434" s="48" t="str">
        <f ca="1">IF(AND($B434&gt;0,AA$7&gt;0),INDEX(Výskyt[#Data],MATCH($B434,Výskyt[kód-P]),AA$7),"")</f>
        <v/>
      </c>
      <c r="AB434" s="48" t="str">
        <f ca="1">IF(AND($B434&gt;0,AB$7&gt;0),INDEX(Výskyt[#Data],MATCH($B434,Výskyt[kód-P]),AB$7),"")</f>
        <v/>
      </c>
      <c r="AC434" s="48" t="str">
        <f ca="1">IF(AND($B434&gt;0,AC$7&gt;0),INDEX(Výskyt[#Data],MATCH($B434,Výskyt[kód-P]),AC$7),"")</f>
        <v/>
      </c>
      <c r="AD434" s="48" t="str">
        <f ca="1">IF(AND($B434&gt;0,AD$7&gt;0),INDEX(Výskyt[#Data],MATCH($B434,Výskyt[kód-P]),AD$7),"")</f>
        <v/>
      </c>
      <c r="AE434" s="48" t="str">
        <f ca="1">IF(AND($B434&gt;0,AE$7&gt;0),INDEX(Výskyt[#Data],MATCH($B434,Výskyt[kód-P]),AE$7),"")</f>
        <v/>
      </c>
      <c r="AF434" s="48" t="str">
        <f ca="1">IF(AND($B434&gt;0,AF$7&gt;0),INDEX(Výskyt[#Data],MATCH($B434,Výskyt[kód-P]),AF$7),"")</f>
        <v/>
      </c>
      <c r="AG434" s="48" t="str">
        <f ca="1">IF(AND($B434&gt;0,AG$7&gt;0),INDEX(Výskyt[#Data],MATCH($B434,Výskyt[kód-P]),AG$7),"")</f>
        <v/>
      </c>
      <c r="AH434" s="48" t="str">
        <f ca="1">IF(AND($B434&gt;0,AH$7&gt;0),INDEX(Výskyt[#Data],MATCH($B434,Výskyt[kód-P]),AH$7),"")</f>
        <v/>
      </c>
      <c r="AI434" s="48" t="str">
        <f ca="1">IF(AND($B434&gt;0,AI$7&gt;0),INDEX(Výskyt[#Data],MATCH($B434,Výskyt[kód-P]),AI$7),"")</f>
        <v/>
      </c>
      <c r="AJ434" s="48" t="str">
        <f ca="1">IF(AND($B434&gt;0,AJ$7&gt;0),INDEX(Výskyt[#Data],MATCH($B434,Výskyt[kód-P]),AJ$7),"")</f>
        <v/>
      </c>
      <c r="AK434" s="48" t="str">
        <f ca="1">IF(AND($B434&gt;0,AK$7&gt;0),INDEX(Výskyt[#Data],MATCH($B434,Výskyt[kód-P]),AK$7),"")</f>
        <v/>
      </c>
      <c r="AL434" s="48" t="str">
        <f ca="1">IF(AND($B434&gt;0,AL$7&gt;0),INDEX(Výskyt[#Data],MATCH($B434,Výskyt[kód-P]),AL$7),"")</f>
        <v/>
      </c>
      <c r="AM434" s="48" t="str">
        <f ca="1">IF(AND($B434&gt;0,AM$7&gt;0),INDEX(Výskyt[#Data],MATCH($B434,Výskyt[kód-P]),AM$7),"")</f>
        <v/>
      </c>
      <c r="AN434" s="48" t="str">
        <f ca="1">IF(AND($B434&gt;0,AN$7&gt;0),INDEX(Výskyt[#Data],MATCH($B434,Výskyt[kód-P]),AN$7),"")</f>
        <v/>
      </c>
      <c r="AO434" s="48" t="str">
        <f ca="1">IF(AND($B434&gt;0,AO$7&gt;0),INDEX(Výskyt[#Data],MATCH($B434,Výskyt[kód-P]),AO$7),"")</f>
        <v/>
      </c>
      <c r="AP434" s="48" t="str">
        <f ca="1">IF(AND($B434&gt;0,AP$7&gt;0),INDEX(Výskyt[#Data],MATCH($B434,Výskyt[kód-P]),AP$7),"")</f>
        <v/>
      </c>
      <c r="AQ434" s="48" t="str">
        <f ca="1">IF(AND($B434&gt;0,AQ$7&gt;0),INDEX(Výskyt[#Data],MATCH($B434,Výskyt[kód-P]),AQ$7),"")</f>
        <v/>
      </c>
      <c r="AR434" s="48" t="str">
        <f ca="1">IF(AND($B434&gt;0,AR$7&gt;0),INDEX(Výskyt[#Data],MATCH($B434,Výskyt[kód-P]),AR$7),"")</f>
        <v/>
      </c>
      <c r="AS434" s="48" t="str">
        <f ca="1">IF(AND($B434&gt;0,AS$7&gt;0),INDEX(Výskyt[#Data],MATCH($B434,Výskyt[kód-P]),AS$7),"")</f>
        <v/>
      </c>
      <c r="AT434" s="48" t="str">
        <f ca="1">IF(AND($B434&gt;0,AT$7&gt;0),INDEX(Výskyt[#Data],MATCH($B434,Výskyt[kód-P]),AT$7),"")</f>
        <v/>
      </c>
      <c r="AU434" s="48" t="str">
        <f ca="1">IF(AND($B434&gt;0,AU$7&gt;0),INDEX(Výskyt[#Data],MATCH($B434,Výskyt[kód-P]),AU$7),"")</f>
        <v/>
      </c>
      <c r="AV434" s="48" t="str">
        <f ca="1">IF(AND($B434&gt;0,AV$7&gt;0),INDEX(Výskyt[#Data],MATCH($B434,Výskyt[kód-P]),AV$7),"")</f>
        <v/>
      </c>
      <c r="AW434" s="48" t="str">
        <f ca="1">IF(AND($B434&gt;0,AW$7&gt;0),INDEX(Výskyt[#Data],MATCH($B434,Výskyt[kód-P]),AW$7),"")</f>
        <v/>
      </c>
      <c r="AX434" s="48" t="str">
        <f ca="1">IF(AND($B434&gt;0,AX$7&gt;0),INDEX(Výskyt[#Data],MATCH($B434,Výskyt[kód-P]),AX$7),"")</f>
        <v/>
      </c>
      <c r="AY434" s="48" t="str">
        <f ca="1">IF(AND($B434&gt;0,AY$7&gt;0),INDEX(Výskyt[#Data],MATCH($B434,Výskyt[kód-P]),AY$7),"")</f>
        <v/>
      </c>
      <c r="AZ434" s="48" t="str">
        <f ca="1">IF(AND($B434&gt;0,AZ$7&gt;0),INDEX(Výskyt[#Data],MATCH($B434,Výskyt[kód-P]),AZ$7),"")</f>
        <v/>
      </c>
      <c r="BA434" s="48" t="str">
        <f ca="1">IF(AND($B434&gt;0,BA$7&gt;0),INDEX(Výskyt[#Data],MATCH($B434,Výskyt[kód-P]),BA$7),"")</f>
        <v/>
      </c>
    </row>
    <row r="435" spans="1:53" x14ac:dyDescent="0.4">
      <c r="A435" s="54">
        <v>427</v>
      </c>
      <c r="B435" s="55" t="str">
        <f>IFERROR(INDEX(Výskyt[[poradie]:[kód-P]],MATCH(A435,Výskyt[poradie],0),2),"")</f>
        <v/>
      </c>
      <c r="C435" s="55" t="str">
        <f>IFERROR(INDEX(Cenník[[Kód]:[Názov]],MATCH($B435,Cenník[Kód]),2),"")</f>
        <v/>
      </c>
      <c r="D435" s="48" t="str">
        <f t="shared" ca="1" si="22"/>
        <v/>
      </c>
      <c r="E435" s="56" t="str">
        <f>IFERROR(INDEX(Cenník[[KódN]:[JC]],MATCH($B435,Cenník[KódN]),2),"")</f>
        <v/>
      </c>
      <c r="F435" s="57" t="str">
        <f t="shared" ca="1" si="23"/>
        <v/>
      </c>
      <c r="G435" s="42"/>
      <c r="H435" s="58" t="str">
        <f t="shared" si="24"/>
        <v/>
      </c>
      <c r="I435" s="48" t="str">
        <f ca="1">IF(AND($B435&gt;0,I$7&gt;0),INDEX(Výskyt[#Data],MATCH($B435,Výskyt[kód-P]),I$7),"")</f>
        <v/>
      </c>
      <c r="J435" s="48" t="str">
        <f ca="1">IF(AND($B435&gt;0,J$7&gt;0),INDEX(Výskyt[#Data],MATCH($B435,Výskyt[kód-P]),J$7),"")</f>
        <v/>
      </c>
      <c r="K435" s="48" t="str">
        <f ca="1">IF(AND($B435&gt;0,K$7&gt;0),INDEX(Výskyt[#Data],MATCH($B435,Výskyt[kód-P]),K$7),"")</f>
        <v/>
      </c>
      <c r="L435" s="48" t="str">
        <f ca="1">IF(AND($B435&gt;0,L$7&gt;0),INDEX(Výskyt[#Data],MATCH($B435,Výskyt[kód-P]),L$7),"")</f>
        <v/>
      </c>
      <c r="M435" s="48" t="str">
        <f ca="1">IF(AND($B435&gt;0,M$7&gt;0),INDEX(Výskyt[#Data],MATCH($B435,Výskyt[kód-P]),M$7),"")</f>
        <v/>
      </c>
      <c r="N435" s="48" t="str">
        <f ca="1">IF(AND($B435&gt;0,N$7&gt;0),INDEX(Výskyt[#Data],MATCH($B435,Výskyt[kód-P]),N$7),"")</f>
        <v/>
      </c>
      <c r="O435" s="48" t="str">
        <f ca="1">IF(AND($B435&gt;0,O$7&gt;0),INDEX(Výskyt[#Data],MATCH($B435,Výskyt[kód-P]),O$7),"")</f>
        <v/>
      </c>
      <c r="P435" s="48" t="str">
        <f ca="1">IF(AND($B435&gt;0,P$7&gt;0),INDEX(Výskyt[#Data],MATCH($B435,Výskyt[kód-P]),P$7),"")</f>
        <v/>
      </c>
      <c r="Q435" s="48" t="str">
        <f ca="1">IF(AND($B435&gt;0,Q$7&gt;0),INDEX(Výskyt[#Data],MATCH($B435,Výskyt[kód-P]),Q$7),"")</f>
        <v/>
      </c>
      <c r="R435" s="48" t="str">
        <f ca="1">IF(AND($B435&gt;0,R$7&gt;0),INDEX(Výskyt[#Data],MATCH($B435,Výskyt[kód-P]),R$7),"")</f>
        <v/>
      </c>
      <c r="S435" s="48" t="str">
        <f ca="1">IF(AND($B435&gt;0,S$7&gt;0),INDEX(Výskyt[#Data],MATCH($B435,Výskyt[kód-P]),S$7),"")</f>
        <v/>
      </c>
      <c r="T435" s="48" t="str">
        <f ca="1">IF(AND($B435&gt;0,T$7&gt;0),INDEX(Výskyt[#Data],MATCH($B435,Výskyt[kód-P]),T$7),"")</f>
        <v/>
      </c>
      <c r="U435" s="48" t="str">
        <f ca="1">IF(AND($B435&gt;0,U$7&gt;0),INDEX(Výskyt[#Data],MATCH($B435,Výskyt[kód-P]),U$7),"")</f>
        <v/>
      </c>
      <c r="V435" s="48" t="str">
        <f ca="1">IF(AND($B435&gt;0,V$7&gt;0),INDEX(Výskyt[#Data],MATCH($B435,Výskyt[kód-P]),V$7),"")</f>
        <v/>
      </c>
      <c r="W435" s="48" t="str">
        <f ca="1">IF(AND($B435&gt;0,W$7&gt;0),INDEX(Výskyt[#Data],MATCH($B435,Výskyt[kód-P]),W$7),"")</f>
        <v/>
      </c>
      <c r="X435" s="48" t="str">
        <f ca="1">IF(AND($B435&gt;0,X$7&gt;0),INDEX(Výskyt[#Data],MATCH($B435,Výskyt[kód-P]),X$7),"")</f>
        <v/>
      </c>
      <c r="Y435" s="48" t="str">
        <f ca="1">IF(AND($B435&gt;0,Y$7&gt;0),INDEX(Výskyt[#Data],MATCH($B435,Výskyt[kód-P]),Y$7),"")</f>
        <v/>
      </c>
      <c r="Z435" s="48" t="str">
        <f ca="1">IF(AND($B435&gt;0,Z$7&gt;0),INDEX(Výskyt[#Data],MATCH($B435,Výskyt[kód-P]),Z$7),"")</f>
        <v/>
      </c>
      <c r="AA435" s="48" t="str">
        <f ca="1">IF(AND($B435&gt;0,AA$7&gt;0),INDEX(Výskyt[#Data],MATCH($B435,Výskyt[kód-P]),AA$7),"")</f>
        <v/>
      </c>
      <c r="AB435" s="48" t="str">
        <f ca="1">IF(AND($B435&gt;0,AB$7&gt;0),INDEX(Výskyt[#Data],MATCH($B435,Výskyt[kód-P]),AB$7),"")</f>
        <v/>
      </c>
      <c r="AC435" s="48" t="str">
        <f ca="1">IF(AND($B435&gt;0,AC$7&gt;0),INDEX(Výskyt[#Data],MATCH($B435,Výskyt[kód-P]),AC$7),"")</f>
        <v/>
      </c>
      <c r="AD435" s="48" t="str">
        <f ca="1">IF(AND($B435&gt;0,AD$7&gt;0),INDEX(Výskyt[#Data],MATCH($B435,Výskyt[kód-P]),AD$7),"")</f>
        <v/>
      </c>
      <c r="AE435" s="48" t="str">
        <f ca="1">IF(AND($B435&gt;0,AE$7&gt;0),INDEX(Výskyt[#Data],MATCH($B435,Výskyt[kód-P]),AE$7),"")</f>
        <v/>
      </c>
      <c r="AF435" s="48" t="str">
        <f ca="1">IF(AND($B435&gt;0,AF$7&gt;0),INDEX(Výskyt[#Data],MATCH($B435,Výskyt[kód-P]),AF$7),"")</f>
        <v/>
      </c>
      <c r="AG435" s="48" t="str">
        <f ca="1">IF(AND($B435&gt;0,AG$7&gt;0),INDEX(Výskyt[#Data],MATCH($B435,Výskyt[kód-P]),AG$7),"")</f>
        <v/>
      </c>
      <c r="AH435" s="48" t="str">
        <f ca="1">IF(AND($B435&gt;0,AH$7&gt;0),INDEX(Výskyt[#Data],MATCH($B435,Výskyt[kód-P]),AH$7),"")</f>
        <v/>
      </c>
      <c r="AI435" s="48" t="str">
        <f ca="1">IF(AND($B435&gt;0,AI$7&gt;0),INDEX(Výskyt[#Data],MATCH($B435,Výskyt[kód-P]),AI$7),"")</f>
        <v/>
      </c>
      <c r="AJ435" s="48" t="str">
        <f ca="1">IF(AND($B435&gt;0,AJ$7&gt;0),INDEX(Výskyt[#Data],MATCH($B435,Výskyt[kód-P]),AJ$7),"")</f>
        <v/>
      </c>
      <c r="AK435" s="48" t="str">
        <f ca="1">IF(AND($B435&gt;0,AK$7&gt;0),INDEX(Výskyt[#Data],MATCH($B435,Výskyt[kód-P]),AK$7),"")</f>
        <v/>
      </c>
      <c r="AL435" s="48" t="str">
        <f ca="1">IF(AND($B435&gt;0,AL$7&gt;0),INDEX(Výskyt[#Data],MATCH($B435,Výskyt[kód-P]),AL$7),"")</f>
        <v/>
      </c>
      <c r="AM435" s="48" t="str">
        <f ca="1">IF(AND($B435&gt;0,AM$7&gt;0),INDEX(Výskyt[#Data],MATCH($B435,Výskyt[kód-P]),AM$7),"")</f>
        <v/>
      </c>
      <c r="AN435" s="48" t="str">
        <f ca="1">IF(AND($B435&gt;0,AN$7&gt;0),INDEX(Výskyt[#Data],MATCH($B435,Výskyt[kód-P]),AN$7),"")</f>
        <v/>
      </c>
      <c r="AO435" s="48" t="str">
        <f ca="1">IF(AND($B435&gt;0,AO$7&gt;0),INDEX(Výskyt[#Data],MATCH($B435,Výskyt[kód-P]),AO$7),"")</f>
        <v/>
      </c>
      <c r="AP435" s="48" t="str">
        <f ca="1">IF(AND($B435&gt;0,AP$7&gt;0),INDEX(Výskyt[#Data],MATCH($B435,Výskyt[kód-P]),AP$7),"")</f>
        <v/>
      </c>
      <c r="AQ435" s="48" t="str">
        <f ca="1">IF(AND($B435&gt;0,AQ$7&gt;0),INDEX(Výskyt[#Data],MATCH($B435,Výskyt[kód-P]),AQ$7),"")</f>
        <v/>
      </c>
      <c r="AR435" s="48" t="str">
        <f ca="1">IF(AND($B435&gt;0,AR$7&gt;0),INDEX(Výskyt[#Data],MATCH($B435,Výskyt[kód-P]),AR$7),"")</f>
        <v/>
      </c>
      <c r="AS435" s="48" t="str">
        <f ca="1">IF(AND($B435&gt;0,AS$7&gt;0),INDEX(Výskyt[#Data],MATCH($B435,Výskyt[kód-P]),AS$7),"")</f>
        <v/>
      </c>
      <c r="AT435" s="48" t="str">
        <f ca="1">IF(AND($B435&gt;0,AT$7&gt;0),INDEX(Výskyt[#Data],MATCH($B435,Výskyt[kód-P]),AT$7),"")</f>
        <v/>
      </c>
      <c r="AU435" s="48" t="str">
        <f ca="1">IF(AND($B435&gt;0,AU$7&gt;0),INDEX(Výskyt[#Data],MATCH($B435,Výskyt[kód-P]),AU$7),"")</f>
        <v/>
      </c>
      <c r="AV435" s="48" t="str">
        <f ca="1">IF(AND($B435&gt;0,AV$7&gt;0),INDEX(Výskyt[#Data],MATCH($B435,Výskyt[kód-P]),AV$7),"")</f>
        <v/>
      </c>
      <c r="AW435" s="48" t="str">
        <f ca="1">IF(AND($B435&gt;0,AW$7&gt;0),INDEX(Výskyt[#Data],MATCH($B435,Výskyt[kód-P]),AW$7),"")</f>
        <v/>
      </c>
      <c r="AX435" s="48" t="str">
        <f ca="1">IF(AND($B435&gt;0,AX$7&gt;0),INDEX(Výskyt[#Data],MATCH($B435,Výskyt[kód-P]),AX$7),"")</f>
        <v/>
      </c>
      <c r="AY435" s="48" t="str">
        <f ca="1">IF(AND($B435&gt;0,AY$7&gt;0),INDEX(Výskyt[#Data],MATCH($B435,Výskyt[kód-P]),AY$7),"")</f>
        <v/>
      </c>
      <c r="AZ435" s="48" t="str">
        <f ca="1">IF(AND($B435&gt;0,AZ$7&gt;0),INDEX(Výskyt[#Data],MATCH($B435,Výskyt[kód-P]),AZ$7),"")</f>
        <v/>
      </c>
      <c r="BA435" s="48" t="str">
        <f ca="1">IF(AND($B435&gt;0,BA$7&gt;0),INDEX(Výskyt[#Data],MATCH($B435,Výskyt[kód-P]),BA$7),"")</f>
        <v/>
      </c>
    </row>
    <row r="436" spans="1:53" x14ac:dyDescent="0.4">
      <c r="A436" s="54">
        <v>428</v>
      </c>
      <c r="B436" s="55" t="str">
        <f>IFERROR(INDEX(Výskyt[[poradie]:[kód-P]],MATCH(A436,Výskyt[poradie],0),2),"")</f>
        <v/>
      </c>
      <c r="C436" s="55" t="str">
        <f>IFERROR(INDEX(Cenník[[Kód]:[Názov]],MATCH($B436,Cenník[Kód]),2),"")</f>
        <v/>
      </c>
      <c r="D436" s="48" t="str">
        <f t="shared" ca="1" si="22"/>
        <v/>
      </c>
      <c r="E436" s="56" t="str">
        <f>IFERROR(INDEX(Cenník[[KódN]:[JC]],MATCH($B436,Cenník[KódN]),2),"")</f>
        <v/>
      </c>
      <c r="F436" s="57" t="str">
        <f t="shared" ca="1" si="23"/>
        <v/>
      </c>
      <c r="G436" s="42"/>
      <c r="H436" s="58" t="str">
        <f t="shared" si="24"/>
        <v/>
      </c>
      <c r="I436" s="48" t="str">
        <f ca="1">IF(AND($B436&gt;0,I$7&gt;0),INDEX(Výskyt[#Data],MATCH($B436,Výskyt[kód-P]),I$7),"")</f>
        <v/>
      </c>
      <c r="J436" s="48" t="str">
        <f ca="1">IF(AND($B436&gt;0,J$7&gt;0),INDEX(Výskyt[#Data],MATCH($B436,Výskyt[kód-P]),J$7),"")</f>
        <v/>
      </c>
      <c r="K436" s="48" t="str">
        <f ca="1">IF(AND($B436&gt;0,K$7&gt;0),INDEX(Výskyt[#Data],MATCH($B436,Výskyt[kód-P]),K$7),"")</f>
        <v/>
      </c>
      <c r="L436" s="48" t="str">
        <f ca="1">IF(AND($B436&gt;0,L$7&gt;0),INDEX(Výskyt[#Data],MATCH($B436,Výskyt[kód-P]),L$7),"")</f>
        <v/>
      </c>
      <c r="M436" s="48" t="str">
        <f ca="1">IF(AND($B436&gt;0,M$7&gt;0),INDEX(Výskyt[#Data],MATCH($B436,Výskyt[kód-P]),M$7),"")</f>
        <v/>
      </c>
      <c r="N436" s="48" t="str">
        <f ca="1">IF(AND($B436&gt;0,N$7&gt;0),INDEX(Výskyt[#Data],MATCH($B436,Výskyt[kód-P]),N$7),"")</f>
        <v/>
      </c>
      <c r="O436" s="48" t="str">
        <f ca="1">IF(AND($B436&gt;0,O$7&gt;0),INDEX(Výskyt[#Data],MATCH($B436,Výskyt[kód-P]),O$7),"")</f>
        <v/>
      </c>
      <c r="P436" s="48" t="str">
        <f ca="1">IF(AND($B436&gt;0,P$7&gt;0),INDEX(Výskyt[#Data],MATCH($B436,Výskyt[kód-P]),P$7),"")</f>
        <v/>
      </c>
      <c r="Q436" s="48" t="str">
        <f ca="1">IF(AND($B436&gt;0,Q$7&gt;0),INDEX(Výskyt[#Data],MATCH($B436,Výskyt[kód-P]),Q$7),"")</f>
        <v/>
      </c>
      <c r="R436" s="48" t="str">
        <f ca="1">IF(AND($B436&gt;0,R$7&gt;0),INDEX(Výskyt[#Data],MATCH($B436,Výskyt[kód-P]),R$7),"")</f>
        <v/>
      </c>
      <c r="S436" s="48" t="str">
        <f ca="1">IF(AND($B436&gt;0,S$7&gt;0),INDEX(Výskyt[#Data],MATCH($B436,Výskyt[kód-P]),S$7),"")</f>
        <v/>
      </c>
      <c r="T436" s="48" t="str">
        <f ca="1">IF(AND($B436&gt;0,T$7&gt;0),INDEX(Výskyt[#Data],MATCH($B436,Výskyt[kód-P]),T$7),"")</f>
        <v/>
      </c>
      <c r="U436" s="48" t="str">
        <f ca="1">IF(AND($B436&gt;0,U$7&gt;0),INDEX(Výskyt[#Data],MATCH($B436,Výskyt[kód-P]),U$7),"")</f>
        <v/>
      </c>
      <c r="V436" s="48" t="str">
        <f ca="1">IF(AND($B436&gt;0,V$7&gt;0),INDEX(Výskyt[#Data],MATCH($B436,Výskyt[kód-P]),V$7),"")</f>
        <v/>
      </c>
      <c r="W436" s="48" t="str">
        <f ca="1">IF(AND($B436&gt;0,W$7&gt;0),INDEX(Výskyt[#Data],MATCH($B436,Výskyt[kód-P]),W$7),"")</f>
        <v/>
      </c>
      <c r="X436" s="48" t="str">
        <f ca="1">IF(AND($B436&gt;0,X$7&gt;0),INDEX(Výskyt[#Data],MATCH($B436,Výskyt[kód-P]),X$7),"")</f>
        <v/>
      </c>
      <c r="Y436" s="48" t="str">
        <f ca="1">IF(AND($B436&gt;0,Y$7&gt;0),INDEX(Výskyt[#Data],MATCH($B436,Výskyt[kód-P]),Y$7),"")</f>
        <v/>
      </c>
      <c r="Z436" s="48" t="str">
        <f ca="1">IF(AND($B436&gt;0,Z$7&gt;0),INDEX(Výskyt[#Data],MATCH($B436,Výskyt[kód-P]),Z$7),"")</f>
        <v/>
      </c>
      <c r="AA436" s="48" t="str">
        <f ca="1">IF(AND($B436&gt;0,AA$7&gt;0),INDEX(Výskyt[#Data],MATCH($B436,Výskyt[kód-P]),AA$7),"")</f>
        <v/>
      </c>
      <c r="AB436" s="48" t="str">
        <f ca="1">IF(AND($B436&gt;0,AB$7&gt;0),INDEX(Výskyt[#Data],MATCH($B436,Výskyt[kód-P]),AB$7),"")</f>
        <v/>
      </c>
      <c r="AC436" s="48" t="str">
        <f ca="1">IF(AND($B436&gt;0,AC$7&gt;0),INDEX(Výskyt[#Data],MATCH($B436,Výskyt[kód-P]),AC$7),"")</f>
        <v/>
      </c>
      <c r="AD436" s="48" t="str">
        <f ca="1">IF(AND($B436&gt;0,AD$7&gt;0),INDEX(Výskyt[#Data],MATCH($B436,Výskyt[kód-P]),AD$7),"")</f>
        <v/>
      </c>
      <c r="AE436" s="48" t="str">
        <f ca="1">IF(AND($B436&gt;0,AE$7&gt;0),INDEX(Výskyt[#Data],MATCH($B436,Výskyt[kód-P]),AE$7),"")</f>
        <v/>
      </c>
      <c r="AF436" s="48" t="str">
        <f ca="1">IF(AND($B436&gt;0,AF$7&gt;0),INDEX(Výskyt[#Data],MATCH($B436,Výskyt[kód-P]),AF$7),"")</f>
        <v/>
      </c>
      <c r="AG436" s="48" t="str">
        <f ca="1">IF(AND($B436&gt;0,AG$7&gt;0),INDEX(Výskyt[#Data],MATCH($B436,Výskyt[kód-P]),AG$7),"")</f>
        <v/>
      </c>
      <c r="AH436" s="48" t="str">
        <f ca="1">IF(AND($B436&gt;0,AH$7&gt;0),INDEX(Výskyt[#Data],MATCH($B436,Výskyt[kód-P]),AH$7),"")</f>
        <v/>
      </c>
      <c r="AI436" s="48" t="str">
        <f ca="1">IF(AND($B436&gt;0,AI$7&gt;0),INDEX(Výskyt[#Data],MATCH($B436,Výskyt[kód-P]),AI$7),"")</f>
        <v/>
      </c>
      <c r="AJ436" s="48" t="str">
        <f ca="1">IF(AND($B436&gt;0,AJ$7&gt;0),INDEX(Výskyt[#Data],MATCH($B436,Výskyt[kód-P]),AJ$7),"")</f>
        <v/>
      </c>
      <c r="AK436" s="48" t="str">
        <f ca="1">IF(AND($B436&gt;0,AK$7&gt;0),INDEX(Výskyt[#Data],MATCH($B436,Výskyt[kód-P]),AK$7),"")</f>
        <v/>
      </c>
      <c r="AL436" s="48" t="str">
        <f ca="1">IF(AND($B436&gt;0,AL$7&gt;0),INDEX(Výskyt[#Data],MATCH($B436,Výskyt[kód-P]),AL$7),"")</f>
        <v/>
      </c>
      <c r="AM436" s="48" t="str">
        <f ca="1">IF(AND($B436&gt;0,AM$7&gt;0),INDEX(Výskyt[#Data],MATCH($B436,Výskyt[kód-P]),AM$7),"")</f>
        <v/>
      </c>
      <c r="AN436" s="48" t="str">
        <f ca="1">IF(AND($B436&gt;0,AN$7&gt;0),INDEX(Výskyt[#Data],MATCH($B436,Výskyt[kód-P]),AN$7),"")</f>
        <v/>
      </c>
      <c r="AO436" s="48" t="str">
        <f ca="1">IF(AND($B436&gt;0,AO$7&gt;0),INDEX(Výskyt[#Data],MATCH($B436,Výskyt[kód-P]),AO$7),"")</f>
        <v/>
      </c>
      <c r="AP436" s="48" t="str">
        <f ca="1">IF(AND($B436&gt;0,AP$7&gt;0),INDEX(Výskyt[#Data],MATCH($B436,Výskyt[kód-P]),AP$7),"")</f>
        <v/>
      </c>
      <c r="AQ436" s="48" t="str">
        <f ca="1">IF(AND($B436&gt;0,AQ$7&gt;0),INDEX(Výskyt[#Data],MATCH($B436,Výskyt[kód-P]),AQ$7),"")</f>
        <v/>
      </c>
      <c r="AR436" s="48" t="str">
        <f ca="1">IF(AND($B436&gt;0,AR$7&gt;0),INDEX(Výskyt[#Data],MATCH($B436,Výskyt[kód-P]),AR$7),"")</f>
        <v/>
      </c>
      <c r="AS436" s="48" t="str">
        <f ca="1">IF(AND($B436&gt;0,AS$7&gt;0),INDEX(Výskyt[#Data],MATCH($B436,Výskyt[kód-P]),AS$7),"")</f>
        <v/>
      </c>
      <c r="AT436" s="48" t="str">
        <f ca="1">IF(AND($B436&gt;0,AT$7&gt;0),INDEX(Výskyt[#Data],MATCH($B436,Výskyt[kód-P]),AT$7),"")</f>
        <v/>
      </c>
      <c r="AU436" s="48" t="str">
        <f ca="1">IF(AND($B436&gt;0,AU$7&gt;0),INDEX(Výskyt[#Data],MATCH($B436,Výskyt[kód-P]),AU$7),"")</f>
        <v/>
      </c>
      <c r="AV436" s="48" t="str">
        <f ca="1">IF(AND($B436&gt;0,AV$7&gt;0),INDEX(Výskyt[#Data],MATCH($B436,Výskyt[kód-P]),AV$7),"")</f>
        <v/>
      </c>
      <c r="AW436" s="48" t="str">
        <f ca="1">IF(AND($B436&gt;0,AW$7&gt;0),INDEX(Výskyt[#Data],MATCH($B436,Výskyt[kód-P]),AW$7),"")</f>
        <v/>
      </c>
      <c r="AX436" s="48" t="str">
        <f ca="1">IF(AND($B436&gt;0,AX$7&gt;0),INDEX(Výskyt[#Data],MATCH($B436,Výskyt[kód-P]),AX$7),"")</f>
        <v/>
      </c>
      <c r="AY436" s="48" t="str">
        <f ca="1">IF(AND($B436&gt;0,AY$7&gt;0),INDEX(Výskyt[#Data],MATCH($B436,Výskyt[kód-P]),AY$7),"")</f>
        <v/>
      </c>
      <c r="AZ436" s="48" t="str">
        <f ca="1">IF(AND($B436&gt;0,AZ$7&gt;0),INDEX(Výskyt[#Data],MATCH($B436,Výskyt[kód-P]),AZ$7),"")</f>
        <v/>
      </c>
      <c r="BA436" s="48" t="str">
        <f ca="1">IF(AND($B436&gt;0,BA$7&gt;0),INDEX(Výskyt[#Data],MATCH($B436,Výskyt[kód-P]),BA$7),"")</f>
        <v/>
      </c>
    </row>
    <row r="437" spans="1:53" x14ac:dyDescent="0.4">
      <c r="A437" s="54">
        <v>429</v>
      </c>
      <c r="B437" s="55" t="str">
        <f>IFERROR(INDEX(Výskyt[[poradie]:[kód-P]],MATCH(A437,Výskyt[poradie],0),2),"")</f>
        <v/>
      </c>
      <c r="C437" s="55" t="str">
        <f>IFERROR(INDEX(Cenník[[Kód]:[Názov]],MATCH($B437,Cenník[Kód]),2),"")</f>
        <v/>
      </c>
      <c r="D437" s="48" t="str">
        <f t="shared" ca="1" si="22"/>
        <v/>
      </c>
      <c r="E437" s="56" t="str">
        <f>IFERROR(INDEX(Cenník[[KódN]:[JC]],MATCH($B437,Cenník[KódN]),2),"")</f>
        <v/>
      </c>
      <c r="F437" s="57" t="str">
        <f t="shared" ca="1" si="23"/>
        <v/>
      </c>
      <c r="G437" s="42"/>
      <c r="H437" s="58" t="str">
        <f t="shared" si="24"/>
        <v/>
      </c>
      <c r="I437" s="48" t="str">
        <f ca="1">IF(AND($B437&gt;0,I$7&gt;0),INDEX(Výskyt[#Data],MATCH($B437,Výskyt[kód-P]),I$7),"")</f>
        <v/>
      </c>
      <c r="J437" s="48" t="str">
        <f ca="1">IF(AND($B437&gt;0,J$7&gt;0),INDEX(Výskyt[#Data],MATCH($B437,Výskyt[kód-P]),J$7),"")</f>
        <v/>
      </c>
      <c r="K437" s="48" t="str">
        <f ca="1">IF(AND($B437&gt;0,K$7&gt;0),INDEX(Výskyt[#Data],MATCH($B437,Výskyt[kód-P]),K$7),"")</f>
        <v/>
      </c>
      <c r="L437" s="48" t="str">
        <f ca="1">IF(AND($B437&gt;0,L$7&gt;0),INDEX(Výskyt[#Data],MATCH($B437,Výskyt[kód-P]),L$7),"")</f>
        <v/>
      </c>
      <c r="M437" s="48" t="str">
        <f ca="1">IF(AND($B437&gt;0,M$7&gt;0),INDEX(Výskyt[#Data],MATCH($B437,Výskyt[kód-P]),M$7),"")</f>
        <v/>
      </c>
      <c r="N437" s="48" t="str">
        <f ca="1">IF(AND($B437&gt;0,N$7&gt;0),INDEX(Výskyt[#Data],MATCH($B437,Výskyt[kód-P]),N$7),"")</f>
        <v/>
      </c>
      <c r="O437" s="48" t="str">
        <f ca="1">IF(AND($B437&gt;0,O$7&gt;0),INDEX(Výskyt[#Data],MATCH($B437,Výskyt[kód-P]),O$7),"")</f>
        <v/>
      </c>
      <c r="P437" s="48" t="str">
        <f ca="1">IF(AND($B437&gt;0,P$7&gt;0),INDEX(Výskyt[#Data],MATCH($B437,Výskyt[kód-P]),P$7),"")</f>
        <v/>
      </c>
      <c r="Q437" s="48" t="str">
        <f ca="1">IF(AND($B437&gt;0,Q$7&gt;0),INDEX(Výskyt[#Data],MATCH($B437,Výskyt[kód-P]),Q$7),"")</f>
        <v/>
      </c>
      <c r="R437" s="48" t="str">
        <f ca="1">IF(AND($B437&gt;0,R$7&gt;0),INDEX(Výskyt[#Data],MATCH($B437,Výskyt[kód-P]),R$7),"")</f>
        <v/>
      </c>
      <c r="S437" s="48" t="str">
        <f ca="1">IF(AND($B437&gt;0,S$7&gt;0),INDEX(Výskyt[#Data],MATCH($B437,Výskyt[kód-P]),S$7),"")</f>
        <v/>
      </c>
      <c r="T437" s="48" t="str">
        <f ca="1">IF(AND($B437&gt;0,T$7&gt;0),INDEX(Výskyt[#Data],MATCH($B437,Výskyt[kód-P]),T$7),"")</f>
        <v/>
      </c>
      <c r="U437" s="48" t="str">
        <f ca="1">IF(AND($B437&gt;0,U$7&gt;0),INDEX(Výskyt[#Data],MATCH($B437,Výskyt[kód-P]),U$7),"")</f>
        <v/>
      </c>
      <c r="V437" s="48" t="str">
        <f ca="1">IF(AND($B437&gt;0,V$7&gt;0),INDEX(Výskyt[#Data],MATCH($B437,Výskyt[kód-P]),V$7),"")</f>
        <v/>
      </c>
      <c r="W437" s="48" t="str">
        <f ca="1">IF(AND($B437&gt;0,W$7&gt;0),INDEX(Výskyt[#Data],MATCH($B437,Výskyt[kód-P]),W$7),"")</f>
        <v/>
      </c>
      <c r="X437" s="48" t="str">
        <f ca="1">IF(AND($B437&gt;0,X$7&gt;0),INDEX(Výskyt[#Data],MATCH($B437,Výskyt[kód-P]),X$7),"")</f>
        <v/>
      </c>
      <c r="Y437" s="48" t="str">
        <f ca="1">IF(AND($B437&gt;0,Y$7&gt;0),INDEX(Výskyt[#Data],MATCH($B437,Výskyt[kód-P]),Y$7),"")</f>
        <v/>
      </c>
      <c r="Z437" s="48" t="str">
        <f ca="1">IF(AND($B437&gt;0,Z$7&gt;0),INDEX(Výskyt[#Data],MATCH($B437,Výskyt[kód-P]),Z$7),"")</f>
        <v/>
      </c>
      <c r="AA437" s="48" t="str">
        <f ca="1">IF(AND($B437&gt;0,AA$7&gt;0),INDEX(Výskyt[#Data],MATCH($B437,Výskyt[kód-P]),AA$7),"")</f>
        <v/>
      </c>
      <c r="AB437" s="48" t="str">
        <f ca="1">IF(AND($B437&gt;0,AB$7&gt;0),INDEX(Výskyt[#Data],MATCH($B437,Výskyt[kód-P]),AB$7),"")</f>
        <v/>
      </c>
      <c r="AC437" s="48" t="str">
        <f ca="1">IF(AND($B437&gt;0,AC$7&gt;0),INDEX(Výskyt[#Data],MATCH($B437,Výskyt[kód-P]),AC$7),"")</f>
        <v/>
      </c>
      <c r="AD437" s="48" t="str">
        <f ca="1">IF(AND($B437&gt;0,AD$7&gt;0),INDEX(Výskyt[#Data],MATCH($B437,Výskyt[kód-P]),AD$7),"")</f>
        <v/>
      </c>
      <c r="AE437" s="48" t="str">
        <f ca="1">IF(AND($B437&gt;0,AE$7&gt;0),INDEX(Výskyt[#Data],MATCH($B437,Výskyt[kód-P]),AE$7),"")</f>
        <v/>
      </c>
      <c r="AF437" s="48" t="str">
        <f ca="1">IF(AND($B437&gt;0,AF$7&gt;0),INDEX(Výskyt[#Data],MATCH($B437,Výskyt[kód-P]),AF$7),"")</f>
        <v/>
      </c>
      <c r="AG437" s="48" t="str">
        <f ca="1">IF(AND($B437&gt;0,AG$7&gt;0),INDEX(Výskyt[#Data],MATCH($B437,Výskyt[kód-P]),AG$7),"")</f>
        <v/>
      </c>
      <c r="AH437" s="48" t="str">
        <f ca="1">IF(AND($B437&gt;0,AH$7&gt;0),INDEX(Výskyt[#Data],MATCH($B437,Výskyt[kód-P]),AH$7),"")</f>
        <v/>
      </c>
      <c r="AI437" s="48" t="str">
        <f ca="1">IF(AND($B437&gt;0,AI$7&gt;0),INDEX(Výskyt[#Data],MATCH($B437,Výskyt[kód-P]),AI$7),"")</f>
        <v/>
      </c>
      <c r="AJ437" s="48" t="str">
        <f ca="1">IF(AND($B437&gt;0,AJ$7&gt;0),INDEX(Výskyt[#Data],MATCH($B437,Výskyt[kód-P]),AJ$7),"")</f>
        <v/>
      </c>
      <c r="AK437" s="48" t="str">
        <f ca="1">IF(AND($B437&gt;0,AK$7&gt;0),INDEX(Výskyt[#Data],MATCH($B437,Výskyt[kód-P]),AK$7),"")</f>
        <v/>
      </c>
      <c r="AL437" s="48" t="str">
        <f ca="1">IF(AND($B437&gt;0,AL$7&gt;0),INDEX(Výskyt[#Data],MATCH($B437,Výskyt[kód-P]),AL$7),"")</f>
        <v/>
      </c>
      <c r="AM437" s="48" t="str">
        <f ca="1">IF(AND($B437&gt;0,AM$7&gt;0),INDEX(Výskyt[#Data],MATCH($B437,Výskyt[kód-P]),AM$7),"")</f>
        <v/>
      </c>
      <c r="AN437" s="48" t="str">
        <f ca="1">IF(AND($B437&gt;0,AN$7&gt;0),INDEX(Výskyt[#Data],MATCH($B437,Výskyt[kód-P]),AN$7),"")</f>
        <v/>
      </c>
      <c r="AO437" s="48" t="str">
        <f ca="1">IF(AND($B437&gt;0,AO$7&gt;0),INDEX(Výskyt[#Data],MATCH($B437,Výskyt[kód-P]),AO$7),"")</f>
        <v/>
      </c>
      <c r="AP437" s="48" t="str">
        <f ca="1">IF(AND($B437&gt;0,AP$7&gt;0),INDEX(Výskyt[#Data],MATCH($B437,Výskyt[kód-P]),AP$7),"")</f>
        <v/>
      </c>
      <c r="AQ437" s="48" t="str">
        <f ca="1">IF(AND($B437&gt;0,AQ$7&gt;0),INDEX(Výskyt[#Data],MATCH($B437,Výskyt[kód-P]),AQ$7),"")</f>
        <v/>
      </c>
      <c r="AR437" s="48" t="str">
        <f ca="1">IF(AND($B437&gt;0,AR$7&gt;0),INDEX(Výskyt[#Data],MATCH($B437,Výskyt[kód-P]),AR$7),"")</f>
        <v/>
      </c>
      <c r="AS437" s="48" t="str">
        <f ca="1">IF(AND($B437&gt;0,AS$7&gt;0),INDEX(Výskyt[#Data],MATCH($B437,Výskyt[kód-P]),AS$7),"")</f>
        <v/>
      </c>
      <c r="AT437" s="48" t="str">
        <f ca="1">IF(AND($B437&gt;0,AT$7&gt;0),INDEX(Výskyt[#Data],MATCH($B437,Výskyt[kód-P]),AT$7),"")</f>
        <v/>
      </c>
      <c r="AU437" s="48" t="str">
        <f ca="1">IF(AND($B437&gt;0,AU$7&gt;0),INDEX(Výskyt[#Data],MATCH($B437,Výskyt[kód-P]),AU$7),"")</f>
        <v/>
      </c>
      <c r="AV437" s="48" t="str">
        <f ca="1">IF(AND($B437&gt;0,AV$7&gt;0),INDEX(Výskyt[#Data],MATCH($B437,Výskyt[kód-P]),AV$7),"")</f>
        <v/>
      </c>
      <c r="AW437" s="48" t="str">
        <f ca="1">IF(AND($B437&gt;0,AW$7&gt;0),INDEX(Výskyt[#Data],MATCH($B437,Výskyt[kód-P]),AW$7),"")</f>
        <v/>
      </c>
      <c r="AX437" s="48" t="str">
        <f ca="1">IF(AND($B437&gt;0,AX$7&gt;0),INDEX(Výskyt[#Data],MATCH($B437,Výskyt[kód-P]),AX$7),"")</f>
        <v/>
      </c>
      <c r="AY437" s="48" t="str">
        <f ca="1">IF(AND($B437&gt;0,AY$7&gt;0),INDEX(Výskyt[#Data],MATCH($B437,Výskyt[kód-P]),AY$7),"")</f>
        <v/>
      </c>
      <c r="AZ437" s="48" t="str">
        <f ca="1">IF(AND($B437&gt;0,AZ$7&gt;0),INDEX(Výskyt[#Data],MATCH($B437,Výskyt[kód-P]),AZ$7),"")</f>
        <v/>
      </c>
      <c r="BA437" s="48" t="str">
        <f ca="1">IF(AND($B437&gt;0,BA$7&gt;0),INDEX(Výskyt[#Data],MATCH($B437,Výskyt[kód-P]),BA$7),"")</f>
        <v/>
      </c>
    </row>
    <row r="438" spans="1:53" x14ac:dyDescent="0.4">
      <c r="A438" s="54">
        <v>430</v>
      </c>
      <c r="B438" s="55" t="str">
        <f>IFERROR(INDEX(Výskyt[[poradie]:[kód-P]],MATCH(A438,Výskyt[poradie],0),2),"")</f>
        <v/>
      </c>
      <c r="C438" s="55" t="str">
        <f>IFERROR(INDEX(Cenník[[Kód]:[Názov]],MATCH($B438,Cenník[Kód]),2),"")</f>
        <v/>
      </c>
      <c r="D438" s="48" t="str">
        <f t="shared" ca="1" si="22"/>
        <v/>
      </c>
      <c r="E438" s="56" t="str">
        <f>IFERROR(INDEX(Cenník[[KódN]:[JC]],MATCH($B438,Cenník[KódN]),2),"")</f>
        <v/>
      </c>
      <c r="F438" s="57" t="str">
        <f t="shared" ca="1" si="23"/>
        <v/>
      </c>
      <c r="G438" s="42"/>
      <c r="H438" s="58" t="str">
        <f t="shared" si="24"/>
        <v/>
      </c>
      <c r="I438" s="48" t="str">
        <f ca="1">IF(AND($B438&gt;0,I$7&gt;0),INDEX(Výskyt[#Data],MATCH($B438,Výskyt[kód-P]),I$7),"")</f>
        <v/>
      </c>
      <c r="J438" s="48" t="str">
        <f ca="1">IF(AND($B438&gt;0,J$7&gt;0),INDEX(Výskyt[#Data],MATCH($B438,Výskyt[kód-P]),J$7),"")</f>
        <v/>
      </c>
      <c r="K438" s="48" t="str">
        <f ca="1">IF(AND($B438&gt;0,K$7&gt;0),INDEX(Výskyt[#Data],MATCH($B438,Výskyt[kód-P]),K$7),"")</f>
        <v/>
      </c>
      <c r="L438" s="48" t="str">
        <f ca="1">IF(AND($B438&gt;0,L$7&gt;0),INDEX(Výskyt[#Data],MATCH($B438,Výskyt[kód-P]),L$7),"")</f>
        <v/>
      </c>
      <c r="M438" s="48" t="str">
        <f ca="1">IF(AND($B438&gt;0,M$7&gt;0),INDEX(Výskyt[#Data],MATCH($B438,Výskyt[kód-P]),M$7),"")</f>
        <v/>
      </c>
      <c r="N438" s="48" t="str">
        <f ca="1">IF(AND($B438&gt;0,N$7&gt;0),INDEX(Výskyt[#Data],MATCH($B438,Výskyt[kód-P]),N$7),"")</f>
        <v/>
      </c>
      <c r="O438" s="48" t="str">
        <f ca="1">IF(AND($B438&gt;0,O$7&gt;0),INDEX(Výskyt[#Data],MATCH($B438,Výskyt[kód-P]),O$7),"")</f>
        <v/>
      </c>
      <c r="P438" s="48" t="str">
        <f ca="1">IF(AND($B438&gt;0,P$7&gt;0),INDEX(Výskyt[#Data],MATCH($B438,Výskyt[kód-P]),P$7),"")</f>
        <v/>
      </c>
      <c r="Q438" s="48" t="str">
        <f ca="1">IF(AND($B438&gt;0,Q$7&gt;0),INDEX(Výskyt[#Data],MATCH($B438,Výskyt[kód-P]),Q$7),"")</f>
        <v/>
      </c>
      <c r="R438" s="48" t="str">
        <f ca="1">IF(AND($B438&gt;0,R$7&gt;0),INDEX(Výskyt[#Data],MATCH($B438,Výskyt[kód-P]),R$7),"")</f>
        <v/>
      </c>
      <c r="S438" s="48" t="str">
        <f ca="1">IF(AND($B438&gt;0,S$7&gt;0),INDEX(Výskyt[#Data],MATCH($B438,Výskyt[kód-P]),S$7),"")</f>
        <v/>
      </c>
      <c r="T438" s="48" t="str">
        <f ca="1">IF(AND($B438&gt;0,T$7&gt;0),INDEX(Výskyt[#Data],MATCH($B438,Výskyt[kód-P]),T$7),"")</f>
        <v/>
      </c>
      <c r="U438" s="48" t="str">
        <f ca="1">IF(AND($B438&gt;0,U$7&gt;0),INDEX(Výskyt[#Data],MATCH($B438,Výskyt[kód-P]),U$7),"")</f>
        <v/>
      </c>
      <c r="V438" s="48" t="str">
        <f ca="1">IF(AND($B438&gt;0,V$7&gt;0),INDEX(Výskyt[#Data],MATCH($B438,Výskyt[kód-P]),V$7),"")</f>
        <v/>
      </c>
      <c r="W438" s="48" t="str">
        <f ca="1">IF(AND($B438&gt;0,W$7&gt;0),INDEX(Výskyt[#Data],MATCH($B438,Výskyt[kód-P]),W$7),"")</f>
        <v/>
      </c>
      <c r="X438" s="48" t="str">
        <f ca="1">IF(AND($B438&gt;0,X$7&gt;0),INDEX(Výskyt[#Data],MATCH($B438,Výskyt[kód-P]),X$7),"")</f>
        <v/>
      </c>
      <c r="Y438" s="48" t="str">
        <f ca="1">IF(AND($B438&gt;0,Y$7&gt;0),INDEX(Výskyt[#Data],MATCH($B438,Výskyt[kód-P]),Y$7),"")</f>
        <v/>
      </c>
      <c r="Z438" s="48" t="str">
        <f ca="1">IF(AND($B438&gt;0,Z$7&gt;0),INDEX(Výskyt[#Data],MATCH($B438,Výskyt[kód-P]),Z$7),"")</f>
        <v/>
      </c>
      <c r="AA438" s="48" t="str">
        <f ca="1">IF(AND($B438&gt;0,AA$7&gt;0),INDEX(Výskyt[#Data],MATCH($B438,Výskyt[kód-P]),AA$7),"")</f>
        <v/>
      </c>
      <c r="AB438" s="48" t="str">
        <f ca="1">IF(AND($B438&gt;0,AB$7&gt;0),INDEX(Výskyt[#Data],MATCH($B438,Výskyt[kód-P]),AB$7),"")</f>
        <v/>
      </c>
      <c r="AC438" s="48" t="str">
        <f ca="1">IF(AND($B438&gt;0,AC$7&gt;0),INDEX(Výskyt[#Data],MATCH($B438,Výskyt[kód-P]),AC$7),"")</f>
        <v/>
      </c>
      <c r="AD438" s="48" t="str">
        <f ca="1">IF(AND($B438&gt;0,AD$7&gt;0),INDEX(Výskyt[#Data],MATCH($B438,Výskyt[kód-P]),AD$7),"")</f>
        <v/>
      </c>
      <c r="AE438" s="48" t="str">
        <f ca="1">IF(AND($B438&gt;0,AE$7&gt;0),INDEX(Výskyt[#Data],MATCH($B438,Výskyt[kód-P]),AE$7),"")</f>
        <v/>
      </c>
      <c r="AF438" s="48" t="str">
        <f ca="1">IF(AND($B438&gt;0,AF$7&gt;0),INDEX(Výskyt[#Data],MATCH($B438,Výskyt[kód-P]),AF$7),"")</f>
        <v/>
      </c>
      <c r="AG438" s="48" t="str">
        <f ca="1">IF(AND($B438&gt;0,AG$7&gt;0),INDEX(Výskyt[#Data],MATCH($B438,Výskyt[kód-P]),AG$7),"")</f>
        <v/>
      </c>
      <c r="AH438" s="48" t="str">
        <f ca="1">IF(AND($B438&gt;0,AH$7&gt;0),INDEX(Výskyt[#Data],MATCH($B438,Výskyt[kód-P]),AH$7),"")</f>
        <v/>
      </c>
      <c r="AI438" s="48" t="str">
        <f ca="1">IF(AND($B438&gt;0,AI$7&gt;0),INDEX(Výskyt[#Data],MATCH($B438,Výskyt[kód-P]),AI$7),"")</f>
        <v/>
      </c>
      <c r="AJ438" s="48" t="str">
        <f ca="1">IF(AND($B438&gt;0,AJ$7&gt;0),INDEX(Výskyt[#Data],MATCH($B438,Výskyt[kód-P]),AJ$7),"")</f>
        <v/>
      </c>
      <c r="AK438" s="48" t="str">
        <f ca="1">IF(AND($B438&gt;0,AK$7&gt;0),INDEX(Výskyt[#Data],MATCH($B438,Výskyt[kód-P]),AK$7),"")</f>
        <v/>
      </c>
      <c r="AL438" s="48" t="str">
        <f ca="1">IF(AND($B438&gt;0,AL$7&gt;0),INDEX(Výskyt[#Data],MATCH($B438,Výskyt[kód-P]),AL$7),"")</f>
        <v/>
      </c>
      <c r="AM438" s="48" t="str">
        <f ca="1">IF(AND($B438&gt;0,AM$7&gt;0),INDEX(Výskyt[#Data],MATCH($B438,Výskyt[kód-P]),AM$7),"")</f>
        <v/>
      </c>
      <c r="AN438" s="48" t="str">
        <f ca="1">IF(AND($B438&gt;0,AN$7&gt;0),INDEX(Výskyt[#Data],MATCH($B438,Výskyt[kód-P]),AN$7),"")</f>
        <v/>
      </c>
      <c r="AO438" s="48" t="str">
        <f ca="1">IF(AND($B438&gt;0,AO$7&gt;0),INDEX(Výskyt[#Data],MATCH($B438,Výskyt[kód-P]),AO$7),"")</f>
        <v/>
      </c>
      <c r="AP438" s="48" t="str">
        <f ca="1">IF(AND($B438&gt;0,AP$7&gt;0),INDEX(Výskyt[#Data],MATCH($B438,Výskyt[kód-P]),AP$7),"")</f>
        <v/>
      </c>
      <c r="AQ438" s="48" t="str">
        <f ca="1">IF(AND($B438&gt;0,AQ$7&gt;0),INDEX(Výskyt[#Data],MATCH($B438,Výskyt[kód-P]),AQ$7),"")</f>
        <v/>
      </c>
      <c r="AR438" s="48" t="str">
        <f ca="1">IF(AND($B438&gt;0,AR$7&gt;0),INDEX(Výskyt[#Data],MATCH($B438,Výskyt[kód-P]),AR$7),"")</f>
        <v/>
      </c>
      <c r="AS438" s="48" t="str">
        <f ca="1">IF(AND($B438&gt;0,AS$7&gt;0),INDEX(Výskyt[#Data],MATCH($B438,Výskyt[kód-P]),AS$7),"")</f>
        <v/>
      </c>
      <c r="AT438" s="48" t="str">
        <f ca="1">IF(AND($B438&gt;0,AT$7&gt;0),INDEX(Výskyt[#Data],MATCH($B438,Výskyt[kód-P]),AT$7),"")</f>
        <v/>
      </c>
      <c r="AU438" s="48" t="str">
        <f ca="1">IF(AND($B438&gt;0,AU$7&gt;0),INDEX(Výskyt[#Data],MATCH($B438,Výskyt[kód-P]),AU$7),"")</f>
        <v/>
      </c>
      <c r="AV438" s="48" t="str">
        <f ca="1">IF(AND($B438&gt;0,AV$7&gt;0),INDEX(Výskyt[#Data],MATCH($B438,Výskyt[kód-P]),AV$7),"")</f>
        <v/>
      </c>
      <c r="AW438" s="48" t="str">
        <f ca="1">IF(AND($B438&gt;0,AW$7&gt;0),INDEX(Výskyt[#Data],MATCH($B438,Výskyt[kód-P]),AW$7),"")</f>
        <v/>
      </c>
      <c r="AX438" s="48" t="str">
        <f ca="1">IF(AND($B438&gt;0,AX$7&gt;0),INDEX(Výskyt[#Data],MATCH($B438,Výskyt[kód-P]),AX$7),"")</f>
        <v/>
      </c>
      <c r="AY438" s="48" t="str">
        <f ca="1">IF(AND($B438&gt;0,AY$7&gt;0),INDEX(Výskyt[#Data],MATCH($B438,Výskyt[kód-P]),AY$7),"")</f>
        <v/>
      </c>
      <c r="AZ438" s="48" t="str">
        <f ca="1">IF(AND($B438&gt;0,AZ$7&gt;0),INDEX(Výskyt[#Data],MATCH($B438,Výskyt[kód-P]),AZ$7),"")</f>
        <v/>
      </c>
      <c r="BA438" s="48" t="str">
        <f ca="1">IF(AND($B438&gt;0,BA$7&gt;0),INDEX(Výskyt[#Data],MATCH($B438,Výskyt[kód-P]),BA$7),"")</f>
        <v/>
      </c>
    </row>
    <row r="439" spans="1:53" x14ac:dyDescent="0.4">
      <c r="A439" s="54">
        <v>431</v>
      </c>
      <c r="B439" s="55" t="str">
        <f>IFERROR(INDEX(Výskyt[[poradie]:[kód-P]],MATCH(A439,Výskyt[poradie],0),2),"")</f>
        <v/>
      </c>
      <c r="C439" s="55" t="str">
        <f>IFERROR(INDEX(Cenník[[Kód]:[Názov]],MATCH($B439,Cenník[Kód]),2),"")</f>
        <v/>
      </c>
      <c r="D439" s="48" t="str">
        <f t="shared" ca="1" si="22"/>
        <v/>
      </c>
      <c r="E439" s="56" t="str">
        <f>IFERROR(INDEX(Cenník[[KódN]:[JC]],MATCH($B439,Cenník[KódN]),2),"")</f>
        <v/>
      </c>
      <c r="F439" s="57" t="str">
        <f t="shared" ca="1" si="23"/>
        <v/>
      </c>
      <c r="G439" s="42"/>
      <c r="H439" s="58" t="str">
        <f t="shared" si="24"/>
        <v/>
      </c>
      <c r="I439" s="48" t="str">
        <f ca="1">IF(AND($B439&gt;0,I$7&gt;0),INDEX(Výskyt[#Data],MATCH($B439,Výskyt[kód-P]),I$7),"")</f>
        <v/>
      </c>
      <c r="J439" s="48" t="str">
        <f ca="1">IF(AND($B439&gt;0,J$7&gt;0),INDEX(Výskyt[#Data],MATCH($B439,Výskyt[kód-P]),J$7),"")</f>
        <v/>
      </c>
      <c r="K439" s="48" t="str">
        <f ca="1">IF(AND($B439&gt;0,K$7&gt;0),INDEX(Výskyt[#Data],MATCH($B439,Výskyt[kód-P]),K$7),"")</f>
        <v/>
      </c>
      <c r="L439" s="48" t="str">
        <f ca="1">IF(AND($B439&gt;0,L$7&gt;0),INDEX(Výskyt[#Data],MATCH($B439,Výskyt[kód-P]),L$7),"")</f>
        <v/>
      </c>
      <c r="M439" s="48" t="str">
        <f ca="1">IF(AND($B439&gt;0,M$7&gt;0),INDEX(Výskyt[#Data],MATCH($B439,Výskyt[kód-P]),M$7),"")</f>
        <v/>
      </c>
      <c r="N439" s="48" t="str">
        <f ca="1">IF(AND($B439&gt;0,N$7&gt;0),INDEX(Výskyt[#Data],MATCH($B439,Výskyt[kód-P]),N$7),"")</f>
        <v/>
      </c>
      <c r="O439" s="48" t="str">
        <f ca="1">IF(AND($B439&gt;0,O$7&gt;0),INDEX(Výskyt[#Data],MATCH($B439,Výskyt[kód-P]),O$7),"")</f>
        <v/>
      </c>
      <c r="P439" s="48" t="str">
        <f ca="1">IF(AND($B439&gt;0,P$7&gt;0),INDEX(Výskyt[#Data],MATCH($B439,Výskyt[kód-P]),P$7),"")</f>
        <v/>
      </c>
      <c r="Q439" s="48" t="str">
        <f ca="1">IF(AND($B439&gt;0,Q$7&gt;0),INDEX(Výskyt[#Data],MATCH($B439,Výskyt[kód-P]),Q$7),"")</f>
        <v/>
      </c>
      <c r="R439" s="48" t="str">
        <f ca="1">IF(AND($B439&gt;0,R$7&gt;0),INDEX(Výskyt[#Data],MATCH($B439,Výskyt[kód-P]),R$7),"")</f>
        <v/>
      </c>
      <c r="S439" s="48" t="str">
        <f ca="1">IF(AND($B439&gt;0,S$7&gt;0),INDEX(Výskyt[#Data],MATCH($B439,Výskyt[kód-P]),S$7),"")</f>
        <v/>
      </c>
      <c r="T439" s="48" t="str">
        <f ca="1">IF(AND($B439&gt;0,T$7&gt;0),INDEX(Výskyt[#Data],MATCH($B439,Výskyt[kód-P]),T$7),"")</f>
        <v/>
      </c>
      <c r="U439" s="48" t="str">
        <f ca="1">IF(AND($B439&gt;0,U$7&gt;0),INDEX(Výskyt[#Data],MATCH($B439,Výskyt[kód-P]),U$7),"")</f>
        <v/>
      </c>
      <c r="V439" s="48" t="str">
        <f ca="1">IF(AND($B439&gt;0,V$7&gt;0),INDEX(Výskyt[#Data],MATCH($B439,Výskyt[kód-P]),V$7),"")</f>
        <v/>
      </c>
      <c r="W439" s="48" t="str">
        <f ca="1">IF(AND($B439&gt;0,W$7&gt;0),INDEX(Výskyt[#Data],MATCH($B439,Výskyt[kód-P]),W$7),"")</f>
        <v/>
      </c>
      <c r="X439" s="48" t="str">
        <f ca="1">IF(AND($B439&gt;0,X$7&gt;0),INDEX(Výskyt[#Data],MATCH($B439,Výskyt[kód-P]),X$7),"")</f>
        <v/>
      </c>
      <c r="Y439" s="48" t="str">
        <f ca="1">IF(AND($B439&gt;0,Y$7&gt;0),INDEX(Výskyt[#Data],MATCH($B439,Výskyt[kód-P]),Y$7),"")</f>
        <v/>
      </c>
      <c r="Z439" s="48" t="str">
        <f ca="1">IF(AND($B439&gt;0,Z$7&gt;0),INDEX(Výskyt[#Data],MATCH($B439,Výskyt[kód-P]),Z$7),"")</f>
        <v/>
      </c>
      <c r="AA439" s="48" t="str">
        <f ca="1">IF(AND($B439&gt;0,AA$7&gt;0),INDEX(Výskyt[#Data],MATCH($B439,Výskyt[kód-P]),AA$7),"")</f>
        <v/>
      </c>
      <c r="AB439" s="48" t="str">
        <f ca="1">IF(AND($B439&gt;0,AB$7&gt;0),INDEX(Výskyt[#Data],MATCH($B439,Výskyt[kód-P]),AB$7),"")</f>
        <v/>
      </c>
      <c r="AC439" s="48" t="str">
        <f ca="1">IF(AND($B439&gt;0,AC$7&gt;0),INDEX(Výskyt[#Data],MATCH($B439,Výskyt[kód-P]),AC$7),"")</f>
        <v/>
      </c>
      <c r="AD439" s="48" t="str">
        <f ca="1">IF(AND($B439&gt;0,AD$7&gt;0),INDEX(Výskyt[#Data],MATCH($B439,Výskyt[kód-P]),AD$7),"")</f>
        <v/>
      </c>
      <c r="AE439" s="48" t="str">
        <f ca="1">IF(AND($B439&gt;0,AE$7&gt;0),INDEX(Výskyt[#Data],MATCH($B439,Výskyt[kód-P]),AE$7),"")</f>
        <v/>
      </c>
      <c r="AF439" s="48" t="str">
        <f ca="1">IF(AND($B439&gt;0,AF$7&gt;0),INDEX(Výskyt[#Data],MATCH($B439,Výskyt[kód-P]),AF$7),"")</f>
        <v/>
      </c>
      <c r="AG439" s="48" t="str">
        <f ca="1">IF(AND($B439&gt;0,AG$7&gt;0),INDEX(Výskyt[#Data],MATCH($B439,Výskyt[kód-P]),AG$7),"")</f>
        <v/>
      </c>
      <c r="AH439" s="48" t="str">
        <f ca="1">IF(AND($B439&gt;0,AH$7&gt;0),INDEX(Výskyt[#Data],MATCH($B439,Výskyt[kód-P]),AH$7),"")</f>
        <v/>
      </c>
      <c r="AI439" s="48" t="str">
        <f ca="1">IF(AND($B439&gt;0,AI$7&gt;0),INDEX(Výskyt[#Data],MATCH($B439,Výskyt[kód-P]),AI$7),"")</f>
        <v/>
      </c>
      <c r="AJ439" s="48" t="str">
        <f ca="1">IF(AND($B439&gt;0,AJ$7&gt;0),INDEX(Výskyt[#Data],MATCH($B439,Výskyt[kód-P]),AJ$7),"")</f>
        <v/>
      </c>
      <c r="AK439" s="48" t="str">
        <f ca="1">IF(AND($B439&gt;0,AK$7&gt;0),INDEX(Výskyt[#Data],MATCH($B439,Výskyt[kód-P]),AK$7),"")</f>
        <v/>
      </c>
      <c r="AL439" s="48" t="str">
        <f ca="1">IF(AND($B439&gt;0,AL$7&gt;0),INDEX(Výskyt[#Data],MATCH($B439,Výskyt[kód-P]),AL$7),"")</f>
        <v/>
      </c>
      <c r="AM439" s="48" t="str">
        <f ca="1">IF(AND($B439&gt;0,AM$7&gt;0),INDEX(Výskyt[#Data],MATCH($B439,Výskyt[kód-P]),AM$7),"")</f>
        <v/>
      </c>
      <c r="AN439" s="48" t="str">
        <f ca="1">IF(AND($B439&gt;0,AN$7&gt;0),INDEX(Výskyt[#Data],MATCH($B439,Výskyt[kód-P]),AN$7),"")</f>
        <v/>
      </c>
      <c r="AO439" s="48" t="str">
        <f ca="1">IF(AND($B439&gt;0,AO$7&gt;0),INDEX(Výskyt[#Data],MATCH($B439,Výskyt[kód-P]),AO$7),"")</f>
        <v/>
      </c>
      <c r="AP439" s="48" t="str">
        <f ca="1">IF(AND($B439&gt;0,AP$7&gt;0),INDEX(Výskyt[#Data],MATCH($B439,Výskyt[kód-P]),AP$7),"")</f>
        <v/>
      </c>
      <c r="AQ439" s="48" t="str">
        <f ca="1">IF(AND($B439&gt;0,AQ$7&gt;0),INDEX(Výskyt[#Data],MATCH($B439,Výskyt[kód-P]),AQ$7),"")</f>
        <v/>
      </c>
      <c r="AR439" s="48" t="str">
        <f ca="1">IF(AND($B439&gt;0,AR$7&gt;0),INDEX(Výskyt[#Data],MATCH($B439,Výskyt[kód-P]),AR$7),"")</f>
        <v/>
      </c>
      <c r="AS439" s="48" t="str">
        <f ca="1">IF(AND($B439&gt;0,AS$7&gt;0),INDEX(Výskyt[#Data],MATCH($B439,Výskyt[kód-P]),AS$7),"")</f>
        <v/>
      </c>
      <c r="AT439" s="48" t="str">
        <f ca="1">IF(AND($B439&gt;0,AT$7&gt;0),INDEX(Výskyt[#Data],MATCH($B439,Výskyt[kód-P]),AT$7),"")</f>
        <v/>
      </c>
      <c r="AU439" s="48" t="str">
        <f ca="1">IF(AND($B439&gt;0,AU$7&gt;0),INDEX(Výskyt[#Data],MATCH($B439,Výskyt[kód-P]),AU$7),"")</f>
        <v/>
      </c>
      <c r="AV439" s="48" t="str">
        <f ca="1">IF(AND($B439&gt;0,AV$7&gt;0),INDEX(Výskyt[#Data],MATCH($B439,Výskyt[kód-P]),AV$7),"")</f>
        <v/>
      </c>
      <c r="AW439" s="48" t="str">
        <f ca="1">IF(AND($B439&gt;0,AW$7&gt;0),INDEX(Výskyt[#Data],MATCH($B439,Výskyt[kód-P]),AW$7),"")</f>
        <v/>
      </c>
      <c r="AX439" s="48" t="str">
        <f ca="1">IF(AND($B439&gt;0,AX$7&gt;0),INDEX(Výskyt[#Data],MATCH($B439,Výskyt[kód-P]),AX$7),"")</f>
        <v/>
      </c>
      <c r="AY439" s="48" t="str">
        <f ca="1">IF(AND($B439&gt;0,AY$7&gt;0),INDEX(Výskyt[#Data],MATCH($B439,Výskyt[kód-P]),AY$7),"")</f>
        <v/>
      </c>
      <c r="AZ439" s="48" t="str">
        <f ca="1">IF(AND($B439&gt;0,AZ$7&gt;0),INDEX(Výskyt[#Data],MATCH($B439,Výskyt[kód-P]),AZ$7),"")</f>
        <v/>
      </c>
      <c r="BA439" s="48" t="str">
        <f ca="1">IF(AND($B439&gt;0,BA$7&gt;0),INDEX(Výskyt[#Data],MATCH($B439,Výskyt[kód-P]),BA$7),"")</f>
        <v/>
      </c>
    </row>
    <row r="440" spans="1:53" x14ac:dyDescent="0.4">
      <c r="A440" s="54">
        <v>432</v>
      </c>
      <c r="B440" s="55" t="str">
        <f>IFERROR(INDEX(Výskyt[[poradie]:[kód-P]],MATCH(A440,Výskyt[poradie],0),2),"")</f>
        <v/>
      </c>
      <c r="C440" s="55" t="str">
        <f>IFERROR(INDEX(Cenník[[Kód]:[Názov]],MATCH($B440,Cenník[Kód]),2),"")</f>
        <v/>
      </c>
      <c r="D440" s="48" t="str">
        <f t="shared" ca="1" si="22"/>
        <v/>
      </c>
      <c r="E440" s="56" t="str">
        <f>IFERROR(INDEX(Cenník[[KódN]:[JC]],MATCH($B440,Cenník[KódN]),2),"")</f>
        <v/>
      </c>
      <c r="F440" s="57" t="str">
        <f t="shared" ca="1" si="23"/>
        <v/>
      </c>
      <c r="G440" s="42"/>
      <c r="H440" s="58" t="str">
        <f t="shared" si="24"/>
        <v/>
      </c>
      <c r="I440" s="48" t="str">
        <f ca="1">IF(AND($B440&gt;0,I$7&gt;0),INDEX(Výskyt[#Data],MATCH($B440,Výskyt[kód-P]),I$7),"")</f>
        <v/>
      </c>
      <c r="J440" s="48" t="str">
        <f ca="1">IF(AND($B440&gt;0,J$7&gt;0),INDEX(Výskyt[#Data],MATCH($B440,Výskyt[kód-P]),J$7),"")</f>
        <v/>
      </c>
      <c r="K440" s="48" t="str">
        <f ca="1">IF(AND($B440&gt;0,K$7&gt;0),INDEX(Výskyt[#Data],MATCH($B440,Výskyt[kód-P]),K$7),"")</f>
        <v/>
      </c>
      <c r="L440" s="48" t="str">
        <f ca="1">IF(AND($B440&gt;0,L$7&gt;0),INDEX(Výskyt[#Data],MATCH($B440,Výskyt[kód-P]),L$7),"")</f>
        <v/>
      </c>
      <c r="M440" s="48" t="str">
        <f ca="1">IF(AND($B440&gt;0,M$7&gt;0),INDEX(Výskyt[#Data],MATCH($B440,Výskyt[kód-P]),M$7),"")</f>
        <v/>
      </c>
      <c r="N440" s="48" t="str">
        <f ca="1">IF(AND($B440&gt;0,N$7&gt;0),INDEX(Výskyt[#Data],MATCH($B440,Výskyt[kód-P]),N$7),"")</f>
        <v/>
      </c>
      <c r="O440" s="48" t="str">
        <f ca="1">IF(AND($B440&gt;0,O$7&gt;0),INDEX(Výskyt[#Data],MATCH($B440,Výskyt[kód-P]),O$7),"")</f>
        <v/>
      </c>
      <c r="P440" s="48" t="str">
        <f ca="1">IF(AND($B440&gt;0,P$7&gt;0),INDEX(Výskyt[#Data],MATCH($B440,Výskyt[kód-P]),P$7),"")</f>
        <v/>
      </c>
      <c r="Q440" s="48" t="str">
        <f ca="1">IF(AND($B440&gt;0,Q$7&gt;0),INDEX(Výskyt[#Data],MATCH($B440,Výskyt[kód-P]),Q$7),"")</f>
        <v/>
      </c>
      <c r="R440" s="48" t="str">
        <f ca="1">IF(AND($B440&gt;0,R$7&gt;0),INDEX(Výskyt[#Data],MATCH($B440,Výskyt[kód-P]),R$7),"")</f>
        <v/>
      </c>
      <c r="S440" s="48" t="str">
        <f ca="1">IF(AND($B440&gt;0,S$7&gt;0),INDEX(Výskyt[#Data],MATCH($B440,Výskyt[kód-P]),S$7),"")</f>
        <v/>
      </c>
      <c r="T440" s="48" t="str">
        <f ca="1">IF(AND($B440&gt;0,T$7&gt;0),INDEX(Výskyt[#Data],MATCH($B440,Výskyt[kód-P]),T$7),"")</f>
        <v/>
      </c>
      <c r="U440" s="48" t="str">
        <f ca="1">IF(AND($B440&gt;0,U$7&gt;0),INDEX(Výskyt[#Data],MATCH($B440,Výskyt[kód-P]),U$7),"")</f>
        <v/>
      </c>
      <c r="V440" s="48" t="str">
        <f ca="1">IF(AND($B440&gt;0,V$7&gt;0),INDEX(Výskyt[#Data],MATCH($B440,Výskyt[kód-P]),V$7),"")</f>
        <v/>
      </c>
      <c r="W440" s="48" t="str">
        <f ca="1">IF(AND($B440&gt;0,W$7&gt;0),INDEX(Výskyt[#Data],MATCH($B440,Výskyt[kód-P]),W$7),"")</f>
        <v/>
      </c>
      <c r="X440" s="48" t="str">
        <f ca="1">IF(AND($B440&gt;0,X$7&gt;0),INDEX(Výskyt[#Data],MATCH($B440,Výskyt[kód-P]),X$7),"")</f>
        <v/>
      </c>
      <c r="Y440" s="48" t="str">
        <f ca="1">IF(AND($B440&gt;0,Y$7&gt;0),INDEX(Výskyt[#Data],MATCH($B440,Výskyt[kód-P]),Y$7),"")</f>
        <v/>
      </c>
      <c r="Z440" s="48" t="str">
        <f ca="1">IF(AND($B440&gt;0,Z$7&gt;0),INDEX(Výskyt[#Data],MATCH($B440,Výskyt[kód-P]),Z$7),"")</f>
        <v/>
      </c>
      <c r="AA440" s="48" t="str">
        <f ca="1">IF(AND($B440&gt;0,AA$7&gt;0),INDEX(Výskyt[#Data],MATCH($B440,Výskyt[kód-P]),AA$7),"")</f>
        <v/>
      </c>
      <c r="AB440" s="48" t="str">
        <f ca="1">IF(AND($B440&gt;0,AB$7&gt;0),INDEX(Výskyt[#Data],MATCH($B440,Výskyt[kód-P]),AB$7),"")</f>
        <v/>
      </c>
      <c r="AC440" s="48" t="str">
        <f ca="1">IF(AND($B440&gt;0,AC$7&gt;0),INDEX(Výskyt[#Data],MATCH($B440,Výskyt[kód-P]),AC$7),"")</f>
        <v/>
      </c>
      <c r="AD440" s="48" t="str">
        <f ca="1">IF(AND($B440&gt;0,AD$7&gt;0),INDEX(Výskyt[#Data],MATCH($B440,Výskyt[kód-P]),AD$7),"")</f>
        <v/>
      </c>
      <c r="AE440" s="48" t="str">
        <f ca="1">IF(AND($B440&gt;0,AE$7&gt;0),INDEX(Výskyt[#Data],MATCH($B440,Výskyt[kód-P]),AE$7),"")</f>
        <v/>
      </c>
      <c r="AF440" s="48" t="str">
        <f ca="1">IF(AND($B440&gt;0,AF$7&gt;0),INDEX(Výskyt[#Data],MATCH($B440,Výskyt[kód-P]),AF$7),"")</f>
        <v/>
      </c>
      <c r="AG440" s="48" t="str">
        <f ca="1">IF(AND($B440&gt;0,AG$7&gt;0),INDEX(Výskyt[#Data],MATCH($B440,Výskyt[kód-P]),AG$7),"")</f>
        <v/>
      </c>
      <c r="AH440" s="48" t="str">
        <f ca="1">IF(AND($B440&gt;0,AH$7&gt;0),INDEX(Výskyt[#Data],MATCH($B440,Výskyt[kód-P]),AH$7),"")</f>
        <v/>
      </c>
      <c r="AI440" s="48" t="str">
        <f ca="1">IF(AND($B440&gt;0,AI$7&gt;0),INDEX(Výskyt[#Data],MATCH($B440,Výskyt[kód-P]),AI$7),"")</f>
        <v/>
      </c>
      <c r="AJ440" s="48" t="str">
        <f ca="1">IF(AND($B440&gt;0,AJ$7&gt;0),INDEX(Výskyt[#Data],MATCH($B440,Výskyt[kód-P]),AJ$7),"")</f>
        <v/>
      </c>
      <c r="AK440" s="48" t="str">
        <f ca="1">IF(AND($B440&gt;0,AK$7&gt;0),INDEX(Výskyt[#Data],MATCH($B440,Výskyt[kód-P]),AK$7),"")</f>
        <v/>
      </c>
      <c r="AL440" s="48" t="str">
        <f ca="1">IF(AND($B440&gt;0,AL$7&gt;0),INDEX(Výskyt[#Data],MATCH($B440,Výskyt[kód-P]),AL$7),"")</f>
        <v/>
      </c>
      <c r="AM440" s="48" t="str">
        <f ca="1">IF(AND($B440&gt;0,AM$7&gt;0),INDEX(Výskyt[#Data],MATCH($B440,Výskyt[kód-P]),AM$7),"")</f>
        <v/>
      </c>
      <c r="AN440" s="48" t="str">
        <f ca="1">IF(AND($B440&gt;0,AN$7&gt;0),INDEX(Výskyt[#Data],MATCH($B440,Výskyt[kód-P]),AN$7),"")</f>
        <v/>
      </c>
      <c r="AO440" s="48" t="str">
        <f ca="1">IF(AND($B440&gt;0,AO$7&gt;0),INDEX(Výskyt[#Data],MATCH($B440,Výskyt[kód-P]),AO$7),"")</f>
        <v/>
      </c>
      <c r="AP440" s="48" t="str">
        <f ca="1">IF(AND($B440&gt;0,AP$7&gt;0),INDEX(Výskyt[#Data],MATCH($B440,Výskyt[kód-P]),AP$7),"")</f>
        <v/>
      </c>
      <c r="AQ440" s="48" t="str">
        <f ca="1">IF(AND($B440&gt;0,AQ$7&gt;0),INDEX(Výskyt[#Data],MATCH($B440,Výskyt[kód-P]),AQ$7),"")</f>
        <v/>
      </c>
      <c r="AR440" s="48" t="str">
        <f ca="1">IF(AND($B440&gt;0,AR$7&gt;0),INDEX(Výskyt[#Data],MATCH($B440,Výskyt[kód-P]),AR$7),"")</f>
        <v/>
      </c>
      <c r="AS440" s="48" t="str">
        <f ca="1">IF(AND($B440&gt;0,AS$7&gt;0),INDEX(Výskyt[#Data],MATCH($B440,Výskyt[kód-P]),AS$7),"")</f>
        <v/>
      </c>
      <c r="AT440" s="48" t="str">
        <f ca="1">IF(AND($B440&gt;0,AT$7&gt;0),INDEX(Výskyt[#Data],MATCH($B440,Výskyt[kód-P]),AT$7),"")</f>
        <v/>
      </c>
      <c r="AU440" s="48" t="str">
        <f ca="1">IF(AND($B440&gt;0,AU$7&gt;0),INDEX(Výskyt[#Data],MATCH($B440,Výskyt[kód-P]),AU$7),"")</f>
        <v/>
      </c>
      <c r="AV440" s="48" t="str">
        <f ca="1">IF(AND($B440&gt;0,AV$7&gt;0),INDEX(Výskyt[#Data],MATCH($B440,Výskyt[kód-P]),AV$7),"")</f>
        <v/>
      </c>
      <c r="AW440" s="48" t="str">
        <f ca="1">IF(AND($B440&gt;0,AW$7&gt;0),INDEX(Výskyt[#Data],MATCH($B440,Výskyt[kód-P]),AW$7),"")</f>
        <v/>
      </c>
      <c r="AX440" s="48" t="str">
        <f ca="1">IF(AND($B440&gt;0,AX$7&gt;0),INDEX(Výskyt[#Data],MATCH($B440,Výskyt[kód-P]),AX$7),"")</f>
        <v/>
      </c>
      <c r="AY440" s="48" t="str">
        <f ca="1">IF(AND($B440&gt;0,AY$7&gt;0),INDEX(Výskyt[#Data],MATCH($B440,Výskyt[kód-P]),AY$7),"")</f>
        <v/>
      </c>
      <c r="AZ440" s="48" t="str">
        <f ca="1">IF(AND($B440&gt;0,AZ$7&gt;0),INDEX(Výskyt[#Data],MATCH($B440,Výskyt[kód-P]),AZ$7),"")</f>
        <v/>
      </c>
      <c r="BA440" s="48" t="str">
        <f ca="1">IF(AND($B440&gt;0,BA$7&gt;0),INDEX(Výskyt[#Data],MATCH($B440,Výskyt[kód-P]),BA$7),"")</f>
        <v/>
      </c>
    </row>
    <row r="441" spans="1:53" x14ac:dyDescent="0.4">
      <c r="A441" s="54">
        <v>433</v>
      </c>
      <c r="B441" s="55" t="str">
        <f>IFERROR(INDEX(Výskyt[[poradie]:[kód-P]],MATCH(A441,Výskyt[poradie],0),2),"")</f>
        <v/>
      </c>
      <c r="C441" s="55" t="str">
        <f>IFERROR(INDEX(Cenník[[Kód]:[Názov]],MATCH($B441,Cenník[Kód]),2),"")</f>
        <v/>
      </c>
      <c r="D441" s="48" t="str">
        <f t="shared" ca="1" si="22"/>
        <v/>
      </c>
      <c r="E441" s="56" t="str">
        <f>IFERROR(INDEX(Cenník[[KódN]:[JC]],MATCH($B441,Cenník[KódN]),2),"")</f>
        <v/>
      </c>
      <c r="F441" s="57" t="str">
        <f t="shared" ca="1" si="23"/>
        <v/>
      </c>
      <c r="G441" s="42"/>
      <c r="H441" s="58" t="str">
        <f t="shared" si="24"/>
        <v/>
      </c>
      <c r="I441" s="48" t="str">
        <f ca="1">IF(AND($B441&gt;0,I$7&gt;0),INDEX(Výskyt[#Data],MATCH($B441,Výskyt[kód-P]),I$7),"")</f>
        <v/>
      </c>
      <c r="J441" s="48" t="str">
        <f ca="1">IF(AND($B441&gt;0,J$7&gt;0),INDEX(Výskyt[#Data],MATCH($B441,Výskyt[kód-P]),J$7),"")</f>
        <v/>
      </c>
      <c r="K441" s="48" t="str">
        <f ca="1">IF(AND($B441&gt;0,K$7&gt;0),INDEX(Výskyt[#Data],MATCH($B441,Výskyt[kód-P]),K$7),"")</f>
        <v/>
      </c>
      <c r="L441" s="48" t="str">
        <f ca="1">IF(AND($B441&gt;0,L$7&gt;0),INDEX(Výskyt[#Data],MATCH($B441,Výskyt[kód-P]),L$7),"")</f>
        <v/>
      </c>
      <c r="M441" s="48" t="str">
        <f ca="1">IF(AND($B441&gt;0,M$7&gt;0),INDEX(Výskyt[#Data],MATCH($B441,Výskyt[kód-P]),M$7),"")</f>
        <v/>
      </c>
      <c r="N441" s="48" t="str">
        <f ca="1">IF(AND($B441&gt;0,N$7&gt;0),INDEX(Výskyt[#Data],MATCH($B441,Výskyt[kód-P]),N$7),"")</f>
        <v/>
      </c>
      <c r="O441" s="48" t="str">
        <f ca="1">IF(AND($B441&gt;0,O$7&gt;0),INDEX(Výskyt[#Data],MATCH($B441,Výskyt[kód-P]),O$7),"")</f>
        <v/>
      </c>
      <c r="P441" s="48" t="str">
        <f ca="1">IF(AND($B441&gt;0,P$7&gt;0),INDEX(Výskyt[#Data],MATCH($B441,Výskyt[kód-P]),P$7),"")</f>
        <v/>
      </c>
      <c r="Q441" s="48" t="str">
        <f ca="1">IF(AND($B441&gt;0,Q$7&gt;0),INDEX(Výskyt[#Data],MATCH($B441,Výskyt[kód-P]),Q$7),"")</f>
        <v/>
      </c>
      <c r="R441" s="48" t="str">
        <f ca="1">IF(AND($B441&gt;0,R$7&gt;0),INDEX(Výskyt[#Data],MATCH($B441,Výskyt[kód-P]),R$7),"")</f>
        <v/>
      </c>
      <c r="S441" s="48" t="str">
        <f ca="1">IF(AND($B441&gt;0,S$7&gt;0),INDEX(Výskyt[#Data],MATCH($B441,Výskyt[kód-P]),S$7),"")</f>
        <v/>
      </c>
      <c r="T441" s="48" t="str">
        <f ca="1">IF(AND($B441&gt;0,T$7&gt;0),INDEX(Výskyt[#Data],MATCH($B441,Výskyt[kód-P]),T$7),"")</f>
        <v/>
      </c>
      <c r="U441" s="48" t="str">
        <f ca="1">IF(AND($B441&gt;0,U$7&gt;0),INDEX(Výskyt[#Data],MATCH($B441,Výskyt[kód-P]),U$7),"")</f>
        <v/>
      </c>
      <c r="V441" s="48" t="str">
        <f ca="1">IF(AND($B441&gt;0,V$7&gt;0),INDEX(Výskyt[#Data],MATCH($B441,Výskyt[kód-P]),V$7),"")</f>
        <v/>
      </c>
      <c r="W441" s="48" t="str">
        <f ca="1">IF(AND($B441&gt;0,W$7&gt;0),INDEX(Výskyt[#Data],MATCH($B441,Výskyt[kód-P]),W$7),"")</f>
        <v/>
      </c>
      <c r="X441" s="48" t="str">
        <f ca="1">IF(AND($B441&gt;0,X$7&gt;0),INDEX(Výskyt[#Data],MATCH($B441,Výskyt[kód-P]),X$7),"")</f>
        <v/>
      </c>
      <c r="Y441" s="48" t="str">
        <f ca="1">IF(AND($B441&gt;0,Y$7&gt;0),INDEX(Výskyt[#Data],MATCH($B441,Výskyt[kód-P]),Y$7),"")</f>
        <v/>
      </c>
      <c r="Z441" s="48" t="str">
        <f ca="1">IF(AND($B441&gt;0,Z$7&gt;0),INDEX(Výskyt[#Data],MATCH($B441,Výskyt[kód-P]),Z$7),"")</f>
        <v/>
      </c>
      <c r="AA441" s="48" t="str">
        <f ca="1">IF(AND($B441&gt;0,AA$7&gt;0),INDEX(Výskyt[#Data],MATCH($B441,Výskyt[kód-P]),AA$7),"")</f>
        <v/>
      </c>
      <c r="AB441" s="48" t="str">
        <f ca="1">IF(AND($B441&gt;0,AB$7&gt;0),INDEX(Výskyt[#Data],MATCH($B441,Výskyt[kód-P]),AB$7),"")</f>
        <v/>
      </c>
      <c r="AC441" s="48" t="str">
        <f ca="1">IF(AND($B441&gt;0,AC$7&gt;0),INDEX(Výskyt[#Data],MATCH($B441,Výskyt[kód-P]),AC$7),"")</f>
        <v/>
      </c>
      <c r="AD441" s="48" t="str">
        <f ca="1">IF(AND($B441&gt;0,AD$7&gt;0),INDEX(Výskyt[#Data],MATCH($B441,Výskyt[kód-P]),AD$7),"")</f>
        <v/>
      </c>
      <c r="AE441" s="48" t="str">
        <f ca="1">IF(AND($B441&gt;0,AE$7&gt;0),INDEX(Výskyt[#Data],MATCH($B441,Výskyt[kód-P]),AE$7),"")</f>
        <v/>
      </c>
      <c r="AF441" s="48" t="str">
        <f ca="1">IF(AND($B441&gt;0,AF$7&gt;0),INDEX(Výskyt[#Data],MATCH($B441,Výskyt[kód-P]),AF$7),"")</f>
        <v/>
      </c>
      <c r="AG441" s="48" t="str">
        <f ca="1">IF(AND($B441&gt;0,AG$7&gt;0),INDEX(Výskyt[#Data],MATCH($B441,Výskyt[kód-P]),AG$7),"")</f>
        <v/>
      </c>
      <c r="AH441" s="48" t="str">
        <f ca="1">IF(AND($B441&gt;0,AH$7&gt;0),INDEX(Výskyt[#Data],MATCH($B441,Výskyt[kód-P]),AH$7),"")</f>
        <v/>
      </c>
      <c r="AI441" s="48" t="str">
        <f ca="1">IF(AND($B441&gt;0,AI$7&gt;0),INDEX(Výskyt[#Data],MATCH($B441,Výskyt[kód-P]),AI$7),"")</f>
        <v/>
      </c>
      <c r="AJ441" s="48" t="str">
        <f ca="1">IF(AND($B441&gt;0,AJ$7&gt;0),INDEX(Výskyt[#Data],MATCH($B441,Výskyt[kód-P]),AJ$7),"")</f>
        <v/>
      </c>
      <c r="AK441" s="48" t="str">
        <f ca="1">IF(AND($B441&gt;0,AK$7&gt;0),INDEX(Výskyt[#Data],MATCH($B441,Výskyt[kód-P]),AK$7),"")</f>
        <v/>
      </c>
      <c r="AL441" s="48" t="str">
        <f ca="1">IF(AND($B441&gt;0,AL$7&gt;0),INDEX(Výskyt[#Data],MATCH($B441,Výskyt[kód-P]),AL$7),"")</f>
        <v/>
      </c>
      <c r="AM441" s="48" t="str">
        <f ca="1">IF(AND($B441&gt;0,AM$7&gt;0),INDEX(Výskyt[#Data],MATCH($B441,Výskyt[kód-P]),AM$7),"")</f>
        <v/>
      </c>
      <c r="AN441" s="48" t="str">
        <f ca="1">IF(AND($B441&gt;0,AN$7&gt;0),INDEX(Výskyt[#Data],MATCH($B441,Výskyt[kód-P]),AN$7),"")</f>
        <v/>
      </c>
      <c r="AO441" s="48" t="str">
        <f ca="1">IF(AND($B441&gt;0,AO$7&gt;0),INDEX(Výskyt[#Data],MATCH($B441,Výskyt[kód-P]),AO$7),"")</f>
        <v/>
      </c>
      <c r="AP441" s="48" t="str">
        <f ca="1">IF(AND($B441&gt;0,AP$7&gt;0),INDEX(Výskyt[#Data],MATCH($B441,Výskyt[kód-P]),AP$7),"")</f>
        <v/>
      </c>
      <c r="AQ441" s="48" t="str">
        <f ca="1">IF(AND($B441&gt;0,AQ$7&gt;0),INDEX(Výskyt[#Data],MATCH($B441,Výskyt[kód-P]),AQ$7),"")</f>
        <v/>
      </c>
      <c r="AR441" s="48" t="str">
        <f ca="1">IF(AND($B441&gt;0,AR$7&gt;0),INDEX(Výskyt[#Data],MATCH($B441,Výskyt[kód-P]),AR$7),"")</f>
        <v/>
      </c>
      <c r="AS441" s="48" t="str">
        <f ca="1">IF(AND($B441&gt;0,AS$7&gt;0),INDEX(Výskyt[#Data],MATCH($B441,Výskyt[kód-P]),AS$7),"")</f>
        <v/>
      </c>
      <c r="AT441" s="48" t="str">
        <f ca="1">IF(AND($B441&gt;0,AT$7&gt;0),INDEX(Výskyt[#Data],MATCH($B441,Výskyt[kód-P]),AT$7),"")</f>
        <v/>
      </c>
      <c r="AU441" s="48" t="str">
        <f ca="1">IF(AND($B441&gt;0,AU$7&gt;0),INDEX(Výskyt[#Data],MATCH($B441,Výskyt[kód-P]),AU$7),"")</f>
        <v/>
      </c>
      <c r="AV441" s="48" t="str">
        <f ca="1">IF(AND($B441&gt;0,AV$7&gt;0),INDEX(Výskyt[#Data],MATCH($B441,Výskyt[kód-P]),AV$7),"")</f>
        <v/>
      </c>
      <c r="AW441" s="48" t="str">
        <f ca="1">IF(AND($B441&gt;0,AW$7&gt;0),INDEX(Výskyt[#Data],MATCH($B441,Výskyt[kód-P]),AW$7),"")</f>
        <v/>
      </c>
      <c r="AX441" s="48" t="str">
        <f ca="1">IF(AND($B441&gt;0,AX$7&gt;0),INDEX(Výskyt[#Data],MATCH($B441,Výskyt[kód-P]),AX$7),"")</f>
        <v/>
      </c>
      <c r="AY441" s="48" t="str">
        <f ca="1">IF(AND($B441&gt;0,AY$7&gt;0),INDEX(Výskyt[#Data],MATCH($B441,Výskyt[kód-P]),AY$7),"")</f>
        <v/>
      </c>
      <c r="AZ441" s="48" t="str">
        <f ca="1">IF(AND($B441&gt;0,AZ$7&gt;0),INDEX(Výskyt[#Data],MATCH($B441,Výskyt[kód-P]),AZ$7),"")</f>
        <v/>
      </c>
      <c r="BA441" s="48" t="str">
        <f ca="1">IF(AND($B441&gt;0,BA$7&gt;0),INDEX(Výskyt[#Data],MATCH($B441,Výskyt[kód-P]),BA$7),"")</f>
        <v/>
      </c>
    </row>
    <row r="442" spans="1:53" x14ac:dyDescent="0.4">
      <c r="A442" s="54">
        <v>434</v>
      </c>
      <c r="B442" s="55" t="str">
        <f>IFERROR(INDEX(Výskyt[[poradie]:[kód-P]],MATCH(A442,Výskyt[poradie],0),2),"")</f>
        <v/>
      </c>
      <c r="C442" s="55" t="str">
        <f>IFERROR(INDEX(Cenník[[Kód]:[Názov]],MATCH($B442,Cenník[Kód]),2),"")</f>
        <v/>
      </c>
      <c r="D442" s="48" t="str">
        <f t="shared" ca="1" si="22"/>
        <v/>
      </c>
      <c r="E442" s="56" t="str">
        <f>IFERROR(INDEX(Cenník[[KódN]:[JC]],MATCH($B442,Cenník[KódN]),2),"")</f>
        <v/>
      </c>
      <c r="F442" s="57" t="str">
        <f t="shared" ca="1" si="23"/>
        <v/>
      </c>
      <c r="G442" s="42"/>
      <c r="H442" s="58" t="str">
        <f t="shared" si="24"/>
        <v/>
      </c>
      <c r="I442" s="48" t="str">
        <f ca="1">IF(AND($B442&gt;0,I$7&gt;0),INDEX(Výskyt[#Data],MATCH($B442,Výskyt[kód-P]),I$7),"")</f>
        <v/>
      </c>
      <c r="J442" s="48" t="str">
        <f ca="1">IF(AND($B442&gt;0,J$7&gt;0),INDEX(Výskyt[#Data],MATCH($B442,Výskyt[kód-P]),J$7),"")</f>
        <v/>
      </c>
      <c r="K442" s="48" t="str">
        <f ca="1">IF(AND($B442&gt;0,K$7&gt;0),INDEX(Výskyt[#Data],MATCH($B442,Výskyt[kód-P]),K$7),"")</f>
        <v/>
      </c>
      <c r="L442" s="48" t="str">
        <f ca="1">IF(AND($B442&gt;0,L$7&gt;0),INDEX(Výskyt[#Data],MATCH($B442,Výskyt[kód-P]),L$7),"")</f>
        <v/>
      </c>
      <c r="M442" s="48" t="str">
        <f ca="1">IF(AND($B442&gt;0,M$7&gt;0),INDEX(Výskyt[#Data],MATCH($B442,Výskyt[kód-P]),M$7),"")</f>
        <v/>
      </c>
      <c r="N442" s="48" t="str">
        <f ca="1">IF(AND($B442&gt;0,N$7&gt;0),INDEX(Výskyt[#Data],MATCH($B442,Výskyt[kód-P]),N$7),"")</f>
        <v/>
      </c>
      <c r="O442" s="48" t="str">
        <f ca="1">IF(AND($B442&gt;0,O$7&gt;0),INDEX(Výskyt[#Data],MATCH($B442,Výskyt[kód-P]),O$7),"")</f>
        <v/>
      </c>
      <c r="P442" s="48" t="str">
        <f ca="1">IF(AND($B442&gt;0,P$7&gt;0),INDEX(Výskyt[#Data],MATCH($B442,Výskyt[kód-P]),P$7),"")</f>
        <v/>
      </c>
      <c r="Q442" s="48" t="str">
        <f ca="1">IF(AND($B442&gt;0,Q$7&gt;0),INDEX(Výskyt[#Data],MATCH($B442,Výskyt[kód-P]),Q$7),"")</f>
        <v/>
      </c>
      <c r="R442" s="48" t="str">
        <f ca="1">IF(AND($B442&gt;0,R$7&gt;0),INDEX(Výskyt[#Data],MATCH($B442,Výskyt[kód-P]),R$7),"")</f>
        <v/>
      </c>
      <c r="S442" s="48" t="str">
        <f ca="1">IF(AND($B442&gt;0,S$7&gt;0),INDEX(Výskyt[#Data],MATCH($B442,Výskyt[kód-P]),S$7),"")</f>
        <v/>
      </c>
      <c r="T442" s="48" t="str">
        <f ca="1">IF(AND($B442&gt;0,T$7&gt;0),INDEX(Výskyt[#Data],MATCH($B442,Výskyt[kód-P]),T$7),"")</f>
        <v/>
      </c>
      <c r="U442" s="48" t="str">
        <f ca="1">IF(AND($B442&gt;0,U$7&gt;0),INDEX(Výskyt[#Data],MATCH($B442,Výskyt[kód-P]),U$7),"")</f>
        <v/>
      </c>
      <c r="V442" s="48" t="str">
        <f ca="1">IF(AND($B442&gt;0,V$7&gt;0),INDEX(Výskyt[#Data],MATCH($B442,Výskyt[kód-P]),V$7),"")</f>
        <v/>
      </c>
      <c r="W442" s="48" t="str">
        <f ca="1">IF(AND($B442&gt;0,W$7&gt;0),INDEX(Výskyt[#Data],MATCH($B442,Výskyt[kód-P]),W$7),"")</f>
        <v/>
      </c>
      <c r="X442" s="48" t="str">
        <f ca="1">IF(AND($B442&gt;0,X$7&gt;0),INDEX(Výskyt[#Data],MATCH($B442,Výskyt[kód-P]),X$7),"")</f>
        <v/>
      </c>
      <c r="Y442" s="48" t="str">
        <f ca="1">IF(AND($B442&gt;0,Y$7&gt;0),INDEX(Výskyt[#Data],MATCH($B442,Výskyt[kód-P]),Y$7),"")</f>
        <v/>
      </c>
      <c r="Z442" s="48" t="str">
        <f ca="1">IF(AND($B442&gt;0,Z$7&gt;0),INDEX(Výskyt[#Data],MATCH($B442,Výskyt[kód-P]),Z$7),"")</f>
        <v/>
      </c>
      <c r="AA442" s="48" t="str">
        <f ca="1">IF(AND($B442&gt;0,AA$7&gt;0),INDEX(Výskyt[#Data],MATCH($B442,Výskyt[kód-P]),AA$7),"")</f>
        <v/>
      </c>
      <c r="AB442" s="48" t="str">
        <f ca="1">IF(AND($B442&gt;0,AB$7&gt;0),INDEX(Výskyt[#Data],MATCH($B442,Výskyt[kód-P]),AB$7),"")</f>
        <v/>
      </c>
      <c r="AC442" s="48" t="str">
        <f ca="1">IF(AND($B442&gt;0,AC$7&gt;0),INDEX(Výskyt[#Data],MATCH($B442,Výskyt[kód-P]),AC$7),"")</f>
        <v/>
      </c>
      <c r="AD442" s="48" t="str">
        <f ca="1">IF(AND($B442&gt;0,AD$7&gt;0),INDEX(Výskyt[#Data],MATCH($B442,Výskyt[kód-P]),AD$7),"")</f>
        <v/>
      </c>
      <c r="AE442" s="48" t="str">
        <f ca="1">IF(AND($B442&gt;0,AE$7&gt;0),INDEX(Výskyt[#Data],MATCH($B442,Výskyt[kód-P]),AE$7),"")</f>
        <v/>
      </c>
      <c r="AF442" s="48" t="str">
        <f ca="1">IF(AND($B442&gt;0,AF$7&gt;0),INDEX(Výskyt[#Data],MATCH($B442,Výskyt[kód-P]),AF$7),"")</f>
        <v/>
      </c>
      <c r="AG442" s="48" t="str">
        <f ca="1">IF(AND($B442&gt;0,AG$7&gt;0),INDEX(Výskyt[#Data],MATCH($B442,Výskyt[kód-P]),AG$7),"")</f>
        <v/>
      </c>
      <c r="AH442" s="48" t="str">
        <f ca="1">IF(AND($B442&gt;0,AH$7&gt;0),INDEX(Výskyt[#Data],MATCH($B442,Výskyt[kód-P]),AH$7),"")</f>
        <v/>
      </c>
      <c r="AI442" s="48" t="str">
        <f ca="1">IF(AND($B442&gt;0,AI$7&gt;0),INDEX(Výskyt[#Data],MATCH($B442,Výskyt[kód-P]),AI$7),"")</f>
        <v/>
      </c>
      <c r="AJ442" s="48" t="str">
        <f ca="1">IF(AND($B442&gt;0,AJ$7&gt;0),INDEX(Výskyt[#Data],MATCH($B442,Výskyt[kód-P]),AJ$7),"")</f>
        <v/>
      </c>
      <c r="AK442" s="48" t="str">
        <f ca="1">IF(AND($B442&gt;0,AK$7&gt;0),INDEX(Výskyt[#Data],MATCH($B442,Výskyt[kód-P]),AK$7),"")</f>
        <v/>
      </c>
      <c r="AL442" s="48" t="str">
        <f ca="1">IF(AND($B442&gt;0,AL$7&gt;0),INDEX(Výskyt[#Data],MATCH($B442,Výskyt[kód-P]),AL$7),"")</f>
        <v/>
      </c>
      <c r="AM442" s="48" t="str">
        <f ca="1">IF(AND($B442&gt;0,AM$7&gt;0),INDEX(Výskyt[#Data],MATCH($B442,Výskyt[kód-P]),AM$7),"")</f>
        <v/>
      </c>
      <c r="AN442" s="48" t="str">
        <f ca="1">IF(AND($B442&gt;0,AN$7&gt;0),INDEX(Výskyt[#Data],MATCH($B442,Výskyt[kód-P]),AN$7),"")</f>
        <v/>
      </c>
      <c r="AO442" s="48" t="str">
        <f ca="1">IF(AND($B442&gt;0,AO$7&gt;0),INDEX(Výskyt[#Data],MATCH($B442,Výskyt[kód-P]),AO$7),"")</f>
        <v/>
      </c>
      <c r="AP442" s="48" t="str">
        <f ca="1">IF(AND($B442&gt;0,AP$7&gt;0),INDEX(Výskyt[#Data],MATCH($B442,Výskyt[kód-P]),AP$7),"")</f>
        <v/>
      </c>
      <c r="AQ442" s="48" t="str">
        <f ca="1">IF(AND($B442&gt;0,AQ$7&gt;0),INDEX(Výskyt[#Data],MATCH($B442,Výskyt[kód-P]),AQ$7),"")</f>
        <v/>
      </c>
      <c r="AR442" s="48" t="str">
        <f ca="1">IF(AND($B442&gt;0,AR$7&gt;0),INDEX(Výskyt[#Data],MATCH($B442,Výskyt[kód-P]),AR$7),"")</f>
        <v/>
      </c>
      <c r="AS442" s="48" t="str">
        <f ca="1">IF(AND($B442&gt;0,AS$7&gt;0),INDEX(Výskyt[#Data],MATCH($B442,Výskyt[kód-P]),AS$7),"")</f>
        <v/>
      </c>
      <c r="AT442" s="48" t="str">
        <f ca="1">IF(AND($B442&gt;0,AT$7&gt;0),INDEX(Výskyt[#Data],MATCH($B442,Výskyt[kód-P]),AT$7),"")</f>
        <v/>
      </c>
      <c r="AU442" s="48" t="str">
        <f ca="1">IF(AND($B442&gt;0,AU$7&gt;0),INDEX(Výskyt[#Data],MATCH($B442,Výskyt[kód-P]),AU$7),"")</f>
        <v/>
      </c>
      <c r="AV442" s="48" t="str">
        <f ca="1">IF(AND($B442&gt;0,AV$7&gt;0),INDEX(Výskyt[#Data],MATCH($B442,Výskyt[kód-P]),AV$7),"")</f>
        <v/>
      </c>
      <c r="AW442" s="48" t="str">
        <f ca="1">IF(AND($B442&gt;0,AW$7&gt;0),INDEX(Výskyt[#Data],MATCH($B442,Výskyt[kód-P]),AW$7),"")</f>
        <v/>
      </c>
      <c r="AX442" s="48" t="str">
        <f ca="1">IF(AND($B442&gt;0,AX$7&gt;0),INDEX(Výskyt[#Data],MATCH($B442,Výskyt[kód-P]),AX$7),"")</f>
        <v/>
      </c>
      <c r="AY442" s="48" t="str">
        <f ca="1">IF(AND($B442&gt;0,AY$7&gt;0),INDEX(Výskyt[#Data],MATCH($B442,Výskyt[kód-P]),AY$7),"")</f>
        <v/>
      </c>
      <c r="AZ442" s="48" t="str">
        <f ca="1">IF(AND($B442&gt;0,AZ$7&gt;0),INDEX(Výskyt[#Data],MATCH($B442,Výskyt[kód-P]),AZ$7),"")</f>
        <v/>
      </c>
      <c r="BA442" s="48" t="str">
        <f ca="1">IF(AND($B442&gt;0,BA$7&gt;0),INDEX(Výskyt[#Data],MATCH($B442,Výskyt[kód-P]),BA$7),"")</f>
        <v/>
      </c>
    </row>
    <row r="443" spans="1:53" x14ac:dyDescent="0.4">
      <c r="A443" s="54">
        <v>435</v>
      </c>
      <c r="B443" s="55" t="str">
        <f>IFERROR(INDEX(Výskyt[[poradie]:[kód-P]],MATCH(A443,Výskyt[poradie],0),2),"")</f>
        <v/>
      </c>
      <c r="C443" s="55" t="str">
        <f>IFERROR(INDEX(Cenník[[Kód]:[Názov]],MATCH($B443,Cenník[Kód]),2),"")</f>
        <v/>
      </c>
      <c r="D443" s="48" t="str">
        <f t="shared" ca="1" si="22"/>
        <v/>
      </c>
      <c r="E443" s="56" t="str">
        <f>IFERROR(INDEX(Cenník[[KódN]:[JC]],MATCH($B443,Cenník[KódN]),2),"")</f>
        <v/>
      </c>
      <c r="F443" s="57" t="str">
        <f t="shared" ca="1" si="23"/>
        <v/>
      </c>
      <c r="G443" s="42"/>
      <c r="H443" s="58" t="str">
        <f t="shared" si="24"/>
        <v/>
      </c>
      <c r="I443" s="48" t="str">
        <f ca="1">IF(AND($B443&gt;0,I$7&gt;0),INDEX(Výskyt[#Data],MATCH($B443,Výskyt[kód-P]),I$7),"")</f>
        <v/>
      </c>
      <c r="J443" s="48" t="str">
        <f ca="1">IF(AND($B443&gt;0,J$7&gt;0),INDEX(Výskyt[#Data],MATCH($B443,Výskyt[kód-P]),J$7),"")</f>
        <v/>
      </c>
      <c r="K443" s="48" t="str">
        <f ca="1">IF(AND($B443&gt;0,K$7&gt;0),INDEX(Výskyt[#Data],MATCH($B443,Výskyt[kód-P]),K$7),"")</f>
        <v/>
      </c>
      <c r="L443" s="48" t="str">
        <f ca="1">IF(AND($B443&gt;0,L$7&gt;0),INDEX(Výskyt[#Data],MATCH($B443,Výskyt[kód-P]),L$7),"")</f>
        <v/>
      </c>
      <c r="M443" s="48" t="str">
        <f ca="1">IF(AND($B443&gt;0,M$7&gt;0),INDEX(Výskyt[#Data],MATCH($B443,Výskyt[kód-P]),M$7),"")</f>
        <v/>
      </c>
      <c r="N443" s="48" t="str">
        <f ca="1">IF(AND($B443&gt;0,N$7&gt;0),INDEX(Výskyt[#Data],MATCH($B443,Výskyt[kód-P]),N$7),"")</f>
        <v/>
      </c>
      <c r="O443" s="48" t="str">
        <f ca="1">IF(AND($B443&gt;0,O$7&gt;0),INDEX(Výskyt[#Data],MATCH($B443,Výskyt[kód-P]),O$7),"")</f>
        <v/>
      </c>
      <c r="P443" s="48" t="str">
        <f ca="1">IF(AND($B443&gt;0,P$7&gt;0),INDEX(Výskyt[#Data],MATCH($B443,Výskyt[kód-P]),P$7),"")</f>
        <v/>
      </c>
      <c r="Q443" s="48" t="str">
        <f ca="1">IF(AND($B443&gt;0,Q$7&gt;0),INDEX(Výskyt[#Data],MATCH($B443,Výskyt[kód-P]),Q$7),"")</f>
        <v/>
      </c>
      <c r="R443" s="48" t="str">
        <f ca="1">IF(AND($B443&gt;0,R$7&gt;0),INDEX(Výskyt[#Data],MATCH($B443,Výskyt[kód-P]),R$7),"")</f>
        <v/>
      </c>
      <c r="S443" s="48" t="str">
        <f ca="1">IF(AND($B443&gt;0,S$7&gt;0),INDEX(Výskyt[#Data],MATCH($B443,Výskyt[kód-P]),S$7),"")</f>
        <v/>
      </c>
      <c r="T443" s="48" t="str">
        <f ca="1">IF(AND($B443&gt;0,T$7&gt;0),INDEX(Výskyt[#Data],MATCH($B443,Výskyt[kód-P]),T$7),"")</f>
        <v/>
      </c>
      <c r="U443" s="48" t="str">
        <f ca="1">IF(AND($B443&gt;0,U$7&gt;0),INDEX(Výskyt[#Data],MATCH($B443,Výskyt[kód-P]),U$7),"")</f>
        <v/>
      </c>
      <c r="V443" s="48" t="str">
        <f ca="1">IF(AND($B443&gt;0,V$7&gt;0),INDEX(Výskyt[#Data],MATCH($B443,Výskyt[kód-P]),V$7),"")</f>
        <v/>
      </c>
      <c r="W443" s="48" t="str">
        <f ca="1">IF(AND($B443&gt;0,W$7&gt;0),INDEX(Výskyt[#Data],MATCH($B443,Výskyt[kód-P]),W$7),"")</f>
        <v/>
      </c>
      <c r="X443" s="48" t="str">
        <f ca="1">IF(AND($B443&gt;0,X$7&gt;0),INDEX(Výskyt[#Data],MATCH($B443,Výskyt[kód-P]),X$7),"")</f>
        <v/>
      </c>
      <c r="Y443" s="48" t="str">
        <f ca="1">IF(AND($B443&gt;0,Y$7&gt;0),INDEX(Výskyt[#Data],MATCH($B443,Výskyt[kód-P]),Y$7),"")</f>
        <v/>
      </c>
      <c r="Z443" s="48" t="str">
        <f ca="1">IF(AND($B443&gt;0,Z$7&gt;0),INDEX(Výskyt[#Data],MATCH($B443,Výskyt[kód-P]),Z$7),"")</f>
        <v/>
      </c>
      <c r="AA443" s="48" t="str">
        <f ca="1">IF(AND($B443&gt;0,AA$7&gt;0),INDEX(Výskyt[#Data],MATCH($B443,Výskyt[kód-P]),AA$7),"")</f>
        <v/>
      </c>
      <c r="AB443" s="48" t="str">
        <f ca="1">IF(AND($B443&gt;0,AB$7&gt;0),INDEX(Výskyt[#Data],MATCH($B443,Výskyt[kód-P]),AB$7),"")</f>
        <v/>
      </c>
      <c r="AC443" s="48" t="str">
        <f ca="1">IF(AND($B443&gt;0,AC$7&gt;0),INDEX(Výskyt[#Data],MATCH($B443,Výskyt[kód-P]),AC$7),"")</f>
        <v/>
      </c>
      <c r="AD443" s="48" t="str">
        <f ca="1">IF(AND($B443&gt;0,AD$7&gt;0),INDEX(Výskyt[#Data],MATCH($B443,Výskyt[kód-P]),AD$7),"")</f>
        <v/>
      </c>
      <c r="AE443" s="48" t="str">
        <f ca="1">IF(AND($B443&gt;0,AE$7&gt;0),INDEX(Výskyt[#Data],MATCH($B443,Výskyt[kód-P]),AE$7),"")</f>
        <v/>
      </c>
      <c r="AF443" s="48" t="str">
        <f ca="1">IF(AND($B443&gt;0,AF$7&gt;0),INDEX(Výskyt[#Data],MATCH($B443,Výskyt[kód-P]),AF$7),"")</f>
        <v/>
      </c>
      <c r="AG443" s="48" t="str">
        <f ca="1">IF(AND($B443&gt;0,AG$7&gt;0),INDEX(Výskyt[#Data],MATCH($B443,Výskyt[kód-P]),AG$7),"")</f>
        <v/>
      </c>
      <c r="AH443" s="48" t="str">
        <f ca="1">IF(AND($B443&gt;0,AH$7&gt;0),INDEX(Výskyt[#Data],MATCH($B443,Výskyt[kód-P]),AH$7),"")</f>
        <v/>
      </c>
      <c r="AI443" s="48" t="str">
        <f ca="1">IF(AND($B443&gt;0,AI$7&gt;0),INDEX(Výskyt[#Data],MATCH($B443,Výskyt[kód-P]),AI$7),"")</f>
        <v/>
      </c>
      <c r="AJ443" s="48" t="str">
        <f ca="1">IF(AND($B443&gt;0,AJ$7&gt;0),INDEX(Výskyt[#Data],MATCH($B443,Výskyt[kód-P]),AJ$7),"")</f>
        <v/>
      </c>
      <c r="AK443" s="48" t="str">
        <f ca="1">IF(AND($B443&gt;0,AK$7&gt;0),INDEX(Výskyt[#Data],MATCH($B443,Výskyt[kód-P]),AK$7),"")</f>
        <v/>
      </c>
      <c r="AL443" s="48" t="str">
        <f ca="1">IF(AND($B443&gt;0,AL$7&gt;0),INDEX(Výskyt[#Data],MATCH($B443,Výskyt[kód-P]),AL$7),"")</f>
        <v/>
      </c>
      <c r="AM443" s="48" t="str">
        <f ca="1">IF(AND($B443&gt;0,AM$7&gt;0),INDEX(Výskyt[#Data],MATCH($B443,Výskyt[kód-P]),AM$7),"")</f>
        <v/>
      </c>
      <c r="AN443" s="48" t="str">
        <f ca="1">IF(AND($B443&gt;0,AN$7&gt;0),INDEX(Výskyt[#Data],MATCH($B443,Výskyt[kód-P]),AN$7),"")</f>
        <v/>
      </c>
      <c r="AO443" s="48" t="str">
        <f ca="1">IF(AND($B443&gt;0,AO$7&gt;0),INDEX(Výskyt[#Data],MATCH($B443,Výskyt[kód-P]),AO$7),"")</f>
        <v/>
      </c>
      <c r="AP443" s="48" t="str">
        <f ca="1">IF(AND($B443&gt;0,AP$7&gt;0),INDEX(Výskyt[#Data],MATCH($B443,Výskyt[kód-P]),AP$7),"")</f>
        <v/>
      </c>
      <c r="AQ443" s="48" t="str">
        <f ca="1">IF(AND($B443&gt;0,AQ$7&gt;0),INDEX(Výskyt[#Data],MATCH($B443,Výskyt[kód-P]),AQ$7),"")</f>
        <v/>
      </c>
      <c r="AR443" s="48" t="str">
        <f ca="1">IF(AND($B443&gt;0,AR$7&gt;0),INDEX(Výskyt[#Data],MATCH($B443,Výskyt[kód-P]),AR$7),"")</f>
        <v/>
      </c>
      <c r="AS443" s="48" t="str">
        <f ca="1">IF(AND($B443&gt;0,AS$7&gt;0),INDEX(Výskyt[#Data],MATCH($B443,Výskyt[kód-P]),AS$7),"")</f>
        <v/>
      </c>
      <c r="AT443" s="48" t="str">
        <f ca="1">IF(AND($B443&gt;0,AT$7&gt;0),INDEX(Výskyt[#Data],MATCH($B443,Výskyt[kód-P]),AT$7),"")</f>
        <v/>
      </c>
      <c r="AU443" s="48" t="str">
        <f ca="1">IF(AND($B443&gt;0,AU$7&gt;0),INDEX(Výskyt[#Data],MATCH($B443,Výskyt[kód-P]),AU$7),"")</f>
        <v/>
      </c>
      <c r="AV443" s="48" t="str">
        <f ca="1">IF(AND($B443&gt;0,AV$7&gt;0),INDEX(Výskyt[#Data],MATCH($B443,Výskyt[kód-P]),AV$7),"")</f>
        <v/>
      </c>
      <c r="AW443" s="48" t="str">
        <f ca="1">IF(AND($B443&gt;0,AW$7&gt;0),INDEX(Výskyt[#Data],MATCH($B443,Výskyt[kód-P]),AW$7),"")</f>
        <v/>
      </c>
      <c r="AX443" s="48" t="str">
        <f ca="1">IF(AND($B443&gt;0,AX$7&gt;0),INDEX(Výskyt[#Data],MATCH($B443,Výskyt[kód-P]),AX$7),"")</f>
        <v/>
      </c>
      <c r="AY443" s="48" t="str">
        <f ca="1">IF(AND($B443&gt;0,AY$7&gt;0),INDEX(Výskyt[#Data],MATCH($B443,Výskyt[kód-P]),AY$7),"")</f>
        <v/>
      </c>
      <c r="AZ443" s="48" t="str">
        <f ca="1">IF(AND($B443&gt;0,AZ$7&gt;0),INDEX(Výskyt[#Data],MATCH($B443,Výskyt[kód-P]),AZ$7),"")</f>
        <v/>
      </c>
      <c r="BA443" s="48" t="str">
        <f ca="1">IF(AND($B443&gt;0,BA$7&gt;0),INDEX(Výskyt[#Data],MATCH($B443,Výskyt[kód-P]),BA$7),"")</f>
        <v/>
      </c>
    </row>
    <row r="444" spans="1:53" x14ac:dyDescent="0.4">
      <c r="A444" s="54">
        <v>436</v>
      </c>
      <c r="B444" s="55" t="str">
        <f>IFERROR(INDEX(Výskyt[[poradie]:[kód-P]],MATCH(A444,Výskyt[poradie],0),2),"")</f>
        <v/>
      </c>
      <c r="C444" s="55" t="str">
        <f>IFERROR(INDEX(Cenník[[Kód]:[Názov]],MATCH($B444,Cenník[Kód]),2),"")</f>
        <v/>
      </c>
      <c r="D444" s="48" t="str">
        <f t="shared" ca="1" si="22"/>
        <v/>
      </c>
      <c r="E444" s="56" t="str">
        <f>IFERROR(INDEX(Cenník[[KódN]:[JC]],MATCH($B444,Cenník[KódN]),2),"")</f>
        <v/>
      </c>
      <c r="F444" s="57" t="str">
        <f t="shared" ca="1" si="23"/>
        <v/>
      </c>
      <c r="G444" s="42"/>
      <c r="H444" s="58" t="str">
        <f t="shared" si="24"/>
        <v/>
      </c>
      <c r="I444" s="48" t="str">
        <f ca="1">IF(AND($B444&gt;0,I$7&gt;0),INDEX(Výskyt[#Data],MATCH($B444,Výskyt[kód-P]),I$7),"")</f>
        <v/>
      </c>
      <c r="J444" s="48" t="str">
        <f ca="1">IF(AND($B444&gt;0,J$7&gt;0),INDEX(Výskyt[#Data],MATCH($B444,Výskyt[kód-P]),J$7),"")</f>
        <v/>
      </c>
      <c r="K444" s="48" t="str">
        <f ca="1">IF(AND($B444&gt;0,K$7&gt;0),INDEX(Výskyt[#Data],MATCH($B444,Výskyt[kód-P]),K$7),"")</f>
        <v/>
      </c>
      <c r="L444" s="48" t="str">
        <f ca="1">IF(AND($B444&gt;0,L$7&gt;0),INDEX(Výskyt[#Data],MATCH($B444,Výskyt[kód-P]),L$7),"")</f>
        <v/>
      </c>
      <c r="M444" s="48" t="str">
        <f ca="1">IF(AND($B444&gt;0,M$7&gt;0),INDEX(Výskyt[#Data],MATCH($B444,Výskyt[kód-P]),M$7),"")</f>
        <v/>
      </c>
      <c r="N444" s="48" t="str">
        <f ca="1">IF(AND($B444&gt;0,N$7&gt;0),INDEX(Výskyt[#Data],MATCH($B444,Výskyt[kód-P]),N$7),"")</f>
        <v/>
      </c>
      <c r="O444" s="48" t="str">
        <f ca="1">IF(AND($B444&gt;0,O$7&gt;0),INDEX(Výskyt[#Data],MATCH($B444,Výskyt[kód-P]),O$7),"")</f>
        <v/>
      </c>
      <c r="P444" s="48" t="str">
        <f ca="1">IF(AND($B444&gt;0,P$7&gt;0),INDEX(Výskyt[#Data],MATCH($B444,Výskyt[kód-P]),P$7),"")</f>
        <v/>
      </c>
      <c r="Q444" s="48" t="str">
        <f ca="1">IF(AND($B444&gt;0,Q$7&gt;0),INDEX(Výskyt[#Data],MATCH($B444,Výskyt[kód-P]),Q$7),"")</f>
        <v/>
      </c>
      <c r="R444" s="48" t="str">
        <f ca="1">IF(AND($B444&gt;0,R$7&gt;0),INDEX(Výskyt[#Data],MATCH($B444,Výskyt[kód-P]),R$7),"")</f>
        <v/>
      </c>
      <c r="S444" s="48" t="str">
        <f ca="1">IF(AND($B444&gt;0,S$7&gt;0),INDEX(Výskyt[#Data],MATCH($B444,Výskyt[kód-P]),S$7),"")</f>
        <v/>
      </c>
      <c r="T444" s="48" t="str">
        <f ca="1">IF(AND($B444&gt;0,T$7&gt;0),INDEX(Výskyt[#Data],MATCH($B444,Výskyt[kód-P]),T$7),"")</f>
        <v/>
      </c>
      <c r="U444" s="48" t="str">
        <f ca="1">IF(AND($B444&gt;0,U$7&gt;0),INDEX(Výskyt[#Data],MATCH($B444,Výskyt[kód-P]),U$7),"")</f>
        <v/>
      </c>
      <c r="V444" s="48" t="str">
        <f ca="1">IF(AND($B444&gt;0,V$7&gt;0),INDEX(Výskyt[#Data],MATCH($B444,Výskyt[kód-P]),V$7),"")</f>
        <v/>
      </c>
      <c r="W444" s="48" t="str">
        <f ca="1">IF(AND($B444&gt;0,W$7&gt;0),INDEX(Výskyt[#Data],MATCH($B444,Výskyt[kód-P]),W$7),"")</f>
        <v/>
      </c>
      <c r="X444" s="48" t="str">
        <f ca="1">IF(AND($B444&gt;0,X$7&gt;0),INDEX(Výskyt[#Data],MATCH($B444,Výskyt[kód-P]),X$7),"")</f>
        <v/>
      </c>
      <c r="Y444" s="48" t="str">
        <f ca="1">IF(AND($B444&gt;0,Y$7&gt;0),INDEX(Výskyt[#Data],MATCH($B444,Výskyt[kód-P]),Y$7),"")</f>
        <v/>
      </c>
      <c r="Z444" s="48" t="str">
        <f ca="1">IF(AND($B444&gt;0,Z$7&gt;0),INDEX(Výskyt[#Data],MATCH($B444,Výskyt[kód-P]),Z$7),"")</f>
        <v/>
      </c>
      <c r="AA444" s="48" t="str">
        <f ca="1">IF(AND($B444&gt;0,AA$7&gt;0),INDEX(Výskyt[#Data],MATCH($B444,Výskyt[kód-P]),AA$7),"")</f>
        <v/>
      </c>
      <c r="AB444" s="48" t="str">
        <f ca="1">IF(AND($B444&gt;0,AB$7&gt;0),INDEX(Výskyt[#Data],MATCH($B444,Výskyt[kód-P]),AB$7),"")</f>
        <v/>
      </c>
      <c r="AC444" s="48" t="str">
        <f ca="1">IF(AND($B444&gt;0,AC$7&gt;0),INDEX(Výskyt[#Data],MATCH($B444,Výskyt[kód-P]),AC$7),"")</f>
        <v/>
      </c>
      <c r="AD444" s="48" t="str">
        <f ca="1">IF(AND($B444&gt;0,AD$7&gt;0),INDEX(Výskyt[#Data],MATCH($B444,Výskyt[kód-P]),AD$7),"")</f>
        <v/>
      </c>
      <c r="AE444" s="48" t="str">
        <f ca="1">IF(AND($B444&gt;0,AE$7&gt;0),INDEX(Výskyt[#Data],MATCH($B444,Výskyt[kód-P]),AE$7),"")</f>
        <v/>
      </c>
      <c r="AF444" s="48" t="str">
        <f ca="1">IF(AND($B444&gt;0,AF$7&gt;0),INDEX(Výskyt[#Data],MATCH($B444,Výskyt[kód-P]),AF$7),"")</f>
        <v/>
      </c>
      <c r="AG444" s="48" t="str">
        <f ca="1">IF(AND($B444&gt;0,AG$7&gt;0),INDEX(Výskyt[#Data],MATCH($B444,Výskyt[kód-P]),AG$7),"")</f>
        <v/>
      </c>
      <c r="AH444" s="48" t="str">
        <f ca="1">IF(AND($B444&gt;0,AH$7&gt;0),INDEX(Výskyt[#Data],MATCH($B444,Výskyt[kód-P]),AH$7),"")</f>
        <v/>
      </c>
      <c r="AI444" s="48" t="str">
        <f ca="1">IF(AND($B444&gt;0,AI$7&gt;0),INDEX(Výskyt[#Data],MATCH($B444,Výskyt[kód-P]),AI$7),"")</f>
        <v/>
      </c>
      <c r="AJ444" s="48" t="str">
        <f ca="1">IF(AND($B444&gt;0,AJ$7&gt;0),INDEX(Výskyt[#Data],MATCH($B444,Výskyt[kód-P]),AJ$7),"")</f>
        <v/>
      </c>
      <c r="AK444" s="48" t="str">
        <f ca="1">IF(AND($B444&gt;0,AK$7&gt;0),INDEX(Výskyt[#Data],MATCH($B444,Výskyt[kód-P]),AK$7),"")</f>
        <v/>
      </c>
      <c r="AL444" s="48" t="str">
        <f ca="1">IF(AND($B444&gt;0,AL$7&gt;0),INDEX(Výskyt[#Data],MATCH($B444,Výskyt[kód-P]),AL$7),"")</f>
        <v/>
      </c>
      <c r="AM444" s="48" t="str">
        <f ca="1">IF(AND($B444&gt;0,AM$7&gt;0),INDEX(Výskyt[#Data],MATCH($B444,Výskyt[kód-P]),AM$7),"")</f>
        <v/>
      </c>
      <c r="AN444" s="48" t="str">
        <f ca="1">IF(AND($B444&gt;0,AN$7&gt;0),INDEX(Výskyt[#Data],MATCH($B444,Výskyt[kód-P]),AN$7),"")</f>
        <v/>
      </c>
      <c r="AO444" s="48" t="str">
        <f ca="1">IF(AND($B444&gt;0,AO$7&gt;0),INDEX(Výskyt[#Data],MATCH($B444,Výskyt[kód-P]),AO$7),"")</f>
        <v/>
      </c>
      <c r="AP444" s="48" t="str">
        <f ca="1">IF(AND($B444&gt;0,AP$7&gt;0),INDEX(Výskyt[#Data],MATCH($B444,Výskyt[kód-P]),AP$7),"")</f>
        <v/>
      </c>
      <c r="AQ444" s="48" t="str">
        <f ca="1">IF(AND($B444&gt;0,AQ$7&gt;0),INDEX(Výskyt[#Data],MATCH($B444,Výskyt[kód-P]),AQ$7),"")</f>
        <v/>
      </c>
      <c r="AR444" s="48" t="str">
        <f ca="1">IF(AND($B444&gt;0,AR$7&gt;0),INDEX(Výskyt[#Data],MATCH($B444,Výskyt[kód-P]),AR$7),"")</f>
        <v/>
      </c>
      <c r="AS444" s="48" t="str">
        <f ca="1">IF(AND($B444&gt;0,AS$7&gt;0),INDEX(Výskyt[#Data],MATCH($B444,Výskyt[kód-P]),AS$7),"")</f>
        <v/>
      </c>
      <c r="AT444" s="48" t="str">
        <f ca="1">IF(AND($B444&gt;0,AT$7&gt;0),INDEX(Výskyt[#Data],MATCH($B444,Výskyt[kód-P]),AT$7),"")</f>
        <v/>
      </c>
      <c r="AU444" s="48" t="str">
        <f ca="1">IF(AND($B444&gt;0,AU$7&gt;0),INDEX(Výskyt[#Data],MATCH($B444,Výskyt[kód-P]),AU$7),"")</f>
        <v/>
      </c>
      <c r="AV444" s="48" t="str">
        <f ca="1">IF(AND($B444&gt;0,AV$7&gt;0),INDEX(Výskyt[#Data],MATCH($B444,Výskyt[kód-P]),AV$7),"")</f>
        <v/>
      </c>
      <c r="AW444" s="48" t="str">
        <f ca="1">IF(AND($B444&gt;0,AW$7&gt;0),INDEX(Výskyt[#Data],MATCH($B444,Výskyt[kód-P]),AW$7),"")</f>
        <v/>
      </c>
      <c r="AX444" s="48" t="str">
        <f ca="1">IF(AND($B444&gt;0,AX$7&gt;0),INDEX(Výskyt[#Data],MATCH($B444,Výskyt[kód-P]),AX$7),"")</f>
        <v/>
      </c>
      <c r="AY444" s="48" t="str">
        <f ca="1">IF(AND($B444&gt;0,AY$7&gt;0),INDEX(Výskyt[#Data],MATCH($B444,Výskyt[kód-P]),AY$7),"")</f>
        <v/>
      </c>
      <c r="AZ444" s="48" t="str">
        <f ca="1">IF(AND($B444&gt;0,AZ$7&gt;0),INDEX(Výskyt[#Data],MATCH($B444,Výskyt[kód-P]),AZ$7),"")</f>
        <v/>
      </c>
      <c r="BA444" s="48" t="str">
        <f ca="1">IF(AND($B444&gt;0,BA$7&gt;0),INDEX(Výskyt[#Data],MATCH($B444,Výskyt[kód-P]),BA$7),"")</f>
        <v/>
      </c>
    </row>
    <row r="445" spans="1:53" x14ac:dyDescent="0.4">
      <c r="A445" s="54">
        <v>437</v>
      </c>
      <c r="B445" s="55" t="str">
        <f>IFERROR(INDEX(Výskyt[[poradie]:[kód-P]],MATCH(A445,Výskyt[poradie],0),2),"")</f>
        <v/>
      </c>
      <c r="C445" s="55" t="str">
        <f>IFERROR(INDEX(Cenník[[Kód]:[Názov]],MATCH($B445,Cenník[Kód]),2),"")</f>
        <v/>
      </c>
      <c r="D445" s="48" t="str">
        <f t="shared" ca="1" si="22"/>
        <v/>
      </c>
      <c r="E445" s="56" t="str">
        <f>IFERROR(INDEX(Cenník[[KódN]:[JC]],MATCH($B445,Cenník[KódN]),2),"")</f>
        <v/>
      </c>
      <c r="F445" s="57" t="str">
        <f t="shared" ca="1" si="23"/>
        <v/>
      </c>
      <c r="G445" s="42"/>
      <c r="H445" s="58" t="str">
        <f t="shared" si="24"/>
        <v/>
      </c>
      <c r="I445" s="48" t="str">
        <f ca="1">IF(AND($B445&gt;0,I$7&gt;0),INDEX(Výskyt[#Data],MATCH($B445,Výskyt[kód-P]),I$7),"")</f>
        <v/>
      </c>
      <c r="J445" s="48" t="str">
        <f ca="1">IF(AND($B445&gt;0,J$7&gt;0),INDEX(Výskyt[#Data],MATCH($B445,Výskyt[kód-P]),J$7),"")</f>
        <v/>
      </c>
      <c r="K445" s="48" t="str">
        <f ca="1">IF(AND($B445&gt;0,K$7&gt;0),INDEX(Výskyt[#Data],MATCH($B445,Výskyt[kód-P]),K$7),"")</f>
        <v/>
      </c>
      <c r="L445" s="48" t="str">
        <f ca="1">IF(AND($B445&gt;0,L$7&gt;0),INDEX(Výskyt[#Data],MATCH($B445,Výskyt[kód-P]),L$7),"")</f>
        <v/>
      </c>
      <c r="M445" s="48" t="str">
        <f ca="1">IF(AND($B445&gt;0,M$7&gt;0),INDEX(Výskyt[#Data],MATCH($B445,Výskyt[kód-P]),M$7),"")</f>
        <v/>
      </c>
      <c r="N445" s="48" t="str">
        <f ca="1">IF(AND($B445&gt;0,N$7&gt;0),INDEX(Výskyt[#Data],MATCH($B445,Výskyt[kód-P]),N$7),"")</f>
        <v/>
      </c>
      <c r="O445" s="48" t="str">
        <f ca="1">IF(AND($B445&gt;0,O$7&gt;0),INDEX(Výskyt[#Data],MATCH($B445,Výskyt[kód-P]),O$7),"")</f>
        <v/>
      </c>
      <c r="P445" s="48" t="str">
        <f ca="1">IF(AND($B445&gt;0,P$7&gt;0),INDEX(Výskyt[#Data],MATCH($B445,Výskyt[kód-P]),P$7),"")</f>
        <v/>
      </c>
      <c r="Q445" s="48" t="str">
        <f ca="1">IF(AND($B445&gt;0,Q$7&gt;0),INDEX(Výskyt[#Data],MATCH($B445,Výskyt[kód-P]),Q$7),"")</f>
        <v/>
      </c>
      <c r="R445" s="48" t="str">
        <f ca="1">IF(AND($B445&gt;0,R$7&gt;0),INDEX(Výskyt[#Data],MATCH($B445,Výskyt[kód-P]),R$7),"")</f>
        <v/>
      </c>
      <c r="S445" s="48" t="str">
        <f ca="1">IF(AND($B445&gt;0,S$7&gt;0),INDEX(Výskyt[#Data],MATCH($B445,Výskyt[kód-P]),S$7),"")</f>
        <v/>
      </c>
      <c r="T445" s="48" t="str">
        <f ca="1">IF(AND($B445&gt;0,T$7&gt;0),INDEX(Výskyt[#Data],MATCH($B445,Výskyt[kód-P]),T$7),"")</f>
        <v/>
      </c>
      <c r="U445" s="48" t="str">
        <f ca="1">IF(AND($B445&gt;0,U$7&gt;0),INDEX(Výskyt[#Data],MATCH($B445,Výskyt[kód-P]),U$7),"")</f>
        <v/>
      </c>
      <c r="V445" s="48" t="str">
        <f ca="1">IF(AND($B445&gt;0,V$7&gt;0),INDEX(Výskyt[#Data],MATCH($B445,Výskyt[kód-P]),V$7),"")</f>
        <v/>
      </c>
      <c r="W445" s="48" t="str">
        <f ca="1">IF(AND($B445&gt;0,W$7&gt;0),INDEX(Výskyt[#Data],MATCH($B445,Výskyt[kód-P]),W$7),"")</f>
        <v/>
      </c>
      <c r="X445" s="48" t="str">
        <f ca="1">IF(AND($B445&gt;0,X$7&gt;0),INDEX(Výskyt[#Data],MATCH($B445,Výskyt[kód-P]),X$7),"")</f>
        <v/>
      </c>
      <c r="Y445" s="48" t="str">
        <f ca="1">IF(AND($B445&gt;0,Y$7&gt;0),INDEX(Výskyt[#Data],MATCH($B445,Výskyt[kód-P]),Y$7),"")</f>
        <v/>
      </c>
      <c r="Z445" s="48" t="str">
        <f ca="1">IF(AND($B445&gt;0,Z$7&gt;0),INDEX(Výskyt[#Data],MATCH($B445,Výskyt[kód-P]),Z$7),"")</f>
        <v/>
      </c>
      <c r="AA445" s="48" t="str">
        <f ca="1">IF(AND($B445&gt;0,AA$7&gt;0),INDEX(Výskyt[#Data],MATCH($B445,Výskyt[kód-P]),AA$7),"")</f>
        <v/>
      </c>
      <c r="AB445" s="48" t="str">
        <f ca="1">IF(AND($B445&gt;0,AB$7&gt;0),INDEX(Výskyt[#Data],MATCH($B445,Výskyt[kód-P]),AB$7),"")</f>
        <v/>
      </c>
      <c r="AC445" s="48" t="str">
        <f ca="1">IF(AND($B445&gt;0,AC$7&gt;0),INDEX(Výskyt[#Data],MATCH($B445,Výskyt[kód-P]),AC$7),"")</f>
        <v/>
      </c>
      <c r="AD445" s="48" t="str">
        <f ca="1">IF(AND($B445&gt;0,AD$7&gt;0),INDEX(Výskyt[#Data],MATCH($B445,Výskyt[kód-P]),AD$7),"")</f>
        <v/>
      </c>
      <c r="AE445" s="48" t="str">
        <f ca="1">IF(AND($B445&gt;0,AE$7&gt;0),INDEX(Výskyt[#Data],MATCH($B445,Výskyt[kód-P]),AE$7),"")</f>
        <v/>
      </c>
      <c r="AF445" s="48" t="str">
        <f ca="1">IF(AND($B445&gt;0,AF$7&gt;0),INDEX(Výskyt[#Data],MATCH($B445,Výskyt[kód-P]),AF$7),"")</f>
        <v/>
      </c>
      <c r="AG445" s="48" t="str">
        <f ca="1">IF(AND($B445&gt;0,AG$7&gt;0),INDEX(Výskyt[#Data],MATCH($B445,Výskyt[kód-P]),AG$7),"")</f>
        <v/>
      </c>
      <c r="AH445" s="48" t="str">
        <f ca="1">IF(AND($B445&gt;0,AH$7&gt;0),INDEX(Výskyt[#Data],MATCH($B445,Výskyt[kód-P]),AH$7),"")</f>
        <v/>
      </c>
      <c r="AI445" s="48" t="str">
        <f ca="1">IF(AND($B445&gt;0,AI$7&gt;0),INDEX(Výskyt[#Data],MATCH($B445,Výskyt[kód-P]),AI$7),"")</f>
        <v/>
      </c>
      <c r="AJ445" s="48" t="str">
        <f ca="1">IF(AND($B445&gt;0,AJ$7&gt;0),INDEX(Výskyt[#Data],MATCH($B445,Výskyt[kód-P]),AJ$7),"")</f>
        <v/>
      </c>
      <c r="AK445" s="48" t="str">
        <f ca="1">IF(AND($B445&gt;0,AK$7&gt;0),INDEX(Výskyt[#Data],MATCH($B445,Výskyt[kód-P]),AK$7),"")</f>
        <v/>
      </c>
      <c r="AL445" s="48" t="str">
        <f ca="1">IF(AND($B445&gt;0,AL$7&gt;0),INDEX(Výskyt[#Data],MATCH($B445,Výskyt[kód-P]),AL$7),"")</f>
        <v/>
      </c>
      <c r="AM445" s="48" t="str">
        <f ca="1">IF(AND($B445&gt;0,AM$7&gt;0),INDEX(Výskyt[#Data],MATCH($B445,Výskyt[kód-P]),AM$7),"")</f>
        <v/>
      </c>
      <c r="AN445" s="48" t="str">
        <f ca="1">IF(AND($B445&gt;0,AN$7&gt;0),INDEX(Výskyt[#Data],MATCH($B445,Výskyt[kód-P]),AN$7),"")</f>
        <v/>
      </c>
      <c r="AO445" s="48" t="str">
        <f ca="1">IF(AND($B445&gt;0,AO$7&gt;0),INDEX(Výskyt[#Data],MATCH($B445,Výskyt[kód-P]),AO$7),"")</f>
        <v/>
      </c>
      <c r="AP445" s="48" t="str">
        <f ca="1">IF(AND($B445&gt;0,AP$7&gt;0),INDEX(Výskyt[#Data],MATCH($B445,Výskyt[kód-P]),AP$7),"")</f>
        <v/>
      </c>
      <c r="AQ445" s="48" t="str">
        <f ca="1">IF(AND($B445&gt;0,AQ$7&gt;0),INDEX(Výskyt[#Data],MATCH($B445,Výskyt[kód-P]),AQ$7),"")</f>
        <v/>
      </c>
      <c r="AR445" s="48" t="str">
        <f ca="1">IF(AND($B445&gt;0,AR$7&gt;0),INDEX(Výskyt[#Data],MATCH($B445,Výskyt[kód-P]),AR$7),"")</f>
        <v/>
      </c>
      <c r="AS445" s="48" t="str">
        <f ca="1">IF(AND($B445&gt;0,AS$7&gt;0),INDEX(Výskyt[#Data],MATCH($B445,Výskyt[kód-P]),AS$7),"")</f>
        <v/>
      </c>
      <c r="AT445" s="48" t="str">
        <f ca="1">IF(AND($B445&gt;0,AT$7&gt;0),INDEX(Výskyt[#Data],MATCH($B445,Výskyt[kód-P]),AT$7),"")</f>
        <v/>
      </c>
      <c r="AU445" s="48" t="str">
        <f ca="1">IF(AND($B445&gt;0,AU$7&gt;0),INDEX(Výskyt[#Data],MATCH($B445,Výskyt[kód-P]),AU$7),"")</f>
        <v/>
      </c>
      <c r="AV445" s="48" t="str">
        <f ca="1">IF(AND($B445&gt;0,AV$7&gt;0),INDEX(Výskyt[#Data],MATCH($B445,Výskyt[kód-P]),AV$7),"")</f>
        <v/>
      </c>
      <c r="AW445" s="48" t="str">
        <f ca="1">IF(AND($B445&gt;0,AW$7&gt;0),INDEX(Výskyt[#Data],MATCH($B445,Výskyt[kód-P]),AW$7),"")</f>
        <v/>
      </c>
      <c r="AX445" s="48" t="str">
        <f ca="1">IF(AND($B445&gt;0,AX$7&gt;0),INDEX(Výskyt[#Data],MATCH($B445,Výskyt[kód-P]),AX$7),"")</f>
        <v/>
      </c>
      <c r="AY445" s="48" t="str">
        <f ca="1">IF(AND($B445&gt;0,AY$7&gt;0),INDEX(Výskyt[#Data],MATCH($B445,Výskyt[kód-P]),AY$7),"")</f>
        <v/>
      </c>
      <c r="AZ445" s="48" t="str">
        <f ca="1">IF(AND($B445&gt;0,AZ$7&gt;0),INDEX(Výskyt[#Data],MATCH($B445,Výskyt[kód-P]),AZ$7),"")</f>
        <v/>
      </c>
      <c r="BA445" s="48" t="str">
        <f ca="1">IF(AND($B445&gt;0,BA$7&gt;0),INDEX(Výskyt[#Data],MATCH($B445,Výskyt[kód-P]),BA$7),"")</f>
        <v/>
      </c>
    </row>
    <row r="446" spans="1:53" x14ac:dyDescent="0.4">
      <c r="A446" s="54">
        <v>438</v>
      </c>
      <c r="B446" s="55" t="str">
        <f>IFERROR(INDEX(Výskyt[[poradie]:[kód-P]],MATCH(A446,Výskyt[poradie],0),2),"")</f>
        <v/>
      </c>
      <c r="C446" s="55" t="str">
        <f>IFERROR(INDEX(Cenník[[Kód]:[Názov]],MATCH($B446,Cenník[Kód]),2),"")</f>
        <v/>
      </c>
      <c r="D446" s="48" t="str">
        <f t="shared" ca="1" si="22"/>
        <v/>
      </c>
      <c r="E446" s="56" t="str">
        <f>IFERROR(INDEX(Cenník[[KódN]:[JC]],MATCH($B446,Cenník[KódN]),2),"")</f>
        <v/>
      </c>
      <c r="F446" s="57" t="str">
        <f t="shared" ca="1" si="23"/>
        <v/>
      </c>
      <c r="G446" s="42"/>
      <c r="H446" s="58" t="str">
        <f t="shared" si="24"/>
        <v/>
      </c>
      <c r="I446" s="48" t="str">
        <f ca="1">IF(AND($B446&gt;0,I$7&gt;0),INDEX(Výskyt[#Data],MATCH($B446,Výskyt[kód-P]),I$7),"")</f>
        <v/>
      </c>
      <c r="J446" s="48" t="str">
        <f ca="1">IF(AND($B446&gt;0,J$7&gt;0),INDEX(Výskyt[#Data],MATCH($B446,Výskyt[kód-P]),J$7),"")</f>
        <v/>
      </c>
      <c r="K446" s="48" t="str">
        <f ca="1">IF(AND($B446&gt;0,K$7&gt;0),INDEX(Výskyt[#Data],MATCH($B446,Výskyt[kód-P]),K$7),"")</f>
        <v/>
      </c>
      <c r="L446" s="48" t="str">
        <f ca="1">IF(AND($B446&gt;0,L$7&gt;0),INDEX(Výskyt[#Data],MATCH($B446,Výskyt[kód-P]),L$7),"")</f>
        <v/>
      </c>
      <c r="M446" s="48" t="str">
        <f ca="1">IF(AND($B446&gt;0,M$7&gt;0),INDEX(Výskyt[#Data],MATCH($B446,Výskyt[kód-P]),M$7),"")</f>
        <v/>
      </c>
      <c r="N446" s="48" t="str">
        <f ca="1">IF(AND($B446&gt;0,N$7&gt;0),INDEX(Výskyt[#Data],MATCH($B446,Výskyt[kód-P]),N$7),"")</f>
        <v/>
      </c>
      <c r="O446" s="48" t="str">
        <f ca="1">IF(AND($B446&gt;0,O$7&gt;0),INDEX(Výskyt[#Data],MATCH($B446,Výskyt[kód-P]),O$7),"")</f>
        <v/>
      </c>
      <c r="P446" s="48" t="str">
        <f ca="1">IF(AND($B446&gt;0,P$7&gt;0),INDEX(Výskyt[#Data],MATCH($B446,Výskyt[kód-P]),P$7),"")</f>
        <v/>
      </c>
      <c r="Q446" s="48" t="str">
        <f ca="1">IF(AND($B446&gt;0,Q$7&gt;0),INDEX(Výskyt[#Data],MATCH($B446,Výskyt[kód-P]),Q$7),"")</f>
        <v/>
      </c>
      <c r="R446" s="48" t="str">
        <f ca="1">IF(AND($B446&gt;0,R$7&gt;0),INDEX(Výskyt[#Data],MATCH($B446,Výskyt[kód-P]),R$7),"")</f>
        <v/>
      </c>
      <c r="S446" s="48" t="str">
        <f ca="1">IF(AND($B446&gt;0,S$7&gt;0),INDEX(Výskyt[#Data],MATCH($B446,Výskyt[kód-P]),S$7),"")</f>
        <v/>
      </c>
      <c r="T446" s="48" t="str">
        <f ca="1">IF(AND($B446&gt;0,T$7&gt;0),INDEX(Výskyt[#Data],MATCH($B446,Výskyt[kód-P]),T$7),"")</f>
        <v/>
      </c>
      <c r="U446" s="48" t="str">
        <f ca="1">IF(AND($B446&gt;0,U$7&gt;0),INDEX(Výskyt[#Data],MATCH($B446,Výskyt[kód-P]),U$7),"")</f>
        <v/>
      </c>
      <c r="V446" s="48" t="str">
        <f ca="1">IF(AND($B446&gt;0,V$7&gt;0),INDEX(Výskyt[#Data],MATCH($B446,Výskyt[kód-P]),V$7),"")</f>
        <v/>
      </c>
      <c r="W446" s="48" t="str">
        <f ca="1">IF(AND($B446&gt;0,W$7&gt;0),INDEX(Výskyt[#Data],MATCH($B446,Výskyt[kód-P]),W$7),"")</f>
        <v/>
      </c>
      <c r="X446" s="48" t="str">
        <f ca="1">IF(AND($B446&gt;0,X$7&gt;0),INDEX(Výskyt[#Data],MATCH($B446,Výskyt[kód-P]),X$7),"")</f>
        <v/>
      </c>
      <c r="Y446" s="48" t="str">
        <f ca="1">IF(AND($B446&gt;0,Y$7&gt;0),INDEX(Výskyt[#Data],MATCH($B446,Výskyt[kód-P]),Y$7),"")</f>
        <v/>
      </c>
      <c r="Z446" s="48" t="str">
        <f ca="1">IF(AND($B446&gt;0,Z$7&gt;0),INDEX(Výskyt[#Data],MATCH($B446,Výskyt[kód-P]),Z$7),"")</f>
        <v/>
      </c>
      <c r="AA446" s="48" t="str">
        <f ca="1">IF(AND($B446&gt;0,AA$7&gt;0),INDEX(Výskyt[#Data],MATCH($B446,Výskyt[kód-P]),AA$7),"")</f>
        <v/>
      </c>
      <c r="AB446" s="48" t="str">
        <f ca="1">IF(AND($B446&gt;0,AB$7&gt;0),INDEX(Výskyt[#Data],MATCH($B446,Výskyt[kód-P]),AB$7),"")</f>
        <v/>
      </c>
      <c r="AC446" s="48" t="str">
        <f ca="1">IF(AND($B446&gt;0,AC$7&gt;0),INDEX(Výskyt[#Data],MATCH($B446,Výskyt[kód-P]),AC$7),"")</f>
        <v/>
      </c>
      <c r="AD446" s="48" t="str">
        <f ca="1">IF(AND($B446&gt;0,AD$7&gt;0),INDEX(Výskyt[#Data],MATCH($B446,Výskyt[kód-P]),AD$7),"")</f>
        <v/>
      </c>
      <c r="AE446" s="48" t="str">
        <f ca="1">IF(AND($B446&gt;0,AE$7&gt;0),INDEX(Výskyt[#Data],MATCH($B446,Výskyt[kód-P]),AE$7),"")</f>
        <v/>
      </c>
      <c r="AF446" s="48" t="str">
        <f ca="1">IF(AND($B446&gt;0,AF$7&gt;0),INDEX(Výskyt[#Data],MATCH($B446,Výskyt[kód-P]),AF$7),"")</f>
        <v/>
      </c>
      <c r="AG446" s="48" t="str">
        <f ca="1">IF(AND($B446&gt;0,AG$7&gt;0),INDEX(Výskyt[#Data],MATCH($B446,Výskyt[kód-P]),AG$7),"")</f>
        <v/>
      </c>
      <c r="AH446" s="48" t="str">
        <f ca="1">IF(AND($B446&gt;0,AH$7&gt;0),INDEX(Výskyt[#Data],MATCH($B446,Výskyt[kód-P]),AH$7),"")</f>
        <v/>
      </c>
      <c r="AI446" s="48" t="str">
        <f ca="1">IF(AND($B446&gt;0,AI$7&gt;0),INDEX(Výskyt[#Data],MATCH($B446,Výskyt[kód-P]),AI$7),"")</f>
        <v/>
      </c>
      <c r="AJ446" s="48" t="str">
        <f ca="1">IF(AND($B446&gt;0,AJ$7&gt;0),INDEX(Výskyt[#Data],MATCH($B446,Výskyt[kód-P]),AJ$7),"")</f>
        <v/>
      </c>
      <c r="AK446" s="48" t="str">
        <f ca="1">IF(AND($B446&gt;0,AK$7&gt;0),INDEX(Výskyt[#Data],MATCH($B446,Výskyt[kód-P]),AK$7),"")</f>
        <v/>
      </c>
      <c r="AL446" s="48" t="str">
        <f ca="1">IF(AND($B446&gt;0,AL$7&gt;0),INDEX(Výskyt[#Data],MATCH($B446,Výskyt[kód-P]),AL$7),"")</f>
        <v/>
      </c>
      <c r="AM446" s="48" t="str">
        <f ca="1">IF(AND($B446&gt;0,AM$7&gt;0),INDEX(Výskyt[#Data],MATCH($B446,Výskyt[kód-P]),AM$7),"")</f>
        <v/>
      </c>
      <c r="AN446" s="48" t="str">
        <f ca="1">IF(AND($B446&gt;0,AN$7&gt;0),INDEX(Výskyt[#Data],MATCH($B446,Výskyt[kód-P]),AN$7),"")</f>
        <v/>
      </c>
      <c r="AO446" s="48" t="str">
        <f ca="1">IF(AND($B446&gt;0,AO$7&gt;0),INDEX(Výskyt[#Data],MATCH($B446,Výskyt[kód-P]),AO$7),"")</f>
        <v/>
      </c>
      <c r="AP446" s="48" t="str">
        <f ca="1">IF(AND($B446&gt;0,AP$7&gt;0),INDEX(Výskyt[#Data],MATCH($B446,Výskyt[kód-P]),AP$7),"")</f>
        <v/>
      </c>
      <c r="AQ446" s="48" t="str">
        <f ca="1">IF(AND($B446&gt;0,AQ$7&gt;0),INDEX(Výskyt[#Data],MATCH($B446,Výskyt[kód-P]),AQ$7),"")</f>
        <v/>
      </c>
      <c r="AR446" s="48" t="str">
        <f ca="1">IF(AND($B446&gt;0,AR$7&gt;0),INDEX(Výskyt[#Data],MATCH($B446,Výskyt[kód-P]),AR$7),"")</f>
        <v/>
      </c>
      <c r="AS446" s="48" t="str">
        <f ca="1">IF(AND($B446&gt;0,AS$7&gt;0),INDEX(Výskyt[#Data],MATCH($B446,Výskyt[kód-P]),AS$7),"")</f>
        <v/>
      </c>
      <c r="AT446" s="48" t="str">
        <f ca="1">IF(AND($B446&gt;0,AT$7&gt;0),INDEX(Výskyt[#Data],MATCH($B446,Výskyt[kód-P]),AT$7),"")</f>
        <v/>
      </c>
      <c r="AU446" s="48" t="str">
        <f ca="1">IF(AND($B446&gt;0,AU$7&gt;0),INDEX(Výskyt[#Data],MATCH($B446,Výskyt[kód-P]),AU$7),"")</f>
        <v/>
      </c>
      <c r="AV446" s="48" t="str">
        <f ca="1">IF(AND($B446&gt;0,AV$7&gt;0),INDEX(Výskyt[#Data],MATCH($B446,Výskyt[kód-P]),AV$7),"")</f>
        <v/>
      </c>
      <c r="AW446" s="48" t="str">
        <f ca="1">IF(AND($B446&gt;0,AW$7&gt;0),INDEX(Výskyt[#Data],MATCH($B446,Výskyt[kód-P]),AW$7),"")</f>
        <v/>
      </c>
      <c r="AX446" s="48" t="str">
        <f ca="1">IF(AND($B446&gt;0,AX$7&gt;0),INDEX(Výskyt[#Data],MATCH($B446,Výskyt[kód-P]),AX$7),"")</f>
        <v/>
      </c>
      <c r="AY446" s="48" t="str">
        <f ca="1">IF(AND($B446&gt;0,AY$7&gt;0),INDEX(Výskyt[#Data],MATCH($B446,Výskyt[kód-P]),AY$7),"")</f>
        <v/>
      </c>
      <c r="AZ446" s="48" t="str">
        <f ca="1">IF(AND($B446&gt;0,AZ$7&gt;0),INDEX(Výskyt[#Data],MATCH($B446,Výskyt[kód-P]),AZ$7),"")</f>
        <v/>
      </c>
      <c r="BA446" s="48" t="str">
        <f ca="1">IF(AND($B446&gt;0,BA$7&gt;0),INDEX(Výskyt[#Data],MATCH($B446,Výskyt[kód-P]),BA$7),"")</f>
        <v/>
      </c>
    </row>
    <row r="447" spans="1:53" x14ac:dyDescent="0.4">
      <c r="A447" s="54">
        <v>439</v>
      </c>
      <c r="B447" s="55" t="str">
        <f>IFERROR(INDEX(Výskyt[[poradie]:[kód-P]],MATCH(A447,Výskyt[poradie],0),2),"")</f>
        <v/>
      </c>
      <c r="C447" s="55" t="str">
        <f>IFERROR(INDEX(Cenník[[Kód]:[Názov]],MATCH($B447,Cenník[Kód]),2),"")</f>
        <v/>
      </c>
      <c r="D447" s="48" t="str">
        <f t="shared" ca="1" si="22"/>
        <v/>
      </c>
      <c r="E447" s="56" t="str">
        <f>IFERROR(INDEX(Cenník[[KódN]:[JC]],MATCH($B447,Cenník[KódN]),2),"")</f>
        <v/>
      </c>
      <c r="F447" s="57" t="str">
        <f t="shared" ca="1" si="23"/>
        <v/>
      </c>
      <c r="G447" s="42"/>
      <c r="H447" s="58" t="str">
        <f t="shared" si="24"/>
        <v/>
      </c>
      <c r="I447" s="48" t="str">
        <f ca="1">IF(AND($B447&gt;0,I$7&gt;0),INDEX(Výskyt[#Data],MATCH($B447,Výskyt[kód-P]),I$7),"")</f>
        <v/>
      </c>
      <c r="J447" s="48" t="str">
        <f ca="1">IF(AND($B447&gt;0,J$7&gt;0),INDEX(Výskyt[#Data],MATCH($B447,Výskyt[kód-P]),J$7),"")</f>
        <v/>
      </c>
      <c r="K447" s="48" t="str">
        <f ca="1">IF(AND($B447&gt;0,K$7&gt;0),INDEX(Výskyt[#Data],MATCH($B447,Výskyt[kód-P]),K$7),"")</f>
        <v/>
      </c>
      <c r="L447" s="48" t="str">
        <f ca="1">IF(AND($B447&gt;0,L$7&gt;0),INDEX(Výskyt[#Data],MATCH($B447,Výskyt[kód-P]),L$7),"")</f>
        <v/>
      </c>
      <c r="M447" s="48" t="str">
        <f ca="1">IF(AND($B447&gt;0,M$7&gt;0),INDEX(Výskyt[#Data],MATCH($B447,Výskyt[kód-P]),M$7),"")</f>
        <v/>
      </c>
      <c r="N447" s="48" t="str">
        <f ca="1">IF(AND($B447&gt;0,N$7&gt;0),INDEX(Výskyt[#Data],MATCH($B447,Výskyt[kód-P]),N$7),"")</f>
        <v/>
      </c>
      <c r="O447" s="48" t="str">
        <f ca="1">IF(AND($B447&gt;0,O$7&gt;0),INDEX(Výskyt[#Data],MATCH($B447,Výskyt[kód-P]),O$7),"")</f>
        <v/>
      </c>
      <c r="P447" s="48" t="str">
        <f ca="1">IF(AND($B447&gt;0,P$7&gt;0),INDEX(Výskyt[#Data],MATCH($B447,Výskyt[kód-P]),P$7),"")</f>
        <v/>
      </c>
      <c r="Q447" s="48" t="str">
        <f ca="1">IF(AND($B447&gt;0,Q$7&gt;0),INDEX(Výskyt[#Data],MATCH($B447,Výskyt[kód-P]),Q$7),"")</f>
        <v/>
      </c>
      <c r="R447" s="48" t="str">
        <f ca="1">IF(AND($B447&gt;0,R$7&gt;0),INDEX(Výskyt[#Data],MATCH($B447,Výskyt[kód-P]),R$7),"")</f>
        <v/>
      </c>
      <c r="S447" s="48" t="str">
        <f ca="1">IF(AND($B447&gt;0,S$7&gt;0),INDEX(Výskyt[#Data],MATCH($B447,Výskyt[kód-P]),S$7),"")</f>
        <v/>
      </c>
      <c r="T447" s="48" t="str">
        <f ca="1">IF(AND($B447&gt;0,T$7&gt;0),INDEX(Výskyt[#Data],MATCH($B447,Výskyt[kód-P]),T$7),"")</f>
        <v/>
      </c>
      <c r="U447" s="48" t="str">
        <f ca="1">IF(AND($B447&gt;0,U$7&gt;0),INDEX(Výskyt[#Data],MATCH($B447,Výskyt[kód-P]),U$7),"")</f>
        <v/>
      </c>
      <c r="V447" s="48" t="str">
        <f ca="1">IF(AND($B447&gt;0,V$7&gt;0),INDEX(Výskyt[#Data],MATCH($B447,Výskyt[kód-P]),V$7),"")</f>
        <v/>
      </c>
      <c r="W447" s="48" t="str">
        <f ca="1">IF(AND($B447&gt;0,W$7&gt;0),INDEX(Výskyt[#Data],MATCH($B447,Výskyt[kód-P]),W$7),"")</f>
        <v/>
      </c>
      <c r="X447" s="48" t="str">
        <f ca="1">IF(AND($B447&gt;0,X$7&gt;0),INDEX(Výskyt[#Data],MATCH($B447,Výskyt[kód-P]),X$7),"")</f>
        <v/>
      </c>
      <c r="Y447" s="48" t="str">
        <f ca="1">IF(AND($B447&gt;0,Y$7&gt;0),INDEX(Výskyt[#Data],MATCH($B447,Výskyt[kód-P]),Y$7),"")</f>
        <v/>
      </c>
      <c r="Z447" s="48" t="str">
        <f ca="1">IF(AND($B447&gt;0,Z$7&gt;0),INDEX(Výskyt[#Data],MATCH($B447,Výskyt[kód-P]),Z$7),"")</f>
        <v/>
      </c>
      <c r="AA447" s="48" t="str">
        <f ca="1">IF(AND($B447&gt;0,AA$7&gt;0),INDEX(Výskyt[#Data],MATCH($B447,Výskyt[kód-P]),AA$7),"")</f>
        <v/>
      </c>
      <c r="AB447" s="48" t="str">
        <f ca="1">IF(AND($B447&gt;0,AB$7&gt;0),INDEX(Výskyt[#Data],MATCH($B447,Výskyt[kód-P]),AB$7),"")</f>
        <v/>
      </c>
      <c r="AC447" s="48" t="str">
        <f ca="1">IF(AND($B447&gt;0,AC$7&gt;0),INDEX(Výskyt[#Data],MATCH($B447,Výskyt[kód-P]),AC$7),"")</f>
        <v/>
      </c>
      <c r="AD447" s="48" t="str">
        <f ca="1">IF(AND($B447&gt;0,AD$7&gt;0),INDEX(Výskyt[#Data],MATCH($B447,Výskyt[kód-P]),AD$7),"")</f>
        <v/>
      </c>
      <c r="AE447" s="48" t="str">
        <f ca="1">IF(AND($B447&gt;0,AE$7&gt;0),INDEX(Výskyt[#Data],MATCH($B447,Výskyt[kód-P]),AE$7),"")</f>
        <v/>
      </c>
      <c r="AF447" s="48" t="str">
        <f ca="1">IF(AND($B447&gt;0,AF$7&gt;0),INDEX(Výskyt[#Data],MATCH($B447,Výskyt[kód-P]),AF$7),"")</f>
        <v/>
      </c>
      <c r="AG447" s="48" t="str">
        <f ca="1">IF(AND($B447&gt;0,AG$7&gt;0),INDEX(Výskyt[#Data],MATCH($B447,Výskyt[kód-P]),AG$7),"")</f>
        <v/>
      </c>
      <c r="AH447" s="48" t="str">
        <f ca="1">IF(AND($B447&gt;0,AH$7&gt;0),INDEX(Výskyt[#Data],MATCH($B447,Výskyt[kód-P]),AH$7),"")</f>
        <v/>
      </c>
      <c r="AI447" s="48" t="str">
        <f ca="1">IF(AND($B447&gt;0,AI$7&gt;0),INDEX(Výskyt[#Data],MATCH($B447,Výskyt[kód-P]),AI$7),"")</f>
        <v/>
      </c>
      <c r="AJ447" s="48" t="str">
        <f ca="1">IF(AND($B447&gt;0,AJ$7&gt;0),INDEX(Výskyt[#Data],MATCH($B447,Výskyt[kód-P]),AJ$7),"")</f>
        <v/>
      </c>
      <c r="AK447" s="48" t="str">
        <f ca="1">IF(AND($B447&gt;0,AK$7&gt;0),INDEX(Výskyt[#Data],MATCH($B447,Výskyt[kód-P]),AK$7),"")</f>
        <v/>
      </c>
      <c r="AL447" s="48" t="str">
        <f ca="1">IF(AND($B447&gt;0,AL$7&gt;0),INDEX(Výskyt[#Data],MATCH($B447,Výskyt[kód-P]),AL$7),"")</f>
        <v/>
      </c>
      <c r="AM447" s="48" t="str">
        <f ca="1">IF(AND($B447&gt;0,AM$7&gt;0),INDEX(Výskyt[#Data],MATCH($B447,Výskyt[kód-P]),AM$7),"")</f>
        <v/>
      </c>
      <c r="AN447" s="48" t="str">
        <f ca="1">IF(AND($B447&gt;0,AN$7&gt;0),INDEX(Výskyt[#Data],MATCH($B447,Výskyt[kód-P]),AN$7),"")</f>
        <v/>
      </c>
      <c r="AO447" s="48" t="str">
        <f ca="1">IF(AND($B447&gt;0,AO$7&gt;0),INDEX(Výskyt[#Data],MATCH($B447,Výskyt[kód-P]),AO$7),"")</f>
        <v/>
      </c>
      <c r="AP447" s="48" t="str">
        <f ca="1">IF(AND($B447&gt;0,AP$7&gt;0),INDEX(Výskyt[#Data],MATCH($B447,Výskyt[kód-P]),AP$7),"")</f>
        <v/>
      </c>
      <c r="AQ447" s="48" t="str">
        <f ca="1">IF(AND($B447&gt;0,AQ$7&gt;0),INDEX(Výskyt[#Data],MATCH($B447,Výskyt[kód-P]),AQ$7),"")</f>
        <v/>
      </c>
      <c r="AR447" s="48" t="str">
        <f ca="1">IF(AND($B447&gt;0,AR$7&gt;0),INDEX(Výskyt[#Data],MATCH($B447,Výskyt[kód-P]),AR$7),"")</f>
        <v/>
      </c>
      <c r="AS447" s="48" t="str">
        <f ca="1">IF(AND($B447&gt;0,AS$7&gt;0),INDEX(Výskyt[#Data],MATCH($B447,Výskyt[kód-P]),AS$7),"")</f>
        <v/>
      </c>
      <c r="AT447" s="48" t="str">
        <f ca="1">IF(AND($B447&gt;0,AT$7&gt;0),INDEX(Výskyt[#Data],MATCH($B447,Výskyt[kód-P]),AT$7),"")</f>
        <v/>
      </c>
      <c r="AU447" s="48" t="str">
        <f ca="1">IF(AND($B447&gt;0,AU$7&gt;0),INDEX(Výskyt[#Data],MATCH($B447,Výskyt[kód-P]),AU$7),"")</f>
        <v/>
      </c>
      <c r="AV447" s="48" t="str">
        <f ca="1">IF(AND($B447&gt;0,AV$7&gt;0),INDEX(Výskyt[#Data],MATCH($B447,Výskyt[kód-P]),AV$7),"")</f>
        <v/>
      </c>
      <c r="AW447" s="48" t="str">
        <f ca="1">IF(AND($B447&gt;0,AW$7&gt;0),INDEX(Výskyt[#Data],MATCH($B447,Výskyt[kód-P]),AW$7),"")</f>
        <v/>
      </c>
      <c r="AX447" s="48" t="str">
        <f ca="1">IF(AND($B447&gt;0,AX$7&gt;0),INDEX(Výskyt[#Data],MATCH($B447,Výskyt[kód-P]),AX$7),"")</f>
        <v/>
      </c>
      <c r="AY447" s="48" t="str">
        <f ca="1">IF(AND($B447&gt;0,AY$7&gt;0),INDEX(Výskyt[#Data],MATCH($B447,Výskyt[kód-P]),AY$7),"")</f>
        <v/>
      </c>
      <c r="AZ447" s="48" t="str">
        <f ca="1">IF(AND($B447&gt;0,AZ$7&gt;0),INDEX(Výskyt[#Data],MATCH($B447,Výskyt[kód-P]),AZ$7),"")</f>
        <v/>
      </c>
      <c r="BA447" s="48" t="str">
        <f ca="1">IF(AND($B447&gt;0,BA$7&gt;0),INDEX(Výskyt[#Data],MATCH($B447,Výskyt[kód-P]),BA$7),"")</f>
        <v/>
      </c>
    </row>
    <row r="448" spans="1:53" x14ac:dyDescent="0.4">
      <c r="A448" s="54">
        <v>440</v>
      </c>
      <c r="B448" s="55" t="str">
        <f>IFERROR(INDEX(Výskyt[[poradie]:[kód-P]],MATCH(A448,Výskyt[poradie],0),2),"")</f>
        <v/>
      </c>
      <c r="C448" s="55" t="str">
        <f>IFERROR(INDEX(Cenník[[Kód]:[Názov]],MATCH($B448,Cenník[Kód]),2),"")</f>
        <v/>
      </c>
      <c r="D448" s="48" t="str">
        <f t="shared" ca="1" si="22"/>
        <v/>
      </c>
      <c r="E448" s="56" t="str">
        <f>IFERROR(INDEX(Cenník[[KódN]:[JC]],MATCH($B448,Cenník[KódN]),2),"")</f>
        <v/>
      </c>
      <c r="F448" s="57" t="str">
        <f t="shared" ca="1" si="23"/>
        <v/>
      </c>
      <c r="G448" s="42"/>
      <c r="H448" s="58" t="str">
        <f t="shared" si="24"/>
        <v/>
      </c>
      <c r="I448" s="48" t="str">
        <f ca="1">IF(AND($B448&gt;0,I$7&gt;0),INDEX(Výskyt[#Data],MATCH($B448,Výskyt[kód-P]),I$7),"")</f>
        <v/>
      </c>
      <c r="J448" s="48" t="str">
        <f ca="1">IF(AND($B448&gt;0,J$7&gt;0),INDEX(Výskyt[#Data],MATCH($B448,Výskyt[kód-P]),J$7),"")</f>
        <v/>
      </c>
      <c r="K448" s="48" t="str">
        <f ca="1">IF(AND($B448&gt;0,K$7&gt;0),INDEX(Výskyt[#Data],MATCH($B448,Výskyt[kód-P]),K$7),"")</f>
        <v/>
      </c>
      <c r="L448" s="48" t="str">
        <f ca="1">IF(AND($B448&gt;0,L$7&gt;0),INDEX(Výskyt[#Data],MATCH($B448,Výskyt[kód-P]),L$7),"")</f>
        <v/>
      </c>
      <c r="M448" s="48" t="str">
        <f ca="1">IF(AND($B448&gt;0,M$7&gt;0),INDEX(Výskyt[#Data],MATCH($B448,Výskyt[kód-P]),M$7),"")</f>
        <v/>
      </c>
      <c r="N448" s="48" t="str">
        <f ca="1">IF(AND($B448&gt;0,N$7&gt;0),INDEX(Výskyt[#Data],MATCH($B448,Výskyt[kód-P]),N$7),"")</f>
        <v/>
      </c>
      <c r="O448" s="48" t="str">
        <f ca="1">IF(AND($B448&gt;0,O$7&gt;0),INDEX(Výskyt[#Data],MATCH($B448,Výskyt[kód-P]),O$7),"")</f>
        <v/>
      </c>
      <c r="P448" s="48" t="str">
        <f ca="1">IF(AND($B448&gt;0,P$7&gt;0),INDEX(Výskyt[#Data],MATCH($B448,Výskyt[kód-P]),P$7),"")</f>
        <v/>
      </c>
      <c r="Q448" s="48" t="str">
        <f ca="1">IF(AND($B448&gt;0,Q$7&gt;0),INDEX(Výskyt[#Data],MATCH($B448,Výskyt[kód-P]),Q$7),"")</f>
        <v/>
      </c>
      <c r="R448" s="48" t="str">
        <f ca="1">IF(AND($B448&gt;0,R$7&gt;0),INDEX(Výskyt[#Data],MATCH($B448,Výskyt[kód-P]),R$7),"")</f>
        <v/>
      </c>
      <c r="S448" s="48" t="str">
        <f ca="1">IF(AND($B448&gt;0,S$7&gt;0),INDEX(Výskyt[#Data],MATCH($B448,Výskyt[kód-P]),S$7),"")</f>
        <v/>
      </c>
      <c r="T448" s="48" t="str">
        <f ca="1">IF(AND($B448&gt;0,T$7&gt;0),INDEX(Výskyt[#Data],MATCH($B448,Výskyt[kód-P]),T$7),"")</f>
        <v/>
      </c>
      <c r="U448" s="48" t="str">
        <f ca="1">IF(AND($B448&gt;0,U$7&gt;0),INDEX(Výskyt[#Data],MATCH($B448,Výskyt[kód-P]),U$7),"")</f>
        <v/>
      </c>
      <c r="V448" s="48" t="str">
        <f ca="1">IF(AND($B448&gt;0,V$7&gt;0),INDEX(Výskyt[#Data],MATCH($B448,Výskyt[kód-P]),V$7),"")</f>
        <v/>
      </c>
      <c r="W448" s="48" t="str">
        <f ca="1">IF(AND($B448&gt;0,W$7&gt;0),INDEX(Výskyt[#Data],MATCH($B448,Výskyt[kód-P]),W$7),"")</f>
        <v/>
      </c>
      <c r="X448" s="48" t="str">
        <f ca="1">IF(AND($B448&gt;0,X$7&gt;0),INDEX(Výskyt[#Data],MATCH($B448,Výskyt[kód-P]),X$7),"")</f>
        <v/>
      </c>
      <c r="Y448" s="48" t="str">
        <f ca="1">IF(AND($B448&gt;0,Y$7&gt;0),INDEX(Výskyt[#Data],MATCH($B448,Výskyt[kód-P]),Y$7),"")</f>
        <v/>
      </c>
      <c r="Z448" s="48" t="str">
        <f ca="1">IF(AND($B448&gt;0,Z$7&gt;0),INDEX(Výskyt[#Data],MATCH($B448,Výskyt[kód-P]),Z$7),"")</f>
        <v/>
      </c>
      <c r="AA448" s="48" t="str">
        <f ca="1">IF(AND($B448&gt;0,AA$7&gt;0),INDEX(Výskyt[#Data],MATCH($B448,Výskyt[kód-P]),AA$7),"")</f>
        <v/>
      </c>
      <c r="AB448" s="48" t="str">
        <f ca="1">IF(AND($B448&gt;0,AB$7&gt;0),INDEX(Výskyt[#Data],MATCH($B448,Výskyt[kód-P]),AB$7),"")</f>
        <v/>
      </c>
      <c r="AC448" s="48" t="str">
        <f ca="1">IF(AND($B448&gt;0,AC$7&gt;0),INDEX(Výskyt[#Data],MATCH($B448,Výskyt[kód-P]),AC$7),"")</f>
        <v/>
      </c>
      <c r="AD448" s="48" t="str">
        <f ca="1">IF(AND($B448&gt;0,AD$7&gt;0),INDEX(Výskyt[#Data],MATCH($B448,Výskyt[kód-P]),AD$7),"")</f>
        <v/>
      </c>
      <c r="AE448" s="48" t="str">
        <f ca="1">IF(AND($B448&gt;0,AE$7&gt;0),INDEX(Výskyt[#Data],MATCH($B448,Výskyt[kód-P]),AE$7),"")</f>
        <v/>
      </c>
      <c r="AF448" s="48" t="str">
        <f ca="1">IF(AND($B448&gt;0,AF$7&gt;0),INDEX(Výskyt[#Data],MATCH($B448,Výskyt[kód-P]),AF$7),"")</f>
        <v/>
      </c>
      <c r="AG448" s="48" t="str">
        <f ca="1">IF(AND($B448&gt;0,AG$7&gt;0),INDEX(Výskyt[#Data],MATCH($B448,Výskyt[kód-P]),AG$7),"")</f>
        <v/>
      </c>
      <c r="AH448" s="48" t="str">
        <f ca="1">IF(AND($B448&gt;0,AH$7&gt;0),INDEX(Výskyt[#Data],MATCH($B448,Výskyt[kód-P]),AH$7),"")</f>
        <v/>
      </c>
      <c r="AI448" s="48" t="str">
        <f ca="1">IF(AND($B448&gt;0,AI$7&gt;0),INDEX(Výskyt[#Data],MATCH($B448,Výskyt[kód-P]),AI$7),"")</f>
        <v/>
      </c>
      <c r="AJ448" s="48" t="str">
        <f ca="1">IF(AND($B448&gt;0,AJ$7&gt;0),INDEX(Výskyt[#Data],MATCH($B448,Výskyt[kód-P]),AJ$7),"")</f>
        <v/>
      </c>
      <c r="AK448" s="48" t="str">
        <f ca="1">IF(AND($B448&gt;0,AK$7&gt;0),INDEX(Výskyt[#Data],MATCH($B448,Výskyt[kód-P]),AK$7),"")</f>
        <v/>
      </c>
      <c r="AL448" s="48" t="str">
        <f ca="1">IF(AND($B448&gt;0,AL$7&gt;0),INDEX(Výskyt[#Data],MATCH($B448,Výskyt[kód-P]),AL$7),"")</f>
        <v/>
      </c>
      <c r="AM448" s="48" t="str">
        <f ca="1">IF(AND($B448&gt;0,AM$7&gt;0),INDEX(Výskyt[#Data],MATCH($B448,Výskyt[kód-P]),AM$7),"")</f>
        <v/>
      </c>
      <c r="AN448" s="48" t="str">
        <f ca="1">IF(AND($B448&gt;0,AN$7&gt;0),INDEX(Výskyt[#Data],MATCH($B448,Výskyt[kód-P]),AN$7),"")</f>
        <v/>
      </c>
      <c r="AO448" s="48" t="str">
        <f ca="1">IF(AND($B448&gt;0,AO$7&gt;0),INDEX(Výskyt[#Data],MATCH($B448,Výskyt[kód-P]),AO$7),"")</f>
        <v/>
      </c>
      <c r="AP448" s="48" t="str">
        <f ca="1">IF(AND($B448&gt;0,AP$7&gt;0),INDEX(Výskyt[#Data],MATCH($B448,Výskyt[kód-P]),AP$7),"")</f>
        <v/>
      </c>
      <c r="AQ448" s="48" t="str">
        <f ca="1">IF(AND($B448&gt;0,AQ$7&gt;0),INDEX(Výskyt[#Data],MATCH($B448,Výskyt[kód-P]),AQ$7),"")</f>
        <v/>
      </c>
      <c r="AR448" s="48" t="str">
        <f ca="1">IF(AND($B448&gt;0,AR$7&gt;0),INDEX(Výskyt[#Data],MATCH($B448,Výskyt[kód-P]),AR$7),"")</f>
        <v/>
      </c>
      <c r="AS448" s="48" t="str">
        <f ca="1">IF(AND($B448&gt;0,AS$7&gt;0),INDEX(Výskyt[#Data],MATCH($B448,Výskyt[kód-P]),AS$7),"")</f>
        <v/>
      </c>
      <c r="AT448" s="48" t="str">
        <f ca="1">IF(AND($B448&gt;0,AT$7&gt;0),INDEX(Výskyt[#Data],MATCH($B448,Výskyt[kód-P]),AT$7),"")</f>
        <v/>
      </c>
      <c r="AU448" s="48" t="str">
        <f ca="1">IF(AND($B448&gt;0,AU$7&gt;0),INDEX(Výskyt[#Data],MATCH($B448,Výskyt[kód-P]),AU$7),"")</f>
        <v/>
      </c>
      <c r="AV448" s="48" t="str">
        <f ca="1">IF(AND($B448&gt;0,AV$7&gt;0),INDEX(Výskyt[#Data],MATCH($B448,Výskyt[kód-P]),AV$7),"")</f>
        <v/>
      </c>
      <c r="AW448" s="48" t="str">
        <f ca="1">IF(AND($B448&gt;0,AW$7&gt;0),INDEX(Výskyt[#Data],MATCH($B448,Výskyt[kód-P]),AW$7),"")</f>
        <v/>
      </c>
      <c r="AX448" s="48" t="str">
        <f ca="1">IF(AND($B448&gt;0,AX$7&gt;0),INDEX(Výskyt[#Data],MATCH($B448,Výskyt[kód-P]),AX$7),"")</f>
        <v/>
      </c>
      <c r="AY448" s="48" t="str">
        <f ca="1">IF(AND($B448&gt;0,AY$7&gt;0),INDEX(Výskyt[#Data],MATCH($B448,Výskyt[kód-P]),AY$7),"")</f>
        <v/>
      </c>
      <c r="AZ448" s="48" t="str">
        <f ca="1">IF(AND($B448&gt;0,AZ$7&gt;0),INDEX(Výskyt[#Data],MATCH($B448,Výskyt[kód-P]),AZ$7),"")</f>
        <v/>
      </c>
      <c r="BA448" s="48" t="str">
        <f ca="1">IF(AND($B448&gt;0,BA$7&gt;0),INDEX(Výskyt[#Data],MATCH($B448,Výskyt[kód-P]),BA$7),"")</f>
        <v/>
      </c>
    </row>
    <row r="449" spans="1:53" x14ac:dyDescent="0.4">
      <c r="A449" s="54">
        <v>441</v>
      </c>
      <c r="B449" s="55" t="str">
        <f>IFERROR(INDEX(Výskyt[[poradie]:[kód-P]],MATCH(A449,Výskyt[poradie],0),2),"")</f>
        <v/>
      </c>
      <c r="C449" s="55" t="str">
        <f>IFERROR(INDEX(Cenník[[Kód]:[Názov]],MATCH($B449,Cenník[Kód]),2),"")</f>
        <v/>
      </c>
      <c r="D449" s="48" t="str">
        <f t="shared" ca="1" si="22"/>
        <v/>
      </c>
      <c r="E449" s="56" t="str">
        <f>IFERROR(INDEX(Cenník[[KódN]:[JC]],MATCH($B449,Cenník[KódN]),2),"")</f>
        <v/>
      </c>
      <c r="F449" s="57" t="str">
        <f t="shared" ca="1" si="23"/>
        <v/>
      </c>
      <c r="G449" s="42"/>
      <c r="H449" s="58" t="str">
        <f t="shared" si="24"/>
        <v/>
      </c>
      <c r="I449" s="48" t="str">
        <f ca="1">IF(AND($B449&gt;0,I$7&gt;0),INDEX(Výskyt[#Data],MATCH($B449,Výskyt[kód-P]),I$7),"")</f>
        <v/>
      </c>
      <c r="J449" s="48" t="str">
        <f ca="1">IF(AND($B449&gt;0,J$7&gt;0),INDEX(Výskyt[#Data],MATCH($B449,Výskyt[kód-P]),J$7),"")</f>
        <v/>
      </c>
      <c r="K449" s="48" t="str">
        <f ca="1">IF(AND($B449&gt;0,K$7&gt;0),INDEX(Výskyt[#Data],MATCH($B449,Výskyt[kód-P]),K$7),"")</f>
        <v/>
      </c>
      <c r="L449" s="48" t="str">
        <f ca="1">IF(AND($B449&gt;0,L$7&gt;0),INDEX(Výskyt[#Data],MATCH($B449,Výskyt[kód-P]),L$7),"")</f>
        <v/>
      </c>
      <c r="M449" s="48" t="str">
        <f ca="1">IF(AND($B449&gt;0,M$7&gt;0),INDEX(Výskyt[#Data],MATCH($B449,Výskyt[kód-P]),M$7),"")</f>
        <v/>
      </c>
      <c r="N449" s="48" t="str">
        <f ca="1">IF(AND($B449&gt;0,N$7&gt;0),INDEX(Výskyt[#Data],MATCH($B449,Výskyt[kód-P]),N$7),"")</f>
        <v/>
      </c>
      <c r="O449" s="48" t="str">
        <f ca="1">IF(AND($B449&gt;0,O$7&gt;0),INDEX(Výskyt[#Data],MATCH($B449,Výskyt[kód-P]),O$7),"")</f>
        <v/>
      </c>
      <c r="P449" s="48" t="str">
        <f ca="1">IF(AND($B449&gt;0,P$7&gt;0),INDEX(Výskyt[#Data],MATCH($B449,Výskyt[kód-P]),P$7),"")</f>
        <v/>
      </c>
      <c r="Q449" s="48" t="str">
        <f ca="1">IF(AND($B449&gt;0,Q$7&gt;0),INDEX(Výskyt[#Data],MATCH($B449,Výskyt[kód-P]),Q$7),"")</f>
        <v/>
      </c>
      <c r="R449" s="48" t="str">
        <f ca="1">IF(AND($B449&gt;0,R$7&gt;0),INDEX(Výskyt[#Data],MATCH($B449,Výskyt[kód-P]),R$7),"")</f>
        <v/>
      </c>
      <c r="S449" s="48" t="str">
        <f ca="1">IF(AND($B449&gt;0,S$7&gt;0),INDEX(Výskyt[#Data],MATCH($B449,Výskyt[kód-P]),S$7),"")</f>
        <v/>
      </c>
      <c r="T449" s="48" t="str">
        <f ca="1">IF(AND($B449&gt;0,T$7&gt;0),INDEX(Výskyt[#Data],MATCH($B449,Výskyt[kód-P]),T$7),"")</f>
        <v/>
      </c>
      <c r="U449" s="48" t="str">
        <f ca="1">IF(AND($B449&gt;0,U$7&gt;0),INDEX(Výskyt[#Data],MATCH($B449,Výskyt[kód-P]),U$7),"")</f>
        <v/>
      </c>
      <c r="V449" s="48" t="str">
        <f ca="1">IF(AND($B449&gt;0,V$7&gt;0),INDEX(Výskyt[#Data],MATCH($B449,Výskyt[kód-P]),V$7),"")</f>
        <v/>
      </c>
      <c r="W449" s="48" t="str">
        <f ca="1">IF(AND($B449&gt;0,W$7&gt;0),INDEX(Výskyt[#Data],MATCH($B449,Výskyt[kód-P]),W$7),"")</f>
        <v/>
      </c>
      <c r="X449" s="48" t="str">
        <f ca="1">IF(AND($B449&gt;0,X$7&gt;0),INDEX(Výskyt[#Data],MATCH($B449,Výskyt[kód-P]),X$7),"")</f>
        <v/>
      </c>
      <c r="Y449" s="48" t="str">
        <f ca="1">IF(AND($B449&gt;0,Y$7&gt;0),INDEX(Výskyt[#Data],MATCH($B449,Výskyt[kód-P]),Y$7),"")</f>
        <v/>
      </c>
      <c r="Z449" s="48" t="str">
        <f ca="1">IF(AND($B449&gt;0,Z$7&gt;0),INDEX(Výskyt[#Data],MATCH($B449,Výskyt[kód-P]),Z$7),"")</f>
        <v/>
      </c>
      <c r="AA449" s="48" t="str">
        <f ca="1">IF(AND($B449&gt;0,AA$7&gt;0),INDEX(Výskyt[#Data],MATCH($B449,Výskyt[kód-P]),AA$7),"")</f>
        <v/>
      </c>
      <c r="AB449" s="48" t="str">
        <f ca="1">IF(AND($B449&gt;0,AB$7&gt;0),INDEX(Výskyt[#Data],MATCH($B449,Výskyt[kód-P]),AB$7),"")</f>
        <v/>
      </c>
      <c r="AC449" s="48" t="str">
        <f ca="1">IF(AND($B449&gt;0,AC$7&gt;0),INDEX(Výskyt[#Data],MATCH($B449,Výskyt[kód-P]),AC$7),"")</f>
        <v/>
      </c>
      <c r="AD449" s="48" t="str">
        <f ca="1">IF(AND($B449&gt;0,AD$7&gt;0),INDEX(Výskyt[#Data],MATCH($B449,Výskyt[kód-P]),AD$7),"")</f>
        <v/>
      </c>
      <c r="AE449" s="48" t="str">
        <f ca="1">IF(AND($B449&gt;0,AE$7&gt;0),INDEX(Výskyt[#Data],MATCH($B449,Výskyt[kód-P]),AE$7),"")</f>
        <v/>
      </c>
      <c r="AF449" s="48" t="str">
        <f ca="1">IF(AND($B449&gt;0,AF$7&gt;0),INDEX(Výskyt[#Data],MATCH($B449,Výskyt[kód-P]),AF$7),"")</f>
        <v/>
      </c>
      <c r="AG449" s="48" t="str">
        <f ca="1">IF(AND($B449&gt;0,AG$7&gt;0),INDEX(Výskyt[#Data],MATCH($B449,Výskyt[kód-P]),AG$7),"")</f>
        <v/>
      </c>
      <c r="AH449" s="48" t="str">
        <f ca="1">IF(AND($B449&gt;0,AH$7&gt;0),INDEX(Výskyt[#Data],MATCH($B449,Výskyt[kód-P]),AH$7),"")</f>
        <v/>
      </c>
      <c r="AI449" s="48" t="str">
        <f ca="1">IF(AND($B449&gt;0,AI$7&gt;0),INDEX(Výskyt[#Data],MATCH($B449,Výskyt[kód-P]),AI$7),"")</f>
        <v/>
      </c>
      <c r="AJ449" s="48" t="str">
        <f ca="1">IF(AND($B449&gt;0,AJ$7&gt;0),INDEX(Výskyt[#Data],MATCH($B449,Výskyt[kód-P]),AJ$7),"")</f>
        <v/>
      </c>
      <c r="AK449" s="48" t="str">
        <f ca="1">IF(AND($B449&gt;0,AK$7&gt;0),INDEX(Výskyt[#Data],MATCH($B449,Výskyt[kód-P]),AK$7),"")</f>
        <v/>
      </c>
      <c r="AL449" s="48" t="str">
        <f ca="1">IF(AND($B449&gt;0,AL$7&gt;0),INDEX(Výskyt[#Data],MATCH($B449,Výskyt[kód-P]),AL$7),"")</f>
        <v/>
      </c>
      <c r="AM449" s="48" t="str">
        <f ca="1">IF(AND($B449&gt;0,AM$7&gt;0),INDEX(Výskyt[#Data],MATCH($B449,Výskyt[kód-P]),AM$7),"")</f>
        <v/>
      </c>
      <c r="AN449" s="48" t="str">
        <f ca="1">IF(AND($B449&gt;0,AN$7&gt;0),INDEX(Výskyt[#Data],MATCH($B449,Výskyt[kód-P]),AN$7),"")</f>
        <v/>
      </c>
      <c r="AO449" s="48" t="str">
        <f ca="1">IF(AND($B449&gt;0,AO$7&gt;0),INDEX(Výskyt[#Data],MATCH($B449,Výskyt[kód-P]),AO$7),"")</f>
        <v/>
      </c>
      <c r="AP449" s="48" t="str">
        <f ca="1">IF(AND($B449&gt;0,AP$7&gt;0),INDEX(Výskyt[#Data],MATCH($B449,Výskyt[kód-P]),AP$7),"")</f>
        <v/>
      </c>
      <c r="AQ449" s="48" t="str">
        <f ca="1">IF(AND($B449&gt;0,AQ$7&gt;0),INDEX(Výskyt[#Data],MATCH($B449,Výskyt[kód-P]),AQ$7),"")</f>
        <v/>
      </c>
      <c r="AR449" s="48" t="str">
        <f ca="1">IF(AND($B449&gt;0,AR$7&gt;0),INDEX(Výskyt[#Data],MATCH($B449,Výskyt[kód-P]),AR$7),"")</f>
        <v/>
      </c>
      <c r="AS449" s="48" t="str">
        <f ca="1">IF(AND($B449&gt;0,AS$7&gt;0),INDEX(Výskyt[#Data],MATCH($B449,Výskyt[kód-P]),AS$7),"")</f>
        <v/>
      </c>
      <c r="AT449" s="48" t="str">
        <f ca="1">IF(AND($B449&gt;0,AT$7&gt;0),INDEX(Výskyt[#Data],MATCH($B449,Výskyt[kód-P]),AT$7),"")</f>
        <v/>
      </c>
      <c r="AU449" s="48" t="str">
        <f ca="1">IF(AND($B449&gt;0,AU$7&gt;0),INDEX(Výskyt[#Data],MATCH($B449,Výskyt[kód-P]),AU$7),"")</f>
        <v/>
      </c>
      <c r="AV449" s="48" t="str">
        <f ca="1">IF(AND($B449&gt;0,AV$7&gt;0),INDEX(Výskyt[#Data],MATCH($B449,Výskyt[kód-P]),AV$7),"")</f>
        <v/>
      </c>
      <c r="AW449" s="48" t="str">
        <f ca="1">IF(AND($B449&gt;0,AW$7&gt;0),INDEX(Výskyt[#Data],MATCH($B449,Výskyt[kód-P]),AW$7),"")</f>
        <v/>
      </c>
      <c r="AX449" s="48" t="str">
        <f ca="1">IF(AND($B449&gt;0,AX$7&gt;0),INDEX(Výskyt[#Data],MATCH($B449,Výskyt[kód-P]),AX$7),"")</f>
        <v/>
      </c>
      <c r="AY449" s="48" t="str">
        <f ca="1">IF(AND($B449&gt;0,AY$7&gt;0),INDEX(Výskyt[#Data],MATCH($B449,Výskyt[kód-P]),AY$7),"")</f>
        <v/>
      </c>
      <c r="AZ449" s="48" t="str">
        <f ca="1">IF(AND($B449&gt;0,AZ$7&gt;0),INDEX(Výskyt[#Data],MATCH($B449,Výskyt[kód-P]),AZ$7),"")</f>
        <v/>
      </c>
      <c r="BA449" s="48" t="str">
        <f ca="1">IF(AND($B449&gt;0,BA$7&gt;0),INDEX(Výskyt[#Data],MATCH($B449,Výskyt[kód-P]),BA$7),"")</f>
        <v/>
      </c>
    </row>
    <row r="450" spans="1:53" x14ac:dyDescent="0.4">
      <c r="A450" s="54">
        <v>442</v>
      </c>
      <c r="B450" s="55" t="str">
        <f>IFERROR(INDEX(Výskyt[[poradie]:[kód-P]],MATCH(A450,Výskyt[poradie],0),2),"")</f>
        <v/>
      </c>
      <c r="C450" s="55" t="str">
        <f>IFERROR(INDEX(Cenník[[Kód]:[Názov]],MATCH($B450,Cenník[Kód]),2),"")</f>
        <v/>
      </c>
      <c r="D450" s="48" t="str">
        <f t="shared" ca="1" si="22"/>
        <v/>
      </c>
      <c r="E450" s="56" t="str">
        <f>IFERROR(INDEX(Cenník[[KódN]:[JC]],MATCH($B450,Cenník[KódN]),2),"")</f>
        <v/>
      </c>
      <c r="F450" s="57" t="str">
        <f t="shared" ca="1" si="23"/>
        <v/>
      </c>
      <c r="G450" s="42"/>
      <c r="H450" s="58" t="str">
        <f t="shared" si="24"/>
        <v/>
      </c>
      <c r="I450" s="48" t="str">
        <f ca="1">IF(AND($B450&gt;0,I$7&gt;0),INDEX(Výskyt[#Data],MATCH($B450,Výskyt[kód-P]),I$7),"")</f>
        <v/>
      </c>
      <c r="J450" s="48" t="str">
        <f ca="1">IF(AND($B450&gt;0,J$7&gt;0),INDEX(Výskyt[#Data],MATCH($B450,Výskyt[kód-P]),J$7),"")</f>
        <v/>
      </c>
      <c r="K450" s="48" t="str">
        <f ca="1">IF(AND($B450&gt;0,K$7&gt;0),INDEX(Výskyt[#Data],MATCH($B450,Výskyt[kód-P]),K$7),"")</f>
        <v/>
      </c>
      <c r="L450" s="48" t="str">
        <f ca="1">IF(AND($B450&gt;0,L$7&gt;0),INDEX(Výskyt[#Data],MATCH($B450,Výskyt[kód-P]),L$7),"")</f>
        <v/>
      </c>
      <c r="M450" s="48" t="str">
        <f ca="1">IF(AND($B450&gt;0,M$7&gt;0),INDEX(Výskyt[#Data],MATCH($B450,Výskyt[kód-P]),M$7),"")</f>
        <v/>
      </c>
      <c r="N450" s="48" t="str">
        <f ca="1">IF(AND($B450&gt;0,N$7&gt;0),INDEX(Výskyt[#Data],MATCH($B450,Výskyt[kód-P]),N$7),"")</f>
        <v/>
      </c>
      <c r="O450" s="48" t="str">
        <f ca="1">IF(AND($B450&gt;0,O$7&gt;0),INDEX(Výskyt[#Data],MATCH($B450,Výskyt[kód-P]),O$7),"")</f>
        <v/>
      </c>
      <c r="P450" s="48" t="str">
        <f ca="1">IF(AND($B450&gt;0,P$7&gt;0),INDEX(Výskyt[#Data],MATCH($B450,Výskyt[kód-P]),P$7),"")</f>
        <v/>
      </c>
      <c r="Q450" s="48" t="str">
        <f ca="1">IF(AND($B450&gt;0,Q$7&gt;0),INDEX(Výskyt[#Data],MATCH($B450,Výskyt[kód-P]),Q$7),"")</f>
        <v/>
      </c>
      <c r="R450" s="48" t="str">
        <f ca="1">IF(AND($B450&gt;0,R$7&gt;0),INDEX(Výskyt[#Data],MATCH($B450,Výskyt[kód-P]),R$7),"")</f>
        <v/>
      </c>
      <c r="S450" s="48" t="str">
        <f ca="1">IF(AND($B450&gt;0,S$7&gt;0),INDEX(Výskyt[#Data],MATCH($B450,Výskyt[kód-P]),S$7),"")</f>
        <v/>
      </c>
      <c r="T450" s="48" t="str">
        <f ca="1">IF(AND($B450&gt;0,T$7&gt;0),INDEX(Výskyt[#Data],MATCH($B450,Výskyt[kód-P]),T$7),"")</f>
        <v/>
      </c>
      <c r="U450" s="48" t="str">
        <f ca="1">IF(AND($B450&gt;0,U$7&gt;0),INDEX(Výskyt[#Data],MATCH($B450,Výskyt[kód-P]),U$7),"")</f>
        <v/>
      </c>
      <c r="V450" s="48" t="str">
        <f ca="1">IF(AND($B450&gt;0,V$7&gt;0),INDEX(Výskyt[#Data],MATCH($B450,Výskyt[kód-P]),V$7),"")</f>
        <v/>
      </c>
      <c r="W450" s="48" t="str">
        <f ca="1">IF(AND($B450&gt;0,W$7&gt;0),INDEX(Výskyt[#Data],MATCH($B450,Výskyt[kód-P]),W$7),"")</f>
        <v/>
      </c>
      <c r="X450" s="48" t="str">
        <f ca="1">IF(AND($B450&gt;0,X$7&gt;0),INDEX(Výskyt[#Data],MATCH($B450,Výskyt[kód-P]),X$7),"")</f>
        <v/>
      </c>
      <c r="Y450" s="48" t="str">
        <f ca="1">IF(AND($B450&gt;0,Y$7&gt;0),INDEX(Výskyt[#Data],MATCH($B450,Výskyt[kód-P]),Y$7),"")</f>
        <v/>
      </c>
      <c r="Z450" s="48" t="str">
        <f ca="1">IF(AND($B450&gt;0,Z$7&gt;0),INDEX(Výskyt[#Data],MATCH($B450,Výskyt[kód-P]),Z$7),"")</f>
        <v/>
      </c>
      <c r="AA450" s="48" t="str">
        <f ca="1">IF(AND($B450&gt;0,AA$7&gt;0),INDEX(Výskyt[#Data],MATCH($B450,Výskyt[kód-P]),AA$7),"")</f>
        <v/>
      </c>
      <c r="AB450" s="48" t="str">
        <f ca="1">IF(AND($B450&gt;0,AB$7&gt;0),INDEX(Výskyt[#Data],MATCH($B450,Výskyt[kód-P]),AB$7),"")</f>
        <v/>
      </c>
      <c r="AC450" s="48" t="str">
        <f ca="1">IF(AND($B450&gt;0,AC$7&gt;0),INDEX(Výskyt[#Data],MATCH($B450,Výskyt[kód-P]),AC$7),"")</f>
        <v/>
      </c>
      <c r="AD450" s="48" t="str">
        <f ca="1">IF(AND($B450&gt;0,AD$7&gt;0),INDEX(Výskyt[#Data],MATCH($B450,Výskyt[kód-P]),AD$7),"")</f>
        <v/>
      </c>
      <c r="AE450" s="48" t="str">
        <f ca="1">IF(AND($B450&gt;0,AE$7&gt;0),INDEX(Výskyt[#Data],MATCH($B450,Výskyt[kód-P]),AE$7),"")</f>
        <v/>
      </c>
      <c r="AF450" s="48" t="str">
        <f ca="1">IF(AND($B450&gt;0,AF$7&gt;0),INDEX(Výskyt[#Data],MATCH($B450,Výskyt[kód-P]),AF$7),"")</f>
        <v/>
      </c>
      <c r="AG450" s="48" t="str">
        <f ca="1">IF(AND($B450&gt;0,AG$7&gt;0),INDEX(Výskyt[#Data],MATCH($B450,Výskyt[kód-P]),AG$7),"")</f>
        <v/>
      </c>
      <c r="AH450" s="48" t="str">
        <f ca="1">IF(AND($B450&gt;0,AH$7&gt;0),INDEX(Výskyt[#Data],MATCH($B450,Výskyt[kód-P]),AH$7),"")</f>
        <v/>
      </c>
      <c r="AI450" s="48" t="str">
        <f ca="1">IF(AND($B450&gt;0,AI$7&gt;0),INDEX(Výskyt[#Data],MATCH($B450,Výskyt[kód-P]),AI$7),"")</f>
        <v/>
      </c>
      <c r="AJ450" s="48" t="str">
        <f ca="1">IF(AND($B450&gt;0,AJ$7&gt;0),INDEX(Výskyt[#Data],MATCH($B450,Výskyt[kód-P]),AJ$7),"")</f>
        <v/>
      </c>
      <c r="AK450" s="48" t="str">
        <f ca="1">IF(AND($B450&gt;0,AK$7&gt;0),INDEX(Výskyt[#Data],MATCH($B450,Výskyt[kód-P]),AK$7),"")</f>
        <v/>
      </c>
      <c r="AL450" s="48" t="str">
        <f ca="1">IF(AND($B450&gt;0,AL$7&gt;0),INDEX(Výskyt[#Data],MATCH($B450,Výskyt[kód-P]),AL$7),"")</f>
        <v/>
      </c>
      <c r="AM450" s="48" t="str">
        <f ca="1">IF(AND($B450&gt;0,AM$7&gt;0),INDEX(Výskyt[#Data],MATCH($B450,Výskyt[kód-P]),AM$7),"")</f>
        <v/>
      </c>
      <c r="AN450" s="48" t="str">
        <f ca="1">IF(AND($B450&gt;0,AN$7&gt;0),INDEX(Výskyt[#Data],MATCH($B450,Výskyt[kód-P]),AN$7),"")</f>
        <v/>
      </c>
      <c r="AO450" s="48" t="str">
        <f ca="1">IF(AND($B450&gt;0,AO$7&gt;0),INDEX(Výskyt[#Data],MATCH($B450,Výskyt[kód-P]),AO$7),"")</f>
        <v/>
      </c>
      <c r="AP450" s="48" t="str">
        <f ca="1">IF(AND($B450&gt;0,AP$7&gt;0),INDEX(Výskyt[#Data],MATCH($B450,Výskyt[kód-P]),AP$7),"")</f>
        <v/>
      </c>
      <c r="AQ450" s="48" t="str">
        <f ca="1">IF(AND($B450&gt;0,AQ$7&gt;0),INDEX(Výskyt[#Data],MATCH($B450,Výskyt[kód-P]),AQ$7),"")</f>
        <v/>
      </c>
      <c r="AR450" s="48" t="str">
        <f ca="1">IF(AND($B450&gt;0,AR$7&gt;0),INDEX(Výskyt[#Data],MATCH($B450,Výskyt[kód-P]),AR$7),"")</f>
        <v/>
      </c>
      <c r="AS450" s="48" t="str">
        <f ca="1">IF(AND($B450&gt;0,AS$7&gt;0),INDEX(Výskyt[#Data],MATCH($B450,Výskyt[kód-P]),AS$7),"")</f>
        <v/>
      </c>
      <c r="AT450" s="48" t="str">
        <f ca="1">IF(AND($B450&gt;0,AT$7&gt;0),INDEX(Výskyt[#Data],MATCH($B450,Výskyt[kód-P]),AT$7),"")</f>
        <v/>
      </c>
      <c r="AU450" s="48" t="str">
        <f ca="1">IF(AND($B450&gt;0,AU$7&gt;0),INDEX(Výskyt[#Data],MATCH($B450,Výskyt[kód-P]),AU$7),"")</f>
        <v/>
      </c>
      <c r="AV450" s="48" t="str">
        <f ca="1">IF(AND($B450&gt;0,AV$7&gt;0),INDEX(Výskyt[#Data],MATCH($B450,Výskyt[kód-P]),AV$7),"")</f>
        <v/>
      </c>
      <c r="AW450" s="48" t="str">
        <f ca="1">IF(AND($B450&gt;0,AW$7&gt;0),INDEX(Výskyt[#Data],MATCH($B450,Výskyt[kód-P]),AW$7),"")</f>
        <v/>
      </c>
      <c r="AX450" s="48" t="str">
        <f ca="1">IF(AND($B450&gt;0,AX$7&gt;0),INDEX(Výskyt[#Data],MATCH($B450,Výskyt[kód-P]),AX$7),"")</f>
        <v/>
      </c>
      <c r="AY450" s="48" t="str">
        <f ca="1">IF(AND($B450&gt;0,AY$7&gt;0),INDEX(Výskyt[#Data],MATCH($B450,Výskyt[kód-P]),AY$7),"")</f>
        <v/>
      </c>
      <c r="AZ450" s="48" t="str">
        <f ca="1">IF(AND($B450&gt;0,AZ$7&gt;0),INDEX(Výskyt[#Data],MATCH($B450,Výskyt[kód-P]),AZ$7),"")</f>
        <v/>
      </c>
      <c r="BA450" s="48" t="str">
        <f ca="1">IF(AND($B450&gt;0,BA$7&gt;0),INDEX(Výskyt[#Data],MATCH($B450,Výskyt[kód-P]),BA$7),"")</f>
        <v/>
      </c>
    </row>
    <row r="451" spans="1:53" x14ac:dyDescent="0.4">
      <c r="A451" s="54">
        <v>443</v>
      </c>
      <c r="B451" s="55" t="str">
        <f>IFERROR(INDEX(Výskyt[[poradie]:[kód-P]],MATCH(A451,Výskyt[poradie],0),2),"")</f>
        <v/>
      </c>
      <c r="C451" s="55" t="str">
        <f>IFERROR(INDEX(Cenník[[Kód]:[Názov]],MATCH($B451,Cenník[Kód]),2),"")</f>
        <v/>
      </c>
      <c r="D451" s="48" t="str">
        <f t="shared" ca="1" si="22"/>
        <v/>
      </c>
      <c r="E451" s="56" t="str">
        <f>IFERROR(INDEX(Cenník[[KódN]:[JC]],MATCH($B451,Cenník[KódN]),2),"")</f>
        <v/>
      </c>
      <c r="F451" s="57" t="str">
        <f t="shared" ca="1" si="23"/>
        <v/>
      </c>
      <c r="G451" s="42"/>
      <c r="H451" s="58" t="str">
        <f t="shared" si="24"/>
        <v/>
      </c>
      <c r="I451" s="48" t="str">
        <f ca="1">IF(AND($B451&gt;0,I$7&gt;0),INDEX(Výskyt[#Data],MATCH($B451,Výskyt[kód-P]),I$7),"")</f>
        <v/>
      </c>
      <c r="J451" s="48" t="str">
        <f ca="1">IF(AND($B451&gt;0,J$7&gt;0),INDEX(Výskyt[#Data],MATCH($B451,Výskyt[kód-P]),J$7),"")</f>
        <v/>
      </c>
      <c r="K451" s="48" t="str">
        <f ca="1">IF(AND($B451&gt;0,K$7&gt;0),INDEX(Výskyt[#Data],MATCH($B451,Výskyt[kód-P]),K$7),"")</f>
        <v/>
      </c>
      <c r="L451" s="48" t="str">
        <f ca="1">IF(AND($B451&gt;0,L$7&gt;0),INDEX(Výskyt[#Data],MATCH($B451,Výskyt[kód-P]),L$7),"")</f>
        <v/>
      </c>
      <c r="M451" s="48" t="str">
        <f ca="1">IF(AND($B451&gt;0,M$7&gt;0),INDEX(Výskyt[#Data],MATCH($B451,Výskyt[kód-P]),M$7),"")</f>
        <v/>
      </c>
      <c r="N451" s="48" t="str">
        <f ca="1">IF(AND($B451&gt;0,N$7&gt;0),INDEX(Výskyt[#Data],MATCH($B451,Výskyt[kód-P]),N$7),"")</f>
        <v/>
      </c>
      <c r="O451" s="48" t="str">
        <f ca="1">IF(AND($B451&gt;0,O$7&gt;0),INDEX(Výskyt[#Data],MATCH($B451,Výskyt[kód-P]),O$7),"")</f>
        <v/>
      </c>
      <c r="P451" s="48" t="str">
        <f ca="1">IF(AND($B451&gt;0,P$7&gt;0),INDEX(Výskyt[#Data],MATCH($B451,Výskyt[kód-P]),P$7),"")</f>
        <v/>
      </c>
      <c r="Q451" s="48" t="str">
        <f ca="1">IF(AND($B451&gt;0,Q$7&gt;0),INDEX(Výskyt[#Data],MATCH($B451,Výskyt[kód-P]),Q$7),"")</f>
        <v/>
      </c>
      <c r="R451" s="48" t="str">
        <f ca="1">IF(AND($B451&gt;0,R$7&gt;0),INDEX(Výskyt[#Data],MATCH($B451,Výskyt[kód-P]),R$7),"")</f>
        <v/>
      </c>
      <c r="S451" s="48" t="str">
        <f ca="1">IF(AND($B451&gt;0,S$7&gt;0),INDEX(Výskyt[#Data],MATCH($B451,Výskyt[kód-P]),S$7),"")</f>
        <v/>
      </c>
      <c r="T451" s="48" t="str">
        <f ca="1">IF(AND($B451&gt;0,T$7&gt;0),INDEX(Výskyt[#Data],MATCH($B451,Výskyt[kód-P]),T$7),"")</f>
        <v/>
      </c>
      <c r="U451" s="48" t="str">
        <f ca="1">IF(AND($B451&gt;0,U$7&gt;0),INDEX(Výskyt[#Data],MATCH($B451,Výskyt[kód-P]),U$7),"")</f>
        <v/>
      </c>
      <c r="V451" s="48" t="str">
        <f ca="1">IF(AND($B451&gt;0,V$7&gt;0),INDEX(Výskyt[#Data],MATCH($B451,Výskyt[kód-P]),V$7),"")</f>
        <v/>
      </c>
      <c r="W451" s="48" t="str">
        <f ca="1">IF(AND($B451&gt;0,W$7&gt;0),INDEX(Výskyt[#Data],MATCH($B451,Výskyt[kód-P]),W$7),"")</f>
        <v/>
      </c>
      <c r="X451" s="48" t="str">
        <f ca="1">IF(AND($B451&gt;0,X$7&gt;0),INDEX(Výskyt[#Data],MATCH($B451,Výskyt[kód-P]),X$7),"")</f>
        <v/>
      </c>
      <c r="Y451" s="48" t="str">
        <f ca="1">IF(AND($B451&gt;0,Y$7&gt;0),INDEX(Výskyt[#Data],MATCH($B451,Výskyt[kód-P]),Y$7),"")</f>
        <v/>
      </c>
      <c r="Z451" s="48" t="str">
        <f ca="1">IF(AND($B451&gt;0,Z$7&gt;0),INDEX(Výskyt[#Data],MATCH($B451,Výskyt[kód-P]),Z$7),"")</f>
        <v/>
      </c>
      <c r="AA451" s="48" t="str">
        <f ca="1">IF(AND($B451&gt;0,AA$7&gt;0),INDEX(Výskyt[#Data],MATCH($B451,Výskyt[kód-P]),AA$7),"")</f>
        <v/>
      </c>
      <c r="AB451" s="48" t="str">
        <f ca="1">IF(AND($B451&gt;0,AB$7&gt;0),INDEX(Výskyt[#Data],MATCH($B451,Výskyt[kód-P]),AB$7),"")</f>
        <v/>
      </c>
      <c r="AC451" s="48" t="str">
        <f ca="1">IF(AND($B451&gt;0,AC$7&gt;0),INDEX(Výskyt[#Data],MATCH($B451,Výskyt[kód-P]),AC$7),"")</f>
        <v/>
      </c>
      <c r="AD451" s="48" t="str">
        <f ca="1">IF(AND($B451&gt;0,AD$7&gt;0),INDEX(Výskyt[#Data],MATCH($B451,Výskyt[kód-P]),AD$7),"")</f>
        <v/>
      </c>
      <c r="AE451" s="48" t="str">
        <f ca="1">IF(AND($B451&gt;0,AE$7&gt;0),INDEX(Výskyt[#Data],MATCH($B451,Výskyt[kód-P]),AE$7),"")</f>
        <v/>
      </c>
      <c r="AF451" s="48" t="str">
        <f ca="1">IF(AND($B451&gt;0,AF$7&gt;0),INDEX(Výskyt[#Data],MATCH($B451,Výskyt[kód-P]),AF$7),"")</f>
        <v/>
      </c>
      <c r="AG451" s="48" t="str">
        <f ca="1">IF(AND($B451&gt;0,AG$7&gt;0),INDEX(Výskyt[#Data],MATCH($B451,Výskyt[kód-P]),AG$7),"")</f>
        <v/>
      </c>
      <c r="AH451" s="48" t="str">
        <f ca="1">IF(AND($B451&gt;0,AH$7&gt;0),INDEX(Výskyt[#Data],MATCH($B451,Výskyt[kód-P]),AH$7),"")</f>
        <v/>
      </c>
      <c r="AI451" s="48" t="str">
        <f ca="1">IF(AND($B451&gt;0,AI$7&gt;0),INDEX(Výskyt[#Data],MATCH($B451,Výskyt[kód-P]),AI$7),"")</f>
        <v/>
      </c>
      <c r="AJ451" s="48" t="str">
        <f ca="1">IF(AND($B451&gt;0,AJ$7&gt;0),INDEX(Výskyt[#Data],MATCH($B451,Výskyt[kód-P]),AJ$7),"")</f>
        <v/>
      </c>
      <c r="AK451" s="48" t="str">
        <f ca="1">IF(AND($B451&gt;0,AK$7&gt;0),INDEX(Výskyt[#Data],MATCH($B451,Výskyt[kód-P]),AK$7),"")</f>
        <v/>
      </c>
      <c r="AL451" s="48" t="str">
        <f ca="1">IF(AND($B451&gt;0,AL$7&gt;0),INDEX(Výskyt[#Data],MATCH($B451,Výskyt[kód-P]),AL$7),"")</f>
        <v/>
      </c>
      <c r="AM451" s="48" t="str">
        <f ca="1">IF(AND($B451&gt;0,AM$7&gt;0),INDEX(Výskyt[#Data],MATCH($B451,Výskyt[kód-P]),AM$7),"")</f>
        <v/>
      </c>
      <c r="AN451" s="48" t="str">
        <f ca="1">IF(AND($B451&gt;0,AN$7&gt;0),INDEX(Výskyt[#Data],MATCH($B451,Výskyt[kód-P]),AN$7),"")</f>
        <v/>
      </c>
      <c r="AO451" s="48" t="str">
        <f ca="1">IF(AND($B451&gt;0,AO$7&gt;0),INDEX(Výskyt[#Data],MATCH($B451,Výskyt[kód-P]),AO$7),"")</f>
        <v/>
      </c>
      <c r="AP451" s="48" t="str">
        <f ca="1">IF(AND($B451&gt;0,AP$7&gt;0),INDEX(Výskyt[#Data],MATCH($B451,Výskyt[kód-P]),AP$7),"")</f>
        <v/>
      </c>
      <c r="AQ451" s="48" t="str">
        <f ca="1">IF(AND($B451&gt;0,AQ$7&gt;0),INDEX(Výskyt[#Data],MATCH($B451,Výskyt[kód-P]),AQ$7),"")</f>
        <v/>
      </c>
      <c r="AR451" s="48" t="str">
        <f ca="1">IF(AND($B451&gt;0,AR$7&gt;0),INDEX(Výskyt[#Data],MATCH($B451,Výskyt[kód-P]),AR$7),"")</f>
        <v/>
      </c>
      <c r="AS451" s="48" t="str">
        <f ca="1">IF(AND($B451&gt;0,AS$7&gt;0),INDEX(Výskyt[#Data],MATCH($B451,Výskyt[kód-P]),AS$7),"")</f>
        <v/>
      </c>
      <c r="AT451" s="48" t="str">
        <f ca="1">IF(AND($B451&gt;0,AT$7&gt;0),INDEX(Výskyt[#Data],MATCH($B451,Výskyt[kód-P]),AT$7),"")</f>
        <v/>
      </c>
      <c r="AU451" s="48" t="str">
        <f ca="1">IF(AND($B451&gt;0,AU$7&gt;0),INDEX(Výskyt[#Data],MATCH($B451,Výskyt[kód-P]),AU$7),"")</f>
        <v/>
      </c>
      <c r="AV451" s="48" t="str">
        <f ca="1">IF(AND($B451&gt;0,AV$7&gt;0),INDEX(Výskyt[#Data],MATCH($B451,Výskyt[kód-P]),AV$7),"")</f>
        <v/>
      </c>
      <c r="AW451" s="48" t="str">
        <f ca="1">IF(AND($B451&gt;0,AW$7&gt;0),INDEX(Výskyt[#Data],MATCH($B451,Výskyt[kód-P]),AW$7),"")</f>
        <v/>
      </c>
      <c r="AX451" s="48" t="str">
        <f ca="1">IF(AND($B451&gt;0,AX$7&gt;0),INDEX(Výskyt[#Data],MATCH($B451,Výskyt[kód-P]),AX$7),"")</f>
        <v/>
      </c>
      <c r="AY451" s="48" t="str">
        <f ca="1">IF(AND($B451&gt;0,AY$7&gt;0),INDEX(Výskyt[#Data],MATCH($B451,Výskyt[kód-P]),AY$7),"")</f>
        <v/>
      </c>
      <c r="AZ451" s="48" t="str">
        <f ca="1">IF(AND($B451&gt;0,AZ$7&gt;0),INDEX(Výskyt[#Data],MATCH($B451,Výskyt[kód-P]),AZ$7),"")</f>
        <v/>
      </c>
      <c r="BA451" s="48" t="str">
        <f ca="1">IF(AND($B451&gt;0,BA$7&gt;0),INDEX(Výskyt[#Data],MATCH($B451,Výskyt[kód-P]),BA$7),"")</f>
        <v/>
      </c>
    </row>
    <row r="452" spans="1:53" x14ac:dyDescent="0.4">
      <c r="A452" s="54">
        <v>444</v>
      </c>
      <c r="B452" s="55" t="str">
        <f>IFERROR(INDEX(Výskyt[[poradie]:[kód-P]],MATCH(A452,Výskyt[poradie],0),2),"")</f>
        <v/>
      </c>
      <c r="C452" s="55" t="str">
        <f>IFERROR(INDEX(Cenník[[Kód]:[Názov]],MATCH($B452,Cenník[Kód]),2),"")</f>
        <v/>
      </c>
      <c r="D452" s="48" t="str">
        <f t="shared" ca="1" si="22"/>
        <v/>
      </c>
      <c r="E452" s="56" t="str">
        <f>IFERROR(INDEX(Cenník[[KódN]:[JC]],MATCH($B452,Cenník[KódN]),2),"")</f>
        <v/>
      </c>
      <c r="F452" s="57" t="str">
        <f t="shared" ca="1" si="23"/>
        <v/>
      </c>
      <c r="G452" s="42"/>
      <c r="H452" s="58" t="str">
        <f t="shared" si="24"/>
        <v/>
      </c>
      <c r="I452" s="48" t="str">
        <f ca="1">IF(AND($B452&gt;0,I$7&gt;0),INDEX(Výskyt[#Data],MATCH($B452,Výskyt[kód-P]),I$7),"")</f>
        <v/>
      </c>
      <c r="J452" s="48" t="str">
        <f ca="1">IF(AND($B452&gt;0,J$7&gt;0),INDEX(Výskyt[#Data],MATCH($B452,Výskyt[kód-P]),J$7),"")</f>
        <v/>
      </c>
      <c r="K452" s="48" t="str">
        <f ca="1">IF(AND($B452&gt;0,K$7&gt;0),INDEX(Výskyt[#Data],MATCH($B452,Výskyt[kód-P]),K$7),"")</f>
        <v/>
      </c>
      <c r="L452" s="48" t="str">
        <f ca="1">IF(AND($B452&gt;0,L$7&gt;0),INDEX(Výskyt[#Data],MATCH($B452,Výskyt[kód-P]),L$7),"")</f>
        <v/>
      </c>
      <c r="M452" s="48" t="str">
        <f ca="1">IF(AND($B452&gt;0,M$7&gt;0),INDEX(Výskyt[#Data],MATCH($B452,Výskyt[kód-P]),M$7),"")</f>
        <v/>
      </c>
      <c r="N452" s="48" t="str">
        <f ca="1">IF(AND($B452&gt;0,N$7&gt;0),INDEX(Výskyt[#Data],MATCH($B452,Výskyt[kód-P]),N$7),"")</f>
        <v/>
      </c>
      <c r="O452" s="48" t="str">
        <f ca="1">IF(AND($B452&gt;0,O$7&gt;0),INDEX(Výskyt[#Data],MATCH($B452,Výskyt[kód-P]),O$7),"")</f>
        <v/>
      </c>
      <c r="P452" s="48" t="str">
        <f ca="1">IF(AND($B452&gt;0,P$7&gt;0),INDEX(Výskyt[#Data],MATCH($B452,Výskyt[kód-P]),P$7),"")</f>
        <v/>
      </c>
      <c r="Q452" s="48" t="str">
        <f ca="1">IF(AND($B452&gt;0,Q$7&gt;0),INDEX(Výskyt[#Data],MATCH($B452,Výskyt[kód-P]),Q$7),"")</f>
        <v/>
      </c>
      <c r="R452" s="48" t="str">
        <f ca="1">IF(AND($B452&gt;0,R$7&gt;0),INDEX(Výskyt[#Data],MATCH($B452,Výskyt[kód-P]),R$7),"")</f>
        <v/>
      </c>
      <c r="S452" s="48" t="str">
        <f ca="1">IF(AND($B452&gt;0,S$7&gt;0),INDEX(Výskyt[#Data],MATCH($B452,Výskyt[kód-P]),S$7),"")</f>
        <v/>
      </c>
      <c r="T452" s="48" t="str">
        <f ca="1">IF(AND($B452&gt;0,T$7&gt;0),INDEX(Výskyt[#Data],MATCH($B452,Výskyt[kód-P]),T$7),"")</f>
        <v/>
      </c>
      <c r="U452" s="48" t="str">
        <f ca="1">IF(AND($B452&gt;0,U$7&gt;0),INDEX(Výskyt[#Data],MATCH($B452,Výskyt[kód-P]),U$7),"")</f>
        <v/>
      </c>
      <c r="V452" s="48" t="str">
        <f ca="1">IF(AND($B452&gt;0,V$7&gt;0),INDEX(Výskyt[#Data],MATCH($B452,Výskyt[kód-P]),V$7),"")</f>
        <v/>
      </c>
      <c r="W452" s="48" t="str">
        <f ca="1">IF(AND($B452&gt;0,W$7&gt;0),INDEX(Výskyt[#Data],MATCH($B452,Výskyt[kód-P]),W$7),"")</f>
        <v/>
      </c>
      <c r="X452" s="48" t="str">
        <f ca="1">IF(AND($B452&gt;0,X$7&gt;0),INDEX(Výskyt[#Data],MATCH($B452,Výskyt[kód-P]),X$7),"")</f>
        <v/>
      </c>
      <c r="Y452" s="48" t="str">
        <f ca="1">IF(AND($B452&gt;0,Y$7&gt;0),INDEX(Výskyt[#Data],MATCH($B452,Výskyt[kód-P]),Y$7),"")</f>
        <v/>
      </c>
      <c r="Z452" s="48" t="str">
        <f ca="1">IF(AND($B452&gt;0,Z$7&gt;0),INDEX(Výskyt[#Data],MATCH($B452,Výskyt[kód-P]),Z$7),"")</f>
        <v/>
      </c>
      <c r="AA452" s="48" t="str">
        <f ca="1">IF(AND($B452&gt;0,AA$7&gt;0),INDEX(Výskyt[#Data],MATCH($B452,Výskyt[kód-P]),AA$7),"")</f>
        <v/>
      </c>
      <c r="AB452" s="48" t="str">
        <f ca="1">IF(AND($B452&gt;0,AB$7&gt;0),INDEX(Výskyt[#Data],MATCH($B452,Výskyt[kód-P]),AB$7),"")</f>
        <v/>
      </c>
      <c r="AC452" s="48" t="str">
        <f ca="1">IF(AND($B452&gt;0,AC$7&gt;0),INDEX(Výskyt[#Data],MATCH($B452,Výskyt[kód-P]),AC$7),"")</f>
        <v/>
      </c>
      <c r="AD452" s="48" t="str">
        <f ca="1">IF(AND($B452&gt;0,AD$7&gt;0),INDEX(Výskyt[#Data],MATCH($B452,Výskyt[kód-P]),AD$7),"")</f>
        <v/>
      </c>
      <c r="AE452" s="48" t="str">
        <f ca="1">IF(AND($B452&gt;0,AE$7&gt;0),INDEX(Výskyt[#Data],MATCH($B452,Výskyt[kód-P]),AE$7),"")</f>
        <v/>
      </c>
      <c r="AF452" s="48" t="str">
        <f ca="1">IF(AND($B452&gt;0,AF$7&gt;0),INDEX(Výskyt[#Data],MATCH($B452,Výskyt[kód-P]),AF$7),"")</f>
        <v/>
      </c>
      <c r="AG452" s="48" t="str">
        <f ca="1">IF(AND($B452&gt;0,AG$7&gt;0),INDEX(Výskyt[#Data],MATCH($B452,Výskyt[kód-P]),AG$7),"")</f>
        <v/>
      </c>
      <c r="AH452" s="48" t="str">
        <f ca="1">IF(AND($B452&gt;0,AH$7&gt;0),INDEX(Výskyt[#Data],MATCH($B452,Výskyt[kód-P]),AH$7),"")</f>
        <v/>
      </c>
      <c r="AI452" s="48" t="str">
        <f ca="1">IF(AND($B452&gt;0,AI$7&gt;0),INDEX(Výskyt[#Data],MATCH($B452,Výskyt[kód-P]),AI$7),"")</f>
        <v/>
      </c>
      <c r="AJ452" s="48" t="str">
        <f ca="1">IF(AND($B452&gt;0,AJ$7&gt;0),INDEX(Výskyt[#Data],MATCH($B452,Výskyt[kód-P]),AJ$7),"")</f>
        <v/>
      </c>
      <c r="AK452" s="48" t="str">
        <f ca="1">IF(AND($B452&gt;0,AK$7&gt;0),INDEX(Výskyt[#Data],MATCH($B452,Výskyt[kód-P]),AK$7),"")</f>
        <v/>
      </c>
      <c r="AL452" s="48" t="str">
        <f ca="1">IF(AND($B452&gt;0,AL$7&gt;0),INDEX(Výskyt[#Data],MATCH($B452,Výskyt[kód-P]),AL$7),"")</f>
        <v/>
      </c>
      <c r="AM452" s="48" t="str">
        <f ca="1">IF(AND($B452&gt;0,AM$7&gt;0),INDEX(Výskyt[#Data],MATCH($B452,Výskyt[kód-P]),AM$7),"")</f>
        <v/>
      </c>
      <c r="AN452" s="48" t="str">
        <f ca="1">IF(AND($B452&gt;0,AN$7&gt;0),INDEX(Výskyt[#Data],MATCH($B452,Výskyt[kód-P]),AN$7),"")</f>
        <v/>
      </c>
      <c r="AO452" s="48" t="str">
        <f ca="1">IF(AND($B452&gt;0,AO$7&gt;0),INDEX(Výskyt[#Data],MATCH($B452,Výskyt[kód-P]),AO$7),"")</f>
        <v/>
      </c>
      <c r="AP452" s="48" t="str">
        <f ca="1">IF(AND($B452&gt;0,AP$7&gt;0),INDEX(Výskyt[#Data],MATCH($B452,Výskyt[kód-P]),AP$7),"")</f>
        <v/>
      </c>
      <c r="AQ452" s="48" t="str">
        <f ca="1">IF(AND($B452&gt;0,AQ$7&gt;0),INDEX(Výskyt[#Data],MATCH($B452,Výskyt[kód-P]),AQ$7),"")</f>
        <v/>
      </c>
      <c r="AR452" s="48" t="str">
        <f ca="1">IF(AND($B452&gt;0,AR$7&gt;0),INDEX(Výskyt[#Data],MATCH($B452,Výskyt[kód-P]),AR$7),"")</f>
        <v/>
      </c>
      <c r="AS452" s="48" t="str">
        <f ca="1">IF(AND($B452&gt;0,AS$7&gt;0),INDEX(Výskyt[#Data],MATCH($B452,Výskyt[kód-P]),AS$7),"")</f>
        <v/>
      </c>
      <c r="AT452" s="48" t="str">
        <f ca="1">IF(AND($B452&gt;0,AT$7&gt;0),INDEX(Výskyt[#Data],MATCH($B452,Výskyt[kód-P]),AT$7),"")</f>
        <v/>
      </c>
      <c r="AU452" s="48" t="str">
        <f ca="1">IF(AND($B452&gt;0,AU$7&gt;0),INDEX(Výskyt[#Data],MATCH($B452,Výskyt[kód-P]),AU$7),"")</f>
        <v/>
      </c>
      <c r="AV452" s="48" t="str">
        <f ca="1">IF(AND($B452&gt;0,AV$7&gt;0),INDEX(Výskyt[#Data],MATCH($B452,Výskyt[kód-P]),AV$7),"")</f>
        <v/>
      </c>
      <c r="AW452" s="48" t="str">
        <f ca="1">IF(AND($B452&gt;0,AW$7&gt;0),INDEX(Výskyt[#Data],MATCH($B452,Výskyt[kód-P]),AW$7),"")</f>
        <v/>
      </c>
      <c r="AX452" s="48" t="str">
        <f ca="1">IF(AND($B452&gt;0,AX$7&gt;0),INDEX(Výskyt[#Data],MATCH($B452,Výskyt[kód-P]),AX$7),"")</f>
        <v/>
      </c>
      <c r="AY452" s="48" t="str">
        <f ca="1">IF(AND($B452&gt;0,AY$7&gt;0),INDEX(Výskyt[#Data],MATCH($B452,Výskyt[kód-P]),AY$7),"")</f>
        <v/>
      </c>
      <c r="AZ452" s="48" t="str">
        <f ca="1">IF(AND($B452&gt;0,AZ$7&gt;0),INDEX(Výskyt[#Data],MATCH($B452,Výskyt[kód-P]),AZ$7),"")</f>
        <v/>
      </c>
      <c r="BA452" s="48" t="str">
        <f ca="1">IF(AND($B452&gt;0,BA$7&gt;0),INDEX(Výskyt[#Data],MATCH($B452,Výskyt[kód-P]),BA$7),"")</f>
        <v/>
      </c>
    </row>
    <row r="453" spans="1:53" x14ac:dyDescent="0.4">
      <c r="A453" s="54">
        <v>445</v>
      </c>
      <c r="B453" s="55" t="str">
        <f>IFERROR(INDEX(Výskyt[[poradie]:[kód-P]],MATCH(A453,Výskyt[poradie],0),2),"")</f>
        <v/>
      </c>
      <c r="C453" s="55" t="str">
        <f>IFERROR(INDEX(Cenník[[Kód]:[Názov]],MATCH($B453,Cenník[Kód]),2),"")</f>
        <v/>
      </c>
      <c r="D453" s="48" t="str">
        <f t="shared" ca="1" si="22"/>
        <v/>
      </c>
      <c r="E453" s="56" t="str">
        <f>IFERROR(INDEX(Cenník[[KódN]:[JC]],MATCH($B453,Cenník[KódN]),2),"")</f>
        <v/>
      </c>
      <c r="F453" s="57" t="str">
        <f t="shared" ca="1" si="23"/>
        <v/>
      </c>
      <c r="G453" s="42"/>
      <c r="H453" s="58" t="str">
        <f t="shared" si="24"/>
        <v/>
      </c>
      <c r="I453" s="48" t="str">
        <f ca="1">IF(AND($B453&gt;0,I$7&gt;0),INDEX(Výskyt[#Data],MATCH($B453,Výskyt[kód-P]),I$7),"")</f>
        <v/>
      </c>
      <c r="J453" s="48" t="str">
        <f ca="1">IF(AND($B453&gt;0,J$7&gt;0),INDEX(Výskyt[#Data],MATCH($B453,Výskyt[kód-P]),J$7),"")</f>
        <v/>
      </c>
      <c r="K453" s="48" t="str">
        <f ca="1">IF(AND($B453&gt;0,K$7&gt;0),INDEX(Výskyt[#Data],MATCH($B453,Výskyt[kód-P]),K$7),"")</f>
        <v/>
      </c>
      <c r="L453" s="48" t="str">
        <f ca="1">IF(AND($B453&gt;0,L$7&gt;0),INDEX(Výskyt[#Data],MATCH($B453,Výskyt[kód-P]),L$7),"")</f>
        <v/>
      </c>
      <c r="M453" s="48" t="str">
        <f ca="1">IF(AND($B453&gt;0,M$7&gt;0),INDEX(Výskyt[#Data],MATCH($B453,Výskyt[kód-P]),M$7),"")</f>
        <v/>
      </c>
      <c r="N453" s="48" t="str">
        <f ca="1">IF(AND($B453&gt;0,N$7&gt;0),INDEX(Výskyt[#Data],MATCH($B453,Výskyt[kód-P]),N$7),"")</f>
        <v/>
      </c>
      <c r="O453" s="48" t="str">
        <f ca="1">IF(AND($B453&gt;0,O$7&gt;0),INDEX(Výskyt[#Data],MATCH($B453,Výskyt[kód-P]),O$7),"")</f>
        <v/>
      </c>
      <c r="P453" s="48" t="str">
        <f ca="1">IF(AND($B453&gt;0,P$7&gt;0),INDEX(Výskyt[#Data],MATCH($B453,Výskyt[kód-P]),P$7),"")</f>
        <v/>
      </c>
      <c r="Q453" s="48" t="str">
        <f ca="1">IF(AND($B453&gt;0,Q$7&gt;0),INDEX(Výskyt[#Data],MATCH($B453,Výskyt[kód-P]),Q$7),"")</f>
        <v/>
      </c>
      <c r="R453" s="48" t="str">
        <f ca="1">IF(AND($B453&gt;0,R$7&gt;0),INDEX(Výskyt[#Data],MATCH($B453,Výskyt[kód-P]),R$7),"")</f>
        <v/>
      </c>
      <c r="S453" s="48" t="str">
        <f ca="1">IF(AND($B453&gt;0,S$7&gt;0),INDEX(Výskyt[#Data],MATCH($B453,Výskyt[kód-P]),S$7),"")</f>
        <v/>
      </c>
      <c r="T453" s="48" t="str">
        <f ca="1">IF(AND($B453&gt;0,T$7&gt;0),INDEX(Výskyt[#Data],MATCH($B453,Výskyt[kód-P]),T$7),"")</f>
        <v/>
      </c>
      <c r="U453" s="48" t="str">
        <f ca="1">IF(AND($B453&gt;0,U$7&gt;0),INDEX(Výskyt[#Data],MATCH($B453,Výskyt[kód-P]),U$7),"")</f>
        <v/>
      </c>
      <c r="V453" s="48" t="str">
        <f ca="1">IF(AND($B453&gt;0,V$7&gt;0),INDEX(Výskyt[#Data],MATCH($B453,Výskyt[kód-P]),V$7),"")</f>
        <v/>
      </c>
      <c r="W453" s="48" t="str">
        <f ca="1">IF(AND($B453&gt;0,W$7&gt;0),INDEX(Výskyt[#Data],MATCH($B453,Výskyt[kód-P]),W$7),"")</f>
        <v/>
      </c>
      <c r="X453" s="48" t="str">
        <f ca="1">IF(AND($B453&gt;0,X$7&gt;0),INDEX(Výskyt[#Data],MATCH($B453,Výskyt[kód-P]),X$7),"")</f>
        <v/>
      </c>
      <c r="Y453" s="48" t="str">
        <f ca="1">IF(AND($B453&gt;0,Y$7&gt;0),INDEX(Výskyt[#Data],MATCH($B453,Výskyt[kód-P]),Y$7),"")</f>
        <v/>
      </c>
      <c r="Z453" s="48" t="str">
        <f ca="1">IF(AND($B453&gt;0,Z$7&gt;0),INDEX(Výskyt[#Data],MATCH($B453,Výskyt[kód-P]),Z$7),"")</f>
        <v/>
      </c>
      <c r="AA453" s="48" t="str">
        <f ca="1">IF(AND($B453&gt;0,AA$7&gt;0),INDEX(Výskyt[#Data],MATCH($B453,Výskyt[kód-P]),AA$7),"")</f>
        <v/>
      </c>
      <c r="AB453" s="48" t="str">
        <f ca="1">IF(AND($B453&gt;0,AB$7&gt;0),INDEX(Výskyt[#Data],MATCH($B453,Výskyt[kód-P]),AB$7),"")</f>
        <v/>
      </c>
      <c r="AC453" s="48" t="str">
        <f ca="1">IF(AND($B453&gt;0,AC$7&gt;0),INDEX(Výskyt[#Data],MATCH($B453,Výskyt[kód-P]),AC$7),"")</f>
        <v/>
      </c>
      <c r="AD453" s="48" t="str">
        <f ca="1">IF(AND($B453&gt;0,AD$7&gt;0),INDEX(Výskyt[#Data],MATCH($B453,Výskyt[kód-P]),AD$7),"")</f>
        <v/>
      </c>
      <c r="AE453" s="48" t="str">
        <f ca="1">IF(AND($B453&gt;0,AE$7&gt;0),INDEX(Výskyt[#Data],MATCH($B453,Výskyt[kód-P]),AE$7),"")</f>
        <v/>
      </c>
      <c r="AF453" s="48" t="str">
        <f ca="1">IF(AND($B453&gt;0,AF$7&gt;0),INDEX(Výskyt[#Data],MATCH($B453,Výskyt[kód-P]),AF$7),"")</f>
        <v/>
      </c>
      <c r="AG453" s="48" t="str">
        <f ca="1">IF(AND($B453&gt;0,AG$7&gt;0),INDEX(Výskyt[#Data],MATCH($B453,Výskyt[kód-P]),AG$7),"")</f>
        <v/>
      </c>
      <c r="AH453" s="48" t="str">
        <f ca="1">IF(AND($B453&gt;0,AH$7&gt;0),INDEX(Výskyt[#Data],MATCH($B453,Výskyt[kód-P]),AH$7),"")</f>
        <v/>
      </c>
      <c r="AI453" s="48" t="str">
        <f ca="1">IF(AND($B453&gt;0,AI$7&gt;0),INDEX(Výskyt[#Data],MATCH($B453,Výskyt[kód-P]),AI$7),"")</f>
        <v/>
      </c>
      <c r="AJ453" s="48" t="str">
        <f ca="1">IF(AND($B453&gt;0,AJ$7&gt;0),INDEX(Výskyt[#Data],MATCH($B453,Výskyt[kód-P]),AJ$7),"")</f>
        <v/>
      </c>
      <c r="AK453" s="48" t="str">
        <f ca="1">IF(AND($B453&gt;0,AK$7&gt;0),INDEX(Výskyt[#Data],MATCH($B453,Výskyt[kód-P]),AK$7),"")</f>
        <v/>
      </c>
      <c r="AL453" s="48" t="str">
        <f ca="1">IF(AND($B453&gt;0,AL$7&gt;0),INDEX(Výskyt[#Data],MATCH($B453,Výskyt[kód-P]),AL$7),"")</f>
        <v/>
      </c>
      <c r="AM453" s="48" t="str">
        <f ca="1">IF(AND($B453&gt;0,AM$7&gt;0),INDEX(Výskyt[#Data],MATCH($B453,Výskyt[kód-P]),AM$7),"")</f>
        <v/>
      </c>
      <c r="AN453" s="48" t="str">
        <f ca="1">IF(AND($B453&gt;0,AN$7&gt;0),INDEX(Výskyt[#Data],MATCH($B453,Výskyt[kód-P]),AN$7),"")</f>
        <v/>
      </c>
      <c r="AO453" s="48" t="str">
        <f ca="1">IF(AND($B453&gt;0,AO$7&gt;0),INDEX(Výskyt[#Data],MATCH($B453,Výskyt[kód-P]),AO$7),"")</f>
        <v/>
      </c>
      <c r="AP453" s="48" t="str">
        <f ca="1">IF(AND($B453&gt;0,AP$7&gt;0),INDEX(Výskyt[#Data],MATCH($B453,Výskyt[kód-P]),AP$7),"")</f>
        <v/>
      </c>
      <c r="AQ453" s="48" t="str">
        <f ca="1">IF(AND($B453&gt;0,AQ$7&gt;0),INDEX(Výskyt[#Data],MATCH($B453,Výskyt[kód-P]),AQ$7),"")</f>
        <v/>
      </c>
      <c r="AR453" s="48" t="str">
        <f ca="1">IF(AND($B453&gt;0,AR$7&gt;0),INDEX(Výskyt[#Data],MATCH($B453,Výskyt[kód-P]),AR$7),"")</f>
        <v/>
      </c>
      <c r="AS453" s="48" t="str">
        <f ca="1">IF(AND($B453&gt;0,AS$7&gt;0),INDEX(Výskyt[#Data],MATCH($B453,Výskyt[kód-P]),AS$7),"")</f>
        <v/>
      </c>
      <c r="AT453" s="48" t="str">
        <f ca="1">IF(AND($B453&gt;0,AT$7&gt;0),INDEX(Výskyt[#Data],MATCH($B453,Výskyt[kód-P]),AT$7),"")</f>
        <v/>
      </c>
      <c r="AU453" s="48" t="str">
        <f ca="1">IF(AND($B453&gt;0,AU$7&gt;0),INDEX(Výskyt[#Data],MATCH($B453,Výskyt[kód-P]),AU$7),"")</f>
        <v/>
      </c>
      <c r="AV453" s="48" t="str">
        <f ca="1">IF(AND($B453&gt;0,AV$7&gt;0),INDEX(Výskyt[#Data],MATCH($B453,Výskyt[kód-P]),AV$7),"")</f>
        <v/>
      </c>
      <c r="AW453" s="48" t="str">
        <f ca="1">IF(AND($B453&gt;0,AW$7&gt;0),INDEX(Výskyt[#Data],MATCH($B453,Výskyt[kód-P]),AW$7),"")</f>
        <v/>
      </c>
      <c r="AX453" s="48" t="str">
        <f ca="1">IF(AND($B453&gt;0,AX$7&gt;0),INDEX(Výskyt[#Data],MATCH($B453,Výskyt[kód-P]),AX$7),"")</f>
        <v/>
      </c>
      <c r="AY453" s="48" t="str">
        <f ca="1">IF(AND($B453&gt;0,AY$7&gt;0),INDEX(Výskyt[#Data],MATCH($B453,Výskyt[kód-P]),AY$7),"")</f>
        <v/>
      </c>
      <c r="AZ453" s="48" t="str">
        <f ca="1">IF(AND($B453&gt;0,AZ$7&gt;0),INDEX(Výskyt[#Data],MATCH($B453,Výskyt[kód-P]),AZ$7),"")</f>
        <v/>
      </c>
      <c r="BA453" s="48" t="str">
        <f ca="1">IF(AND($B453&gt;0,BA$7&gt;0),INDEX(Výskyt[#Data],MATCH($B453,Výskyt[kód-P]),BA$7),"")</f>
        <v/>
      </c>
    </row>
    <row r="454" spans="1:53" x14ac:dyDescent="0.4">
      <c r="A454" s="54">
        <v>446</v>
      </c>
      <c r="B454" s="55" t="str">
        <f>IFERROR(INDEX(Výskyt[[poradie]:[kód-P]],MATCH(A454,Výskyt[poradie],0),2),"")</f>
        <v/>
      </c>
      <c r="C454" s="55" t="str">
        <f>IFERROR(INDEX(Cenník[[Kód]:[Názov]],MATCH($B454,Cenník[Kód]),2),"")</f>
        <v/>
      </c>
      <c r="D454" s="48" t="str">
        <f t="shared" ca="1" si="22"/>
        <v/>
      </c>
      <c r="E454" s="56" t="str">
        <f>IFERROR(INDEX(Cenník[[KódN]:[JC]],MATCH($B454,Cenník[KódN]),2),"")</f>
        <v/>
      </c>
      <c r="F454" s="57" t="str">
        <f t="shared" ca="1" si="23"/>
        <v/>
      </c>
      <c r="G454" s="42"/>
      <c r="H454" s="58" t="str">
        <f t="shared" si="24"/>
        <v/>
      </c>
      <c r="I454" s="48" t="str">
        <f ca="1">IF(AND($B454&gt;0,I$7&gt;0),INDEX(Výskyt[#Data],MATCH($B454,Výskyt[kód-P]),I$7),"")</f>
        <v/>
      </c>
      <c r="J454" s="48" t="str">
        <f ca="1">IF(AND($B454&gt;0,J$7&gt;0),INDEX(Výskyt[#Data],MATCH($B454,Výskyt[kód-P]),J$7),"")</f>
        <v/>
      </c>
      <c r="K454" s="48" t="str">
        <f ca="1">IF(AND($B454&gt;0,K$7&gt;0),INDEX(Výskyt[#Data],MATCH($B454,Výskyt[kód-P]),K$7),"")</f>
        <v/>
      </c>
      <c r="L454" s="48" t="str">
        <f ca="1">IF(AND($B454&gt;0,L$7&gt;0),INDEX(Výskyt[#Data],MATCH($B454,Výskyt[kód-P]),L$7),"")</f>
        <v/>
      </c>
      <c r="M454" s="48" t="str">
        <f ca="1">IF(AND($B454&gt;0,M$7&gt;0),INDEX(Výskyt[#Data],MATCH($B454,Výskyt[kód-P]),M$7),"")</f>
        <v/>
      </c>
      <c r="N454" s="48" t="str">
        <f ca="1">IF(AND($B454&gt;0,N$7&gt;0),INDEX(Výskyt[#Data],MATCH($B454,Výskyt[kód-P]),N$7),"")</f>
        <v/>
      </c>
      <c r="O454" s="48" t="str">
        <f ca="1">IF(AND($B454&gt;0,O$7&gt;0),INDEX(Výskyt[#Data],MATCH($B454,Výskyt[kód-P]),O$7),"")</f>
        <v/>
      </c>
      <c r="P454" s="48" t="str">
        <f ca="1">IF(AND($B454&gt;0,P$7&gt;0),INDEX(Výskyt[#Data],MATCH($B454,Výskyt[kód-P]),P$7),"")</f>
        <v/>
      </c>
      <c r="Q454" s="48" t="str">
        <f ca="1">IF(AND($B454&gt;0,Q$7&gt;0),INDEX(Výskyt[#Data],MATCH($B454,Výskyt[kód-P]),Q$7),"")</f>
        <v/>
      </c>
      <c r="R454" s="48" t="str">
        <f ca="1">IF(AND($B454&gt;0,R$7&gt;0),INDEX(Výskyt[#Data],MATCH($B454,Výskyt[kód-P]),R$7),"")</f>
        <v/>
      </c>
      <c r="S454" s="48" t="str">
        <f ca="1">IF(AND($B454&gt;0,S$7&gt;0),INDEX(Výskyt[#Data],MATCH($B454,Výskyt[kód-P]),S$7),"")</f>
        <v/>
      </c>
      <c r="T454" s="48" t="str">
        <f ca="1">IF(AND($B454&gt;0,T$7&gt;0),INDEX(Výskyt[#Data],MATCH($B454,Výskyt[kód-P]),T$7),"")</f>
        <v/>
      </c>
      <c r="U454" s="48" t="str">
        <f ca="1">IF(AND($B454&gt;0,U$7&gt;0),INDEX(Výskyt[#Data],MATCH($B454,Výskyt[kód-P]),U$7),"")</f>
        <v/>
      </c>
      <c r="V454" s="48" t="str">
        <f ca="1">IF(AND($B454&gt;0,V$7&gt;0),INDEX(Výskyt[#Data],MATCH($B454,Výskyt[kód-P]),V$7),"")</f>
        <v/>
      </c>
      <c r="W454" s="48" t="str">
        <f ca="1">IF(AND($B454&gt;0,W$7&gt;0),INDEX(Výskyt[#Data],MATCH($B454,Výskyt[kód-P]),W$7),"")</f>
        <v/>
      </c>
      <c r="X454" s="48" t="str">
        <f ca="1">IF(AND($B454&gt;0,X$7&gt;0),INDEX(Výskyt[#Data],MATCH($B454,Výskyt[kód-P]),X$7),"")</f>
        <v/>
      </c>
      <c r="Y454" s="48" t="str">
        <f ca="1">IF(AND($B454&gt;0,Y$7&gt;0),INDEX(Výskyt[#Data],MATCH($B454,Výskyt[kód-P]),Y$7),"")</f>
        <v/>
      </c>
      <c r="Z454" s="48" t="str">
        <f ca="1">IF(AND($B454&gt;0,Z$7&gt;0),INDEX(Výskyt[#Data],MATCH($B454,Výskyt[kód-P]),Z$7),"")</f>
        <v/>
      </c>
      <c r="AA454" s="48" t="str">
        <f ca="1">IF(AND($B454&gt;0,AA$7&gt;0),INDEX(Výskyt[#Data],MATCH($B454,Výskyt[kód-P]),AA$7),"")</f>
        <v/>
      </c>
      <c r="AB454" s="48" t="str">
        <f ca="1">IF(AND($B454&gt;0,AB$7&gt;0),INDEX(Výskyt[#Data],MATCH($B454,Výskyt[kód-P]),AB$7),"")</f>
        <v/>
      </c>
      <c r="AC454" s="48" t="str">
        <f ca="1">IF(AND($B454&gt;0,AC$7&gt;0),INDEX(Výskyt[#Data],MATCH($B454,Výskyt[kód-P]),AC$7),"")</f>
        <v/>
      </c>
      <c r="AD454" s="48" t="str">
        <f ca="1">IF(AND($B454&gt;0,AD$7&gt;0),INDEX(Výskyt[#Data],MATCH($B454,Výskyt[kód-P]),AD$7),"")</f>
        <v/>
      </c>
      <c r="AE454" s="48" t="str">
        <f ca="1">IF(AND($B454&gt;0,AE$7&gt;0),INDEX(Výskyt[#Data],MATCH($B454,Výskyt[kód-P]),AE$7),"")</f>
        <v/>
      </c>
      <c r="AF454" s="48" t="str">
        <f ca="1">IF(AND($B454&gt;0,AF$7&gt;0),INDEX(Výskyt[#Data],MATCH($B454,Výskyt[kód-P]),AF$7),"")</f>
        <v/>
      </c>
      <c r="AG454" s="48" t="str">
        <f ca="1">IF(AND($B454&gt;0,AG$7&gt;0),INDEX(Výskyt[#Data],MATCH($B454,Výskyt[kód-P]),AG$7),"")</f>
        <v/>
      </c>
      <c r="AH454" s="48" t="str">
        <f ca="1">IF(AND($B454&gt;0,AH$7&gt;0),INDEX(Výskyt[#Data],MATCH($B454,Výskyt[kód-P]),AH$7),"")</f>
        <v/>
      </c>
      <c r="AI454" s="48" t="str">
        <f ca="1">IF(AND($B454&gt;0,AI$7&gt;0),INDEX(Výskyt[#Data],MATCH($B454,Výskyt[kód-P]),AI$7),"")</f>
        <v/>
      </c>
      <c r="AJ454" s="48" t="str">
        <f ca="1">IF(AND($B454&gt;0,AJ$7&gt;0),INDEX(Výskyt[#Data],MATCH($B454,Výskyt[kód-P]),AJ$7),"")</f>
        <v/>
      </c>
      <c r="AK454" s="48" t="str">
        <f ca="1">IF(AND($B454&gt;0,AK$7&gt;0),INDEX(Výskyt[#Data],MATCH($B454,Výskyt[kód-P]),AK$7),"")</f>
        <v/>
      </c>
      <c r="AL454" s="48" t="str">
        <f ca="1">IF(AND($B454&gt;0,AL$7&gt;0),INDEX(Výskyt[#Data],MATCH($B454,Výskyt[kód-P]),AL$7),"")</f>
        <v/>
      </c>
      <c r="AM454" s="48" t="str">
        <f ca="1">IF(AND($B454&gt;0,AM$7&gt;0),INDEX(Výskyt[#Data],MATCH($B454,Výskyt[kód-P]),AM$7),"")</f>
        <v/>
      </c>
      <c r="AN454" s="48" t="str">
        <f ca="1">IF(AND($B454&gt;0,AN$7&gt;0),INDEX(Výskyt[#Data],MATCH($B454,Výskyt[kód-P]),AN$7),"")</f>
        <v/>
      </c>
      <c r="AO454" s="48" t="str">
        <f ca="1">IF(AND($B454&gt;0,AO$7&gt;0),INDEX(Výskyt[#Data],MATCH($B454,Výskyt[kód-P]),AO$7),"")</f>
        <v/>
      </c>
      <c r="AP454" s="48" t="str">
        <f ca="1">IF(AND($B454&gt;0,AP$7&gt;0),INDEX(Výskyt[#Data],MATCH($B454,Výskyt[kód-P]),AP$7),"")</f>
        <v/>
      </c>
      <c r="AQ454" s="48" t="str">
        <f ca="1">IF(AND($B454&gt;0,AQ$7&gt;0),INDEX(Výskyt[#Data],MATCH($B454,Výskyt[kód-P]),AQ$7),"")</f>
        <v/>
      </c>
      <c r="AR454" s="48" t="str">
        <f ca="1">IF(AND($B454&gt;0,AR$7&gt;0),INDEX(Výskyt[#Data],MATCH($B454,Výskyt[kód-P]),AR$7),"")</f>
        <v/>
      </c>
      <c r="AS454" s="48" t="str">
        <f ca="1">IF(AND($B454&gt;0,AS$7&gt;0),INDEX(Výskyt[#Data],MATCH($B454,Výskyt[kód-P]),AS$7),"")</f>
        <v/>
      </c>
      <c r="AT454" s="48" t="str">
        <f ca="1">IF(AND($B454&gt;0,AT$7&gt;0),INDEX(Výskyt[#Data],MATCH($B454,Výskyt[kód-P]),AT$7),"")</f>
        <v/>
      </c>
      <c r="AU454" s="48" t="str">
        <f ca="1">IF(AND($B454&gt;0,AU$7&gt;0),INDEX(Výskyt[#Data],MATCH($B454,Výskyt[kód-P]),AU$7),"")</f>
        <v/>
      </c>
      <c r="AV454" s="48" t="str">
        <f ca="1">IF(AND($B454&gt;0,AV$7&gt;0),INDEX(Výskyt[#Data],MATCH($B454,Výskyt[kód-P]),AV$7),"")</f>
        <v/>
      </c>
      <c r="AW454" s="48" t="str">
        <f ca="1">IF(AND($B454&gt;0,AW$7&gt;0),INDEX(Výskyt[#Data],MATCH($B454,Výskyt[kód-P]),AW$7),"")</f>
        <v/>
      </c>
      <c r="AX454" s="48" t="str">
        <f ca="1">IF(AND($B454&gt;0,AX$7&gt;0),INDEX(Výskyt[#Data],MATCH($B454,Výskyt[kód-P]),AX$7),"")</f>
        <v/>
      </c>
      <c r="AY454" s="48" t="str">
        <f ca="1">IF(AND($B454&gt;0,AY$7&gt;0),INDEX(Výskyt[#Data],MATCH($B454,Výskyt[kód-P]),AY$7),"")</f>
        <v/>
      </c>
      <c r="AZ454" s="48" t="str">
        <f ca="1">IF(AND($B454&gt;0,AZ$7&gt;0),INDEX(Výskyt[#Data],MATCH($B454,Výskyt[kód-P]),AZ$7),"")</f>
        <v/>
      </c>
      <c r="BA454" s="48" t="str">
        <f ca="1">IF(AND($B454&gt;0,BA$7&gt;0),INDEX(Výskyt[#Data],MATCH($B454,Výskyt[kód-P]),BA$7),"")</f>
        <v/>
      </c>
    </row>
    <row r="455" spans="1:53" x14ac:dyDescent="0.4">
      <c r="A455" s="54">
        <v>447</v>
      </c>
      <c r="B455" s="55" t="str">
        <f>IFERROR(INDEX(Výskyt[[poradie]:[kód-P]],MATCH(A455,Výskyt[poradie],0),2),"")</f>
        <v/>
      </c>
      <c r="C455" s="55" t="str">
        <f>IFERROR(INDEX(Cenník[[Kód]:[Názov]],MATCH($B455,Cenník[Kód]),2),"")</f>
        <v/>
      </c>
      <c r="D455" s="48" t="str">
        <f t="shared" ca="1" si="22"/>
        <v/>
      </c>
      <c r="E455" s="56" t="str">
        <f>IFERROR(INDEX(Cenník[[KódN]:[JC]],MATCH($B455,Cenník[KódN]),2),"")</f>
        <v/>
      </c>
      <c r="F455" s="57" t="str">
        <f t="shared" ca="1" si="23"/>
        <v/>
      </c>
      <c r="G455" s="42"/>
      <c r="H455" s="58" t="str">
        <f t="shared" si="24"/>
        <v/>
      </c>
      <c r="I455" s="48" t="str">
        <f ca="1">IF(AND($B455&gt;0,I$7&gt;0),INDEX(Výskyt[#Data],MATCH($B455,Výskyt[kód-P]),I$7),"")</f>
        <v/>
      </c>
      <c r="J455" s="48" t="str">
        <f ca="1">IF(AND($B455&gt;0,J$7&gt;0),INDEX(Výskyt[#Data],MATCH($B455,Výskyt[kód-P]),J$7),"")</f>
        <v/>
      </c>
      <c r="K455" s="48" t="str">
        <f ca="1">IF(AND($B455&gt;0,K$7&gt;0),INDEX(Výskyt[#Data],MATCH($B455,Výskyt[kód-P]),K$7),"")</f>
        <v/>
      </c>
      <c r="L455" s="48" t="str">
        <f ca="1">IF(AND($B455&gt;0,L$7&gt;0),INDEX(Výskyt[#Data],MATCH($B455,Výskyt[kód-P]),L$7),"")</f>
        <v/>
      </c>
      <c r="M455" s="48" t="str">
        <f ca="1">IF(AND($B455&gt;0,M$7&gt;0),INDEX(Výskyt[#Data],MATCH($B455,Výskyt[kód-P]),M$7),"")</f>
        <v/>
      </c>
      <c r="N455" s="48" t="str">
        <f ca="1">IF(AND($B455&gt;0,N$7&gt;0),INDEX(Výskyt[#Data],MATCH($B455,Výskyt[kód-P]),N$7),"")</f>
        <v/>
      </c>
      <c r="O455" s="48" t="str">
        <f ca="1">IF(AND($B455&gt;0,O$7&gt;0),INDEX(Výskyt[#Data],MATCH($B455,Výskyt[kód-P]),O$7),"")</f>
        <v/>
      </c>
      <c r="P455" s="48" t="str">
        <f ca="1">IF(AND($B455&gt;0,P$7&gt;0),INDEX(Výskyt[#Data],MATCH($B455,Výskyt[kód-P]),P$7),"")</f>
        <v/>
      </c>
      <c r="Q455" s="48" t="str">
        <f ca="1">IF(AND($B455&gt;0,Q$7&gt;0),INDEX(Výskyt[#Data],MATCH($B455,Výskyt[kód-P]),Q$7),"")</f>
        <v/>
      </c>
      <c r="R455" s="48" t="str">
        <f ca="1">IF(AND($B455&gt;0,R$7&gt;0),INDEX(Výskyt[#Data],MATCH($B455,Výskyt[kód-P]),R$7),"")</f>
        <v/>
      </c>
      <c r="S455" s="48" t="str">
        <f ca="1">IF(AND($B455&gt;0,S$7&gt;0),INDEX(Výskyt[#Data],MATCH($B455,Výskyt[kód-P]),S$7),"")</f>
        <v/>
      </c>
      <c r="T455" s="48" t="str">
        <f ca="1">IF(AND($B455&gt;0,T$7&gt;0),INDEX(Výskyt[#Data],MATCH($B455,Výskyt[kód-P]),T$7),"")</f>
        <v/>
      </c>
      <c r="U455" s="48" t="str">
        <f ca="1">IF(AND($B455&gt;0,U$7&gt;0),INDEX(Výskyt[#Data],MATCH($B455,Výskyt[kód-P]),U$7),"")</f>
        <v/>
      </c>
      <c r="V455" s="48" t="str">
        <f ca="1">IF(AND($B455&gt;0,V$7&gt;0),INDEX(Výskyt[#Data],MATCH($B455,Výskyt[kód-P]),V$7),"")</f>
        <v/>
      </c>
      <c r="W455" s="48" t="str">
        <f ca="1">IF(AND($B455&gt;0,W$7&gt;0),INDEX(Výskyt[#Data],MATCH($B455,Výskyt[kód-P]),W$7),"")</f>
        <v/>
      </c>
      <c r="X455" s="48" t="str">
        <f ca="1">IF(AND($B455&gt;0,X$7&gt;0),INDEX(Výskyt[#Data],MATCH($B455,Výskyt[kód-P]),X$7),"")</f>
        <v/>
      </c>
      <c r="Y455" s="48" t="str">
        <f ca="1">IF(AND($B455&gt;0,Y$7&gt;0),INDEX(Výskyt[#Data],MATCH($B455,Výskyt[kód-P]),Y$7),"")</f>
        <v/>
      </c>
      <c r="Z455" s="48" t="str">
        <f ca="1">IF(AND($B455&gt;0,Z$7&gt;0),INDEX(Výskyt[#Data],MATCH($B455,Výskyt[kód-P]),Z$7),"")</f>
        <v/>
      </c>
      <c r="AA455" s="48" t="str">
        <f ca="1">IF(AND($B455&gt;0,AA$7&gt;0),INDEX(Výskyt[#Data],MATCH($B455,Výskyt[kód-P]),AA$7),"")</f>
        <v/>
      </c>
      <c r="AB455" s="48" t="str">
        <f ca="1">IF(AND($B455&gt;0,AB$7&gt;0),INDEX(Výskyt[#Data],MATCH($B455,Výskyt[kód-P]),AB$7),"")</f>
        <v/>
      </c>
      <c r="AC455" s="48" t="str">
        <f ca="1">IF(AND($B455&gt;0,AC$7&gt;0),INDEX(Výskyt[#Data],MATCH($B455,Výskyt[kód-P]),AC$7),"")</f>
        <v/>
      </c>
      <c r="AD455" s="48" t="str">
        <f ca="1">IF(AND($B455&gt;0,AD$7&gt;0),INDEX(Výskyt[#Data],MATCH($B455,Výskyt[kód-P]),AD$7),"")</f>
        <v/>
      </c>
      <c r="AE455" s="48" t="str">
        <f ca="1">IF(AND($B455&gt;0,AE$7&gt;0),INDEX(Výskyt[#Data],MATCH($B455,Výskyt[kód-P]),AE$7),"")</f>
        <v/>
      </c>
      <c r="AF455" s="48" t="str">
        <f ca="1">IF(AND($B455&gt;0,AF$7&gt;0),INDEX(Výskyt[#Data],MATCH($B455,Výskyt[kód-P]),AF$7),"")</f>
        <v/>
      </c>
      <c r="AG455" s="48" t="str">
        <f ca="1">IF(AND($B455&gt;0,AG$7&gt;0),INDEX(Výskyt[#Data],MATCH($B455,Výskyt[kód-P]),AG$7),"")</f>
        <v/>
      </c>
      <c r="AH455" s="48" t="str">
        <f ca="1">IF(AND($B455&gt;0,AH$7&gt;0),INDEX(Výskyt[#Data],MATCH($B455,Výskyt[kód-P]),AH$7),"")</f>
        <v/>
      </c>
      <c r="AI455" s="48" t="str">
        <f ca="1">IF(AND($B455&gt;0,AI$7&gt;0),INDEX(Výskyt[#Data],MATCH($B455,Výskyt[kód-P]),AI$7),"")</f>
        <v/>
      </c>
      <c r="AJ455" s="48" t="str">
        <f ca="1">IF(AND($B455&gt;0,AJ$7&gt;0),INDEX(Výskyt[#Data],MATCH($B455,Výskyt[kód-P]),AJ$7),"")</f>
        <v/>
      </c>
      <c r="AK455" s="48" t="str">
        <f ca="1">IF(AND($B455&gt;0,AK$7&gt;0),INDEX(Výskyt[#Data],MATCH($B455,Výskyt[kód-P]),AK$7),"")</f>
        <v/>
      </c>
      <c r="AL455" s="48" t="str">
        <f ca="1">IF(AND($B455&gt;0,AL$7&gt;0),INDEX(Výskyt[#Data],MATCH($B455,Výskyt[kód-P]),AL$7),"")</f>
        <v/>
      </c>
      <c r="AM455" s="48" t="str">
        <f ca="1">IF(AND($B455&gt;0,AM$7&gt;0),INDEX(Výskyt[#Data],MATCH($B455,Výskyt[kód-P]),AM$7),"")</f>
        <v/>
      </c>
      <c r="AN455" s="48" t="str">
        <f ca="1">IF(AND($B455&gt;0,AN$7&gt;0),INDEX(Výskyt[#Data],MATCH($B455,Výskyt[kód-P]),AN$7),"")</f>
        <v/>
      </c>
      <c r="AO455" s="48" t="str">
        <f ca="1">IF(AND($B455&gt;0,AO$7&gt;0),INDEX(Výskyt[#Data],MATCH($B455,Výskyt[kód-P]),AO$7),"")</f>
        <v/>
      </c>
      <c r="AP455" s="48" t="str">
        <f ca="1">IF(AND($B455&gt;0,AP$7&gt;0),INDEX(Výskyt[#Data],MATCH($B455,Výskyt[kód-P]),AP$7),"")</f>
        <v/>
      </c>
      <c r="AQ455" s="48" t="str">
        <f ca="1">IF(AND($B455&gt;0,AQ$7&gt;0),INDEX(Výskyt[#Data],MATCH($B455,Výskyt[kód-P]),AQ$7),"")</f>
        <v/>
      </c>
      <c r="AR455" s="48" t="str">
        <f ca="1">IF(AND($B455&gt;0,AR$7&gt;0),INDEX(Výskyt[#Data],MATCH($B455,Výskyt[kód-P]),AR$7),"")</f>
        <v/>
      </c>
      <c r="AS455" s="48" t="str">
        <f ca="1">IF(AND($B455&gt;0,AS$7&gt;0),INDEX(Výskyt[#Data],MATCH($B455,Výskyt[kód-P]),AS$7),"")</f>
        <v/>
      </c>
      <c r="AT455" s="48" t="str">
        <f ca="1">IF(AND($B455&gt;0,AT$7&gt;0),INDEX(Výskyt[#Data],MATCH($B455,Výskyt[kód-P]),AT$7),"")</f>
        <v/>
      </c>
      <c r="AU455" s="48" t="str">
        <f ca="1">IF(AND($B455&gt;0,AU$7&gt;0),INDEX(Výskyt[#Data],MATCH($B455,Výskyt[kód-P]),AU$7),"")</f>
        <v/>
      </c>
      <c r="AV455" s="48" t="str">
        <f ca="1">IF(AND($B455&gt;0,AV$7&gt;0),INDEX(Výskyt[#Data],MATCH($B455,Výskyt[kód-P]),AV$7),"")</f>
        <v/>
      </c>
      <c r="AW455" s="48" t="str">
        <f ca="1">IF(AND($B455&gt;0,AW$7&gt;0),INDEX(Výskyt[#Data],MATCH($B455,Výskyt[kód-P]),AW$7),"")</f>
        <v/>
      </c>
      <c r="AX455" s="48" t="str">
        <f ca="1">IF(AND($B455&gt;0,AX$7&gt;0),INDEX(Výskyt[#Data],MATCH($B455,Výskyt[kód-P]),AX$7),"")</f>
        <v/>
      </c>
      <c r="AY455" s="48" t="str">
        <f ca="1">IF(AND($B455&gt;0,AY$7&gt;0),INDEX(Výskyt[#Data],MATCH($B455,Výskyt[kód-P]),AY$7),"")</f>
        <v/>
      </c>
      <c r="AZ455" s="48" t="str">
        <f ca="1">IF(AND($B455&gt;0,AZ$7&gt;0),INDEX(Výskyt[#Data],MATCH($B455,Výskyt[kód-P]),AZ$7),"")</f>
        <v/>
      </c>
      <c r="BA455" s="48" t="str">
        <f ca="1">IF(AND($B455&gt;0,BA$7&gt;0),INDEX(Výskyt[#Data],MATCH($B455,Výskyt[kód-P]),BA$7),"")</f>
        <v/>
      </c>
    </row>
    <row r="456" spans="1:53" x14ac:dyDescent="0.4">
      <c r="A456" s="54">
        <v>448</v>
      </c>
      <c r="B456" s="55" t="str">
        <f>IFERROR(INDEX(Výskyt[[poradie]:[kód-P]],MATCH(A456,Výskyt[poradie],0),2),"")</f>
        <v/>
      </c>
      <c r="C456" s="55" t="str">
        <f>IFERROR(INDEX(Cenník[[Kód]:[Názov]],MATCH($B456,Cenník[Kód]),2),"")</f>
        <v/>
      </c>
      <c r="D456" s="48" t="str">
        <f t="shared" ca="1" si="22"/>
        <v/>
      </c>
      <c r="E456" s="56" t="str">
        <f>IFERROR(INDEX(Cenník[[KódN]:[JC]],MATCH($B456,Cenník[KódN]),2),"")</f>
        <v/>
      </c>
      <c r="F456" s="57" t="str">
        <f t="shared" ca="1" si="23"/>
        <v/>
      </c>
      <c r="G456" s="42"/>
      <c r="H456" s="58" t="str">
        <f t="shared" si="24"/>
        <v/>
      </c>
      <c r="I456" s="48" t="str">
        <f ca="1">IF(AND($B456&gt;0,I$7&gt;0),INDEX(Výskyt[#Data],MATCH($B456,Výskyt[kód-P]),I$7),"")</f>
        <v/>
      </c>
      <c r="J456" s="48" t="str">
        <f ca="1">IF(AND($B456&gt;0,J$7&gt;0),INDEX(Výskyt[#Data],MATCH($B456,Výskyt[kód-P]),J$7),"")</f>
        <v/>
      </c>
      <c r="K456" s="48" t="str">
        <f ca="1">IF(AND($B456&gt;0,K$7&gt;0),INDEX(Výskyt[#Data],MATCH($B456,Výskyt[kód-P]),K$7),"")</f>
        <v/>
      </c>
      <c r="L456" s="48" t="str">
        <f ca="1">IF(AND($B456&gt;0,L$7&gt;0),INDEX(Výskyt[#Data],MATCH($B456,Výskyt[kód-P]),L$7),"")</f>
        <v/>
      </c>
      <c r="M456" s="48" t="str">
        <f ca="1">IF(AND($B456&gt;0,M$7&gt;0),INDEX(Výskyt[#Data],MATCH($B456,Výskyt[kód-P]),M$7),"")</f>
        <v/>
      </c>
      <c r="N456" s="48" t="str">
        <f ca="1">IF(AND($B456&gt;0,N$7&gt;0),INDEX(Výskyt[#Data],MATCH($B456,Výskyt[kód-P]),N$7),"")</f>
        <v/>
      </c>
      <c r="O456" s="48" t="str">
        <f ca="1">IF(AND($B456&gt;0,O$7&gt;0),INDEX(Výskyt[#Data],MATCH($B456,Výskyt[kód-P]),O$7),"")</f>
        <v/>
      </c>
      <c r="P456" s="48" t="str">
        <f ca="1">IF(AND($B456&gt;0,P$7&gt;0),INDEX(Výskyt[#Data],MATCH($B456,Výskyt[kód-P]),P$7),"")</f>
        <v/>
      </c>
      <c r="Q456" s="48" t="str">
        <f ca="1">IF(AND($B456&gt;0,Q$7&gt;0),INDEX(Výskyt[#Data],MATCH($B456,Výskyt[kód-P]),Q$7),"")</f>
        <v/>
      </c>
      <c r="R456" s="48" t="str">
        <f ca="1">IF(AND($B456&gt;0,R$7&gt;0),INDEX(Výskyt[#Data],MATCH($B456,Výskyt[kód-P]),R$7),"")</f>
        <v/>
      </c>
      <c r="S456" s="48" t="str">
        <f ca="1">IF(AND($B456&gt;0,S$7&gt;0),INDEX(Výskyt[#Data],MATCH($B456,Výskyt[kód-P]),S$7),"")</f>
        <v/>
      </c>
      <c r="T456" s="48" t="str">
        <f ca="1">IF(AND($B456&gt;0,T$7&gt;0),INDEX(Výskyt[#Data],MATCH($B456,Výskyt[kód-P]),T$7),"")</f>
        <v/>
      </c>
      <c r="U456" s="48" t="str">
        <f ca="1">IF(AND($B456&gt;0,U$7&gt;0),INDEX(Výskyt[#Data],MATCH($B456,Výskyt[kód-P]),U$7),"")</f>
        <v/>
      </c>
      <c r="V456" s="48" t="str">
        <f ca="1">IF(AND($B456&gt;0,V$7&gt;0),INDEX(Výskyt[#Data],MATCH($B456,Výskyt[kód-P]),V$7),"")</f>
        <v/>
      </c>
      <c r="W456" s="48" t="str">
        <f ca="1">IF(AND($B456&gt;0,W$7&gt;0),INDEX(Výskyt[#Data],MATCH($B456,Výskyt[kód-P]),W$7),"")</f>
        <v/>
      </c>
      <c r="X456" s="48" t="str">
        <f ca="1">IF(AND($B456&gt;0,X$7&gt;0),INDEX(Výskyt[#Data],MATCH($B456,Výskyt[kód-P]),X$7),"")</f>
        <v/>
      </c>
      <c r="Y456" s="48" t="str">
        <f ca="1">IF(AND($B456&gt;0,Y$7&gt;0),INDEX(Výskyt[#Data],MATCH($B456,Výskyt[kód-P]),Y$7),"")</f>
        <v/>
      </c>
      <c r="Z456" s="48" t="str">
        <f ca="1">IF(AND($B456&gt;0,Z$7&gt;0),INDEX(Výskyt[#Data],MATCH($B456,Výskyt[kód-P]),Z$7),"")</f>
        <v/>
      </c>
      <c r="AA456" s="48" t="str">
        <f ca="1">IF(AND($B456&gt;0,AA$7&gt;0),INDEX(Výskyt[#Data],MATCH($B456,Výskyt[kód-P]),AA$7),"")</f>
        <v/>
      </c>
      <c r="AB456" s="48" t="str">
        <f ca="1">IF(AND($B456&gt;0,AB$7&gt;0),INDEX(Výskyt[#Data],MATCH($B456,Výskyt[kód-P]),AB$7),"")</f>
        <v/>
      </c>
      <c r="AC456" s="48" t="str">
        <f ca="1">IF(AND($B456&gt;0,AC$7&gt;0),INDEX(Výskyt[#Data],MATCH($B456,Výskyt[kód-P]),AC$7),"")</f>
        <v/>
      </c>
      <c r="AD456" s="48" t="str">
        <f ca="1">IF(AND($B456&gt;0,AD$7&gt;0),INDEX(Výskyt[#Data],MATCH($B456,Výskyt[kód-P]),AD$7),"")</f>
        <v/>
      </c>
      <c r="AE456" s="48" t="str">
        <f ca="1">IF(AND($B456&gt;0,AE$7&gt;0),INDEX(Výskyt[#Data],MATCH($B456,Výskyt[kód-P]),AE$7),"")</f>
        <v/>
      </c>
      <c r="AF456" s="48" t="str">
        <f ca="1">IF(AND($B456&gt;0,AF$7&gt;0),INDEX(Výskyt[#Data],MATCH($B456,Výskyt[kód-P]),AF$7),"")</f>
        <v/>
      </c>
      <c r="AG456" s="48" t="str">
        <f ca="1">IF(AND($B456&gt;0,AG$7&gt;0),INDEX(Výskyt[#Data],MATCH($B456,Výskyt[kód-P]),AG$7),"")</f>
        <v/>
      </c>
      <c r="AH456" s="48" t="str">
        <f ca="1">IF(AND($B456&gt;0,AH$7&gt;0),INDEX(Výskyt[#Data],MATCH($B456,Výskyt[kód-P]),AH$7),"")</f>
        <v/>
      </c>
      <c r="AI456" s="48" t="str">
        <f ca="1">IF(AND($B456&gt;0,AI$7&gt;0),INDEX(Výskyt[#Data],MATCH($B456,Výskyt[kód-P]),AI$7),"")</f>
        <v/>
      </c>
      <c r="AJ456" s="48" t="str">
        <f ca="1">IF(AND($B456&gt;0,AJ$7&gt;0),INDEX(Výskyt[#Data],MATCH($B456,Výskyt[kód-P]),AJ$7),"")</f>
        <v/>
      </c>
      <c r="AK456" s="48" t="str">
        <f ca="1">IF(AND($B456&gt;0,AK$7&gt;0),INDEX(Výskyt[#Data],MATCH($B456,Výskyt[kód-P]),AK$7),"")</f>
        <v/>
      </c>
      <c r="AL456" s="48" t="str">
        <f ca="1">IF(AND($B456&gt;0,AL$7&gt;0),INDEX(Výskyt[#Data],MATCH($B456,Výskyt[kód-P]),AL$7),"")</f>
        <v/>
      </c>
      <c r="AM456" s="48" t="str">
        <f ca="1">IF(AND($B456&gt;0,AM$7&gt;0),INDEX(Výskyt[#Data],MATCH($B456,Výskyt[kód-P]),AM$7),"")</f>
        <v/>
      </c>
      <c r="AN456" s="48" t="str">
        <f ca="1">IF(AND($B456&gt;0,AN$7&gt;0),INDEX(Výskyt[#Data],MATCH($B456,Výskyt[kód-P]),AN$7),"")</f>
        <v/>
      </c>
      <c r="AO456" s="48" t="str">
        <f ca="1">IF(AND($B456&gt;0,AO$7&gt;0),INDEX(Výskyt[#Data],MATCH($B456,Výskyt[kód-P]),AO$7),"")</f>
        <v/>
      </c>
      <c r="AP456" s="48" t="str">
        <f ca="1">IF(AND($B456&gt;0,AP$7&gt;0),INDEX(Výskyt[#Data],MATCH($B456,Výskyt[kód-P]),AP$7),"")</f>
        <v/>
      </c>
      <c r="AQ456" s="48" t="str">
        <f ca="1">IF(AND($B456&gt;0,AQ$7&gt;0),INDEX(Výskyt[#Data],MATCH($B456,Výskyt[kód-P]),AQ$7),"")</f>
        <v/>
      </c>
      <c r="AR456" s="48" t="str">
        <f ca="1">IF(AND($B456&gt;0,AR$7&gt;0),INDEX(Výskyt[#Data],MATCH($B456,Výskyt[kód-P]),AR$7),"")</f>
        <v/>
      </c>
      <c r="AS456" s="48" t="str">
        <f ca="1">IF(AND($B456&gt;0,AS$7&gt;0),INDEX(Výskyt[#Data],MATCH($B456,Výskyt[kód-P]),AS$7),"")</f>
        <v/>
      </c>
      <c r="AT456" s="48" t="str">
        <f ca="1">IF(AND($B456&gt;0,AT$7&gt;0),INDEX(Výskyt[#Data],MATCH($B456,Výskyt[kód-P]),AT$7),"")</f>
        <v/>
      </c>
      <c r="AU456" s="48" t="str">
        <f ca="1">IF(AND($B456&gt;0,AU$7&gt;0),INDEX(Výskyt[#Data],MATCH($B456,Výskyt[kód-P]),AU$7),"")</f>
        <v/>
      </c>
      <c r="AV456" s="48" t="str">
        <f ca="1">IF(AND($B456&gt;0,AV$7&gt;0),INDEX(Výskyt[#Data],MATCH($B456,Výskyt[kód-P]),AV$7),"")</f>
        <v/>
      </c>
      <c r="AW456" s="48" t="str">
        <f ca="1">IF(AND($B456&gt;0,AW$7&gt;0),INDEX(Výskyt[#Data],MATCH($B456,Výskyt[kód-P]),AW$7),"")</f>
        <v/>
      </c>
      <c r="AX456" s="48" t="str">
        <f ca="1">IF(AND($B456&gt;0,AX$7&gt;0),INDEX(Výskyt[#Data],MATCH($B456,Výskyt[kód-P]),AX$7),"")</f>
        <v/>
      </c>
      <c r="AY456" s="48" t="str">
        <f ca="1">IF(AND($B456&gt;0,AY$7&gt;0),INDEX(Výskyt[#Data],MATCH($B456,Výskyt[kód-P]),AY$7),"")</f>
        <v/>
      </c>
      <c r="AZ456" s="48" t="str">
        <f ca="1">IF(AND($B456&gt;0,AZ$7&gt;0),INDEX(Výskyt[#Data],MATCH($B456,Výskyt[kód-P]),AZ$7),"")</f>
        <v/>
      </c>
      <c r="BA456" s="48" t="str">
        <f ca="1">IF(AND($B456&gt;0,BA$7&gt;0),INDEX(Výskyt[#Data],MATCH($B456,Výskyt[kód-P]),BA$7),"")</f>
        <v/>
      </c>
    </row>
    <row r="457" spans="1:53" x14ac:dyDescent="0.4">
      <c r="A457" s="54">
        <v>449</v>
      </c>
      <c r="B457" s="55" t="str">
        <f>IFERROR(INDEX(Výskyt[[poradie]:[kód-P]],MATCH(A457,Výskyt[poradie],0),2),"")</f>
        <v/>
      </c>
      <c r="C457" s="55" t="str">
        <f>IFERROR(INDEX(Cenník[[Kód]:[Názov]],MATCH($B457,Cenník[Kód]),2),"")</f>
        <v/>
      </c>
      <c r="D457" s="48" t="str">
        <f t="shared" ca="1" si="22"/>
        <v/>
      </c>
      <c r="E457" s="56" t="str">
        <f>IFERROR(INDEX(Cenník[[KódN]:[JC]],MATCH($B457,Cenník[KódN]),2),"")</f>
        <v/>
      </c>
      <c r="F457" s="57" t="str">
        <f t="shared" ca="1" si="23"/>
        <v/>
      </c>
      <c r="G457" s="42"/>
      <c r="H457" s="58" t="str">
        <f t="shared" si="24"/>
        <v/>
      </c>
      <c r="I457" s="48" t="str">
        <f ca="1">IF(AND($B457&gt;0,I$7&gt;0),INDEX(Výskyt[#Data],MATCH($B457,Výskyt[kód-P]),I$7),"")</f>
        <v/>
      </c>
      <c r="J457" s="48" t="str">
        <f ca="1">IF(AND($B457&gt;0,J$7&gt;0),INDEX(Výskyt[#Data],MATCH($B457,Výskyt[kód-P]),J$7),"")</f>
        <v/>
      </c>
      <c r="K457" s="48" t="str">
        <f ca="1">IF(AND($B457&gt;0,K$7&gt;0),INDEX(Výskyt[#Data],MATCH($B457,Výskyt[kód-P]),K$7),"")</f>
        <v/>
      </c>
      <c r="L457" s="48" t="str">
        <f ca="1">IF(AND($B457&gt;0,L$7&gt;0),INDEX(Výskyt[#Data],MATCH($B457,Výskyt[kód-P]),L$7),"")</f>
        <v/>
      </c>
      <c r="M457" s="48" t="str">
        <f ca="1">IF(AND($B457&gt;0,M$7&gt;0),INDEX(Výskyt[#Data],MATCH($B457,Výskyt[kód-P]),M$7),"")</f>
        <v/>
      </c>
      <c r="N457" s="48" t="str">
        <f ca="1">IF(AND($B457&gt;0,N$7&gt;0),INDEX(Výskyt[#Data],MATCH($B457,Výskyt[kód-P]),N$7),"")</f>
        <v/>
      </c>
      <c r="O457" s="48" t="str">
        <f ca="1">IF(AND($B457&gt;0,O$7&gt;0),INDEX(Výskyt[#Data],MATCH($B457,Výskyt[kód-P]),O$7),"")</f>
        <v/>
      </c>
      <c r="P457" s="48" t="str">
        <f ca="1">IF(AND($B457&gt;0,P$7&gt;0),INDEX(Výskyt[#Data],MATCH($B457,Výskyt[kód-P]),P$7),"")</f>
        <v/>
      </c>
      <c r="Q457" s="48" t="str">
        <f ca="1">IF(AND($B457&gt;0,Q$7&gt;0),INDEX(Výskyt[#Data],MATCH($B457,Výskyt[kód-P]),Q$7),"")</f>
        <v/>
      </c>
      <c r="R457" s="48" t="str">
        <f ca="1">IF(AND($B457&gt;0,R$7&gt;0),INDEX(Výskyt[#Data],MATCH($B457,Výskyt[kód-P]),R$7),"")</f>
        <v/>
      </c>
      <c r="S457" s="48" t="str">
        <f ca="1">IF(AND($B457&gt;0,S$7&gt;0),INDEX(Výskyt[#Data],MATCH($B457,Výskyt[kód-P]),S$7),"")</f>
        <v/>
      </c>
      <c r="T457" s="48" t="str">
        <f ca="1">IF(AND($B457&gt;0,T$7&gt;0),INDEX(Výskyt[#Data],MATCH($B457,Výskyt[kód-P]),T$7),"")</f>
        <v/>
      </c>
      <c r="U457" s="48" t="str">
        <f ca="1">IF(AND($B457&gt;0,U$7&gt;0),INDEX(Výskyt[#Data],MATCH($B457,Výskyt[kód-P]),U$7),"")</f>
        <v/>
      </c>
      <c r="V457" s="48" t="str">
        <f ca="1">IF(AND($B457&gt;0,V$7&gt;0),INDEX(Výskyt[#Data],MATCH($B457,Výskyt[kód-P]),V$7),"")</f>
        <v/>
      </c>
      <c r="W457" s="48" t="str">
        <f ca="1">IF(AND($B457&gt;0,W$7&gt;0),INDEX(Výskyt[#Data],MATCH($B457,Výskyt[kód-P]),W$7),"")</f>
        <v/>
      </c>
      <c r="X457" s="48" t="str">
        <f ca="1">IF(AND($B457&gt;0,X$7&gt;0),INDEX(Výskyt[#Data],MATCH($B457,Výskyt[kód-P]),X$7),"")</f>
        <v/>
      </c>
      <c r="Y457" s="48" t="str">
        <f ca="1">IF(AND($B457&gt;0,Y$7&gt;0),INDEX(Výskyt[#Data],MATCH($B457,Výskyt[kód-P]),Y$7),"")</f>
        <v/>
      </c>
      <c r="Z457" s="48" t="str">
        <f ca="1">IF(AND($B457&gt;0,Z$7&gt;0),INDEX(Výskyt[#Data],MATCH($B457,Výskyt[kód-P]),Z$7),"")</f>
        <v/>
      </c>
      <c r="AA457" s="48" t="str">
        <f ca="1">IF(AND($B457&gt;0,AA$7&gt;0),INDEX(Výskyt[#Data],MATCH($B457,Výskyt[kód-P]),AA$7),"")</f>
        <v/>
      </c>
      <c r="AB457" s="48" t="str">
        <f ca="1">IF(AND($B457&gt;0,AB$7&gt;0),INDEX(Výskyt[#Data],MATCH($B457,Výskyt[kód-P]),AB$7),"")</f>
        <v/>
      </c>
      <c r="AC457" s="48" t="str">
        <f ca="1">IF(AND($B457&gt;0,AC$7&gt;0),INDEX(Výskyt[#Data],MATCH($B457,Výskyt[kód-P]),AC$7),"")</f>
        <v/>
      </c>
      <c r="AD457" s="48" t="str">
        <f ca="1">IF(AND($B457&gt;0,AD$7&gt;0),INDEX(Výskyt[#Data],MATCH($B457,Výskyt[kód-P]),AD$7),"")</f>
        <v/>
      </c>
      <c r="AE457" s="48" t="str">
        <f ca="1">IF(AND($B457&gt;0,AE$7&gt;0),INDEX(Výskyt[#Data],MATCH($B457,Výskyt[kód-P]),AE$7),"")</f>
        <v/>
      </c>
      <c r="AF457" s="48" t="str">
        <f ca="1">IF(AND($B457&gt;0,AF$7&gt;0),INDEX(Výskyt[#Data],MATCH($B457,Výskyt[kód-P]),AF$7),"")</f>
        <v/>
      </c>
      <c r="AG457" s="48" t="str">
        <f ca="1">IF(AND($B457&gt;0,AG$7&gt;0),INDEX(Výskyt[#Data],MATCH($B457,Výskyt[kód-P]),AG$7),"")</f>
        <v/>
      </c>
      <c r="AH457" s="48" t="str">
        <f ca="1">IF(AND($B457&gt;0,AH$7&gt;0),INDEX(Výskyt[#Data],MATCH($B457,Výskyt[kód-P]),AH$7),"")</f>
        <v/>
      </c>
      <c r="AI457" s="48" t="str">
        <f ca="1">IF(AND($B457&gt;0,AI$7&gt;0),INDEX(Výskyt[#Data],MATCH($B457,Výskyt[kód-P]),AI$7),"")</f>
        <v/>
      </c>
      <c r="AJ457" s="48" t="str">
        <f ca="1">IF(AND($B457&gt;0,AJ$7&gt;0),INDEX(Výskyt[#Data],MATCH($B457,Výskyt[kód-P]),AJ$7),"")</f>
        <v/>
      </c>
      <c r="AK457" s="48" t="str">
        <f ca="1">IF(AND($B457&gt;0,AK$7&gt;0),INDEX(Výskyt[#Data],MATCH($B457,Výskyt[kód-P]),AK$7),"")</f>
        <v/>
      </c>
      <c r="AL457" s="48" t="str">
        <f ca="1">IF(AND($B457&gt;0,AL$7&gt;0),INDEX(Výskyt[#Data],MATCH($B457,Výskyt[kód-P]),AL$7),"")</f>
        <v/>
      </c>
      <c r="AM457" s="48" t="str">
        <f ca="1">IF(AND($B457&gt;0,AM$7&gt;0),INDEX(Výskyt[#Data],MATCH($B457,Výskyt[kód-P]),AM$7),"")</f>
        <v/>
      </c>
      <c r="AN457" s="48" t="str">
        <f ca="1">IF(AND($B457&gt;0,AN$7&gt;0),INDEX(Výskyt[#Data],MATCH($B457,Výskyt[kód-P]),AN$7),"")</f>
        <v/>
      </c>
      <c r="AO457" s="48" t="str">
        <f ca="1">IF(AND($B457&gt;0,AO$7&gt;0),INDEX(Výskyt[#Data],MATCH($B457,Výskyt[kód-P]),AO$7),"")</f>
        <v/>
      </c>
      <c r="AP457" s="48" t="str">
        <f ca="1">IF(AND($B457&gt;0,AP$7&gt;0),INDEX(Výskyt[#Data],MATCH($B457,Výskyt[kód-P]),AP$7),"")</f>
        <v/>
      </c>
      <c r="AQ457" s="48" t="str">
        <f ca="1">IF(AND($B457&gt;0,AQ$7&gt;0),INDEX(Výskyt[#Data],MATCH($B457,Výskyt[kód-P]),AQ$7),"")</f>
        <v/>
      </c>
      <c r="AR457" s="48" t="str">
        <f ca="1">IF(AND($B457&gt;0,AR$7&gt;0),INDEX(Výskyt[#Data],MATCH($B457,Výskyt[kód-P]),AR$7),"")</f>
        <v/>
      </c>
      <c r="AS457" s="48" t="str">
        <f ca="1">IF(AND($B457&gt;0,AS$7&gt;0),INDEX(Výskyt[#Data],MATCH($B457,Výskyt[kód-P]),AS$7),"")</f>
        <v/>
      </c>
      <c r="AT457" s="48" t="str">
        <f ca="1">IF(AND($B457&gt;0,AT$7&gt;0),INDEX(Výskyt[#Data],MATCH($B457,Výskyt[kód-P]),AT$7),"")</f>
        <v/>
      </c>
      <c r="AU457" s="48" t="str">
        <f ca="1">IF(AND($B457&gt;0,AU$7&gt;0),INDEX(Výskyt[#Data],MATCH($B457,Výskyt[kód-P]),AU$7),"")</f>
        <v/>
      </c>
      <c r="AV457" s="48" t="str">
        <f ca="1">IF(AND($B457&gt;0,AV$7&gt;0),INDEX(Výskyt[#Data],MATCH($B457,Výskyt[kód-P]),AV$7),"")</f>
        <v/>
      </c>
      <c r="AW457" s="48" t="str">
        <f ca="1">IF(AND($B457&gt;0,AW$7&gt;0),INDEX(Výskyt[#Data],MATCH($B457,Výskyt[kód-P]),AW$7),"")</f>
        <v/>
      </c>
      <c r="AX457" s="48" t="str">
        <f ca="1">IF(AND($B457&gt;0,AX$7&gt;0),INDEX(Výskyt[#Data],MATCH($B457,Výskyt[kód-P]),AX$7),"")</f>
        <v/>
      </c>
      <c r="AY457" s="48" t="str">
        <f ca="1">IF(AND($B457&gt;0,AY$7&gt;0),INDEX(Výskyt[#Data],MATCH($B457,Výskyt[kód-P]),AY$7),"")</f>
        <v/>
      </c>
      <c r="AZ457" s="48" t="str">
        <f ca="1">IF(AND($B457&gt;0,AZ$7&gt;0),INDEX(Výskyt[#Data],MATCH($B457,Výskyt[kód-P]),AZ$7),"")</f>
        <v/>
      </c>
      <c r="BA457" s="48" t="str">
        <f ca="1">IF(AND($B457&gt;0,BA$7&gt;0),INDEX(Výskyt[#Data],MATCH($B457,Výskyt[kód-P]),BA$7),"")</f>
        <v/>
      </c>
    </row>
    <row r="458" spans="1:53" x14ac:dyDescent="0.4">
      <c r="A458" s="54">
        <v>450</v>
      </c>
      <c r="B458" s="55" t="str">
        <f>IFERROR(INDEX(Výskyt[[poradie]:[kód-P]],MATCH(A458,Výskyt[poradie],0),2),"")</f>
        <v/>
      </c>
      <c r="C458" s="55" t="str">
        <f>IFERROR(INDEX(Cenník[[Kód]:[Názov]],MATCH($B458,Cenník[Kód]),2),"")</f>
        <v/>
      </c>
      <c r="D458" s="48" t="str">
        <f t="shared" ca="1" si="22"/>
        <v/>
      </c>
      <c r="E458" s="56" t="str">
        <f>IFERROR(INDEX(Cenník[[KódN]:[JC]],MATCH($B458,Cenník[KódN]),2),"")</f>
        <v/>
      </c>
      <c r="F458" s="57" t="str">
        <f t="shared" ca="1" si="23"/>
        <v/>
      </c>
      <c r="G458" s="42"/>
      <c r="H458" s="58" t="str">
        <f t="shared" si="24"/>
        <v/>
      </c>
      <c r="I458" s="48" t="str">
        <f ca="1">IF(AND($B458&gt;0,I$7&gt;0),INDEX(Výskyt[#Data],MATCH($B458,Výskyt[kód-P]),I$7),"")</f>
        <v/>
      </c>
      <c r="J458" s="48" t="str">
        <f ca="1">IF(AND($B458&gt;0,J$7&gt;0),INDEX(Výskyt[#Data],MATCH($B458,Výskyt[kód-P]),J$7),"")</f>
        <v/>
      </c>
      <c r="K458" s="48" t="str">
        <f ca="1">IF(AND($B458&gt;0,K$7&gt;0),INDEX(Výskyt[#Data],MATCH($B458,Výskyt[kód-P]),K$7),"")</f>
        <v/>
      </c>
      <c r="L458" s="48" t="str">
        <f ca="1">IF(AND($B458&gt;0,L$7&gt;0),INDEX(Výskyt[#Data],MATCH($B458,Výskyt[kód-P]),L$7),"")</f>
        <v/>
      </c>
      <c r="M458" s="48" t="str">
        <f ca="1">IF(AND($B458&gt;0,M$7&gt;0),INDEX(Výskyt[#Data],MATCH($B458,Výskyt[kód-P]),M$7),"")</f>
        <v/>
      </c>
      <c r="N458" s="48" t="str">
        <f ca="1">IF(AND($B458&gt;0,N$7&gt;0),INDEX(Výskyt[#Data],MATCH($B458,Výskyt[kód-P]),N$7),"")</f>
        <v/>
      </c>
      <c r="O458" s="48" t="str">
        <f ca="1">IF(AND($B458&gt;0,O$7&gt;0),INDEX(Výskyt[#Data],MATCH($B458,Výskyt[kód-P]),O$7),"")</f>
        <v/>
      </c>
      <c r="P458" s="48" t="str">
        <f ca="1">IF(AND($B458&gt;0,P$7&gt;0),INDEX(Výskyt[#Data],MATCH($B458,Výskyt[kód-P]),P$7),"")</f>
        <v/>
      </c>
      <c r="Q458" s="48" t="str">
        <f ca="1">IF(AND($B458&gt;0,Q$7&gt;0),INDEX(Výskyt[#Data],MATCH($B458,Výskyt[kód-P]),Q$7),"")</f>
        <v/>
      </c>
      <c r="R458" s="48" t="str">
        <f ca="1">IF(AND($B458&gt;0,R$7&gt;0),INDEX(Výskyt[#Data],MATCH($B458,Výskyt[kód-P]),R$7),"")</f>
        <v/>
      </c>
      <c r="S458" s="48" t="str">
        <f ca="1">IF(AND($B458&gt;0,S$7&gt;0),INDEX(Výskyt[#Data],MATCH($B458,Výskyt[kód-P]),S$7),"")</f>
        <v/>
      </c>
      <c r="T458" s="48" t="str">
        <f ca="1">IF(AND($B458&gt;0,T$7&gt;0),INDEX(Výskyt[#Data],MATCH($B458,Výskyt[kód-P]),T$7),"")</f>
        <v/>
      </c>
      <c r="U458" s="48" t="str">
        <f ca="1">IF(AND($B458&gt;0,U$7&gt;0),INDEX(Výskyt[#Data],MATCH($B458,Výskyt[kód-P]),U$7),"")</f>
        <v/>
      </c>
      <c r="V458" s="48" t="str">
        <f ca="1">IF(AND($B458&gt;0,V$7&gt;0),INDEX(Výskyt[#Data],MATCH($B458,Výskyt[kód-P]),V$7),"")</f>
        <v/>
      </c>
      <c r="W458" s="48" t="str">
        <f ca="1">IF(AND($B458&gt;0,W$7&gt;0),INDEX(Výskyt[#Data],MATCH($B458,Výskyt[kód-P]),W$7),"")</f>
        <v/>
      </c>
      <c r="X458" s="48" t="str">
        <f ca="1">IF(AND($B458&gt;0,X$7&gt;0),INDEX(Výskyt[#Data],MATCH($B458,Výskyt[kód-P]),X$7),"")</f>
        <v/>
      </c>
      <c r="Y458" s="48" t="str">
        <f ca="1">IF(AND($B458&gt;0,Y$7&gt;0),INDEX(Výskyt[#Data],MATCH($B458,Výskyt[kód-P]),Y$7),"")</f>
        <v/>
      </c>
      <c r="Z458" s="48" t="str">
        <f ca="1">IF(AND($B458&gt;0,Z$7&gt;0),INDEX(Výskyt[#Data],MATCH($B458,Výskyt[kód-P]),Z$7),"")</f>
        <v/>
      </c>
      <c r="AA458" s="48" t="str">
        <f ca="1">IF(AND($B458&gt;0,AA$7&gt;0),INDEX(Výskyt[#Data],MATCH($B458,Výskyt[kód-P]),AA$7),"")</f>
        <v/>
      </c>
      <c r="AB458" s="48" t="str">
        <f ca="1">IF(AND($B458&gt;0,AB$7&gt;0),INDEX(Výskyt[#Data],MATCH($B458,Výskyt[kód-P]),AB$7),"")</f>
        <v/>
      </c>
      <c r="AC458" s="48" t="str">
        <f ca="1">IF(AND($B458&gt;0,AC$7&gt;0),INDEX(Výskyt[#Data],MATCH($B458,Výskyt[kód-P]),AC$7),"")</f>
        <v/>
      </c>
      <c r="AD458" s="48" t="str">
        <f ca="1">IF(AND($B458&gt;0,AD$7&gt;0),INDEX(Výskyt[#Data],MATCH($B458,Výskyt[kód-P]),AD$7),"")</f>
        <v/>
      </c>
      <c r="AE458" s="48" t="str">
        <f ca="1">IF(AND($B458&gt;0,AE$7&gt;0),INDEX(Výskyt[#Data],MATCH($B458,Výskyt[kód-P]),AE$7),"")</f>
        <v/>
      </c>
      <c r="AF458" s="48" t="str">
        <f ca="1">IF(AND($B458&gt;0,AF$7&gt;0),INDEX(Výskyt[#Data],MATCH($B458,Výskyt[kód-P]),AF$7),"")</f>
        <v/>
      </c>
      <c r="AG458" s="48" t="str">
        <f ca="1">IF(AND($B458&gt;0,AG$7&gt;0),INDEX(Výskyt[#Data],MATCH($B458,Výskyt[kód-P]),AG$7),"")</f>
        <v/>
      </c>
      <c r="AH458" s="48" t="str">
        <f ca="1">IF(AND($B458&gt;0,AH$7&gt;0),INDEX(Výskyt[#Data],MATCH($B458,Výskyt[kód-P]),AH$7),"")</f>
        <v/>
      </c>
      <c r="AI458" s="48" t="str">
        <f ca="1">IF(AND($B458&gt;0,AI$7&gt;0),INDEX(Výskyt[#Data],MATCH($B458,Výskyt[kód-P]),AI$7),"")</f>
        <v/>
      </c>
      <c r="AJ458" s="48" t="str">
        <f ca="1">IF(AND($B458&gt;0,AJ$7&gt;0),INDEX(Výskyt[#Data],MATCH($B458,Výskyt[kód-P]),AJ$7),"")</f>
        <v/>
      </c>
      <c r="AK458" s="48" t="str">
        <f ca="1">IF(AND($B458&gt;0,AK$7&gt;0),INDEX(Výskyt[#Data],MATCH($B458,Výskyt[kód-P]),AK$7),"")</f>
        <v/>
      </c>
      <c r="AL458" s="48" t="str">
        <f ca="1">IF(AND($B458&gt;0,AL$7&gt;0),INDEX(Výskyt[#Data],MATCH($B458,Výskyt[kód-P]),AL$7),"")</f>
        <v/>
      </c>
      <c r="AM458" s="48" t="str">
        <f ca="1">IF(AND($B458&gt;0,AM$7&gt;0),INDEX(Výskyt[#Data],MATCH($B458,Výskyt[kód-P]),AM$7),"")</f>
        <v/>
      </c>
      <c r="AN458" s="48" t="str">
        <f ca="1">IF(AND($B458&gt;0,AN$7&gt;0),INDEX(Výskyt[#Data],MATCH($B458,Výskyt[kód-P]),AN$7),"")</f>
        <v/>
      </c>
      <c r="AO458" s="48" t="str">
        <f ca="1">IF(AND($B458&gt;0,AO$7&gt;0),INDEX(Výskyt[#Data],MATCH($B458,Výskyt[kód-P]),AO$7),"")</f>
        <v/>
      </c>
      <c r="AP458" s="48" t="str">
        <f ca="1">IF(AND($B458&gt;0,AP$7&gt;0),INDEX(Výskyt[#Data],MATCH($B458,Výskyt[kód-P]),AP$7),"")</f>
        <v/>
      </c>
      <c r="AQ458" s="48" t="str">
        <f ca="1">IF(AND($B458&gt;0,AQ$7&gt;0),INDEX(Výskyt[#Data],MATCH($B458,Výskyt[kód-P]),AQ$7),"")</f>
        <v/>
      </c>
      <c r="AR458" s="48" t="str">
        <f ca="1">IF(AND($B458&gt;0,AR$7&gt;0),INDEX(Výskyt[#Data],MATCH($B458,Výskyt[kód-P]),AR$7),"")</f>
        <v/>
      </c>
      <c r="AS458" s="48" t="str">
        <f ca="1">IF(AND($B458&gt;0,AS$7&gt;0),INDEX(Výskyt[#Data],MATCH($B458,Výskyt[kód-P]),AS$7),"")</f>
        <v/>
      </c>
      <c r="AT458" s="48" t="str">
        <f ca="1">IF(AND($B458&gt;0,AT$7&gt;0),INDEX(Výskyt[#Data],MATCH($B458,Výskyt[kód-P]),AT$7),"")</f>
        <v/>
      </c>
      <c r="AU458" s="48" t="str">
        <f ca="1">IF(AND($B458&gt;0,AU$7&gt;0),INDEX(Výskyt[#Data],MATCH($B458,Výskyt[kód-P]),AU$7),"")</f>
        <v/>
      </c>
      <c r="AV458" s="48" t="str">
        <f ca="1">IF(AND($B458&gt;0,AV$7&gt;0),INDEX(Výskyt[#Data],MATCH($B458,Výskyt[kód-P]),AV$7),"")</f>
        <v/>
      </c>
      <c r="AW458" s="48" t="str">
        <f ca="1">IF(AND($B458&gt;0,AW$7&gt;0),INDEX(Výskyt[#Data],MATCH($B458,Výskyt[kód-P]),AW$7),"")</f>
        <v/>
      </c>
      <c r="AX458" s="48" t="str">
        <f ca="1">IF(AND($B458&gt;0,AX$7&gt;0),INDEX(Výskyt[#Data],MATCH($B458,Výskyt[kód-P]),AX$7),"")</f>
        <v/>
      </c>
      <c r="AY458" s="48" t="str">
        <f ca="1">IF(AND($B458&gt;0,AY$7&gt;0),INDEX(Výskyt[#Data],MATCH($B458,Výskyt[kód-P]),AY$7),"")</f>
        <v/>
      </c>
      <c r="AZ458" s="48" t="str">
        <f ca="1">IF(AND($B458&gt;0,AZ$7&gt;0),INDEX(Výskyt[#Data],MATCH($B458,Výskyt[kód-P]),AZ$7),"")</f>
        <v/>
      </c>
      <c r="BA458" s="48" t="str">
        <f ca="1">IF(AND($B458&gt;0,BA$7&gt;0),INDEX(Výskyt[#Data],MATCH($B458,Výskyt[kód-P]),BA$7),"")</f>
        <v/>
      </c>
    </row>
    <row r="459" spans="1:53" x14ac:dyDescent="0.4">
      <c r="A459" s="54">
        <v>451</v>
      </c>
      <c r="B459" s="55" t="str">
        <f>IFERROR(INDEX(Výskyt[[poradie]:[kód-P]],MATCH(A459,Výskyt[poradie],0),2),"")</f>
        <v/>
      </c>
      <c r="C459" s="55" t="str">
        <f>IFERROR(INDEX(Cenník[[Kód]:[Názov]],MATCH($B459,Cenník[Kód]),2),"")</f>
        <v/>
      </c>
      <c r="D459" s="48" t="str">
        <f t="shared" ca="1" si="22"/>
        <v/>
      </c>
      <c r="E459" s="56" t="str">
        <f>IFERROR(INDEX(Cenník[[KódN]:[JC]],MATCH($B459,Cenník[KódN]),2),"")</f>
        <v/>
      </c>
      <c r="F459" s="57" t="str">
        <f t="shared" ca="1" si="23"/>
        <v/>
      </c>
      <c r="G459" s="42"/>
      <c r="H459" s="58" t="str">
        <f t="shared" si="24"/>
        <v/>
      </c>
      <c r="I459" s="48" t="str">
        <f ca="1">IF(AND($B459&gt;0,I$7&gt;0),INDEX(Výskyt[#Data],MATCH($B459,Výskyt[kód-P]),I$7),"")</f>
        <v/>
      </c>
      <c r="J459" s="48" t="str">
        <f ca="1">IF(AND($B459&gt;0,J$7&gt;0),INDEX(Výskyt[#Data],MATCH($B459,Výskyt[kód-P]),J$7),"")</f>
        <v/>
      </c>
      <c r="K459" s="48" t="str">
        <f ca="1">IF(AND($B459&gt;0,K$7&gt;0),INDEX(Výskyt[#Data],MATCH($B459,Výskyt[kód-P]),K$7),"")</f>
        <v/>
      </c>
      <c r="L459" s="48" t="str">
        <f ca="1">IF(AND($B459&gt;0,L$7&gt;0),INDEX(Výskyt[#Data],MATCH($B459,Výskyt[kód-P]),L$7),"")</f>
        <v/>
      </c>
      <c r="M459" s="48" t="str">
        <f ca="1">IF(AND($B459&gt;0,M$7&gt;0),INDEX(Výskyt[#Data],MATCH($B459,Výskyt[kód-P]),M$7),"")</f>
        <v/>
      </c>
      <c r="N459" s="48" t="str">
        <f ca="1">IF(AND($B459&gt;0,N$7&gt;0),INDEX(Výskyt[#Data],MATCH($B459,Výskyt[kód-P]),N$7),"")</f>
        <v/>
      </c>
      <c r="O459" s="48" t="str">
        <f ca="1">IF(AND($B459&gt;0,O$7&gt;0),INDEX(Výskyt[#Data],MATCH($B459,Výskyt[kód-P]),O$7),"")</f>
        <v/>
      </c>
      <c r="P459" s="48" t="str">
        <f ca="1">IF(AND($B459&gt;0,P$7&gt;0),INDEX(Výskyt[#Data],MATCH($B459,Výskyt[kód-P]),P$7),"")</f>
        <v/>
      </c>
      <c r="Q459" s="48" t="str">
        <f ca="1">IF(AND($B459&gt;0,Q$7&gt;0),INDEX(Výskyt[#Data],MATCH($B459,Výskyt[kód-P]),Q$7),"")</f>
        <v/>
      </c>
      <c r="R459" s="48" t="str">
        <f ca="1">IF(AND($B459&gt;0,R$7&gt;0),INDEX(Výskyt[#Data],MATCH($B459,Výskyt[kód-P]),R$7),"")</f>
        <v/>
      </c>
      <c r="S459" s="48" t="str">
        <f ca="1">IF(AND($B459&gt;0,S$7&gt;0),INDEX(Výskyt[#Data],MATCH($B459,Výskyt[kód-P]),S$7),"")</f>
        <v/>
      </c>
      <c r="T459" s="48" t="str">
        <f ca="1">IF(AND($B459&gt;0,T$7&gt;0),INDEX(Výskyt[#Data],MATCH($B459,Výskyt[kód-P]),T$7),"")</f>
        <v/>
      </c>
      <c r="U459" s="48" t="str">
        <f ca="1">IF(AND($B459&gt;0,U$7&gt;0),INDEX(Výskyt[#Data],MATCH($B459,Výskyt[kód-P]),U$7),"")</f>
        <v/>
      </c>
      <c r="V459" s="48" t="str">
        <f ca="1">IF(AND($B459&gt;0,V$7&gt;0),INDEX(Výskyt[#Data],MATCH($B459,Výskyt[kód-P]),V$7),"")</f>
        <v/>
      </c>
      <c r="W459" s="48" t="str">
        <f ca="1">IF(AND($B459&gt;0,W$7&gt;0),INDEX(Výskyt[#Data],MATCH($B459,Výskyt[kód-P]),W$7),"")</f>
        <v/>
      </c>
      <c r="X459" s="48" t="str">
        <f ca="1">IF(AND($B459&gt;0,X$7&gt;0),INDEX(Výskyt[#Data],MATCH($B459,Výskyt[kód-P]),X$7),"")</f>
        <v/>
      </c>
      <c r="Y459" s="48" t="str">
        <f ca="1">IF(AND($B459&gt;0,Y$7&gt;0),INDEX(Výskyt[#Data],MATCH($B459,Výskyt[kód-P]),Y$7),"")</f>
        <v/>
      </c>
      <c r="Z459" s="48" t="str">
        <f ca="1">IF(AND($B459&gt;0,Z$7&gt;0),INDEX(Výskyt[#Data],MATCH($B459,Výskyt[kód-P]),Z$7),"")</f>
        <v/>
      </c>
      <c r="AA459" s="48" t="str">
        <f ca="1">IF(AND($B459&gt;0,AA$7&gt;0),INDEX(Výskyt[#Data],MATCH($B459,Výskyt[kód-P]),AA$7),"")</f>
        <v/>
      </c>
      <c r="AB459" s="48" t="str">
        <f ca="1">IF(AND($B459&gt;0,AB$7&gt;0),INDEX(Výskyt[#Data],MATCH($B459,Výskyt[kód-P]),AB$7),"")</f>
        <v/>
      </c>
      <c r="AC459" s="48" t="str">
        <f ca="1">IF(AND($B459&gt;0,AC$7&gt;0),INDEX(Výskyt[#Data],MATCH($B459,Výskyt[kód-P]),AC$7),"")</f>
        <v/>
      </c>
      <c r="AD459" s="48" t="str">
        <f ca="1">IF(AND($B459&gt;0,AD$7&gt;0),INDEX(Výskyt[#Data],MATCH($B459,Výskyt[kód-P]),AD$7),"")</f>
        <v/>
      </c>
      <c r="AE459" s="48" t="str">
        <f ca="1">IF(AND($B459&gt;0,AE$7&gt;0),INDEX(Výskyt[#Data],MATCH($B459,Výskyt[kód-P]),AE$7),"")</f>
        <v/>
      </c>
      <c r="AF459" s="48" t="str">
        <f ca="1">IF(AND($B459&gt;0,AF$7&gt;0),INDEX(Výskyt[#Data],MATCH($B459,Výskyt[kód-P]),AF$7),"")</f>
        <v/>
      </c>
      <c r="AG459" s="48" t="str">
        <f ca="1">IF(AND($B459&gt;0,AG$7&gt;0),INDEX(Výskyt[#Data],MATCH($B459,Výskyt[kód-P]),AG$7),"")</f>
        <v/>
      </c>
      <c r="AH459" s="48" t="str">
        <f ca="1">IF(AND($B459&gt;0,AH$7&gt;0),INDEX(Výskyt[#Data],MATCH($B459,Výskyt[kód-P]),AH$7),"")</f>
        <v/>
      </c>
      <c r="AI459" s="48" t="str">
        <f ca="1">IF(AND($B459&gt;0,AI$7&gt;0),INDEX(Výskyt[#Data],MATCH($B459,Výskyt[kód-P]),AI$7),"")</f>
        <v/>
      </c>
      <c r="AJ459" s="48" t="str">
        <f ca="1">IF(AND($B459&gt;0,AJ$7&gt;0),INDEX(Výskyt[#Data],MATCH($B459,Výskyt[kód-P]),AJ$7),"")</f>
        <v/>
      </c>
      <c r="AK459" s="48" t="str">
        <f ca="1">IF(AND($B459&gt;0,AK$7&gt;0),INDEX(Výskyt[#Data],MATCH($B459,Výskyt[kód-P]),AK$7),"")</f>
        <v/>
      </c>
      <c r="AL459" s="48" t="str">
        <f ca="1">IF(AND($B459&gt;0,AL$7&gt;0),INDEX(Výskyt[#Data],MATCH($B459,Výskyt[kód-P]),AL$7),"")</f>
        <v/>
      </c>
      <c r="AM459" s="48" t="str">
        <f ca="1">IF(AND($B459&gt;0,AM$7&gt;0),INDEX(Výskyt[#Data],MATCH($B459,Výskyt[kód-P]),AM$7),"")</f>
        <v/>
      </c>
      <c r="AN459" s="48" t="str">
        <f ca="1">IF(AND($B459&gt;0,AN$7&gt;0),INDEX(Výskyt[#Data],MATCH($B459,Výskyt[kód-P]),AN$7),"")</f>
        <v/>
      </c>
      <c r="AO459" s="48" t="str">
        <f ca="1">IF(AND($B459&gt;0,AO$7&gt;0),INDEX(Výskyt[#Data],MATCH($B459,Výskyt[kód-P]),AO$7),"")</f>
        <v/>
      </c>
      <c r="AP459" s="48" t="str">
        <f ca="1">IF(AND($B459&gt;0,AP$7&gt;0),INDEX(Výskyt[#Data],MATCH($B459,Výskyt[kód-P]),AP$7),"")</f>
        <v/>
      </c>
      <c r="AQ459" s="48" t="str">
        <f ca="1">IF(AND($B459&gt;0,AQ$7&gt;0),INDEX(Výskyt[#Data],MATCH($B459,Výskyt[kód-P]),AQ$7),"")</f>
        <v/>
      </c>
      <c r="AR459" s="48" t="str">
        <f ca="1">IF(AND($B459&gt;0,AR$7&gt;0),INDEX(Výskyt[#Data],MATCH($B459,Výskyt[kód-P]),AR$7),"")</f>
        <v/>
      </c>
      <c r="AS459" s="48" t="str">
        <f ca="1">IF(AND($B459&gt;0,AS$7&gt;0),INDEX(Výskyt[#Data],MATCH($B459,Výskyt[kód-P]),AS$7),"")</f>
        <v/>
      </c>
      <c r="AT459" s="48" t="str">
        <f ca="1">IF(AND($B459&gt;0,AT$7&gt;0),INDEX(Výskyt[#Data],MATCH($B459,Výskyt[kód-P]),AT$7),"")</f>
        <v/>
      </c>
      <c r="AU459" s="48" t="str">
        <f ca="1">IF(AND($B459&gt;0,AU$7&gt;0),INDEX(Výskyt[#Data],MATCH($B459,Výskyt[kód-P]),AU$7),"")</f>
        <v/>
      </c>
      <c r="AV459" s="48" t="str">
        <f ca="1">IF(AND($B459&gt;0,AV$7&gt;0),INDEX(Výskyt[#Data],MATCH($B459,Výskyt[kód-P]),AV$7),"")</f>
        <v/>
      </c>
      <c r="AW459" s="48" t="str">
        <f ca="1">IF(AND($B459&gt;0,AW$7&gt;0),INDEX(Výskyt[#Data],MATCH($B459,Výskyt[kód-P]),AW$7),"")</f>
        <v/>
      </c>
      <c r="AX459" s="48" t="str">
        <f ca="1">IF(AND($B459&gt;0,AX$7&gt;0),INDEX(Výskyt[#Data],MATCH($B459,Výskyt[kód-P]),AX$7),"")</f>
        <v/>
      </c>
      <c r="AY459" s="48" t="str">
        <f ca="1">IF(AND($B459&gt;0,AY$7&gt;0),INDEX(Výskyt[#Data],MATCH($B459,Výskyt[kód-P]),AY$7),"")</f>
        <v/>
      </c>
      <c r="AZ459" s="48" t="str">
        <f ca="1">IF(AND($B459&gt;0,AZ$7&gt;0),INDEX(Výskyt[#Data],MATCH($B459,Výskyt[kód-P]),AZ$7),"")</f>
        <v/>
      </c>
      <c r="BA459" s="48" t="str">
        <f ca="1">IF(AND($B459&gt;0,BA$7&gt;0),INDEX(Výskyt[#Data],MATCH($B459,Výskyt[kód-P]),BA$7),"")</f>
        <v/>
      </c>
    </row>
    <row r="460" spans="1:53" x14ac:dyDescent="0.4">
      <c r="A460" s="54">
        <v>452</v>
      </c>
      <c r="B460" s="55" t="str">
        <f>IFERROR(INDEX(Výskyt[[poradie]:[kód-P]],MATCH(A460,Výskyt[poradie],0),2),"")</f>
        <v/>
      </c>
      <c r="C460" s="55" t="str">
        <f>IFERROR(INDEX(Cenník[[Kód]:[Názov]],MATCH($B460,Cenník[Kód]),2),"")</f>
        <v/>
      </c>
      <c r="D460" s="48" t="str">
        <f t="shared" ca="1" si="22"/>
        <v/>
      </c>
      <c r="E460" s="56" t="str">
        <f>IFERROR(INDEX(Cenník[[KódN]:[JC]],MATCH($B460,Cenník[KódN]),2),"")</f>
        <v/>
      </c>
      <c r="F460" s="57" t="str">
        <f t="shared" ca="1" si="23"/>
        <v/>
      </c>
      <c r="G460" s="42"/>
      <c r="H460" s="58" t="str">
        <f t="shared" si="24"/>
        <v/>
      </c>
      <c r="I460" s="48" t="str">
        <f ca="1">IF(AND($B460&gt;0,I$7&gt;0),INDEX(Výskyt[#Data],MATCH($B460,Výskyt[kód-P]),I$7),"")</f>
        <v/>
      </c>
      <c r="J460" s="48" t="str">
        <f ca="1">IF(AND($B460&gt;0,J$7&gt;0),INDEX(Výskyt[#Data],MATCH($B460,Výskyt[kód-P]),J$7),"")</f>
        <v/>
      </c>
      <c r="K460" s="48" t="str">
        <f ca="1">IF(AND($B460&gt;0,K$7&gt;0),INDEX(Výskyt[#Data],MATCH($B460,Výskyt[kód-P]),K$7),"")</f>
        <v/>
      </c>
      <c r="L460" s="48" t="str">
        <f ca="1">IF(AND($B460&gt;0,L$7&gt;0),INDEX(Výskyt[#Data],MATCH($B460,Výskyt[kód-P]),L$7),"")</f>
        <v/>
      </c>
      <c r="M460" s="48" t="str">
        <f ca="1">IF(AND($B460&gt;0,M$7&gt;0),INDEX(Výskyt[#Data],MATCH($B460,Výskyt[kód-P]),M$7),"")</f>
        <v/>
      </c>
      <c r="N460" s="48" t="str">
        <f ca="1">IF(AND($B460&gt;0,N$7&gt;0),INDEX(Výskyt[#Data],MATCH($B460,Výskyt[kód-P]),N$7),"")</f>
        <v/>
      </c>
      <c r="O460" s="48" t="str">
        <f ca="1">IF(AND($B460&gt;0,O$7&gt;0),INDEX(Výskyt[#Data],MATCH($B460,Výskyt[kód-P]),O$7),"")</f>
        <v/>
      </c>
      <c r="P460" s="48" t="str">
        <f ca="1">IF(AND($B460&gt;0,P$7&gt;0),INDEX(Výskyt[#Data],MATCH($B460,Výskyt[kód-P]),P$7),"")</f>
        <v/>
      </c>
      <c r="Q460" s="48" t="str">
        <f ca="1">IF(AND($B460&gt;0,Q$7&gt;0),INDEX(Výskyt[#Data],MATCH($B460,Výskyt[kód-P]),Q$7),"")</f>
        <v/>
      </c>
      <c r="R460" s="48" t="str">
        <f ca="1">IF(AND($B460&gt;0,R$7&gt;0),INDEX(Výskyt[#Data],MATCH($B460,Výskyt[kód-P]),R$7),"")</f>
        <v/>
      </c>
      <c r="S460" s="48" t="str">
        <f ca="1">IF(AND($B460&gt;0,S$7&gt;0),INDEX(Výskyt[#Data],MATCH($B460,Výskyt[kód-P]),S$7),"")</f>
        <v/>
      </c>
      <c r="T460" s="48" t="str">
        <f ca="1">IF(AND($B460&gt;0,T$7&gt;0),INDEX(Výskyt[#Data],MATCH($B460,Výskyt[kód-P]),T$7),"")</f>
        <v/>
      </c>
      <c r="U460" s="48" t="str">
        <f ca="1">IF(AND($B460&gt;0,U$7&gt;0),INDEX(Výskyt[#Data],MATCH($B460,Výskyt[kód-P]),U$7),"")</f>
        <v/>
      </c>
      <c r="V460" s="48" t="str">
        <f ca="1">IF(AND($B460&gt;0,V$7&gt;0),INDEX(Výskyt[#Data],MATCH($B460,Výskyt[kód-P]),V$7),"")</f>
        <v/>
      </c>
      <c r="W460" s="48" t="str">
        <f ca="1">IF(AND($B460&gt;0,W$7&gt;0),INDEX(Výskyt[#Data],MATCH($B460,Výskyt[kód-P]),W$7),"")</f>
        <v/>
      </c>
      <c r="X460" s="48" t="str">
        <f ca="1">IF(AND($B460&gt;0,X$7&gt;0),INDEX(Výskyt[#Data],MATCH($B460,Výskyt[kód-P]),X$7),"")</f>
        <v/>
      </c>
      <c r="Y460" s="48" t="str">
        <f ca="1">IF(AND($B460&gt;0,Y$7&gt;0),INDEX(Výskyt[#Data],MATCH($B460,Výskyt[kód-P]),Y$7),"")</f>
        <v/>
      </c>
      <c r="Z460" s="48" t="str">
        <f ca="1">IF(AND($B460&gt;0,Z$7&gt;0),INDEX(Výskyt[#Data],MATCH($B460,Výskyt[kód-P]),Z$7),"")</f>
        <v/>
      </c>
      <c r="AA460" s="48" t="str">
        <f ca="1">IF(AND($B460&gt;0,AA$7&gt;0),INDEX(Výskyt[#Data],MATCH($B460,Výskyt[kód-P]),AA$7),"")</f>
        <v/>
      </c>
      <c r="AB460" s="48" t="str">
        <f ca="1">IF(AND($B460&gt;0,AB$7&gt;0),INDEX(Výskyt[#Data],MATCH($B460,Výskyt[kód-P]),AB$7),"")</f>
        <v/>
      </c>
      <c r="AC460" s="48" t="str">
        <f ca="1">IF(AND($B460&gt;0,AC$7&gt;0),INDEX(Výskyt[#Data],MATCH($B460,Výskyt[kód-P]),AC$7),"")</f>
        <v/>
      </c>
      <c r="AD460" s="48" t="str">
        <f ca="1">IF(AND($B460&gt;0,AD$7&gt;0),INDEX(Výskyt[#Data],MATCH($B460,Výskyt[kód-P]),AD$7),"")</f>
        <v/>
      </c>
      <c r="AE460" s="48" t="str">
        <f ca="1">IF(AND($B460&gt;0,AE$7&gt;0),INDEX(Výskyt[#Data],MATCH($B460,Výskyt[kód-P]),AE$7),"")</f>
        <v/>
      </c>
      <c r="AF460" s="48" t="str">
        <f ca="1">IF(AND($B460&gt;0,AF$7&gt;0),INDEX(Výskyt[#Data],MATCH($B460,Výskyt[kód-P]),AF$7),"")</f>
        <v/>
      </c>
      <c r="AG460" s="48" t="str">
        <f ca="1">IF(AND($B460&gt;0,AG$7&gt;0),INDEX(Výskyt[#Data],MATCH($B460,Výskyt[kód-P]),AG$7),"")</f>
        <v/>
      </c>
      <c r="AH460" s="48" t="str">
        <f ca="1">IF(AND($B460&gt;0,AH$7&gt;0),INDEX(Výskyt[#Data],MATCH($B460,Výskyt[kód-P]),AH$7),"")</f>
        <v/>
      </c>
      <c r="AI460" s="48" t="str">
        <f ca="1">IF(AND($B460&gt;0,AI$7&gt;0),INDEX(Výskyt[#Data],MATCH($B460,Výskyt[kód-P]),AI$7),"")</f>
        <v/>
      </c>
      <c r="AJ460" s="48" t="str">
        <f ca="1">IF(AND($B460&gt;0,AJ$7&gt;0),INDEX(Výskyt[#Data],MATCH($B460,Výskyt[kód-P]),AJ$7),"")</f>
        <v/>
      </c>
      <c r="AK460" s="48" t="str">
        <f ca="1">IF(AND($B460&gt;0,AK$7&gt;0),INDEX(Výskyt[#Data],MATCH($B460,Výskyt[kód-P]),AK$7),"")</f>
        <v/>
      </c>
      <c r="AL460" s="48" t="str">
        <f ca="1">IF(AND($B460&gt;0,AL$7&gt;0),INDEX(Výskyt[#Data],MATCH($B460,Výskyt[kód-P]),AL$7),"")</f>
        <v/>
      </c>
      <c r="AM460" s="48" t="str">
        <f ca="1">IF(AND($B460&gt;0,AM$7&gt;0),INDEX(Výskyt[#Data],MATCH($B460,Výskyt[kód-P]),AM$7),"")</f>
        <v/>
      </c>
      <c r="AN460" s="48" t="str">
        <f ca="1">IF(AND($B460&gt;0,AN$7&gt;0),INDEX(Výskyt[#Data],MATCH($B460,Výskyt[kód-P]),AN$7),"")</f>
        <v/>
      </c>
      <c r="AO460" s="48" t="str">
        <f ca="1">IF(AND($B460&gt;0,AO$7&gt;0),INDEX(Výskyt[#Data],MATCH($B460,Výskyt[kód-P]),AO$7),"")</f>
        <v/>
      </c>
      <c r="AP460" s="48" t="str">
        <f ca="1">IF(AND($B460&gt;0,AP$7&gt;0),INDEX(Výskyt[#Data],MATCH($B460,Výskyt[kód-P]),AP$7),"")</f>
        <v/>
      </c>
      <c r="AQ460" s="48" t="str">
        <f ca="1">IF(AND($B460&gt;0,AQ$7&gt;0),INDEX(Výskyt[#Data],MATCH($B460,Výskyt[kód-P]),AQ$7),"")</f>
        <v/>
      </c>
      <c r="AR460" s="48" t="str">
        <f ca="1">IF(AND($B460&gt;0,AR$7&gt;0),INDEX(Výskyt[#Data],MATCH($B460,Výskyt[kód-P]),AR$7),"")</f>
        <v/>
      </c>
      <c r="AS460" s="48" t="str">
        <f ca="1">IF(AND($B460&gt;0,AS$7&gt;0),INDEX(Výskyt[#Data],MATCH($B460,Výskyt[kód-P]),AS$7),"")</f>
        <v/>
      </c>
      <c r="AT460" s="48" t="str">
        <f ca="1">IF(AND($B460&gt;0,AT$7&gt;0),INDEX(Výskyt[#Data],MATCH($B460,Výskyt[kód-P]),AT$7),"")</f>
        <v/>
      </c>
      <c r="AU460" s="48" t="str">
        <f ca="1">IF(AND($B460&gt;0,AU$7&gt;0),INDEX(Výskyt[#Data],MATCH($B460,Výskyt[kód-P]),AU$7),"")</f>
        <v/>
      </c>
      <c r="AV460" s="48" t="str">
        <f ca="1">IF(AND($B460&gt;0,AV$7&gt;0),INDEX(Výskyt[#Data],MATCH($B460,Výskyt[kód-P]),AV$7),"")</f>
        <v/>
      </c>
      <c r="AW460" s="48" t="str">
        <f ca="1">IF(AND($B460&gt;0,AW$7&gt;0),INDEX(Výskyt[#Data],MATCH($B460,Výskyt[kód-P]),AW$7),"")</f>
        <v/>
      </c>
      <c r="AX460" s="48" t="str">
        <f ca="1">IF(AND($B460&gt;0,AX$7&gt;0),INDEX(Výskyt[#Data],MATCH($B460,Výskyt[kód-P]),AX$7),"")</f>
        <v/>
      </c>
      <c r="AY460" s="48" t="str">
        <f ca="1">IF(AND($B460&gt;0,AY$7&gt;0),INDEX(Výskyt[#Data],MATCH($B460,Výskyt[kód-P]),AY$7),"")</f>
        <v/>
      </c>
      <c r="AZ460" s="48" t="str">
        <f ca="1">IF(AND($B460&gt;0,AZ$7&gt;0),INDEX(Výskyt[#Data],MATCH($B460,Výskyt[kód-P]),AZ$7),"")</f>
        <v/>
      </c>
      <c r="BA460" s="48" t="str">
        <f ca="1">IF(AND($B460&gt;0,BA$7&gt;0),INDEX(Výskyt[#Data],MATCH($B460,Výskyt[kód-P]),BA$7),"")</f>
        <v/>
      </c>
    </row>
    <row r="461" spans="1:53" x14ac:dyDescent="0.4">
      <c r="A461" s="54">
        <v>453</v>
      </c>
      <c r="B461" s="55" t="str">
        <f>IFERROR(INDEX(Výskyt[[poradie]:[kód-P]],MATCH(A461,Výskyt[poradie],0),2),"")</f>
        <v/>
      </c>
      <c r="C461" s="55" t="str">
        <f>IFERROR(INDEX(Cenník[[Kód]:[Názov]],MATCH($B461,Cenník[Kód]),2),"")</f>
        <v/>
      </c>
      <c r="D461" s="48" t="str">
        <f t="shared" ca="1" si="22"/>
        <v/>
      </c>
      <c r="E461" s="56" t="str">
        <f>IFERROR(INDEX(Cenník[[KódN]:[JC]],MATCH($B461,Cenník[KódN]),2),"")</f>
        <v/>
      </c>
      <c r="F461" s="57" t="str">
        <f t="shared" ca="1" si="23"/>
        <v/>
      </c>
      <c r="G461" s="42"/>
      <c r="H461" s="58" t="str">
        <f t="shared" si="24"/>
        <v/>
      </c>
      <c r="I461" s="48" t="str">
        <f ca="1">IF(AND($B461&gt;0,I$7&gt;0),INDEX(Výskyt[#Data],MATCH($B461,Výskyt[kód-P]),I$7),"")</f>
        <v/>
      </c>
      <c r="J461" s="48" t="str">
        <f ca="1">IF(AND($B461&gt;0,J$7&gt;0),INDEX(Výskyt[#Data],MATCH($B461,Výskyt[kód-P]),J$7),"")</f>
        <v/>
      </c>
      <c r="K461" s="48" t="str">
        <f ca="1">IF(AND($B461&gt;0,K$7&gt;0),INDEX(Výskyt[#Data],MATCH($B461,Výskyt[kód-P]),K$7),"")</f>
        <v/>
      </c>
      <c r="L461" s="48" t="str">
        <f ca="1">IF(AND($B461&gt;0,L$7&gt;0),INDEX(Výskyt[#Data],MATCH($B461,Výskyt[kód-P]),L$7),"")</f>
        <v/>
      </c>
      <c r="M461" s="48" t="str">
        <f ca="1">IF(AND($B461&gt;0,M$7&gt;0),INDEX(Výskyt[#Data],MATCH($B461,Výskyt[kód-P]),M$7),"")</f>
        <v/>
      </c>
      <c r="N461" s="48" t="str">
        <f ca="1">IF(AND($B461&gt;0,N$7&gt;0),INDEX(Výskyt[#Data],MATCH($B461,Výskyt[kód-P]),N$7),"")</f>
        <v/>
      </c>
      <c r="O461" s="48" t="str">
        <f ca="1">IF(AND($B461&gt;0,O$7&gt;0),INDEX(Výskyt[#Data],MATCH($B461,Výskyt[kód-P]),O$7),"")</f>
        <v/>
      </c>
      <c r="P461" s="48" t="str">
        <f ca="1">IF(AND($B461&gt;0,P$7&gt;0),INDEX(Výskyt[#Data],MATCH($B461,Výskyt[kód-P]),P$7),"")</f>
        <v/>
      </c>
      <c r="Q461" s="48" t="str">
        <f ca="1">IF(AND($B461&gt;0,Q$7&gt;0),INDEX(Výskyt[#Data],MATCH($B461,Výskyt[kód-P]),Q$7),"")</f>
        <v/>
      </c>
      <c r="R461" s="48" t="str">
        <f ca="1">IF(AND($B461&gt;0,R$7&gt;0),INDEX(Výskyt[#Data],MATCH($B461,Výskyt[kód-P]),R$7),"")</f>
        <v/>
      </c>
      <c r="S461" s="48" t="str">
        <f ca="1">IF(AND($B461&gt;0,S$7&gt;0),INDEX(Výskyt[#Data],MATCH($B461,Výskyt[kód-P]),S$7),"")</f>
        <v/>
      </c>
      <c r="T461" s="48" t="str">
        <f ca="1">IF(AND($B461&gt;0,T$7&gt;0),INDEX(Výskyt[#Data],MATCH($B461,Výskyt[kód-P]),T$7),"")</f>
        <v/>
      </c>
      <c r="U461" s="48" t="str">
        <f ca="1">IF(AND($B461&gt;0,U$7&gt;0),INDEX(Výskyt[#Data],MATCH($B461,Výskyt[kód-P]),U$7),"")</f>
        <v/>
      </c>
      <c r="V461" s="48" t="str">
        <f ca="1">IF(AND($B461&gt;0,V$7&gt;0),INDEX(Výskyt[#Data],MATCH($B461,Výskyt[kód-P]),V$7),"")</f>
        <v/>
      </c>
      <c r="W461" s="48" t="str">
        <f ca="1">IF(AND($B461&gt;0,W$7&gt;0),INDEX(Výskyt[#Data],MATCH($B461,Výskyt[kód-P]),W$7),"")</f>
        <v/>
      </c>
      <c r="X461" s="48" t="str">
        <f ca="1">IF(AND($B461&gt;0,X$7&gt;0),INDEX(Výskyt[#Data],MATCH($B461,Výskyt[kód-P]),X$7),"")</f>
        <v/>
      </c>
      <c r="Y461" s="48" t="str">
        <f ca="1">IF(AND($B461&gt;0,Y$7&gt;0),INDEX(Výskyt[#Data],MATCH($B461,Výskyt[kód-P]),Y$7),"")</f>
        <v/>
      </c>
      <c r="Z461" s="48" t="str">
        <f ca="1">IF(AND($B461&gt;0,Z$7&gt;0),INDEX(Výskyt[#Data],MATCH($B461,Výskyt[kód-P]),Z$7),"")</f>
        <v/>
      </c>
      <c r="AA461" s="48" t="str">
        <f ca="1">IF(AND($B461&gt;0,AA$7&gt;0),INDEX(Výskyt[#Data],MATCH($B461,Výskyt[kód-P]),AA$7),"")</f>
        <v/>
      </c>
      <c r="AB461" s="48" t="str">
        <f ca="1">IF(AND($B461&gt;0,AB$7&gt;0),INDEX(Výskyt[#Data],MATCH($B461,Výskyt[kód-P]),AB$7),"")</f>
        <v/>
      </c>
      <c r="AC461" s="48" t="str">
        <f ca="1">IF(AND($B461&gt;0,AC$7&gt;0),INDEX(Výskyt[#Data],MATCH($B461,Výskyt[kód-P]),AC$7),"")</f>
        <v/>
      </c>
      <c r="AD461" s="48" t="str">
        <f ca="1">IF(AND($B461&gt;0,AD$7&gt;0),INDEX(Výskyt[#Data],MATCH($B461,Výskyt[kód-P]),AD$7),"")</f>
        <v/>
      </c>
      <c r="AE461" s="48" t="str">
        <f ca="1">IF(AND($B461&gt;0,AE$7&gt;0),INDEX(Výskyt[#Data],MATCH($B461,Výskyt[kód-P]),AE$7),"")</f>
        <v/>
      </c>
      <c r="AF461" s="48" t="str">
        <f ca="1">IF(AND($B461&gt;0,AF$7&gt;0),INDEX(Výskyt[#Data],MATCH($B461,Výskyt[kód-P]),AF$7),"")</f>
        <v/>
      </c>
      <c r="AG461" s="48" t="str">
        <f ca="1">IF(AND($B461&gt;0,AG$7&gt;0),INDEX(Výskyt[#Data],MATCH($B461,Výskyt[kód-P]),AG$7),"")</f>
        <v/>
      </c>
      <c r="AH461" s="48" t="str">
        <f ca="1">IF(AND($B461&gt;0,AH$7&gt;0),INDEX(Výskyt[#Data],MATCH($B461,Výskyt[kód-P]),AH$7),"")</f>
        <v/>
      </c>
      <c r="AI461" s="48" t="str">
        <f ca="1">IF(AND($B461&gt;0,AI$7&gt;0),INDEX(Výskyt[#Data],MATCH($B461,Výskyt[kód-P]),AI$7),"")</f>
        <v/>
      </c>
      <c r="AJ461" s="48" t="str">
        <f ca="1">IF(AND($B461&gt;0,AJ$7&gt;0),INDEX(Výskyt[#Data],MATCH($B461,Výskyt[kód-P]),AJ$7),"")</f>
        <v/>
      </c>
      <c r="AK461" s="48" t="str">
        <f ca="1">IF(AND($B461&gt;0,AK$7&gt;0),INDEX(Výskyt[#Data],MATCH($B461,Výskyt[kód-P]),AK$7),"")</f>
        <v/>
      </c>
      <c r="AL461" s="48" t="str">
        <f ca="1">IF(AND($B461&gt;0,AL$7&gt;0),INDEX(Výskyt[#Data],MATCH($B461,Výskyt[kód-P]),AL$7),"")</f>
        <v/>
      </c>
      <c r="AM461" s="48" t="str">
        <f ca="1">IF(AND($B461&gt;0,AM$7&gt;0),INDEX(Výskyt[#Data],MATCH($B461,Výskyt[kód-P]),AM$7),"")</f>
        <v/>
      </c>
      <c r="AN461" s="48" t="str">
        <f ca="1">IF(AND($B461&gt;0,AN$7&gt;0),INDEX(Výskyt[#Data],MATCH($B461,Výskyt[kód-P]),AN$7),"")</f>
        <v/>
      </c>
      <c r="AO461" s="48" t="str">
        <f ca="1">IF(AND($B461&gt;0,AO$7&gt;0),INDEX(Výskyt[#Data],MATCH($B461,Výskyt[kód-P]),AO$7),"")</f>
        <v/>
      </c>
      <c r="AP461" s="48" t="str">
        <f ca="1">IF(AND($B461&gt;0,AP$7&gt;0),INDEX(Výskyt[#Data],MATCH($B461,Výskyt[kód-P]),AP$7),"")</f>
        <v/>
      </c>
      <c r="AQ461" s="48" t="str">
        <f ca="1">IF(AND($B461&gt;0,AQ$7&gt;0),INDEX(Výskyt[#Data],MATCH($B461,Výskyt[kód-P]),AQ$7),"")</f>
        <v/>
      </c>
      <c r="AR461" s="48" t="str">
        <f ca="1">IF(AND($B461&gt;0,AR$7&gt;0),INDEX(Výskyt[#Data],MATCH($B461,Výskyt[kód-P]),AR$7),"")</f>
        <v/>
      </c>
      <c r="AS461" s="48" t="str">
        <f ca="1">IF(AND($B461&gt;0,AS$7&gt;0),INDEX(Výskyt[#Data],MATCH($B461,Výskyt[kód-P]),AS$7),"")</f>
        <v/>
      </c>
      <c r="AT461" s="48" t="str">
        <f ca="1">IF(AND($B461&gt;0,AT$7&gt;0),INDEX(Výskyt[#Data],MATCH($B461,Výskyt[kód-P]),AT$7),"")</f>
        <v/>
      </c>
      <c r="AU461" s="48" t="str">
        <f ca="1">IF(AND($B461&gt;0,AU$7&gt;0),INDEX(Výskyt[#Data],MATCH($B461,Výskyt[kód-P]),AU$7),"")</f>
        <v/>
      </c>
      <c r="AV461" s="48" t="str">
        <f ca="1">IF(AND($B461&gt;0,AV$7&gt;0),INDEX(Výskyt[#Data],MATCH($B461,Výskyt[kód-P]),AV$7),"")</f>
        <v/>
      </c>
      <c r="AW461" s="48" t="str">
        <f ca="1">IF(AND($B461&gt;0,AW$7&gt;0),INDEX(Výskyt[#Data],MATCH($B461,Výskyt[kód-P]),AW$7),"")</f>
        <v/>
      </c>
      <c r="AX461" s="48" t="str">
        <f ca="1">IF(AND($B461&gt;0,AX$7&gt;0),INDEX(Výskyt[#Data],MATCH($B461,Výskyt[kód-P]),AX$7),"")</f>
        <v/>
      </c>
      <c r="AY461" s="48" t="str">
        <f ca="1">IF(AND($B461&gt;0,AY$7&gt;0),INDEX(Výskyt[#Data],MATCH($B461,Výskyt[kód-P]),AY$7),"")</f>
        <v/>
      </c>
      <c r="AZ461" s="48" t="str">
        <f ca="1">IF(AND($B461&gt;0,AZ$7&gt;0),INDEX(Výskyt[#Data],MATCH($B461,Výskyt[kód-P]),AZ$7),"")</f>
        <v/>
      </c>
      <c r="BA461" s="48" t="str">
        <f ca="1">IF(AND($B461&gt;0,BA$7&gt;0),INDEX(Výskyt[#Data],MATCH($B461,Výskyt[kód-P]),BA$7),"")</f>
        <v/>
      </c>
    </row>
    <row r="462" spans="1:53" x14ac:dyDescent="0.4">
      <c r="A462" s="54">
        <v>454</v>
      </c>
      <c r="B462" s="55" t="str">
        <f>IFERROR(INDEX(Výskyt[[poradie]:[kód-P]],MATCH(A462,Výskyt[poradie],0),2),"")</f>
        <v/>
      </c>
      <c r="C462" s="55" t="str">
        <f>IFERROR(INDEX(Cenník[[Kód]:[Názov]],MATCH($B462,Cenník[Kód]),2),"")</f>
        <v/>
      </c>
      <c r="D462" s="48" t="str">
        <f t="shared" ca="1" si="22"/>
        <v/>
      </c>
      <c r="E462" s="56" t="str">
        <f>IFERROR(INDEX(Cenník[[KódN]:[JC]],MATCH($B462,Cenník[KódN]),2),"")</f>
        <v/>
      </c>
      <c r="F462" s="57" t="str">
        <f t="shared" ca="1" si="23"/>
        <v/>
      </c>
      <c r="G462" s="42"/>
      <c r="H462" s="58" t="str">
        <f t="shared" si="24"/>
        <v/>
      </c>
      <c r="I462" s="48" t="str">
        <f ca="1">IF(AND($B462&gt;0,I$7&gt;0),INDEX(Výskyt[#Data],MATCH($B462,Výskyt[kód-P]),I$7),"")</f>
        <v/>
      </c>
      <c r="J462" s="48" t="str">
        <f ca="1">IF(AND($B462&gt;0,J$7&gt;0),INDEX(Výskyt[#Data],MATCH($B462,Výskyt[kód-P]),J$7),"")</f>
        <v/>
      </c>
      <c r="K462" s="48" t="str">
        <f ca="1">IF(AND($B462&gt;0,K$7&gt;0),INDEX(Výskyt[#Data],MATCH($B462,Výskyt[kód-P]),K$7),"")</f>
        <v/>
      </c>
      <c r="L462" s="48" t="str">
        <f ca="1">IF(AND($B462&gt;0,L$7&gt;0),INDEX(Výskyt[#Data],MATCH($B462,Výskyt[kód-P]),L$7),"")</f>
        <v/>
      </c>
      <c r="M462" s="48" t="str">
        <f ca="1">IF(AND($B462&gt;0,M$7&gt;0),INDEX(Výskyt[#Data],MATCH($B462,Výskyt[kód-P]),M$7),"")</f>
        <v/>
      </c>
      <c r="N462" s="48" t="str">
        <f ca="1">IF(AND($B462&gt;0,N$7&gt;0),INDEX(Výskyt[#Data],MATCH($B462,Výskyt[kód-P]),N$7),"")</f>
        <v/>
      </c>
      <c r="O462" s="48" t="str">
        <f ca="1">IF(AND($B462&gt;0,O$7&gt;0),INDEX(Výskyt[#Data],MATCH($B462,Výskyt[kód-P]),O$7),"")</f>
        <v/>
      </c>
      <c r="P462" s="48" t="str">
        <f ca="1">IF(AND($B462&gt;0,P$7&gt;0),INDEX(Výskyt[#Data],MATCH($B462,Výskyt[kód-P]),P$7),"")</f>
        <v/>
      </c>
      <c r="Q462" s="48" t="str">
        <f ca="1">IF(AND($B462&gt;0,Q$7&gt;0),INDEX(Výskyt[#Data],MATCH($B462,Výskyt[kód-P]),Q$7),"")</f>
        <v/>
      </c>
      <c r="R462" s="48" t="str">
        <f ca="1">IF(AND($B462&gt;0,R$7&gt;0),INDEX(Výskyt[#Data],MATCH($B462,Výskyt[kód-P]),R$7),"")</f>
        <v/>
      </c>
      <c r="S462" s="48" t="str">
        <f ca="1">IF(AND($B462&gt;0,S$7&gt;0),INDEX(Výskyt[#Data],MATCH($B462,Výskyt[kód-P]),S$7),"")</f>
        <v/>
      </c>
      <c r="T462" s="48" t="str">
        <f ca="1">IF(AND($B462&gt;0,T$7&gt;0),INDEX(Výskyt[#Data],MATCH($B462,Výskyt[kód-P]),T$7),"")</f>
        <v/>
      </c>
      <c r="U462" s="48" t="str">
        <f ca="1">IF(AND($B462&gt;0,U$7&gt;0),INDEX(Výskyt[#Data],MATCH($B462,Výskyt[kód-P]),U$7),"")</f>
        <v/>
      </c>
      <c r="V462" s="48" t="str">
        <f ca="1">IF(AND($B462&gt;0,V$7&gt;0),INDEX(Výskyt[#Data],MATCH($B462,Výskyt[kód-P]),V$7),"")</f>
        <v/>
      </c>
      <c r="W462" s="48" t="str">
        <f ca="1">IF(AND($B462&gt;0,W$7&gt;0),INDEX(Výskyt[#Data],MATCH($B462,Výskyt[kód-P]),W$7),"")</f>
        <v/>
      </c>
      <c r="X462" s="48" t="str">
        <f ca="1">IF(AND($B462&gt;0,X$7&gt;0),INDEX(Výskyt[#Data],MATCH($B462,Výskyt[kód-P]),X$7),"")</f>
        <v/>
      </c>
      <c r="Y462" s="48" t="str">
        <f ca="1">IF(AND($B462&gt;0,Y$7&gt;0),INDEX(Výskyt[#Data],MATCH($B462,Výskyt[kód-P]),Y$7),"")</f>
        <v/>
      </c>
      <c r="Z462" s="48" t="str">
        <f ca="1">IF(AND($B462&gt;0,Z$7&gt;0),INDEX(Výskyt[#Data],MATCH($B462,Výskyt[kód-P]),Z$7),"")</f>
        <v/>
      </c>
      <c r="AA462" s="48" t="str">
        <f ca="1">IF(AND($B462&gt;0,AA$7&gt;0),INDEX(Výskyt[#Data],MATCH($B462,Výskyt[kód-P]),AA$7),"")</f>
        <v/>
      </c>
      <c r="AB462" s="48" t="str">
        <f ca="1">IF(AND($B462&gt;0,AB$7&gt;0),INDEX(Výskyt[#Data],MATCH($B462,Výskyt[kód-P]),AB$7),"")</f>
        <v/>
      </c>
      <c r="AC462" s="48" t="str">
        <f ca="1">IF(AND($B462&gt;0,AC$7&gt;0),INDEX(Výskyt[#Data],MATCH($B462,Výskyt[kód-P]),AC$7),"")</f>
        <v/>
      </c>
      <c r="AD462" s="48" t="str">
        <f ca="1">IF(AND($B462&gt;0,AD$7&gt;0),INDEX(Výskyt[#Data],MATCH($B462,Výskyt[kód-P]),AD$7),"")</f>
        <v/>
      </c>
      <c r="AE462" s="48" t="str">
        <f ca="1">IF(AND($B462&gt;0,AE$7&gt;0),INDEX(Výskyt[#Data],MATCH($B462,Výskyt[kód-P]),AE$7),"")</f>
        <v/>
      </c>
      <c r="AF462" s="48" t="str">
        <f ca="1">IF(AND($B462&gt;0,AF$7&gt;0),INDEX(Výskyt[#Data],MATCH($B462,Výskyt[kód-P]),AF$7),"")</f>
        <v/>
      </c>
      <c r="AG462" s="48" t="str">
        <f ca="1">IF(AND($B462&gt;0,AG$7&gt;0),INDEX(Výskyt[#Data],MATCH($B462,Výskyt[kód-P]),AG$7),"")</f>
        <v/>
      </c>
      <c r="AH462" s="48" t="str">
        <f ca="1">IF(AND($B462&gt;0,AH$7&gt;0),INDEX(Výskyt[#Data],MATCH($B462,Výskyt[kód-P]),AH$7),"")</f>
        <v/>
      </c>
      <c r="AI462" s="48" t="str">
        <f ca="1">IF(AND($B462&gt;0,AI$7&gt;0),INDEX(Výskyt[#Data],MATCH($B462,Výskyt[kód-P]),AI$7),"")</f>
        <v/>
      </c>
      <c r="AJ462" s="48" t="str">
        <f ca="1">IF(AND($B462&gt;0,AJ$7&gt;0),INDEX(Výskyt[#Data],MATCH($B462,Výskyt[kód-P]),AJ$7),"")</f>
        <v/>
      </c>
      <c r="AK462" s="48" t="str">
        <f ca="1">IF(AND($B462&gt;0,AK$7&gt;0),INDEX(Výskyt[#Data],MATCH($B462,Výskyt[kód-P]),AK$7),"")</f>
        <v/>
      </c>
      <c r="AL462" s="48" t="str">
        <f ca="1">IF(AND($B462&gt;0,AL$7&gt;0),INDEX(Výskyt[#Data],MATCH($B462,Výskyt[kód-P]),AL$7),"")</f>
        <v/>
      </c>
      <c r="AM462" s="48" t="str">
        <f ca="1">IF(AND($B462&gt;0,AM$7&gt;0),INDEX(Výskyt[#Data],MATCH($B462,Výskyt[kód-P]),AM$7),"")</f>
        <v/>
      </c>
      <c r="AN462" s="48" t="str">
        <f ca="1">IF(AND($B462&gt;0,AN$7&gt;0),INDEX(Výskyt[#Data],MATCH($B462,Výskyt[kód-P]),AN$7),"")</f>
        <v/>
      </c>
      <c r="AO462" s="48" t="str">
        <f ca="1">IF(AND($B462&gt;0,AO$7&gt;0),INDEX(Výskyt[#Data],MATCH($B462,Výskyt[kód-P]),AO$7),"")</f>
        <v/>
      </c>
      <c r="AP462" s="48" t="str">
        <f ca="1">IF(AND($B462&gt;0,AP$7&gt;0),INDEX(Výskyt[#Data],MATCH($B462,Výskyt[kód-P]),AP$7),"")</f>
        <v/>
      </c>
      <c r="AQ462" s="48" t="str">
        <f ca="1">IF(AND($B462&gt;0,AQ$7&gt;0),INDEX(Výskyt[#Data],MATCH($B462,Výskyt[kód-P]),AQ$7),"")</f>
        <v/>
      </c>
      <c r="AR462" s="48" t="str">
        <f ca="1">IF(AND($B462&gt;0,AR$7&gt;0),INDEX(Výskyt[#Data],MATCH($B462,Výskyt[kód-P]),AR$7),"")</f>
        <v/>
      </c>
      <c r="AS462" s="48" t="str">
        <f ca="1">IF(AND($B462&gt;0,AS$7&gt;0),INDEX(Výskyt[#Data],MATCH($B462,Výskyt[kód-P]),AS$7),"")</f>
        <v/>
      </c>
      <c r="AT462" s="48" t="str">
        <f ca="1">IF(AND($B462&gt;0,AT$7&gt;0),INDEX(Výskyt[#Data],MATCH($B462,Výskyt[kód-P]),AT$7),"")</f>
        <v/>
      </c>
      <c r="AU462" s="48" t="str">
        <f ca="1">IF(AND($B462&gt;0,AU$7&gt;0),INDEX(Výskyt[#Data],MATCH($B462,Výskyt[kód-P]),AU$7),"")</f>
        <v/>
      </c>
      <c r="AV462" s="48" t="str">
        <f ca="1">IF(AND($B462&gt;0,AV$7&gt;0),INDEX(Výskyt[#Data],MATCH($B462,Výskyt[kód-P]),AV$7),"")</f>
        <v/>
      </c>
      <c r="AW462" s="48" t="str">
        <f ca="1">IF(AND($B462&gt;0,AW$7&gt;0),INDEX(Výskyt[#Data],MATCH($B462,Výskyt[kód-P]),AW$7),"")</f>
        <v/>
      </c>
      <c r="AX462" s="48" t="str">
        <f ca="1">IF(AND($B462&gt;0,AX$7&gt;0),INDEX(Výskyt[#Data],MATCH($B462,Výskyt[kód-P]),AX$7),"")</f>
        <v/>
      </c>
      <c r="AY462" s="48" t="str">
        <f ca="1">IF(AND($B462&gt;0,AY$7&gt;0),INDEX(Výskyt[#Data],MATCH($B462,Výskyt[kód-P]),AY$7),"")</f>
        <v/>
      </c>
      <c r="AZ462" s="48" t="str">
        <f ca="1">IF(AND($B462&gt;0,AZ$7&gt;0),INDEX(Výskyt[#Data],MATCH($B462,Výskyt[kód-P]),AZ$7),"")</f>
        <v/>
      </c>
      <c r="BA462" s="48" t="str">
        <f ca="1">IF(AND($B462&gt;0,BA$7&gt;0),INDEX(Výskyt[#Data],MATCH($B462,Výskyt[kód-P]),BA$7),"")</f>
        <v/>
      </c>
    </row>
    <row r="463" spans="1:53" x14ac:dyDescent="0.4">
      <c r="A463" s="54">
        <v>455</v>
      </c>
      <c r="B463" s="55" t="str">
        <f>IFERROR(INDEX(Výskyt[[poradie]:[kód-P]],MATCH(A463,Výskyt[poradie],0),2),"")</f>
        <v/>
      </c>
      <c r="C463" s="55" t="str">
        <f>IFERROR(INDEX(Cenník[[Kód]:[Názov]],MATCH($B463,Cenník[Kód]),2),"")</f>
        <v/>
      </c>
      <c r="D463" s="48" t="str">
        <f t="shared" ca="1" si="22"/>
        <v/>
      </c>
      <c r="E463" s="56" t="str">
        <f>IFERROR(INDEX(Cenník[[KódN]:[JC]],MATCH($B463,Cenník[KódN]),2),"")</f>
        <v/>
      </c>
      <c r="F463" s="57" t="str">
        <f t="shared" ca="1" si="23"/>
        <v/>
      </c>
      <c r="G463" s="42"/>
      <c r="H463" s="58" t="str">
        <f t="shared" si="24"/>
        <v/>
      </c>
      <c r="I463" s="48" t="str">
        <f ca="1">IF(AND($B463&gt;0,I$7&gt;0),INDEX(Výskyt[#Data],MATCH($B463,Výskyt[kód-P]),I$7),"")</f>
        <v/>
      </c>
      <c r="J463" s="48" t="str">
        <f ca="1">IF(AND($B463&gt;0,J$7&gt;0),INDEX(Výskyt[#Data],MATCH($B463,Výskyt[kód-P]),J$7),"")</f>
        <v/>
      </c>
      <c r="K463" s="48" t="str">
        <f ca="1">IF(AND($B463&gt;0,K$7&gt;0),INDEX(Výskyt[#Data],MATCH($B463,Výskyt[kód-P]),K$7),"")</f>
        <v/>
      </c>
      <c r="L463" s="48" t="str">
        <f ca="1">IF(AND($B463&gt;0,L$7&gt;0),INDEX(Výskyt[#Data],MATCH($B463,Výskyt[kód-P]),L$7),"")</f>
        <v/>
      </c>
      <c r="M463" s="48" t="str">
        <f ca="1">IF(AND($B463&gt;0,M$7&gt;0),INDEX(Výskyt[#Data],MATCH($B463,Výskyt[kód-P]),M$7),"")</f>
        <v/>
      </c>
      <c r="N463" s="48" t="str">
        <f ca="1">IF(AND($B463&gt;0,N$7&gt;0),INDEX(Výskyt[#Data],MATCH($B463,Výskyt[kód-P]),N$7),"")</f>
        <v/>
      </c>
      <c r="O463" s="48" t="str">
        <f ca="1">IF(AND($B463&gt;0,O$7&gt;0),INDEX(Výskyt[#Data],MATCH($B463,Výskyt[kód-P]),O$7),"")</f>
        <v/>
      </c>
      <c r="P463" s="48" t="str">
        <f ca="1">IF(AND($B463&gt;0,P$7&gt;0),INDEX(Výskyt[#Data],MATCH($B463,Výskyt[kód-P]),P$7),"")</f>
        <v/>
      </c>
      <c r="Q463" s="48" t="str">
        <f ca="1">IF(AND($B463&gt;0,Q$7&gt;0),INDEX(Výskyt[#Data],MATCH($B463,Výskyt[kód-P]),Q$7),"")</f>
        <v/>
      </c>
      <c r="R463" s="48" t="str">
        <f ca="1">IF(AND($B463&gt;0,R$7&gt;0),INDEX(Výskyt[#Data],MATCH($B463,Výskyt[kód-P]),R$7),"")</f>
        <v/>
      </c>
      <c r="S463" s="48" t="str">
        <f ca="1">IF(AND($B463&gt;0,S$7&gt;0),INDEX(Výskyt[#Data],MATCH($B463,Výskyt[kód-P]),S$7),"")</f>
        <v/>
      </c>
      <c r="T463" s="48" t="str">
        <f ca="1">IF(AND($B463&gt;0,T$7&gt;0),INDEX(Výskyt[#Data],MATCH($B463,Výskyt[kód-P]),T$7),"")</f>
        <v/>
      </c>
      <c r="U463" s="48" t="str">
        <f ca="1">IF(AND($B463&gt;0,U$7&gt;0),INDEX(Výskyt[#Data],MATCH($B463,Výskyt[kód-P]),U$7),"")</f>
        <v/>
      </c>
      <c r="V463" s="48" t="str">
        <f ca="1">IF(AND($B463&gt;0,V$7&gt;0),INDEX(Výskyt[#Data],MATCH($B463,Výskyt[kód-P]),V$7),"")</f>
        <v/>
      </c>
      <c r="W463" s="48" t="str">
        <f ca="1">IF(AND($B463&gt;0,W$7&gt;0),INDEX(Výskyt[#Data],MATCH($B463,Výskyt[kód-P]),W$7),"")</f>
        <v/>
      </c>
      <c r="X463" s="48" t="str">
        <f ca="1">IF(AND($B463&gt;0,X$7&gt;0),INDEX(Výskyt[#Data],MATCH($B463,Výskyt[kód-P]),X$7),"")</f>
        <v/>
      </c>
      <c r="Y463" s="48" t="str">
        <f ca="1">IF(AND($B463&gt;0,Y$7&gt;0),INDEX(Výskyt[#Data],MATCH($B463,Výskyt[kód-P]),Y$7),"")</f>
        <v/>
      </c>
      <c r="Z463" s="48" t="str">
        <f ca="1">IF(AND($B463&gt;0,Z$7&gt;0),INDEX(Výskyt[#Data],MATCH($B463,Výskyt[kód-P]),Z$7),"")</f>
        <v/>
      </c>
      <c r="AA463" s="48" t="str">
        <f ca="1">IF(AND($B463&gt;0,AA$7&gt;0),INDEX(Výskyt[#Data],MATCH($B463,Výskyt[kód-P]),AA$7),"")</f>
        <v/>
      </c>
      <c r="AB463" s="48" t="str">
        <f ca="1">IF(AND($B463&gt;0,AB$7&gt;0),INDEX(Výskyt[#Data],MATCH($B463,Výskyt[kód-P]),AB$7),"")</f>
        <v/>
      </c>
      <c r="AC463" s="48" t="str">
        <f ca="1">IF(AND($B463&gt;0,AC$7&gt;0),INDEX(Výskyt[#Data],MATCH($B463,Výskyt[kód-P]),AC$7),"")</f>
        <v/>
      </c>
      <c r="AD463" s="48" t="str">
        <f ca="1">IF(AND($B463&gt;0,AD$7&gt;0),INDEX(Výskyt[#Data],MATCH($B463,Výskyt[kód-P]),AD$7),"")</f>
        <v/>
      </c>
      <c r="AE463" s="48" t="str">
        <f ca="1">IF(AND($B463&gt;0,AE$7&gt;0),INDEX(Výskyt[#Data],MATCH($B463,Výskyt[kód-P]),AE$7),"")</f>
        <v/>
      </c>
      <c r="AF463" s="48" t="str">
        <f ca="1">IF(AND($B463&gt;0,AF$7&gt;0),INDEX(Výskyt[#Data],MATCH($B463,Výskyt[kód-P]),AF$7),"")</f>
        <v/>
      </c>
      <c r="AG463" s="48" t="str">
        <f ca="1">IF(AND($B463&gt;0,AG$7&gt;0),INDEX(Výskyt[#Data],MATCH($B463,Výskyt[kód-P]),AG$7),"")</f>
        <v/>
      </c>
      <c r="AH463" s="48" t="str">
        <f ca="1">IF(AND($B463&gt;0,AH$7&gt;0),INDEX(Výskyt[#Data],MATCH($B463,Výskyt[kód-P]),AH$7),"")</f>
        <v/>
      </c>
      <c r="AI463" s="48" t="str">
        <f ca="1">IF(AND($B463&gt;0,AI$7&gt;0),INDEX(Výskyt[#Data],MATCH($B463,Výskyt[kód-P]),AI$7),"")</f>
        <v/>
      </c>
      <c r="AJ463" s="48" t="str">
        <f ca="1">IF(AND($B463&gt;0,AJ$7&gt;0),INDEX(Výskyt[#Data],MATCH($B463,Výskyt[kód-P]),AJ$7),"")</f>
        <v/>
      </c>
      <c r="AK463" s="48" t="str">
        <f ca="1">IF(AND($B463&gt;0,AK$7&gt;0),INDEX(Výskyt[#Data],MATCH($B463,Výskyt[kód-P]),AK$7),"")</f>
        <v/>
      </c>
      <c r="AL463" s="48" t="str">
        <f ca="1">IF(AND($B463&gt;0,AL$7&gt;0),INDEX(Výskyt[#Data],MATCH($B463,Výskyt[kód-P]),AL$7),"")</f>
        <v/>
      </c>
      <c r="AM463" s="48" t="str">
        <f ca="1">IF(AND($B463&gt;0,AM$7&gt;0),INDEX(Výskyt[#Data],MATCH($B463,Výskyt[kód-P]),AM$7),"")</f>
        <v/>
      </c>
      <c r="AN463" s="48" t="str">
        <f ca="1">IF(AND($B463&gt;0,AN$7&gt;0),INDEX(Výskyt[#Data],MATCH($B463,Výskyt[kód-P]),AN$7),"")</f>
        <v/>
      </c>
      <c r="AO463" s="48" t="str">
        <f ca="1">IF(AND($B463&gt;0,AO$7&gt;0),INDEX(Výskyt[#Data],MATCH($B463,Výskyt[kód-P]),AO$7),"")</f>
        <v/>
      </c>
      <c r="AP463" s="48" t="str">
        <f ca="1">IF(AND($B463&gt;0,AP$7&gt;0),INDEX(Výskyt[#Data],MATCH($B463,Výskyt[kód-P]),AP$7),"")</f>
        <v/>
      </c>
      <c r="AQ463" s="48" t="str">
        <f ca="1">IF(AND($B463&gt;0,AQ$7&gt;0),INDEX(Výskyt[#Data],MATCH($B463,Výskyt[kód-P]),AQ$7),"")</f>
        <v/>
      </c>
      <c r="AR463" s="48" t="str">
        <f ca="1">IF(AND($B463&gt;0,AR$7&gt;0),INDEX(Výskyt[#Data],MATCH($B463,Výskyt[kód-P]),AR$7),"")</f>
        <v/>
      </c>
      <c r="AS463" s="48" t="str">
        <f ca="1">IF(AND($B463&gt;0,AS$7&gt;0),INDEX(Výskyt[#Data],MATCH($B463,Výskyt[kód-P]),AS$7),"")</f>
        <v/>
      </c>
      <c r="AT463" s="48" t="str">
        <f ca="1">IF(AND($B463&gt;0,AT$7&gt;0),INDEX(Výskyt[#Data],MATCH($B463,Výskyt[kód-P]),AT$7),"")</f>
        <v/>
      </c>
      <c r="AU463" s="48" t="str">
        <f ca="1">IF(AND($B463&gt;0,AU$7&gt;0),INDEX(Výskyt[#Data],MATCH($B463,Výskyt[kód-P]),AU$7),"")</f>
        <v/>
      </c>
      <c r="AV463" s="48" t="str">
        <f ca="1">IF(AND($B463&gt;0,AV$7&gt;0),INDEX(Výskyt[#Data],MATCH($B463,Výskyt[kód-P]),AV$7),"")</f>
        <v/>
      </c>
      <c r="AW463" s="48" t="str">
        <f ca="1">IF(AND($B463&gt;0,AW$7&gt;0),INDEX(Výskyt[#Data],MATCH($B463,Výskyt[kód-P]),AW$7),"")</f>
        <v/>
      </c>
      <c r="AX463" s="48" t="str">
        <f ca="1">IF(AND($B463&gt;0,AX$7&gt;0),INDEX(Výskyt[#Data],MATCH($B463,Výskyt[kód-P]),AX$7),"")</f>
        <v/>
      </c>
      <c r="AY463" s="48" t="str">
        <f ca="1">IF(AND($B463&gt;0,AY$7&gt;0),INDEX(Výskyt[#Data],MATCH($B463,Výskyt[kód-P]),AY$7),"")</f>
        <v/>
      </c>
      <c r="AZ463" s="48" t="str">
        <f ca="1">IF(AND($B463&gt;0,AZ$7&gt;0),INDEX(Výskyt[#Data],MATCH($B463,Výskyt[kód-P]),AZ$7),"")</f>
        <v/>
      </c>
      <c r="BA463" s="48" t="str">
        <f ca="1">IF(AND($B463&gt;0,BA$7&gt;0),INDEX(Výskyt[#Data],MATCH($B463,Výskyt[kód-P]),BA$7),"")</f>
        <v/>
      </c>
    </row>
    <row r="464" spans="1:53" x14ac:dyDescent="0.4">
      <c r="A464" s="54">
        <v>456</v>
      </c>
      <c r="B464" s="55" t="str">
        <f>IFERROR(INDEX(Výskyt[[poradie]:[kód-P]],MATCH(A464,Výskyt[poradie],0),2),"")</f>
        <v/>
      </c>
      <c r="C464" s="55" t="str">
        <f>IFERROR(INDEX(Cenník[[Kód]:[Názov]],MATCH($B464,Cenník[Kód]),2),"")</f>
        <v/>
      </c>
      <c r="D464" s="48" t="str">
        <f t="shared" ca="1" si="22"/>
        <v/>
      </c>
      <c r="E464" s="56" t="str">
        <f>IFERROR(INDEX(Cenník[[KódN]:[JC]],MATCH($B464,Cenník[KódN]),2),"")</f>
        <v/>
      </c>
      <c r="F464" s="57" t="str">
        <f t="shared" ca="1" si="23"/>
        <v/>
      </c>
      <c r="G464" s="42"/>
      <c r="H464" s="58" t="str">
        <f t="shared" si="24"/>
        <v/>
      </c>
      <c r="I464" s="48" t="str">
        <f ca="1">IF(AND($B464&gt;0,I$7&gt;0),INDEX(Výskyt[#Data],MATCH($B464,Výskyt[kód-P]),I$7),"")</f>
        <v/>
      </c>
      <c r="J464" s="48" t="str">
        <f ca="1">IF(AND($B464&gt;0,J$7&gt;0),INDEX(Výskyt[#Data],MATCH($B464,Výskyt[kód-P]),J$7),"")</f>
        <v/>
      </c>
      <c r="K464" s="48" t="str">
        <f ca="1">IF(AND($B464&gt;0,K$7&gt;0),INDEX(Výskyt[#Data],MATCH($B464,Výskyt[kód-P]),K$7),"")</f>
        <v/>
      </c>
      <c r="L464" s="48" t="str">
        <f ca="1">IF(AND($B464&gt;0,L$7&gt;0),INDEX(Výskyt[#Data],MATCH($B464,Výskyt[kód-P]),L$7),"")</f>
        <v/>
      </c>
      <c r="M464" s="48" t="str">
        <f ca="1">IF(AND($B464&gt;0,M$7&gt;0),INDEX(Výskyt[#Data],MATCH($B464,Výskyt[kód-P]),M$7),"")</f>
        <v/>
      </c>
      <c r="N464" s="48" t="str">
        <f ca="1">IF(AND($B464&gt;0,N$7&gt;0),INDEX(Výskyt[#Data],MATCH($B464,Výskyt[kód-P]),N$7),"")</f>
        <v/>
      </c>
      <c r="O464" s="48" t="str">
        <f ca="1">IF(AND($B464&gt;0,O$7&gt;0),INDEX(Výskyt[#Data],MATCH($B464,Výskyt[kód-P]),O$7),"")</f>
        <v/>
      </c>
      <c r="P464" s="48" t="str">
        <f ca="1">IF(AND($B464&gt;0,P$7&gt;0),INDEX(Výskyt[#Data],MATCH($B464,Výskyt[kód-P]),P$7),"")</f>
        <v/>
      </c>
      <c r="Q464" s="48" t="str">
        <f ca="1">IF(AND($B464&gt;0,Q$7&gt;0),INDEX(Výskyt[#Data],MATCH($B464,Výskyt[kód-P]),Q$7),"")</f>
        <v/>
      </c>
      <c r="R464" s="48" t="str">
        <f ca="1">IF(AND($B464&gt;0,R$7&gt;0),INDEX(Výskyt[#Data],MATCH($B464,Výskyt[kód-P]),R$7),"")</f>
        <v/>
      </c>
      <c r="S464" s="48" t="str">
        <f ca="1">IF(AND($B464&gt;0,S$7&gt;0),INDEX(Výskyt[#Data],MATCH($B464,Výskyt[kód-P]),S$7),"")</f>
        <v/>
      </c>
      <c r="T464" s="48" t="str">
        <f ca="1">IF(AND($B464&gt;0,T$7&gt;0),INDEX(Výskyt[#Data],MATCH($B464,Výskyt[kód-P]),T$7),"")</f>
        <v/>
      </c>
      <c r="U464" s="48" t="str">
        <f ca="1">IF(AND($B464&gt;0,U$7&gt;0),INDEX(Výskyt[#Data],MATCH($B464,Výskyt[kód-P]),U$7),"")</f>
        <v/>
      </c>
      <c r="V464" s="48" t="str">
        <f ca="1">IF(AND($B464&gt;0,V$7&gt;0),INDEX(Výskyt[#Data],MATCH($B464,Výskyt[kód-P]),V$7),"")</f>
        <v/>
      </c>
      <c r="W464" s="48" t="str">
        <f ca="1">IF(AND($B464&gt;0,W$7&gt;0),INDEX(Výskyt[#Data],MATCH($B464,Výskyt[kód-P]),W$7),"")</f>
        <v/>
      </c>
      <c r="X464" s="48" t="str">
        <f ca="1">IF(AND($B464&gt;0,X$7&gt;0),INDEX(Výskyt[#Data],MATCH($B464,Výskyt[kód-P]),X$7),"")</f>
        <v/>
      </c>
      <c r="Y464" s="48" t="str">
        <f ca="1">IF(AND($B464&gt;0,Y$7&gt;0),INDEX(Výskyt[#Data],MATCH($B464,Výskyt[kód-P]),Y$7),"")</f>
        <v/>
      </c>
      <c r="Z464" s="48" t="str">
        <f ca="1">IF(AND($B464&gt;0,Z$7&gt;0),INDEX(Výskyt[#Data],MATCH($B464,Výskyt[kód-P]),Z$7),"")</f>
        <v/>
      </c>
      <c r="AA464" s="48" t="str">
        <f ca="1">IF(AND($B464&gt;0,AA$7&gt;0),INDEX(Výskyt[#Data],MATCH($B464,Výskyt[kód-P]),AA$7),"")</f>
        <v/>
      </c>
      <c r="AB464" s="48" t="str">
        <f ca="1">IF(AND($B464&gt;0,AB$7&gt;0),INDEX(Výskyt[#Data],MATCH($B464,Výskyt[kód-P]),AB$7),"")</f>
        <v/>
      </c>
      <c r="AC464" s="48" t="str">
        <f ca="1">IF(AND($B464&gt;0,AC$7&gt;0),INDEX(Výskyt[#Data],MATCH($B464,Výskyt[kód-P]),AC$7),"")</f>
        <v/>
      </c>
      <c r="AD464" s="48" t="str">
        <f ca="1">IF(AND($B464&gt;0,AD$7&gt;0),INDEX(Výskyt[#Data],MATCH($B464,Výskyt[kód-P]),AD$7),"")</f>
        <v/>
      </c>
      <c r="AE464" s="48" t="str">
        <f ca="1">IF(AND($B464&gt;0,AE$7&gt;0),INDEX(Výskyt[#Data],MATCH($B464,Výskyt[kód-P]),AE$7),"")</f>
        <v/>
      </c>
      <c r="AF464" s="48" t="str">
        <f ca="1">IF(AND($B464&gt;0,AF$7&gt;0),INDEX(Výskyt[#Data],MATCH($B464,Výskyt[kód-P]),AF$7),"")</f>
        <v/>
      </c>
      <c r="AG464" s="48" t="str">
        <f ca="1">IF(AND($B464&gt;0,AG$7&gt;0),INDEX(Výskyt[#Data],MATCH($B464,Výskyt[kód-P]),AG$7),"")</f>
        <v/>
      </c>
      <c r="AH464" s="48" t="str">
        <f ca="1">IF(AND($B464&gt;0,AH$7&gt;0),INDEX(Výskyt[#Data],MATCH($B464,Výskyt[kód-P]),AH$7),"")</f>
        <v/>
      </c>
      <c r="AI464" s="48" t="str">
        <f ca="1">IF(AND($B464&gt;0,AI$7&gt;0),INDEX(Výskyt[#Data],MATCH($B464,Výskyt[kód-P]),AI$7),"")</f>
        <v/>
      </c>
      <c r="AJ464" s="48" t="str">
        <f ca="1">IF(AND($B464&gt;0,AJ$7&gt;0),INDEX(Výskyt[#Data],MATCH($B464,Výskyt[kód-P]),AJ$7),"")</f>
        <v/>
      </c>
      <c r="AK464" s="48" t="str">
        <f ca="1">IF(AND($B464&gt;0,AK$7&gt;0),INDEX(Výskyt[#Data],MATCH($B464,Výskyt[kód-P]),AK$7),"")</f>
        <v/>
      </c>
      <c r="AL464" s="48" t="str">
        <f ca="1">IF(AND($B464&gt;0,AL$7&gt;0),INDEX(Výskyt[#Data],MATCH($B464,Výskyt[kód-P]),AL$7),"")</f>
        <v/>
      </c>
      <c r="AM464" s="48" t="str">
        <f ca="1">IF(AND($B464&gt;0,AM$7&gt;0),INDEX(Výskyt[#Data],MATCH($B464,Výskyt[kód-P]),AM$7),"")</f>
        <v/>
      </c>
      <c r="AN464" s="48" t="str">
        <f ca="1">IF(AND($B464&gt;0,AN$7&gt;0),INDEX(Výskyt[#Data],MATCH($B464,Výskyt[kód-P]),AN$7),"")</f>
        <v/>
      </c>
      <c r="AO464" s="48" t="str">
        <f ca="1">IF(AND($B464&gt;0,AO$7&gt;0),INDEX(Výskyt[#Data],MATCH($B464,Výskyt[kód-P]),AO$7),"")</f>
        <v/>
      </c>
      <c r="AP464" s="48" t="str">
        <f ca="1">IF(AND($B464&gt;0,AP$7&gt;0),INDEX(Výskyt[#Data],MATCH($B464,Výskyt[kód-P]),AP$7),"")</f>
        <v/>
      </c>
      <c r="AQ464" s="48" t="str">
        <f ca="1">IF(AND($B464&gt;0,AQ$7&gt;0),INDEX(Výskyt[#Data],MATCH($B464,Výskyt[kód-P]),AQ$7),"")</f>
        <v/>
      </c>
      <c r="AR464" s="48" t="str">
        <f ca="1">IF(AND($B464&gt;0,AR$7&gt;0),INDEX(Výskyt[#Data],MATCH($B464,Výskyt[kód-P]),AR$7),"")</f>
        <v/>
      </c>
      <c r="AS464" s="48" t="str">
        <f ca="1">IF(AND($B464&gt;0,AS$7&gt;0),INDEX(Výskyt[#Data],MATCH($B464,Výskyt[kód-P]),AS$7),"")</f>
        <v/>
      </c>
      <c r="AT464" s="48" t="str">
        <f ca="1">IF(AND($B464&gt;0,AT$7&gt;0),INDEX(Výskyt[#Data],MATCH($B464,Výskyt[kód-P]),AT$7),"")</f>
        <v/>
      </c>
      <c r="AU464" s="48" t="str">
        <f ca="1">IF(AND($B464&gt;0,AU$7&gt;0),INDEX(Výskyt[#Data],MATCH($B464,Výskyt[kód-P]),AU$7),"")</f>
        <v/>
      </c>
      <c r="AV464" s="48" t="str">
        <f ca="1">IF(AND($B464&gt;0,AV$7&gt;0),INDEX(Výskyt[#Data],MATCH($B464,Výskyt[kód-P]),AV$7),"")</f>
        <v/>
      </c>
      <c r="AW464" s="48" t="str">
        <f ca="1">IF(AND($B464&gt;0,AW$7&gt;0),INDEX(Výskyt[#Data],MATCH($B464,Výskyt[kód-P]),AW$7),"")</f>
        <v/>
      </c>
      <c r="AX464" s="48" t="str">
        <f ca="1">IF(AND($B464&gt;0,AX$7&gt;0),INDEX(Výskyt[#Data],MATCH($B464,Výskyt[kód-P]),AX$7),"")</f>
        <v/>
      </c>
      <c r="AY464" s="48" t="str">
        <f ca="1">IF(AND($B464&gt;0,AY$7&gt;0),INDEX(Výskyt[#Data],MATCH($B464,Výskyt[kód-P]),AY$7),"")</f>
        <v/>
      </c>
      <c r="AZ464" s="48" t="str">
        <f ca="1">IF(AND($B464&gt;0,AZ$7&gt;0),INDEX(Výskyt[#Data],MATCH($B464,Výskyt[kód-P]),AZ$7),"")</f>
        <v/>
      </c>
      <c r="BA464" s="48" t="str">
        <f ca="1">IF(AND($B464&gt;0,BA$7&gt;0),INDEX(Výskyt[#Data],MATCH($B464,Výskyt[kód-P]),BA$7),"")</f>
        <v/>
      </c>
    </row>
    <row r="465" spans="1:53" x14ac:dyDescent="0.4">
      <c r="A465" s="54">
        <v>457</v>
      </c>
      <c r="B465" s="55" t="str">
        <f>IFERROR(INDEX(Výskyt[[poradie]:[kód-P]],MATCH(A465,Výskyt[poradie],0),2),"")</f>
        <v/>
      </c>
      <c r="C465" s="55" t="str">
        <f>IFERROR(INDEX(Cenník[[Kód]:[Názov]],MATCH($B465,Cenník[Kód]),2),"")</f>
        <v/>
      </c>
      <c r="D465" s="48" t="str">
        <f t="shared" ca="1" si="22"/>
        <v/>
      </c>
      <c r="E465" s="56" t="str">
        <f>IFERROR(INDEX(Cenník[[KódN]:[JC]],MATCH($B465,Cenník[KódN]),2),"")</f>
        <v/>
      </c>
      <c r="F465" s="57" t="str">
        <f t="shared" ca="1" si="23"/>
        <v/>
      </c>
      <c r="G465" s="42"/>
      <c r="H465" s="58" t="str">
        <f t="shared" si="24"/>
        <v/>
      </c>
      <c r="I465" s="48" t="str">
        <f ca="1">IF(AND($B465&gt;0,I$7&gt;0),INDEX(Výskyt[#Data],MATCH($B465,Výskyt[kód-P]),I$7),"")</f>
        <v/>
      </c>
      <c r="J465" s="48" t="str">
        <f ca="1">IF(AND($B465&gt;0,J$7&gt;0),INDEX(Výskyt[#Data],MATCH($B465,Výskyt[kód-P]),J$7),"")</f>
        <v/>
      </c>
      <c r="K465" s="48" t="str">
        <f ca="1">IF(AND($B465&gt;0,K$7&gt;0),INDEX(Výskyt[#Data],MATCH($B465,Výskyt[kód-P]),K$7),"")</f>
        <v/>
      </c>
      <c r="L465" s="48" t="str">
        <f ca="1">IF(AND($B465&gt;0,L$7&gt;0),INDEX(Výskyt[#Data],MATCH($B465,Výskyt[kód-P]),L$7),"")</f>
        <v/>
      </c>
      <c r="M465" s="48" t="str">
        <f ca="1">IF(AND($B465&gt;0,M$7&gt;0),INDEX(Výskyt[#Data],MATCH($B465,Výskyt[kód-P]),M$7),"")</f>
        <v/>
      </c>
      <c r="N465" s="48" t="str">
        <f ca="1">IF(AND($B465&gt;0,N$7&gt;0),INDEX(Výskyt[#Data],MATCH($B465,Výskyt[kód-P]),N$7),"")</f>
        <v/>
      </c>
      <c r="O465" s="48" t="str">
        <f ca="1">IF(AND($B465&gt;0,O$7&gt;0),INDEX(Výskyt[#Data],MATCH($B465,Výskyt[kód-P]),O$7),"")</f>
        <v/>
      </c>
      <c r="P465" s="48" t="str">
        <f ca="1">IF(AND($B465&gt;0,P$7&gt;0),INDEX(Výskyt[#Data],MATCH($B465,Výskyt[kód-P]),P$7),"")</f>
        <v/>
      </c>
      <c r="Q465" s="48" t="str">
        <f ca="1">IF(AND($B465&gt;0,Q$7&gt;0),INDEX(Výskyt[#Data],MATCH($B465,Výskyt[kód-P]),Q$7),"")</f>
        <v/>
      </c>
      <c r="R465" s="48" t="str">
        <f ca="1">IF(AND($B465&gt;0,R$7&gt;0),INDEX(Výskyt[#Data],MATCH($B465,Výskyt[kód-P]),R$7),"")</f>
        <v/>
      </c>
      <c r="S465" s="48" t="str">
        <f ca="1">IF(AND($B465&gt;0,S$7&gt;0),INDEX(Výskyt[#Data],MATCH($B465,Výskyt[kód-P]),S$7),"")</f>
        <v/>
      </c>
      <c r="T465" s="48" t="str">
        <f ca="1">IF(AND($B465&gt;0,T$7&gt;0),INDEX(Výskyt[#Data],MATCH($B465,Výskyt[kód-P]),T$7),"")</f>
        <v/>
      </c>
      <c r="U465" s="48" t="str">
        <f ca="1">IF(AND($B465&gt;0,U$7&gt;0),INDEX(Výskyt[#Data],MATCH($B465,Výskyt[kód-P]),U$7),"")</f>
        <v/>
      </c>
      <c r="V465" s="48" t="str">
        <f ca="1">IF(AND($B465&gt;0,V$7&gt;0),INDEX(Výskyt[#Data],MATCH($B465,Výskyt[kód-P]),V$7),"")</f>
        <v/>
      </c>
      <c r="W465" s="48" t="str">
        <f ca="1">IF(AND($B465&gt;0,W$7&gt;0),INDEX(Výskyt[#Data],MATCH($B465,Výskyt[kód-P]),W$7),"")</f>
        <v/>
      </c>
      <c r="X465" s="48" t="str">
        <f ca="1">IF(AND($B465&gt;0,X$7&gt;0),INDEX(Výskyt[#Data],MATCH($B465,Výskyt[kód-P]),X$7),"")</f>
        <v/>
      </c>
      <c r="Y465" s="48" t="str">
        <f ca="1">IF(AND($B465&gt;0,Y$7&gt;0),INDEX(Výskyt[#Data],MATCH($B465,Výskyt[kód-P]),Y$7),"")</f>
        <v/>
      </c>
      <c r="Z465" s="48" t="str">
        <f ca="1">IF(AND($B465&gt;0,Z$7&gt;0),INDEX(Výskyt[#Data],MATCH($B465,Výskyt[kód-P]),Z$7),"")</f>
        <v/>
      </c>
      <c r="AA465" s="48" t="str">
        <f ca="1">IF(AND($B465&gt;0,AA$7&gt;0),INDEX(Výskyt[#Data],MATCH($B465,Výskyt[kód-P]),AA$7),"")</f>
        <v/>
      </c>
      <c r="AB465" s="48" t="str">
        <f ca="1">IF(AND($B465&gt;0,AB$7&gt;0),INDEX(Výskyt[#Data],MATCH($B465,Výskyt[kód-P]),AB$7),"")</f>
        <v/>
      </c>
      <c r="AC465" s="48" t="str">
        <f ca="1">IF(AND($B465&gt;0,AC$7&gt;0),INDEX(Výskyt[#Data],MATCH($B465,Výskyt[kód-P]),AC$7),"")</f>
        <v/>
      </c>
      <c r="AD465" s="48" t="str">
        <f ca="1">IF(AND($B465&gt;0,AD$7&gt;0),INDEX(Výskyt[#Data],MATCH($B465,Výskyt[kód-P]),AD$7),"")</f>
        <v/>
      </c>
      <c r="AE465" s="48" t="str">
        <f ca="1">IF(AND($B465&gt;0,AE$7&gt;0),INDEX(Výskyt[#Data],MATCH($B465,Výskyt[kód-P]),AE$7),"")</f>
        <v/>
      </c>
      <c r="AF465" s="48" t="str">
        <f ca="1">IF(AND($B465&gt;0,AF$7&gt;0),INDEX(Výskyt[#Data],MATCH($B465,Výskyt[kód-P]),AF$7),"")</f>
        <v/>
      </c>
      <c r="AG465" s="48" t="str">
        <f ca="1">IF(AND($B465&gt;0,AG$7&gt;0),INDEX(Výskyt[#Data],MATCH($B465,Výskyt[kód-P]),AG$7),"")</f>
        <v/>
      </c>
      <c r="AH465" s="48" t="str">
        <f ca="1">IF(AND($B465&gt;0,AH$7&gt;0),INDEX(Výskyt[#Data],MATCH($B465,Výskyt[kód-P]),AH$7),"")</f>
        <v/>
      </c>
      <c r="AI465" s="48" t="str">
        <f ca="1">IF(AND($B465&gt;0,AI$7&gt;0),INDEX(Výskyt[#Data],MATCH($B465,Výskyt[kód-P]),AI$7),"")</f>
        <v/>
      </c>
      <c r="AJ465" s="48" t="str">
        <f ca="1">IF(AND($B465&gt;0,AJ$7&gt;0),INDEX(Výskyt[#Data],MATCH($B465,Výskyt[kód-P]),AJ$7),"")</f>
        <v/>
      </c>
      <c r="AK465" s="48" t="str">
        <f ca="1">IF(AND($B465&gt;0,AK$7&gt;0),INDEX(Výskyt[#Data],MATCH($B465,Výskyt[kód-P]),AK$7),"")</f>
        <v/>
      </c>
      <c r="AL465" s="48" t="str">
        <f ca="1">IF(AND($B465&gt;0,AL$7&gt;0),INDEX(Výskyt[#Data],MATCH($B465,Výskyt[kód-P]),AL$7),"")</f>
        <v/>
      </c>
      <c r="AM465" s="48" t="str">
        <f ca="1">IF(AND($B465&gt;0,AM$7&gt;0),INDEX(Výskyt[#Data],MATCH($B465,Výskyt[kód-P]),AM$7),"")</f>
        <v/>
      </c>
      <c r="AN465" s="48" t="str">
        <f ca="1">IF(AND($B465&gt;0,AN$7&gt;0),INDEX(Výskyt[#Data],MATCH($B465,Výskyt[kód-P]),AN$7),"")</f>
        <v/>
      </c>
      <c r="AO465" s="48" t="str">
        <f ca="1">IF(AND($B465&gt;0,AO$7&gt;0),INDEX(Výskyt[#Data],MATCH($B465,Výskyt[kód-P]),AO$7),"")</f>
        <v/>
      </c>
      <c r="AP465" s="48" t="str">
        <f ca="1">IF(AND($B465&gt;0,AP$7&gt;0),INDEX(Výskyt[#Data],MATCH($B465,Výskyt[kód-P]),AP$7),"")</f>
        <v/>
      </c>
      <c r="AQ465" s="48" t="str">
        <f ca="1">IF(AND($B465&gt;0,AQ$7&gt;0),INDEX(Výskyt[#Data],MATCH($B465,Výskyt[kód-P]),AQ$7),"")</f>
        <v/>
      </c>
      <c r="AR465" s="48" t="str">
        <f ca="1">IF(AND($B465&gt;0,AR$7&gt;0),INDEX(Výskyt[#Data],MATCH($B465,Výskyt[kód-P]),AR$7),"")</f>
        <v/>
      </c>
      <c r="AS465" s="48" t="str">
        <f ca="1">IF(AND($B465&gt;0,AS$7&gt;0),INDEX(Výskyt[#Data],MATCH($B465,Výskyt[kód-P]),AS$7),"")</f>
        <v/>
      </c>
      <c r="AT465" s="48" t="str">
        <f ca="1">IF(AND($B465&gt;0,AT$7&gt;0),INDEX(Výskyt[#Data],MATCH($B465,Výskyt[kód-P]),AT$7),"")</f>
        <v/>
      </c>
      <c r="AU465" s="48" t="str">
        <f ca="1">IF(AND($B465&gt;0,AU$7&gt;0),INDEX(Výskyt[#Data],MATCH($B465,Výskyt[kód-P]),AU$7),"")</f>
        <v/>
      </c>
      <c r="AV465" s="48" t="str">
        <f ca="1">IF(AND($B465&gt;0,AV$7&gt;0),INDEX(Výskyt[#Data],MATCH($B465,Výskyt[kód-P]),AV$7),"")</f>
        <v/>
      </c>
      <c r="AW465" s="48" t="str">
        <f ca="1">IF(AND($B465&gt;0,AW$7&gt;0),INDEX(Výskyt[#Data],MATCH($B465,Výskyt[kód-P]),AW$7),"")</f>
        <v/>
      </c>
      <c r="AX465" s="48" t="str">
        <f ca="1">IF(AND($B465&gt;0,AX$7&gt;0),INDEX(Výskyt[#Data],MATCH($B465,Výskyt[kód-P]),AX$7),"")</f>
        <v/>
      </c>
      <c r="AY465" s="48" t="str">
        <f ca="1">IF(AND($B465&gt;0,AY$7&gt;0),INDEX(Výskyt[#Data],MATCH($B465,Výskyt[kód-P]),AY$7),"")</f>
        <v/>
      </c>
      <c r="AZ465" s="48" t="str">
        <f ca="1">IF(AND($B465&gt;0,AZ$7&gt;0),INDEX(Výskyt[#Data],MATCH($B465,Výskyt[kód-P]),AZ$7),"")</f>
        <v/>
      </c>
      <c r="BA465" s="48" t="str">
        <f ca="1">IF(AND($B465&gt;0,BA$7&gt;0),INDEX(Výskyt[#Data],MATCH($B465,Výskyt[kód-P]),BA$7),"")</f>
        <v/>
      </c>
    </row>
    <row r="466" spans="1:53" x14ac:dyDescent="0.4">
      <c r="A466" s="54">
        <v>458</v>
      </c>
      <c r="B466" s="55" t="str">
        <f>IFERROR(INDEX(Výskyt[[poradie]:[kód-P]],MATCH(A466,Výskyt[poradie],0),2),"")</f>
        <v/>
      </c>
      <c r="C466" s="55" t="str">
        <f>IFERROR(INDEX(Cenník[[Kód]:[Názov]],MATCH($B466,Cenník[Kód]),2),"")</f>
        <v/>
      </c>
      <c r="D466" s="48" t="str">
        <f t="shared" ca="1" si="22"/>
        <v/>
      </c>
      <c r="E466" s="56" t="str">
        <f>IFERROR(INDEX(Cenník[[KódN]:[JC]],MATCH($B466,Cenník[KódN]),2),"")</f>
        <v/>
      </c>
      <c r="F466" s="57" t="str">
        <f t="shared" ca="1" si="23"/>
        <v/>
      </c>
      <c r="G466" s="42"/>
      <c r="H466" s="58" t="str">
        <f t="shared" si="24"/>
        <v/>
      </c>
      <c r="I466" s="48" t="str">
        <f ca="1">IF(AND($B466&gt;0,I$7&gt;0),INDEX(Výskyt[#Data],MATCH($B466,Výskyt[kód-P]),I$7),"")</f>
        <v/>
      </c>
      <c r="J466" s="48" t="str">
        <f ca="1">IF(AND($B466&gt;0,J$7&gt;0),INDEX(Výskyt[#Data],MATCH($B466,Výskyt[kód-P]),J$7),"")</f>
        <v/>
      </c>
      <c r="K466" s="48" t="str">
        <f ca="1">IF(AND($B466&gt;0,K$7&gt;0),INDEX(Výskyt[#Data],MATCH($B466,Výskyt[kód-P]),K$7),"")</f>
        <v/>
      </c>
      <c r="L466" s="48" t="str">
        <f ca="1">IF(AND($B466&gt;0,L$7&gt;0),INDEX(Výskyt[#Data],MATCH($B466,Výskyt[kód-P]),L$7),"")</f>
        <v/>
      </c>
      <c r="M466" s="48" t="str">
        <f ca="1">IF(AND($B466&gt;0,M$7&gt;0),INDEX(Výskyt[#Data],MATCH($B466,Výskyt[kód-P]),M$7),"")</f>
        <v/>
      </c>
      <c r="N466" s="48" t="str">
        <f ca="1">IF(AND($B466&gt;0,N$7&gt;0),INDEX(Výskyt[#Data],MATCH($B466,Výskyt[kód-P]),N$7),"")</f>
        <v/>
      </c>
      <c r="O466" s="48" t="str">
        <f ca="1">IF(AND($B466&gt;0,O$7&gt;0),INDEX(Výskyt[#Data],MATCH($B466,Výskyt[kód-P]),O$7),"")</f>
        <v/>
      </c>
      <c r="P466" s="48" t="str">
        <f ca="1">IF(AND($B466&gt;0,P$7&gt;0),INDEX(Výskyt[#Data],MATCH($B466,Výskyt[kód-P]),P$7),"")</f>
        <v/>
      </c>
      <c r="Q466" s="48" t="str">
        <f ca="1">IF(AND($B466&gt;0,Q$7&gt;0),INDEX(Výskyt[#Data],MATCH($B466,Výskyt[kód-P]),Q$7),"")</f>
        <v/>
      </c>
      <c r="R466" s="48" t="str">
        <f ca="1">IF(AND($B466&gt;0,R$7&gt;0),INDEX(Výskyt[#Data],MATCH($B466,Výskyt[kód-P]),R$7),"")</f>
        <v/>
      </c>
      <c r="S466" s="48" t="str">
        <f ca="1">IF(AND($B466&gt;0,S$7&gt;0),INDEX(Výskyt[#Data],MATCH($B466,Výskyt[kód-P]),S$7),"")</f>
        <v/>
      </c>
      <c r="T466" s="48" t="str">
        <f ca="1">IF(AND($B466&gt;0,T$7&gt;0),INDEX(Výskyt[#Data],MATCH($B466,Výskyt[kód-P]),T$7),"")</f>
        <v/>
      </c>
      <c r="U466" s="48" t="str">
        <f ca="1">IF(AND($B466&gt;0,U$7&gt;0),INDEX(Výskyt[#Data],MATCH($B466,Výskyt[kód-P]),U$7),"")</f>
        <v/>
      </c>
      <c r="V466" s="48" t="str">
        <f ca="1">IF(AND($B466&gt;0,V$7&gt;0),INDEX(Výskyt[#Data],MATCH($B466,Výskyt[kód-P]),V$7),"")</f>
        <v/>
      </c>
      <c r="W466" s="48" t="str">
        <f ca="1">IF(AND($B466&gt;0,W$7&gt;0),INDEX(Výskyt[#Data],MATCH($B466,Výskyt[kód-P]),W$7),"")</f>
        <v/>
      </c>
      <c r="X466" s="48" t="str">
        <f ca="1">IF(AND($B466&gt;0,X$7&gt;0),INDEX(Výskyt[#Data],MATCH($B466,Výskyt[kód-P]),X$7),"")</f>
        <v/>
      </c>
      <c r="Y466" s="48" t="str">
        <f ca="1">IF(AND($B466&gt;0,Y$7&gt;0),INDEX(Výskyt[#Data],MATCH($B466,Výskyt[kód-P]),Y$7),"")</f>
        <v/>
      </c>
      <c r="Z466" s="48" t="str">
        <f ca="1">IF(AND($B466&gt;0,Z$7&gt;0),INDEX(Výskyt[#Data],MATCH($B466,Výskyt[kód-P]),Z$7),"")</f>
        <v/>
      </c>
      <c r="AA466" s="48" t="str">
        <f ca="1">IF(AND($B466&gt;0,AA$7&gt;0),INDEX(Výskyt[#Data],MATCH($B466,Výskyt[kód-P]),AA$7),"")</f>
        <v/>
      </c>
      <c r="AB466" s="48" t="str">
        <f ca="1">IF(AND($B466&gt;0,AB$7&gt;0),INDEX(Výskyt[#Data],MATCH($B466,Výskyt[kód-P]),AB$7),"")</f>
        <v/>
      </c>
      <c r="AC466" s="48" t="str">
        <f ca="1">IF(AND($B466&gt;0,AC$7&gt;0),INDEX(Výskyt[#Data],MATCH($B466,Výskyt[kód-P]),AC$7),"")</f>
        <v/>
      </c>
      <c r="AD466" s="48" t="str">
        <f ca="1">IF(AND($B466&gt;0,AD$7&gt;0),INDEX(Výskyt[#Data],MATCH($B466,Výskyt[kód-P]),AD$7),"")</f>
        <v/>
      </c>
      <c r="AE466" s="48" t="str">
        <f ca="1">IF(AND($B466&gt;0,AE$7&gt;0),INDEX(Výskyt[#Data],MATCH($B466,Výskyt[kód-P]),AE$7),"")</f>
        <v/>
      </c>
      <c r="AF466" s="48" t="str">
        <f ca="1">IF(AND($B466&gt;0,AF$7&gt;0),INDEX(Výskyt[#Data],MATCH($B466,Výskyt[kód-P]),AF$7),"")</f>
        <v/>
      </c>
      <c r="AG466" s="48" t="str">
        <f ca="1">IF(AND($B466&gt;0,AG$7&gt;0),INDEX(Výskyt[#Data],MATCH($B466,Výskyt[kód-P]),AG$7),"")</f>
        <v/>
      </c>
      <c r="AH466" s="48" t="str">
        <f ca="1">IF(AND($B466&gt;0,AH$7&gt;0),INDEX(Výskyt[#Data],MATCH($B466,Výskyt[kód-P]),AH$7),"")</f>
        <v/>
      </c>
      <c r="AI466" s="48" t="str">
        <f ca="1">IF(AND($B466&gt;0,AI$7&gt;0),INDEX(Výskyt[#Data],MATCH($B466,Výskyt[kód-P]),AI$7),"")</f>
        <v/>
      </c>
      <c r="AJ466" s="48" t="str">
        <f ca="1">IF(AND($B466&gt;0,AJ$7&gt;0),INDEX(Výskyt[#Data],MATCH($B466,Výskyt[kód-P]),AJ$7),"")</f>
        <v/>
      </c>
      <c r="AK466" s="48" t="str">
        <f ca="1">IF(AND($B466&gt;0,AK$7&gt;0),INDEX(Výskyt[#Data],MATCH($B466,Výskyt[kód-P]),AK$7),"")</f>
        <v/>
      </c>
      <c r="AL466" s="48" t="str">
        <f ca="1">IF(AND($B466&gt;0,AL$7&gt;0),INDEX(Výskyt[#Data],MATCH($B466,Výskyt[kód-P]),AL$7),"")</f>
        <v/>
      </c>
      <c r="AM466" s="48" t="str">
        <f ca="1">IF(AND($B466&gt;0,AM$7&gt;0),INDEX(Výskyt[#Data],MATCH($B466,Výskyt[kód-P]),AM$7),"")</f>
        <v/>
      </c>
      <c r="AN466" s="48" t="str">
        <f ca="1">IF(AND($B466&gt;0,AN$7&gt;0),INDEX(Výskyt[#Data],MATCH($B466,Výskyt[kód-P]),AN$7),"")</f>
        <v/>
      </c>
      <c r="AO466" s="48" t="str">
        <f ca="1">IF(AND($B466&gt;0,AO$7&gt;0),INDEX(Výskyt[#Data],MATCH($B466,Výskyt[kód-P]),AO$7),"")</f>
        <v/>
      </c>
      <c r="AP466" s="48" t="str">
        <f ca="1">IF(AND($B466&gt;0,AP$7&gt;0),INDEX(Výskyt[#Data],MATCH($B466,Výskyt[kód-P]),AP$7),"")</f>
        <v/>
      </c>
      <c r="AQ466" s="48" t="str">
        <f ca="1">IF(AND($B466&gt;0,AQ$7&gt;0),INDEX(Výskyt[#Data],MATCH($B466,Výskyt[kód-P]),AQ$7),"")</f>
        <v/>
      </c>
      <c r="AR466" s="48" t="str">
        <f ca="1">IF(AND($B466&gt;0,AR$7&gt;0),INDEX(Výskyt[#Data],MATCH($B466,Výskyt[kód-P]),AR$7),"")</f>
        <v/>
      </c>
      <c r="AS466" s="48" t="str">
        <f ca="1">IF(AND($B466&gt;0,AS$7&gt;0),INDEX(Výskyt[#Data],MATCH($B466,Výskyt[kód-P]),AS$7),"")</f>
        <v/>
      </c>
      <c r="AT466" s="48" t="str">
        <f ca="1">IF(AND($B466&gt;0,AT$7&gt;0),INDEX(Výskyt[#Data],MATCH($B466,Výskyt[kód-P]),AT$7),"")</f>
        <v/>
      </c>
      <c r="AU466" s="48" t="str">
        <f ca="1">IF(AND($B466&gt;0,AU$7&gt;0),INDEX(Výskyt[#Data],MATCH($B466,Výskyt[kód-P]),AU$7),"")</f>
        <v/>
      </c>
      <c r="AV466" s="48" t="str">
        <f ca="1">IF(AND($B466&gt;0,AV$7&gt;0),INDEX(Výskyt[#Data],MATCH($B466,Výskyt[kód-P]),AV$7),"")</f>
        <v/>
      </c>
      <c r="AW466" s="48" t="str">
        <f ca="1">IF(AND($B466&gt;0,AW$7&gt;0),INDEX(Výskyt[#Data],MATCH($B466,Výskyt[kód-P]),AW$7),"")</f>
        <v/>
      </c>
      <c r="AX466" s="48" t="str">
        <f ca="1">IF(AND($B466&gt;0,AX$7&gt;0),INDEX(Výskyt[#Data],MATCH($B466,Výskyt[kód-P]),AX$7),"")</f>
        <v/>
      </c>
      <c r="AY466" s="48" t="str">
        <f ca="1">IF(AND($B466&gt;0,AY$7&gt;0),INDEX(Výskyt[#Data],MATCH($B466,Výskyt[kód-P]),AY$7),"")</f>
        <v/>
      </c>
      <c r="AZ466" s="48" t="str">
        <f ca="1">IF(AND($B466&gt;0,AZ$7&gt;0),INDEX(Výskyt[#Data],MATCH($B466,Výskyt[kód-P]),AZ$7),"")</f>
        <v/>
      </c>
      <c r="BA466" s="48" t="str">
        <f ca="1">IF(AND($B466&gt;0,BA$7&gt;0),INDEX(Výskyt[#Data],MATCH($B466,Výskyt[kód-P]),BA$7),"")</f>
        <v/>
      </c>
    </row>
    <row r="467" spans="1:53" x14ac:dyDescent="0.4">
      <c r="A467" s="54">
        <v>459</v>
      </c>
      <c r="B467" s="55" t="str">
        <f>IFERROR(INDEX(Výskyt[[poradie]:[kód-P]],MATCH(A467,Výskyt[poradie],0),2),"")</f>
        <v/>
      </c>
      <c r="C467" s="55" t="str">
        <f>IFERROR(INDEX(Cenník[[Kód]:[Názov]],MATCH($B467,Cenník[Kód]),2),"")</f>
        <v/>
      </c>
      <c r="D467" s="48" t="str">
        <f t="shared" ca="1" si="22"/>
        <v/>
      </c>
      <c r="E467" s="56" t="str">
        <f>IFERROR(INDEX(Cenník[[KódN]:[JC]],MATCH($B467,Cenník[KódN]),2),"")</f>
        <v/>
      </c>
      <c r="F467" s="57" t="str">
        <f t="shared" ca="1" si="23"/>
        <v/>
      </c>
      <c r="G467" s="42"/>
      <c r="H467" s="58" t="str">
        <f t="shared" si="24"/>
        <v/>
      </c>
      <c r="I467" s="48" t="str">
        <f ca="1">IF(AND($B467&gt;0,I$7&gt;0),INDEX(Výskyt[#Data],MATCH($B467,Výskyt[kód-P]),I$7),"")</f>
        <v/>
      </c>
      <c r="J467" s="48" t="str">
        <f ca="1">IF(AND($B467&gt;0,J$7&gt;0),INDEX(Výskyt[#Data],MATCH($B467,Výskyt[kód-P]),J$7),"")</f>
        <v/>
      </c>
      <c r="K467" s="48" t="str">
        <f ca="1">IF(AND($B467&gt;0,K$7&gt;0),INDEX(Výskyt[#Data],MATCH($B467,Výskyt[kód-P]),K$7),"")</f>
        <v/>
      </c>
      <c r="L467" s="48" t="str">
        <f ca="1">IF(AND($B467&gt;0,L$7&gt;0),INDEX(Výskyt[#Data],MATCH($B467,Výskyt[kód-P]),L$7),"")</f>
        <v/>
      </c>
      <c r="M467" s="48" t="str">
        <f ca="1">IF(AND($B467&gt;0,M$7&gt;0),INDEX(Výskyt[#Data],MATCH($B467,Výskyt[kód-P]),M$7),"")</f>
        <v/>
      </c>
      <c r="N467" s="48" t="str">
        <f ca="1">IF(AND($B467&gt;0,N$7&gt;0),INDEX(Výskyt[#Data],MATCH($B467,Výskyt[kód-P]),N$7),"")</f>
        <v/>
      </c>
      <c r="O467" s="48" t="str">
        <f ca="1">IF(AND($B467&gt;0,O$7&gt;0),INDEX(Výskyt[#Data],MATCH($B467,Výskyt[kód-P]),O$7),"")</f>
        <v/>
      </c>
      <c r="P467" s="48" t="str">
        <f ca="1">IF(AND($B467&gt;0,P$7&gt;0),INDEX(Výskyt[#Data],MATCH($B467,Výskyt[kód-P]),P$7),"")</f>
        <v/>
      </c>
      <c r="Q467" s="48" t="str">
        <f ca="1">IF(AND($B467&gt;0,Q$7&gt;0),INDEX(Výskyt[#Data],MATCH($B467,Výskyt[kód-P]),Q$7),"")</f>
        <v/>
      </c>
      <c r="R467" s="48" t="str">
        <f ca="1">IF(AND($B467&gt;0,R$7&gt;0),INDEX(Výskyt[#Data],MATCH($B467,Výskyt[kód-P]),R$7),"")</f>
        <v/>
      </c>
      <c r="S467" s="48" t="str">
        <f ca="1">IF(AND($B467&gt;0,S$7&gt;0),INDEX(Výskyt[#Data],MATCH($B467,Výskyt[kód-P]),S$7),"")</f>
        <v/>
      </c>
      <c r="T467" s="48" t="str">
        <f ca="1">IF(AND($B467&gt;0,T$7&gt;0),INDEX(Výskyt[#Data],MATCH($B467,Výskyt[kód-P]),T$7),"")</f>
        <v/>
      </c>
      <c r="U467" s="48" t="str">
        <f ca="1">IF(AND($B467&gt;0,U$7&gt;0),INDEX(Výskyt[#Data],MATCH($B467,Výskyt[kód-P]),U$7),"")</f>
        <v/>
      </c>
      <c r="V467" s="48" t="str">
        <f ca="1">IF(AND($B467&gt;0,V$7&gt;0),INDEX(Výskyt[#Data],MATCH($B467,Výskyt[kód-P]),V$7),"")</f>
        <v/>
      </c>
      <c r="W467" s="48" t="str">
        <f ca="1">IF(AND($B467&gt;0,W$7&gt;0),INDEX(Výskyt[#Data],MATCH($B467,Výskyt[kód-P]),W$7),"")</f>
        <v/>
      </c>
      <c r="X467" s="48" t="str">
        <f ca="1">IF(AND($B467&gt;0,X$7&gt;0),INDEX(Výskyt[#Data],MATCH($B467,Výskyt[kód-P]),X$7),"")</f>
        <v/>
      </c>
      <c r="Y467" s="48" t="str">
        <f ca="1">IF(AND($B467&gt;0,Y$7&gt;0),INDEX(Výskyt[#Data],MATCH($B467,Výskyt[kód-P]),Y$7),"")</f>
        <v/>
      </c>
      <c r="Z467" s="48" t="str">
        <f ca="1">IF(AND($B467&gt;0,Z$7&gt;0),INDEX(Výskyt[#Data],MATCH($B467,Výskyt[kód-P]),Z$7),"")</f>
        <v/>
      </c>
      <c r="AA467" s="48" t="str">
        <f ca="1">IF(AND($B467&gt;0,AA$7&gt;0),INDEX(Výskyt[#Data],MATCH($B467,Výskyt[kód-P]),AA$7),"")</f>
        <v/>
      </c>
      <c r="AB467" s="48" t="str">
        <f ca="1">IF(AND($B467&gt;0,AB$7&gt;0),INDEX(Výskyt[#Data],MATCH($B467,Výskyt[kód-P]),AB$7),"")</f>
        <v/>
      </c>
      <c r="AC467" s="48" t="str">
        <f ca="1">IF(AND($B467&gt;0,AC$7&gt;0),INDEX(Výskyt[#Data],MATCH($B467,Výskyt[kód-P]),AC$7),"")</f>
        <v/>
      </c>
      <c r="AD467" s="48" t="str">
        <f ca="1">IF(AND($B467&gt;0,AD$7&gt;0),INDEX(Výskyt[#Data],MATCH($B467,Výskyt[kód-P]),AD$7),"")</f>
        <v/>
      </c>
      <c r="AE467" s="48" t="str">
        <f ca="1">IF(AND($B467&gt;0,AE$7&gt;0),INDEX(Výskyt[#Data],MATCH($B467,Výskyt[kód-P]),AE$7),"")</f>
        <v/>
      </c>
      <c r="AF467" s="48" t="str">
        <f ca="1">IF(AND($B467&gt;0,AF$7&gt;0),INDEX(Výskyt[#Data],MATCH($B467,Výskyt[kód-P]),AF$7),"")</f>
        <v/>
      </c>
      <c r="AG467" s="48" t="str">
        <f ca="1">IF(AND($B467&gt;0,AG$7&gt;0),INDEX(Výskyt[#Data],MATCH($B467,Výskyt[kód-P]),AG$7),"")</f>
        <v/>
      </c>
      <c r="AH467" s="48" t="str">
        <f ca="1">IF(AND($B467&gt;0,AH$7&gt;0),INDEX(Výskyt[#Data],MATCH($B467,Výskyt[kód-P]),AH$7),"")</f>
        <v/>
      </c>
      <c r="AI467" s="48" t="str">
        <f ca="1">IF(AND($B467&gt;0,AI$7&gt;0),INDEX(Výskyt[#Data],MATCH($B467,Výskyt[kód-P]),AI$7),"")</f>
        <v/>
      </c>
      <c r="AJ467" s="48" t="str">
        <f ca="1">IF(AND($B467&gt;0,AJ$7&gt;0),INDEX(Výskyt[#Data],MATCH($B467,Výskyt[kód-P]),AJ$7),"")</f>
        <v/>
      </c>
      <c r="AK467" s="48" t="str">
        <f ca="1">IF(AND($B467&gt;0,AK$7&gt;0),INDEX(Výskyt[#Data],MATCH($B467,Výskyt[kód-P]),AK$7),"")</f>
        <v/>
      </c>
      <c r="AL467" s="48" t="str">
        <f ca="1">IF(AND($B467&gt;0,AL$7&gt;0),INDEX(Výskyt[#Data],MATCH($B467,Výskyt[kód-P]),AL$7),"")</f>
        <v/>
      </c>
      <c r="AM467" s="48" t="str">
        <f ca="1">IF(AND($B467&gt;0,AM$7&gt;0),INDEX(Výskyt[#Data],MATCH($B467,Výskyt[kód-P]),AM$7),"")</f>
        <v/>
      </c>
      <c r="AN467" s="48" t="str">
        <f ca="1">IF(AND($B467&gt;0,AN$7&gt;0),INDEX(Výskyt[#Data],MATCH($B467,Výskyt[kód-P]),AN$7),"")</f>
        <v/>
      </c>
      <c r="AO467" s="48" t="str">
        <f ca="1">IF(AND($B467&gt;0,AO$7&gt;0),INDEX(Výskyt[#Data],MATCH($B467,Výskyt[kód-P]),AO$7),"")</f>
        <v/>
      </c>
      <c r="AP467" s="48" t="str">
        <f ca="1">IF(AND($B467&gt;0,AP$7&gt;0),INDEX(Výskyt[#Data],MATCH($B467,Výskyt[kód-P]),AP$7),"")</f>
        <v/>
      </c>
      <c r="AQ467" s="48" t="str">
        <f ca="1">IF(AND($B467&gt;0,AQ$7&gt;0),INDEX(Výskyt[#Data],MATCH($B467,Výskyt[kód-P]),AQ$7),"")</f>
        <v/>
      </c>
      <c r="AR467" s="48" t="str">
        <f ca="1">IF(AND($B467&gt;0,AR$7&gt;0),INDEX(Výskyt[#Data],MATCH($B467,Výskyt[kód-P]),AR$7),"")</f>
        <v/>
      </c>
      <c r="AS467" s="48" t="str">
        <f ca="1">IF(AND($B467&gt;0,AS$7&gt;0),INDEX(Výskyt[#Data],MATCH($B467,Výskyt[kód-P]),AS$7),"")</f>
        <v/>
      </c>
      <c r="AT467" s="48" t="str">
        <f ca="1">IF(AND($B467&gt;0,AT$7&gt;0),INDEX(Výskyt[#Data],MATCH($B467,Výskyt[kód-P]),AT$7),"")</f>
        <v/>
      </c>
      <c r="AU467" s="48" t="str">
        <f ca="1">IF(AND($B467&gt;0,AU$7&gt;0),INDEX(Výskyt[#Data],MATCH($B467,Výskyt[kód-P]),AU$7),"")</f>
        <v/>
      </c>
      <c r="AV467" s="48" t="str">
        <f ca="1">IF(AND($B467&gt;0,AV$7&gt;0),INDEX(Výskyt[#Data],MATCH($B467,Výskyt[kód-P]),AV$7),"")</f>
        <v/>
      </c>
      <c r="AW467" s="48" t="str">
        <f ca="1">IF(AND($B467&gt;0,AW$7&gt;0),INDEX(Výskyt[#Data],MATCH($B467,Výskyt[kód-P]),AW$7),"")</f>
        <v/>
      </c>
      <c r="AX467" s="48" t="str">
        <f ca="1">IF(AND($B467&gt;0,AX$7&gt;0),INDEX(Výskyt[#Data],MATCH($B467,Výskyt[kód-P]),AX$7),"")</f>
        <v/>
      </c>
      <c r="AY467" s="48" t="str">
        <f ca="1">IF(AND($B467&gt;0,AY$7&gt;0),INDEX(Výskyt[#Data],MATCH($B467,Výskyt[kód-P]),AY$7),"")</f>
        <v/>
      </c>
      <c r="AZ467" s="48" t="str">
        <f ca="1">IF(AND($B467&gt;0,AZ$7&gt;0),INDEX(Výskyt[#Data],MATCH($B467,Výskyt[kód-P]),AZ$7),"")</f>
        <v/>
      </c>
      <c r="BA467" s="48" t="str">
        <f ca="1">IF(AND($B467&gt;0,BA$7&gt;0),INDEX(Výskyt[#Data],MATCH($B467,Výskyt[kód-P]),BA$7),"")</f>
        <v/>
      </c>
    </row>
    <row r="468" spans="1:53" x14ac:dyDescent="0.4">
      <c r="A468" s="54">
        <v>460</v>
      </c>
      <c r="B468" s="55" t="str">
        <f>IFERROR(INDEX(Výskyt[[poradie]:[kód-P]],MATCH(A468,Výskyt[poradie],0),2),"")</f>
        <v/>
      </c>
      <c r="C468" s="55" t="str">
        <f>IFERROR(INDEX(Cenník[[Kód]:[Názov]],MATCH($B468,Cenník[Kód]),2),"")</f>
        <v/>
      </c>
      <c r="D468" s="48" t="str">
        <f t="shared" ca="1" si="22"/>
        <v/>
      </c>
      <c r="E468" s="56" t="str">
        <f>IFERROR(INDEX(Cenník[[KódN]:[JC]],MATCH($B468,Cenník[KódN]),2),"")</f>
        <v/>
      </c>
      <c r="F468" s="57" t="str">
        <f t="shared" ca="1" si="23"/>
        <v/>
      </c>
      <c r="G468" s="42"/>
      <c r="H468" s="58" t="str">
        <f t="shared" si="24"/>
        <v/>
      </c>
      <c r="I468" s="48" t="str">
        <f ca="1">IF(AND($B468&gt;0,I$7&gt;0),INDEX(Výskyt[#Data],MATCH($B468,Výskyt[kód-P]),I$7),"")</f>
        <v/>
      </c>
      <c r="J468" s="48" t="str">
        <f ca="1">IF(AND($B468&gt;0,J$7&gt;0),INDEX(Výskyt[#Data],MATCH($B468,Výskyt[kód-P]),J$7),"")</f>
        <v/>
      </c>
      <c r="K468" s="48" t="str">
        <f ca="1">IF(AND($B468&gt;0,K$7&gt;0),INDEX(Výskyt[#Data],MATCH($B468,Výskyt[kód-P]),K$7),"")</f>
        <v/>
      </c>
      <c r="L468" s="48" t="str">
        <f ca="1">IF(AND($B468&gt;0,L$7&gt;0),INDEX(Výskyt[#Data],MATCH($B468,Výskyt[kód-P]),L$7),"")</f>
        <v/>
      </c>
      <c r="M468" s="48" t="str">
        <f ca="1">IF(AND($B468&gt;0,M$7&gt;0),INDEX(Výskyt[#Data],MATCH($B468,Výskyt[kód-P]),M$7),"")</f>
        <v/>
      </c>
      <c r="N468" s="48" t="str">
        <f ca="1">IF(AND($B468&gt;0,N$7&gt;0),INDEX(Výskyt[#Data],MATCH($B468,Výskyt[kód-P]),N$7),"")</f>
        <v/>
      </c>
      <c r="O468" s="48" t="str">
        <f ca="1">IF(AND($B468&gt;0,O$7&gt;0),INDEX(Výskyt[#Data],MATCH($B468,Výskyt[kód-P]),O$7),"")</f>
        <v/>
      </c>
      <c r="P468" s="48" t="str">
        <f ca="1">IF(AND($B468&gt;0,P$7&gt;0),INDEX(Výskyt[#Data],MATCH($B468,Výskyt[kód-P]),P$7),"")</f>
        <v/>
      </c>
      <c r="Q468" s="48" t="str">
        <f ca="1">IF(AND($B468&gt;0,Q$7&gt;0),INDEX(Výskyt[#Data],MATCH($B468,Výskyt[kód-P]),Q$7),"")</f>
        <v/>
      </c>
      <c r="R468" s="48" t="str">
        <f ca="1">IF(AND($B468&gt;0,R$7&gt;0),INDEX(Výskyt[#Data],MATCH($B468,Výskyt[kód-P]),R$7),"")</f>
        <v/>
      </c>
      <c r="S468" s="48" t="str">
        <f ca="1">IF(AND($B468&gt;0,S$7&gt;0),INDEX(Výskyt[#Data],MATCH($B468,Výskyt[kód-P]),S$7),"")</f>
        <v/>
      </c>
      <c r="T468" s="48" t="str">
        <f ca="1">IF(AND($B468&gt;0,T$7&gt;0),INDEX(Výskyt[#Data],MATCH($B468,Výskyt[kód-P]),T$7),"")</f>
        <v/>
      </c>
      <c r="U468" s="48" t="str">
        <f ca="1">IF(AND($B468&gt;0,U$7&gt;0),INDEX(Výskyt[#Data],MATCH($B468,Výskyt[kód-P]),U$7),"")</f>
        <v/>
      </c>
      <c r="V468" s="48" t="str">
        <f ca="1">IF(AND($B468&gt;0,V$7&gt;0),INDEX(Výskyt[#Data],MATCH($B468,Výskyt[kód-P]),V$7),"")</f>
        <v/>
      </c>
      <c r="W468" s="48" t="str">
        <f ca="1">IF(AND($B468&gt;0,W$7&gt;0),INDEX(Výskyt[#Data],MATCH($B468,Výskyt[kód-P]),W$7),"")</f>
        <v/>
      </c>
      <c r="X468" s="48" t="str">
        <f ca="1">IF(AND($B468&gt;0,X$7&gt;0),INDEX(Výskyt[#Data],MATCH($B468,Výskyt[kód-P]),X$7),"")</f>
        <v/>
      </c>
      <c r="Y468" s="48" t="str">
        <f ca="1">IF(AND($B468&gt;0,Y$7&gt;0),INDEX(Výskyt[#Data],MATCH($B468,Výskyt[kód-P]),Y$7),"")</f>
        <v/>
      </c>
      <c r="Z468" s="48" t="str">
        <f ca="1">IF(AND($B468&gt;0,Z$7&gt;0),INDEX(Výskyt[#Data],MATCH($B468,Výskyt[kód-P]),Z$7),"")</f>
        <v/>
      </c>
      <c r="AA468" s="48" t="str">
        <f ca="1">IF(AND($B468&gt;0,AA$7&gt;0),INDEX(Výskyt[#Data],MATCH($B468,Výskyt[kód-P]),AA$7),"")</f>
        <v/>
      </c>
      <c r="AB468" s="48" t="str">
        <f ca="1">IF(AND($B468&gt;0,AB$7&gt;0),INDEX(Výskyt[#Data],MATCH($B468,Výskyt[kód-P]),AB$7),"")</f>
        <v/>
      </c>
      <c r="AC468" s="48" t="str">
        <f ca="1">IF(AND($B468&gt;0,AC$7&gt;0),INDEX(Výskyt[#Data],MATCH($B468,Výskyt[kód-P]),AC$7),"")</f>
        <v/>
      </c>
      <c r="AD468" s="48" t="str">
        <f ca="1">IF(AND($B468&gt;0,AD$7&gt;0),INDEX(Výskyt[#Data],MATCH($B468,Výskyt[kód-P]),AD$7),"")</f>
        <v/>
      </c>
      <c r="AE468" s="48" t="str">
        <f ca="1">IF(AND($B468&gt;0,AE$7&gt;0),INDEX(Výskyt[#Data],MATCH($B468,Výskyt[kód-P]),AE$7),"")</f>
        <v/>
      </c>
      <c r="AF468" s="48" t="str">
        <f ca="1">IF(AND($B468&gt;0,AF$7&gt;0),INDEX(Výskyt[#Data],MATCH($B468,Výskyt[kód-P]),AF$7),"")</f>
        <v/>
      </c>
      <c r="AG468" s="48" t="str">
        <f ca="1">IF(AND($B468&gt;0,AG$7&gt;0),INDEX(Výskyt[#Data],MATCH($B468,Výskyt[kód-P]),AG$7),"")</f>
        <v/>
      </c>
      <c r="AH468" s="48" t="str">
        <f ca="1">IF(AND($B468&gt;0,AH$7&gt;0),INDEX(Výskyt[#Data],MATCH($B468,Výskyt[kód-P]),AH$7),"")</f>
        <v/>
      </c>
      <c r="AI468" s="48" t="str">
        <f ca="1">IF(AND($B468&gt;0,AI$7&gt;0),INDEX(Výskyt[#Data],MATCH($B468,Výskyt[kód-P]),AI$7),"")</f>
        <v/>
      </c>
      <c r="AJ468" s="48" t="str">
        <f ca="1">IF(AND($B468&gt;0,AJ$7&gt;0),INDEX(Výskyt[#Data],MATCH($B468,Výskyt[kód-P]),AJ$7),"")</f>
        <v/>
      </c>
      <c r="AK468" s="48" t="str">
        <f ca="1">IF(AND($B468&gt;0,AK$7&gt;0),INDEX(Výskyt[#Data],MATCH($B468,Výskyt[kód-P]),AK$7),"")</f>
        <v/>
      </c>
      <c r="AL468" s="48" t="str">
        <f ca="1">IF(AND($B468&gt;0,AL$7&gt;0),INDEX(Výskyt[#Data],MATCH($B468,Výskyt[kód-P]),AL$7),"")</f>
        <v/>
      </c>
      <c r="AM468" s="48" t="str">
        <f ca="1">IF(AND($B468&gt;0,AM$7&gt;0),INDEX(Výskyt[#Data],MATCH($B468,Výskyt[kód-P]),AM$7),"")</f>
        <v/>
      </c>
      <c r="AN468" s="48" t="str">
        <f ca="1">IF(AND($B468&gt;0,AN$7&gt;0),INDEX(Výskyt[#Data],MATCH($B468,Výskyt[kód-P]),AN$7),"")</f>
        <v/>
      </c>
      <c r="AO468" s="48" t="str">
        <f ca="1">IF(AND($B468&gt;0,AO$7&gt;0),INDEX(Výskyt[#Data],MATCH($B468,Výskyt[kód-P]),AO$7),"")</f>
        <v/>
      </c>
      <c r="AP468" s="48" t="str">
        <f ca="1">IF(AND($B468&gt;0,AP$7&gt;0),INDEX(Výskyt[#Data],MATCH($B468,Výskyt[kód-P]),AP$7),"")</f>
        <v/>
      </c>
      <c r="AQ468" s="48" t="str">
        <f ca="1">IF(AND($B468&gt;0,AQ$7&gt;0),INDEX(Výskyt[#Data],MATCH($B468,Výskyt[kód-P]),AQ$7),"")</f>
        <v/>
      </c>
      <c r="AR468" s="48" t="str">
        <f ca="1">IF(AND($B468&gt;0,AR$7&gt;0),INDEX(Výskyt[#Data],MATCH($B468,Výskyt[kód-P]),AR$7),"")</f>
        <v/>
      </c>
      <c r="AS468" s="48" t="str">
        <f ca="1">IF(AND($B468&gt;0,AS$7&gt;0),INDEX(Výskyt[#Data],MATCH($B468,Výskyt[kód-P]),AS$7),"")</f>
        <v/>
      </c>
      <c r="AT468" s="48" t="str">
        <f ca="1">IF(AND($B468&gt;0,AT$7&gt;0),INDEX(Výskyt[#Data],MATCH($B468,Výskyt[kód-P]),AT$7),"")</f>
        <v/>
      </c>
      <c r="AU468" s="48" t="str">
        <f ca="1">IF(AND($B468&gt;0,AU$7&gt;0),INDEX(Výskyt[#Data],MATCH($B468,Výskyt[kód-P]),AU$7),"")</f>
        <v/>
      </c>
      <c r="AV468" s="48" t="str">
        <f ca="1">IF(AND($B468&gt;0,AV$7&gt;0),INDEX(Výskyt[#Data],MATCH($B468,Výskyt[kód-P]),AV$7),"")</f>
        <v/>
      </c>
      <c r="AW468" s="48" t="str">
        <f ca="1">IF(AND($B468&gt;0,AW$7&gt;0),INDEX(Výskyt[#Data],MATCH($B468,Výskyt[kód-P]),AW$7),"")</f>
        <v/>
      </c>
      <c r="AX468" s="48" t="str">
        <f ca="1">IF(AND($B468&gt;0,AX$7&gt;0),INDEX(Výskyt[#Data],MATCH($B468,Výskyt[kód-P]),AX$7),"")</f>
        <v/>
      </c>
      <c r="AY468" s="48" t="str">
        <f ca="1">IF(AND($B468&gt;0,AY$7&gt;0),INDEX(Výskyt[#Data],MATCH($B468,Výskyt[kód-P]),AY$7),"")</f>
        <v/>
      </c>
      <c r="AZ468" s="48" t="str">
        <f ca="1">IF(AND($B468&gt;0,AZ$7&gt;0),INDEX(Výskyt[#Data],MATCH($B468,Výskyt[kód-P]),AZ$7),"")</f>
        <v/>
      </c>
      <c r="BA468" s="48" t="str">
        <f ca="1">IF(AND($B468&gt;0,BA$7&gt;0),INDEX(Výskyt[#Data],MATCH($B468,Výskyt[kód-P]),BA$7),"")</f>
        <v/>
      </c>
    </row>
    <row r="469" spans="1:53" x14ac:dyDescent="0.4">
      <c r="A469" s="54">
        <v>461</v>
      </c>
      <c r="B469" s="55" t="str">
        <f>IFERROR(INDEX(Výskyt[[poradie]:[kód-P]],MATCH(A469,Výskyt[poradie],0),2),"")</f>
        <v/>
      </c>
      <c r="C469" s="55" t="str">
        <f>IFERROR(INDEX(Cenník[[Kód]:[Názov]],MATCH($B469,Cenník[Kód]),2),"")</f>
        <v/>
      </c>
      <c r="D469" s="48" t="str">
        <f t="shared" ca="1" si="22"/>
        <v/>
      </c>
      <c r="E469" s="56" t="str">
        <f>IFERROR(INDEX(Cenník[[KódN]:[JC]],MATCH($B469,Cenník[KódN]),2),"")</f>
        <v/>
      </c>
      <c r="F469" s="57" t="str">
        <f t="shared" ca="1" si="23"/>
        <v/>
      </c>
      <c r="G469" s="42"/>
      <c r="H469" s="58" t="str">
        <f t="shared" si="24"/>
        <v/>
      </c>
      <c r="I469" s="48" t="str">
        <f ca="1">IF(AND($B469&gt;0,I$7&gt;0),INDEX(Výskyt[#Data],MATCH($B469,Výskyt[kód-P]),I$7),"")</f>
        <v/>
      </c>
      <c r="J469" s="48" t="str">
        <f ca="1">IF(AND($B469&gt;0,J$7&gt;0),INDEX(Výskyt[#Data],MATCH($B469,Výskyt[kód-P]),J$7),"")</f>
        <v/>
      </c>
      <c r="K469" s="48" t="str">
        <f ca="1">IF(AND($B469&gt;0,K$7&gt;0),INDEX(Výskyt[#Data],MATCH($B469,Výskyt[kód-P]),K$7),"")</f>
        <v/>
      </c>
      <c r="L469" s="48" t="str">
        <f ca="1">IF(AND($B469&gt;0,L$7&gt;0),INDEX(Výskyt[#Data],MATCH($B469,Výskyt[kód-P]),L$7),"")</f>
        <v/>
      </c>
      <c r="M469" s="48" t="str">
        <f ca="1">IF(AND($B469&gt;0,M$7&gt;0),INDEX(Výskyt[#Data],MATCH($B469,Výskyt[kód-P]),M$7),"")</f>
        <v/>
      </c>
      <c r="N469" s="48" t="str">
        <f ca="1">IF(AND($B469&gt;0,N$7&gt;0),INDEX(Výskyt[#Data],MATCH($B469,Výskyt[kód-P]),N$7),"")</f>
        <v/>
      </c>
      <c r="O469" s="48" t="str">
        <f ca="1">IF(AND($B469&gt;0,O$7&gt;0),INDEX(Výskyt[#Data],MATCH($B469,Výskyt[kód-P]),O$7),"")</f>
        <v/>
      </c>
      <c r="P469" s="48" t="str">
        <f ca="1">IF(AND($B469&gt;0,P$7&gt;0),INDEX(Výskyt[#Data],MATCH($B469,Výskyt[kód-P]),P$7),"")</f>
        <v/>
      </c>
      <c r="Q469" s="48" t="str">
        <f ca="1">IF(AND($B469&gt;0,Q$7&gt;0),INDEX(Výskyt[#Data],MATCH($B469,Výskyt[kód-P]),Q$7),"")</f>
        <v/>
      </c>
      <c r="R469" s="48" t="str">
        <f ca="1">IF(AND($B469&gt;0,R$7&gt;0),INDEX(Výskyt[#Data],MATCH($B469,Výskyt[kód-P]),R$7),"")</f>
        <v/>
      </c>
      <c r="S469" s="48" t="str">
        <f ca="1">IF(AND($B469&gt;0,S$7&gt;0),INDEX(Výskyt[#Data],MATCH($B469,Výskyt[kód-P]),S$7),"")</f>
        <v/>
      </c>
      <c r="T469" s="48" t="str">
        <f ca="1">IF(AND($B469&gt;0,T$7&gt;0),INDEX(Výskyt[#Data],MATCH($B469,Výskyt[kód-P]),T$7),"")</f>
        <v/>
      </c>
      <c r="U469" s="48" t="str">
        <f ca="1">IF(AND($B469&gt;0,U$7&gt;0),INDEX(Výskyt[#Data],MATCH($B469,Výskyt[kód-P]),U$7),"")</f>
        <v/>
      </c>
      <c r="V469" s="48" t="str">
        <f ca="1">IF(AND($B469&gt;0,V$7&gt;0),INDEX(Výskyt[#Data],MATCH($B469,Výskyt[kód-P]),V$7),"")</f>
        <v/>
      </c>
      <c r="W469" s="48" t="str">
        <f ca="1">IF(AND($B469&gt;0,W$7&gt;0),INDEX(Výskyt[#Data],MATCH($B469,Výskyt[kód-P]),W$7),"")</f>
        <v/>
      </c>
      <c r="X469" s="48" t="str">
        <f ca="1">IF(AND($B469&gt;0,X$7&gt;0),INDEX(Výskyt[#Data],MATCH($B469,Výskyt[kód-P]),X$7),"")</f>
        <v/>
      </c>
      <c r="Y469" s="48" t="str">
        <f ca="1">IF(AND($B469&gt;0,Y$7&gt;0),INDEX(Výskyt[#Data],MATCH($B469,Výskyt[kód-P]),Y$7),"")</f>
        <v/>
      </c>
      <c r="Z469" s="48" t="str">
        <f ca="1">IF(AND($B469&gt;0,Z$7&gt;0),INDEX(Výskyt[#Data],MATCH($B469,Výskyt[kód-P]),Z$7),"")</f>
        <v/>
      </c>
      <c r="AA469" s="48" t="str">
        <f ca="1">IF(AND($B469&gt;0,AA$7&gt;0),INDEX(Výskyt[#Data],MATCH($B469,Výskyt[kód-P]),AA$7),"")</f>
        <v/>
      </c>
      <c r="AB469" s="48" t="str">
        <f ca="1">IF(AND($B469&gt;0,AB$7&gt;0),INDEX(Výskyt[#Data],MATCH($B469,Výskyt[kód-P]),AB$7),"")</f>
        <v/>
      </c>
      <c r="AC469" s="48" t="str">
        <f ca="1">IF(AND($B469&gt;0,AC$7&gt;0),INDEX(Výskyt[#Data],MATCH($B469,Výskyt[kód-P]),AC$7),"")</f>
        <v/>
      </c>
      <c r="AD469" s="48" t="str">
        <f ca="1">IF(AND($B469&gt;0,AD$7&gt;0),INDEX(Výskyt[#Data],MATCH($B469,Výskyt[kód-P]),AD$7),"")</f>
        <v/>
      </c>
      <c r="AE469" s="48" t="str">
        <f ca="1">IF(AND($B469&gt;0,AE$7&gt;0),INDEX(Výskyt[#Data],MATCH($B469,Výskyt[kód-P]),AE$7),"")</f>
        <v/>
      </c>
      <c r="AF469" s="48" t="str">
        <f ca="1">IF(AND($B469&gt;0,AF$7&gt;0),INDEX(Výskyt[#Data],MATCH($B469,Výskyt[kód-P]),AF$7),"")</f>
        <v/>
      </c>
      <c r="AG469" s="48" t="str">
        <f ca="1">IF(AND($B469&gt;0,AG$7&gt;0),INDEX(Výskyt[#Data],MATCH($B469,Výskyt[kód-P]),AG$7),"")</f>
        <v/>
      </c>
      <c r="AH469" s="48" t="str">
        <f ca="1">IF(AND($B469&gt;0,AH$7&gt;0),INDEX(Výskyt[#Data],MATCH($B469,Výskyt[kód-P]),AH$7),"")</f>
        <v/>
      </c>
      <c r="AI469" s="48" t="str">
        <f ca="1">IF(AND($B469&gt;0,AI$7&gt;0),INDEX(Výskyt[#Data],MATCH($B469,Výskyt[kód-P]),AI$7),"")</f>
        <v/>
      </c>
      <c r="AJ469" s="48" t="str">
        <f ca="1">IF(AND($B469&gt;0,AJ$7&gt;0),INDEX(Výskyt[#Data],MATCH($B469,Výskyt[kód-P]),AJ$7),"")</f>
        <v/>
      </c>
      <c r="AK469" s="48" t="str">
        <f ca="1">IF(AND($B469&gt;0,AK$7&gt;0),INDEX(Výskyt[#Data],MATCH($B469,Výskyt[kód-P]),AK$7),"")</f>
        <v/>
      </c>
      <c r="AL469" s="48" t="str">
        <f ca="1">IF(AND($B469&gt;0,AL$7&gt;0),INDEX(Výskyt[#Data],MATCH($B469,Výskyt[kód-P]),AL$7),"")</f>
        <v/>
      </c>
      <c r="AM469" s="48" t="str">
        <f ca="1">IF(AND($B469&gt;0,AM$7&gt;0),INDEX(Výskyt[#Data],MATCH($B469,Výskyt[kód-P]),AM$7),"")</f>
        <v/>
      </c>
      <c r="AN469" s="48" t="str">
        <f ca="1">IF(AND($B469&gt;0,AN$7&gt;0),INDEX(Výskyt[#Data],MATCH($B469,Výskyt[kód-P]),AN$7),"")</f>
        <v/>
      </c>
      <c r="AO469" s="48" t="str">
        <f ca="1">IF(AND($B469&gt;0,AO$7&gt;0),INDEX(Výskyt[#Data],MATCH($B469,Výskyt[kód-P]),AO$7),"")</f>
        <v/>
      </c>
      <c r="AP469" s="48" t="str">
        <f ca="1">IF(AND($B469&gt;0,AP$7&gt;0),INDEX(Výskyt[#Data],MATCH($B469,Výskyt[kód-P]),AP$7),"")</f>
        <v/>
      </c>
      <c r="AQ469" s="48" t="str">
        <f ca="1">IF(AND($B469&gt;0,AQ$7&gt;0),INDEX(Výskyt[#Data],MATCH($B469,Výskyt[kód-P]),AQ$7),"")</f>
        <v/>
      </c>
      <c r="AR469" s="48" t="str">
        <f ca="1">IF(AND($B469&gt;0,AR$7&gt;0),INDEX(Výskyt[#Data],MATCH($B469,Výskyt[kód-P]),AR$7),"")</f>
        <v/>
      </c>
      <c r="AS469" s="48" t="str">
        <f ca="1">IF(AND($B469&gt;0,AS$7&gt;0),INDEX(Výskyt[#Data],MATCH($B469,Výskyt[kód-P]),AS$7),"")</f>
        <v/>
      </c>
      <c r="AT469" s="48" t="str">
        <f ca="1">IF(AND($B469&gt;0,AT$7&gt;0),INDEX(Výskyt[#Data],MATCH($B469,Výskyt[kód-P]),AT$7),"")</f>
        <v/>
      </c>
      <c r="AU469" s="48" t="str">
        <f ca="1">IF(AND($B469&gt;0,AU$7&gt;0),INDEX(Výskyt[#Data],MATCH($B469,Výskyt[kód-P]),AU$7),"")</f>
        <v/>
      </c>
      <c r="AV469" s="48" t="str">
        <f ca="1">IF(AND($B469&gt;0,AV$7&gt;0),INDEX(Výskyt[#Data],MATCH($B469,Výskyt[kód-P]),AV$7),"")</f>
        <v/>
      </c>
      <c r="AW469" s="48" t="str">
        <f ca="1">IF(AND($B469&gt;0,AW$7&gt;0),INDEX(Výskyt[#Data],MATCH($B469,Výskyt[kód-P]),AW$7),"")</f>
        <v/>
      </c>
      <c r="AX469" s="48" t="str">
        <f ca="1">IF(AND($B469&gt;0,AX$7&gt;0),INDEX(Výskyt[#Data],MATCH($B469,Výskyt[kód-P]),AX$7),"")</f>
        <v/>
      </c>
      <c r="AY469" s="48" t="str">
        <f ca="1">IF(AND($B469&gt;0,AY$7&gt;0),INDEX(Výskyt[#Data],MATCH($B469,Výskyt[kód-P]),AY$7),"")</f>
        <v/>
      </c>
      <c r="AZ469" s="48" t="str">
        <f ca="1">IF(AND($B469&gt;0,AZ$7&gt;0),INDEX(Výskyt[#Data],MATCH($B469,Výskyt[kód-P]),AZ$7),"")</f>
        <v/>
      </c>
      <c r="BA469" s="48" t="str">
        <f ca="1">IF(AND($B469&gt;0,BA$7&gt;0),INDEX(Výskyt[#Data],MATCH($B469,Výskyt[kód-P]),BA$7),"")</f>
        <v/>
      </c>
    </row>
    <row r="470" spans="1:53" x14ac:dyDescent="0.4">
      <c r="A470" s="54">
        <v>462</v>
      </c>
      <c r="B470" s="55" t="str">
        <f>IFERROR(INDEX(Výskyt[[poradie]:[kód-P]],MATCH(A470,Výskyt[poradie],0),2),"")</f>
        <v/>
      </c>
      <c r="C470" s="55" t="str">
        <f>IFERROR(INDEX(Cenník[[Kód]:[Názov]],MATCH($B470,Cenník[Kód]),2),"")</f>
        <v/>
      </c>
      <c r="D470" s="48" t="str">
        <f t="shared" ca="1" si="22"/>
        <v/>
      </c>
      <c r="E470" s="56" t="str">
        <f>IFERROR(INDEX(Cenník[[KódN]:[JC]],MATCH($B470,Cenník[KódN]),2),"")</f>
        <v/>
      </c>
      <c r="F470" s="57" t="str">
        <f t="shared" ca="1" si="23"/>
        <v/>
      </c>
      <c r="G470" s="42"/>
      <c r="H470" s="58" t="str">
        <f t="shared" si="24"/>
        <v/>
      </c>
      <c r="I470" s="48" t="str">
        <f ca="1">IF(AND($B470&gt;0,I$7&gt;0),INDEX(Výskyt[#Data],MATCH($B470,Výskyt[kód-P]),I$7),"")</f>
        <v/>
      </c>
      <c r="J470" s="48" t="str">
        <f ca="1">IF(AND($B470&gt;0,J$7&gt;0),INDEX(Výskyt[#Data],MATCH($B470,Výskyt[kód-P]),J$7),"")</f>
        <v/>
      </c>
      <c r="K470" s="48" t="str">
        <f ca="1">IF(AND($B470&gt;0,K$7&gt;0),INDEX(Výskyt[#Data],MATCH($B470,Výskyt[kód-P]),K$7),"")</f>
        <v/>
      </c>
      <c r="L470" s="48" t="str">
        <f ca="1">IF(AND($B470&gt;0,L$7&gt;0),INDEX(Výskyt[#Data],MATCH($B470,Výskyt[kód-P]),L$7),"")</f>
        <v/>
      </c>
      <c r="M470" s="48" t="str">
        <f ca="1">IF(AND($B470&gt;0,M$7&gt;0),INDEX(Výskyt[#Data],MATCH($B470,Výskyt[kód-P]),M$7),"")</f>
        <v/>
      </c>
      <c r="N470" s="48" t="str">
        <f ca="1">IF(AND($B470&gt;0,N$7&gt;0),INDEX(Výskyt[#Data],MATCH($B470,Výskyt[kód-P]),N$7),"")</f>
        <v/>
      </c>
      <c r="O470" s="48" t="str">
        <f ca="1">IF(AND($B470&gt;0,O$7&gt;0),INDEX(Výskyt[#Data],MATCH($B470,Výskyt[kód-P]),O$7),"")</f>
        <v/>
      </c>
      <c r="P470" s="48" t="str">
        <f ca="1">IF(AND($B470&gt;0,P$7&gt;0),INDEX(Výskyt[#Data],MATCH($B470,Výskyt[kód-P]),P$7),"")</f>
        <v/>
      </c>
      <c r="Q470" s="48" t="str">
        <f ca="1">IF(AND($B470&gt;0,Q$7&gt;0),INDEX(Výskyt[#Data],MATCH($B470,Výskyt[kód-P]),Q$7),"")</f>
        <v/>
      </c>
      <c r="R470" s="48" t="str">
        <f ca="1">IF(AND($B470&gt;0,R$7&gt;0),INDEX(Výskyt[#Data],MATCH($B470,Výskyt[kód-P]),R$7),"")</f>
        <v/>
      </c>
      <c r="S470" s="48" t="str">
        <f ca="1">IF(AND($B470&gt;0,S$7&gt;0),INDEX(Výskyt[#Data],MATCH($B470,Výskyt[kód-P]),S$7),"")</f>
        <v/>
      </c>
      <c r="T470" s="48" t="str">
        <f ca="1">IF(AND($B470&gt;0,T$7&gt;0),INDEX(Výskyt[#Data],MATCH($B470,Výskyt[kód-P]),T$7),"")</f>
        <v/>
      </c>
      <c r="U470" s="48" t="str">
        <f ca="1">IF(AND($B470&gt;0,U$7&gt;0),INDEX(Výskyt[#Data],MATCH($B470,Výskyt[kód-P]),U$7),"")</f>
        <v/>
      </c>
      <c r="V470" s="48" t="str">
        <f ca="1">IF(AND($B470&gt;0,V$7&gt;0),INDEX(Výskyt[#Data],MATCH($B470,Výskyt[kód-P]),V$7),"")</f>
        <v/>
      </c>
      <c r="W470" s="48" t="str">
        <f ca="1">IF(AND($B470&gt;0,W$7&gt;0),INDEX(Výskyt[#Data],MATCH($B470,Výskyt[kód-P]),W$7),"")</f>
        <v/>
      </c>
      <c r="X470" s="48" t="str">
        <f ca="1">IF(AND($B470&gt;0,X$7&gt;0),INDEX(Výskyt[#Data],MATCH($B470,Výskyt[kód-P]),X$7),"")</f>
        <v/>
      </c>
      <c r="Y470" s="48" t="str">
        <f ca="1">IF(AND($B470&gt;0,Y$7&gt;0),INDEX(Výskyt[#Data],MATCH($B470,Výskyt[kód-P]),Y$7),"")</f>
        <v/>
      </c>
      <c r="Z470" s="48" t="str">
        <f ca="1">IF(AND($B470&gt;0,Z$7&gt;0),INDEX(Výskyt[#Data],MATCH($B470,Výskyt[kód-P]),Z$7),"")</f>
        <v/>
      </c>
      <c r="AA470" s="48" t="str">
        <f ca="1">IF(AND($B470&gt;0,AA$7&gt;0),INDEX(Výskyt[#Data],MATCH($B470,Výskyt[kód-P]),AA$7),"")</f>
        <v/>
      </c>
      <c r="AB470" s="48" t="str">
        <f ca="1">IF(AND($B470&gt;0,AB$7&gt;0),INDEX(Výskyt[#Data],MATCH($B470,Výskyt[kód-P]),AB$7),"")</f>
        <v/>
      </c>
      <c r="AC470" s="48" t="str">
        <f ca="1">IF(AND($B470&gt;0,AC$7&gt;0),INDEX(Výskyt[#Data],MATCH($B470,Výskyt[kód-P]),AC$7),"")</f>
        <v/>
      </c>
      <c r="AD470" s="48" t="str">
        <f ca="1">IF(AND($B470&gt;0,AD$7&gt;0),INDEX(Výskyt[#Data],MATCH($B470,Výskyt[kód-P]),AD$7),"")</f>
        <v/>
      </c>
      <c r="AE470" s="48" t="str">
        <f ca="1">IF(AND($B470&gt;0,AE$7&gt;0),INDEX(Výskyt[#Data],MATCH($B470,Výskyt[kód-P]),AE$7),"")</f>
        <v/>
      </c>
      <c r="AF470" s="48" t="str">
        <f ca="1">IF(AND($B470&gt;0,AF$7&gt;0),INDEX(Výskyt[#Data],MATCH($B470,Výskyt[kód-P]),AF$7),"")</f>
        <v/>
      </c>
      <c r="AG470" s="48" t="str">
        <f ca="1">IF(AND($B470&gt;0,AG$7&gt;0),INDEX(Výskyt[#Data],MATCH($B470,Výskyt[kód-P]),AG$7),"")</f>
        <v/>
      </c>
      <c r="AH470" s="48" t="str">
        <f ca="1">IF(AND($B470&gt;0,AH$7&gt;0),INDEX(Výskyt[#Data],MATCH($B470,Výskyt[kód-P]),AH$7),"")</f>
        <v/>
      </c>
      <c r="AI470" s="48" t="str">
        <f ca="1">IF(AND($B470&gt;0,AI$7&gt;0),INDEX(Výskyt[#Data],MATCH($B470,Výskyt[kód-P]),AI$7),"")</f>
        <v/>
      </c>
      <c r="AJ470" s="48" t="str">
        <f ca="1">IF(AND($B470&gt;0,AJ$7&gt;0),INDEX(Výskyt[#Data],MATCH($B470,Výskyt[kód-P]),AJ$7),"")</f>
        <v/>
      </c>
      <c r="AK470" s="48" t="str">
        <f ca="1">IF(AND($B470&gt;0,AK$7&gt;0),INDEX(Výskyt[#Data],MATCH($B470,Výskyt[kód-P]),AK$7),"")</f>
        <v/>
      </c>
      <c r="AL470" s="48" t="str">
        <f ca="1">IF(AND($B470&gt;0,AL$7&gt;0),INDEX(Výskyt[#Data],MATCH($B470,Výskyt[kód-P]),AL$7),"")</f>
        <v/>
      </c>
      <c r="AM470" s="48" t="str">
        <f ca="1">IF(AND($B470&gt;0,AM$7&gt;0),INDEX(Výskyt[#Data],MATCH($B470,Výskyt[kód-P]),AM$7),"")</f>
        <v/>
      </c>
      <c r="AN470" s="48" t="str">
        <f ca="1">IF(AND($B470&gt;0,AN$7&gt;0),INDEX(Výskyt[#Data],MATCH($B470,Výskyt[kód-P]),AN$7),"")</f>
        <v/>
      </c>
      <c r="AO470" s="48" t="str">
        <f ca="1">IF(AND($B470&gt;0,AO$7&gt;0),INDEX(Výskyt[#Data],MATCH($B470,Výskyt[kód-P]),AO$7),"")</f>
        <v/>
      </c>
      <c r="AP470" s="48" t="str">
        <f ca="1">IF(AND($B470&gt;0,AP$7&gt;0),INDEX(Výskyt[#Data],MATCH($B470,Výskyt[kód-P]),AP$7),"")</f>
        <v/>
      </c>
      <c r="AQ470" s="48" t="str">
        <f ca="1">IF(AND($B470&gt;0,AQ$7&gt;0),INDEX(Výskyt[#Data],MATCH($B470,Výskyt[kód-P]),AQ$7),"")</f>
        <v/>
      </c>
      <c r="AR470" s="48" t="str">
        <f ca="1">IF(AND($B470&gt;0,AR$7&gt;0),INDEX(Výskyt[#Data],MATCH($B470,Výskyt[kód-P]),AR$7),"")</f>
        <v/>
      </c>
      <c r="AS470" s="48" t="str">
        <f ca="1">IF(AND($B470&gt;0,AS$7&gt;0),INDEX(Výskyt[#Data],MATCH($B470,Výskyt[kód-P]),AS$7),"")</f>
        <v/>
      </c>
      <c r="AT470" s="48" t="str">
        <f ca="1">IF(AND($B470&gt;0,AT$7&gt;0),INDEX(Výskyt[#Data],MATCH($B470,Výskyt[kód-P]),AT$7),"")</f>
        <v/>
      </c>
      <c r="AU470" s="48" t="str">
        <f ca="1">IF(AND($B470&gt;0,AU$7&gt;0),INDEX(Výskyt[#Data],MATCH($B470,Výskyt[kód-P]),AU$7),"")</f>
        <v/>
      </c>
      <c r="AV470" s="48" t="str">
        <f ca="1">IF(AND($B470&gt;0,AV$7&gt;0),INDEX(Výskyt[#Data],MATCH($B470,Výskyt[kód-P]),AV$7),"")</f>
        <v/>
      </c>
      <c r="AW470" s="48" t="str">
        <f ca="1">IF(AND($B470&gt;0,AW$7&gt;0),INDEX(Výskyt[#Data],MATCH($B470,Výskyt[kód-P]),AW$7),"")</f>
        <v/>
      </c>
      <c r="AX470" s="48" t="str">
        <f ca="1">IF(AND($B470&gt;0,AX$7&gt;0),INDEX(Výskyt[#Data],MATCH($B470,Výskyt[kód-P]),AX$7),"")</f>
        <v/>
      </c>
      <c r="AY470" s="48" t="str">
        <f ca="1">IF(AND($B470&gt;0,AY$7&gt;0),INDEX(Výskyt[#Data],MATCH($B470,Výskyt[kód-P]),AY$7),"")</f>
        <v/>
      </c>
      <c r="AZ470" s="48" t="str">
        <f ca="1">IF(AND($B470&gt;0,AZ$7&gt;0),INDEX(Výskyt[#Data],MATCH($B470,Výskyt[kód-P]),AZ$7),"")</f>
        <v/>
      </c>
      <c r="BA470" s="48" t="str">
        <f ca="1">IF(AND($B470&gt;0,BA$7&gt;0),INDEX(Výskyt[#Data],MATCH($B470,Výskyt[kód-P]),BA$7),"")</f>
        <v/>
      </c>
    </row>
    <row r="471" spans="1:53" x14ac:dyDescent="0.4">
      <c r="A471" s="54">
        <v>463</v>
      </c>
      <c r="B471" s="55" t="str">
        <f>IFERROR(INDEX(Výskyt[[poradie]:[kód-P]],MATCH(A471,Výskyt[poradie],0),2),"")</f>
        <v/>
      </c>
      <c r="C471" s="55" t="str">
        <f>IFERROR(INDEX(Cenník[[Kód]:[Názov]],MATCH($B471,Cenník[Kód]),2),"")</f>
        <v/>
      </c>
      <c r="D471" s="48" t="str">
        <f t="shared" ca="1" si="22"/>
        <v/>
      </c>
      <c r="E471" s="56" t="str">
        <f>IFERROR(INDEX(Cenník[[KódN]:[JC]],MATCH($B471,Cenník[KódN]),2),"")</f>
        <v/>
      </c>
      <c r="F471" s="57" t="str">
        <f t="shared" ca="1" si="23"/>
        <v/>
      </c>
      <c r="G471" s="42"/>
      <c r="H471" s="58" t="str">
        <f t="shared" si="24"/>
        <v/>
      </c>
      <c r="I471" s="48" t="str">
        <f ca="1">IF(AND($B471&gt;0,I$7&gt;0),INDEX(Výskyt[#Data],MATCH($B471,Výskyt[kód-P]),I$7),"")</f>
        <v/>
      </c>
      <c r="J471" s="48" t="str">
        <f ca="1">IF(AND($B471&gt;0,J$7&gt;0),INDEX(Výskyt[#Data],MATCH($B471,Výskyt[kód-P]),J$7),"")</f>
        <v/>
      </c>
      <c r="K471" s="48" t="str">
        <f ca="1">IF(AND($B471&gt;0,K$7&gt;0),INDEX(Výskyt[#Data],MATCH($B471,Výskyt[kód-P]),K$7),"")</f>
        <v/>
      </c>
      <c r="L471" s="48" t="str">
        <f ca="1">IF(AND($B471&gt;0,L$7&gt;0),INDEX(Výskyt[#Data],MATCH($B471,Výskyt[kód-P]),L$7),"")</f>
        <v/>
      </c>
      <c r="M471" s="48" t="str">
        <f ca="1">IF(AND($B471&gt;0,M$7&gt;0),INDEX(Výskyt[#Data],MATCH($B471,Výskyt[kód-P]),M$7),"")</f>
        <v/>
      </c>
      <c r="N471" s="48" t="str">
        <f ca="1">IF(AND($B471&gt;0,N$7&gt;0),INDEX(Výskyt[#Data],MATCH($B471,Výskyt[kód-P]),N$7),"")</f>
        <v/>
      </c>
      <c r="O471" s="48" t="str">
        <f ca="1">IF(AND($B471&gt;0,O$7&gt;0),INDEX(Výskyt[#Data],MATCH($B471,Výskyt[kód-P]),O$7),"")</f>
        <v/>
      </c>
      <c r="P471" s="48" t="str">
        <f ca="1">IF(AND($B471&gt;0,P$7&gt;0),INDEX(Výskyt[#Data],MATCH($B471,Výskyt[kód-P]),P$7),"")</f>
        <v/>
      </c>
      <c r="Q471" s="48" t="str">
        <f ca="1">IF(AND($B471&gt;0,Q$7&gt;0),INDEX(Výskyt[#Data],MATCH($B471,Výskyt[kód-P]),Q$7),"")</f>
        <v/>
      </c>
      <c r="R471" s="48" t="str">
        <f ca="1">IF(AND($B471&gt;0,R$7&gt;0),INDEX(Výskyt[#Data],MATCH($B471,Výskyt[kód-P]),R$7),"")</f>
        <v/>
      </c>
      <c r="S471" s="48" t="str">
        <f ca="1">IF(AND($B471&gt;0,S$7&gt;0),INDEX(Výskyt[#Data],MATCH($B471,Výskyt[kód-P]),S$7),"")</f>
        <v/>
      </c>
      <c r="T471" s="48" t="str">
        <f ca="1">IF(AND($B471&gt;0,T$7&gt;0),INDEX(Výskyt[#Data],MATCH($B471,Výskyt[kód-P]),T$7),"")</f>
        <v/>
      </c>
      <c r="U471" s="48" t="str">
        <f ca="1">IF(AND($B471&gt;0,U$7&gt;0),INDEX(Výskyt[#Data],MATCH($B471,Výskyt[kód-P]),U$7),"")</f>
        <v/>
      </c>
      <c r="V471" s="48" t="str">
        <f ca="1">IF(AND($B471&gt;0,V$7&gt;0),INDEX(Výskyt[#Data],MATCH($B471,Výskyt[kód-P]),V$7),"")</f>
        <v/>
      </c>
      <c r="W471" s="48" t="str">
        <f ca="1">IF(AND($B471&gt;0,W$7&gt;0),INDEX(Výskyt[#Data],MATCH($B471,Výskyt[kód-P]),W$7),"")</f>
        <v/>
      </c>
      <c r="X471" s="48" t="str">
        <f ca="1">IF(AND($B471&gt;0,X$7&gt;0),INDEX(Výskyt[#Data],MATCH($B471,Výskyt[kód-P]),X$7),"")</f>
        <v/>
      </c>
      <c r="Y471" s="48" t="str">
        <f ca="1">IF(AND($B471&gt;0,Y$7&gt;0),INDEX(Výskyt[#Data],MATCH($B471,Výskyt[kód-P]),Y$7),"")</f>
        <v/>
      </c>
      <c r="Z471" s="48" t="str">
        <f ca="1">IF(AND($B471&gt;0,Z$7&gt;0),INDEX(Výskyt[#Data],MATCH($B471,Výskyt[kód-P]),Z$7),"")</f>
        <v/>
      </c>
      <c r="AA471" s="48" t="str">
        <f ca="1">IF(AND($B471&gt;0,AA$7&gt;0),INDEX(Výskyt[#Data],MATCH($B471,Výskyt[kód-P]),AA$7),"")</f>
        <v/>
      </c>
      <c r="AB471" s="48" t="str">
        <f ca="1">IF(AND($B471&gt;0,AB$7&gt;0),INDEX(Výskyt[#Data],MATCH($B471,Výskyt[kód-P]),AB$7),"")</f>
        <v/>
      </c>
      <c r="AC471" s="48" t="str">
        <f ca="1">IF(AND($B471&gt;0,AC$7&gt;0),INDEX(Výskyt[#Data],MATCH($B471,Výskyt[kód-P]),AC$7),"")</f>
        <v/>
      </c>
      <c r="AD471" s="48" t="str">
        <f ca="1">IF(AND($B471&gt;0,AD$7&gt;0),INDEX(Výskyt[#Data],MATCH($B471,Výskyt[kód-P]),AD$7),"")</f>
        <v/>
      </c>
      <c r="AE471" s="48" t="str">
        <f ca="1">IF(AND($B471&gt;0,AE$7&gt;0),INDEX(Výskyt[#Data],MATCH($B471,Výskyt[kód-P]),AE$7),"")</f>
        <v/>
      </c>
      <c r="AF471" s="48" t="str">
        <f ca="1">IF(AND($B471&gt;0,AF$7&gt;0),INDEX(Výskyt[#Data],MATCH($B471,Výskyt[kód-P]),AF$7),"")</f>
        <v/>
      </c>
      <c r="AG471" s="48" t="str">
        <f ca="1">IF(AND($B471&gt;0,AG$7&gt;0),INDEX(Výskyt[#Data],MATCH($B471,Výskyt[kód-P]),AG$7),"")</f>
        <v/>
      </c>
      <c r="AH471" s="48" t="str">
        <f ca="1">IF(AND($B471&gt;0,AH$7&gt;0),INDEX(Výskyt[#Data],MATCH($B471,Výskyt[kód-P]),AH$7),"")</f>
        <v/>
      </c>
      <c r="AI471" s="48" t="str">
        <f ca="1">IF(AND($B471&gt;0,AI$7&gt;0),INDEX(Výskyt[#Data],MATCH($B471,Výskyt[kód-P]),AI$7),"")</f>
        <v/>
      </c>
      <c r="AJ471" s="48" t="str">
        <f ca="1">IF(AND($B471&gt;0,AJ$7&gt;0),INDEX(Výskyt[#Data],MATCH($B471,Výskyt[kód-P]),AJ$7),"")</f>
        <v/>
      </c>
      <c r="AK471" s="48" t="str">
        <f ca="1">IF(AND($B471&gt;0,AK$7&gt;0),INDEX(Výskyt[#Data],MATCH($B471,Výskyt[kód-P]),AK$7),"")</f>
        <v/>
      </c>
      <c r="AL471" s="48" t="str">
        <f ca="1">IF(AND($B471&gt;0,AL$7&gt;0),INDEX(Výskyt[#Data],MATCH($B471,Výskyt[kód-P]),AL$7),"")</f>
        <v/>
      </c>
      <c r="AM471" s="48" t="str">
        <f ca="1">IF(AND($B471&gt;0,AM$7&gt;0),INDEX(Výskyt[#Data],MATCH($B471,Výskyt[kód-P]),AM$7),"")</f>
        <v/>
      </c>
      <c r="AN471" s="48" t="str">
        <f ca="1">IF(AND($B471&gt;0,AN$7&gt;0),INDEX(Výskyt[#Data],MATCH($B471,Výskyt[kód-P]),AN$7),"")</f>
        <v/>
      </c>
      <c r="AO471" s="48" t="str">
        <f ca="1">IF(AND($B471&gt;0,AO$7&gt;0),INDEX(Výskyt[#Data],MATCH($B471,Výskyt[kód-P]),AO$7),"")</f>
        <v/>
      </c>
      <c r="AP471" s="48" t="str">
        <f ca="1">IF(AND($B471&gt;0,AP$7&gt;0),INDEX(Výskyt[#Data],MATCH($B471,Výskyt[kód-P]),AP$7),"")</f>
        <v/>
      </c>
      <c r="AQ471" s="48" t="str">
        <f ca="1">IF(AND($B471&gt;0,AQ$7&gt;0),INDEX(Výskyt[#Data],MATCH($B471,Výskyt[kód-P]),AQ$7),"")</f>
        <v/>
      </c>
      <c r="AR471" s="48" t="str">
        <f ca="1">IF(AND($B471&gt;0,AR$7&gt;0),INDEX(Výskyt[#Data],MATCH($B471,Výskyt[kód-P]),AR$7),"")</f>
        <v/>
      </c>
      <c r="AS471" s="48" t="str">
        <f ca="1">IF(AND($B471&gt;0,AS$7&gt;0),INDEX(Výskyt[#Data],MATCH($B471,Výskyt[kód-P]),AS$7),"")</f>
        <v/>
      </c>
      <c r="AT471" s="48" t="str">
        <f ca="1">IF(AND($B471&gt;0,AT$7&gt;0),INDEX(Výskyt[#Data],MATCH($B471,Výskyt[kód-P]),AT$7),"")</f>
        <v/>
      </c>
      <c r="AU471" s="48" t="str">
        <f ca="1">IF(AND($B471&gt;0,AU$7&gt;0),INDEX(Výskyt[#Data],MATCH($B471,Výskyt[kód-P]),AU$7),"")</f>
        <v/>
      </c>
      <c r="AV471" s="48" t="str">
        <f ca="1">IF(AND($B471&gt;0,AV$7&gt;0),INDEX(Výskyt[#Data],MATCH($B471,Výskyt[kód-P]),AV$7),"")</f>
        <v/>
      </c>
      <c r="AW471" s="48" t="str">
        <f ca="1">IF(AND($B471&gt;0,AW$7&gt;0),INDEX(Výskyt[#Data],MATCH($B471,Výskyt[kód-P]),AW$7),"")</f>
        <v/>
      </c>
      <c r="AX471" s="48" t="str">
        <f ca="1">IF(AND($B471&gt;0,AX$7&gt;0),INDEX(Výskyt[#Data],MATCH($B471,Výskyt[kód-P]),AX$7),"")</f>
        <v/>
      </c>
      <c r="AY471" s="48" t="str">
        <f ca="1">IF(AND($B471&gt;0,AY$7&gt;0),INDEX(Výskyt[#Data],MATCH($B471,Výskyt[kód-P]),AY$7),"")</f>
        <v/>
      </c>
      <c r="AZ471" s="48" t="str">
        <f ca="1">IF(AND($B471&gt;0,AZ$7&gt;0),INDEX(Výskyt[#Data],MATCH($B471,Výskyt[kód-P]),AZ$7),"")</f>
        <v/>
      </c>
      <c r="BA471" s="48" t="str">
        <f ca="1">IF(AND($B471&gt;0,BA$7&gt;0),INDEX(Výskyt[#Data],MATCH($B471,Výskyt[kód-P]),BA$7),"")</f>
        <v/>
      </c>
    </row>
    <row r="472" spans="1:53" x14ac:dyDescent="0.4">
      <c r="A472" s="54">
        <v>464</v>
      </c>
      <c r="B472" s="55" t="str">
        <f>IFERROR(INDEX(Výskyt[[poradie]:[kód-P]],MATCH(A472,Výskyt[poradie],0),2),"")</f>
        <v/>
      </c>
      <c r="C472" s="55" t="str">
        <f>IFERROR(INDEX(Cenník[[Kód]:[Názov]],MATCH($B472,Cenník[Kód]),2),"")</f>
        <v/>
      </c>
      <c r="D472" s="48" t="str">
        <f t="shared" ca="1" si="22"/>
        <v/>
      </c>
      <c r="E472" s="56" t="str">
        <f>IFERROR(INDEX(Cenník[[KódN]:[JC]],MATCH($B472,Cenník[KódN]),2),"")</f>
        <v/>
      </c>
      <c r="F472" s="57" t="str">
        <f t="shared" ca="1" si="23"/>
        <v/>
      </c>
      <c r="G472" s="42"/>
      <c r="H472" s="58" t="str">
        <f t="shared" si="24"/>
        <v/>
      </c>
      <c r="I472" s="48" t="str">
        <f ca="1">IF(AND($B472&gt;0,I$7&gt;0),INDEX(Výskyt[#Data],MATCH($B472,Výskyt[kód-P]),I$7),"")</f>
        <v/>
      </c>
      <c r="J472" s="48" t="str">
        <f ca="1">IF(AND($B472&gt;0,J$7&gt;0),INDEX(Výskyt[#Data],MATCH($B472,Výskyt[kód-P]),J$7),"")</f>
        <v/>
      </c>
      <c r="K472" s="48" t="str">
        <f ca="1">IF(AND($B472&gt;0,K$7&gt;0),INDEX(Výskyt[#Data],MATCH($B472,Výskyt[kód-P]),K$7),"")</f>
        <v/>
      </c>
      <c r="L472" s="48" t="str">
        <f ca="1">IF(AND($B472&gt;0,L$7&gt;0),INDEX(Výskyt[#Data],MATCH($B472,Výskyt[kód-P]),L$7),"")</f>
        <v/>
      </c>
      <c r="M472" s="48" t="str">
        <f ca="1">IF(AND($B472&gt;0,M$7&gt;0),INDEX(Výskyt[#Data],MATCH($B472,Výskyt[kód-P]),M$7),"")</f>
        <v/>
      </c>
      <c r="N472" s="48" t="str">
        <f ca="1">IF(AND($B472&gt;0,N$7&gt;0),INDEX(Výskyt[#Data],MATCH($B472,Výskyt[kód-P]),N$7),"")</f>
        <v/>
      </c>
      <c r="O472" s="48" t="str">
        <f ca="1">IF(AND($B472&gt;0,O$7&gt;0),INDEX(Výskyt[#Data],MATCH($B472,Výskyt[kód-P]),O$7),"")</f>
        <v/>
      </c>
      <c r="P472" s="48" t="str">
        <f ca="1">IF(AND($B472&gt;0,P$7&gt;0),INDEX(Výskyt[#Data],MATCH($B472,Výskyt[kód-P]),P$7),"")</f>
        <v/>
      </c>
      <c r="Q472" s="48" t="str">
        <f ca="1">IF(AND($B472&gt;0,Q$7&gt;0),INDEX(Výskyt[#Data],MATCH($B472,Výskyt[kód-P]),Q$7),"")</f>
        <v/>
      </c>
      <c r="R472" s="48" t="str">
        <f ca="1">IF(AND($B472&gt;0,R$7&gt;0),INDEX(Výskyt[#Data],MATCH($B472,Výskyt[kód-P]),R$7),"")</f>
        <v/>
      </c>
      <c r="S472" s="48" t="str">
        <f ca="1">IF(AND($B472&gt;0,S$7&gt;0),INDEX(Výskyt[#Data],MATCH($B472,Výskyt[kód-P]),S$7),"")</f>
        <v/>
      </c>
      <c r="T472" s="48" t="str">
        <f ca="1">IF(AND($B472&gt;0,T$7&gt;0),INDEX(Výskyt[#Data],MATCH($B472,Výskyt[kód-P]),T$7),"")</f>
        <v/>
      </c>
      <c r="U472" s="48" t="str">
        <f ca="1">IF(AND($B472&gt;0,U$7&gt;0),INDEX(Výskyt[#Data],MATCH($B472,Výskyt[kód-P]),U$7),"")</f>
        <v/>
      </c>
      <c r="V472" s="48" t="str">
        <f ca="1">IF(AND($B472&gt;0,V$7&gt;0),INDEX(Výskyt[#Data],MATCH($B472,Výskyt[kód-P]),V$7),"")</f>
        <v/>
      </c>
      <c r="W472" s="48" t="str">
        <f ca="1">IF(AND($B472&gt;0,W$7&gt;0),INDEX(Výskyt[#Data],MATCH($B472,Výskyt[kód-P]),W$7),"")</f>
        <v/>
      </c>
      <c r="X472" s="48" t="str">
        <f ca="1">IF(AND($B472&gt;0,X$7&gt;0),INDEX(Výskyt[#Data],MATCH($B472,Výskyt[kód-P]),X$7),"")</f>
        <v/>
      </c>
      <c r="Y472" s="48" t="str">
        <f ca="1">IF(AND($B472&gt;0,Y$7&gt;0),INDEX(Výskyt[#Data],MATCH($B472,Výskyt[kód-P]),Y$7),"")</f>
        <v/>
      </c>
      <c r="Z472" s="48" t="str">
        <f ca="1">IF(AND($B472&gt;0,Z$7&gt;0),INDEX(Výskyt[#Data],MATCH($B472,Výskyt[kód-P]),Z$7),"")</f>
        <v/>
      </c>
      <c r="AA472" s="48" t="str">
        <f ca="1">IF(AND($B472&gt;0,AA$7&gt;0),INDEX(Výskyt[#Data],MATCH($B472,Výskyt[kód-P]),AA$7),"")</f>
        <v/>
      </c>
      <c r="AB472" s="48" t="str">
        <f ca="1">IF(AND($B472&gt;0,AB$7&gt;0),INDEX(Výskyt[#Data],MATCH($B472,Výskyt[kód-P]),AB$7),"")</f>
        <v/>
      </c>
      <c r="AC472" s="48" t="str">
        <f ca="1">IF(AND($B472&gt;0,AC$7&gt;0),INDEX(Výskyt[#Data],MATCH($B472,Výskyt[kód-P]),AC$7),"")</f>
        <v/>
      </c>
      <c r="AD472" s="48" t="str">
        <f ca="1">IF(AND($B472&gt;0,AD$7&gt;0),INDEX(Výskyt[#Data],MATCH($B472,Výskyt[kód-P]),AD$7),"")</f>
        <v/>
      </c>
      <c r="AE472" s="48" t="str">
        <f ca="1">IF(AND($B472&gt;0,AE$7&gt;0),INDEX(Výskyt[#Data],MATCH($B472,Výskyt[kód-P]),AE$7),"")</f>
        <v/>
      </c>
      <c r="AF472" s="48" t="str">
        <f ca="1">IF(AND($B472&gt;0,AF$7&gt;0),INDEX(Výskyt[#Data],MATCH($B472,Výskyt[kód-P]),AF$7),"")</f>
        <v/>
      </c>
      <c r="AG472" s="48" t="str">
        <f ca="1">IF(AND($B472&gt;0,AG$7&gt;0),INDEX(Výskyt[#Data],MATCH($B472,Výskyt[kód-P]),AG$7),"")</f>
        <v/>
      </c>
      <c r="AH472" s="48" t="str">
        <f ca="1">IF(AND($B472&gt;0,AH$7&gt;0),INDEX(Výskyt[#Data],MATCH($B472,Výskyt[kód-P]),AH$7),"")</f>
        <v/>
      </c>
      <c r="AI472" s="48" t="str">
        <f ca="1">IF(AND($B472&gt;0,AI$7&gt;0),INDEX(Výskyt[#Data],MATCH($B472,Výskyt[kód-P]),AI$7),"")</f>
        <v/>
      </c>
      <c r="AJ472" s="48" t="str">
        <f ca="1">IF(AND($B472&gt;0,AJ$7&gt;0),INDEX(Výskyt[#Data],MATCH($B472,Výskyt[kód-P]),AJ$7),"")</f>
        <v/>
      </c>
      <c r="AK472" s="48" t="str">
        <f ca="1">IF(AND($B472&gt;0,AK$7&gt;0),INDEX(Výskyt[#Data],MATCH($B472,Výskyt[kód-P]),AK$7),"")</f>
        <v/>
      </c>
      <c r="AL472" s="48" t="str">
        <f ca="1">IF(AND($B472&gt;0,AL$7&gt;0),INDEX(Výskyt[#Data],MATCH($B472,Výskyt[kód-P]),AL$7),"")</f>
        <v/>
      </c>
      <c r="AM472" s="48" t="str">
        <f ca="1">IF(AND($B472&gt;0,AM$7&gt;0),INDEX(Výskyt[#Data],MATCH($B472,Výskyt[kód-P]),AM$7),"")</f>
        <v/>
      </c>
      <c r="AN472" s="48" t="str">
        <f ca="1">IF(AND($B472&gt;0,AN$7&gt;0),INDEX(Výskyt[#Data],MATCH($B472,Výskyt[kód-P]),AN$7),"")</f>
        <v/>
      </c>
      <c r="AO472" s="48" t="str">
        <f ca="1">IF(AND($B472&gt;0,AO$7&gt;0),INDEX(Výskyt[#Data],MATCH($B472,Výskyt[kód-P]),AO$7),"")</f>
        <v/>
      </c>
      <c r="AP472" s="48" t="str">
        <f ca="1">IF(AND($B472&gt;0,AP$7&gt;0),INDEX(Výskyt[#Data],MATCH($B472,Výskyt[kód-P]),AP$7),"")</f>
        <v/>
      </c>
      <c r="AQ472" s="48" t="str">
        <f ca="1">IF(AND($B472&gt;0,AQ$7&gt;0),INDEX(Výskyt[#Data],MATCH($B472,Výskyt[kód-P]),AQ$7),"")</f>
        <v/>
      </c>
      <c r="AR472" s="48" t="str">
        <f ca="1">IF(AND($B472&gt;0,AR$7&gt;0),INDEX(Výskyt[#Data],MATCH($B472,Výskyt[kód-P]),AR$7),"")</f>
        <v/>
      </c>
      <c r="AS472" s="48" t="str">
        <f ca="1">IF(AND($B472&gt;0,AS$7&gt;0),INDEX(Výskyt[#Data],MATCH($B472,Výskyt[kód-P]),AS$7),"")</f>
        <v/>
      </c>
      <c r="AT472" s="48" t="str">
        <f ca="1">IF(AND($B472&gt;0,AT$7&gt;0),INDEX(Výskyt[#Data],MATCH($B472,Výskyt[kód-P]),AT$7),"")</f>
        <v/>
      </c>
      <c r="AU472" s="48" t="str">
        <f ca="1">IF(AND($B472&gt;0,AU$7&gt;0),INDEX(Výskyt[#Data],MATCH($B472,Výskyt[kód-P]),AU$7),"")</f>
        <v/>
      </c>
      <c r="AV472" s="48" t="str">
        <f ca="1">IF(AND($B472&gt;0,AV$7&gt;0),INDEX(Výskyt[#Data],MATCH($B472,Výskyt[kód-P]),AV$7),"")</f>
        <v/>
      </c>
      <c r="AW472" s="48" t="str">
        <f ca="1">IF(AND($B472&gt;0,AW$7&gt;0),INDEX(Výskyt[#Data],MATCH($B472,Výskyt[kód-P]),AW$7),"")</f>
        <v/>
      </c>
      <c r="AX472" s="48" t="str">
        <f ca="1">IF(AND($B472&gt;0,AX$7&gt;0),INDEX(Výskyt[#Data],MATCH($B472,Výskyt[kód-P]),AX$7),"")</f>
        <v/>
      </c>
      <c r="AY472" s="48" t="str">
        <f ca="1">IF(AND($B472&gt;0,AY$7&gt;0),INDEX(Výskyt[#Data],MATCH($B472,Výskyt[kód-P]),AY$7),"")</f>
        <v/>
      </c>
      <c r="AZ472" s="48" t="str">
        <f ca="1">IF(AND($B472&gt;0,AZ$7&gt;0),INDEX(Výskyt[#Data],MATCH($B472,Výskyt[kód-P]),AZ$7),"")</f>
        <v/>
      </c>
      <c r="BA472" s="48" t="str">
        <f ca="1">IF(AND($B472&gt;0,BA$7&gt;0),INDEX(Výskyt[#Data],MATCH($B472,Výskyt[kód-P]),BA$7),"")</f>
        <v/>
      </c>
    </row>
    <row r="473" spans="1:53" x14ac:dyDescent="0.4">
      <c r="A473" s="54">
        <v>465</v>
      </c>
      <c r="B473" s="55" t="str">
        <f>IFERROR(INDEX(Výskyt[[poradie]:[kód-P]],MATCH(A473,Výskyt[poradie],0),2),"")</f>
        <v/>
      </c>
      <c r="C473" s="55" t="str">
        <f>IFERROR(INDEX(Cenník[[Kód]:[Názov]],MATCH($B473,Cenník[Kód]),2),"")</f>
        <v/>
      </c>
      <c r="D473" s="48" t="str">
        <f t="shared" ca="1" si="22"/>
        <v/>
      </c>
      <c r="E473" s="56" t="str">
        <f>IFERROR(INDEX(Cenník[[KódN]:[JC]],MATCH($B473,Cenník[KódN]),2),"")</f>
        <v/>
      </c>
      <c r="F473" s="57" t="str">
        <f t="shared" ca="1" si="23"/>
        <v/>
      </c>
      <c r="G473" s="42"/>
      <c r="H473" s="58" t="str">
        <f t="shared" si="24"/>
        <v/>
      </c>
      <c r="I473" s="48" t="str">
        <f ca="1">IF(AND($B473&gt;0,I$7&gt;0),INDEX(Výskyt[#Data],MATCH($B473,Výskyt[kód-P]),I$7),"")</f>
        <v/>
      </c>
      <c r="J473" s="48" t="str">
        <f ca="1">IF(AND($B473&gt;0,J$7&gt;0),INDEX(Výskyt[#Data],MATCH($B473,Výskyt[kód-P]),J$7),"")</f>
        <v/>
      </c>
      <c r="K473" s="48" t="str">
        <f ca="1">IF(AND($B473&gt;0,K$7&gt;0),INDEX(Výskyt[#Data],MATCH($B473,Výskyt[kód-P]),K$7),"")</f>
        <v/>
      </c>
      <c r="L473" s="48" t="str">
        <f ca="1">IF(AND($B473&gt;0,L$7&gt;0),INDEX(Výskyt[#Data],MATCH($B473,Výskyt[kód-P]),L$7),"")</f>
        <v/>
      </c>
      <c r="M473" s="48" t="str">
        <f ca="1">IF(AND($B473&gt;0,M$7&gt;0),INDEX(Výskyt[#Data],MATCH($B473,Výskyt[kód-P]),M$7),"")</f>
        <v/>
      </c>
      <c r="N473" s="48" t="str">
        <f ca="1">IF(AND($B473&gt;0,N$7&gt;0),INDEX(Výskyt[#Data],MATCH($B473,Výskyt[kód-P]),N$7),"")</f>
        <v/>
      </c>
      <c r="O473" s="48" t="str">
        <f ca="1">IF(AND($B473&gt;0,O$7&gt;0),INDEX(Výskyt[#Data],MATCH($B473,Výskyt[kód-P]),O$7),"")</f>
        <v/>
      </c>
      <c r="P473" s="48" t="str">
        <f ca="1">IF(AND($B473&gt;0,P$7&gt;0),INDEX(Výskyt[#Data],MATCH($B473,Výskyt[kód-P]),P$7),"")</f>
        <v/>
      </c>
      <c r="Q473" s="48" t="str">
        <f ca="1">IF(AND($B473&gt;0,Q$7&gt;0),INDEX(Výskyt[#Data],MATCH($B473,Výskyt[kód-P]),Q$7),"")</f>
        <v/>
      </c>
      <c r="R473" s="48" t="str">
        <f ca="1">IF(AND($B473&gt;0,R$7&gt;0),INDEX(Výskyt[#Data],MATCH($B473,Výskyt[kód-P]),R$7),"")</f>
        <v/>
      </c>
      <c r="S473" s="48" t="str">
        <f ca="1">IF(AND($B473&gt;0,S$7&gt;0),INDEX(Výskyt[#Data],MATCH($B473,Výskyt[kód-P]),S$7),"")</f>
        <v/>
      </c>
      <c r="T473" s="48" t="str">
        <f ca="1">IF(AND($B473&gt;0,T$7&gt;0),INDEX(Výskyt[#Data],MATCH($B473,Výskyt[kód-P]),T$7),"")</f>
        <v/>
      </c>
      <c r="U473" s="48" t="str">
        <f ca="1">IF(AND($B473&gt;0,U$7&gt;0),INDEX(Výskyt[#Data],MATCH($B473,Výskyt[kód-P]),U$7),"")</f>
        <v/>
      </c>
      <c r="V473" s="48" t="str">
        <f ca="1">IF(AND($B473&gt;0,V$7&gt;0),INDEX(Výskyt[#Data],MATCH($B473,Výskyt[kód-P]),V$7),"")</f>
        <v/>
      </c>
      <c r="W473" s="48" t="str">
        <f ca="1">IF(AND($B473&gt;0,W$7&gt;0),INDEX(Výskyt[#Data],MATCH($B473,Výskyt[kód-P]),W$7),"")</f>
        <v/>
      </c>
      <c r="X473" s="48" t="str">
        <f ca="1">IF(AND($B473&gt;0,X$7&gt;0),INDEX(Výskyt[#Data],MATCH($B473,Výskyt[kód-P]),X$7),"")</f>
        <v/>
      </c>
      <c r="Y473" s="48" t="str">
        <f ca="1">IF(AND($B473&gt;0,Y$7&gt;0),INDEX(Výskyt[#Data],MATCH($B473,Výskyt[kód-P]),Y$7),"")</f>
        <v/>
      </c>
      <c r="Z473" s="48" t="str">
        <f ca="1">IF(AND($B473&gt;0,Z$7&gt;0),INDEX(Výskyt[#Data],MATCH($B473,Výskyt[kód-P]),Z$7),"")</f>
        <v/>
      </c>
      <c r="AA473" s="48" t="str">
        <f ca="1">IF(AND($B473&gt;0,AA$7&gt;0),INDEX(Výskyt[#Data],MATCH($B473,Výskyt[kód-P]),AA$7),"")</f>
        <v/>
      </c>
      <c r="AB473" s="48" t="str">
        <f ca="1">IF(AND($B473&gt;0,AB$7&gt;0),INDEX(Výskyt[#Data],MATCH($B473,Výskyt[kód-P]),AB$7),"")</f>
        <v/>
      </c>
      <c r="AC473" s="48" t="str">
        <f ca="1">IF(AND($B473&gt;0,AC$7&gt;0),INDEX(Výskyt[#Data],MATCH($B473,Výskyt[kód-P]),AC$7),"")</f>
        <v/>
      </c>
      <c r="AD473" s="48" t="str">
        <f ca="1">IF(AND($B473&gt;0,AD$7&gt;0),INDEX(Výskyt[#Data],MATCH($B473,Výskyt[kód-P]),AD$7),"")</f>
        <v/>
      </c>
      <c r="AE473" s="48" t="str">
        <f ca="1">IF(AND($B473&gt;0,AE$7&gt;0),INDEX(Výskyt[#Data],MATCH($B473,Výskyt[kód-P]),AE$7),"")</f>
        <v/>
      </c>
      <c r="AF473" s="48" t="str">
        <f ca="1">IF(AND($B473&gt;0,AF$7&gt;0),INDEX(Výskyt[#Data],MATCH($B473,Výskyt[kód-P]),AF$7),"")</f>
        <v/>
      </c>
      <c r="AG473" s="48" t="str">
        <f ca="1">IF(AND($B473&gt;0,AG$7&gt;0),INDEX(Výskyt[#Data],MATCH($B473,Výskyt[kód-P]),AG$7),"")</f>
        <v/>
      </c>
      <c r="AH473" s="48" t="str">
        <f ca="1">IF(AND($B473&gt;0,AH$7&gt;0),INDEX(Výskyt[#Data],MATCH($B473,Výskyt[kód-P]),AH$7),"")</f>
        <v/>
      </c>
      <c r="AI473" s="48" t="str">
        <f ca="1">IF(AND($B473&gt;0,AI$7&gt;0),INDEX(Výskyt[#Data],MATCH($B473,Výskyt[kód-P]),AI$7),"")</f>
        <v/>
      </c>
      <c r="AJ473" s="48" t="str">
        <f ca="1">IF(AND($B473&gt;0,AJ$7&gt;0),INDEX(Výskyt[#Data],MATCH($B473,Výskyt[kód-P]),AJ$7),"")</f>
        <v/>
      </c>
      <c r="AK473" s="48" t="str">
        <f ca="1">IF(AND($B473&gt;0,AK$7&gt;0),INDEX(Výskyt[#Data],MATCH($B473,Výskyt[kód-P]),AK$7),"")</f>
        <v/>
      </c>
      <c r="AL473" s="48" t="str">
        <f ca="1">IF(AND($B473&gt;0,AL$7&gt;0),INDEX(Výskyt[#Data],MATCH($B473,Výskyt[kód-P]),AL$7),"")</f>
        <v/>
      </c>
      <c r="AM473" s="48" t="str">
        <f ca="1">IF(AND($B473&gt;0,AM$7&gt;0),INDEX(Výskyt[#Data],MATCH($B473,Výskyt[kód-P]),AM$7),"")</f>
        <v/>
      </c>
      <c r="AN473" s="48" t="str">
        <f ca="1">IF(AND($B473&gt;0,AN$7&gt;0),INDEX(Výskyt[#Data],MATCH($B473,Výskyt[kód-P]),AN$7),"")</f>
        <v/>
      </c>
      <c r="AO473" s="48" t="str">
        <f ca="1">IF(AND($B473&gt;0,AO$7&gt;0),INDEX(Výskyt[#Data],MATCH($B473,Výskyt[kód-P]),AO$7),"")</f>
        <v/>
      </c>
      <c r="AP473" s="48" t="str">
        <f ca="1">IF(AND($B473&gt;0,AP$7&gt;0),INDEX(Výskyt[#Data],MATCH($B473,Výskyt[kód-P]),AP$7),"")</f>
        <v/>
      </c>
      <c r="AQ473" s="48" t="str">
        <f ca="1">IF(AND($B473&gt;0,AQ$7&gt;0),INDEX(Výskyt[#Data],MATCH($B473,Výskyt[kód-P]),AQ$7),"")</f>
        <v/>
      </c>
      <c r="AR473" s="48" t="str">
        <f ca="1">IF(AND($B473&gt;0,AR$7&gt;0),INDEX(Výskyt[#Data],MATCH($B473,Výskyt[kód-P]),AR$7),"")</f>
        <v/>
      </c>
      <c r="AS473" s="48" t="str">
        <f ca="1">IF(AND($B473&gt;0,AS$7&gt;0),INDEX(Výskyt[#Data],MATCH($B473,Výskyt[kód-P]),AS$7),"")</f>
        <v/>
      </c>
      <c r="AT473" s="48" t="str">
        <f ca="1">IF(AND($B473&gt;0,AT$7&gt;0),INDEX(Výskyt[#Data],MATCH($B473,Výskyt[kód-P]),AT$7),"")</f>
        <v/>
      </c>
      <c r="AU473" s="48" t="str">
        <f ca="1">IF(AND($B473&gt;0,AU$7&gt;0),INDEX(Výskyt[#Data],MATCH($B473,Výskyt[kód-P]),AU$7),"")</f>
        <v/>
      </c>
      <c r="AV473" s="48" t="str">
        <f ca="1">IF(AND($B473&gt;0,AV$7&gt;0),INDEX(Výskyt[#Data],MATCH($B473,Výskyt[kód-P]),AV$7),"")</f>
        <v/>
      </c>
      <c r="AW473" s="48" t="str">
        <f ca="1">IF(AND($B473&gt;0,AW$7&gt;0),INDEX(Výskyt[#Data],MATCH($B473,Výskyt[kód-P]),AW$7),"")</f>
        <v/>
      </c>
      <c r="AX473" s="48" t="str">
        <f ca="1">IF(AND($B473&gt;0,AX$7&gt;0),INDEX(Výskyt[#Data],MATCH($B473,Výskyt[kód-P]),AX$7),"")</f>
        <v/>
      </c>
      <c r="AY473" s="48" t="str">
        <f ca="1">IF(AND($B473&gt;0,AY$7&gt;0),INDEX(Výskyt[#Data],MATCH($B473,Výskyt[kód-P]),AY$7),"")</f>
        <v/>
      </c>
      <c r="AZ473" s="48" t="str">
        <f ca="1">IF(AND($B473&gt;0,AZ$7&gt;0),INDEX(Výskyt[#Data],MATCH($B473,Výskyt[kód-P]),AZ$7),"")</f>
        <v/>
      </c>
      <c r="BA473" s="48" t="str">
        <f ca="1">IF(AND($B473&gt;0,BA$7&gt;0),INDEX(Výskyt[#Data],MATCH($B473,Výskyt[kód-P]),BA$7),"")</f>
        <v/>
      </c>
    </row>
    <row r="474" spans="1:53" x14ac:dyDescent="0.4">
      <c r="A474" s="54">
        <v>466</v>
      </c>
      <c r="B474" s="55" t="str">
        <f>IFERROR(INDEX(Výskyt[[poradie]:[kód-P]],MATCH(A474,Výskyt[poradie],0),2),"")</f>
        <v/>
      </c>
      <c r="C474" s="55" t="str">
        <f>IFERROR(INDEX(Cenník[[Kód]:[Názov]],MATCH($B474,Cenník[Kód]),2),"")</f>
        <v/>
      </c>
      <c r="D474" s="48" t="str">
        <f t="shared" ca="1" si="22"/>
        <v/>
      </c>
      <c r="E474" s="56" t="str">
        <f>IFERROR(INDEX(Cenník[[KódN]:[JC]],MATCH($B474,Cenník[KódN]),2),"")</f>
        <v/>
      </c>
      <c r="F474" s="57" t="str">
        <f t="shared" ca="1" si="23"/>
        <v/>
      </c>
      <c r="G474" s="42"/>
      <c r="H474" s="58" t="str">
        <f t="shared" si="24"/>
        <v/>
      </c>
      <c r="I474" s="48" t="str">
        <f ca="1">IF(AND($B474&gt;0,I$7&gt;0),INDEX(Výskyt[#Data],MATCH($B474,Výskyt[kód-P]),I$7),"")</f>
        <v/>
      </c>
      <c r="J474" s="48" t="str">
        <f ca="1">IF(AND($B474&gt;0,J$7&gt;0),INDEX(Výskyt[#Data],MATCH($B474,Výskyt[kód-P]),J$7),"")</f>
        <v/>
      </c>
      <c r="K474" s="48" t="str">
        <f ca="1">IF(AND($B474&gt;0,K$7&gt;0),INDEX(Výskyt[#Data],MATCH($B474,Výskyt[kód-P]),K$7),"")</f>
        <v/>
      </c>
      <c r="L474" s="48" t="str">
        <f ca="1">IF(AND($B474&gt;0,L$7&gt;0),INDEX(Výskyt[#Data],MATCH($B474,Výskyt[kód-P]),L$7),"")</f>
        <v/>
      </c>
      <c r="M474" s="48" t="str">
        <f ca="1">IF(AND($B474&gt;0,M$7&gt;0),INDEX(Výskyt[#Data],MATCH($B474,Výskyt[kód-P]),M$7),"")</f>
        <v/>
      </c>
      <c r="N474" s="48" t="str">
        <f ca="1">IF(AND($B474&gt;0,N$7&gt;0),INDEX(Výskyt[#Data],MATCH($B474,Výskyt[kód-P]),N$7),"")</f>
        <v/>
      </c>
      <c r="O474" s="48" t="str">
        <f ca="1">IF(AND($B474&gt;0,O$7&gt;0),INDEX(Výskyt[#Data],MATCH($B474,Výskyt[kód-P]),O$7),"")</f>
        <v/>
      </c>
      <c r="P474" s="48" t="str">
        <f ca="1">IF(AND($B474&gt;0,P$7&gt;0),INDEX(Výskyt[#Data],MATCH($B474,Výskyt[kód-P]),P$7),"")</f>
        <v/>
      </c>
      <c r="Q474" s="48" t="str">
        <f ca="1">IF(AND($B474&gt;0,Q$7&gt;0),INDEX(Výskyt[#Data],MATCH($B474,Výskyt[kód-P]),Q$7),"")</f>
        <v/>
      </c>
      <c r="R474" s="48" t="str">
        <f ca="1">IF(AND($B474&gt;0,R$7&gt;0),INDEX(Výskyt[#Data],MATCH($B474,Výskyt[kód-P]),R$7),"")</f>
        <v/>
      </c>
      <c r="S474" s="48" t="str">
        <f ca="1">IF(AND($B474&gt;0,S$7&gt;0),INDEX(Výskyt[#Data],MATCH($B474,Výskyt[kód-P]),S$7),"")</f>
        <v/>
      </c>
      <c r="T474" s="48" t="str">
        <f ca="1">IF(AND($B474&gt;0,T$7&gt;0),INDEX(Výskyt[#Data],MATCH($B474,Výskyt[kód-P]),T$7),"")</f>
        <v/>
      </c>
      <c r="U474" s="48" t="str">
        <f ca="1">IF(AND($B474&gt;0,U$7&gt;0),INDEX(Výskyt[#Data],MATCH($B474,Výskyt[kód-P]),U$7),"")</f>
        <v/>
      </c>
      <c r="V474" s="48" t="str">
        <f ca="1">IF(AND($B474&gt;0,V$7&gt;0),INDEX(Výskyt[#Data],MATCH($B474,Výskyt[kód-P]),V$7),"")</f>
        <v/>
      </c>
      <c r="W474" s="48" t="str">
        <f ca="1">IF(AND($B474&gt;0,W$7&gt;0),INDEX(Výskyt[#Data],MATCH($B474,Výskyt[kód-P]),W$7),"")</f>
        <v/>
      </c>
      <c r="X474" s="48" t="str">
        <f ca="1">IF(AND($B474&gt;0,X$7&gt;0),INDEX(Výskyt[#Data],MATCH($B474,Výskyt[kód-P]),X$7),"")</f>
        <v/>
      </c>
      <c r="Y474" s="48" t="str">
        <f ca="1">IF(AND($B474&gt;0,Y$7&gt;0),INDEX(Výskyt[#Data],MATCH($B474,Výskyt[kód-P]),Y$7),"")</f>
        <v/>
      </c>
      <c r="Z474" s="48" t="str">
        <f ca="1">IF(AND($B474&gt;0,Z$7&gt;0),INDEX(Výskyt[#Data],MATCH($B474,Výskyt[kód-P]),Z$7),"")</f>
        <v/>
      </c>
      <c r="AA474" s="48" t="str">
        <f ca="1">IF(AND($B474&gt;0,AA$7&gt;0),INDEX(Výskyt[#Data],MATCH($B474,Výskyt[kód-P]),AA$7),"")</f>
        <v/>
      </c>
      <c r="AB474" s="48" t="str">
        <f ca="1">IF(AND($B474&gt;0,AB$7&gt;0),INDEX(Výskyt[#Data],MATCH($B474,Výskyt[kód-P]),AB$7),"")</f>
        <v/>
      </c>
      <c r="AC474" s="48" t="str">
        <f ca="1">IF(AND($B474&gt;0,AC$7&gt;0),INDEX(Výskyt[#Data],MATCH($B474,Výskyt[kód-P]),AC$7),"")</f>
        <v/>
      </c>
      <c r="AD474" s="48" t="str">
        <f ca="1">IF(AND($B474&gt;0,AD$7&gt;0),INDEX(Výskyt[#Data],MATCH($B474,Výskyt[kód-P]),AD$7),"")</f>
        <v/>
      </c>
      <c r="AE474" s="48" t="str">
        <f ca="1">IF(AND($B474&gt;0,AE$7&gt;0),INDEX(Výskyt[#Data],MATCH($B474,Výskyt[kód-P]),AE$7),"")</f>
        <v/>
      </c>
      <c r="AF474" s="48" t="str">
        <f ca="1">IF(AND($B474&gt;0,AF$7&gt;0),INDEX(Výskyt[#Data],MATCH($B474,Výskyt[kód-P]),AF$7),"")</f>
        <v/>
      </c>
      <c r="AG474" s="48" t="str">
        <f ca="1">IF(AND($B474&gt;0,AG$7&gt;0),INDEX(Výskyt[#Data],MATCH($B474,Výskyt[kód-P]),AG$7),"")</f>
        <v/>
      </c>
      <c r="AH474" s="48" t="str">
        <f ca="1">IF(AND($B474&gt;0,AH$7&gt;0),INDEX(Výskyt[#Data],MATCH($B474,Výskyt[kód-P]),AH$7),"")</f>
        <v/>
      </c>
      <c r="AI474" s="48" t="str">
        <f ca="1">IF(AND($B474&gt;0,AI$7&gt;0),INDEX(Výskyt[#Data],MATCH($B474,Výskyt[kód-P]),AI$7),"")</f>
        <v/>
      </c>
      <c r="AJ474" s="48" t="str">
        <f ca="1">IF(AND($B474&gt;0,AJ$7&gt;0),INDEX(Výskyt[#Data],MATCH($B474,Výskyt[kód-P]),AJ$7),"")</f>
        <v/>
      </c>
      <c r="AK474" s="48" t="str">
        <f ca="1">IF(AND($B474&gt;0,AK$7&gt;0),INDEX(Výskyt[#Data],MATCH($B474,Výskyt[kód-P]),AK$7),"")</f>
        <v/>
      </c>
      <c r="AL474" s="48" t="str">
        <f ca="1">IF(AND($B474&gt;0,AL$7&gt;0),INDEX(Výskyt[#Data],MATCH($B474,Výskyt[kód-P]),AL$7),"")</f>
        <v/>
      </c>
      <c r="AM474" s="48" t="str">
        <f ca="1">IF(AND($B474&gt;0,AM$7&gt;0),INDEX(Výskyt[#Data],MATCH($B474,Výskyt[kód-P]),AM$7),"")</f>
        <v/>
      </c>
      <c r="AN474" s="48" t="str">
        <f ca="1">IF(AND($B474&gt;0,AN$7&gt;0),INDEX(Výskyt[#Data],MATCH($B474,Výskyt[kód-P]),AN$7),"")</f>
        <v/>
      </c>
      <c r="AO474" s="48" t="str">
        <f ca="1">IF(AND($B474&gt;0,AO$7&gt;0),INDEX(Výskyt[#Data],MATCH($B474,Výskyt[kód-P]),AO$7),"")</f>
        <v/>
      </c>
      <c r="AP474" s="48" t="str">
        <f ca="1">IF(AND($B474&gt;0,AP$7&gt;0),INDEX(Výskyt[#Data],MATCH($B474,Výskyt[kód-P]),AP$7),"")</f>
        <v/>
      </c>
      <c r="AQ474" s="48" t="str">
        <f ca="1">IF(AND($B474&gt;0,AQ$7&gt;0),INDEX(Výskyt[#Data],MATCH($B474,Výskyt[kód-P]),AQ$7),"")</f>
        <v/>
      </c>
      <c r="AR474" s="48" t="str">
        <f ca="1">IF(AND($B474&gt;0,AR$7&gt;0),INDEX(Výskyt[#Data],MATCH($B474,Výskyt[kód-P]),AR$7),"")</f>
        <v/>
      </c>
      <c r="AS474" s="48" t="str">
        <f ca="1">IF(AND($B474&gt;0,AS$7&gt;0),INDEX(Výskyt[#Data],MATCH($B474,Výskyt[kód-P]),AS$7),"")</f>
        <v/>
      </c>
      <c r="AT474" s="48" t="str">
        <f ca="1">IF(AND($B474&gt;0,AT$7&gt;0),INDEX(Výskyt[#Data],MATCH($B474,Výskyt[kód-P]),AT$7),"")</f>
        <v/>
      </c>
      <c r="AU474" s="48" t="str">
        <f ca="1">IF(AND($B474&gt;0,AU$7&gt;0),INDEX(Výskyt[#Data],MATCH($B474,Výskyt[kód-P]),AU$7),"")</f>
        <v/>
      </c>
      <c r="AV474" s="48" t="str">
        <f ca="1">IF(AND($B474&gt;0,AV$7&gt;0),INDEX(Výskyt[#Data],MATCH($B474,Výskyt[kód-P]),AV$7),"")</f>
        <v/>
      </c>
      <c r="AW474" s="48" t="str">
        <f ca="1">IF(AND($B474&gt;0,AW$7&gt;0),INDEX(Výskyt[#Data],MATCH($B474,Výskyt[kód-P]),AW$7),"")</f>
        <v/>
      </c>
      <c r="AX474" s="48" t="str">
        <f ca="1">IF(AND($B474&gt;0,AX$7&gt;0),INDEX(Výskyt[#Data],MATCH($B474,Výskyt[kód-P]),AX$7),"")</f>
        <v/>
      </c>
      <c r="AY474" s="48" t="str">
        <f ca="1">IF(AND($B474&gt;0,AY$7&gt;0),INDEX(Výskyt[#Data],MATCH($B474,Výskyt[kód-P]),AY$7),"")</f>
        <v/>
      </c>
      <c r="AZ474" s="48" t="str">
        <f ca="1">IF(AND($B474&gt;0,AZ$7&gt;0),INDEX(Výskyt[#Data],MATCH($B474,Výskyt[kód-P]),AZ$7),"")</f>
        <v/>
      </c>
      <c r="BA474" s="48" t="str">
        <f ca="1">IF(AND($B474&gt;0,BA$7&gt;0),INDEX(Výskyt[#Data],MATCH($B474,Výskyt[kód-P]),BA$7),"")</f>
        <v/>
      </c>
    </row>
    <row r="475" spans="1:53" x14ac:dyDescent="0.4">
      <c r="A475" s="54">
        <v>467</v>
      </c>
      <c r="B475" s="55" t="str">
        <f>IFERROR(INDEX(Výskyt[[poradie]:[kód-P]],MATCH(A475,Výskyt[poradie],0),2),"")</f>
        <v/>
      </c>
      <c r="C475" s="55" t="str">
        <f>IFERROR(INDEX(Cenník[[Kód]:[Názov]],MATCH($B475,Cenník[Kód]),2),"")</f>
        <v/>
      </c>
      <c r="D475" s="48" t="str">
        <f t="shared" ca="1" si="22"/>
        <v/>
      </c>
      <c r="E475" s="56" t="str">
        <f>IFERROR(INDEX(Cenník[[KódN]:[JC]],MATCH($B475,Cenník[KódN]),2),"")</f>
        <v/>
      </c>
      <c r="F475" s="57" t="str">
        <f t="shared" ca="1" si="23"/>
        <v/>
      </c>
      <c r="G475" s="42"/>
      <c r="H475" s="58" t="str">
        <f t="shared" si="24"/>
        <v/>
      </c>
      <c r="I475" s="48" t="str">
        <f ca="1">IF(AND($B475&gt;0,I$7&gt;0),INDEX(Výskyt[#Data],MATCH($B475,Výskyt[kód-P]),I$7),"")</f>
        <v/>
      </c>
      <c r="J475" s="48" t="str">
        <f ca="1">IF(AND($B475&gt;0,J$7&gt;0),INDEX(Výskyt[#Data],MATCH($B475,Výskyt[kód-P]),J$7),"")</f>
        <v/>
      </c>
      <c r="K475" s="48" t="str">
        <f ca="1">IF(AND($B475&gt;0,K$7&gt;0),INDEX(Výskyt[#Data],MATCH($B475,Výskyt[kód-P]),K$7),"")</f>
        <v/>
      </c>
      <c r="L475" s="48" t="str">
        <f ca="1">IF(AND($B475&gt;0,L$7&gt;0),INDEX(Výskyt[#Data],MATCH($B475,Výskyt[kód-P]),L$7),"")</f>
        <v/>
      </c>
      <c r="M475" s="48" t="str">
        <f ca="1">IF(AND($B475&gt;0,M$7&gt;0),INDEX(Výskyt[#Data],MATCH($B475,Výskyt[kód-P]),M$7),"")</f>
        <v/>
      </c>
      <c r="N475" s="48" t="str">
        <f ca="1">IF(AND($B475&gt;0,N$7&gt;0),INDEX(Výskyt[#Data],MATCH($B475,Výskyt[kód-P]),N$7),"")</f>
        <v/>
      </c>
      <c r="O475" s="48" t="str">
        <f ca="1">IF(AND($B475&gt;0,O$7&gt;0),INDEX(Výskyt[#Data],MATCH($B475,Výskyt[kód-P]),O$7),"")</f>
        <v/>
      </c>
      <c r="P475" s="48" t="str">
        <f ca="1">IF(AND($B475&gt;0,P$7&gt;0),INDEX(Výskyt[#Data],MATCH($B475,Výskyt[kód-P]),P$7),"")</f>
        <v/>
      </c>
      <c r="Q475" s="48" t="str">
        <f ca="1">IF(AND($B475&gt;0,Q$7&gt;0),INDEX(Výskyt[#Data],MATCH($B475,Výskyt[kód-P]),Q$7),"")</f>
        <v/>
      </c>
      <c r="R475" s="48" t="str">
        <f ca="1">IF(AND($B475&gt;0,R$7&gt;0),INDEX(Výskyt[#Data],MATCH($B475,Výskyt[kód-P]),R$7),"")</f>
        <v/>
      </c>
      <c r="S475" s="48" t="str">
        <f ca="1">IF(AND($B475&gt;0,S$7&gt;0),INDEX(Výskyt[#Data],MATCH($B475,Výskyt[kód-P]),S$7),"")</f>
        <v/>
      </c>
      <c r="T475" s="48" t="str">
        <f ca="1">IF(AND($B475&gt;0,T$7&gt;0),INDEX(Výskyt[#Data],MATCH($B475,Výskyt[kód-P]),T$7),"")</f>
        <v/>
      </c>
      <c r="U475" s="48" t="str">
        <f ca="1">IF(AND($B475&gt;0,U$7&gt;0),INDEX(Výskyt[#Data],MATCH($B475,Výskyt[kód-P]),U$7),"")</f>
        <v/>
      </c>
      <c r="V475" s="48" t="str">
        <f ca="1">IF(AND($B475&gt;0,V$7&gt;0),INDEX(Výskyt[#Data],MATCH($B475,Výskyt[kód-P]),V$7),"")</f>
        <v/>
      </c>
      <c r="W475" s="48" t="str">
        <f ca="1">IF(AND($B475&gt;0,W$7&gt;0),INDEX(Výskyt[#Data],MATCH($B475,Výskyt[kód-P]),W$7),"")</f>
        <v/>
      </c>
      <c r="X475" s="48" t="str">
        <f ca="1">IF(AND($B475&gt;0,X$7&gt;0),INDEX(Výskyt[#Data],MATCH($B475,Výskyt[kód-P]),X$7),"")</f>
        <v/>
      </c>
      <c r="Y475" s="48" t="str">
        <f ca="1">IF(AND($B475&gt;0,Y$7&gt;0),INDEX(Výskyt[#Data],MATCH($B475,Výskyt[kód-P]),Y$7),"")</f>
        <v/>
      </c>
      <c r="Z475" s="48" t="str">
        <f ca="1">IF(AND($B475&gt;0,Z$7&gt;0),INDEX(Výskyt[#Data],MATCH($B475,Výskyt[kód-P]),Z$7),"")</f>
        <v/>
      </c>
      <c r="AA475" s="48" t="str">
        <f ca="1">IF(AND($B475&gt;0,AA$7&gt;0),INDEX(Výskyt[#Data],MATCH($B475,Výskyt[kód-P]),AA$7),"")</f>
        <v/>
      </c>
      <c r="AB475" s="48" t="str">
        <f ca="1">IF(AND($B475&gt;0,AB$7&gt;0),INDEX(Výskyt[#Data],MATCH($B475,Výskyt[kód-P]),AB$7),"")</f>
        <v/>
      </c>
      <c r="AC475" s="48" t="str">
        <f ca="1">IF(AND($B475&gt;0,AC$7&gt;0),INDEX(Výskyt[#Data],MATCH($B475,Výskyt[kód-P]),AC$7),"")</f>
        <v/>
      </c>
      <c r="AD475" s="48" t="str">
        <f ca="1">IF(AND($B475&gt;0,AD$7&gt;0),INDEX(Výskyt[#Data],MATCH($B475,Výskyt[kód-P]),AD$7),"")</f>
        <v/>
      </c>
      <c r="AE475" s="48" t="str">
        <f ca="1">IF(AND($B475&gt;0,AE$7&gt;0),INDEX(Výskyt[#Data],MATCH($B475,Výskyt[kód-P]),AE$7),"")</f>
        <v/>
      </c>
      <c r="AF475" s="48" t="str">
        <f ca="1">IF(AND($B475&gt;0,AF$7&gt;0),INDEX(Výskyt[#Data],MATCH($B475,Výskyt[kód-P]),AF$7),"")</f>
        <v/>
      </c>
      <c r="AG475" s="48" t="str">
        <f ca="1">IF(AND($B475&gt;0,AG$7&gt;0),INDEX(Výskyt[#Data],MATCH($B475,Výskyt[kód-P]),AG$7),"")</f>
        <v/>
      </c>
      <c r="AH475" s="48" t="str">
        <f ca="1">IF(AND($B475&gt;0,AH$7&gt;0),INDEX(Výskyt[#Data],MATCH($B475,Výskyt[kód-P]),AH$7),"")</f>
        <v/>
      </c>
      <c r="AI475" s="48" t="str">
        <f ca="1">IF(AND($B475&gt;0,AI$7&gt;0),INDEX(Výskyt[#Data],MATCH($B475,Výskyt[kód-P]),AI$7),"")</f>
        <v/>
      </c>
      <c r="AJ475" s="48" t="str">
        <f ca="1">IF(AND($B475&gt;0,AJ$7&gt;0),INDEX(Výskyt[#Data],MATCH($B475,Výskyt[kód-P]),AJ$7),"")</f>
        <v/>
      </c>
      <c r="AK475" s="48" t="str">
        <f ca="1">IF(AND($B475&gt;0,AK$7&gt;0),INDEX(Výskyt[#Data],MATCH($B475,Výskyt[kód-P]),AK$7),"")</f>
        <v/>
      </c>
      <c r="AL475" s="48" t="str">
        <f ca="1">IF(AND($B475&gt;0,AL$7&gt;0),INDEX(Výskyt[#Data],MATCH($B475,Výskyt[kód-P]),AL$7),"")</f>
        <v/>
      </c>
      <c r="AM475" s="48" t="str">
        <f ca="1">IF(AND($B475&gt;0,AM$7&gt;0),INDEX(Výskyt[#Data],MATCH($B475,Výskyt[kód-P]),AM$7),"")</f>
        <v/>
      </c>
      <c r="AN475" s="48" t="str">
        <f ca="1">IF(AND($B475&gt;0,AN$7&gt;0),INDEX(Výskyt[#Data],MATCH($B475,Výskyt[kód-P]),AN$7),"")</f>
        <v/>
      </c>
      <c r="AO475" s="48" t="str">
        <f ca="1">IF(AND($B475&gt;0,AO$7&gt;0),INDEX(Výskyt[#Data],MATCH($B475,Výskyt[kód-P]),AO$7),"")</f>
        <v/>
      </c>
      <c r="AP475" s="48" t="str">
        <f ca="1">IF(AND($B475&gt;0,AP$7&gt;0),INDEX(Výskyt[#Data],MATCH($B475,Výskyt[kód-P]),AP$7),"")</f>
        <v/>
      </c>
      <c r="AQ475" s="48" t="str">
        <f ca="1">IF(AND($B475&gt;0,AQ$7&gt;0),INDEX(Výskyt[#Data],MATCH($B475,Výskyt[kód-P]),AQ$7),"")</f>
        <v/>
      </c>
      <c r="AR475" s="48" t="str">
        <f ca="1">IF(AND($B475&gt;0,AR$7&gt;0),INDEX(Výskyt[#Data],MATCH($B475,Výskyt[kód-P]),AR$7),"")</f>
        <v/>
      </c>
      <c r="AS475" s="48" t="str">
        <f ca="1">IF(AND($B475&gt;0,AS$7&gt;0),INDEX(Výskyt[#Data],MATCH($B475,Výskyt[kód-P]),AS$7),"")</f>
        <v/>
      </c>
      <c r="AT475" s="48" t="str">
        <f ca="1">IF(AND($B475&gt;0,AT$7&gt;0),INDEX(Výskyt[#Data],MATCH($B475,Výskyt[kód-P]),AT$7),"")</f>
        <v/>
      </c>
      <c r="AU475" s="48" t="str">
        <f ca="1">IF(AND($B475&gt;0,AU$7&gt;0),INDEX(Výskyt[#Data],MATCH($B475,Výskyt[kód-P]),AU$7),"")</f>
        <v/>
      </c>
      <c r="AV475" s="48" t="str">
        <f ca="1">IF(AND($B475&gt;0,AV$7&gt;0),INDEX(Výskyt[#Data],MATCH($B475,Výskyt[kód-P]),AV$7),"")</f>
        <v/>
      </c>
      <c r="AW475" s="48" t="str">
        <f ca="1">IF(AND($B475&gt;0,AW$7&gt;0),INDEX(Výskyt[#Data],MATCH($B475,Výskyt[kód-P]),AW$7),"")</f>
        <v/>
      </c>
      <c r="AX475" s="48" t="str">
        <f ca="1">IF(AND($B475&gt;0,AX$7&gt;0),INDEX(Výskyt[#Data],MATCH($B475,Výskyt[kód-P]),AX$7),"")</f>
        <v/>
      </c>
      <c r="AY475" s="48" t="str">
        <f ca="1">IF(AND($B475&gt;0,AY$7&gt;0),INDEX(Výskyt[#Data],MATCH($B475,Výskyt[kód-P]),AY$7),"")</f>
        <v/>
      </c>
      <c r="AZ475" s="48" t="str">
        <f ca="1">IF(AND($B475&gt;0,AZ$7&gt;0),INDEX(Výskyt[#Data],MATCH($B475,Výskyt[kód-P]),AZ$7),"")</f>
        <v/>
      </c>
      <c r="BA475" s="48" t="str">
        <f ca="1">IF(AND($B475&gt;0,BA$7&gt;0),INDEX(Výskyt[#Data],MATCH($B475,Výskyt[kód-P]),BA$7),"")</f>
        <v/>
      </c>
    </row>
    <row r="476" spans="1:53" x14ac:dyDescent="0.4">
      <c r="A476" s="54">
        <v>468</v>
      </c>
      <c r="B476" s="55" t="str">
        <f>IFERROR(INDEX(Výskyt[[poradie]:[kód-P]],MATCH(A476,Výskyt[poradie],0),2),"")</f>
        <v/>
      </c>
      <c r="C476" s="55" t="str">
        <f>IFERROR(INDEX(Cenník[[Kód]:[Názov]],MATCH($B476,Cenník[Kód]),2),"")</f>
        <v/>
      </c>
      <c r="D476" s="48" t="str">
        <f t="shared" ca="1" si="22"/>
        <v/>
      </c>
      <c r="E476" s="56" t="str">
        <f>IFERROR(INDEX(Cenník[[KódN]:[JC]],MATCH($B476,Cenník[KódN]),2),"")</f>
        <v/>
      </c>
      <c r="F476" s="57" t="str">
        <f t="shared" ca="1" si="23"/>
        <v/>
      </c>
      <c r="G476" s="42"/>
      <c r="H476" s="58" t="str">
        <f t="shared" si="24"/>
        <v/>
      </c>
      <c r="I476" s="48" t="str">
        <f ca="1">IF(AND($B476&gt;0,I$7&gt;0),INDEX(Výskyt[#Data],MATCH($B476,Výskyt[kód-P]),I$7),"")</f>
        <v/>
      </c>
      <c r="J476" s="48" t="str">
        <f ca="1">IF(AND($B476&gt;0,J$7&gt;0),INDEX(Výskyt[#Data],MATCH($B476,Výskyt[kód-P]),J$7),"")</f>
        <v/>
      </c>
      <c r="K476" s="48" t="str">
        <f ca="1">IF(AND($B476&gt;0,K$7&gt;0),INDEX(Výskyt[#Data],MATCH($B476,Výskyt[kód-P]),K$7),"")</f>
        <v/>
      </c>
      <c r="L476" s="48" t="str">
        <f ca="1">IF(AND($B476&gt;0,L$7&gt;0),INDEX(Výskyt[#Data],MATCH($B476,Výskyt[kód-P]),L$7),"")</f>
        <v/>
      </c>
      <c r="M476" s="48" t="str">
        <f ca="1">IF(AND($B476&gt;0,M$7&gt;0),INDEX(Výskyt[#Data],MATCH($B476,Výskyt[kód-P]),M$7),"")</f>
        <v/>
      </c>
      <c r="N476" s="48" t="str">
        <f ca="1">IF(AND($B476&gt;0,N$7&gt;0),INDEX(Výskyt[#Data],MATCH($B476,Výskyt[kód-P]),N$7),"")</f>
        <v/>
      </c>
      <c r="O476" s="48" t="str">
        <f ca="1">IF(AND($B476&gt;0,O$7&gt;0),INDEX(Výskyt[#Data],MATCH($B476,Výskyt[kód-P]),O$7),"")</f>
        <v/>
      </c>
      <c r="P476" s="48" t="str">
        <f ca="1">IF(AND($B476&gt;0,P$7&gt;0),INDEX(Výskyt[#Data],MATCH($B476,Výskyt[kód-P]),P$7),"")</f>
        <v/>
      </c>
      <c r="Q476" s="48" t="str">
        <f ca="1">IF(AND($B476&gt;0,Q$7&gt;0),INDEX(Výskyt[#Data],MATCH($B476,Výskyt[kód-P]),Q$7),"")</f>
        <v/>
      </c>
      <c r="R476" s="48" t="str">
        <f ca="1">IF(AND($B476&gt;0,R$7&gt;0),INDEX(Výskyt[#Data],MATCH($B476,Výskyt[kód-P]),R$7),"")</f>
        <v/>
      </c>
      <c r="S476" s="48" t="str">
        <f ca="1">IF(AND($B476&gt;0,S$7&gt;0),INDEX(Výskyt[#Data],MATCH($B476,Výskyt[kód-P]),S$7),"")</f>
        <v/>
      </c>
      <c r="T476" s="48" t="str">
        <f ca="1">IF(AND($B476&gt;0,T$7&gt;0),INDEX(Výskyt[#Data],MATCH($B476,Výskyt[kód-P]),T$7),"")</f>
        <v/>
      </c>
      <c r="U476" s="48" t="str">
        <f ca="1">IF(AND($B476&gt;0,U$7&gt;0),INDEX(Výskyt[#Data],MATCH($B476,Výskyt[kód-P]),U$7),"")</f>
        <v/>
      </c>
      <c r="V476" s="48" t="str">
        <f ca="1">IF(AND($B476&gt;0,V$7&gt;0),INDEX(Výskyt[#Data],MATCH($B476,Výskyt[kód-P]),V$7),"")</f>
        <v/>
      </c>
      <c r="W476" s="48" t="str">
        <f ca="1">IF(AND($B476&gt;0,W$7&gt;0),INDEX(Výskyt[#Data],MATCH($B476,Výskyt[kód-P]),W$7),"")</f>
        <v/>
      </c>
      <c r="X476" s="48" t="str">
        <f ca="1">IF(AND($B476&gt;0,X$7&gt;0),INDEX(Výskyt[#Data],MATCH($B476,Výskyt[kód-P]),X$7),"")</f>
        <v/>
      </c>
      <c r="Y476" s="48" t="str">
        <f ca="1">IF(AND($B476&gt;0,Y$7&gt;0),INDEX(Výskyt[#Data],MATCH($B476,Výskyt[kód-P]),Y$7),"")</f>
        <v/>
      </c>
      <c r="Z476" s="48" t="str">
        <f ca="1">IF(AND($B476&gt;0,Z$7&gt;0),INDEX(Výskyt[#Data],MATCH($B476,Výskyt[kód-P]),Z$7),"")</f>
        <v/>
      </c>
      <c r="AA476" s="48" t="str">
        <f ca="1">IF(AND($B476&gt;0,AA$7&gt;0),INDEX(Výskyt[#Data],MATCH($B476,Výskyt[kód-P]),AA$7),"")</f>
        <v/>
      </c>
      <c r="AB476" s="48" t="str">
        <f ca="1">IF(AND($B476&gt;0,AB$7&gt;0),INDEX(Výskyt[#Data],MATCH($B476,Výskyt[kód-P]),AB$7),"")</f>
        <v/>
      </c>
      <c r="AC476" s="48" t="str">
        <f ca="1">IF(AND($B476&gt;0,AC$7&gt;0),INDEX(Výskyt[#Data],MATCH($B476,Výskyt[kód-P]),AC$7),"")</f>
        <v/>
      </c>
      <c r="AD476" s="48" t="str">
        <f ca="1">IF(AND($B476&gt;0,AD$7&gt;0),INDEX(Výskyt[#Data],MATCH($B476,Výskyt[kód-P]),AD$7),"")</f>
        <v/>
      </c>
      <c r="AE476" s="48" t="str">
        <f ca="1">IF(AND($B476&gt;0,AE$7&gt;0),INDEX(Výskyt[#Data],MATCH($B476,Výskyt[kód-P]),AE$7),"")</f>
        <v/>
      </c>
      <c r="AF476" s="48" t="str">
        <f ca="1">IF(AND($B476&gt;0,AF$7&gt;0),INDEX(Výskyt[#Data],MATCH($B476,Výskyt[kód-P]),AF$7),"")</f>
        <v/>
      </c>
      <c r="AG476" s="48" t="str">
        <f ca="1">IF(AND($B476&gt;0,AG$7&gt;0),INDEX(Výskyt[#Data],MATCH($B476,Výskyt[kód-P]),AG$7),"")</f>
        <v/>
      </c>
      <c r="AH476" s="48" t="str">
        <f ca="1">IF(AND($B476&gt;0,AH$7&gt;0),INDEX(Výskyt[#Data],MATCH($B476,Výskyt[kód-P]),AH$7),"")</f>
        <v/>
      </c>
      <c r="AI476" s="48" t="str">
        <f ca="1">IF(AND($B476&gt;0,AI$7&gt;0),INDEX(Výskyt[#Data],MATCH($B476,Výskyt[kód-P]),AI$7),"")</f>
        <v/>
      </c>
      <c r="AJ476" s="48" t="str">
        <f ca="1">IF(AND($B476&gt;0,AJ$7&gt;0),INDEX(Výskyt[#Data],MATCH($B476,Výskyt[kód-P]),AJ$7),"")</f>
        <v/>
      </c>
      <c r="AK476" s="48" t="str">
        <f ca="1">IF(AND($B476&gt;0,AK$7&gt;0),INDEX(Výskyt[#Data],MATCH($B476,Výskyt[kód-P]),AK$7),"")</f>
        <v/>
      </c>
      <c r="AL476" s="48" t="str">
        <f ca="1">IF(AND($B476&gt;0,AL$7&gt;0),INDEX(Výskyt[#Data],MATCH($B476,Výskyt[kód-P]),AL$7),"")</f>
        <v/>
      </c>
      <c r="AM476" s="48" t="str">
        <f ca="1">IF(AND($B476&gt;0,AM$7&gt;0),INDEX(Výskyt[#Data],MATCH($B476,Výskyt[kód-P]),AM$7),"")</f>
        <v/>
      </c>
      <c r="AN476" s="48" t="str">
        <f ca="1">IF(AND($B476&gt;0,AN$7&gt;0),INDEX(Výskyt[#Data],MATCH($B476,Výskyt[kód-P]),AN$7),"")</f>
        <v/>
      </c>
      <c r="AO476" s="48" t="str">
        <f ca="1">IF(AND($B476&gt;0,AO$7&gt;0),INDEX(Výskyt[#Data],MATCH($B476,Výskyt[kód-P]),AO$7),"")</f>
        <v/>
      </c>
      <c r="AP476" s="48" t="str">
        <f ca="1">IF(AND($B476&gt;0,AP$7&gt;0),INDEX(Výskyt[#Data],MATCH($B476,Výskyt[kód-P]),AP$7),"")</f>
        <v/>
      </c>
      <c r="AQ476" s="48" t="str">
        <f ca="1">IF(AND($B476&gt;0,AQ$7&gt;0),INDEX(Výskyt[#Data],MATCH($B476,Výskyt[kód-P]),AQ$7),"")</f>
        <v/>
      </c>
      <c r="AR476" s="48" t="str">
        <f ca="1">IF(AND($B476&gt;0,AR$7&gt;0),INDEX(Výskyt[#Data],MATCH($B476,Výskyt[kód-P]),AR$7),"")</f>
        <v/>
      </c>
      <c r="AS476" s="48" t="str">
        <f ca="1">IF(AND($B476&gt;0,AS$7&gt;0),INDEX(Výskyt[#Data],MATCH($B476,Výskyt[kód-P]),AS$7),"")</f>
        <v/>
      </c>
      <c r="AT476" s="48" t="str">
        <f ca="1">IF(AND($B476&gt;0,AT$7&gt;0),INDEX(Výskyt[#Data],MATCH($B476,Výskyt[kód-P]),AT$7),"")</f>
        <v/>
      </c>
      <c r="AU476" s="48" t="str">
        <f ca="1">IF(AND($B476&gt;0,AU$7&gt;0),INDEX(Výskyt[#Data],MATCH($B476,Výskyt[kód-P]),AU$7),"")</f>
        <v/>
      </c>
      <c r="AV476" s="48" t="str">
        <f ca="1">IF(AND($B476&gt;0,AV$7&gt;0),INDEX(Výskyt[#Data],MATCH($B476,Výskyt[kód-P]),AV$7),"")</f>
        <v/>
      </c>
      <c r="AW476" s="48" t="str">
        <f ca="1">IF(AND($B476&gt;0,AW$7&gt;0),INDEX(Výskyt[#Data],MATCH($B476,Výskyt[kód-P]),AW$7),"")</f>
        <v/>
      </c>
      <c r="AX476" s="48" t="str">
        <f ca="1">IF(AND($B476&gt;0,AX$7&gt;0),INDEX(Výskyt[#Data],MATCH($B476,Výskyt[kód-P]),AX$7),"")</f>
        <v/>
      </c>
      <c r="AY476" s="48" t="str">
        <f ca="1">IF(AND($B476&gt;0,AY$7&gt;0),INDEX(Výskyt[#Data],MATCH($B476,Výskyt[kód-P]),AY$7),"")</f>
        <v/>
      </c>
      <c r="AZ476" s="48" t="str">
        <f ca="1">IF(AND($B476&gt;0,AZ$7&gt;0),INDEX(Výskyt[#Data],MATCH($B476,Výskyt[kód-P]),AZ$7),"")</f>
        <v/>
      </c>
      <c r="BA476" s="48" t="str">
        <f ca="1">IF(AND($B476&gt;0,BA$7&gt;0),INDEX(Výskyt[#Data],MATCH($B476,Výskyt[kód-P]),BA$7),"")</f>
        <v/>
      </c>
    </row>
  </sheetData>
  <sheetProtection algorithmName="SHA-512" hashValue="HtXoLx5c5p+eKYxja0zNxpgF8jWNSaOWk6flVTjKpM9hOEMqNyYtB2YNSZrqNZMedOxiHTgSUS7zMGTsT1YGww==" saltValue="I+iCcUH9sle9RKLi829rfA==" spinCount="100000" sheet="1" objects="1" scenarios="1"/>
  <mergeCells count="6">
    <mergeCell ref="B2:F2"/>
    <mergeCell ref="B3:B4"/>
    <mergeCell ref="C3:D3"/>
    <mergeCell ref="E3:F3"/>
    <mergeCell ref="C4:D4"/>
    <mergeCell ref="E4:F4"/>
  </mergeCells>
  <phoneticPr fontId="10" type="noConversion"/>
  <conditionalFormatting sqref="B9:F476 H9:H476">
    <cfRule type="expression" dxfId="11" priority="1">
      <formula>$B9&lt;&gt;""</formula>
    </cfRule>
  </conditionalFormatting>
  <conditionalFormatting sqref="I2:BA2 I8:BA8">
    <cfRule type="expression" dxfId="10" priority="2">
      <formula>I$3&lt;&gt;""</formula>
    </cfRule>
  </conditionalFormatting>
  <conditionalFormatting sqref="I2:BA4 I8:BA8">
    <cfRule type="expression" dxfId="9" priority="3">
      <formula>I$3&lt;&gt;""</formula>
    </cfRule>
  </conditionalFormatting>
  <conditionalFormatting sqref="I9:BA476">
    <cfRule type="expression" dxfId="8" priority="4">
      <formula>AND($B9&lt;&gt;"",I$3&lt;&gt;"")</formula>
    </cfRule>
  </conditionalFormatting>
  <dataValidations count="1">
    <dataValidation allowBlank="1" showDropDown="1" showInputMessage="1" showErrorMessage="1" sqref="C3 I3:BA4 B9:F476 I9:BA476" xr:uid="{E2EDF0D9-14B8-4810-8E07-3A343C44789A}"/>
  </dataValidations>
  <printOptions horizontalCentered="1"/>
  <pageMargins left="0.19685039370078741" right="0.19685039370078741" top="0.19685039370078741" bottom="0.19685039370078741" header="0" footer="0"/>
  <pageSetup paperSize="9"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C61B7-5A97-466F-B357-683CBA6351B4}">
  <sheetPr codeName="Hárok2">
    <pageSetUpPr fitToPage="1"/>
  </sheetPr>
  <dimension ref="A1:AY77"/>
  <sheetViews>
    <sheetView showGridLines="0" showRowColHeaders="0" showZeros="0" zoomScaleNormal="100" workbookViewId="0">
      <selection activeCell="C2" sqref="C2:E2"/>
    </sheetView>
  </sheetViews>
  <sheetFormatPr defaultColWidth="9.15234375" defaultRowHeight="12.9" x14ac:dyDescent="0.35"/>
  <cols>
    <col min="1" max="1" width="3.15234375" style="7" customWidth="1"/>
    <col min="2" max="2" width="24.15234375" style="7" customWidth="1"/>
    <col min="3" max="3" width="3.3046875" style="7" customWidth="1"/>
    <col min="4" max="4" width="4.69140625" style="7" customWidth="1"/>
    <col min="5" max="5" width="5.3828125" style="7" customWidth="1"/>
    <col min="6" max="6" width="3.15234375" style="7" customWidth="1"/>
    <col min="7" max="7" width="24.15234375" style="7" customWidth="1"/>
    <col min="8" max="8" width="3.3046875" style="7" customWidth="1"/>
    <col min="9" max="9" width="4.69140625" style="7" customWidth="1"/>
    <col min="10" max="10" width="5.3828125" style="7" customWidth="1"/>
    <col min="11" max="11" width="3.15234375" style="7" customWidth="1"/>
    <col min="12" max="12" width="24.15234375" style="7" customWidth="1"/>
    <col min="13" max="13" width="3.3046875" style="7" customWidth="1"/>
    <col min="14" max="14" width="4.69140625" style="7" customWidth="1"/>
    <col min="15" max="15" width="5.3828125" style="7" customWidth="1"/>
    <col min="16" max="16" width="3.15234375" style="7" customWidth="1"/>
    <col min="17" max="17" width="24.15234375" style="7" customWidth="1"/>
    <col min="18" max="18" width="3.3046875" style="7" customWidth="1"/>
    <col min="19" max="19" width="4.69140625" style="7" customWidth="1"/>
    <col min="20" max="20" width="5.3828125" style="7" customWidth="1"/>
    <col min="21" max="21" width="3.15234375" style="7" customWidth="1"/>
    <col min="22" max="22" width="24.15234375" style="7" customWidth="1"/>
    <col min="23" max="23" width="3.3046875" style="7" customWidth="1"/>
    <col min="24" max="24" width="4.69140625" style="7" customWidth="1"/>
    <col min="25" max="25" width="5.3828125" style="7" customWidth="1"/>
    <col min="26" max="26" width="3.15234375" style="7" customWidth="1"/>
    <col min="27" max="27" width="24.15234375" style="7" customWidth="1"/>
    <col min="28" max="28" width="3.3046875" style="7" customWidth="1"/>
    <col min="29" max="29" width="4.69140625" style="7" customWidth="1"/>
    <col min="30" max="30" width="5.3828125" style="7" customWidth="1"/>
    <col min="31" max="31" width="3.15234375" style="7" customWidth="1"/>
    <col min="32" max="32" width="24.15234375" style="7" customWidth="1"/>
    <col min="33" max="33" width="3.3046875" style="7" customWidth="1"/>
    <col min="34" max="34" width="4.69140625" style="7" customWidth="1"/>
    <col min="35" max="35" width="5.3828125" style="7" customWidth="1"/>
    <col min="36" max="36" width="3.15234375" style="7" customWidth="1"/>
    <col min="37" max="37" width="24.15234375" style="7" customWidth="1"/>
    <col min="38" max="38" width="3.3046875" style="7" customWidth="1"/>
    <col min="39" max="39" width="4.69140625" style="7" customWidth="1"/>
    <col min="40" max="40" width="5.3828125" style="7" customWidth="1"/>
    <col min="41" max="41" width="3.15234375" style="7" customWidth="1"/>
    <col min="42" max="42" width="24.15234375" style="7" customWidth="1"/>
    <col min="43" max="43" width="3.3046875" style="7" customWidth="1"/>
    <col min="44" max="44" width="4.69140625" style="7" customWidth="1"/>
    <col min="45" max="45" width="5.3828125" style="7" customWidth="1"/>
    <col min="46" max="46" width="3.15234375" style="7" customWidth="1"/>
    <col min="47" max="47" width="24.15234375" style="7" customWidth="1"/>
    <col min="48" max="48" width="3.3046875" style="7" customWidth="1"/>
    <col min="49" max="49" width="4.69140625" style="7" customWidth="1"/>
    <col min="50" max="50" width="5.3828125" style="7" customWidth="1"/>
    <col min="51" max="51" width="3.15234375" style="7" customWidth="1"/>
    <col min="52" max="16384" width="9.15234375" style="7"/>
  </cols>
  <sheetData>
    <row r="1" spans="1:51" s="14" customFormat="1" ht="12.75" customHeight="1" x14ac:dyDescent="0.35">
      <c r="A1" s="12" t="str">
        <f>Zostavy!$E$3</f>
        <v>MŠ.A</v>
      </c>
      <c r="B1" s="12" t="str">
        <f>Zostavy!$K$3</f>
        <v>MŠ.B</v>
      </c>
      <c r="C1" s="12" t="str">
        <f>Zostavy!$Q$3</f>
        <v>MŠ.C</v>
      </c>
      <c r="D1" s="12" t="str">
        <f>Zostavy!$W$3</f>
        <v>MŠ.D</v>
      </c>
      <c r="E1" s="12" t="str">
        <f>Zostavy!$E$45</f>
        <v>1.A</v>
      </c>
      <c r="F1" s="12" t="str">
        <f>Zostavy!$K$45</f>
        <v>1.B</v>
      </c>
      <c r="G1" s="12" t="str">
        <f>Zostavy!$Q$45</f>
        <v>1.C</v>
      </c>
      <c r="H1" s="12" t="str">
        <f>Zostavy!$W$45</f>
        <v>1.D</v>
      </c>
      <c r="I1" s="12" t="str">
        <f>Zostavy!$E$87</f>
        <v>2.A</v>
      </c>
      <c r="J1" s="12" t="str">
        <f>Zostavy!$K$87</f>
        <v>2.B</v>
      </c>
      <c r="K1" s="12" t="str">
        <f>Zostavy!$Q$87</f>
        <v>2.C</v>
      </c>
      <c r="L1" s="12" t="str">
        <f>Zostavy!$W$87</f>
        <v>2.D</v>
      </c>
      <c r="M1" s="12" t="str">
        <f>Zostavy!$E$129</f>
        <v>3.A</v>
      </c>
      <c r="N1" s="12" t="str">
        <f>Zostavy!$K$129</f>
        <v>3.B</v>
      </c>
      <c r="O1" s="12" t="str">
        <f>Zostavy!$Q$129</f>
        <v>3.C</v>
      </c>
      <c r="P1" s="12" t="str">
        <f>Zostavy!$W$129</f>
        <v>3.D</v>
      </c>
      <c r="Q1" s="12" t="str">
        <f>Zostavy!$E$171</f>
        <v>4.A</v>
      </c>
      <c r="R1" s="12" t="str">
        <f>Zostavy!$K$171</f>
        <v>4.B</v>
      </c>
      <c r="S1" s="12" t="str">
        <f>Zostavy!$Q$171</f>
        <v>4.C</v>
      </c>
      <c r="T1" s="12" t="str">
        <f>Zostavy!$W$171</f>
        <v>4.D</v>
      </c>
      <c r="U1" s="12" t="str">
        <f>Zostavy!$E$213</f>
        <v>5.A</v>
      </c>
      <c r="V1" s="12" t="str">
        <f>Zostavy!$K$213</f>
        <v>5.B</v>
      </c>
      <c r="W1" s="12" t="str">
        <f>Zostavy!$Q$213</f>
        <v>5.C</v>
      </c>
      <c r="X1" s="12" t="str">
        <f>Zostavy!$W$213</f>
        <v>5.D</v>
      </c>
      <c r="Y1" s="12" t="str">
        <f>Zostavy!$E$255</f>
        <v>6.A</v>
      </c>
      <c r="Z1" s="12" t="str">
        <f>Zostavy!$K$255</f>
        <v>6.B</v>
      </c>
      <c r="AA1" s="12" t="str">
        <f>Zostavy!$Q$255</f>
        <v>6.C</v>
      </c>
      <c r="AB1" s="12" t="str">
        <f>Zostavy!$W$255</f>
        <v>6.D</v>
      </c>
      <c r="AC1" s="12" t="str">
        <f>Zostavy!$E$297</f>
        <v>7.A</v>
      </c>
      <c r="AD1" s="12" t="str">
        <f>Zostavy!$K$297</f>
        <v>7.B</v>
      </c>
      <c r="AE1" s="12" t="str">
        <f>Zostavy!$Q$297</f>
        <v>7.C</v>
      </c>
      <c r="AF1" s="12" t="str">
        <f>Zostavy!$W$297</f>
        <v>7.D</v>
      </c>
      <c r="AG1" s="12" t="str">
        <f>Zostavy!$E$339</f>
        <v>8.A</v>
      </c>
      <c r="AH1" s="12" t="str">
        <f>Zostavy!$K$339</f>
        <v>8.B</v>
      </c>
      <c r="AI1" s="12" t="str">
        <f>Zostavy!$Q$339</f>
        <v>8.C</v>
      </c>
      <c r="AJ1" s="12" t="str">
        <f>Zostavy!$W$339</f>
        <v>8.D</v>
      </c>
      <c r="AK1" s="12" t="str">
        <f>Zostavy!$E$381</f>
        <v>9.A</v>
      </c>
      <c r="AL1" s="12" t="str">
        <f>Zostavy!$K$381</f>
        <v>9.B</v>
      </c>
      <c r="AM1" s="12" t="str">
        <f>Zostavy!$Q$381</f>
        <v>9.C</v>
      </c>
      <c r="AN1" s="12" t="str">
        <f>Zostavy!$W$381</f>
        <v>9.D</v>
      </c>
      <c r="AO1" s="12" t="str">
        <f>Zostavy!$E$423</f>
        <v>SŠ.A</v>
      </c>
      <c r="AP1" s="12" t="str">
        <f>Zostavy!$K$423</f>
        <v>SŠ.B</v>
      </c>
      <c r="AQ1" s="12" t="str">
        <f>Zostavy!$Q$423</f>
        <v>SŠ.C</v>
      </c>
      <c r="AR1" s="12" t="str">
        <f>Zostavy!$W$423</f>
        <v>SŠ.D</v>
      </c>
      <c r="AS1" s="10"/>
      <c r="AT1" s="10"/>
      <c r="AU1" s="10"/>
      <c r="AV1" s="10"/>
      <c r="AW1" s="10"/>
      <c r="AX1" s="10"/>
      <c r="AY1" s="10"/>
    </row>
    <row r="2" spans="1:51" ht="15" customHeight="1" x14ac:dyDescent="0.35">
      <c r="A2" s="12">
        <f>MATCH($C$2,$A$1:$Z$1,0)</f>
        <v>1</v>
      </c>
      <c r="B2" s="11" t="s">
        <v>318</v>
      </c>
      <c r="C2" s="289" t="s">
        <v>323</v>
      </c>
      <c r="D2" s="289"/>
      <c r="E2" s="289"/>
      <c r="F2" s="10"/>
      <c r="G2" s="288" t="s">
        <v>313</v>
      </c>
      <c r="H2" s="288"/>
      <c r="I2" s="288"/>
      <c r="J2" s="288"/>
      <c r="K2" s="288"/>
      <c r="L2" s="288"/>
      <c r="M2" s="288"/>
      <c r="N2" s="288"/>
      <c r="O2" s="288"/>
      <c r="P2" s="288"/>
      <c r="Q2" s="288"/>
      <c r="R2" s="288"/>
      <c r="S2" s="288"/>
      <c r="T2" s="288"/>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row>
    <row r="3" spans="1:51" ht="15" customHeight="1" x14ac:dyDescent="0.35">
      <c r="A3" s="12">
        <f>(ROUNDUP(A2/4,0)-1)*42+5</f>
        <v>5</v>
      </c>
      <c r="B3" s="11" t="s">
        <v>317</v>
      </c>
      <c r="C3" s="284" t="s">
        <v>708</v>
      </c>
      <c r="D3" s="284"/>
      <c r="E3" s="284"/>
      <c r="F3" s="10"/>
      <c r="G3" s="288"/>
      <c r="H3" s="288"/>
      <c r="I3" s="288"/>
      <c r="J3" s="288"/>
      <c r="K3" s="288"/>
      <c r="L3" s="288"/>
      <c r="M3" s="288"/>
      <c r="N3" s="288"/>
      <c r="O3" s="288"/>
      <c r="P3" s="288"/>
      <c r="Q3" s="288"/>
      <c r="R3" s="288"/>
      <c r="S3" s="288"/>
      <c r="T3" s="288"/>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row>
    <row r="4" spans="1:51" ht="15" customHeight="1" x14ac:dyDescent="0.35">
      <c r="A4" s="12">
        <f>IF(MOD(A2,4)=1,3,IF(MOD(A2,4)=2,9,IF(MOD(A2,4)=3,15,21)))</f>
        <v>3</v>
      </c>
      <c r="B4" s="11" t="s">
        <v>316</v>
      </c>
      <c r="C4" s="285"/>
      <c r="D4" s="286"/>
      <c r="E4" s="287"/>
      <c r="F4" s="10"/>
      <c r="G4" s="288"/>
      <c r="H4" s="288"/>
      <c r="I4" s="288"/>
      <c r="J4" s="288"/>
      <c r="K4" s="288"/>
      <c r="L4" s="288"/>
      <c r="M4" s="288"/>
      <c r="N4" s="288"/>
      <c r="O4" s="288"/>
      <c r="P4" s="288"/>
      <c r="Q4" s="288"/>
      <c r="R4" s="288"/>
      <c r="S4" s="288"/>
      <c r="T4" s="288"/>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row>
    <row r="5" spans="1:51" ht="15" customHeight="1" x14ac:dyDescent="0.35">
      <c r="A5" s="12"/>
      <c r="B5" s="11" t="s">
        <v>542</v>
      </c>
      <c r="C5" s="290" t="s">
        <v>543</v>
      </c>
      <c r="D5" s="291"/>
      <c r="E5" s="292"/>
      <c r="F5" s="10"/>
      <c r="G5" s="15"/>
      <c r="H5" s="15"/>
      <c r="I5" s="15"/>
      <c r="J5" s="15"/>
      <c r="K5" s="15"/>
      <c r="L5" s="15"/>
      <c r="M5" s="15"/>
      <c r="N5" s="15"/>
      <c r="O5" s="15"/>
      <c r="P5" s="15"/>
      <c r="Q5" s="15"/>
      <c r="R5" s="15"/>
      <c r="S5" s="15"/>
      <c r="T5" s="15"/>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row>
    <row r="6" spans="1:51" ht="15" customHeight="1" x14ac:dyDescent="0.35">
      <c r="A6" s="12"/>
      <c r="B6" s="11" t="s">
        <v>707</v>
      </c>
      <c r="C6" s="295"/>
      <c r="D6" s="296"/>
      <c r="E6" s="297"/>
      <c r="F6" s="10"/>
      <c r="G6" s="15"/>
      <c r="H6" s="15"/>
      <c r="I6" s="15"/>
      <c r="J6" s="15"/>
      <c r="K6" s="15"/>
      <c r="L6" s="15"/>
      <c r="M6" s="15"/>
      <c r="N6" s="15"/>
      <c r="O6" s="15"/>
      <c r="P6" s="15"/>
      <c r="Q6" s="15"/>
      <c r="R6" s="15"/>
      <c r="S6" s="15"/>
      <c r="T6" s="15"/>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12.75" customHeight="1" x14ac:dyDescent="0.35">
      <c r="A7" s="12"/>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row>
    <row r="8" spans="1:51" ht="29.25" customHeight="1" x14ac:dyDescent="0.35">
      <c r="A8" s="12"/>
      <c r="B8" s="274" t="s">
        <v>312</v>
      </c>
      <c r="C8" s="274"/>
      <c r="D8" s="274"/>
      <c r="E8" s="274"/>
      <c r="F8" s="24" t="s">
        <v>545</v>
      </c>
      <c r="G8" s="274" t="s">
        <v>312</v>
      </c>
      <c r="H8" s="274"/>
      <c r="I8" s="274"/>
      <c r="J8" s="274"/>
      <c r="K8" s="24" t="s">
        <v>545</v>
      </c>
      <c r="L8" s="274" t="s">
        <v>312</v>
      </c>
      <c r="M8" s="274"/>
      <c r="N8" s="274"/>
      <c r="O8" s="274"/>
      <c r="P8" s="24" t="s">
        <v>545</v>
      </c>
      <c r="Q8" s="274" t="s">
        <v>312</v>
      </c>
      <c r="R8" s="274"/>
      <c r="S8" s="274"/>
      <c r="T8" s="274"/>
      <c r="U8" s="24" t="s">
        <v>545</v>
      </c>
      <c r="V8" s="274" t="s">
        <v>312</v>
      </c>
      <c r="W8" s="274"/>
      <c r="X8" s="274"/>
      <c r="Y8" s="274"/>
      <c r="Z8" s="10"/>
      <c r="AA8" s="274"/>
      <c r="AB8" s="274"/>
      <c r="AC8" s="274"/>
      <c r="AD8" s="274"/>
      <c r="AE8" s="24" t="str">
        <f>IF($C$5="áno","|","")</f>
        <v/>
      </c>
      <c r="AF8" s="274"/>
      <c r="AG8" s="274"/>
      <c r="AH8" s="274"/>
      <c r="AI8" s="274"/>
      <c r="AJ8" s="24" t="str">
        <f>IF($C$5="áno","|","")</f>
        <v/>
      </c>
      <c r="AK8" s="274"/>
      <c r="AL8" s="274"/>
      <c r="AM8" s="274"/>
      <c r="AN8" s="274"/>
      <c r="AO8" s="24" t="str">
        <f>IF($C$5="áno","|","")</f>
        <v/>
      </c>
      <c r="AP8" s="274"/>
      <c r="AQ8" s="274"/>
      <c r="AR8" s="274"/>
      <c r="AS8" s="274"/>
      <c r="AT8" s="24" t="str">
        <f>IF($C$5="áno","|","")</f>
        <v/>
      </c>
      <c r="AU8" s="274"/>
      <c r="AV8" s="274"/>
      <c r="AW8" s="274"/>
      <c r="AX8" s="274"/>
      <c r="AY8" s="10"/>
    </row>
    <row r="9" spans="1:51" ht="12.75" customHeight="1" x14ac:dyDescent="0.35">
      <c r="A9" s="12"/>
      <c r="B9" s="275" t="str">
        <f>$C$3</f>
        <v>2025/2026</v>
      </c>
      <c r="C9" s="275"/>
      <c r="D9" s="275"/>
      <c r="E9" s="275"/>
      <c r="F9" s="37"/>
      <c r="G9" s="275" t="str">
        <f>$C$3</f>
        <v>2025/2026</v>
      </c>
      <c r="H9" s="275"/>
      <c r="I9" s="275"/>
      <c r="J9" s="275"/>
      <c r="K9" s="37"/>
      <c r="L9" s="275" t="str">
        <f>$C$3</f>
        <v>2025/2026</v>
      </c>
      <c r="M9" s="275"/>
      <c r="N9" s="275"/>
      <c r="O9" s="275"/>
      <c r="P9" s="37"/>
      <c r="Q9" s="275" t="str">
        <f>$C$3</f>
        <v>2025/2026</v>
      </c>
      <c r="R9" s="275"/>
      <c r="S9" s="275"/>
      <c r="T9" s="275"/>
      <c r="U9" s="37"/>
      <c r="V9" s="275" t="str">
        <f>$C$3</f>
        <v>2025/2026</v>
      </c>
      <c r="W9" s="275"/>
      <c r="X9" s="275"/>
      <c r="Y9" s="275"/>
      <c r="Z9" s="10"/>
      <c r="AA9" s="293" t="str">
        <f>IF($C$5="áno","Rozšírená zostava","")</f>
        <v/>
      </c>
      <c r="AB9" s="293"/>
      <c r="AC9" s="293"/>
      <c r="AD9" s="293"/>
      <c r="AE9" s="1"/>
      <c r="AF9" s="293" t="str">
        <f t="shared" ref="AF9" si="0">AA9</f>
        <v/>
      </c>
      <c r="AG9" s="293"/>
      <c r="AH9" s="293"/>
      <c r="AI9" s="293"/>
      <c r="AJ9" s="1"/>
      <c r="AK9" s="293" t="str">
        <f t="shared" ref="AK9" si="1">AA9</f>
        <v/>
      </c>
      <c r="AL9" s="293"/>
      <c r="AM9" s="293"/>
      <c r="AN9" s="293"/>
      <c r="AO9" s="1"/>
      <c r="AP9" s="293" t="str">
        <f t="shared" ref="AP9" si="2">AA9</f>
        <v/>
      </c>
      <c r="AQ9" s="293"/>
      <c r="AR9" s="293"/>
      <c r="AS9" s="293"/>
      <c r="AT9" s="1"/>
      <c r="AU9" s="293" t="str">
        <f t="shared" ref="AU9" si="3">AA9</f>
        <v/>
      </c>
      <c r="AV9" s="293"/>
      <c r="AW9" s="293"/>
      <c r="AX9" s="293"/>
      <c r="AY9" s="10"/>
    </row>
    <row r="10" spans="1:51" ht="15.75" customHeight="1" x14ac:dyDescent="0.35">
      <c r="A10" s="12"/>
      <c r="B10" s="176">
        <f>$C$6</f>
        <v>0</v>
      </c>
      <c r="C10" s="276" t="str">
        <f>$C$2</f>
        <v>MŠ.A</v>
      </c>
      <c r="D10" s="276"/>
      <c r="E10" s="276"/>
      <c r="F10" s="37"/>
      <c r="G10" s="176">
        <f>$B$10</f>
        <v>0</v>
      </c>
      <c r="H10" s="276" t="str">
        <f t="shared" ref="H10" si="4">$C$10</f>
        <v>MŠ.A</v>
      </c>
      <c r="I10" s="276"/>
      <c r="J10" s="276"/>
      <c r="K10" s="37"/>
      <c r="L10" s="176">
        <f>$B$10</f>
        <v>0</v>
      </c>
      <c r="M10" s="276" t="str">
        <f t="shared" ref="M10" si="5">$C$10</f>
        <v>MŠ.A</v>
      </c>
      <c r="N10" s="276"/>
      <c r="O10" s="276"/>
      <c r="P10" s="37"/>
      <c r="Q10" s="176">
        <f>$B$10</f>
        <v>0</v>
      </c>
      <c r="R10" s="276" t="str">
        <f t="shared" ref="R10" si="6">$C$10</f>
        <v>MŠ.A</v>
      </c>
      <c r="S10" s="276"/>
      <c r="T10" s="276"/>
      <c r="U10" s="37"/>
      <c r="V10" s="176">
        <f>$B$10</f>
        <v>0</v>
      </c>
      <c r="W10" s="276" t="str">
        <f t="shared" ref="W10" si="7">$C$10</f>
        <v>MŠ.A</v>
      </c>
      <c r="X10" s="276"/>
      <c r="Y10" s="276"/>
      <c r="Z10" s="10"/>
      <c r="AA10" s="293"/>
      <c r="AB10" s="293"/>
      <c r="AC10" s="293"/>
      <c r="AD10" s="293"/>
      <c r="AE10" s="1"/>
      <c r="AF10" s="293"/>
      <c r="AG10" s="293"/>
      <c r="AH10" s="293"/>
      <c r="AI10" s="293"/>
      <c r="AJ10" s="1"/>
      <c r="AK10" s="293"/>
      <c r="AL10" s="293"/>
      <c r="AM10" s="293"/>
      <c r="AN10" s="293"/>
      <c r="AO10" s="1"/>
      <c r="AP10" s="293"/>
      <c r="AQ10" s="293"/>
      <c r="AR10" s="293"/>
      <c r="AS10" s="293"/>
      <c r="AT10" s="1"/>
      <c r="AU10" s="293"/>
      <c r="AV10" s="293"/>
      <c r="AW10" s="293"/>
      <c r="AX10" s="293"/>
      <c r="AY10" s="10"/>
    </row>
    <row r="11" spans="1:51" ht="12.75" customHeight="1" x14ac:dyDescent="0.35">
      <c r="A11" s="12"/>
      <c r="B11" s="8" t="s">
        <v>315</v>
      </c>
      <c r="C11" s="9" t="s">
        <v>310</v>
      </c>
      <c r="D11" s="9" t="s">
        <v>314</v>
      </c>
      <c r="E11" s="9" t="s">
        <v>10</v>
      </c>
      <c r="F11" s="27"/>
      <c r="G11" s="38" t="s">
        <v>315</v>
      </c>
      <c r="H11" s="39" t="s">
        <v>310</v>
      </c>
      <c r="I11" s="39" t="s">
        <v>314</v>
      </c>
      <c r="J11" s="39" t="s">
        <v>10</v>
      </c>
      <c r="K11" s="27"/>
      <c r="L11" s="38" t="s">
        <v>315</v>
      </c>
      <c r="M11" s="39" t="s">
        <v>310</v>
      </c>
      <c r="N11" s="39" t="s">
        <v>314</v>
      </c>
      <c r="O11" s="39" t="s">
        <v>10</v>
      </c>
      <c r="P11" s="27"/>
      <c r="Q11" s="38" t="s">
        <v>315</v>
      </c>
      <c r="R11" s="39" t="s">
        <v>310</v>
      </c>
      <c r="S11" s="39" t="s">
        <v>314</v>
      </c>
      <c r="T11" s="39" t="s">
        <v>10</v>
      </c>
      <c r="U11" s="27"/>
      <c r="V11" s="38" t="s">
        <v>315</v>
      </c>
      <c r="W11" s="39" t="s">
        <v>310</v>
      </c>
      <c r="X11" s="39" t="s">
        <v>314</v>
      </c>
      <c r="Y11" s="39" t="s">
        <v>10</v>
      </c>
      <c r="Z11" s="10"/>
      <c r="AA11" s="25" t="str">
        <f>IF($C$5="áno","Názov položky","")</f>
        <v/>
      </c>
      <c r="AB11" s="26" t="str">
        <f>IF($C$5="áno","Ks","")</f>
        <v/>
      </c>
      <c r="AC11" s="26" t="str">
        <f>IF($C$5="áno","J.cena","")</f>
        <v/>
      </c>
      <c r="AD11" s="26" t="str">
        <f>IF($C$5="áno","Spolu","")</f>
        <v/>
      </c>
      <c r="AE11" s="27"/>
      <c r="AF11" s="25" t="str">
        <f t="shared" ref="AF11:AI26" si="8">AA11</f>
        <v/>
      </c>
      <c r="AG11" s="26" t="str">
        <f t="shared" si="8"/>
        <v/>
      </c>
      <c r="AH11" s="26" t="str">
        <f t="shared" si="8"/>
        <v/>
      </c>
      <c r="AI11" s="26" t="str">
        <f t="shared" si="8"/>
        <v/>
      </c>
      <c r="AJ11" s="27"/>
      <c r="AK11" s="25" t="str">
        <f t="shared" ref="AK11:AN26" si="9">AA11</f>
        <v/>
      </c>
      <c r="AL11" s="26" t="str">
        <f t="shared" si="9"/>
        <v/>
      </c>
      <c r="AM11" s="26" t="str">
        <f t="shared" si="9"/>
        <v/>
      </c>
      <c r="AN11" s="26" t="str">
        <f t="shared" si="9"/>
        <v/>
      </c>
      <c r="AO11" s="27"/>
      <c r="AP11" s="25" t="str">
        <f t="shared" ref="AP11:AS26" si="10">AA11</f>
        <v/>
      </c>
      <c r="AQ11" s="26" t="str">
        <f t="shared" si="10"/>
        <v/>
      </c>
      <c r="AR11" s="26" t="str">
        <f t="shared" si="10"/>
        <v/>
      </c>
      <c r="AS11" s="26" t="str">
        <f t="shared" si="10"/>
        <v/>
      </c>
      <c r="AT11" s="27"/>
      <c r="AU11" s="25" t="str">
        <f t="shared" ref="AU11:AX26" si="11">AA11</f>
        <v/>
      </c>
      <c r="AV11" s="26" t="str">
        <f t="shared" si="11"/>
        <v/>
      </c>
      <c r="AW11" s="26" t="str">
        <f t="shared" si="11"/>
        <v/>
      </c>
      <c r="AX11" s="26" t="str">
        <f t="shared" si="11"/>
        <v/>
      </c>
      <c r="AY11" s="10"/>
    </row>
    <row r="12" spans="1:51" x14ac:dyDescent="0.35">
      <c r="A12" s="12">
        <v>1</v>
      </c>
      <c r="B12" s="16">
        <f ca="1">IFERROR(INDIRECT("'Zostavy'!"&amp;ADDRESS($A$3+$A12,$A$4)),"")</f>
        <v>0</v>
      </c>
      <c r="C12" s="17">
        <f ca="1">IFERROR(INDIRECT("'Zostavy'!"&amp;ADDRESS($A$3+$A12,$A$4+1)),"")</f>
        <v>0</v>
      </c>
      <c r="D12" s="18">
        <f ca="1">IFERROR(INDIRECT("'Zostavy'!"&amp;ADDRESS($A$3+$A12,$A$4+2)),"")</f>
        <v>0</v>
      </c>
      <c r="E12" s="18">
        <f ca="1">IFERROR(INDIRECT("'Zostavy'!"&amp;ADDRESS($A$3+$A12,$A$4+3)),"")</f>
        <v>0</v>
      </c>
      <c r="F12" s="27"/>
      <c r="G12" s="16">
        <f t="shared" ref="G12:G45" ca="1" si="12">B12</f>
        <v>0</v>
      </c>
      <c r="H12" s="17">
        <f t="shared" ref="H12:H45" ca="1" si="13">C12</f>
        <v>0</v>
      </c>
      <c r="I12" s="18">
        <f t="shared" ref="I12:I45" ca="1" si="14">D12</f>
        <v>0</v>
      </c>
      <c r="J12" s="18">
        <f t="shared" ref="J12:J45" ca="1" si="15">E12</f>
        <v>0</v>
      </c>
      <c r="K12" s="27"/>
      <c r="L12" s="16">
        <f t="shared" ref="L12:L45" ca="1" si="16">B12</f>
        <v>0</v>
      </c>
      <c r="M12" s="17">
        <f t="shared" ref="M12:M45" ca="1" si="17">C12</f>
        <v>0</v>
      </c>
      <c r="N12" s="18">
        <f t="shared" ref="N12:N45" ca="1" si="18">D12</f>
        <v>0</v>
      </c>
      <c r="O12" s="18">
        <f t="shared" ref="O12:O45" ca="1" si="19">E12</f>
        <v>0</v>
      </c>
      <c r="P12" s="27"/>
      <c r="Q12" s="16">
        <f t="shared" ref="Q12:Q45" ca="1" si="20">B12</f>
        <v>0</v>
      </c>
      <c r="R12" s="17">
        <f t="shared" ref="R12:R45" ca="1" si="21">C12</f>
        <v>0</v>
      </c>
      <c r="S12" s="18">
        <f t="shared" ref="S12:S45" ca="1" si="22">D12</f>
        <v>0</v>
      </c>
      <c r="T12" s="18">
        <f t="shared" ref="T12:T45" ca="1" si="23">E12</f>
        <v>0</v>
      </c>
      <c r="U12" s="27"/>
      <c r="V12" s="16">
        <f t="shared" ref="V12:V45" ca="1" si="24">B12</f>
        <v>0</v>
      </c>
      <c r="W12" s="17">
        <f t="shared" ref="W12:W45" ca="1" si="25">C12</f>
        <v>0</v>
      </c>
      <c r="X12" s="18">
        <f t="shared" ref="X12:X45" ca="1" si="26">D12</f>
        <v>0</v>
      </c>
      <c r="Y12" s="18">
        <f t="shared" ref="Y12:Y45" ca="1" si="27">E12</f>
        <v>0</v>
      </c>
      <c r="Z12" s="12">
        <v>3820</v>
      </c>
      <c r="AA12" s="28" t="str">
        <f>IF($C$5="áno",VLOOKUP(Z12,Cenník[],2,0),"")</f>
        <v/>
      </c>
      <c r="AB12" s="29" t="s">
        <v>544</v>
      </c>
      <c r="AC12" s="30" t="str">
        <f>IF($C$5="áno",VLOOKUP(Z12,Cenník[],4,0),"")</f>
        <v/>
      </c>
      <c r="AD12" s="30"/>
      <c r="AE12" s="27"/>
      <c r="AF12" s="28" t="str">
        <f t="shared" si="8"/>
        <v/>
      </c>
      <c r="AG12" s="29" t="s">
        <v>544</v>
      </c>
      <c r="AH12" s="30" t="str">
        <f t="shared" si="8"/>
        <v/>
      </c>
      <c r="AI12" s="30"/>
      <c r="AJ12" s="27"/>
      <c r="AK12" s="31" t="str">
        <f t="shared" si="9"/>
        <v/>
      </c>
      <c r="AL12" s="32" t="s">
        <v>544</v>
      </c>
      <c r="AM12" s="33" t="str">
        <f t="shared" si="9"/>
        <v/>
      </c>
      <c r="AN12" s="33"/>
      <c r="AO12" s="27"/>
      <c r="AP12" s="31" t="str">
        <f t="shared" si="10"/>
        <v/>
      </c>
      <c r="AQ12" s="32" t="s">
        <v>544</v>
      </c>
      <c r="AR12" s="33" t="str">
        <f t="shared" si="10"/>
        <v/>
      </c>
      <c r="AS12" s="33"/>
      <c r="AT12" s="27"/>
      <c r="AU12" s="28" t="str">
        <f t="shared" si="11"/>
        <v/>
      </c>
      <c r="AV12" s="29" t="s">
        <v>544</v>
      </c>
      <c r="AW12" s="30" t="str">
        <f t="shared" si="11"/>
        <v/>
      </c>
      <c r="AX12" s="30"/>
      <c r="AY12" s="10"/>
    </row>
    <row r="13" spans="1:51" x14ac:dyDescent="0.35">
      <c r="A13" s="12">
        <v>2</v>
      </c>
      <c r="B13" s="16">
        <f t="shared" ref="B13:B45" ca="1" si="28">IFERROR(INDIRECT("'Zostavy'!"&amp;ADDRESS($A$3+$A13,$A$4)),"")</f>
        <v>0</v>
      </c>
      <c r="C13" s="17">
        <f t="shared" ref="C13:C45" ca="1" si="29">IFERROR(INDIRECT("'Zostavy'!"&amp;ADDRESS($A$3+$A13,$A$4+1)),"")</f>
        <v>0</v>
      </c>
      <c r="D13" s="18">
        <f t="shared" ref="D13:D44" ca="1" si="30">IFERROR(INDIRECT("'Zostavy'!"&amp;ADDRESS($A$3+$A13,$A$4+2)),"")</f>
        <v>0</v>
      </c>
      <c r="E13" s="18">
        <f t="shared" ref="E13:E45" ca="1" si="31">IFERROR(INDIRECT("'Zostavy'!"&amp;ADDRESS($A$3+$A13,$A$4+3)),"")</f>
        <v>0</v>
      </c>
      <c r="F13" s="27"/>
      <c r="G13" s="16">
        <f t="shared" ca="1" si="12"/>
        <v>0</v>
      </c>
      <c r="H13" s="17">
        <f t="shared" ca="1" si="13"/>
        <v>0</v>
      </c>
      <c r="I13" s="18">
        <f t="shared" ca="1" si="14"/>
        <v>0</v>
      </c>
      <c r="J13" s="18">
        <f t="shared" ca="1" si="15"/>
        <v>0</v>
      </c>
      <c r="K13" s="27"/>
      <c r="L13" s="16">
        <f t="shared" ca="1" si="16"/>
        <v>0</v>
      </c>
      <c r="M13" s="17">
        <f t="shared" ca="1" si="17"/>
        <v>0</v>
      </c>
      <c r="N13" s="18">
        <f t="shared" ca="1" si="18"/>
        <v>0</v>
      </c>
      <c r="O13" s="18">
        <f t="shared" ca="1" si="19"/>
        <v>0</v>
      </c>
      <c r="P13" s="27"/>
      <c r="Q13" s="16">
        <f t="shared" ca="1" si="20"/>
        <v>0</v>
      </c>
      <c r="R13" s="17">
        <f t="shared" ca="1" si="21"/>
        <v>0</v>
      </c>
      <c r="S13" s="18">
        <f t="shared" ca="1" si="22"/>
        <v>0</v>
      </c>
      <c r="T13" s="18">
        <f t="shared" ca="1" si="23"/>
        <v>0</v>
      </c>
      <c r="U13" s="27"/>
      <c r="V13" s="16">
        <f t="shared" ca="1" si="24"/>
        <v>0</v>
      </c>
      <c r="W13" s="17">
        <f t="shared" ca="1" si="25"/>
        <v>0</v>
      </c>
      <c r="X13" s="18">
        <f t="shared" ca="1" si="26"/>
        <v>0</v>
      </c>
      <c r="Y13" s="18">
        <f t="shared" ca="1" si="27"/>
        <v>0</v>
      </c>
      <c r="Z13" s="12">
        <v>4961</v>
      </c>
      <c r="AA13" s="28" t="str">
        <f>IF($C$5="áno",VLOOKUP(Z13,Cenník[],2,0),"")</f>
        <v/>
      </c>
      <c r="AB13" s="29" t="s">
        <v>544</v>
      </c>
      <c r="AC13" s="30" t="str">
        <f>IF($C$5="áno",VLOOKUP(Z13,Cenník[],4,0),"")</f>
        <v/>
      </c>
      <c r="AD13" s="30"/>
      <c r="AE13" s="27"/>
      <c r="AF13" s="28" t="str">
        <f t="shared" si="8"/>
        <v/>
      </c>
      <c r="AG13" s="29" t="s">
        <v>544</v>
      </c>
      <c r="AH13" s="30" t="str">
        <f t="shared" si="8"/>
        <v/>
      </c>
      <c r="AI13" s="30"/>
      <c r="AJ13" s="27"/>
      <c r="AK13" s="31" t="str">
        <f t="shared" si="9"/>
        <v/>
      </c>
      <c r="AL13" s="32" t="s">
        <v>544</v>
      </c>
      <c r="AM13" s="33" t="str">
        <f t="shared" si="9"/>
        <v/>
      </c>
      <c r="AN13" s="33"/>
      <c r="AO13" s="27"/>
      <c r="AP13" s="31" t="str">
        <f t="shared" si="10"/>
        <v/>
      </c>
      <c r="AQ13" s="32" t="s">
        <v>544</v>
      </c>
      <c r="AR13" s="33" t="str">
        <f t="shared" si="10"/>
        <v/>
      </c>
      <c r="AS13" s="33"/>
      <c r="AT13" s="27"/>
      <c r="AU13" s="28" t="str">
        <f t="shared" si="11"/>
        <v/>
      </c>
      <c r="AV13" s="29" t="s">
        <v>544</v>
      </c>
      <c r="AW13" s="30" t="str">
        <f t="shared" si="11"/>
        <v/>
      </c>
      <c r="AX13" s="30"/>
      <c r="AY13" s="10"/>
    </row>
    <row r="14" spans="1:51" x14ac:dyDescent="0.35">
      <c r="A14" s="12">
        <v>3</v>
      </c>
      <c r="B14" s="16">
        <f t="shared" ca="1" si="28"/>
        <v>0</v>
      </c>
      <c r="C14" s="17">
        <f t="shared" ca="1" si="29"/>
        <v>0</v>
      </c>
      <c r="D14" s="18">
        <f t="shared" ca="1" si="30"/>
        <v>0</v>
      </c>
      <c r="E14" s="18">
        <f t="shared" ca="1" si="31"/>
        <v>0</v>
      </c>
      <c r="F14" s="27"/>
      <c r="G14" s="16">
        <f t="shared" ca="1" si="12"/>
        <v>0</v>
      </c>
      <c r="H14" s="17">
        <f t="shared" ca="1" si="13"/>
        <v>0</v>
      </c>
      <c r="I14" s="18">
        <f t="shared" ca="1" si="14"/>
        <v>0</v>
      </c>
      <c r="J14" s="18">
        <f t="shared" ca="1" si="15"/>
        <v>0</v>
      </c>
      <c r="K14" s="27"/>
      <c r="L14" s="16">
        <f t="shared" ca="1" si="16"/>
        <v>0</v>
      </c>
      <c r="M14" s="17">
        <f t="shared" ca="1" si="17"/>
        <v>0</v>
      </c>
      <c r="N14" s="18">
        <f t="shared" ca="1" si="18"/>
        <v>0</v>
      </c>
      <c r="O14" s="18">
        <f t="shared" ca="1" si="19"/>
        <v>0</v>
      </c>
      <c r="P14" s="27"/>
      <c r="Q14" s="16">
        <f t="shared" ca="1" si="20"/>
        <v>0</v>
      </c>
      <c r="R14" s="17">
        <f t="shared" ca="1" si="21"/>
        <v>0</v>
      </c>
      <c r="S14" s="18">
        <f t="shared" ca="1" si="22"/>
        <v>0</v>
      </c>
      <c r="T14" s="18">
        <f t="shared" ca="1" si="23"/>
        <v>0</v>
      </c>
      <c r="U14" s="27"/>
      <c r="V14" s="16">
        <f t="shared" ca="1" si="24"/>
        <v>0</v>
      </c>
      <c r="W14" s="17">
        <f t="shared" ca="1" si="25"/>
        <v>0</v>
      </c>
      <c r="X14" s="18">
        <f t="shared" ca="1" si="26"/>
        <v>0</v>
      </c>
      <c r="Y14" s="18">
        <f t="shared" ca="1" si="27"/>
        <v>0</v>
      </c>
      <c r="Z14" s="12">
        <v>3830</v>
      </c>
      <c r="AA14" s="28" t="str">
        <f>IF($C$5="áno",VLOOKUP(Z14,Cenník[],2,0),"")</f>
        <v/>
      </c>
      <c r="AB14" s="29" t="s">
        <v>544</v>
      </c>
      <c r="AC14" s="30" t="str">
        <f>IF($C$5="áno",VLOOKUP(Z14,Cenník[],4,0),"")</f>
        <v/>
      </c>
      <c r="AD14" s="30"/>
      <c r="AE14" s="27"/>
      <c r="AF14" s="28" t="str">
        <f t="shared" si="8"/>
        <v/>
      </c>
      <c r="AG14" s="29" t="s">
        <v>544</v>
      </c>
      <c r="AH14" s="30" t="str">
        <f t="shared" si="8"/>
        <v/>
      </c>
      <c r="AI14" s="30"/>
      <c r="AJ14" s="27"/>
      <c r="AK14" s="31" t="str">
        <f t="shared" si="9"/>
        <v/>
      </c>
      <c r="AL14" s="32" t="s">
        <v>544</v>
      </c>
      <c r="AM14" s="33" t="str">
        <f t="shared" si="9"/>
        <v/>
      </c>
      <c r="AN14" s="33"/>
      <c r="AO14" s="27"/>
      <c r="AP14" s="31" t="str">
        <f t="shared" si="10"/>
        <v/>
      </c>
      <c r="AQ14" s="32" t="s">
        <v>544</v>
      </c>
      <c r="AR14" s="33" t="str">
        <f t="shared" si="10"/>
        <v/>
      </c>
      <c r="AS14" s="33"/>
      <c r="AT14" s="27"/>
      <c r="AU14" s="28" t="str">
        <f t="shared" si="11"/>
        <v/>
      </c>
      <c r="AV14" s="29" t="s">
        <v>544</v>
      </c>
      <c r="AW14" s="30" t="str">
        <f t="shared" si="11"/>
        <v/>
      </c>
      <c r="AX14" s="30"/>
      <c r="AY14" s="10"/>
    </row>
    <row r="15" spans="1:51" x14ac:dyDescent="0.35">
      <c r="A15" s="12">
        <v>4</v>
      </c>
      <c r="B15" s="16">
        <f t="shared" ca="1" si="28"/>
        <v>0</v>
      </c>
      <c r="C15" s="17">
        <f t="shared" ca="1" si="29"/>
        <v>0</v>
      </c>
      <c r="D15" s="18">
        <f t="shared" ca="1" si="30"/>
        <v>0</v>
      </c>
      <c r="E15" s="18">
        <f t="shared" ca="1" si="31"/>
        <v>0</v>
      </c>
      <c r="F15" s="27"/>
      <c r="G15" s="16">
        <f t="shared" ca="1" si="12"/>
        <v>0</v>
      </c>
      <c r="H15" s="17">
        <f t="shared" ca="1" si="13"/>
        <v>0</v>
      </c>
      <c r="I15" s="18">
        <f t="shared" ca="1" si="14"/>
        <v>0</v>
      </c>
      <c r="J15" s="18">
        <f t="shared" ca="1" si="15"/>
        <v>0</v>
      </c>
      <c r="K15" s="27"/>
      <c r="L15" s="16">
        <f t="shared" ca="1" si="16"/>
        <v>0</v>
      </c>
      <c r="M15" s="17">
        <f t="shared" ca="1" si="17"/>
        <v>0</v>
      </c>
      <c r="N15" s="18">
        <f t="shared" ca="1" si="18"/>
        <v>0</v>
      </c>
      <c r="O15" s="18">
        <f t="shared" ca="1" si="19"/>
        <v>0</v>
      </c>
      <c r="P15" s="27"/>
      <c r="Q15" s="16">
        <f t="shared" ca="1" si="20"/>
        <v>0</v>
      </c>
      <c r="R15" s="17">
        <f t="shared" ca="1" si="21"/>
        <v>0</v>
      </c>
      <c r="S15" s="18">
        <f t="shared" ca="1" si="22"/>
        <v>0</v>
      </c>
      <c r="T15" s="18">
        <f t="shared" ca="1" si="23"/>
        <v>0</v>
      </c>
      <c r="U15" s="27"/>
      <c r="V15" s="16">
        <f t="shared" ca="1" si="24"/>
        <v>0</v>
      </c>
      <c r="W15" s="17">
        <f t="shared" ca="1" si="25"/>
        <v>0</v>
      </c>
      <c r="X15" s="18">
        <f t="shared" ca="1" si="26"/>
        <v>0</v>
      </c>
      <c r="Y15" s="18">
        <f t="shared" ca="1" si="27"/>
        <v>0</v>
      </c>
      <c r="Z15" s="12">
        <v>4175</v>
      </c>
      <c r="AA15" s="28" t="str">
        <f>IF($C$5="áno",VLOOKUP(Z15,Cenník[],2,0),"")</f>
        <v/>
      </c>
      <c r="AB15" s="29" t="s">
        <v>544</v>
      </c>
      <c r="AC15" s="30" t="str">
        <f>IF($C$5="áno",VLOOKUP(Z15,Cenník[],4,0),"")</f>
        <v/>
      </c>
      <c r="AD15" s="30"/>
      <c r="AE15" s="27"/>
      <c r="AF15" s="28" t="str">
        <f t="shared" si="8"/>
        <v/>
      </c>
      <c r="AG15" s="29" t="s">
        <v>544</v>
      </c>
      <c r="AH15" s="30" t="str">
        <f t="shared" si="8"/>
        <v/>
      </c>
      <c r="AI15" s="30"/>
      <c r="AJ15" s="27"/>
      <c r="AK15" s="31" t="str">
        <f t="shared" si="9"/>
        <v/>
      </c>
      <c r="AL15" s="32" t="s">
        <v>544</v>
      </c>
      <c r="AM15" s="33" t="str">
        <f t="shared" si="9"/>
        <v/>
      </c>
      <c r="AN15" s="33"/>
      <c r="AO15" s="27"/>
      <c r="AP15" s="31" t="str">
        <f t="shared" si="10"/>
        <v/>
      </c>
      <c r="AQ15" s="32" t="s">
        <v>544</v>
      </c>
      <c r="AR15" s="33" t="str">
        <f t="shared" si="10"/>
        <v/>
      </c>
      <c r="AS15" s="33"/>
      <c r="AT15" s="27"/>
      <c r="AU15" s="28" t="str">
        <f t="shared" si="11"/>
        <v/>
      </c>
      <c r="AV15" s="29" t="s">
        <v>544</v>
      </c>
      <c r="AW15" s="30" t="str">
        <f t="shared" si="11"/>
        <v/>
      </c>
      <c r="AX15" s="30"/>
      <c r="AY15" s="10"/>
    </row>
    <row r="16" spans="1:51" x14ac:dyDescent="0.35">
      <c r="A16" s="12">
        <v>5</v>
      </c>
      <c r="B16" s="16">
        <f t="shared" ca="1" si="28"/>
        <v>0</v>
      </c>
      <c r="C16" s="17">
        <f t="shared" ca="1" si="29"/>
        <v>0</v>
      </c>
      <c r="D16" s="18">
        <f t="shared" ca="1" si="30"/>
        <v>0</v>
      </c>
      <c r="E16" s="18">
        <f t="shared" ca="1" si="31"/>
        <v>0</v>
      </c>
      <c r="F16" s="27"/>
      <c r="G16" s="16">
        <f t="shared" ca="1" si="12"/>
        <v>0</v>
      </c>
      <c r="H16" s="17">
        <f t="shared" ca="1" si="13"/>
        <v>0</v>
      </c>
      <c r="I16" s="18">
        <f t="shared" ca="1" si="14"/>
        <v>0</v>
      </c>
      <c r="J16" s="18">
        <f t="shared" ca="1" si="15"/>
        <v>0</v>
      </c>
      <c r="K16" s="27"/>
      <c r="L16" s="16">
        <f t="shared" ca="1" si="16"/>
        <v>0</v>
      </c>
      <c r="M16" s="17">
        <f t="shared" ca="1" si="17"/>
        <v>0</v>
      </c>
      <c r="N16" s="18">
        <f t="shared" ca="1" si="18"/>
        <v>0</v>
      </c>
      <c r="O16" s="18">
        <f t="shared" ca="1" si="19"/>
        <v>0</v>
      </c>
      <c r="P16" s="27"/>
      <c r="Q16" s="16">
        <f t="shared" ca="1" si="20"/>
        <v>0</v>
      </c>
      <c r="R16" s="17">
        <f t="shared" ca="1" si="21"/>
        <v>0</v>
      </c>
      <c r="S16" s="18">
        <f t="shared" ca="1" si="22"/>
        <v>0</v>
      </c>
      <c r="T16" s="18">
        <f t="shared" ca="1" si="23"/>
        <v>0</v>
      </c>
      <c r="U16" s="27"/>
      <c r="V16" s="16">
        <f t="shared" ca="1" si="24"/>
        <v>0</v>
      </c>
      <c r="W16" s="17">
        <f t="shared" ca="1" si="25"/>
        <v>0</v>
      </c>
      <c r="X16" s="18">
        <f t="shared" ca="1" si="26"/>
        <v>0</v>
      </c>
      <c r="Y16" s="18">
        <f t="shared" ca="1" si="27"/>
        <v>0</v>
      </c>
      <c r="Z16" s="12">
        <v>3810</v>
      </c>
      <c r="AA16" s="28" t="str">
        <f>IF($C$5="áno",VLOOKUP(Z16,Cenník[],2,0),"")</f>
        <v/>
      </c>
      <c r="AB16" s="29" t="s">
        <v>544</v>
      </c>
      <c r="AC16" s="30" t="str">
        <f>IF($C$5="áno",VLOOKUP(Z16,Cenník[],4,0),"")</f>
        <v/>
      </c>
      <c r="AD16" s="30"/>
      <c r="AE16" s="27"/>
      <c r="AF16" s="28" t="str">
        <f t="shared" si="8"/>
        <v/>
      </c>
      <c r="AG16" s="29" t="s">
        <v>544</v>
      </c>
      <c r="AH16" s="30" t="str">
        <f t="shared" si="8"/>
        <v/>
      </c>
      <c r="AI16" s="30"/>
      <c r="AJ16" s="27"/>
      <c r="AK16" s="31" t="str">
        <f t="shared" si="9"/>
        <v/>
      </c>
      <c r="AL16" s="32" t="s">
        <v>544</v>
      </c>
      <c r="AM16" s="33" t="str">
        <f t="shared" si="9"/>
        <v/>
      </c>
      <c r="AN16" s="33"/>
      <c r="AO16" s="27"/>
      <c r="AP16" s="31" t="str">
        <f t="shared" si="10"/>
        <v/>
      </c>
      <c r="AQ16" s="32" t="s">
        <v>544</v>
      </c>
      <c r="AR16" s="33" t="str">
        <f t="shared" si="10"/>
        <v/>
      </c>
      <c r="AS16" s="33"/>
      <c r="AT16" s="27"/>
      <c r="AU16" s="28" t="str">
        <f t="shared" si="11"/>
        <v/>
      </c>
      <c r="AV16" s="29" t="s">
        <v>544</v>
      </c>
      <c r="AW16" s="30" t="str">
        <f t="shared" si="11"/>
        <v/>
      </c>
      <c r="AX16" s="30"/>
      <c r="AY16" s="10"/>
    </row>
    <row r="17" spans="1:51" x14ac:dyDescent="0.35">
      <c r="A17" s="12">
        <v>6</v>
      </c>
      <c r="B17" s="16">
        <f t="shared" ca="1" si="28"/>
        <v>0</v>
      </c>
      <c r="C17" s="17">
        <f t="shared" ca="1" si="29"/>
        <v>0</v>
      </c>
      <c r="D17" s="18">
        <f t="shared" ca="1" si="30"/>
        <v>0</v>
      </c>
      <c r="E17" s="18">
        <f t="shared" ca="1" si="31"/>
        <v>0</v>
      </c>
      <c r="F17" s="27"/>
      <c r="G17" s="16">
        <f t="shared" ca="1" si="12"/>
        <v>0</v>
      </c>
      <c r="H17" s="17">
        <f t="shared" ca="1" si="13"/>
        <v>0</v>
      </c>
      <c r="I17" s="18">
        <f t="shared" ca="1" si="14"/>
        <v>0</v>
      </c>
      <c r="J17" s="18">
        <f t="shared" ca="1" si="15"/>
        <v>0</v>
      </c>
      <c r="K17" s="27"/>
      <c r="L17" s="16">
        <f t="shared" ca="1" si="16"/>
        <v>0</v>
      </c>
      <c r="M17" s="17">
        <f t="shared" ca="1" si="17"/>
        <v>0</v>
      </c>
      <c r="N17" s="18">
        <f t="shared" ca="1" si="18"/>
        <v>0</v>
      </c>
      <c r="O17" s="18">
        <f t="shared" ca="1" si="19"/>
        <v>0</v>
      </c>
      <c r="P17" s="27"/>
      <c r="Q17" s="16">
        <f t="shared" ca="1" si="20"/>
        <v>0</v>
      </c>
      <c r="R17" s="17">
        <f t="shared" ca="1" si="21"/>
        <v>0</v>
      </c>
      <c r="S17" s="18">
        <f t="shared" ca="1" si="22"/>
        <v>0</v>
      </c>
      <c r="T17" s="18">
        <f t="shared" ca="1" si="23"/>
        <v>0</v>
      </c>
      <c r="U17" s="27"/>
      <c r="V17" s="16">
        <f t="shared" ca="1" si="24"/>
        <v>0</v>
      </c>
      <c r="W17" s="17">
        <f t="shared" ca="1" si="25"/>
        <v>0</v>
      </c>
      <c r="X17" s="18">
        <f t="shared" ca="1" si="26"/>
        <v>0</v>
      </c>
      <c r="Y17" s="18">
        <f t="shared" ca="1" si="27"/>
        <v>0</v>
      </c>
      <c r="Z17" s="12">
        <v>3835</v>
      </c>
      <c r="AA17" s="28" t="str">
        <f>IF($C$5="áno",VLOOKUP(Z17,Cenník[],2,0),"")</f>
        <v/>
      </c>
      <c r="AB17" s="29" t="s">
        <v>544</v>
      </c>
      <c r="AC17" s="30" t="str">
        <f>IF($C$5="áno",VLOOKUP(Z17,Cenník[],4,0),"")</f>
        <v/>
      </c>
      <c r="AD17" s="30"/>
      <c r="AE17" s="27"/>
      <c r="AF17" s="28" t="str">
        <f t="shared" si="8"/>
        <v/>
      </c>
      <c r="AG17" s="29" t="s">
        <v>544</v>
      </c>
      <c r="AH17" s="30" t="str">
        <f t="shared" si="8"/>
        <v/>
      </c>
      <c r="AI17" s="30"/>
      <c r="AJ17" s="27"/>
      <c r="AK17" s="31" t="str">
        <f t="shared" si="9"/>
        <v/>
      </c>
      <c r="AL17" s="32" t="s">
        <v>544</v>
      </c>
      <c r="AM17" s="33" t="str">
        <f t="shared" si="9"/>
        <v/>
      </c>
      <c r="AN17" s="33"/>
      <c r="AO17" s="27"/>
      <c r="AP17" s="31" t="str">
        <f t="shared" si="10"/>
        <v/>
      </c>
      <c r="AQ17" s="32" t="s">
        <v>544</v>
      </c>
      <c r="AR17" s="33" t="str">
        <f t="shared" si="10"/>
        <v/>
      </c>
      <c r="AS17" s="33"/>
      <c r="AT17" s="27"/>
      <c r="AU17" s="28" t="str">
        <f t="shared" si="11"/>
        <v/>
      </c>
      <c r="AV17" s="29" t="s">
        <v>544</v>
      </c>
      <c r="AW17" s="30" t="str">
        <f t="shared" si="11"/>
        <v/>
      </c>
      <c r="AX17" s="30"/>
      <c r="AY17" s="10"/>
    </row>
    <row r="18" spans="1:51" x14ac:dyDescent="0.35">
      <c r="A18" s="12">
        <v>7</v>
      </c>
      <c r="B18" s="16">
        <f t="shared" ca="1" si="28"/>
        <v>0</v>
      </c>
      <c r="C18" s="17">
        <f t="shared" ca="1" si="29"/>
        <v>0</v>
      </c>
      <c r="D18" s="18">
        <f t="shared" ca="1" si="30"/>
        <v>0</v>
      </c>
      <c r="E18" s="18">
        <f t="shared" ca="1" si="31"/>
        <v>0</v>
      </c>
      <c r="F18" s="27"/>
      <c r="G18" s="16">
        <f t="shared" ca="1" si="12"/>
        <v>0</v>
      </c>
      <c r="H18" s="17">
        <f t="shared" ca="1" si="13"/>
        <v>0</v>
      </c>
      <c r="I18" s="18">
        <f t="shared" ca="1" si="14"/>
        <v>0</v>
      </c>
      <c r="J18" s="18">
        <f t="shared" ca="1" si="15"/>
        <v>0</v>
      </c>
      <c r="K18" s="27"/>
      <c r="L18" s="16">
        <f t="shared" ca="1" si="16"/>
        <v>0</v>
      </c>
      <c r="M18" s="17">
        <f t="shared" ca="1" si="17"/>
        <v>0</v>
      </c>
      <c r="N18" s="18">
        <f t="shared" ca="1" si="18"/>
        <v>0</v>
      </c>
      <c r="O18" s="18">
        <f t="shared" ca="1" si="19"/>
        <v>0</v>
      </c>
      <c r="P18" s="27"/>
      <c r="Q18" s="16">
        <f t="shared" ca="1" si="20"/>
        <v>0</v>
      </c>
      <c r="R18" s="17">
        <f t="shared" ca="1" si="21"/>
        <v>0</v>
      </c>
      <c r="S18" s="18">
        <f t="shared" ca="1" si="22"/>
        <v>0</v>
      </c>
      <c r="T18" s="18">
        <f t="shared" ca="1" si="23"/>
        <v>0</v>
      </c>
      <c r="U18" s="27"/>
      <c r="V18" s="16">
        <f t="shared" ca="1" si="24"/>
        <v>0</v>
      </c>
      <c r="W18" s="17">
        <f t="shared" ca="1" si="25"/>
        <v>0</v>
      </c>
      <c r="X18" s="18">
        <f t="shared" ca="1" si="26"/>
        <v>0</v>
      </c>
      <c r="Y18" s="18">
        <f t="shared" ca="1" si="27"/>
        <v>0</v>
      </c>
      <c r="Z18" s="12">
        <v>3840</v>
      </c>
      <c r="AA18" s="28" t="str">
        <f>IF($C$5="áno",VLOOKUP(Z18,Cenník[],2,0),"")</f>
        <v/>
      </c>
      <c r="AB18" s="29" t="s">
        <v>544</v>
      </c>
      <c r="AC18" s="30" t="str">
        <f>IF($C$5="áno",VLOOKUP(Z18,Cenník[],4,0),"")</f>
        <v/>
      </c>
      <c r="AD18" s="30"/>
      <c r="AE18" s="27"/>
      <c r="AF18" s="28" t="str">
        <f t="shared" si="8"/>
        <v/>
      </c>
      <c r="AG18" s="29" t="s">
        <v>544</v>
      </c>
      <c r="AH18" s="30" t="str">
        <f t="shared" si="8"/>
        <v/>
      </c>
      <c r="AI18" s="30"/>
      <c r="AJ18" s="27"/>
      <c r="AK18" s="31" t="str">
        <f t="shared" si="9"/>
        <v/>
      </c>
      <c r="AL18" s="32" t="s">
        <v>544</v>
      </c>
      <c r="AM18" s="33" t="str">
        <f t="shared" si="9"/>
        <v/>
      </c>
      <c r="AN18" s="33"/>
      <c r="AO18" s="27"/>
      <c r="AP18" s="31" t="str">
        <f t="shared" si="10"/>
        <v/>
      </c>
      <c r="AQ18" s="32" t="s">
        <v>544</v>
      </c>
      <c r="AR18" s="33" t="str">
        <f t="shared" si="10"/>
        <v/>
      </c>
      <c r="AS18" s="33"/>
      <c r="AT18" s="27"/>
      <c r="AU18" s="28" t="str">
        <f t="shared" si="11"/>
        <v/>
      </c>
      <c r="AV18" s="29" t="s">
        <v>544</v>
      </c>
      <c r="AW18" s="30" t="str">
        <f t="shared" si="11"/>
        <v/>
      </c>
      <c r="AX18" s="30"/>
      <c r="AY18" s="10"/>
    </row>
    <row r="19" spans="1:51" x14ac:dyDescent="0.35">
      <c r="A19" s="12">
        <v>8</v>
      </c>
      <c r="B19" s="16">
        <f t="shared" ca="1" si="28"/>
        <v>0</v>
      </c>
      <c r="C19" s="17">
        <f t="shared" ca="1" si="29"/>
        <v>0</v>
      </c>
      <c r="D19" s="18">
        <f t="shared" ca="1" si="30"/>
        <v>0</v>
      </c>
      <c r="E19" s="18">
        <f t="shared" ca="1" si="31"/>
        <v>0</v>
      </c>
      <c r="F19" s="27"/>
      <c r="G19" s="16">
        <f t="shared" ca="1" si="12"/>
        <v>0</v>
      </c>
      <c r="H19" s="17">
        <f t="shared" ca="1" si="13"/>
        <v>0</v>
      </c>
      <c r="I19" s="18">
        <f t="shared" ca="1" si="14"/>
        <v>0</v>
      </c>
      <c r="J19" s="18">
        <f t="shared" ca="1" si="15"/>
        <v>0</v>
      </c>
      <c r="K19" s="27"/>
      <c r="L19" s="16">
        <f t="shared" ca="1" si="16"/>
        <v>0</v>
      </c>
      <c r="M19" s="17">
        <f t="shared" ca="1" si="17"/>
        <v>0</v>
      </c>
      <c r="N19" s="18">
        <f t="shared" ca="1" si="18"/>
        <v>0</v>
      </c>
      <c r="O19" s="18">
        <f t="shared" ca="1" si="19"/>
        <v>0</v>
      </c>
      <c r="P19" s="27"/>
      <c r="Q19" s="16">
        <f t="shared" ca="1" si="20"/>
        <v>0</v>
      </c>
      <c r="R19" s="17">
        <f t="shared" ca="1" si="21"/>
        <v>0</v>
      </c>
      <c r="S19" s="18">
        <f t="shared" ca="1" si="22"/>
        <v>0</v>
      </c>
      <c r="T19" s="18">
        <f t="shared" ca="1" si="23"/>
        <v>0</v>
      </c>
      <c r="U19" s="27"/>
      <c r="V19" s="16">
        <f t="shared" ca="1" si="24"/>
        <v>0</v>
      </c>
      <c r="W19" s="17">
        <f t="shared" ca="1" si="25"/>
        <v>0</v>
      </c>
      <c r="X19" s="18">
        <f t="shared" ca="1" si="26"/>
        <v>0</v>
      </c>
      <c r="Y19" s="18">
        <f t="shared" ca="1" si="27"/>
        <v>0</v>
      </c>
      <c r="Z19" s="12">
        <v>3900</v>
      </c>
      <c r="AA19" s="28" t="str">
        <f>IF($C$5="áno",VLOOKUP(Z19,Cenník[],2,0),"")</f>
        <v/>
      </c>
      <c r="AB19" s="29" t="s">
        <v>544</v>
      </c>
      <c r="AC19" s="30" t="str">
        <f>IF($C$5="áno",VLOOKUP(Z19,Cenník[],4,0),"")</f>
        <v/>
      </c>
      <c r="AD19" s="30"/>
      <c r="AE19" s="27"/>
      <c r="AF19" s="28" t="str">
        <f t="shared" si="8"/>
        <v/>
      </c>
      <c r="AG19" s="29" t="s">
        <v>544</v>
      </c>
      <c r="AH19" s="30" t="str">
        <f t="shared" si="8"/>
        <v/>
      </c>
      <c r="AI19" s="30"/>
      <c r="AJ19" s="27"/>
      <c r="AK19" s="31" t="str">
        <f t="shared" si="9"/>
        <v/>
      </c>
      <c r="AL19" s="32" t="s">
        <v>544</v>
      </c>
      <c r="AM19" s="33" t="str">
        <f t="shared" si="9"/>
        <v/>
      </c>
      <c r="AN19" s="33"/>
      <c r="AO19" s="27"/>
      <c r="AP19" s="31" t="str">
        <f t="shared" si="10"/>
        <v/>
      </c>
      <c r="AQ19" s="32" t="s">
        <v>544</v>
      </c>
      <c r="AR19" s="33" t="str">
        <f t="shared" si="10"/>
        <v/>
      </c>
      <c r="AS19" s="33"/>
      <c r="AT19" s="27"/>
      <c r="AU19" s="28" t="str">
        <f t="shared" si="11"/>
        <v/>
      </c>
      <c r="AV19" s="29" t="s">
        <v>544</v>
      </c>
      <c r="AW19" s="30" t="str">
        <f t="shared" si="11"/>
        <v/>
      </c>
      <c r="AX19" s="30"/>
      <c r="AY19" s="10"/>
    </row>
    <row r="20" spans="1:51" x14ac:dyDescent="0.35">
      <c r="A20" s="12">
        <v>9</v>
      </c>
      <c r="B20" s="16">
        <f t="shared" ca="1" si="28"/>
        <v>0</v>
      </c>
      <c r="C20" s="17">
        <f t="shared" ca="1" si="29"/>
        <v>0</v>
      </c>
      <c r="D20" s="18">
        <f t="shared" ca="1" si="30"/>
        <v>0</v>
      </c>
      <c r="E20" s="18">
        <f t="shared" ca="1" si="31"/>
        <v>0</v>
      </c>
      <c r="F20" s="27"/>
      <c r="G20" s="16">
        <f t="shared" ca="1" si="12"/>
        <v>0</v>
      </c>
      <c r="H20" s="17">
        <f t="shared" ca="1" si="13"/>
        <v>0</v>
      </c>
      <c r="I20" s="18">
        <f t="shared" ca="1" si="14"/>
        <v>0</v>
      </c>
      <c r="J20" s="18">
        <f t="shared" ca="1" si="15"/>
        <v>0</v>
      </c>
      <c r="K20" s="27"/>
      <c r="L20" s="16">
        <f t="shared" ca="1" si="16"/>
        <v>0</v>
      </c>
      <c r="M20" s="17">
        <f t="shared" ca="1" si="17"/>
        <v>0</v>
      </c>
      <c r="N20" s="18">
        <f t="shared" ca="1" si="18"/>
        <v>0</v>
      </c>
      <c r="O20" s="18">
        <f t="shared" ca="1" si="19"/>
        <v>0</v>
      </c>
      <c r="P20" s="27"/>
      <c r="Q20" s="16">
        <f t="shared" ca="1" si="20"/>
        <v>0</v>
      </c>
      <c r="R20" s="17">
        <f t="shared" ca="1" si="21"/>
        <v>0</v>
      </c>
      <c r="S20" s="18">
        <f t="shared" ca="1" si="22"/>
        <v>0</v>
      </c>
      <c r="T20" s="18">
        <f t="shared" ca="1" si="23"/>
        <v>0</v>
      </c>
      <c r="U20" s="27"/>
      <c r="V20" s="16">
        <f t="shared" ca="1" si="24"/>
        <v>0</v>
      </c>
      <c r="W20" s="17">
        <f t="shared" ca="1" si="25"/>
        <v>0</v>
      </c>
      <c r="X20" s="18">
        <f t="shared" ca="1" si="26"/>
        <v>0</v>
      </c>
      <c r="Y20" s="18">
        <f t="shared" ca="1" si="27"/>
        <v>0</v>
      </c>
      <c r="Z20" s="12">
        <v>3905</v>
      </c>
      <c r="AA20" s="28" t="str">
        <f>IF($C$5="áno",VLOOKUP(Z20,Cenník[],2,0),"")</f>
        <v/>
      </c>
      <c r="AB20" s="29" t="s">
        <v>544</v>
      </c>
      <c r="AC20" s="30" t="str">
        <f>IF($C$5="áno",VLOOKUP(Z20,Cenník[],4,0),"")</f>
        <v/>
      </c>
      <c r="AD20" s="30"/>
      <c r="AE20" s="27"/>
      <c r="AF20" s="28" t="str">
        <f t="shared" si="8"/>
        <v/>
      </c>
      <c r="AG20" s="29" t="s">
        <v>544</v>
      </c>
      <c r="AH20" s="30" t="str">
        <f t="shared" si="8"/>
        <v/>
      </c>
      <c r="AI20" s="30"/>
      <c r="AJ20" s="27"/>
      <c r="AK20" s="31" t="str">
        <f t="shared" si="9"/>
        <v/>
      </c>
      <c r="AL20" s="32" t="s">
        <v>544</v>
      </c>
      <c r="AM20" s="33" t="str">
        <f t="shared" si="9"/>
        <v/>
      </c>
      <c r="AN20" s="33"/>
      <c r="AO20" s="27"/>
      <c r="AP20" s="31" t="str">
        <f t="shared" si="10"/>
        <v/>
      </c>
      <c r="AQ20" s="32" t="s">
        <v>544</v>
      </c>
      <c r="AR20" s="33" t="str">
        <f t="shared" si="10"/>
        <v/>
      </c>
      <c r="AS20" s="33"/>
      <c r="AT20" s="27"/>
      <c r="AU20" s="28" t="str">
        <f t="shared" si="11"/>
        <v/>
      </c>
      <c r="AV20" s="29" t="s">
        <v>544</v>
      </c>
      <c r="AW20" s="30" t="str">
        <f t="shared" si="11"/>
        <v/>
      </c>
      <c r="AX20" s="30"/>
      <c r="AY20" s="10"/>
    </row>
    <row r="21" spans="1:51" x14ac:dyDescent="0.35">
      <c r="A21" s="12">
        <v>10</v>
      </c>
      <c r="B21" s="16">
        <f t="shared" ca="1" si="28"/>
        <v>0</v>
      </c>
      <c r="C21" s="17">
        <f t="shared" ca="1" si="29"/>
        <v>0</v>
      </c>
      <c r="D21" s="18">
        <f t="shared" ca="1" si="30"/>
        <v>0</v>
      </c>
      <c r="E21" s="18">
        <f t="shared" ca="1" si="31"/>
        <v>0</v>
      </c>
      <c r="F21" s="27"/>
      <c r="G21" s="16">
        <f t="shared" ca="1" si="12"/>
        <v>0</v>
      </c>
      <c r="H21" s="17">
        <f t="shared" ca="1" si="13"/>
        <v>0</v>
      </c>
      <c r="I21" s="18">
        <f t="shared" ca="1" si="14"/>
        <v>0</v>
      </c>
      <c r="J21" s="18">
        <f t="shared" ca="1" si="15"/>
        <v>0</v>
      </c>
      <c r="K21" s="27"/>
      <c r="L21" s="16">
        <f t="shared" ca="1" si="16"/>
        <v>0</v>
      </c>
      <c r="M21" s="17">
        <f t="shared" ca="1" si="17"/>
        <v>0</v>
      </c>
      <c r="N21" s="18">
        <f t="shared" ca="1" si="18"/>
        <v>0</v>
      </c>
      <c r="O21" s="18">
        <f t="shared" ca="1" si="19"/>
        <v>0</v>
      </c>
      <c r="P21" s="27"/>
      <c r="Q21" s="16">
        <f t="shared" ca="1" si="20"/>
        <v>0</v>
      </c>
      <c r="R21" s="17">
        <f t="shared" ca="1" si="21"/>
        <v>0</v>
      </c>
      <c r="S21" s="18">
        <f t="shared" ca="1" si="22"/>
        <v>0</v>
      </c>
      <c r="T21" s="18">
        <f t="shared" ca="1" si="23"/>
        <v>0</v>
      </c>
      <c r="U21" s="27"/>
      <c r="V21" s="16">
        <f t="shared" ca="1" si="24"/>
        <v>0</v>
      </c>
      <c r="W21" s="17">
        <f t="shared" ca="1" si="25"/>
        <v>0</v>
      </c>
      <c r="X21" s="18">
        <f t="shared" ca="1" si="26"/>
        <v>0</v>
      </c>
      <c r="Y21" s="18">
        <f t="shared" ca="1" si="27"/>
        <v>0</v>
      </c>
      <c r="Z21" s="12">
        <v>3908</v>
      </c>
      <c r="AA21" s="28" t="str">
        <f>IF($C$5="áno",VLOOKUP(Z21,Cenník[],2,0),"")</f>
        <v/>
      </c>
      <c r="AB21" s="29" t="s">
        <v>544</v>
      </c>
      <c r="AC21" s="30" t="str">
        <f>IF($C$5="áno",VLOOKUP(Z21,Cenník[],4,0),"")</f>
        <v/>
      </c>
      <c r="AD21" s="30"/>
      <c r="AE21" s="27"/>
      <c r="AF21" s="28" t="str">
        <f t="shared" si="8"/>
        <v/>
      </c>
      <c r="AG21" s="29" t="s">
        <v>544</v>
      </c>
      <c r="AH21" s="30" t="str">
        <f t="shared" si="8"/>
        <v/>
      </c>
      <c r="AI21" s="30"/>
      <c r="AJ21" s="27"/>
      <c r="AK21" s="31" t="str">
        <f t="shared" si="9"/>
        <v/>
      </c>
      <c r="AL21" s="32" t="s">
        <v>544</v>
      </c>
      <c r="AM21" s="33" t="str">
        <f t="shared" si="9"/>
        <v/>
      </c>
      <c r="AN21" s="33"/>
      <c r="AO21" s="27"/>
      <c r="AP21" s="31" t="str">
        <f t="shared" si="10"/>
        <v/>
      </c>
      <c r="AQ21" s="32" t="s">
        <v>544</v>
      </c>
      <c r="AR21" s="33" t="str">
        <f t="shared" si="10"/>
        <v/>
      </c>
      <c r="AS21" s="33"/>
      <c r="AT21" s="27"/>
      <c r="AU21" s="28" t="str">
        <f t="shared" si="11"/>
        <v/>
      </c>
      <c r="AV21" s="29" t="s">
        <v>544</v>
      </c>
      <c r="AW21" s="30" t="str">
        <f t="shared" si="11"/>
        <v/>
      </c>
      <c r="AX21" s="30"/>
      <c r="AY21" s="10"/>
    </row>
    <row r="22" spans="1:51" x14ac:dyDescent="0.35">
      <c r="A22" s="12">
        <v>11</v>
      </c>
      <c r="B22" s="16">
        <f t="shared" ca="1" si="28"/>
        <v>0</v>
      </c>
      <c r="C22" s="17">
        <f t="shared" ca="1" si="29"/>
        <v>0</v>
      </c>
      <c r="D22" s="18">
        <f t="shared" ca="1" si="30"/>
        <v>0</v>
      </c>
      <c r="E22" s="18">
        <f t="shared" ca="1" si="31"/>
        <v>0</v>
      </c>
      <c r="F22" s="27"/>
      <c r="G22" s="16">
        <f t="shared" ca="1" si="12"/>
        <v>0</v>
      </c>
      <c r="H22" s="17">
        <f t="shared" ca="1" si="13"/>
        <v>0</v>
      </c>
      <c r="I22" s="18">
        <f t="shared" ca="1" si="14"/>
        <v>0</v>
      </c>
      <c r="J22" s="18">
        <f t="shared" ca="1" si="15"/>
        <v>0</v>
      </c>
      <c r="K22" s="27"/>
      <c r="L22" s="16">
        <f t="shared" ca="1" si="16"/>
        <v>0</v>
      </c>
      <c r="M22" s="17">
        <f t="shared" ca="1" si="17"/>
        <v>0</v>
      </c>
      <c r="N22" s="18">
        <f t="shared" ca="1" si="18"/>
        <v>0</v>
      </c>
      <c r="O22" s="18">
        <f t="shared" ca="1" si="19"/>
        <v>0</v>
      </c>
      <c r="P22" s="27"/>
      <c r="Q22" s="16">
        <f t="shared" ca="1" si="20"/>
        <v>0</v>
      </c>
      <c r="R22" s="17">
        <f t="shared" ca="1" si="21"/>
        <v>0</v>
      </c>
      <c r="S22" s="18">
        <f t="shared" ca="1" si="22"/>
        <v>0</v>
      </c>
      <c r="T22" s="18">
        <f t="shared" ca="1" si="23"/>
        <v>0</v>
      </c>
      <c r="U22" s="27"/>
      <c r="V22" s="16">
        <f t="shared" ca="1" si="24"/>
        <v>0</v>
      </c>
      <c r="W22" s="17">
        <f t="shared" ca="1" si="25"/>
        <v>0</v>
      </c>
      <c r="X22" s="18">
        <f t="shared" ca="1" si="26"/>
        <v>0</v>
      </c>
      <c r="Y22" s="18">
        <f t="shared" ca="1" si="27"/>
        <v>0</v>
      </c>
      <c r="Z22" s="12">
        <v>3845</v>
      </c>
      <c r="AA22" s="28" t="str">
        <f>IF($C$5="áno",VLOOKUP(Z22,Cenník[],2,0),"")</f>
        <v/>
      </c>
      <c r="AB22" s="29" t="s">
        <v>544</v>
      </c>
      <c r="AC22" s="30" t="str">
        <f>IF($C$5="áno",VLOOKUP(Z22,Cenník[],4,0),"")</f>
        <v/>
      </c>
      <c r="AD22" s="30"/>
      <c r="AE22" s="27"/>
      <c r="AF22" s="28" t="str">
        <f t="shared" si="8"/>
        <v/>
      </c>
      <c r="AG22" s="29" t="s">
        <v>544</v>
      </c>
      <c r="AH22" s="30" t="str">
        <f t="shared" si="8"/>
        <v/>
      </c>
      <c r="AI22" s="30"/>
      <c r="AJ22" s="27"/>
      <c r="AK22" s="31" t="str">
        <f t="shared" si="9"/>
        <v/>
      </c>
      <c r="AL22" s="32" t="s">
        <v>544</v>
      </c>
      <c r="AM22" s="33" t="str">
        <f t="shared" si="9"/>
        <v/>
      </c>
      <c r="AN22" s="33"/>
      <c r="AO22" s="27"/>
      <c r="AP22" s="31" t="str">
        <f t="shared" si="10"/>
        <v/>
      </c>
      <c r="AQ22" s="32" t="s">
        <v>544</v>
      </c>
      <c r="AR22" s="33" t="str">
        <f t="shared" si="10"/>
        <v/>
      </c>
      <c r="AS22" s="33"/>
      <c r="AT22" s="27"/>
      <c r="AU22" s="28" t="str">
        <f t="shared" si="11"/>
        <v/>
      </c>
      <c r="AV22" s="29" t="s">
        <v>544</v>
      </c>
      <c r="AW22" s="30" t="str">
        <f t="shared" si="11"/>
        <v/>
      </c>
      <c r="AX22" s="30"/>
      <c r="AY22" s="10"/>
    </row>
    <row r="23" spans="1:51" x14ac:dyDescent="0.35">
      <c r="A23" s="12">
        <v>12</v>
      </c>
      <c r="B23" s="16">
        <f t="shared" ca="1" si="28"/>
        <v>0</v>
      </c>
      <c r="C23" s="17">
        <f t="shared" ca="1" si="29"/>
        <v>0</v>
      </c>
      <c r="D23" s="18">
        <f t="shared" ca="1" si="30"/>
        <v>0</v>
      </c>
      <c r="E23" s="18">
        <f t="shared" ca="1" si="31"/>
        <v>0</v>
      </c>
      <c r="F23" s="27"/>
      <c r="G23" s="16">
        <f t="shared" ca="1" si="12"/>
        <v>0</v>
      </c>
      <c r="H23" s="17">
        <f t="shared" ca="1" si="13"/>
        <v>0</v>
      </c>
      <c r="I23" s="18">
        <f t="shared" ca="1" si="14"/>
        <v>0</v>
      </c>
      <c r="J23" s="18">
        <f t="shared" ca="1" si="15"/>
        <v>0</v>
      </c>
      <c r="K23" s="27"/>
      <c r="L23" s="16">
        <f t="shared" ca="1" si="16"/>
        <v>0</v>
      </c>
      <c r="M23" s="17">
        <f t="shared" ca="1" si="17"/>
        <v>0</v>
      </c>
      <c r="N23" s="18">
        <f t="shared" ca="1" si="18"/>
        <v>0</v>
      </c>
      <c r="O23" s="18">
        <f t="shared" ca="1" si="19"/>
        <v>0</v>
      </c>
      <c r="P23" s="27"/>
      <c r="Q23" s="16">
        <f t="shared" ca="1" si="20"/>
        <v>0</v>
      </c>
      <c r="R23" s="17">
        <f t="shared" ca="1" si="21"/>
        <v>0</v>
      </c>
      <c r="S23" s="18">
        <f t="shared" ca="1" si="22"/>
        <v>0</v>
      </c>
      <c r="T23" s="18">
        <f t="shared" ca="1" si="23"/>
        <v>0</v>
      </c>
      <c r="U23" s="27"/>
      <c r="V23" s="16">
        <f t="shared" ca="1" si="24"/>
        <v>0</v>
      </c>
      <c r="W23" s="17">
        <f t="shared" ca="1" si="25"/>
        <v>0</v>
      </c>
      <c r="X23" s="18">
        <f t="shared" ca="1" si="26"/>
        <v>0</v>
      </c>
      <c r="Y23" s="18">
        <f t="shared" ca="1" si="27"/>
        <v>0</v>
      </c>
      <c r="Z23" s="12">
        <v>3850</v>
      </c>
      <c r="AA23" s="28" t="str">
        <f>IF($C$5="áno",VLOOKUP(Z23,Cenník[],2,0),"")</f>
        <v/>
      </c>
      <c r="AB23" s="29" t="s">
        <v>544</v>
      </c>
      <c r="AC23" s="30" t="str">
        <f>IF($C$5="áno",VLOOKUP(Z23,Cenník[],4,0),"")</f>
        <v/>
      </c>
      <c r="AD23" s="30"/>
      <c r="AE23" s="27"/>
      <c r="AF23" s="28" t="str">
        <f t="shared" si="8"/>
        <v/>
      </c>
      <c r="AG23" s="29" t="s">
        <v>544</v>
      </c>
      <c r="AH23" s="30" t="str">
        <f t="shared" si="8"/>
        <v/>
      </c>
      <c r="AI23" s="30"/>
      <c r="AJ23" s="27"/>
      <c r="AK23" s="31" t="str">
        <f t="shared" si="9"/>
        <v/>
      </c>
      <c r="AL23" s="32" t="s">
        <v>544</v>
      </c>
      <c r="AM23" s="33" t="str">
        <f t="shared" si="9"/>
        <v/>
      </c>
      <c r="AN23" s="33"/>
      <c r="AO23" s="27"/>
      <c r="AP23" s="31" t="str">
        <f t="shared" si="10"/>
        <v/>
      </c>
      <c r="AQ23" s="32" t="s">
        <v>544</v>
      </c>
      <c r="AR23" s="33" t="str">
        <f t="shared" si="10"/>
        <v/>
      </c>
      <c r="AS23" s="33"/>
      <c r="AT23" s="27"/>
      <c r="AU23" s="28" t="str">
        <f t="shared" si="11"/>
        <v/>
      </c>
      <c r="AV23" s="29" t="s">
        <v>544</v>
      </c>
      <c r="AW23" s="30" t="str">
        <f t="shared" si="11"/>
        <v/>
      </c>
      <c r="AX23" s="30"/>
      <c r="AY23" s="10"/>
    </row>
    <row r="24" spans="1:51" x14ac:dyDescent="0.35">
      <c r="A24" s="12">
        <v>13</v>
      </c>
      <c r="B24" s="16">
        <f t="shared" ca="1" si="28"/>
        <v>0</v>
      </c>
      <c r="C24" s="17">
        <f t="shared" ca="1" si="29"/>
        <v>0</v>
      </c>
      <c r="D24" s="18">
        <f t="shared" ca="1" si="30"/>
        <v>0</v>
      </c>
      <c r="E24" s="18">
        <f t="shared" ca="1" si="31"/>
        <v>0</v>
      </c>
      <c r="F24" s="27"/>
      <c r="G24" s="16">
        <f t="shared" ca="1" si="12"/>
        <v>0</v>
      </c>
      <c r="H24" s="17">
        <f t="shared" ca="1" si="13"/>
        <v>0</v>
      </c>
      <c r="I24" s="18">
        <f t="shared" ca="1" si="14"/>
        <v>0</v>
      </c>
      <c r="J24" s="18">
        <f t="shared" ca="1" si="15"/>
        <v>0</v>
      </c>
      <c r="K24" s="27"/>
      <c r="L24" s="16">
        <f t="shared" ca="1" si="16"/>
        <v>0</v>
      </c>
      <c r="M24" s="17">
        <f t="shared" ca="1" si="17"/>
        <v>0</v>
      </c>
      <c r="N24" s="18">
        <f t="shared" ca="1" si="18"/>
        <v>0</v>
      </c>
      <c r="O24" s="18">
        <f t="shared" ca="1" si="19"/>
        <v>0</v>
      </c>
      <c r="P24" s="27"/>
      <c r="Q24" s="16">
        <f t="shared" ca="1" si="20"/>
        <v>0</v>
      </c>
      <c r="R24" s="17">
        <f t="shared" ca="1" si="21"/>
        <v>0</v>
      </c>
      <c r="S24" s="18">
        <f t="shared" ca="1" si="22"/>
        <v>0</v>
      </c>
      <c r="T24" s="18">
        <f t="shared" ca="1" si="23"/>
        <v>0</v>
      </c>
      <c r="U24" s="27"/>
      <c r="V24" s="16">
        <f t="shared" ca="1" si="24"/>
        <v>0</v>
      </c>
      <c r="W24" s="17">
        <f t="shared" ca="1" si="25"/>
        <v>0</v>
      </c>
      <c r="X24" s="18">
        <f t="shared" ca="1" si="26"/>
        <v>0</v>
      </c>
      <c r="Y24" s="18">
        <f t="shared" ca="1" si="27"/>
        <v>0</v>
      </c>
      <c r="Z24" s="12">
        <v>3853</v>
      </c>
      <c r="AA24" s="28" t="str">
        <f>IF($C$5="áno",VLOOKUP(Z24,Cenník[],2,0),"")</f>
        <v/>
      </c>
      <c r="AB24" s="29" t="s">
        <v>544</v>
      </c>
      <c r="AC24" s="30" t="str">
        <f>IF($C$5="áno",VLOOKUP(Z24,Cenník[],4,0),"")</f>
        <v/>
      </c>
      <c r="AD24" s="30"/>
      <c r="AE24" s="27"/>
      <c r="AF24" s="28" t="str">
        <f t="shared" si="8"/>
        <v/>
      </c>
      <c r="AG24" s="29" t="s">
        <v>544</v>
      </c>
      <c r="AH24" s="30" t="str">
        <f t="shared" si="8"/>
        <v/>
      </c>
      <c r="AI24" s="30"/>
      <c r="AJ24" s="27"/>
      <c r="AK24" s="31" t="str">
        <f t="shared" si="9"/>
        <v/>
      </c>
      <c r="AL24" s="32" t="s">
        <v>544</v>
      </c>
      <c r="AM24" s="33" t="str">
        <f t="shared" si="9"/>
        <v/>
      </c>
      <c r="AN24" s="33"/>
      <c r="AO24" s="27"/>
      <c r="AP24" s="31" t="str">
        <f t="shared" si="10"/>
        <v/>
      </c>
      <c r="AQ24" s="32" t="s">
        <v>544</v>
      </c>
      <c r="AR24" s="33" t="str">
        <f t="shared" si="10"/>
        <v/>
      </c>
      <c r="AS24" s="33"/>
      <c r="AT24" s="27"/>
      <c r="AU24" s="28" t="str">
        <f t="shared" si="11"/>
        <v/>
      </c>
      <c r="AV24" s="29" t="s">
        <v>544</v>
      </c>
      <c r="AW24" s="30" t="str">
        <f t="shared" si="11"/>
        <v/>
      </c>
      <c r="AX24" s="30"/>
      <c r="AY24" s="10"/>
    </row>
    <row r="25" spans="1:51" x14ac:dyDescent="0.35">
      <c r="A25" s="12">
        <v>14</v>
      </c>
      <c r="B25" s="16">
        <f t="shared" ca="1" si="28"/>
        <v>0</v>
      </c>
      <c r="C25" s="17">
        <f t="shared" ca="1" si="29"/>
        <v>0</v>
      </c>
      <c r="D25" s="18">
        <f t="shared" ca="1" si="30"/>
        <v>0</v>
      </c>
      <c r="E25" s="18">
        <f t="shared" ca="1" si="31"/>
        <v>0</v>
      </c>
      <c r="F25" s="27"/>
      <c r="G25" s="16">
        <f t="shared" ca="1" si="12"/>
        <v>0</v>
      </c>
      <c r="H25" s="17">
        <f t="shared" ca="1" si="13"/>
        <v>0</v>
      </c>
      <c r="I25" s="18">
        <f t="shared" ca="1" si="14"/>
        <v>0</v>
      </c>
      <c r="J25" s="18">
        <f t="shared" ca="1" si="15"/>
        <v>0</v>
      </c>
      <c r="K25" s="27"/>
      <c r="L25" s="16">
        <f t="shared" ca="1" si="16"/>
        <v>0</v>
      </c>
      <c r="M25" s="17">
        <f t="shared" ca="1" si="17"/>
        <v>0</v>
      </c>
      <c r="N25" s="18">
        <f t="shared" ca="1" si="18"/>
        <v>0</v>
      </c>
      <c r="O25" s="18">
        <f t="shared" ca="1" si="19"/>
        <v>0</v>
      </c>
      <c r="P25" s="27"/>
      <c r="Q25" s="16">
        <f t="shared" ca="1" si="20"/>
        <v>0</v>
      </c>
      <c r="R25" s="17">
        <f t="shared" ca="1" si="21"/>
        <v>0</v>
      </c>
      <c r="S25" s="18">
        <f t="shared" ca="1" si="22"/>
        <v>0</v>
      </c>
      <c r="T25" s="18">
        <f t="shared" ca="1" si="23"/>
        <v>0</v>
      </c>
      <c r="U25" s="27"/>
      <c r="V25" s="16">
        <f t="shared" ca="1" si="24"/>
        <v>0</v>
      </c>
      <c r="W25" s="17">
        <f t="shared" ca="1" si="25"/>
        <v>0</v>
      </c>
      <c r="X25" s="18">
        <f t="shared" ca="1" si="26"/>
        <v>0</v>
      </c>
      <c r="Y25" s="18">
        <f t="shared" ca="1" si="27"/>
        <v>0</v>
      </c>
      <c r="Z25" s="12">
        <v>3855</v>
      </c>
      <c r="AA25" s="28" t="str">
        <f>IF($C$5="áno",VLOOKUP(Z25,Cenník[],2,0),"")</f>
        <v/>
      </c>
      <c r="AB25" s="29" t="s">
        <v>544</v>
      </c>
      <c r="AC25" s="30" t="str">
        <f>IF($C$5="áno",VLOOKUP(Z25,Cenník[],4,0),"")</f>
        <v/>
      </c>
      <c r="AD25" s="30"/>
      <c r="AE25" s="27"/>
      <c r="AF25" s="28" t="str">
        <f t="shared" si="8"/>
        <v/>
      </c>
      <c r="AG25" s="29" t="s">
        <v>544</v>
      </c>
      <c r="AH25" s="30" t="str">
        <f t="shared" si="8"/>
        <v/>
      </c>
      <c r="AI25" s="30"/>
      <c r="AJ25" s="27"/>
      <c r="AK25" s="31" t="str">
        <f t="shared" si="9"/>
        <v/>
      </c>
      <c r="AL25" s="32" t="s">
        <v>544</v>
      </c>
      <c r="AM25" s="33" t="str">
        <f t="shared" si="9"/>
        <v/>
      </c>
      <c r="AN25" s="33"/>
      <c r="AO25" s="27"/>
      <c r="AP25" s="31" t="str">
        <f t="shared" si="10"/>
        <v/>
      </c>
      <c r="AQ25" s="32" t="s">
        <v>544</v>
      </c>
      <c r="AR25" s="33" t="str">
        <f t="shared" si="10"/>
        <v/>
      </c>
      <c r="AS25" s="33"/>
      <c r="AT25" s="27"/>
      <c r="AU25" s="28" t="str">
        <f t="shared" si="11"/>
        <v/>
      </c>
      <c r="AV25" s="29" t="s">
        <v>544</v>
      </c>
      <c r="AW25" s="30" t="str">
        <f t="shared" si="11"/>
        <v/>
      </c>
      <c r="AX25" s="30"/>
      <c r="AY25" s="10"/>
    </row>
    <row r="26" spans="1:51" x14ac:dyDescent="0.35">
      <c r="A26" s="12">
        <v>15</v>
      </c>
      <c r="B26" s="16">
        <f t="shared" ca="1" si="28"/>
        <v>0</v>
      </c>
      <c r="C26" s="17">
        <f t="shared" ca="1" si="29"/>
        <v>0</v>
      </c>
      <c r="D26" s="18">
        <f t="shared" ca="1" si="30"/>
        <v>0</v>
      </c>
      <c r="E26" s="18">
        <f t="shared" ca="1" si="31"/>
        <v>0</v>
      </c>
      <c r="F26" s="27"/>
      <c r="G26" s="16">
        <f t="shared" ca="1" si="12"/>
        <v>0</v>
      </c>
      <c r="H26" s="17">
        <f t="shared" ca="1" si="13"/>
        <v>0</v>
      </c>
      <c r="I26" s="18">
        <f t="shared" ca="1" si="14"/>
        <v>0</v>
      </c>
      <c r="J26" s="18">
        <f t="shared" ca="1" si="15"/>
        <v>0</v>
      </c>
      <c r="K26" s="27"/>
      <c r="L26" s="16">
        <f t="shared" ca="1" si="16"/>
        <v>0</v>
      </c>
      <c r="M26" s="17">
        <f t="shared" ca="1" si="17"/>
        <v>0</v>
      </c>
      <c r="N26" s="18">
        <f t="shared" ca="1" si="18"/>
        <v>0</v>
      </c>
      <c r="O26" s="18">
        <f t="shared" ca="1" si="19"/>
        <v>0</v>
      </c>
      <c r="P26" s="27"/>
      <c r="Q26" s="16">
        <f t="shared" ca="1" si="20"/>
        <v>0</v>
      </c>
      <c r="R26" s="17">
        <f t="shared" ca="1" si="21"/>
        <v>0</v>
      </c>
      <c r="S26" s="18">
        <f t="shared" ca="1" si="22"/>
        <v>0</v>
      </c>
      <c r="T26" s="18">
        <f t="shared" ca="1" si="23"/>
        <v>0</v>
      </c>
      <c r="U26" s="27"/>
      <c r="V26" s="16">
        <f t="shared" ca="1" si="24"/>
        <v>0</v>
      </c>
      <c r="W26" s="17">
        <f t="shared" ca="1" si="25"/>
        <v>0</v>
      </c>
      <c r="X26" s="18">
        <f t="shared" ca="1" si="26"/>
        <v>0</v>
      </c>
      <c r="Y26" s="18">
        <f t="shared" ca="1" si="27"/>
        <v>0</v>
      </c>
      <c r="Z26" s="12">
        <v>4300</v>
      </c>
      <c r="AA26" s="28" t="str">
        <f>IF($C$5="áno",VLOOKUP(Z26,Cenník[],2,0),"")</f>
        <v/>
      </c>
      <c r="AB26" s="29" t="s">
        <v>544</v>
      </c>
      <c r="AC26" s="30" t="str">
        <f>IF($C$5="áno",VLOOKUP(Z26,Cenník[],4,0),"")</f>
        <v/>
      </c>
      <c r="AD26" s="30"/>
      <c r="AE26" s="27"/>
      <c r="AF26" s="28" t="str">
        <f t="shared" si="8"/>
        <v/>
      </c>
      <c r="AG26" s="29" t="s">
        <v>544</v>
      </c>
      <c r="AH26" s="30" t="str">
        <f t="shared" si="8"/>
        <v/>
      </c>
      <c r="AI26" s="30"/>
      <c r="AJ26" s="27"/>
      <c r="AK26" s="31" t="str">
        <f t="shared" si="9"/>
        <v/>
      </c>
      <c r="AL26" s="32" t="s">
        <v>544</v>
      </c>
      <c r="AM26" s="33" t="str">
        <f t="shared" si="9"/>
        <v/>
      </c>
      <c r="AN26" s="33"/>
      <c r="AO26" s="27"/>
      <c r="AP26" s="31" t="str">
        <f t="shared" si="10"/>
        <v/>
      </c>
      <c r="AQ26" s="32" t="s">
        <v>544</v>
      </c>
      <c r="AR26" s="33" t="str">
        <f t="shared" si="10"/>
        <v/>
      </c>
      <c r="AS26" s="33"/>
      <c r="AT26" s="27"/>
      <c r="AU26" s="28" t="str">
        <f t="shared" si="11"/>
        <v/>
      </c>
      <c r="AV26" s="29" t="s">
        <v>544</v>
      </c>
      <c r="AW26" s="30" t="str">
        <f t="shared" si="11"/>
        <v/>
      </c>
      <c r="AX26" s="30"/>
      <c r="AY26" s="10"/>
    </row>
    <row r="27" spans="1:51" x14ac:dyDescent="0.35">
      <c r="A27" s="12">
        <v>16</v>
      </c>
      <c r="B27" s="16">
        <f t="shared" ca="1" si="28"/>
        <v>0</v>
      </c>
      <c r="C27" s="17">
        <f t="shared" ca="1" si="29"/>
        <v>0</v>
      </c>
      <c r="D27" s="18">
        <f t="shared" ca="1" si="30"/>
        <v>0</v>
      </c>
      <c r="E27" s="18">
        <f t="shared" ca="1" si="31"/>
        <v>0</v>
      </c>
      <c r="F27" s="27"/>
      <c r="G27" s="16">
        <f t="shared" ca="1" si="12"/>
        <v>0</v>
      </c>
      <c r="H27" s="17">
        <f t="shared" ca="1" si="13"/>
        <v>0</v>
      </c>
      <c r="I27" s="18">
        <f t="shared" ca="1" si="14"/>
        <v>0</v>
      </c>
      <c r="J27" s="18">
        <f t="shared" ca="1" si="15"/>
        <v>0</v>
      </c>
      <c r="K27" s="27"/>
      <c r="L27" s="16">
        <f t="shared" ca="1" si="16"/>
        <v>0</v>
      </c>
      <c r="M27" s="17">
        <f t="shared" ca="1" si="17"/>
        <v>0</v>
      </c>
      <c r="N27" s="18">
        <f t="shared" ca="1" si="18"/>
        <v>0</v>
      </c>
      <c r="O27" s="18">
        <f t="shared" ca="1" si="19"/>
        <v>0</v>
      </c>
      <c r="P27" s="27"/>
      <c r="Q27" s="16">
        <f t="shared" ca="1" si="20"/>
        <v>0</v>
      </c>
      <c r="R27" s="17">
        <f t="shared" ca="1" si="21"/>
        <v>0</v>
      </c>
      <c r="S27" s="18">
        <f t="shared" ca="1" si="22"/>
        <v>0</v>
      </c>
      <c r="T27" s="18">
        <f t="shared" ca="1" si="23"/>
        <v>0</v>
      </c>
      <c r="U27" s="27"/>
      <c r="V27" s="16">
        <f t="shared" ca="1" si="24"/>
        <v>0</v>
      </c>
      <c r="W27" s="17">
        <f t="shared" ca="1" si="25"/>
        <v>0</v>
      </c>
      <c r="X27" s="18">
        <f t="shared" ca="1" si="26"/>
        <v>0</v>
      </c>
      <c r="Y27" s="18">
        <f t="shared" ca="1" si="27"/>
        <v>0</v>
      </c>
      <c r="Z27" s="12">
        <v>4299</v>
      </c>
      <c r="AA27" s="28" t="str">
        <f>IF($C$5="áno",VLOOKUP(Z27,Cenník[],2,0),"")</f>
        <v/>
      </c>
      <c r="AB27" s="29" t="s">
        <v>544</v>
      </c>
      <c r="AC27" s="30" t="str">
        <f>IF($C$5="áno",VLOOKUP(Z27,Cenník[],4,0),"")</f>
        <v/>
      </c>
      <c r="AD27" s="30"/>
      <c r="AE27" s="27"/>
      <c r="AF27" s="28" t="str">
        <f t="shared" ref="AF27:AF51" si="32">AA27</f>
        <v/>
      </c>
      <c r="AG27" s="29" t="s">
        <v>544</v>
      </c>
      <c r="AH27" s="30" t="str">
        <f t="shared" ref="AH27:AH51" si="33">AC27</f>
        <v/>
      </c>
      <c r="AI27" s="30"/>
      <c r="AJ27" s="27"/>
      <c r="AK27" s="31" t="str">
        <f t="shared" ref="AK27:AK51" si="34">AA27</f>
        <v/>
      </c>
      <c r="AL27" s="32" t="s">
        <v>544</v>
      </c>
      <c r="AM27" s="33" t="str">
        <f t="shared" ref="AM27:AM51" si="35">AC27</f>
        <v/>
      </c>
      <c r="AN27" s="33"/>
      <c r="AO27" s="27"/>
      <c r="AP27" s="31" t="str">
        <f t="shared" ref="AP27:AP51" si="36">AA27</f>
        <v/>
      </c>
      <c r="AQ27" s="32" t="s">
        <v>544</v>
      </c>
      <c r="AR27" s="33" t="str">
        <f t="shared" ref="AR27:AR51" si="37">AC27</f>
        <v/>
      </c>
      <c r="AS27" s="33"/>
      <c r="AT27" s="27"/>
      <c r="AU27" s="28" t="str">
        <f t="shared" ref="AU27:AU51" si="38">AA27</f>
        <v/>
      </c>
      <c r="AV27" s="29" t="s">
        <v>544</v>
      </c>
      <c r="AW27" s="30" t="str">
        <f t="shared" ref="AW27:AW51" si="39">AC27</f>
        <v/>
      </c>
      <c r="AX27" s="30"/>
      <c r="AY27" s="10"/>
    </row>
    <row r="28" spans="1:51" x14ac:dyDescent="0.35">
      <c r="A28" s="12">
        <v>17</v>
      </c>
      <c r="B28" s="16">
        <f t="shared" ca="1" si="28"/>
        <v>0</v>
      </c>
      <c r="C28" s="17">
        <f t="shared" ca="1" si="29"/>
        <v>0</v>
      </c>
      <c r="D28" s="18">
        <f t="shared" ca="1" si="30"/>
        <v>0</v>
      </c>
      <c r="E28" s="18">
        <f t="shared" ca="1" si="31"/>
        <v>0</v>
      </c>
      <c r="F28" s="27"/>
      <c r="G28" s="16">
        <f t="shared" ca="1" si="12"/>
        <v>0</v>
      </c>
      <c r="H28" s="17">
        <f t="shared" ca="1" si="13"/>
        <v>0</v>
      </c>
      <c r="I28" s="18">
        <f t="shared" ca="1" si="14"/>
        <v>0</v>
      </c>
      <c r="J28" s="18">
        <f t="shared" ca="1" si="15"/>
        <v>0</v>
      </c>
      <c r="K28" s="27"/>
      <c r="L28" s="16">
        <f t="shared" ca="1" si="16"/>
        <v>0</v>
      </c>
      <c r="M28" s="17">
        <f t="shared" ca="1" si="17"/>
        <v>0</v>
      </c>
      <c r="N28" s="18">
        <f t="shared" ca="1" si="18"/>
        <v>0</v>
      </c>
      <c r="O28" s="18">
        <f t="shared" ca="1" si="19"/>
        <v>0</v>
      </c>
      <c r="P28" s="27"/>
      <c r="Q28" s="16">
        <f t="shared" ca="1" si="20"/>
        <v>0</v>
      </c>
      <c r="R28" s="17">
        <f t="shared" ca="1" si="21"/>
        <v>0</v>
      </c>
      <c r="S28" s="18">
        <f t="shared" ca="1" si="22"/>
        <v>0</v>
      </c>
      <c r="T28" s="18">
        <f t="shared" ca="1" si="23"/>
        <v>0</v>
      </c>
      <c r="U28" s="27"/>
      <c r="V28" s="16">
        <f t="shared" ca="1" si="24"/>
        <v>0</v>
      </c>
      <c r="W28" s="17">
        <f t="shared" ca="1" si="25"/>
        <v>0</v>
      </c>
      <c r="X28" s="18">
        <f t="shared" ca="1" si="26"/>
        <v>0</v>
      </c>
      <c r="Y28" s="18">
        <f t="shared" ca="1" si="27"/>
        <v>0</v>
      </c>
      <c r="Z28" s="12">
        <v>4933</v>
      </c>
      <c r="AA28" s="28" t="str">
        <f>IF($C$5="áno",VLOOKUP(Z28,Cenník[],2,0),"")</f>
        <v/>
      </c>
      <c r="AB28" s="29" t="s">
        <v>544</v>
      </c>
      <c r="AC28" s="30" t="str">
        <f>IF($C$5="áno",VLOOKUP(Z28,Cenník[],4,0),"")</f>
        <v/>
      </c>
      <c r="AD28" s="30"/>
      <c r="AE28" s="27"/>
      <c r="AF28" s="28" t="str">
        <f t="shared" si="32"/>
        <v/>
      </c>
      <c r="AG28" s="29" t="s">
        <v>544</v>
      </c>
      <c r="AH28" s="30" t="str">
        <f t="shared" si="33"/>
        <v/>
      </c>
      <c r="AI28" s="30"/>
      <c r="AJ28" s="27"/>
      <c r="AK28" s="31" t="str">
        <f t="shared" si="34"/>
        <v/>
      </c>
      <c r="AL28" s="32" t="s">
        <v>544</v>
      </c>
      <c r="AM28" s="33" t="str">
        <f t="shared" si="35"/>
        <v/>
      </c>
      <c r="AN28" s="33"/>
      <c r="AO28" s="27"/>
      <c r="AP28" s="31" t="str">
        <f t="shared" si="36"/>
        <v/>
      </c>
      <c r="AQ28" s="32" t="s">
        <v>544</v>
      </c>
      <c r="AR28" s="33" t="str">
        <f t="shared" si="37"/>
        <v/>
      </c>
      <c r="AS28" s="33"/>
      <c r="AT28" s="27"/>
      <c r="AU28" s="28" t="str">
        <f t="shared" si="38"/>
        <v/>
      </c>
      <c r="AV28" s="29" t="s">
        <v>544</v>
      </c>
      <c r="AW28" s="30" t="str">
        <f t="shared" si="39"/>
        <v/>
      </c>
      <c r="AX28" s="30"/>
      <c r="AY28" s="10"/>
    </row>
    <row r="29" spans="1:51" x14ac:dyDescent="0.35">
      <c r="A29" s="12">
        <v>18</v>
      </c>
      <c r="B29" s="16">
        <f t="shared" ca="1" si="28"/>
        <v>0</v>
      </c>
      <c r="C29" s="17">
        <f t="shared" ca="1" si="29"/>
        <v>0</v>
      </c>
      <c r="D29" s="18">
        <f t="shared" ca="1" si="30"/>
        <v>0</v>
      </c>
      <c r="E29" s="18">
        <f t="shared" ca="1" si="31"/>
        <v>0</v>
      </c>
      <c r="F29" s="27"/>
      <c r="G29" s="16">
        <f t="shared" ca="1" si="12"/>
        <v>0</v>
      </c>
      <c r="H29" s="17">
        <f t="shared" ca="1" si="13"/>
        <v>0</v>
      </c>
      <c r="I29" s="18">
        <f t="shared" ca="1" si="14"/>
        <v>0</v>
      </c>
      <c r="J29" s="18">
        <f t="shared" ca="1" si="15"/>
        <v>0</v>
      </c>
      <c r="K29" s="27"/>
      <c r="L29" s="16">
        <f t="shared" ca="1" si="16"/>
        <v>0</v>
      </c>
      <c r="M29" s="17">
        <f t="shared" ca="1" si="17"/>
        <v>0</v>
      </c>
      <c r="N29" s="18">
        <f t="shared" ca="1" si="18"/>
        <v>0</v>
      </c>
      <c r="O29" s="18">
        <f t="shared" ca="1" si="19"/>
        <v>0</v>
      </c>
      <c r="P29" s="27"/>
      <c r="Q29" s="16">
        <f t="shared" ca="1" si="20"/>
        <v>0</v>
      </c>
      <c r="R29" s="17">
        <f t="shared" ca="1" si="21"/>
        <v>0</v>
      </c>
      <c r="S29" s="18">
        <f t="shared" ca="1" si="22"/>
        <v>0</v>
      </c>
      <c r="T29" s="18">
        <f t="shared" ca="1" si="23"/>
        <v>0</v>
      </c>
      <c r="U29" s="27"/>
      <c r="V29" s="16">
        <f t="shared" ca="1" si="24"/>
        <v>0</v>
      </c>
      <c r="W29" s="17">
        <f t="shared" ca="1" si="25"/>
        <v>0</v>
      </c>
      <c r="X29" s="18">
        <f t="shared" ca="1" si="26"/>
        <v>0</v>
      </c>
      <c r="Y29" s="18">
        <f t="shared" ca="1" si="27"/>
        <v>0</v>
      </c>
      <c r="Z29" s="12">
        <v>3860</v>
      </c>
      <c r="AA29" s="28" t="str">
        <f>IF($C$5="áno",VLOOKUP(Z29,Cenník[],2,0),"")</f>
        <v/>
      </c>
      <c r="AB29" s="29" t="s">
        <v>544</v>
      </c>
      <c r="AC29" s="30" t="str">
        <f>IF($C$5="áno",VLOOKUP(Z29,Cenník[],4,0),"")</f>
        <v/>
      </c>
      <c r="AD29" s="30"/>
      <c r="AE29" s="27"/>
      <c r="AF29" s="28" t="str">
        <f t="shared" si="32"/>
        <v/>
      </c>
      <c r="AG29" s="29" t="s">
        <v>544</v>
      </c>
      <c r="AH29" s="30" t="str">
        <f t="shared" si="33"/>
        <v/>
      </c>
      <c r="AI29" s="30"/>
      <c r="AJ29" s="27"/>
      <c r="AK29" s="31" t="str">
        <f t="shared" si="34"/>
        <v/>
      </c>
      <c r="AL29" s="32" t="s">
        <v>544</v>
      </c>
      <c r="AM29" s="33" t="str">
        <f t="shared" si="35"/>
        <v/>
      </c>
      <c r="AN29" s="33"/>
      <c r="AO29" s="27"/>
      <c r="AP29" s="31" t="str">
        <f t="shared" si="36"/>
        <v/>
      </c>
      <c r="AQ29" s="32" t="s">
        <v>544</v>
      </c>
      <c r="AR29" s="33" t="str">
        <f t="shared" si="37"/>
        <v/>
      </c>
      <c r="AS29" s="33"/>
      <c r="AT29" s="27"/>
      <c r="AU29" s="28" t="str">
        <f t="shared" si="38"/>
        <v/>
      </c>
      <c r="AV29" s="29" t="s">
        <v>544</v>
      </c>
      <c r="AW29" s="30" t="str">
        <f t="shared" si="39"/>
        <v/>
      </c>
      <c r="AX29" s="30"/>
      <c r="AY29" s="10"/>
    </row>
    <row r="30" spans="1:51" x14ac:dyDescent="0.35">
      <c r="A30" s="12">
        <v>19</v>
      </c>
      <c r="B30" s="16">
        <f t="shared" ca="1" si="28"/>
        <v>0</v>
      </c>
      <c r="C30" s="17">
        <f t="shared" ca="1" si="29"/>
        <v>0</v>
      </c>
      <c r="D30" s="18">
        <f t="shared" ca="1" si="30"/>
        <v>0</v>
      </c>
      <c r="E30" s="18">
        <f t="shared" ca="1" si="31"/>
        <v>0</v>
      </c>
      <c r="F30" s="27"/>
      <c r="G30" s="16">
        <f t="shared" ca="1" si="12"/>
        <v>0</v>
      </c>
      <c r="H30" s="17">
        <f t="shared" ca="1" si="13"/>
        <v>0</v>
      </c>
      <c r="I30" s="18">
        <f t="shared" ca="1" si="14"/>
        <v>0</v>
      </c>
      <c r="J30" s="18">
        <f t="shared" ca="1" si="15"/>
        <v>0</v>
      </c>
      <c r="K30" s="27"/>
      <c r="L30" s="16">
        <f t="shared" ca="1" si="16"/>
        <v>0</v>
      </c>
      <c r="M30" s="17">
        <f t="shared" ca="1" si="17"/>
        <v>0</v>
      </c>
      <c r="N30" s="18">
        <f t="shared" ca="1" si="18"/>
        <v>0</v>
      </c>
      <c r="O30" s="18">
        <f t="shared" ca="1" si="19"/>
        <v>0</v>
      </c>
      <c r="P30" s="27"/>
      <c r="Q30" s="16">
        <f t="shared" ca="1" si="20"/>
        <v>0</v>
      </c>
      <c r="R30" s="17">
        <f t="shared" ca="1" si="21"/>
        <v>0</v>
      </c>
      <c r="S30" s="18">
        <f t="shared" ca="1" si="22"/>
        <v>0</v>
      </c>
      <c r="T30" s="18">
        <f t="shared" ca="1" si="23"/>
        <v>0</v>
      </c>
      <c r="U30" s="27"/>
      <c r="V30" s="16">
        <f t="shared" ca="1" si="24"/>
        <v>0</v>
      </c>
      <c r="W30" s="17">
        <f t="shared" ca="1" si="25"/>
        <v>0</v>
      </c>
      <c r="X30" s="18">
        <f t="shared" ca="1" si="26"/>
        <v>0</v>
      </c>
      <c r="Y30" s="18">
        <f t="shared" ca="1" si="27"/>
        <v>0</v>
      </c>
      <c r="Z30" s="12">
        <v>3866</v>
      </c>
      <c r="AA30" s="28" t="str">
        <f>IF($C$5="áno",VLOOKUP(Z30,Cenník[],2,0),"")</f>
        <v/>
      </c>
      <c r="AB30" s="29" t="s">
        <v>544</v>
      </c>
      <c r="AC30" s="30" t="str">
        <f>IF($C$5="áno",VLOOKUP(Z30,Cenník[],4,0),"")</f>
        <v/>
      </c>
      <c r="AD30" s="30"/>
      <c r="AE30" s="27"/>
      <c r="AF30" s="28" t="str">
        <f t="shared" si="32"/>
        <v/>
      </c>
      <c r="AG30" s="29" t="s">
        <v>544</v>
      </c>
      <c r="AH30" s="30" t="str">
        <f t="shared" si="33"/>
        <v/>
      </c>
      <c r="AI30" s="30"/>
      <c r="AJ30" s="27"/>
      <c r="AK30" s="31" t="str">
        <f t="shared" si="34"/>
        <v/>
      </c>
      <c r="AL30" s="32" t="s">
        <v>544</v>
      </c>
      <c r="AM30" s="33" t="str">
        <f t="shared" si="35"/>
        <v/>
      </c>
      <c r="AN30" s="33"/>
      <c r="AO30" s="27"/>
      <c r="AP30" s="31" t="str">
        <f t="shared" si="36"/>
        <v/>
      </c>
      <c r="AQ30" s="32" t="s">
        <v>544</v>
      </c>
      <c r="AR30" s="33" t="str">
        <f t="shared" si="37"/>
        <v/>
      </c>
      <c r="AS30" s="33"/>
      <c r="AT30" s="27"/>
      <c r="AU30" s="28" t="str">
        <f t="shared" si="38"/>
        <v/>
      </c>
      <c r="AV30" s="29" t="s">
        <v>544</v>
      </c>
      <c r="AW30" s="30" t="str">
        <f t="shared" si="39"/>
        <v/>
      </c>
      <c r="AX30" s="30"/>
      <c r="AY30" s="10"/>
    </row>
    <row r="31" spans="1:51" x14ac:dyDescent="0.35">
      <c r="A31" s="12">
        <v>20</v>
      </c>
      <c r="B31" s="16">
        <f t="shared" ca="1" si="28"/>
        <v>0</v>
      </c>
      <c r="C31" s="17">
        <f t="shared" ca="1" si="29"/>
        <v>0</v>
      </c>
      <c r="D31" s="18">
        <f t="shared" ca="1" si="30"/>
        <v>0</v>
      </c>
      <c r="E31" s="18">
        <f t="shared" ca="1" si="31"/>
        <v>0</v>
      </c>
      <c r="F31" s="27"/>
      <c r="G31" s="16">
        <f t="shared" ca="1" si="12"/>
        <v>0</v>
      </c>
      <c r="H31" s="17">
        <f t="shared" ca="1" si="13"/>
        <v>0</v>
      </c>
      <c r="I31" s="18">
        <f t="shared" ca="1" si="14"/>
        <v>0</v>
      </c>
      <c r="J31" s="18">
        <f t="shared" ca="1" si="15"/>
        <v>0</v>
      </c>
      <c r="K31" s="27"/>
      <c r="L31" s="16">
        <f t="shared" ca="1" si="16"/>
        <v>0</v>
      </c>
      <c r="M31" s="17">
        <f t="shared" ca="1" si="17"/>
        <v>0</v>
      </c>
      <c r="N31" s="18">
        <f t="shared" ca="1" si="18"/>
        <v>0</v>
      </c>
      <c r="O31" s="18">
        <f t="shared" ca="1" si="19"/>
        <v>0</v>
      </c>
      <c r="P31" s="27"/>
      <c r="Q31" s="16">
        <f t="shared" ca="1" si="20"/>
        <v>0</v>
      </c>
      <c r="R31" s="17">
        <f t="shared" ca="1" si="21"/>
        <v>0</v>
      </c>
      <c r="S31" s="18">
        <f t="shared" ca="1" si="22"/>
        <v>0</v>
      </c>
      <c r="T31" s="18">
        <f t="shared" ca="1" si="23"/>
        <v>0</v>
      </c>
      <c r="U31" s="27"/>
      <c r="V31" s="16">
        <f t="shared" ca="1" si="24"/>
        <v>0</v>
      </c>
      <c r="W31" s="17">
        <f t="shared" ca="1" si="25"/>
        <v>0</v>
      </c>
      <c r="X31" s="18">
        <f t="shared" ca="1" si="26"/>
        <v>0</v>
      </c>
      <c r="Y31" s="18">
        <f t="shared" ca="1" si="27"/>
        <v>0</v>
      </c>
      <c r="Z31" s="12">
        <v>3870</v>
      </c>
      <c r="AA31" s="28" t="str">
        <f>IF($C$5="áno",VLOOKUP(Z31,Cenník[],2,0),"")</f>
        <v/>
      </c>
      <c r="AB31" s="29" t="s">
        <v>544</v>
      </c>
      <c r="AC31" s="30" t="str">
        <f>IF($C$5="áno",VLOOKUP(Z31,Cenník[],4,0),"")</f>
        <v/>
      </c>
      <c r="AD31" s="30"/>
      <c r="AE31" s="27"/>
      <c r="AF31" s="28" t="str">
        <f t="shared" si="32"/>
        <v/>
      </c>
      <c r="AG31" s="29" t="s">
        <v>544</v>
      </c>
      <c r="AH31" s="30" t="str">
        <f t="shared" si="33"/>
        <v/>
      </c>
      <c r="AI31" s="30"/>
      <c r="AJ31" s="27"/>
      <c r="AK31" s="31" t="str">
        <f t="shared" si="34"/>
        <v/>
      </c>
      <c r="AL31" s="32" t="s">
        <v>544</v>
      </c>
      <c r="AM31" s="33" t="str">
        <f t="shared" si="35"/>
        <v/>
      </c>
      <c r="AN31" s="33"/>
      <c r="AO31" s="27"/>
      <c r="AP31" s="31" t="str">
        <f t="shared" si="36"/>
        <v/>
      </c>
      <c r="AQ31" s="32" t="s">
        <v>544</v>
      </c>
      <c r="AR31" s="33" t="str">
        <f t="shared" si="37"/>
        <v/>
      </c>
      <c r="AS31" s="33"/>
      <c r="AT31" s="27"/>
      <c r="AU31" s="28" t="str">
        <f t="shared" si="38"/>
        <v/>
      </c>
      <c r="AV31" s="29" t="s">
        <v>544</v>
      </c>
      <c r="AW31" s="30" t="str">
        <f t="shared" si="39"/>
        <v/>
      </c>
      <c r="AX31" s="30"/>
      <c r="AY31" s="10"/>
    </row>
    <row r="32" spans="1:51" x14ac:dyDescent="0.35">
      <c r="A32" s="12">
        <v>21</v>
      </c>
      <c r="B32" s="16">
        <f t="shared" ca="1" si="28"/>
        <v>0</v>
      </c>
      <c r="C32" s="17">
        <f t="shared" ca="1" si="29"/>
        <v>0</v>
      </c>
      <c r="D32" s="18">
        <f t="shared" ca="1" si="30"/>
        <v>0</v>
      </c>
      <c r="E32" s="18">
        <f t="shared" ca="1" si="31"/>
        <v>0</v>
      </c>
      <c r="F32" s="27"/>
      <c r="G32" s="16">
        <f t="shared" ca="1" si="12"/>
        <v>0</v>
      </c>
      <c r="H32" s="17">
        <f t="shared" ca="1" si="13"/>
        <v>0</v>
      </c>
      <c r="I32" s="18">
        <f t="shared" ca="1" si="14"/>
        <v>0</v>
      </c>
      <c r="J32" s="18">
        <f t="shared" ca="1" si="15"/>
        <v>0</v>
      </c>
      <c r="K32" s="27"/>
      <c r="L32" s="16">
        <f t="shared" ca="1" si="16"/>
        <v>0</v>
      </c>
      <c r="M32" s="17">
        <f t="shared" ca="1" si="17"/>
        <v>0</v>
      </c>
      <c r="N32" s="18">
        <f t="shared" ca="1" si="18"/>
        <v>0</v>
      </c>
      <c r="O32" s="18">
        <f t="shared" ca="1" si="19"/>
        <v>0</v>
      </c>
      <c r="P32" s="27"/>
      <c r="Q32" s="16">
        <f t="shared" ca="1" si="20"/>
        <v>0</v>
      </c>
      <c r="R32" s="17">
        <f t="shared" ca="1" si="21"/>
        <v>0</v>
      </c>
      <c r="S32" s="18">
        <f t="shared" ca="1" si="22"/>
        <v>0</v>
      </c>
      <c r="T32" s="18">
        <f t="shared" ca="1" si="23"/>
        <v>0</v>
      </c>
      <c r="U32" s="27"/>
      <c r="V32" s="16">
        <f t="shared" ca="1" si="24"/>
        <v>0</v>
      </c>
      <c r="W32" s="17">
        <f t="shared" ca="1" si="25"/>
        <v>0</v>
      </c>
      <c r="X32" s="18">
        <f t="shared" ca="1" si="26"/>
        <v>0</v>
      </c>
      <c r="Y32" s="18">
        <f t="shared" ca="1" si="27"/>
        <v>0</v>
      </c>
      <c r="Z32" s="12">
        <v>3874</v>
      </c>
      <c r="AA32" s="28" t="str">
        <f>IF($C$5="áno",VLOOKUP(Z32,Cenník[],2,0),"")</f>
        <v/>
      </c>
      <c r="AB32" s="29" t="s">
        <v>544</v>
      </c>
      <c r="AC32" s="30" t="str">
        <f>IF($C$5="áno",VLOOKUP(Z32,Cenník[],4,0),"")</f>
        <v/>
      </c>
      <c r="AD32" s="30"/>
      <c r="AE32" s="27"/>
      <c r="AF32" s="28" t="str">
        <f t="shared" si="32"/>
        <v/>
      </c>
      <c r="AG32" s="29" t="s">
        <v>544</v>
      </c>
      <c r="AH32" s="30" t="str">
        <f t="shared" si="33"/>
        <v/>
      </c>
      <c r="AI32" s="30"/>
      <c r="AJ32" s="27"/>
      <c r="AK32" s="31" t="str">
        <f t="shared" si="34"/>
        <v/>
      </c>
      <c r="AL32" s="32" t="s">
        <v>544</v>
      </c>
      <c r="AM32" s="33" t="str">
        <f t="shared" si="35"/>
        <v/>
      </c>
      <c r="AN32" s="33"/>
      <c r="AO32" s="27"/>
      <c r="AP32" s="31" t="str">
        <f t="shared" si="36"/>
        <v/>
      </c>
      <c r="AQ32" s="32" t="s">
        <v>544</v>
      </c>
      <c r="AR32" s="33" t="str">
        <f t="shared" si="37"/>
        <v/>
      </c>
      <c r="AS32" s="33"/>
      <c r="AT32" s="27"/>
      <c r="AU32" s="28" t="str">
        <f t="shared" si="38"/>
        <v/>
      </c>
      <c r="AV32" s="29" t="s">
        <v>544</v>
      </c>
      <c r="AW32" s="30" t="str">
        <f t="shared" si="39"/>
        <v/>
      </c>
      <c r="AX32" s="30"/>
      <c r="AY32" s="10"/>
    </row>
    <row r="33" spans="1:51" x14ac:dyDescent="0.35">
      <c r="A33" s="12">
        <v>22</v>
      </c>
      <c r="B33" s="16">
        <f t="shared" ca="1" si="28"/>
        <v>0</v>
      </c>
      <c r="C33" s="17">
        <f t="shared" ca="1" si="29"/>
        <v>0</v>
      </c>
      <c r="D33" s="18">
        <f t="shared" ca="1" si="30"/>
        <v>0</v>
      </c>
      <c r="E33" s="18">
        <f t="shared" ca="1" si="31"/>
        <v>0</v>
      </c>
      <c r="F33" s="27"/>
      <c r="G33" s="16">
        <f t="shared" ca="1" si="12"/>
        <v>0</v>
      </c>
      <c r="H33" s="17">
        <f t="shared" ca="1" si="13"/>
        <v>0</v>
      </c>
      <c r="I33" s="18">
        <f t="shared" ca="1" si="14"/>
        <v>0</v>
      </c>
      <c r="J33" s="18">
        <f t="shared" ca="1" si="15"/>
        <v>0</v>
      </c>
      <c r="K33" s="27"/>
      <c r="L33" s="16">
        <f t="shared" ca="1" si="16"/>
        <v>0</v>
      </c>
      <c r="M33" s="17">
        <f t="shared" ca="1" si="17"/>
        <v>0</v>
      </c>
      <c r="N33" s="18">
        <f t="shared" ca="1" si="18"/>
        <v>0</v>
      </c>
      <c r="O33" s="18">
        <f t="shared" ca="1" si="19"/>
        <v>0</v>
      </c>
      <c r="P33" s="27"/>
      <c r="Q33" s="16">
        <f t="shared" ca="1" si="20"/>
        <v>0</v>
      </c>
      <c r="R33" s="17">
        <f t="shared" ca="1" si="21"/>
        <v>0</v>
      </c>
      <c r="S33" s="18">
        <f t="shared" ca="1" si="22"/>
        <v>0</v>
      </c>
      <c r="T33" s="18">
        <f t="shared" ca="1" si="23"/>
        <v>0</v>
      </c>
      <c r="U33" s="27"/>
      <c r="V33" s="16">
        <f t="shared" ca="1" si="24"/>
        <v>0</v>
      </c>
      <c r="W33" s="17">
        <f t="shared" ca="1" si="25"/>
        <v>0</v>
      </c>
      <c r="X33" s="18">
        <f t="shared" ca="1" si="26"/>
        <v>0</v>
      </c>
      <c r="Y33" s="18">
        <f t="shared" ca="1" si="27"/>
        <v>0</v>
      </c>
      <c r="Z33" s="12">
        <v>3877</v>
      </c>
      <c r="AA33" s="28" t="str">
        <f>IF($C$5="áno",VLOOKUP(Z33,Cenník[],2,0),"")</f>
        <v/>
      </c>
      <c r="AB33" s="29" t="s">
        <v>544</v>
      </c>
      <c r="AC33" s="30" t="str">
        <f>IF($C$5="áno",VLOOKUP(Z33,Cenník[],4,0),"")</f>
        <v/>
      </c>
      <c r="AD33" s="30"/>
      <c r="AE33" s="27"/>
      <c r="AF33" s="28" t="str">
        <f t="shared" si="32"/>
        <v/>
      </c>
      <c r="AG33" s="29" t="s">
        <v>544</v>
      </c>
      <c r="AH33" s="30" t="str">
        <f t="shared" si="33"/>
        <v/>
      </c>
      <c r="AI33" s="30"/>
      <c r="AJ33" s="27"/>
      <c r="AK33" s="31" t="str">
        <f t="shared" si="34"/>
        <v/>
      </c>
      <c r="AL33" s="32" t="s">
        <v>544</v>
      </c>
      <c r="AM33" s="33" t="str">
        <f t="shared" si="35"/>
        <v/>
      </c>
      <c r="AN33" s="33"/>
      <c r="AO33" s="27"/>
      <c r="AP33" s="31" t="str">
        <f t="shared" si="36"/>
        <v/>
      </c>
      <c r="AQ33" s="32" t="s">
        <v>544</v>
      </c>
      <c r="AR33" s="33" t="str">
        <f t="shared" si="37"/>
        <v/>
      </c>
      <c r="AS33" s="33"/>
      <c r="AT33" s="27"/>
      <c r="AU33" s="28" t="str">
        <f t="shared" si="38"/>
        <v/>
      </c>
      <c r="AV33" s="29" t="s">
        <v>544</v>
      </c>
      <c r="AW33" s="30" t="str">
        <f t="shared" si="39"/>
        <v/>
      </c>
      <c r="AX33" s="30"/>
      <c r="AY33" s="10"/>
    </row>
    <row r="34" spans="1:51" x14ac:dyDescent="0.35">
      <c r="A34" s="12">
        <v>23</v>
      </c>
      <c r="B34" s="16">
        <f t="shared" ca="1" si="28"/>
        <v>0</v>
      </c>
      <c r="C34" s="17">
        <f t="shared" ca="1" si="29"/>
        <v>0</v>
      </c>
      <c r="D34" s="18">
        <f t="shared" ca="1" si="30"/>
        <v>0</v>
      </c>
      <c r="E34" s="18">
        <f t="shared" ca="1" si="31"/>
        <v>0</v>
      </c>
      <c r="F34" s="27"/>
      <c r="G34" s="16">
        <f t="shared" ca="1" si="12"/>
        <v>0</v>
      </c>
      <c r="H34" s="17">
        <f t="shared" ca="1" si="13"/>
        <v>0</v>
      </c>
      <c r="I34" s="18">
        <f t="shared" ca="1" si="14"/>
        <v>0</v>
      </c>
      <c r="J34" s="18">
        <f t="shared" ca="1" si="15"/>
        <v>0</v>
      </c>
      <c r="K34" s="27"/>
      <c r="L34" s="16">
        <f t="shared" ca="1" si="16"/>
        <v>0</v>
      </c>
      <c r="M34" s="17">
        <f t="shared" ca="1" si="17"/>
        <v>0</v>
      </c>
      <c r="N34" s="18">
        <f t="shared" ca="1" si="18"/>
        <v>0</v>
      </c>
      <c r="O34" s="18">
        <f t="shared" ca="1" si="19"/>
        <v>0</v>
      </c>
      <c r="P34" s="27"/>
      <c r="Q34" s="16">
        <f t="shared" ca="1" si="20"/>
        <v>0</v>
      </c>
      <c r="R34" s="17">
        <f t="shared" ca="1" si="21"/>
        <v>0</v>
      </c>
      <c r="S34" s="18">
        <f t="shared" ca="1" si="22"/>
        <v>0</v>
      </c>
      <c r="T34" s="18">
        <f t="shared" ca="1" si="23"/>
        <v>0</v>
      </c>
      <c r="U34" s="27"/>
      <c r="V34" s="16">
        <f t="shared" ca="1" si="24"/>
        <v>0</v>
      </c>
      <c r="W34" s="17">
        <f t="shared" ca="1" si="25"/>
        <v>0</v>
      </c>
      <c r="X34" s="18">
        <f t="shared" ca="1" si="26"/>
        <v>0</v>
      </c>
      <c r="Y34" s="18">
        <f t="shared" ca="1" si="27"/>
        <v>0</v>
      </c>
      <c r="Z34" s="12">
        <v>4033</v>
      </c>
      <c r="AA34" s="28" t="str">
        <f>IF($C$5="áno",VLOOKUP(Z34,Cenník[],2,0),"")</f>
        <v/>
      </c>
      <c r="AB34" s="29" t="s">
        <v>544</v>
      </c>
      <c r="AC34" s="30" t="str">
        <f>IF($C$5="áno",VLOOKUP(Z34,Cenník[],4,0),"")</f>
        <v/>
      </c>
      <c r="AD34" s="30"/>
      <c r="AE34" s="27"/>
      <c r="AF34" s="28" t="str">
        <f t="shared" si="32"/>
        <v/>
      </c>
      <c r="AG34" s="29" t="s">
        <v>544</v>
      </c>
      <c r="AH34" s="30" t="str">
        <f t="shared" si="33"/>
        <v/>
      </c>
      <c r="AI34" s="30"/>
      <c r="AJ34" s="27"/>
      <c r="AK34" s="31" t="str">
        <f t="shared" si="34"/>
        <v/>
      </c>
      <c r="AL34" s="32" t="s">
        <v>544</v>
      </c>
      <c r="AM34" s="33" t="str">
        <f t="shared" si="35"/>
        <v/>
      </c>
      <c r="AN34" s="33"/>
      <c r="AO34" s="27"/>
      <c r="AP34" s="31" t="str">
        <f t="shared" si="36"/>
        <v/>
      </c>
      <c r="AQ34" s="32" t="s">
        <v>544</v>
      </c>
      <c r="AR34" s="33" t="str">
        <f t="shared" si="37"/>
        <v/>
      </c>
      <c r="AS34" s="33"/>
      <c r="AT34" s="27"/>
      <c r="AU34" s="28" t="str">
        <f t="shared" si="38"/>
        <v/>
      </c>
      <c r="AV34" s="29" t="s">
        <v>544</v>
      </c>
      <c r="AW34" s="30" t="str">
        <f t="shared" si="39"/>
        <v/>
      </c>
      <c r="AX34" s="30"/>
      <c r="AY34" s="10"/>
    </row>
    <row r="35" spans="1:51" x14ac:dyDescent="0.35">
      <c r="A35" s="12">
        <v>24</v>
      </c>
      <c r="B35" s="16">
        <f t="shared" ca="1" si="28"/>
        <v>0</v>
      </c>
      <c r="C35" s="17">
        <f t="shared" ca="1" si="29"/>
        <v>0</v>
      </c>
      <c r="D35" s="18">
        <f t="shared" ca="1" si="30"/>
        <v>0</v>
      </c>
      <c r="E35" s="18">
        <f t="shared" ca="1" si="31"/>
        <v>0</v>
      </c>
      <c r="F35" s="27"/>
      <c r="G35" s="16">
        <f t="shared" ca="1" si="12"/>
        <v>0</v>
      </c>
      <c r="H35" s="17">
        <f t="shared" ca="1" si="13"/>
        <v>0</v>
      </c>
      <c r="I35" s="18">
        <f t="shared" ca="1" si="14"/>
        <v>0</v>
      </c>
      <c r="J35" s="18">
        <f t="shared" ca="1" si="15"/>
        <v>0</v>
      </c>
      <c r="K35" s="27"/>
      <c r="L35" s="16">
        <f t="shared" ca="1" si="16"/>
        <v>0</v>
      </c>
      <c r="M35" s="17">
        <f t="shared" ca="1" si="17"/>
        <v>0</v>
      </c>
      <c r="N35" s="18">
        <f t="shared" ca="1" si="18"/>
        <v>0</v>
      </c>
      <c r="O35" s="18">
        <f t="shared" ca="1" si="19"/>
        <v>0</v>
      </c>
      <c r="P35" s="27"/>
      <c r="Q35" s="16">
        <f t="shared" ca="1" si="20"/>
        <v>0</v>
      </c>
      <c r="R35" s="17">
        <f t="shared" ca="1" si="21"/>
        <v>0</v>
      </c>
      <c r="S35" s="18">
        <f t="shared" ca="1" si="22"/>
        <v>0</v>
      </c>
      <c r="T35" s="18">
        <f t="shared" ca="1" si="23"/>
        <v>0</v>
      </c>
      <c r="U35" s="27"/>
      <c r="V35" s="16">
        <f t="shared" ca="1" si="24"/>
        <v>0</v>
      </c>
      <c r="W35" s="17">
        <f t="shared" ca="1" si="25"/>
        <v>0</v>
      </c>
      <c r="X35" s="18">
        <f t="shared" ca="1" si="26"/>
        <v>0</v>
      </c>
      <c r="Y35" s="18">
        <f t="shared" ca="1" si="27"/>
        <v>0</v>
      </c>
      <c r="Z35" s="12">
        <v>4014</v>
      </c>
      <c r="AA35" s="28" t="str">
        <f>IF($C$5="áno",VLOOKUP(Z35,Cenník[],2,0),"")</f>
        <v/>
      </c>
      <c r="AB35" s="29" t="s">
        <v>544</v>
      </c>
      <c r="AC35" s="30" t="str">
        <f>IF($C$5="áno",VLOOKUP(Z35,Cenník[],4,0),"")</f>
        <v/>
      </c>
      <c r="AD35" s="30"/>
      <c r="AE35" s="27"/>
      <c r="AF35" s="28" t="str">
        <f t="shared" si="32"/>
        <v/>
      </c>
      <c r="AG35" s="29" t="s">
        <v>544</v>
      </c>
      <c r="AH35" s="30" t="str">
        <f t="shared" si="33"/>
        <v/>
      </c>
      <c r="AI35" s="30"/>
      <c r="AJ35" s="27"/>
      <c r="AK35" s="31" t="str">
        <f t="shared" si="34"/>
        <v/>
      </c>
      <c r="AL35" s="32" t="s">
        <v>544</v>
      </c>
      <c r="AM35" s="33" t="str">
        <f t="shared" si="35"/>
        <v/>
      </c>
      <c r="AN35" s="33"/>
      <c r="AO35" s="27"/>
      <c r="AP35" s="31" t="str">
        <f t="shared" si="36"/>
        <v/>
      </c>
      <c r="AQ35" s="32" t="s">
        <v>544</v>
      </c>
      <c r="AR35" s="33" t="str">
        <f t="shared" si="37"/>
        <v/>
      </c>
      <c r="AS35" s="33"/>
      <c r="AT35" s="27"/>
      <c r="AU35" s="28" t="str">
        <f t="shared" si="38"/>
        <v/>
      </c>
      <c r="AV35" s="29" t="s">
        <v>544</v>
      </c>
      <c r="AW35" s="30" t="str">
        <f t="shared" si="39"/>
        <v/>
      </c>
      <c r="AX35" s="30"/>
      <c r="AY35" s="10"/>
    </row>
    <row r="36" spans="1:51" x14ac:dyDescent="0.35">
      <c r="A36" s="12">
        <v>25</v>
      </c>
      <c r="B36" s="16">
        <f t="shared" ca="1" si="28"/>
        <v>0</v>
      </c>
      <c r="C36" s="17">
        <f t="shared" ca="1" si="29"/>
        <v>0</v>
      </c>
      <c r="D36" s="18">
        <f t="shared" ca="1" si="30"/>
        <v>0</v>
      </c>
      <c r="E36" s="18">
        <f t="shared" ca="1" si="31"/>
        <v>0</v>
      </c>
      <c r="F36" s="27"/>
      <c r="G36" s="16">
        <f t="shared" ca="1" si="12"/>
        <v>0</v>
      </c>
      <c r="H36" s="17">
        <f t="shared" ca="1" si="13"/>
        <v>0</v>
      </c>
      <c r="I36" s="18">
        <f t="shared" ca="1" si="14"/>
        <v>0</v>
      </c>
      <c r="J36" s="18">
        <f t="shared" ca="1" si="15"/>
        <v>0</v>
      </c>
      <c r="K36" s="27"/>
      <c r="L36" s="16">
        <f t="shared" ca="1" si="16"/>
        <v>0</v>
      </c>
      <c r="M36" s="17">
        <f t="shared" ca="1" si="17"/>
        <v>0</v>
      </c>
      <c r="N36" s="18">
        <f t="shared" ca="1" si="18"/>
        <v>0</v>
      </c>
      <c r="O36" s="18">
        <f t="shared" ca="1" si="19"/>
        <v>0</v>
      </c>
      <c r="P36" s="27"/>
      <c r="Q36" s="16">
        <f t="shared" ca="1" si="20"/>
        <v>0</v>
      </c>
      <c r="R36" s="17">
        <f t="shared" ca="1" si="21"/>
        <v>0</v>
      </c>
      <c r="S36" s="18">
        <f t="shared" ca="1" si="22"/>
        <v>0</v>
      </c>
      <c r="T36" s="18">
        <f t="shared" ca="1" si="23"/>
        <v>0</v>
      </c>
      <c r="U36" s="27"/>
      <c r="V36" s="16">
        <f t="shared" ca="1" si="24"/>
        <v>0</v>
      </c>
      <c r="W36" s="17">
        <f t="shared" ca="1" si="25"/>
        <v>0</v>
      </c>
      <c r="X36" s="18">
        <f t="shared" ca="1" si="26"/>
        <v>0</v>
      </c>
      <c r="Y36" s="18">
        <f t="shared" ca="1" si="27"/>
        <v>0</v>
      </c>
      <c r="Z36" s="12">
        <v>4003</v>
      </c>
      <c r="AA36" s="28" t="str">
        <f>IF($C$5="áno",VLOOKUP(Z36,Cenník[],2,0),"")</f>
        <v/>
      </c>
      <c r="AB36" s="29" t="s">
        <v>544</v>
      </c>
      <c r="AC36" s="30" t="str">
        <f>IF($C$5="áno",VLOOKUP(Z36,Cenník[],4,0),"")</f>
        <v/>
      </c>
      <c r="AD36" s="30"/>
      <c r="AE36" s="27"/>
      <c r="AF36" s="28" t="str">
        <f t="shared" si="32"/>
        <v/>
      </c>
      <c r="AG36" s="29" t="s">
        <v>544</v>
      </c>
      <c r="AH36" s="30" t="str">
        <f t="shared" si="33"/>
        <v/>
      </c>
      <c r="AI36" s="30"/>
      <c r="AJ36" s="27"/>
      <c r="AK36" s="31" t="str">
        <f t="shared" si="34"/>
        <v/>
      </c>
      <c r="AL36" s="32" t="s">
        <v>544</v>
      </c>
      <c r="AM36" s="33" t="str">
        <f t="shared" si="35"/>
        <v/>
      </c>
      <c r="AN36" s="33"/>
      <c r="AO36" s="27"/>
      <c r="AP36" s="31" t="str">
        <f t="shared" si="36"/>
        <v/>
      </c>
      <c r="AQ36" s="32" t="s">
        <v>544</v>
      </c>
      <c r="AR36" s="33" t="str">
        <f t="shared" si="37"/>
        <v/>
      </c>
      <c r="AS36" s="33"/>
      <c r="AT36" s="27"/>
      <c r="AU36" s="28" t="str">
        <f t="shared" si="38"/>
        <v/>
      </c>
      <c r="AV36" s="29" t="s">
        <v>544</v>
      </c>
      <c r="AW36" s="30" t="str">
        <f t="shared" si="39"/>
        <v/>
      </c>
      <c r="AX36" s="30"/>
      <c r="AY36" s="10"/>
    </row>
    <row r="37" spans="1:51" x14ac:dyDescent="0.35">
      <c r="A37" s="12">
        <v>26</v>
      </c>
      <c r="B37" s="16">
        <f t="shared" ca="1" si="28"/>
        <v>0</v>
      </c>
      <c r="C37" s="17">
        <f t="shared" ca="1" si="29"/>
        <v>0</v>
      </c>
      <c r="D37" s="18">
        <f t="shared" ca="1" si="30"/>
        <v>0</v>
      </c>
      <c r="E37" s="18">
        <f t="shared" ca="1" si="31"/>
        <v>0</v>
      </c>
      <c r="F37" s="27"/>
      <c r="G37" s="16">
        <f t="shared" ca="1" si="12"/>
        <v>0</v>
      </c>
      <c r="H37" s="17">
        <f t="shared" ca="1" si="13"/>
        <v>0</v>
      </c>
      <c r="I37" s="18">
        <f t="shared" ca="1" si="14"/>
        <v>0</v>
      </c>
      <c r="J37" s="18">
        <f t="shared" ca="1" si="15"/>
        <v>0</v>
      </c>
      <c r="K37" s="27"/>
      <c r="L37" s="16">
        <f t="shared" ca="1" si="16"/>
        <v>0</v>
      </c>
      <c r="M37" s="17">
        <f t="shared" ca="1" si="17"/>
        <v>0</v>
      </c>
      <c r="N37" s="18">
        <f t="shared" ca="1" si="18"/>
        <v>0</v>
      </c>
      <c r="O37" s="18">
        <f t="shared" ca="1" si="19"/>
        <v>0</v>
      </c>
      <c r="P37" s="27"/>
      <c r="Q37" s="16">
        <f t="shared" ca="1" si="20"/>
        <v>0</v>
      </c>
      <c r="R37" s="17">
        <f t="shared" ca="1" si="21"/>
        <v>0</v>
      </c>
      <c r="S37" s="18">
        <f t="shared" ca="1" si="22"/>
        <v>0</v>
      </c>
      <c r="T37" s="18">
        <f t="shared" ca="1" si="23"/>
        <v>0</v>
      </c>
      <c r="U37" s="27"/>
      <c r="V37" s="16">
        <f t="shared" ca="1" si="24"/>
        <v>0</v>
      </c>
      <c r="W37" s="17">
        <f t="shared" ca="1" si="25"/>
        <v>0</v>
      </c>
      <c r="X37" s="18">
        <f t="shared" ca="1" si="26"/>
        <v>0</v>
      </c>
      <c r="Y37" s="18">
        <f t="shared" ca="1" si="27"/>
        <v>0</v>
      </c>
      <c r="Z37" s="12">
        <v>4024</v>
      </c>
      <c r="AA37" s="28" t="str">
        <f>IF($C$5="áno",VLOOKUP(Z37,Cenník[],2,0),"")</f>
        <v/>
      </c>
      <c r="AB37" s="29" t="s">
        <v>544</v>
      </c>
      <c r="AC37" s="30" t="str">
        <f>IF($C$5="áno",VLOOKUP(Z37,Cenník[],4,0),"")</f>
        <v/>
      </c>
      <c r="AD37" s="30"/>
      <c r="AE37" s="27"/>
      <c r="AF37" s="28" t="str">
        <f t="shared" si="32"/>
        <v/>
      </c>
      <c r="AG37" s="29" t="s">
        <v>544</v>
      </c>
      <c r="AH37" s="30" t="str">
        <f t="shared" si="33"/>
        <v/>
      </c>
      <c r="AI37" s="30"/>
      <c r="AJ37" s="27"/>
      <c r="AK37" s="31" t="str">
        <f t="shared" si="34"/>
        <v/>
      </c>
      <c r="AL37" s="32" t="s">
        <v>544</v>
      </c>
      <c r="AM37" s="33" t="str">
        <f t="shared" si="35"/>
        <v/>
      </c>
      <c r="AN37" s="33"/>
      <c r="AO37" s="27"/>
      <c r="AP37" s="31" t="str">
        <f t="shared" si="36"/>
        <v/>
      </c>
      <c r="AQ37" s="32" t="s">
        <v>544</v>
      </c>
      <c r="AR37" s="33" t="str">
        <f t="shared" si="37"/>
        <v/>
      </c>
      <c r="AS37" s="33"/>
      <c r="AT37" s="27"/>
      <c r="AU37" s="28" t="str">
        <f t="shared" si="38"/>
        <v/>
      </c>
      <c r="AV37" s="29" t="s">
        <v>544</v>
      </c>
      <c r="AW37" s="30" t="str">
        <f t="shared" si="39"/>
        <v/>
      </c>
      <c r="AX37" s="30"/>
      <c r="AY37" s="10"/>
    </row>
    <row r="38" spans="1:51" x14ac:dyDescent="0.35">
      <c r="A38" s="12">
        <v>27</v>
      </c>
      <c r="B38" s="16">
        <f t="shared" ca="1" si="28"/>
        <v>0</v>
      </c>
      <c r="C38" s="17">
        <f t="shared" ca="1" si="29"/>
        <v>0</v>
      </c>
      <c r="D38" s="18">
        <f t="shared" ca="1" si="30"/>
        <v>0</v>
      </c>
      <c r="E38" s="18">
        <f t="shared" ca="1" si="31"/>
        <v>0</v>
      </c>
      <c r="F38" s="27"/>
      <c r="G38" s="16">
        <f t="shared" ca="1" si="12"/>
        <v>0</v>
      </c>
      <c r="H38" s="17">
        <f t="shared" ca="1" si="13"/>
        <v>0</v>
      </c>
      <c r="I38" s="18">
        <f t="shared" ca="1" si="14"/>
        <v>0</v>
      </c>
      <c r="J38" s="18">
        <f t="shared" ca="1" si="15"/>
        <v>0</v>
      </c>
      <c r="K38" s="27"/>
      <c r="L38" s="16">
        <f t="shared" ca="1" si="16"/>
        <v>0</v>
      </c>
      <c r="M38" s="17">
        <f t="shared" ca="1" si="17"/>
        <v>0</v>
      </c>
      <c r="N38" s="18">
        <f t="shared" ca="1" si="18"/>
        <v>0</v>
      </c>
      <c r="O38" s="18">
        <f t="shared" ca="1" si="19"/>
        <v>0</v>
      </c>
      <c r="P38" s="27"/>
      <c r="Q38" s="16">
        <f t="shared" ca="1" si="20"/>
        <v>0</v>
      </c>
      <c r="R38" s="17">
        <f t="shared" ca="1" si="21"/>
        <v>0</v>
      </c>
      <c r="S38" s="18">
        <f t="shared" ca="1" si="22"/>
        <v>0</v>
      </c>
      <c r="T38" s="18">
        <f t="shared" ca="1" si="23"/>
        <v>0</v>
      </c>
      <c r="U38" s="27"/>
      <c r="V38" s="16">
        <f t="shared" ca="1" si="24"/>
        <v>0</v>
      </c>
      <c r="W38" s="17">
        <f t="shared" ca="1" si="25"/>
        <v>0</v>
      </c>
      <c r="X38" s="18">
        <f t="shared" ca="1" si="26"/>
        <v>0</v>
      </c>
      <c r="Y38" s="18">
        <f t="shared" ca="1" si="27"/>
        <v>0</v>
      </c>
      <c r="Z38" s="12">
        <v>4055</v>
      </c>
      <c r="AA38" s="28" t="str">
        <f>IF($C$5="áno",VLOOKUP(Z38,Cenník[],2,0),"")</f>
        <v/>
      </c>
      <c r="AB38" s="29" t="s">
        <v>544</v>
      </c>
      <c r="AC38" s="30" t="str">
        <f>IF($C$5="áno",VLOOKUP(Z38,Cenník[],4,0),"")</f>
        <v/>
      </c>
      <c r="AD38" s="30"/>
      <c r="AE38" s="27"/>
      <c r="AF38" s="28" t="str">
        <f t="shared" si="32"/>
        <v/>
      </c>
      <c r="AG38" s="29" t="s">
        <v>544</v>
      </c>
      <c r="AH38" s="30" t="str">
        <f t="shared" si="33"/>
        <v/>
      </c>
      <c r="AI38" s="30"/>
      <c r="AJ38" s="27"/>
      <c r="AK38" s="31" t="str">
        <f t="shared" si="34"/>
        <v/>
      </c>
      <c r="AL38" s="32" t="s">
        <v>544</v>
      </c>
      <c r="AM38" s="33" t="str">
        <f t="shared" si="35"/>
        <v/>
      </c>
      <c r="AN38" s="33"/>
      <c r="AO38" s="27"/>
      <c r="AP38" s="31" t="str">
        <f t="shared" si="36"/>
        <v/>
      </c>
      <c r="AQ38" s="32" t="s">
        <v>544</v>
      </c>
      <c r="AR38" s="33" t="str">
        <f t="shared" si="37"/>
        <v/>
      </c>
      <c r="AS38" s="33"/>
      <c r="AT38" s="27"/>
      <c r="AU38" s="28" t="str">
        <f t="shared" si="38"/>
        <v/>
      </c>
      <c r="AV38" s="29" t="s">
        <v>544</v>
      </c>
      <c r="AW38" s="30" t="str">
        <f t="shared" si="39"/>
        <v/>
      </c>
      <c r="AX38" s="30"/>
      <c r="AY38" s="10"/>
    </row>
    <row r="39" spans="1:51" x14ac:dyDescent="0.35">
      <c r="A39" s="12">
        <v>28</v>
      </c>
      <c r="B39" s="16">
        <f t="shared" ca="1" si="28"/>
        <v>0</v>
      </c>
      <c r="C39" s="17">
        <f t="shared" ca="1" si="29"/>
        <v>0</v>
      </c>
      <c r="D39" s="18">
        <f t="shared" ca="1" si="30"/>
        <v>0</v>
      </c>
      <c r="E39" s="18">
        <f t="shared" ca="1" si="31"/>
        <v>0</v>
      </c>
      <c r="F39" s="27"/>
      <c r="G39" s="16">
        <f t="shared" ca="1" si="12"/>
        <v>0</v>
      </c>
      <c r="H39" s="17">
        <f t="shared" ca="1" si="13"/>
        <v>0</v>
      </c>
      <c r="I39" s="18">
        <f t="shared" ca="1" si="14"/>
        <v>0</v>
      </c>
      <c r="J39" s="18">
        <f t="shared" ca="1" si="15"/>
        <v>0</v>
      </c>
      <c r="K39" s="27"/>
      <c r="L39" s="16">
        <f t="shared" ca="1" si="16"/>
        <v>0</v>
      </c>
      <c r="M39" s="17">
        <f t="shared" ca="1" si="17"/>
        <v>0</v>
      </c>
      <c r="N39" s="18">
        <f t="shared" ca="1" si="18"/>
        <v>0</v>
      </c>
      <c r="O39" s="18">
        <f t="shared" ca="1" si="19"/>
        <v>0</v>
      </c>
      <c r="P39" s="27"/>
      <c r="Q39" s="16">
        <f t="shared" ca="1" si="20"/>
        <v>0</v>
      </c>
      <c r="R39" s="17">
        <f t="shared" ca="1" si="21"/>
        <v>0</v>
      </c>
      <c r="S39" s="18">
        <f t="shared" ca="1" si="22"/>
        <v>0</v>
      </c>
      <c r="T39" s="18">
        <f t="shared" ca="1" si="23"/>
        <v>0</v>
      </c>
      <c r="U39" s="27"/>
      <c r="V39" s="16">
        <f t="shared" ca="1" si="24"/>
        <v>0</v>
      </c>
      <c r="W39" s="17">
        <f t="shared" ca="1" si="25"/>
        <v>0</v>
      </c>
      <c r="X39" s="18">
        <f t="shared" ca="1" si="26"/>
        <v>0</v>
      </c>
      <c r="Y39" s="18">
        <f t="shared" ca="1" si="27"/>
        <v>0</v>
      </c>
      <c r="Z39" s="12">
        <v>3880</v>
      </c>
      <c r="AA39" s="28" t="str">
        <f>IF($C$5="áno",VLOOKUP(Z39,Cenník[],2,0),"")</f>
        <v/>
      </c>
      <c r="AB39" s="29" t="s">
        <v>544</v>
      </c>
      <c r="AC39" s="30" t="str">
        <f>IF($C$5="áno",VLOOKUP(Z39,Cenník[],4,0),"")</f>
        <v/>
      </c>
      <c r="AD39" s="30"/>
      <c r="AE39" s="27"/>
      <c r="AF39" s="28" t="str">
        <f t="shared" si="32"/>
        <v/>
      </c>
      <c r="AG39" s="29" t="s">
        <v>544</v>
      </c>
      <c r="AH39" s="30" t="str">
        <f t="shared" si="33"/>
        <v/>
      </c>
      <c r="AI39" s="30"/>
      <c r="AJ39" s="27"/>
      <c r="AK39" s="31" t="str">
        <f t="shared" si="34"/>
        <v/>
      </c>
      <c r="AL39" s="32" t="s">
        <v>544</v>
      </c>
      <c r="AM39" s="33" t="str">
        <f t="shared" si="35"/>
        <v/>
      </c>
      <c r="AN39" s="33"/>
      <c r="AO39" s="27"/>
      <c r="AP39" s="31" t="str">
        <f t="shared" si="36"/>
        <v/>
      </c>
      <c r="AQ39" s="32" t="s">
        <v>544</v>
      </c>
      <c r="AR39" s="33" t="str">
        <f t="shared" si="37"/>
        <v/>
      </c>
      <c r="AS39" s="33"/>
      <c r="AT39" s="27"/>
      <c r="AU39" s="28" t="str">
        <f t="shared" si="38"/>
        <v/>
      </c>
      <c r="AV39" s="29" t="s">
        <v>544</v>
      </c>
      <c r="AW39" s="30" t="str">
        <f t="shared" si="39"/>
        <v/>
      </c>
      <c r="AX39" s="30"/>
      <c r="AY39" s="10"/>
    </row>
    <row r="40" spans="1:51" x14ac:dyDescent="0.35">
      <c r="A40" s="12">
        <v>29</v>
      </c>
      <c r="B40" s="16">
        <f t="shared" ca="1" si="28"/>
        <v>0</v>
      </c>
      <c r="C40" s="17">
        <f t="shared" ca="1" si="29"/>
        <v>0</v>
      </c>
      <c r="D40" s="18">
        <f t="shared" ca="1" si="30"/>
        <v>0</v>
      </c>
      <c r="E40" s="18">
        <f t="shared" ca="1" si="31"/>
        <v>0</v>
      </c>
      <c r="F40" s="27"/>
      <c r="G40" s="16">
        <f t="shared" ca="1" si="12"/>
        <v>0</v>
      </c>
      <c r="H40" s="17">
        <f t="shared" ca="1" si="13"/>
        <v>0</v>
      </c>
      <c r="I40" s="18">
        <f t="shared" ca="1" si="14"/>
        <v>0</v>
      </c>
      <c r="J40" s="18">
        <f t="shared" ca="1" si="15"/>
        <v>0</v>
      </c>
      <c r="K40" s="27"/>
      <c r="L40" s="16">
        <f t="shared" ca="1" si="16"/>
        <v>0</v>
      </c>
      <c r="M40" s="17">
        <f t="shared" ca="1" si="17"/>
        <v>0</v>
      </c>
      <c r="N40" s="18">
        <f t="shared" ca="1" si="18"/>
        <v>0</v>
      </c>
      <c r="O40" s="18">
        <f t="shared" ca="1" si="19"/>
        <v>0</v>
      </c>
      <c r="P40" s="27"/>
      <c r="Q40" s="16">
        <f t="shared" ca="1" si="20"/>
        <v>0</v>
      </c>
      <c r="R40" s="17">
        <f t="shared" ca="1" si="21"/>
        <v>0</v>
      </c>
      <c r="S40" s="18">
        <f t="shared" ca="1" si="22"/>
        <v>0</v>
      </c>
      <c r="T40" s="18">
        <f t="shared" ca="1" si="23"/>
        <v>0</v>
      </c>
      <c r="U40" s="27"/>
      <c r="V40" s="16">
        <f t="shared" ca="1" si="24"/>
        <v>0</v>
      </c>
      <c r="W40" s="17">
        <f t="shared" ca="1" si="25"/>
        <v>0</v>
      </c>
      <c r="X40" s="18">
        <f t="shared" ca="1" si="26"/>
        <v>0</v>
      </c>
      <c r="Y40" s="18">
        <f t="shared" ca="1" si="27"/>
        <v>0</v>
      </c>
      <c r="Z40" s="12">
        <v>3885</v>
      </c>
      <c r="AA40" s="28" t="str">
        <f>IF($C$5="áno",VLOOKUP(Z40,Cenník[],2,0),"")</f>
        <v/>
      </c>
      <c r="AB40" s="29" t="s">
        <v>544</v>
      </c>
      <c r="AC40" s="30" t="str">
        <f>IF($C$5="áno",VLOOKUP(Z40,Cenník[],4,0),"")</f>
        <v/>
      </c>
      <c r="AD40" s="30"/>
      <c r="AE40" s="27"/>
      <c r="AF40" s="28" t="str">
        <f t="shared" si="32"/>
        <v/>
      </c>
      <c r="AG40" s="29" t="s">
        <v>544</v>
      </c>
      <c r="AH40" s="30" t="str">
        <f t="shared" si="33"/>
        <v/>
      </c>
      <c r="AI40" s="30"/>
      <c r="AJ40" s="27"/>
      <c r="AK40" s="31" t="str">
        <f t="shared" si="34"/>
        <v/>
      </c>
      <c r="AL40" s="32" t="s">
        <v>544</v>
      </c>
      <c r="AM40" s="33" t="str">
        <f t="shared" si="35"/>
        <v/>
      </c>
      <c r="AN40" s="33"/>
      <c r="AO40" s="27"/>
      <c r="AP40" s="31" t="str">
        <f t="shared" si="36"/>
        <v/>
      </c>
      <c r="AQ40" s="32" t="s">
        <v>544</v>
      </c>
      <c r="AR40" s="33" t="str">
        <f t="shared" si="37"/>
        <v/>
      </c>
      <c r="AS40" s="33"/>
      <c r="AT40" s="27"/>
      <c r="AU40" s="28" t="str">
        <f t="shared" si="38"/>
        <v/>
      </c>
      <c r="AV40" s="29" t="s">
        <v>544</v>
      </c>
      <c r="AW40" s="30" t="str">
        <f t="shared" si="39"/>
        <v/>
      </c>
      <c r="AX40" s="30"/>
      <c r="AY40" s="10"/>
    </row>
    <row r="41" spans="1:51" x14ac:dyDescent="0.35">
      <c r="A41" s="12">
        <v>30</v>
      </c>
      <c r="B41" s="16">
        <f t="shared" ca="1" si="28"/>
        <v>0</v>
      </c>
      <c r="C41" s="17">
        <f t="shared" ca="1" si="29"/>
        <v>0</v>
      </c>
      <c r="D41" s="18">
        <f t="shared" ca="1" si="30"/>
        <v>0</v>
      </c>
      <c r="E41" s="18">
        <f t="shared" ca="1" si="31"/>
        <v>0</v>
      </c>
      <c r="F41" s="27"/>
      <c r="G41" s="16">
        <f t="shared" ca="1" si="12"/>
        <v>0</v>
      </c>
      <c r="H41" s="17">
        <f t="shared" ca="1" si="13"/>
        <v>0</v>
      </c>
      <c r="I41" s="18">
        <f t="shared" ca="1" si="14"/>
        <v>0</v>
      </c>
      <c r="J41" s="18">
        <f t="shared" ca="1" si="15"/>
        <v>0</v>
      </c>
      <c r="K41" s="27"/>
      <c r="L41" s="16">
        <f t="shared" ca="1" si="16"/>
        <v>0</v>
      </c>
      <c r="M41" s="17">
        <f t="shared" ca="1" si="17"/>
        <v>0</v>
      </c>
      <c r="N41" s="18">
        <f t="shared" ca="1" si="18"/>
        <v>0</v>
      </c>
      <c r="O41" s="18">
        <f t="shared" ca="1" si="19"/>
        <v>0</v>
      </c>
      <c r="P41" s="27"/>
      <c r="Q41" s="16">
        <f t="shared" ca="1" si="20"/>
        <v>0</v>
      </c>
      <c r="R41" s="17">
        <f t="shared" ca="1" si="21"/>
        <v>0</v>
      </c>
      <c r="S41" s="18">
        <f t="shared" ca="1" si="22"/>
        <v>0</v>
      </c>
      <c r="T41" s="18">
        <f t="shared" ca="1" si="23"/>
        <v>0</v>
      </c>
      <c r="U41" s="27"/>
      <c r="V41" s="16">
        <f t="shared" ca="1" si="24"/>
        <v>0</v>
      </c>
      <c r="W41" s="17">
        <f t="shared" ca="1" si="25"/>
        <v>0</v>
      </c>
      <c r="X41" s="18">
        <f t="shared" ca="1" si="26"/>
        <v>0</v>
      </c>
      <c r="Y41" s="18">
        <f t="shared" ca="1" si="27"/>
        <v>0</v>
      </c>
      <c r="Z41" s="12">
        <v>3890</v>
      </c>
      <c r="AA41" s="28" t="str">
        <f>IF($C$5="áno",VLOOKUP(Z41,Cenník[],2,0),"")</f>
        <v/>
      </c>
      <c r="AB41" s="29" t="s">
        <v>544</v>
      </c>
      <c r="AC41" s="30" t="str">
        <f>IF($C$5="áno",VLOOKUP(Z41,Cenník[],4,0),"")</f>
        <v/>
      </c>
      <c r="AD41" s="30"/>
      <c r="AE41" s="27"/>
      <c r="AF41" s="28" t="str">
        <f t="shared" si="32"/>
        <v/>
      </c>
      <c r="AG41" s="29" t="s">
        <v>544</v>
      </c>
      <c r="AH41" s="30" t="str">
        <f t="shared" si="33"/>
        <v/>
      </c>
      <c r="AI41" s="30"/>
      <c r="AJ41" s="27"/>
      <c r="AK41" s="31" t="str">
        <f t="shared" si="34"/>
        <v/>
      </c>
      <c r="AL41" s="32" t="s">
        <v>544</v>
      </c>
      <c r="AM41" s="33" t="str">
        <f t="shared" si="35"/>
        <v/>
      </c>
      <c r="AN41" s="33"/>
      <c r="AO41" s="27"/>
      <c r="AP41" s="31" t="str">
        <f t="shared" si="36"/>
        <v/>
      </c>
      <c r="AQ41" s="32" t="s">
        <v>544</v>
      </c>
      <c r="AR41" s="33" t="str">
        <f t="shared" si="37"/>
        <v/>
      </c>
      <c r="AS41" s="33"/>
      <c r="AT41" s="27"/>
      <c r="AU41" s="28" t="str">
        <f t="shared" si="38"/>
        <v/>
      </c>
      <c r="AV41" s="29" t="s">
        <v>544</v>
      </c>
      <c r="AW41" s="30" t="str">
        <f t="shared" si="39"/>
        <v/>
      </c>
      <c r="AX41" s="30"/>
      <c r="AY41" s="10"/>
    </row>
    <row r="42" spans="1:51" x14ac:dyDescent="0.35">
      <c r="A42" s="12">
        <v>31</v>
      </c>
      <c r="B42" s="16">
        <f t="shared" ca="1" si="28"/>
        <v>0</v>
      </c>
      <c r="C42" s="17">
        <f t="shared" ca="1" si="29"/>
        <v>0</v>
      </c>
      <c r="D42" s="18">
        <f t="shared" ca="1" si="30"/>
        <v>0</v>
      </c>
      <c r="E42" s="18">
        <f t="shared" ca="1" si="31"/>
        <v>0</v>
      </c>
      <c r="F42" s="27"/>
      <c r="G42" s="16">
        <f t="shared" ca="1" si="12"/>
        <v>0</v>
      </c>
      <c r="H42" s="17">
        <f t="shared" ca="1" si="13"/>
        <v>0</v>
      </c>
      <c r="I42" s="18">
        <f t="shared" ca="1" si="14"/>
        <v>0</v>
      </c>
      <c r="J42" s="18">
        <f t="shared" ca="1" si="15"/>
        <v>0</v>
      </c>
      <c r="K42" s="27"/>
      <c r="L42" s="16">
        <f t="shared" ca="1" si="16"/>
        <v>0</v>
      </c>
      <c r="M42" s="17">
        <f t="shared" ca="1" si="17"/>
        <v>0</v>
      </c>
      <c r="N42" s="18">
        <f t="shared" ca="1" si="18"/>
        <v>0</v>
      </c>
      <c r="O42" s="18">
        <f t="shared" ca="1" si="19"/>
        <v>0</v>
      </c>
      <c r="P42" s="27"/>
      <c r="Q42" s="16">
        <f t="shared" ca="1" si="20"/>
        <v>0</v>
      </c>
      <c r="R42" s="17">
        <f t="shared" ca="1" si="21"/>
        <v>0</v>
      </c>
      <c r="S42" s="18">
        <f t="shared" ca="1" si="22"/>
        <v>0</v>
      </c>
      <c r="T42" s="18">
        <f t="shared" ca="1" si="23"/>
        <v>0</v>
      </c>
      <c r="U42" s="27"/>
      <c r="V42" s="16">
        <f t="shared" ca="1" si="24"/>
        <v>0</v>
      </c>
      <c r="W42" s="17">
        <f t="shared" ca="1" si="25"/>
        <v>0</v>
      </c>
      <c r="X42" s="18">
        <f t="shared" ca="1" si="26"/>
        <v>0</v>
      </c>
      <c r="Y42" s="18">
        <f t="shared" ca="1" si="27"/>
        <v>0</v>
      </c>
      <c r="Z42" s="12">
        <v>4151</v>
      </c>
      <c r="AA42" s="28" t="str">
        <f>IF($C$5="áno",VLOOKUP(Z42,Cenník[],2,0),"")</f>
        <v/>
      </c>
      <c r="AB42" s="29" t="s">
        <v>544</v>
      </c>
      <c r="AC42" s="30" t="str">
        <f>IF($C$5="áno",VLOOKUP(Z42,Cenník[],4,0),"")</f>
        <v/>
      </c>
      <c r="AD42" s="30"/>
      <c r="AE42" s="27"/>
      <c r="AF42" s="28" t="str">
        <f t="shared" si="32"/>
        <v/>
      </c>
      <c r="AG42" s="29" t="s">
        <v>544</v>
      </c>
      <c r="AH42" s="30" t="str">
        <f t="shared" si="33"/>
        <v/>
      </c>
      <c r="AI42" s="30"/>
      <c r="AJ42" s="27"/>
      <c r="AK42" s="31" t="str">
        <f t="shared" si="34"/>
        <v/>
      </c>
      <c r="AL42" s="32" t="s">
        <v>544</v>
      </c>
      <c r="AM42" s="33" t="str">
        <f t="shared" si="35"/>
        <v/>
      </c>
      <c r="AN42" s="33"/>
      <c r="AO42" s="27"/>
      <c r="AP42" s="31" t="str">
        <f t="shared" si="36"/>
        <v/>
      </c>
      <c r="AQ42" s="32" t="s">
        <v>544</v>
      </c>
      <c r="AR42" s="33" t="str">
        <f t="shared" si="37"/>
        <v/>
      </c>
      <c r="AS42" s="33"/>
      <c r="AT42" s="27"/>
      <c r="AU42" s="28" t="str">
        <f t="shared" si="38"/>
        <v/>
      </c>
      <c r="AV42" s="29" t="s">
        <v>544</v>
      </c>
      <c r="AW42" s="30" t="str">
        <f t="shared" si="39"/>
        <v/>
      </c>
      <c r="AX42" s="30"/>
      <c r="AY42" s="10"/>
    </row>
    <row r="43" spans="1:51" x14ac:dyDescent="0.35">
      <c r="A43" s="12">
        <v>32</v>
      </c>
      <c r="B43" s="16">
        <f t="shared" ca="1" si="28"/>
        <v>0</v>
      </c>
      <c r="C43" s="17">
        <f t="shared" ca="1" si="29"/>
        <v>0</v>
      </c>
      <c r="D43" s="18">
        <f t="shared" ca="1" si="30"/>
        <v>0</v>
      </c>
      <c r="E43" s="18">
        <f t="shared" ca="1" si="31"/>
        <v>0</v>
      </c>
      <c r="F43" s="27"/>
      <c r="G43" s="16">
        <f t="shared" ca="1" si="12"/>
        <v>0</v>
      </c>
      <c r="H43" s="17">
        <f t="shared" ca="1" si="13"/>
        <v>0</v>
      </c>
      <c r="I43" s="18">
        <f t="shared" ca="1" si="14"/>
        <v>0</v>
      </c>
      <c r="J43" s="18">
        <f t="shared" ca="1" si="15"/>
        <v>0</v>
      </c>
      <c r="K43" s="27"/>
      <c r="L43" s="16">
        <f t="shared" ca="1" si="16"/>
        <v>0</v>
      </c>
      <c r="M43" s="17">
        <f t="shared" ca="1" si="17"/>
        <v>0</v>
      </c>
      <c r="N43" s="18">
        <f t="shared" ca="1" si="18"/>
        <v>0</v>
      </c>
      <c r="O43" s="18">
        <f t="shared" ca="1" si="19"/>
        <v>0</v>
      </c>
      <c r="P43" s="27"/>
      <c r="Q43" s="16">
        <f t="shared" ca="1" si="20"/>
        <v>0</v>
      </c>
      <c r="R43" s="17">
        <f t="shared" ca="1" si="21"/>
        <v>0</v>
      </c>
      <c r="S43" s="18">
        <f t="shared" ca="1" si="22"/>
        <v>0</v>
      </c>
      <c r="T43" s="18">
        <f t="shared" ca="1" si="23"/>
        <v>0</v>
      </c>
      <c r="U43" s="27"/>
      <c r="V43" s="16">
        <f t="shared" ca="1" si="24"/>
        <v>0</v>
      </c>
      <c r="W43" s="17">
        <f t="shared" ca="1" si="25"/>
        <v>0</v>
      </c>
      <c r="X43" s="18">
        <f t="shared" ca="1" si="26"/>
        <v>0</v>
      </c>
      <c r="Y43" s="18">
        <f t="shared" ca="1" si="27"/>
        <v>0</v>
      </c>
      <c r="Z43" s="12">
        <v>3910</v>
      </c>
      <c r="AA43" s="28" t="str">
        <f>IF($C$5="áno",VLOOKUP(Z43,Cenník[],2,0),"")</f>
        <v/>
      </c>
      <c r="AB43" s="29" t="s">
        <v>544</v>
      </c>
      <c r="AC43" s="30" t="str">
        <f>IF($C$5="áno",VLOOKUP(Z43,Cenník[],4,0),"")</f>
        <v/>
      </c>
      <c r="AD43" s="30"/>
      <c r="AE43" s="27"/>
      <c r="AF43" s="28" t="str">
        <f t="shared" si="32"/>
        <v/>
      </c>
      <c r="AG43" s="29" t="s">
        <v>544</v>
      </c>
      <c r="AH43" s="30" t="str">
        <f t="shared" si="33"/>
        <v/>
      </c>
      <c r="AI43" s="30"/>
      <c r="AJ43" s="27"/>
      <c r="AK43" s="31" t="str">
        <f t="shared" si="34"/>
        <v/>
      </c>
      <c r="AL43" s="32" t="s">
        <v>544</v>
      </c>
      <c r="AM43" s="33" t="str">
        <f t="shared" si="35"/>
        <v/>
      </c>
      <c r="AN43" s="33"/>
      <c r="AO43" s="27"/>
      <c r="AP43" s="31" t="str">
        <f t="shared" si="36"/>
        <v/>
      </c>
      <c r="AQ43" s="32" t="s">
        <v>544</v>
      </c>
      <c r="AR43" s="33" t="str">
        <f t="shared" si="37"/>
        <v/>
      </c>
      <c r="AS43" s="33"/>
      <c r="AT43" s="27"/>
      <c r="AU43" s="28" t="str">
        <f t="shared" si="38"/>
        <v/>
      </c>
      <c r="AV43" s="29" t="s">
        <v>544</v>
      </c>
      <c r="AW43" s="30" t="str">
        <f t="shared" si="39"/>
        <v/>
      </c>
      <c r="AX43" s="30"/>
      <c r="AY43" s="10"/>
    </row>
    <row r="44" spans="1:51" x14ac:dyDescent="0.35">
      <c r="A44" s="12">
        <v>33</v>
      </c>
      <c r="B44" s="16">
        <f t="shared" ca="1" si="28"/>
        <v>0</v>
      </c>
      <c r="C44" s="17">
        <f t="shared" ca="1" si="29"/>
        <v>0</v>
      </c>
      <c r="D44" s="18">
        <f t="shared" ca="1" si="30"/>
        <v>0</v>
      </c>
      <c r="E44" s="18">
        <f t="shared" ca="1" si="31"/>
        <v>0</v>
      </c>
      <c r="F44" s="27"/>
      <c r="G44" s="16">
        <f t="shared" ca="1" si="12"/>
        <v>0</v>
      </c>
      <c r="H44" s="17">
        <f t="shared" ca="1" si="13"/>
        <v>0</v>
      </c>
      <c r="I44" s="18">
        <f t="shared" ca="1" si="14"/>
        <v>0</v>
      </c>
      <c r="J44" s="18">
        <f t="shared" ca="1" si="15"/>
        <v>0</v>
      </c>
      <c r="K44" s="27"/>
      <c r="L44" s="16">
        <f t="shared" ca="1" si="16"/>
        <v>0</v>
      </c>
      <c r="M44" s="17">
        <f t="shared" ca="1" si="17"/>
        <v>0</v>
      </c>
      <c r="N44" s="18">
        <f t="shared" ca="1" si="18"/>
        <v>0</v>
      </c>
      <c r="O44" s="18">
        <f t="shared" ca="1" si="19"/>
        <v>0</v>
      </c>
      <c r="P44" s="27"/>
      <c r="Q44" s="16">
        <f t="shared" ca="1" si="20"/>
        <v>0</v>
      </c>
      <c r="R44" s="17">
        <f t="shared" ca="1" si="21"/>
        <v>0</v>
      </c>
      <c r="S44" s="18">
        <f t="shared" ca="1" si="22"/>
        <v>0</v>
      </c>
      <c r="T44" s="18">
        <f t="shared" ca="1" si="23"/>
        <v>0</v>
      </c>
      <c r="U44" s="27"/>
      <c r="V44" s="16">
        <f t="shared" ca="1" si="24"/>
        <v>0</v>
      </c>
      <c r="W44" s="17">
        <f t="shared" ca="1" si="25"/>
        <v>0</v>
      </c>
      <c r="X44" s="18">
        <f t="shared" ca="1" si="26"/>
        <v>0</v>
      </c>
      <c r="Y44" s="18">
        <f t="shared" ca="1" si="27"/>
        <v>0</v>
      </c>
      <c r="Z44" s="12">
        <v>3911</v>
      </c>
      <c r="AA44" s="28" t="str">
        <f>IF($C$5="áno",VLOOKUP(Z44,Cenník[],2,0),"")</f>
        <v/>
      </c>
      <c r="AB44" s="29" t="s">
        <v>544</v>
      </c>
      <c r="AC44" s="30" t="str">
        <f>IF($C$5="áno",VLOOKUP(Z44,Cenník[],4,0),"")</f>
        <v/>
      </c>
      <c r="AD44" s="30"/>
      <c r="AE44" s="27"/>
      <c r="AF44" s="28" t="str">
        <f t="shared" si="32"/>
        <v/>
      </c>
      <c r="AG44" s="29" t="s">
        <v>544</v>
      </c>
      <c r="AH44" s="30" t="str">
        <f t="shared" si="33"/>
        <v/>
      </c>
      <c r="AI44" s="30"/>
      <c r="AJ44" s="27"/>
      <c r="AK44" s="31" t="str">
        <f t="shared" si="34"/>
        <v/>
      </c>
      <c r="AL44" s="32" t="s">
        <v>544</v>
      </c>
      <c r="AM44" s="33" t="str">
        <f t="shared" si="35"/>
        <v/>
      </c>
      <c r="AN44" s="33"/>
      <c r="AO44" s="27"/>
      <c r="AP44" s="31" t="str">
        <f t="shared" si="36"/>
        <v/>
      </c>
      <c r="AQ44" s="32" t="s">
        <v>544</v>
      </c>
      <c r="AR44" s="33" t="str">
        <f t="shared" si="37"/>
        <v/>
      </c>
      <c r="AS44" s="33"/>
      <c r="AT44" s="27"/>
      <c r="AU44" s="28" t="str">
        <f t="shared" si="38"/>
        <v/>
      </c>
      <c r="AV44" s="29" t="s">
        <v>544</v>
      </c>
      <c r="AW44" s="30" t="str">
        <f t="shared" si="39"/>
        <v/>
      </c>
      <c r="AX44" s="30"/>
      <c r="AY44" s="10"/>
    </row>
    <row r="45" spans="1:51" x14ac:dyDescent="0.35">
      <c r="A45" s="12">
        <v>34</v>
      </c>
      <c r="B45" s="16">
        <f t="shared" ca="1" si="28"/>
        <v>0</v>
      </c>
      <c r="C45" s="17">
        <f t="shared" ca="1" si="29"/>
        <v>0</v>
      </c>
      <c r="D45" s="18">
        <f ca="1">IFERROR(INDIRECT("'Zostavy'!"&amp;ADDRESS($A$3+$A45,$A$4+2)),"")</f>
        <v>0</v>
      </c>
      <c r="E45" s="18">
        <f t="shared" ca="1" si="31"/>
        <v>0</v>
      </c>
      <c r="F45" s="27"/>
      <c r="G45" s="16">
        <f t="shared" ca="1" si="12"/>
        <v>0</v>
      </c>
      <c r="H45" s="17">
        <f t="shared" ca="1" si="13"/>
        <v>0</v>
      </c>
      <c r="I45" s="18">
        <f t="shared" ca="1" si="14"/>
        <v>0</v>
      </c>
      <c r="J45" s="18">
        <f t="shared" ca="1" si="15"/>
        <v>0</v>
      </c>
      <c r="K45" s="27"/>
      <c r="L45" s="16">
        <f t="shared" ca="1" si="16"/>
        <v>0</v>
      </c>
      <c r="M45" s="17">
        <f t="shared" ca="1" si="17"/>
        <v>0</v>
      </c>
      <c r="N45" s="18">
        <f t="shared" ca="1" si="18"/>
        <v>0</v>
      </c>
      <c r="O45" s="18">
        <f t="shared" ca="1" si="19"/>
        <v>0</v>
      </c>
      <c r="P45" s="27"/>
      <c r="Q45" s="16">
        <f t="shared" ca="1" si="20"/>
        <v>0</v>
      </c>
      <c r="R45" s="17">
        <f t="shared" ca="1" si="21"/>
        <v>0</v>
      </c>
      <c r="S45" s="18">
        <f t="shared" ca="1" si="22"/>
        <v>0</v>
      </c>
      <c r="T45" s="18">
        <f t="shared" ca="1" si="23"/>
        <v>0</v>
      </c>
      <c r="U45" s="27"/>
      <c r="V45" s="16">
        <f t="shared" ca="1" si="24"/>
        <v>0</v>
      </c>
      <c r="W45" s="17">
        <f t="shared" ca="1" si="25"/>
        <v>0</v>
      </c>
      <c r="X45" s="18">
        <f t="shared" ca="1" si="26"/>
        <v>0</v>
      </c>
      <c r="Y45" s="18">
        <f t="shared" ca="1" si="27"/>
        <v>0</v>
      </c>
      <c r="Z45" s="12">
        <v>4515</v>
      </c>
      <c r="AA45" s="28" t="str">
        <f>IF($C$5="áno",VLOOKUP(Z45,Cenník[],2,0),"")</f>
        <v/>
      </c>
      <c r="AB45" s="29" t="s">
        <v>544</v>
      </c>
      <c r="AC45" s="30" t="str">
        <f>IF($C$5="áno",VLOOKUP(Z45,Cenník[],4,0),"")</f>
        <v/>
      </c>
      <c r="AD45" s="30"/>
      <c r="AE45" s="27"/>
      <c r="AF45" s="28" t="str">
        <f t="shared" si="32"/>
        <v/>
      </c>
      <c r="AG45" s="29" t="s">
        <v>544</v>
      </c>
      <c r="AH45" s="30" t="str">
        <f t="shared" si="33"/>
        <v/>
      </c>
      <c r="AI45" s="30"/>
      <c r="AJ45" s="27"/>
      <c r="AK45" s="31" t="str">
        <f t="shared" si="34"/>
        <v/>
      </c>
      <c r="AL45" s="32" t="s">
        <v>544</v>
      </c>
      <c r="AM45" s="33" t="str">
        <f t="shared" si="35"/>
        <v/>
      </c>
      <c r="AN45" s="33"/>
      <c r="AO45" s="27"/>
      <c r="AP45" s="31" t="str">
        <f t="shared" si="36"/>
        <v/>
      </c>
      <c r="AQ45" s="32" t="s">
        <v>544</v>
      </c>
      <c r="AR45" s="33" t="str">
        <f t="shared" si="37"/>
        <v/>
      </c>
      <c r="AS45" s="33"/>
      <c r="AT45" s="27"/>
      <c r="AU45" s="28" t="str">
        <f t="shared" si="38"/>
        <v/>
      </c>
      <c r="AV45" s="29" t="s">
        <v>544</v>
      </c>
      <c r="AW45" s="30" t="str">
        <f t="shared" si="39"/>
        <v/>
      </c>
      <c r="AX45" s="30"/>
      <c r="AY45" s="10"/>
    </row>
    <row r="46" spans="1:51" x14ac:dyDescent="0.35">
      <c r="A46" s="12">
        <v>35</v>
      </c>
      <c r="B46" s="19"/>
      <c r="C46" s="20" t="s">
        <v>319</v>
      </c>
      <c r="D46" s="279">
        <f ca="1">IFERROR(INDIRECT("'Zostavy'!"&amp;ADDRESS($A$3+$A46,$A$4+2)),"")</f>
        <v>0</v>
      </c>
      <c r="E46" s="279"/>
      <c r="F46" s="2"/>
      <c r="G46" s="19"/>
      <c r="H46" s="20" t="str">
        <f t="shared" ref="H46:H48" si="40">C46</f>
        <v>Cena zostavy :</v>
      </c>
      <c r="I46" s="279">
        <f t="shared" ref="I46:I48" ca="1" si="41">D46</f>
        <v>0</v>
      </c>
      <c r="J46" s="279"/>
      <c r="K46" s="2"/>
      <c r="L46" s="19"/>
      <c r="M46" s="20" t="str">
        <f t="shared" ref="M46:M48" si="42">C46</f>
        <v>Cena zostavy :</v>
      </c>
      <c r="N46" s="279">
        <f t="shared" ref="N46:N48" ca="1" si="43">D46</f>
        <v>0</v>
      </c>
      <c r="O46" s="279"/>
      <c r="P46" s="2"/>
      <c r="Q46" s="19"/>
      <c r="R46" s="20" t="str">
        <f t="shared" ref="R46:R48" si="44">C46</f>
        <v>Cena zostavy :</v>
      </c>
      <c r="S46" s="279">
        <f t="shared" ref="S46:S48" ca="1" si="45">D46</f>
        <v>0</v>
      </c>
      <c r="T46" s="279"/>
      <c r="U46" s="2"/>
      <c r="V46" s="19"/>
      <c r="W46" s="20" t="str">
        <f t="shared" ref="W46:W48" si="46">C46</f>
        <v>Cena zostavy :</v>
      </c>
      <c r="X46" s="279">
        <f t="shared" ref="X46:X48" ca="1" si="47">D46</f>
        <v>0</v>
      </c>
      <c r="Y46" s="279"/>
      <c r="Z46" s="12">
        <v>4516</v>
      </c>
      <c r="AA46" s="28" t="str">
        <f>IF($C$5="áno",VLOOKUP(Z46,Cenník[],2,0),"")</f>
        <v/>
      </c>
      <c r="AB46" s="29" t="s">
        <v>544</v>
      </c>
      <c r="AC46" s="30" t="str">
        <f>IF($C$5="áno",VLOOKUP(Z46,Cenník[],4,0),"")</f>
        <v/>
      </c>
      <c r="AD46" s="30"/>
      <c r="AE46" s="23"/>
      <c r="AF46" s="28" t="str">
        <f t="shared" si="32"/>
        <v/>
      </c>
      <c r="AG46" s="29" t="s">
        <v>544</v>
      </c>
      <c r="AH46" s="30" t="str">
        <f t="shared" si="33"/>
        <v/>
      </c>
      <c r="AI46" s="30"/>
      <c r="AJ46" s="23"/>
      <c r="AK46" s="31" t="str">
        <f t="shared" si="34"/>
        <v/>
      </c>
      <c r="AL46" s="32" t="s">
        <v>544</v>
      </c>
      <c r="AM46" s="33" t="str">
        <f t="shared" si="35"/>
        <v/>
      </c>
      <c r="AN46" s="33"/>
      <c r="AO46" s="23"/>
      <c r="AP46" s="31" t="str">
        <f t="shared" si="36"/>
        <v/>
      </c>
      <c r="AQ46" s="32" t="s">
        <v>544</v>
      </c>
      <c r="AR46" s="33" t="str">
        <f t="shared" si="37"/>
        <v/>
      </c>
      <c r="AS46" s="33"/>
      <c r="AT46" s="23"/>
      <c r="AU46" s="28" t="str">
        <f t="shared" si="38"/>
        <v/>
      </c>
      <c r="AV46" s="29" t="s">
        <v>544</v>
      </c>
      <c r="AW46" s="30" t="str">
        <f t="shared" si="39"/>
        <v/>
      </c>
      <c r="AX46" s="30"/>
      <c r="AY46" s="10"/>
    </row>
    <row r="47" spans="1:51" ht="14.6" x14ac:dyDescent="0.4">
      <c r="A47" s="10"/>
      <c r="B47" s="21"/>
      <c r="C47" s="22" t="str">
        <f>IF($C$5="áno","Cena rozšírenej zostavy : ","")</f>
        <v/>
      </c>
      <c r="D47" s="278"/>
      <c r="E47" s="278"/>
      <c r="F47"/>
      <c r="G47" s="21"/>
      <c r="H47" s="22" t="str">
        <f t="shared" si="40"/>
        <v/>
      </c>
      <c r="I47" s="278">
        <f t="shared" si="41"/>
        <v>0</v>
      </c>
      <c r="J47" s="278"/>
      <c r="K47"/>
      <c r="L47" s="21"/>
      <c r="M47" s="22" t="str">
        <f t="shared" si="42"/>
        <v/>
      </c>
      <c r="N47" s="278">
        <f t="shared" si="43"/>
        <v>0</v>
      </c>
      <c r="O47" s="278"/>
      <c r="P47"/>
      <c r="Q47" s="21"/>
      <c r="R47" s="22" t="str">
        <f t="shared" si="44"/>
        <v/>
      </c>
      <c r="S47" s="278">
        <f t="shared" si="45"/>
        <v>0</v>
      </c>
      <c r="T47" s="278"/>
      <c r="U47"/>
      <c r="V47" s="21"/>
      <c r="W47" s="22" t="str">
        <f t="shared" si="46"/>
        <v/>
      </c>
      <c r="X47" s="278">
        <f t="shared" si="47"/>
        <v>0</v>
      </c>
      <c r="Y47" s="278"/>
      <c r="Z47" s="12">
        <v>4448</v>
      </c>
      <c r="AA47" s="28" t="str">
        <f>IF($C$5="áno",VLOOKUP(Z47,Cenník[],2,0),"")</f>
        <v/>
      </c>
      <c r="AB47" s="29" t="s">
        <v>544</v>
      </c>
      <c r="AC47" s="30" t="str">
        <f>IF($C$5="áno",VLOOKUP(Z47,Cenník[],4,0),"")</f>
        <v/>
      </c>
      <c r="AD47" s="30"/>
      <c r="AE47" s="23"/>
      <c r="AF47" s="28" t="str">
        <f t="shared" si="32"/>
        <v/>
      </c>
      <c r="AG47" s="29" t="s">
        <v>544</v>
      </c>
      <c r="AH47" s="30" t="str">
        <f t="shared" si="33"/>
        <v/>
      </c>
      <c r="AI47" s="30"/>
      <c r="AJ47" s="23"/>
      <c r="AK47" s="31" t="str">
        <f t="shared" si="34"/>
        <v/>
      </c>
      <c r="AL47" s="32" t="s">
        <v>544</v>
      </c>
      <c r="AM47" s="33" t="str">
        <f t="shared" si="35"/>
        <v/>
      </c>
      <c r="AN47" s="33"/>
      <c r="AO47" s="23"/>
      <c r="AP47" s="31" t="str">
        <f t="shared" si="36"/>
        <v/>
      </c>
      <c r="AQ47" s="32" t="s">
        <v>544</v>
      </c>
      <c r="AR47" s="33" t="str">
        <f t="shared" si="37"/>
        <v/>
      </c>
      <c r="AS47" s="33"/>
      <c r="AT47" s="23"/>
      <c r="AU47" s="28" t="str">
        <f t="shared" si="38"/>
        <v/>
      </c>
      <c r="AV47" s="29" t="s">
        <v>544</v>
      </c>
      <c r="AW47" s="30" t="str">
        <f t="shared" si="39"/>
        <v/>
      </c>
      <c r="AX47" s="30"/>
      <c r="AY47" s="10"/>
    </row>
    <row r="48" spans="1:51" x14ac:dyDescent="0.35">
      <c r="A48" s="10"/>
      <c r="B48" s="23"/>
      <c r="C48" s="22" t="str">
        <f>IF($C$5="áno","Cena spolu : ","")</f>
        <v/>
      </c>
      <c r="D48" s="283"/>
      <c r="E48" s="283"/>
      <c r="G48" s="23"/>
      <c r="H48" s="22" t="str">
        <f t="shared" si="40"/>
        <v/>
      </c>
      <c r="I48" s="283">
        <f t="shared" si="41"/>
        <v>0</v>
      </c>
      <c r="J48" s="283">
        <f t="shared" ref="J48" si="48">E48</f>
        <v>0</v>
      </c>
      <c r="L48" s="23"/>
      <c r="M48" s="22" t="str">
        <f t="shared" si="42"/>
        <v/>
      </c>
      <c r="N48" s="283">
        <f t="shared" si="43"/>
        <v>0</v>
      </c>
      <c r="O48" s="283">
        <f t="shared" ref="O48" si="49">E48</f>
        <v>0</v>
      </c>
      <c r="Q48" s="23"/>
      <c r="R48" s="22" t="str">
        <f t="shared" si="44"/>
        <v/>
      </c>
      <c r="S48" s="283">
        <f t="shared" si="45"/>
        <v>0</v>
      </c>
      <c r="T48" s="283">
        <f t="shared" ref="T48" si="50">E48</f>
        <v>0</v>
      </c>
      <c r="V48" s="23"/>
      <c r="W48" s="22" t="str">
        <f t="shared" si="46"/>
        <v/>
      </c>
      <c r="X48" s="283">
        <f t="shared" si="47"/>
        <v>0</v>
      </c>
      <c r="Y48" s="283">
        <f t="shared" ref="Y48" si="51">E48</f>
        <v>0</v>
      </c>
      <c r="Z48" s="12">
        <v>4449</v>
      </c>
      <c r="AA48" s="28" t="str">
        <f>IF($C$5="áno",VLOOKUP(Z48,Cenník[],2,0),"")</f>
        <v/>
      </c>
      <c r="AB48" s="29" t="s">
        <v>544</v>
      </c>
      <c r="AC48" s="30" t="str">
        <f>IF($C$5="áno",VLOOKUP(Z48,Cenník[],4,0),"")</f>
        <v/>
      </c>
      <c r="AD48" s="30"/>
      <c r="AE48" s="23"/>
      <c r="AF48" s="28" t="str">
        <f t="shared" si="32"/>
        <v/>
      </c>
      <c r="AG48" s="29" t="s">
        <v>544</v>
      </c>
      <c r="AH48" s="30" t="str">
        <f t="shared" si="33"/>
        <v/>
      </c>
      <c r="AI48" s="30"/>
      <c r="AJ48" s="23"/>
      <c r="AK48" s="31" t="str">
        <f t="shared" si="34"/>
        <v/>
      </c>
      <c r="AL48" s="32" t="s">
        <v>544</v>
      </c>
      <c r="AM48" s="33" t="str">
        <f t="shared" si="35"/>
        <v/>
      </c>
      <c r="AN48" s="33"/>
      <c r="AO48" s="23"/>
      <c r="AP48" s="31" t="str">
        <f t="shared" si="36"/>
        <v/>
      </c>
      <c r="AQ48" s="32" t="s">
        <v>544</v>
      </c>
      <c r="AR48" s="33" t="str">
        <f t="shared" si="37"/>
        <v/>
      </c>
      <c r="AS48" s="33"/>
      <c r="AT48" s="23"/>
      <c r="AU48" s="28" t="str">
        <f t="shared" si="38"/>
        <v/>
      </c>
      <c r="AV48" s="29" t="s">
        <v>544</v>
      </c>
      <c r="AW48" s="30" t="str">
        <f t="shared" si="39"/>
        <v/>
      </c>
      <c r="AX48" s="30"/>
      <c r="AY48" s="10"/>
    </row>
    <row r="49" spans="1:51" x14ac:dyDescent="0.35">
      <c r="A49" s="10"/>
      <c r="B49" s="277" t="s">
        <v>311</v>
      </c>
      <c r="C49" s="277"/>
      <c r="D49" s="277"/>
      <c r="E49" s="277"/>
      <c r="G49" s="277" t="str">
        <f t="shared" ref="G49:G54" si="52">B49</f>
        <v>Meno a priezvisko žiaka :</v>
      </c>
      <c r="H49" s="277"/>
      <c r="I49" s="277"/>
      <c r="J49" s="277"/>
      <c r="L49" s="277" t="str">
        <f t="shared" ref="L49:L54" si="53">B49</f>
        <v>Meno a priezvisko žiaka :</v>
      </c>
      <c r="M49" s="277"/>
      <c r="N49" s="277"/>
      <c r="O49" s="277"/>
      <c r="Q49" s="277" t="str">
        <f t="shared" ref="Q49:Q54" si="54">B49</f>
        <v>Meno a priezvisko žiaka :</v>
      </c>
      <c r="R49" s="277"/>
      <c r="S49" s="277"/>
      <c r="T49" s="277"/>
      <c r="V49" s="277" t="str">
        <f t="shared" ref="V49:V54" si="55">B49</f>
        <v>Meno a priezvisko žiaka :</v>
      </c>
      <c r="W49" s="277"/>
      <c r="X49" s="277"/>
      <c r="Y49" s="277"/>
      <c r="Z49" s="12">
        <v>4450</v>
      </c>
      <c r="AA49" s="28" t="str">
        <f>IF($C$5="áno",VLOOKUP(Z49,Cenník[],2,0),"")</f>
        <v/>
      </c>
      <c r="AB49" s="29" t="s">
        <v>544</v>
      </c>
      <c r="AC49" s="30" t="str">
        <f>IF($C$5="áno",VLOOKUP(Z49,Cenník[],4,0),"")</f>
        <v/>
      </c>
      <c r="AD49" s="30"/>
      <c r="AE49" s="23"/>
      <c r="AF49" s="28" t="str">
        <f t="shared" si="32"/>
        <v/>
      </c>
      <c r="AG49" s="29" t="s">
        <v>544</v>
      </c>
      <c r="AH49" s="30" t="str">
        <f t="shared" si="33"/>
        <v/>
      </c>
      <c r="AI49" s="30"/>
      <c r="AJ49" s="23"/>
      <c r="AK49" s="31" t="str">
        <f t="shared" si="34"/>
        <v/>
      </c>
      <c r="AL49" s="32" t="s">
        <v>544</v>
      </c>
      <c r="AM49" s="33" t="str">
        <f t="shared" si="35"/>
        <v/>
      </c>
      <c r="AN49" s="33"/>
      <c r="AO49" s="23"/>
      <c r="AP49" s="31" t="str">
        <f t="shared" si="36"/>
        <v/>
      </c>
      <c r="AQ49" s="32" t="s">
        <v>544</v>
      </c>
      <c r="AR49" s="33" t="str">
        <f t="shared" si="37"/>
        <v/>
      </c>
      <c r="AS49" s="33"/>
      <c r="AT49" s="23"/>
      <c r="AU49" s="28" t="str">
        <f t="shared" si="38"/>
        <v/>
      </c>
      <c r="AV49" s="29" t="s">
        <v>544</v>
      </c>
      <c r="AW49" s="30" t="str">
        <f t="shared" si="39"/>
        <v/>
      </c>
      <c r="AX49" s="30"/>
      <c r="AY49" s="10"/>
    </row>
    <row r="50" spans="1:51" x14ac:dyDescent="0.35">
      <c r="A50" s="10"/>
      <c r="B50" s="282"/>
      <c r="C50" s="282"/>
      <c r="D50" s="282"/>
      <c r="E50" s="282"/>
      <c r="G50" s="282">
        <f t="shared" si="52"/>
        <v>0</v>
      </c>
      <c r="H50" s="282">
        <f t="shared" ref="H50" si="56">C50</f>
        <v>0</v>
      </c>
      <c r="I50" s="282">
        <f t="shared" ref="I50" si="57">D50</f>
        <v>0</v>
      </c>
      <c r="J50" s="282">
        <f t="shared" ref="J50" si="58">E50</f>
        <v>0</v>
      </c>
      <c r="L50" s="282">
        <f t="shared" si="53"/>
        <v>0</v>
      </c>
      <c r="M50" s="282">
        <f t="shared" ref="M50" si="59">C50</f>
        <v>0</v>
      </c>
      <c r="N50" s="282">
        <f t="shared" ref="N50" si="60">D50</f>
        <v>0</v>
      </c>
      <c r="O50" s="282">
        <f t="shared" ref="O50" si="61">E50</f>
        <v>0</v>
      </c>
      <c r="Q50" s="282">
        <f t="shared" si="54"/>
        <v>0</v>
      </c>
      <c r="R50" s="282">
        <f t="shared" ref="R50" si="62">C50</f>
        <v>0</v>
      </c>
      <c r="S50" s="282">
        <f t="shared" ref="S50" si="63">D50</f>
        <v>0</v>
      </c>
      <c r="T50" s="282">
        <f t="shared" ref="T50" si="64">E50</f>
        <v>0</v>
      </c>
      <c r="V50" s="282">
        <f t="shared" si="55"/>
        <v>0</v>
      </c>
      <c r="W50" s="282">
        <f t="shared" ref="W50" si="65">C50</f>
        <v>0</v>
      </c>
      <c r="X50" s="282">
        <f t="shared" ref="X50" si="66">D50</f>
        <v>0</v>
      </c>
      <c r="Y50" s="282">
        <f t="shared" ref="Y50" si="67">E50</f>
        <v>0</v>
      </c>
      <c r="Z50" s="12">
        <v>3920</v>
      </c>
      <c r="AA50" s="28" t="str">
        <f>IF($C$5="áno",VLOOKUP(Z50,Cenník[],2,0),"")</f>
        <v/>
      </c>
      <c r="AB50" s="29" t="s">
        <v>544</v>
      </c>
      <c r="AC50" s="30" t="str">
        <f>IF($C$5="áno",VLOOKUP(Z50,Cenník[],4,0),"")</f>
        <v/>
      </c>
      <c r="AD50" s="30"/>
      <c r="AE50" s="23"/>
      <c r="AF50" s="28" t="str">
        <f t="shared" si="32"/>
        <v/>
      </c>
      <c r="AG50" s="29" t="s">
        <v>544</v>
      </c>
      <c r="AH50" s="30" t="str">
        <f t="shared" si="33"/>
        <v/>
      </c>
      <c r="AI50" s="30"/>
      <c r="AJ50" s="23"/>
      <c r="AK50" s="31" t="str">
        <f t="shared" si="34"/>
        <v/>
      </c>
      <c r="AL50" s="32" t="s">
        <v>544</v>
      </c>
      <c r="AM50" s="33" t="str">
        <f t="shared" si="35"/>
        <v/>
      </c>
      <c r="AN50" s="33"/>
      <c r="AO50" s="23"/>
      <c r="AP50" s="31" t="str">
        <f t="shared" si="36"/>
        <v/>
      </c>
      <c r="AQ50" s="32" t="s">
        <v>544</v>
      </c>
      <c r="AR50" s="33" t="str">
        <f t="shared" si="37"/>
        <v/>
      </c>
      <c r="AS50" s="33"/>
      <c r="AT50" s="23"/>
      <c r="AU50" s="28" t="str">
        <f t="shared" si="38"/>
        <v/>
      </c>
      <c r="AV50" s="29" t="s">
        <v>544</v>
      </c>
      <c r="AW50" s="30" t="str">
        <f t="shared" si="39"/>
        <v/>
      </c>
      <c r="AX50" s="30"/>
      <c r="AY50" s="10"/>
    </row>
    <row r="51" spans="1:51" x14ac:dyDescent="0.35">
      <c r="A51" s="10"/>
      <c r="B51" s="277" t="s">
        <v>309</v>
      </c>
      <c r="C51" s="277"/>
      <c r="D51" s="277"/>
      <c r="E51" s="277"/>
      <c r="F51" s="2"/>
      <c r="G51" s="277" t="str">
        <f t="shared" si="52"/>
        <v>Podpis rodiča :</v>
      </c>
      <c r="H51" s="277"/>
      <c r="I51" s="277"/>
      <c r="J51" s="277"/>
      <c r="K51" s="2"/>
      <c r="L51" s="277" t="str">
        <f t="shared" si="53"/>
        <v>Podpis rodiča :</v>
      </c>
      <c r="M51" s="277"/>
      <c r="N51" s="277"/>
      <c r="O51" s="277"/>
      <c r="P51" s="2"/>
      <c r="Q51" s="277" t="str">
        <f t="shared" si="54"/>
        <v>Podpis rodiča :</v>
      </c>
      <c r="R51" s="277"/>
      <c r="S51" s="277"/>
      <c r="T51" s="277"/>
      <c r="U51" s="2"/>
      <c r="V51" s="277" t="str">
        <f t="shared" si="55"/>
        <v>Podpis rodiča :</v>
      </c>
      <c r="W51" s="277"/>
      <c r="X51" s="277"/>
      <c r="Y51" s="277"/>
      <c r="Z51" s="12">
        <v>3925</v>
      </c>
      <c r="AA51" s="28" t="str">
        <f>IF($C$5="áno",VLOOKUP(Z51,Cenník[],2,0),"")</f>
        <v/>
      </c>
      <c r="AB51" s="29" t="s">
        <v>544</v>
      </c>
      <c r="AC51" s="30" t="str">
        <f>IF($C$5="áno",VLOOKUP(Z51,Cenník[],4,0),"")</f>
        <v/>
      </c>
      <c r="AD51" s="30"/>
      <c r="AE51" s="23"/>
      <c r="AF51" s="28" t="str">
        <f t="shared" si="32"/>
        <v/>
      </c>
      <c r="AG51" s="29" t="s">
        <v>544</v>
      </c>
      <c r="AH51" s="30" t="str">
        <f t="shared" si="33"/>
        <v/>
      </c>
      <c r="AI51" s="30"/>
      <c r="AJ51" s="23"/>
      <c r="AK51" s="31" t="str">
        <f t="shared" si="34"/>
        <v/>
      </c>
      <c r="AL51" s="32" t="s">
        <v>544</v>
      </c>
      <c r="AM51" s="33" t="str">
        <f t="shared" si="35"/>
        <v/>
      </c>
      <c r="AN51" s="33"/>
      <c r="AO51" s="23"/>
      <c r="AP51" s="31" t="str">
        <f t="shared" si="36"/>
        <v/>
      </c>
      <c r="AQ51" s="32" t="s">
        <v>544</v>
      </c>
      <c r="AR51" s="33" t="str">
        <f t="shared" si="37"/>
        <v/>
      </c>
      <c r="AS51" s="33"/>
      <c r="AT51" s="23"/>
      <c r="AU51" s="28" t="str">
        <f t="shared" si="38"/>
        <v/>
      </c>
      <c r="AV51" s="29" t="s">
        <v>544</v>
      </c>
      <c r="AW51" s="30" t="str">
        <f t="shared" si="39"/>
        <v/>
      </c>
      <c r="AX51" s="30"/>
      <c r="AY51" s="10"/>
    </row>
    <row r="52" spans="1:51" ht="15" customHeight="1" x14ac:dyDescent="0.35">
      <c r="A52" s="10"/>
      <c r="B52" s="282"/>
      <c r="C52" s="282"/>
      <c r="D52" s="282"/>
      <c r="E52" s="282"/>
      <c r="F52" s="2"/>
      <c r="G52" s="282">
        <f t="shared" si="52"/>
        <v>0</v>
      </c>
      <c r="H52" s="282"/>
      <c r="I52" s="282"/>
      <c r="J52" s="282"/>
      <c r="K52" s="2"/>
      <c r="L52" s="282">
        <f t="shared" si="53"/>
        <v>0</v>
      </c>
      <c r="M52" s="282"/>
      <c r="N52" s="282"/>
      <c r="O52" s="282"/>
      <c r="P52" s="2"/>
      <c r="Q52" s="282">
        <f t="shared" si="54"/>
        <v>0</v>
      </c>
      <c r="R52" s="282"/>
      <c r="S52" s="282"/>
      <c r="T52" s="282"/>
      <c r="U52" s="2"/>
      <c r="V52" s="282">
        <f t="shared" si="55"/>
        <v>0</v>
      </c>
      <c r="W52" s="282"/>
      <c r="X52" s="282"/>
      <c r="Y52" s="282"/>
      <c r="Z52" s="10"/>
      <c r="AA52" s="34"/>
      <c r="AB52" s="22" t="str">
        <f>IF($C$5="áno","Cena rozšírenej zostavy :","")</f>
        <v/>
      </c>
      <c r="AC52" s="294"/>
      <c r="AD52" s="294"/>
      <c r="AE52" s="23"/>
      <c r="AF52" s="34"/>
      <c r="AG52" s="22" t="str">
        <f t="shared" ref="AG52:AH52" si="68">AB52</f>
        <v/>
      </c>
      <c r="AH52" s="294">
        <f t="shared" si="68"/>
        <v>0</v>
      </c>
      <c r="AI52" s="294"/>
      <c r="AJ52" s="23"/>
      <c r="AK52" s="34"/>
      <c r="AL52" s="22" t="str">
        <f t="shared" ref="AL52:AM52" si="69">AB52</f>
        <v/>
      </c>
      <c r="AM52" s="294">
        <f t="shared" si="69"/>
        <v>0</v>
      </c>
      <c r="AN52" s="294"/>
      <c r="AO52" s="23"/>
      <c r="AP52" s="34"/>
      <c r="AQ52" s="22" t="str">
        <f t="shared" ref="AQ52:AR52" si="70">AB52</f>
        <v/>
      </c>
      <c r="AR52" s="294">
        <f t="shared" si="70"/>
        <v>0</v>
      </c>
      <c r="AS52" s="294"/>
      <c r="AT52" s="23"/>
      <c r="AU52" s="34"/>
      <c r="AV52" s="22" t="str">
        <f t="shared" ref="AV52:AW52" si="71">AB52</f>
        <v/>
      </c>
      <c r="AW52" s="294">
        <f t="shared" si="71"/>
        <v>0</v>
      </c>
      <c r="AX52" s="294"/>
      <c r="AY52" s="10"/>
    </row>
    <row r="53" spans="1:51" x14ac:dyDescent="0.35">
      <c r="A53" s="10"/>
      <c r="B53" s="277" t="s">
        <v>709</v>
      </c>
      <c r="C53" s="277"/>
      <c r="D53" s="277"/>
      <c r="E53" s="277"/>
      <c r="F53" s="2"/>
      <c r="G53" s="277" t="str">
        <f t="shared" si="52"/>
        <v>Objednávkový lístok nie je daňový doklad.</v>
      </c>
      <c r="H53" s="277">
        <f t="shared" ref="H53" si="72">C53</f>
        <v>0</v>
      </c>
      <c r="I53" s="277">
        <f t="shared" ref="I53" si="73">D53</f>
        <v>0</v>
      </c>
      <c r="J53" s="277">
        <f t="shared" ref="J53" si="74">E53</f>
        <v>0</v>
      </c>
      <c r="K53" s="2"/>
      <c r="L53" s="277" t="str">
        <f t="shared" si="53"/>
        <v>Objednávkový lístok nie je daňový doklad.</v>
      </c>
      <c r="M53" s="277">
        <f t="shared" ref="M53" si="75">C53</f>
        <v>0</v>
      </c>
      <c r="N53" s="277">
        <f t="shared" ref="N53" si="76">D53</f>
        <v>0</v>
      </c>
      <c r="O53" s="277">
        <f t="shared" ref="O53" si="77">E53</f>
        <v>0</v>
      </c>
      <c r="P53" s="2"/>
      <c r="Q53" s="277" t="str">
        <f t="shared" si="54"/>
        <v>Objednávkový lístok nie je daňový doklad.</v>
      </c>
      <c r="R53" s="277">
        <f t="shared" ref="R53" si="78">C53</f>
        <v>0</v>
      </c>
      <c r="S53" s="277">
        <f t="shared" ref="S53" si="79">D53</f>
        <v>0</v>
      </c>
      <c r="T53" s="277">
        <f t="shared" ref="T53" si="80">E53</f>
        <v>0</v>
      </c>
      <c r="U53" s="2"/>
      <c r="V53" s="277" t="str">
        <f t="shared" si="55"/>
        <v>Objednávkový lístok nie je daňový doklad.</v>
      </c>
      <c r="W53" s="277">
        <f t="shared" ref="W53" si="81">C53</f>
        <v>0</v>
      </c>
      <c r="X53" s="277">
        <f t="shared" ref="X53" si="82">D53</f>
        <v>0</v>
      </c>
      <c r="Y53" s="277">
        <f t="shared" ref="Y53" si="83">E53</f>
        <v>0</v>
      </c>
      <c r="Z53" s="10"/>
      <c r="AA53" s="35"/>
      <c r="AB53" s="35"/>
      <c r="AC53" s="35"/>
      <c r="AD53" s="35"/>
      <c r="AE53" s="23"/>
      <c r="AF53" s="23"/>
      <c r="AG53" s="23"/>
      <c r="AH53" s="23"/>
      <c r="AI53" s="23"/>
      <c r="AJ53" s="23"/>
      <c r="AK53" s="23"/>
      <c r="AL53" s="23"/>
      <c r="AM53" s="23"/>
      <c r="AN53" s="23"/>
      <c r="AO53" s="23"/>
      <c r="AP53" s="23"/>
      <c r="AQ53" s="23"/>
      <c r="AR53" s="23"/>
      <c r="AS53" s="23"/>
      <c r="AT53" s="23"/>
      <c r="AU53" s="23"/>
      <c r="AV53" s="23"/>
      <c r="AW53" s="23"/>
      <c r="AX53" s="23"/>
      <c r="AY53" s="10"/>
    </row>
    <row r="54" spans="1:51" x14ac:dyDescent="0.35">
      <c r="A54" s="10"/>
      <c r="B54" s="280" t="s">
        <v>710</v>
      </c>
      <c r="C54" s="280"/>
      <c r="D54" s="281">
        <f>$C$4</f>
        <v>0</v>
      </c>
      <c r="E54" s="281"/>
      <c r="F54" s="36" t="s">
        <v>545</v>
      </c>
      <c r="G54" s="280" t="str">
        <f t="shared" si="52"/>
        <v>Obj. lístok a peniaze priniesť do :</v>
      </c>
      <c r="H54" s="280"/>
      <c r="I54" s="281">
        <f t="shared" ref="I54" si="84">$D$54</f>
        <v>0</v>
      </c>
      <c r="J54" s="281"/>
      <c r="K54" s="36" t="s">
        <v>545</v>
      </c>
      <c r="L54" s="280" t="str">
        <f t="shared" si="53"/>
        <v>Obj. lístok a peniaze priniesť do :</v>
      </c>
      <c r="M54" s="280"/>
      <c r="N54" s="281">
        <f t="shared" ref="N54" si="85">$D$54</f>
        <v>0</v>
      </c>
      <c r="O54" s="281"/>
      <c r="P54" s="36" t="s">
        <v>545</v>
      </c>
      <c r="Q54" s="280" t="str">
        <f t="shared" si="54"/>
        <v>Obj. lístok a peniaze priniesť do :</v>
      </c>
      <c r="R54" s="280"/>
      <c r="S54" s="281">
        <f t="shared" ref="S54" si="86">$D$54</f>
        <v>0</v>
      </c>
      <c r="T54" s="281"/>
      <c r="U54" s="36" t="s">
        <v>545</v>
      </c>
      <c r="V54" s="280" t="str">
        <f t="shared" si="55"/>
        <v>Obj. lístok a peniaze priniesť do :</v>
      </c>
      <c r="W54" s="280"/>
      <c r="X54" s="281">
        <f t="shared" ref="X54" si="87">$D$54</f>
        <v>0</v>
      </c>
      <c r="Y54" s="281"/>
      <c r="Z54" s="10"/>
      <c r="AA54" s="35"/>
      <c r="AB54" s="35"/>
      <c r="AC54" s="35"/>
      <c r="AD54" s="35"/>
      <c r="AE54" s="36" t="str">
        <f>IF($C$5="áno","|","")</f>
        <v/>
      </c>
      <c r="AF54" s="23"/>
      <c r="AG54" s="23"/>
      <c r="AH54" s="23"/>
      <c r="AI54" s="23"/>
      <c r="AJ54" s="36" t="str">
        <f>IF($C$5="áno","|","")</f>
        <v/>
      </c>
      <c r="AK54" s="23"/>
      <c r="AL54" s="23"/>
      <c r="AM54" s="23"/>
      <c r="AN54" s="23"/>
      <c r="AO54" s="36" t="str">
        <f>IF($C$5="áno","|","")</f>
        <v/>
      </c>
      <c r="AP54" s="23"/>
      <c r="AQ54" s="23"/>
      <c r="AR54" s="23"/>
      <c r="AS54" s="23"/>
      <c r="AT54" s="36" t="str">
        <f>IF($C$5="áno","|","")</f>
        <v/>
      </c>
      <c r="AU54" s="23"/>
      <c r="AV54" s="23"/>
      <c r="AW54" s="23"/>
      <c r="AX54" s="23"/>
      <c r="AY54" s="10"/>
    </row>
    <row r="55" spans="1:51" x14ac:dyDescent="0.35">
      <c r="A55" s="10"/>
      <c r="B55" s="10"/>
      <c r="C55" s="10"/>
      <c r="D55" s="10"/>
      <c r="E55" s="10"/>
      <c r="F55" s="13"/>
      <c r="G55" s="10"/>
      <c r="H55" s="10"/>
      <c r="I55" s="10"/>
      <c r="J55" s="10"/>
      <c r="K55" s="13"/>
      <c r="L55" s="10"/>
      <c r="M55" s="10"/>
      <c r="N55" s="10"/>
      <c r="O55" s="10"/>
      <c r="P55" s="13"/>
      <c r="Q55" s="10"/>
      <c r="R55" s="10"/>
      <c r="S55" s="10"/>
      <c r="T55" s="10"/>
      <c r="U55" s="13"/>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row>
    <row r="56" spans="1:51" x14ac:dyDescent="0.35">
      <c r="A56" s="10"/>
      <c r="B56" s="10"/>
      <c r="C56" s="10"/>
      <c r="D56" s="10"/>
      <c r="E56" s="10"/>
      <c r="F56" s="13"/>
      <c r="G56" s="10"/>
      <c r="H56" s="10"/>
      <c r="I56" s="10"/>
      <c r="J56" s="10"/>
      <c r="K56" s="13"/>
      <c r="L56" s="10"/>
      <c r="M56" s="10"/>
      <c r="N56" s="10"/>
      <c r="O56" s="10"/>
      <c r="P56" s="13"/>
      <c r="Q56" s="10"/>
      <c r="R56" s="10"/>
      <c r="S56" s="10"/>
      <c r="T56" s="10"/>
      <c r="U56" s="13"/>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row>
    <row r="57" spans="1:51" x14ac:dyDescent="0.35">
      <c r="A57" s="10"/>
      <c r="B57" s="10"/>
      <c r="C57" s="10"/>
      <c r="D57" s="10"/>
      <c r="E57" s="10"/>
      <c r="F57" s="13"/>
      <c r="G57" s="10"/>
      <c r="H57" s="10"/>
      <c r="I57" s="10"/>
      <c r="J57" s="10"/>
      <c r="K57" s="13"/>
      <c r="L57" s="10"/>
      <c r="M57" s="10"/>
      <c r="N57" s="10"/>
      <c r="O57" s="10"/>
      <c r="P57" s="13"/>
      <c r="Q57" s="10"/>
      <c r="R57" s="10"/>
      <c r="S57" s="10"/>
      <c r="T57" s="10"/>
      <c r="U57" s="13"/>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row>
    <row r="58" spans="1:51" x14ac:dyDescent="0.35">
      <c r="A58" s="10"/>
      <c r="B58" s="10"/>
      <c r="C58" s="10"/>
      <c r="D58" s="10"/>
      <c r="E58" s="10"/>
      <c r="F58" s="13"/>
      <c r="G58" s="10"/>
      <c r="H58" s="10"/>
      <c r="I58" s="10"/>
      <c r="J58" s="10"/>
      <c r="K58" s="13"/>
      <c r="L58" s="10"/>
      <c r="M58" s="10"/>
      <c r="N58" s="10"/>
      <c r="O58" s="10"/>
      <c r="P58" s="13"/>
      <c r="Q58" s="10"/>
      <c r="R58" s="10"/>
      <c r="S58" s="10"/>
      <c r="T58" s="10"/>
      <c r="U58" s="13"/>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row>
    <row r="59" spans="1:51" x14ac:dyDescent="0.35">
      <c r="A59" s="10"/>
      <c r="B59" s="10"/>
      <c r="C59" s="10"/>
      <c r="D59" s="10"/>
      <c r="E59" s="10"/>
      <c r="F59" s="13"/>
      <c r="G59" s="10"/>
      <c r="H59" s="10"/>
      <c r="I59" s="10"/>
      <c r="J59" s="10"/>
      <c r="K59" s="13"/>
      <c r="L59" s="10"/>
      <c r="M59" s="10"/>
      <c r="N59" s="10"/>
      <c r="O59" s="10"/>
      <c r="P59" s="13"/>
      <c r="Q59" s="10"/>
      <c r="R59" s="10"/>
      <c r="S59" s="10"/>
      <c r="T59" s="10"/>
      <c r="U59" s="13"/>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row>
    <row r="60" spans="1:51" x14ac:dyDescent="0.35">
      <c r="A60" s="10"/>
      <c r="B60" s="10"/>
      <c r="C60" s="10"/>
      <c r="D60" s="10"/>
      <c r="E60" s="10"/>
      <c r="F60" s="13"/>
      <c r="G60" s="10"/>
      <c r="H60" s="10"/>
      <c r="I60" s="10"/>
      <c r="J60" s="10"/>
      <c r="K60" s="13"/>
      <c r="L60" s="10"/>
      <c r="M60" s="10"/>
      <c r="N60" s="10"/>
      <c r="O60" s="10"/>
      <c r="P60" s="13"/>
      <c r="Q60" s="10"/>
      <c r="R60" s="10"/>
      <c r="S60" s="10"/>
      <c r="T60" s="10"/>
      <c r="U60" s="13"/>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row>
    <row r="61" spans="1:51" x14ac:dyDescent="0.35">
      <c r="A61" s="10"/>
      <c r="B61" s="10"/>
      <c r="C61" s="10"/>
      <c r="D61" s="10"/>
      <c r="E61" s="10"/>
      <c r="F61" s="13"/>
      <c r="G61" s="10"/>
      <c r="H61" s="10"/>
      <c r="I61" s="10"/>
      <c r="J61" s="10"/>
      <c r="K61" s="13"/>
      <c r="L61" s="10"/>
      <c r="M61" s="10"/>
      <c r="N61" s="10"/>
      <c r="O61" s="10"/>
      <c r="P61" s="13"/>
      <c r="Q61" s="10"/>
      <c r="R61" s="10"/>
      <c r="S61" s="10"/>
      <c r="T61" s="10"/>
      <c r="U61" s="13"/>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row>
    <row r="62" spans="1:51" x14ac:dyDescent="0.35">
      <c r="A62" s="10"/>
      <c r="B62" s="10"/>
      <c r="C62" s="10"/>
      <c r="D62" s="10"/>
      <c r="E62" s="10"/>
      <c r="F62" s="13"/>
      <c r="G62" s="10"/>
      <c r="H62" s="10"/>
      <c r="I62" s="10"/>
      <c r="J62" s="10"/>
      <c r="K62" s="13"/>
      <c r="L62" s="10"/>
      <c r="M62" s="10"/>
      <c r="N62" s="10"/>
      <c r="O62" s="10"/>
      <c r="P62" s="13"/>
      <c r="Q62" s="10"/>
      <c r="R62" s="10"/>
      <c r="S62" s="10"/>
      <c r="T62" s="10"/>
      <c r="U62" s="13"/>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row>
    <row r="63" spans="1:51" x14ac:dyDescent="0.35">
      <c r="A63" s="10"/>
      <c r="B63" s="10"/>
      <c r="C63" s="10"/>
      <c r="D63" s="10"/>
      <c r="E63" s="10"/>
      <c r="F63" s="13"/>
      <c r="G63" s="10"/>
      <c r="H63" s="10"/>
      <c r="I63" s="10"/>
      <c r="J63" s="10"/>
      <c r="K63" s="13"/>
      <c r="L63" s="10"/>
      <c r="M63" s="10"/>
      <c r="N63" s="10"/>
      <c r="O63" s="10"/>
      <c r="P63" s="13"/>
      <c r="Q63" s="10"/>
      <c r="R63" s="10"/>
      <c r="S63" s="10"/>
      <c r="T63" s="10"/>
      <c r="U63" s="13"/>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row>
    <row r="64" spans="1:51" x14ac:dyDescent="0.35">
      <c r="A64" s="10"/>
      <c r="B64" s="10"/>
      <c r="C64" s="10"/>
      <c r="D64" s="10"/>
      <c r="E64" s="10"/>
      <c r="F64" s="13"/>
      <c r="G64" s="10"/>
      <c r="H64" s="10"/>
      <c r="I64" s="10"/>
      <c r="J64" s="10"/>
      <c r="K64" s="13"/>
      <c r="L64" s="10"/>
      <c r="M64" s="10"/>
      <c r="N64" s="10"/>
      <c r="O64" s="10"/>
      <c r="P64" s="13"/>
      <c r="Q64" s="10"/>
      <c r="R64" s="10"/>
      <c r="S64" s="10"/>
      <c r="T64" s="10"/>
      <c r="U64" s="13"/>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row>
    <row r="65" spans="1:51" x14ac:dyDescent="0.35">
      <c r="A65" s="10"/>
      <c r="B65" s="10"/>
      <c r="C65" s="10"/>
      <c r="D65" s="10"/>
      <c r="E65" s="10"/>
      <c r="F65" s="13"/>
      <c r="G65" s="10"/>
      <c r="H65" s="10"/>
      <c r="I65" s="10"/>
      <c r="J65" s="10"/>
      <c r="K65" s="13"/>
      <c r="L65" s="10"/>
      <c r="M65" s="10"/>
      <c r="N65" s="10"/>
      <c r="O65" s="10"/>
      <c r="P65" s="13"/>
      <c r="Q65" s="10"/>
      <c r="R65" s="10"/>
      <c r="S65" s="10"/>
      <c r="T65" s="10"/>
      <c r="U65" s="13"/>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row>
    <row r="66" spans="1:51" x14ac:dyDescent="0.35">
      <c r="F66" s="2"/>
      <c r="K66" s="2"/>
      <c r="P66" s="2"/>
      <c r="U66" s="2"/>
    </row>
    <row r="67" spans="1:51" x14ac:dyDescent="0.35">
      <c r="F67" s="2"/>
      <c r="K67" s="2"/>
      <c r="P67" s="2"/>
      <c r="U67" s="2"/>
    </row>
    <row r="68" spans="1:51" x14ac:dyDescent="0.35">
      <c r="F68" s="2"/>
      <c r="K68" s="2"/>
      <c r="P68" s="2"/>
      <c r="U68" s="2"/>
    </row>
    <row r="69" spans="1:51" x14ac:dyDescent="0.35">
      <c r="F69" s="2"/>
      <c r="K69" s="2"/>
      <c r="P69" s="2"/>
      <c r="U69" s="2"/>
    </row>
    <row r="70" spans="1:51" x14ac:dyDescent="0.35">
      <c r="F70" s="2"/>
      <c r="K70" s="2"/>
      <c r="P70" s="2"/>
      <c r="U70" s="2"/>
    </row>
    <row r="71" spans="1:51" x14ac:dyDescent="0.35">
      <c r="F71" s="2"/>
      <c r="K71" s="2"/>
      <c r="P71" s="2"/>
      <c r="U71" s="2"/>
    </row>
    <row r="72" spans="1:51" x14ac:dyDescent="0.35">
      <c r="F72" s="2"/>
      <c r="K72" s="2"/>
      <c r="P72" s="2"/>
      <c r="U72" s="2"/>
    </row>
    <row r="73" spans="1:51" x14ac:dyDescent="0.35">
      <c r="F73" s="4"/>
      <c r="K73" s="4"/>
      <c r="P73" s="4"/>
      <c r="U73" s="4"/>
    </row>
    <row r="74" spans="1:51" x14ac:dyDescent="0.35">
      <c r="F74" s="3"/>
      <c r="K74" s="3"/>
      <c r="P74" s="3"/>
      <c r="U74" s="3"/>
    </row>
    <row r="75" spans="1:51" x14ac:dyDescent="0.35">
      <c r="F75" s="5"/>
      <c r="K75" s="5"/>
      <c r="P75" s="5"/>
      <c r="U75" s="5"/>
    </row>
    <row r="76" spans="1:51" x14ac:dyDescent="0.35">
      <c r="F76" s="6"/>
      <c r="K76" s="6"/>
      <c r="P76" s="6"/>
      <c r="U76" s="6"/>
    </row>
    <row r="77" spans="1:51" x14ac:dyDescent="0.35">
      <c r="F77" s="6"/>
      <c r="K77" s="6"/>
      <c r="P77" s="6"/>
      <c r="U77" s="6"/>
    </row>
  </sheetData>
  <sheetProtection algorithmName="SHA-512" hashValue="8cIKxmZCqFVCMzea7Ts8+Leq1eHVSSjp9fEH3rGGGEdGlgKK1F6MEo5x6eR0I2gZr+PdQYiRLw0cpqfpyFrdAw==" saltValue="d2FpGH1YDplGpTGk/IIxnQ==" spinCount="100000" sheet="1" objects="1" scenarios="1"/>
  <mergeCells count="86">
    <mergeCell ref="B53:E53"/>
    <mergeCell ref="B54:C54"/>
    <mergeCell ref="D54:E54"/>
    <mergeCell ref="B52:E52"/>
    <mergeCell ref="B49:E49"/>
    <mergeCell ref="I54:J54"/>
    <mergeCell ref="N48:O48"/>
    <mergeCell ref="L50:O50"/>
    <mergeCell ref="L53:O53"/>
    <mergeCell ref="L54:M54"/>
    <mergeCell ref="N54:O54"/>
    <mergeCell ref="G49:J49"/>
    <mergeCell ref="G51:J51"/>
    <mergeCell ref="G53:J53"/>
    <mergeCell ref="G54:H54"/>
    <mergeCell ref="AC52:AD52"/>
    <mergeCell ref="AH52:AI52"/>
    <mergeCell ref="AM52:AN52"/>
    <mergeCell ref="AR52:AS52"/>
    <mergeCell ref="AW52:AX52"/>
    <mergeCell ref="AA9:AD10"/>
    <mergeCell ref="AF9:AI10"/>
    <mergeCell ref="AK9:AN10"/>
    <mergeCell ref="AP9:AS10"/>
    <mergeCell ref="AU9:AX10"/>
    <mergeCell ref="AA8:AD8"/>
    <mergeCell ref="AF8:AI8"/>
    <mergeCell ref="AK8:AN8"/>
    <mergeCell ref="AP8:AS8"/>
    <mergeCell ref="AU8:AX8"/>
    <mergeCell ref="C3:E3"/>
    <mergeCell ref="C4:E4"/>
    <mergeCell ref="G2:T4"/>
    <mergeCell ref="C10:E10"/>
    <mergeCell ref="B9:E9"/>
    <mergeCell ref="C2:E2"/>
    <mergeCell ref="Q8:T8"/>
    <mergeCell ref="Q9:T9"/>
    <mergeCell ref="R10:T10"/>
    <mergeCell ref="C5:E5"/>
    <mergeCell ref="G8:J8"/>
    <mergeCell ref="G9:J9"/>
    <mergeCell ref="H10:J10"/>
    <mergeCell ref="B8:E8"/>
    <mergeCell ref="L8:O8"/>
    <mergeCell ref="C6:E6"/>
    <mergeCell ref="L9:O9"/>
    <mergeCell ref="D47:E47"/>
    <mergeCell ref="I47:J47"/>
    <mergeCell ref="D46:E46"/>
    <mergeCell ref="I46:J46"/>
    <mergeCell ref="M10:O10"/>
    <mergeCell ref="G52:J52"/>
    <mergeCell ref="I48:J48"/>
    <mergeCell ref="G50:J50"/>
    <mergeCell ref="D48:E48"/>
    <mergeCell ref="B50:E50"/>
    <mergeCell ref="B51:E51"/>
    <mergeCell ref="L49:O49"/>
    <mergeCell ref="L51:O51"/>
    <mergeCell ref="L52:O52"/>
    <mergeCell ref="N47:O47"/>
    <mergeCell ref="N46:O46"/>
    <mergeCell ref="Q49:T49"/>
    <mergeCell ref="Q51:T51"/>
    <mergeCell ref="S47:T47"/>
    <mergeCell ref="S46:T46"/>
    <mergeCell ref="V52:Y52"/>
    <mergeCell ref="S48:T48"/>
    <mergeCell ref="Q50:T50"/>
    <mergeCell ref="X48:Y48"/>
    <mergeCell ref="V50:Y50"/>
    <mergeCell ref="Q52:T52"/>
    <mergeCell ref="Q53:T53"/>
    <mergeCell ref="Q54:R54"/>
    <mergeCell ref="S54:T54"/>
    <mergeCell ref="V53:Y53"/>
    <mergeCell ref="V54:W54"/>
    <mergeCell ref="X54:Y54"/>
    <mergeCell ref="V8:Y8"/>
    <mergeCell ref="V9:Y9"/>
    <mergeCell ref="W10:Y10"/>
    <mergeCell ref="V49:Y49"/>
    <mergeCell ref="V51:Y51"/>
    <mergeCell ref="X47:Y47"/>
    <mergeCell ref="X46:Y46"/>
  </mergeCells>
  <conditionalFormatting sqref="D47:E48">
    <cfRule type="expression" dxfId="7" priority="8">
      <formula>C47&lt;&gt;""</formula>
    </cfRule>
  </conditionalFormatting>
  <conditionalFormatting sqref="I47:J48">
    <cfRule type="expression" dxfId="6" priority="7">
      <formula>H47&lt;&gt;""</formula>
    </cfRule>
  </conditionalFormatting>
  <conditionalFormatting sqref="N47:O48">
    <cfRule type="expression" dxfId="5" priority="6">
      <formula>M47&lt;&gt;""</formula>
    </cfRule>
  </conditionalFormatting>
  <conditionalFormatting sqref="S47:T48">
    <cfRule type="expression" dxfId="4" priority="5">
      <formula>R47&lt;&gt;""</formula>
    </cfRule>
  </conditionalFormatting>
  <conditionalFormatting sqref="X47:Y48">
    <cfRule type="expression" dxfId="3" priority="4">
      <formula>W47&lt;&gt;""</formula>
    </cfRule>
  </conditionalFormatting>
  <conditionalFormatting sqref="AA11:AD11 AF11:AI11 AK11:AN11 AP11:AS11 AU11:AX11">
    <cfRule type="expression" dxfId="2" priority="3">
      <formula>$C$5="áno"</formula>
    </cfRule>
  </conditionalFormatting>
  <conditionalFormatting sqref="AA12:AD51 AF12:AI51 AK12:AN51 AP12:AS51 AU12:AX51">
    <cfRule type="expression" dxfId="1" priority="2">
      <formula>$C$5="áno"</formula>
    </cfRule>
  </conditionalFormatting>
  <conditionalFormatting sqref="AC52:AD52 AH52:AI52 AM52:AN52 AR52:AS52 AW52:AX52">
    <cfRule type="expression" dxfId="0" priority="1">
      <formula>$C$5="áno"</formula>
    </cfRule>
  </conditionalFormatting>
  <dataValidations count="5">
    <dataValidation allowBlank="1" showInputMessage="1" sqref="AO8:AO45 P51:P77 K51:K77 F51:F77 U51:U77 P8:P46 K8:K46 F8:F46 AT54 AE54 AO54 AJ54 AT8:AT45 AJ8:AJ45 AE8:AE45 U8:U46" xr:uid="{FCFC4DC6-B3F3-43C3-AD25-1C57A855DA6C}"/>
    <dataValidation type="date" operator="greaterThanOrEqual" allowBlank="1" showInputMessage="1" showErrorMessage="1" errorTitle="Chyba dátumu" error="Zle zadaný dátum" sqref="C4:E4" xr:uid="{81230155-8B58-4135-9214-610D6DE833C5}">
      <formula1>44927</formula1>
    </dataValidation>
    <dataValidation type="list" allowBlank="1" showInputMessage="1" showErrorMessage="1" errorTitle="Chyba názvu zostavy" error="Zadajte správny názov zostavy !" sqref="C2:E2" xr:uid="{1FBFFC06-69C7-4B66-B2AF-79722F078E02}">
      <formula1>$A$1:$AR$1</formula1>
    </dataValidation>
    <dataValidation type="list" operator="greaterThanOrEqual" allowBlank="1" showInputMessage="1" showErrorMessage="1" errorTitle="Chyba dátumu" error="Zle zadaný dátum" sqref="C5:E5 D6:E6" xr:uid="{3F6B3C2A-30AA-4462-98DB-DDA11A8EFC11}">
      <formula1>"áno,nie"</formula1>
    </dataValidation>
    <dataValidation type="list" allowBlank="1" showErrorMessage="1" errorTitle="Chyba vstupu !" error="Vyberte hodnotu zo zonamu." sqref="C3:E3" xr:uid="{4B99A3D9-C7D7-4879-833D-B03A15767732}">
      <formula1>"2024/2025,2025/2026"</formula1>
    </dataValidation>
  </dataValidations>
  <printOptions horizontalCentered="1"/>
  <pageMargins left="0.19685039370078741" right="0.19685039370078741" top="0.59055118110236227" bottom="0.59055118110236227" header="0" footer="0"/>
  <pageSetup paperSize="9" scale="71"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Cenník</vt:lpstr>
      <vt:lpstr>Zostavy</vt:lpstr>
      <vt:lpstr>Sumár objednávky</vt:lpstr>
      <vt:lpstr>Tlač zostáv</vt:lpstr>
      <vt:lpstr>'Sumár objednávky'!Oblasť_tlače</vt:lpstr>
      <vt:lpstr>'Tlač zostáv'!Oblasť_tlače</vt:lpstr>
      <vt:lpstr>Zostavy!Oblasť_tlače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MEGGY-T</dc:creator>
  <cp:lastModifiedBy>Tomáš Megyesy</cp:lastModifiedBy>
  <cp:lastPrinted>2025-04-09T19:54:16Z</cp:lastPrinted>
  <dcterms:created xsi:type="dcterms:W3CDTF">2022-01-21T13:51:58Z</dcterms:created>
  <dcterms:modified xsi:type="dcterms:W3CDTF">2025-04-09T19:54:27Z</dcterms:modified>
</cp:coreProperties>
</file>